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21.xml" ContentType="application/vnd.ms-office.chartcolorstyle+xml"/>
  <Override PartName="/xl/charts/colors2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21.xml" ContentType="application/vnd.ms-office.chartstyle+xml"/>
  <Override PartName="/xl/charts/style2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1"/>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引出数据_合同数据仓库'!$A$1:$BP$24</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<sst xmlns="http://schemas.openxmlformats.org/spreadsheetml/2006/main" count="18268" uniqueCount="4492">
  <si>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</si>
  <si>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</si>
  <si>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</si>
  <si>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</si>
  <si>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</si>
  <si>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</si>
  <si>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</si>
  <si>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</si>
  <si>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</si>
  <si>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</si>
  <si>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</si>
  <si>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</si>
  <si>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</si>
  <si>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</si>
  <si>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</si>
  <si>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</si>
  <si>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</si>
  <si>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</si>
  <si>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</si>
  <si>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</si>
  <si>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</si>
  <si>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</si>
  <si>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</si>
  <si>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</si>
  <si>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</si>
  <si>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</si>
  <si>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</si>
  <si>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</si>
  <si>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</si>
  <si>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</si>
  <si>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</si>
  <si>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</si>
  <si>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</si>
  <si>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</si>
  <si>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</si>
  <si>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</si>
  <si>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</si>
  <si>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</si>
  <si>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</si>
  <si>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</si>
  <si>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</si>
  <si>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</si>
  <si>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</si>
  <si>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</si>
  <si>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</si>
  <si>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</si>
  <si>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</si>
  <si>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</si>
  <si>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</si>
  <si>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</si>
  <si>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</si>
  <si>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</si>
  <si>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</si>
  <si>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</si>
  <si>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</si>
  <si>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</si>
  <si>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</si>
  <si>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</si>
  <si>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</si>
  <si>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</si>
  <si>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</si>
  <si>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</si>
  <si>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</si>
  <si>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</si>
  <si>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</si>
  <si>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</si>
  <si>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</si>
  <si>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</si>
  <si>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</si>
  <si>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</si>
  <si>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</si>
  <si>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</si>
  <si>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</si>
  <si>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</si>
  <si>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</si>
  <si>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</si>
  <si>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</si>
  <si>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</si>
  <si>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</si>
  <si>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</si>
  <si>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</si>
  <si>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</si>
  <si>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</si>
  <si>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</si>
  <si>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</si>
  <si>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</si>
  <si>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</si>
  <si>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</si>
  <si>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</si>
  <si>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</si>
  <si>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</si>
  <si>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</si>
  <si>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</si>
  <si>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</si>
  <si>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</si>
  <si>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</si>
  <si>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</si>
  <si>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</si>
  <si>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</si>
  <si>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</si>
  <si>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</si>
  <si>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</si>
  <si>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</si>
  <si>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</si>
  <si>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</si>
  <si>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</si>
  <si>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</si>
  <si>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</si>
  <si>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</si>
  <si>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</si>
  <si>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</si>
  <si>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</si>
  <si>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</si>
  <si>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</si>
  <si>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</si>
  <si>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</si>
  <si>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</si>
  <si>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</si>
  <si>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</si>
  <si>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</si>
  <si>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</si>
  <si>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</si>
  <si>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</si>
  <si>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</si>
  <si>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</si>
  <si>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</si>
  <si>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</si>
  <si>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</si>
  <si>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</si>
  <si>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</si>
  <si>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</si>
  <si>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</si>
  <si>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</si>
  <si>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</si>
  <si>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</si>
  <si>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</si>
  <si>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</si>
  <si>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</si>
  <si>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</si>
  <si>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</si>
  <si>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</si>
  <si>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</si>
  <si>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</si>
  <si>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</si>
  <si>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</si>
  <si>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</si>
  <si>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</si>
  <si>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</si>
  <si>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</si>
  <si>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</si>
  <si>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</si>
  <si>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</si>
  <si>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</si>
  <si>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</si>
  <si>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</si>
  <si>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</si>
  <si>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</si>
  <si>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</si>
  <si>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</si>
  <si>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</si>
  <si>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</si>
  <si>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</si>
  <si>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</si>
  <si>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</si>
  <si>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</si>
  <si>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</si>
  <si>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</si>
  <si>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</si>
  <si>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</si>
  <si>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</si>
  <si>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</si>
  <si>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</si>
  <si>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</si>
  <si>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</si>
  <si>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</si>
  <si>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</si>
  <si>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</si>
  <si>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</si>
  <si>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</si>
  <si>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</si>
  <si>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</si>
  <si>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</si>
  <si>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</si>
  <si>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</si>
  <si>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</si>
  <si>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</si>
  <si>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</si>
  <si>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</si>
  <si>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</si>
  <si>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</si>
  <si>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</si>
  <si>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</si>
  <si>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</si>
  <si>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</si>
  <si>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</si>
  <si>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</si>
  <si>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</si>
  <si>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</si>
  <si>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</si>
  <si>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</si>
  <si>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</si>
  <si>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</si>
  <si>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</si>
  <si>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</si>
  <si>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</si>
  <si>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</si>
  <si>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</si>
  <si>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</si>
  <si>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</si>
  <si>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</si>
  <si>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</si>
  <si>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</si>
  <si>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</si>
  <si>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</si>
  <si>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</si>
  <si>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</si>
  <si>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</si>
  <si>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</si>
  <si>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</si>
  <si>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</si>
  <si>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</si>
  <si>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</si>
  <si>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</si>
  <si>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</si>
  <si>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</si>
  <si>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</si>
  <si>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</si>
  <si>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</si>
  <si>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</si>
  <si>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</si>
  <si>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</si>
  <si>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</si>
  <si>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</si>
  <si>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</si>
  <si>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</si>
  <si>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</si>
  <si>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</si>
  <si>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</si>
  <si>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</si>
  <si>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</si>
  <si>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</si>
  <si>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</si>
  <si>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</si>
  <si>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</si>
  <si>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</si>
  <si>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</si>
  <si>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</si>
  <si>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</si>
  <si>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</si>
  <si>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</si>
  <si>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</si>
  <si>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</si>
  <si>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</si>
  <si>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</si>
  <si>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</si>
  <si>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</si>
  <si>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</si>
  <si>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</si>
  <si>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</si>
  <si>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</si>
  <si>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</si>
  <si>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</si>
  <si>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</si>
  <si>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</si>
  <si>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</si>
  <si>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</si>
  <si>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</si>
  <si>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</si>
  <si>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</si>
  <si>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</si>
  <si>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</si>
  <si>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</si>
  <si>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</si>
  <si>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</si>
  <si>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</si>
  <si>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</si>
  <si>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</si>
  <si>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</si>
  <si>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</si>
  <si>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</si>
  <si>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</si>
  <si>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</si>
  <si>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</si>
  <si>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</si>
  <si>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</si>
  <si>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</si>
  <si>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</si>
  <si>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</si>
  <si>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</si>
  <si>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</si>
  <si>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</si>
  <si>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</si>
  <si>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</si>
  <si>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</si>
  <si>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</si>
  <si>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</si>
  <si>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</si>
  <si>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</si>
  <si>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</si>
  <si>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</si>
  <si>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</si>
  <si>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</si>
  <si>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</si>
  <si>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</si>
  <si>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</si>
  <si>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</si>
  <si>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</si>
  <si>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</si>
  <si>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</si>
  <si>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</si>
  <si>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</si>
  <si>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</si>
  <si>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</si>
  <si>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</si>
  <si>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</si>
  <si>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</si>
  <si>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</si>
  <si>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</si>
  <si>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</si>
  <si>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</si>
  <si>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</si>
  <si>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</si>
  <si>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</si>
  <si>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</si>
  <si>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</si>
  <si>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</si>
  <si>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</si>
  <si>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</si>
  <si>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</si>
  <si>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</si>
  <si>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</si>
  <si>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</si>
  <si>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</si>
  <si>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</si>
  <si>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</si>
  <si>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</si>
  <si>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</si>
  <si>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</si>
  <si>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</si>
  <si>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</si>
  <si>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</si>
  <si>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</si>
  <si>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</si>
  <si>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</si>
  <si>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</si>
  <si>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</si>
  <si>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</si>
  <si>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</si>
  <si>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</si>
  <si>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</si>
  <si>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</si>
  <si>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</si>
  <si>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</si>
  <si>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</si>
  <si>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</si>
  <si>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</si>
  <si>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</si>
  <si>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</si>
  <si>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</si>
  <si>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</si>
  <si>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</si>
  <si>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</si>
  <si>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</si>
  <si>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</si>
  <si>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</si>
  <si>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</si>
  <si>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</si>
  <si>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</si>
  <si>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</si>
  <si>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</si>
  <si>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</si>
  <si>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</si>
  <si>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</si>
  <si>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</si>
  <si>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</si>
  <si>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</si>
  <si>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</si>
  <si>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</si>
  <si>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</si>
  <si>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</si>
  <si>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</si>
  <si>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</si>
  <si>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</si>
  <si>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</si>
  <si>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</si>
  <si>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</si>
  <si>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</si>
  <si>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</si>
  <si>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</si>
  <si>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</si>
  <si>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</si>
  <si>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</si>
  <si>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</si>
  <si>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</si>
  <si>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</si>
  <si>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</si>
  <si>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</si>
  <si>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</si>
  <si>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</si>
  <si>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</si>
  <si>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</si>
  <si>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</si>
  <si>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</si>
  <si>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</si>
  <si>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</si>
  <si>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</si>
  <si>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</si>
  <si>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</si>
  <si>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</si>
  <si>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</si>
  <si>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</si>
  <si>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</si>
  <si>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</si>
  <si>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</si>
  <si>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</si>
  <si>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</si>
  <si>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</si>
  <si>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</si>
  <si>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</si>
  <si>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</si>
  <si>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</si>
  <si>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</si>
  <si>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</si>
  <si>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</si>
  <si>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</si>
  <si>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</si>
  <si>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</si>
  <si>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</si>
  <si>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</si>
  <si>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</si>
  <si>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</si>
  <si>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</si>
  <si>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</si>
  <si>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</si>
  <si>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</si>
  <si>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</si>
  <si>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</si>
  <si>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</si>
  <si>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</si>
  <si>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</si>
  <si>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</si>
  <si>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</si>
  <si>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</si>
  <si>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</si>
  <si>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</si>
  <si>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</si>
  <si>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</si>
  <si>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</si>
  <si>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</si>
  <si>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</si>
  <si>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</si>
  <si>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</si>
  <si>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</si>
  <si>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</si>
  <si>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</si>
  <si>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</si>
  <si>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</si>
  <si>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</si>
  <si>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</si>
  <si>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</si>
  <si>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</si>
  <si>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</si>
  <si>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</si>
  <si>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</si>
  <si>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</si>
  <si>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</si>
  <si>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</si>
  <si>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</si>
  <si>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</si>
  <si>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</si>
  <si>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</si>
  <si>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</si>
  <si>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</si>
  <si>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</si>
  <si>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</si>
  <si>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</si>
  <si>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</si>
  <si>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</si>
  <si>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</si>
  <si>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</si>
  <si>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</si>
  <si>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</si>
  <si>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</si>
  <si>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</si>
  <si>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</si>
  <si>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</si>
  <si>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</si>
  <si>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</si>
  <si>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</si>
  <si>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</si>
  <si>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</si>
  <si>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</si>
  <si>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</si>
  <si>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</si>
  <si>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</si>
  <si>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</si>
  <si>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</si>
  <si>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</si>
  <si>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</si>
  <si>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</si>
  <si>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</si>
  <si>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</si>
  <si>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</si>
  <si>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</si>
  <si>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</si>
  <si>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</si>
  <si>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</si>
  <si>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</si>
  <si>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</si>
  <si>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</si>
  <si>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</si>
  <si>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</si>
  <si>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</si>
  <si>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</si>
  <si>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</si>
  <si>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</si>
  <si>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</si>
  <si>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</si>
  <si>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</si>
  <si>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</si>
  <si>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</si>
  <si>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</si>
  <si>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</si>
  <si>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</si>
  <si>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</si>
  <si>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</si>
  <si>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</si>
  <si>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</si>
  <si>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</si>
  <si>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</si>
  <si>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</si>
  <si>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</si>
  <si>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</si>
  <si>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</si>
  <si>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</si>
  <si>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</si>
  <si>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</si>
  <si>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</si>
  <si>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</si>
  <si>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</si>
  <si>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</si>
  <si>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</si>
  <si>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</si>
  <si>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</si>
  <si>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</si>
  <si>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</si>
  <si>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</si>
  <si>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</si>
  <si>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</si>
  <si>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</si>
  <si>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</si>
  <si>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</si>
  <si>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</si>
  <si>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</si>
  <si>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</si>
  <si>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</si>
  <si>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</si>
  <si>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</si>
  <si>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</si>
  <si>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</si>
  <si>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</si>
  <si>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</si>
  <si>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</si>
  <si>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</si>
  <si>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</si>
  <si>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</si>
  <si>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</si>
  <si>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</si>
  <si>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</si>
  <si>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</si>
  <si>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</si>
  <si>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</si>
  <si>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</si>
  <si>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</si>
  <si>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</si>
  <si>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</si>
  <si>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</si>
  <si>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</si>
  <si>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</si>
  <si>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</si>
  <si>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</si>
  <si>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</si>
  <si>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</si>
  <si>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</si>
  <si>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</si>
  <si>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</si>
  <si>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</si>
  <si>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</si>
  <si>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</si>
  <si>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</si>
  <si>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</si>
  <si>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</si>
  <si>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</si>
  <si>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</si>
  <si>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</si>
  <si>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</si>
  <si>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</si>
  <si>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</si>
  <si>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</si>
  <si>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</si>
  <si>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</si>
  <si>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</si>
  <si>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</si>
  <si>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</si>
  <si>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</si>
  <si>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</si>
  <si>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</si>
  <si>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</si>
  <si>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</si>
  <si>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</si>
  <si>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</si>
  <si>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</si>
  <si>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</si>
  <si>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</si>
  <si>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</si>
  <si>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</si>
  <si>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</si>
  <si>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</si>
  <si>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</si>
  <si>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</si>
  <si>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</si>
  <si>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</si>
  <si>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</si>
  <si>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</si>
  <si>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</si>
  <si>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</si>
  <si>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</si>
  <si>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</si>
  <si>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</si>
  <si>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</si>
  <si>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</si>
  <si>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</si>
  <si>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</si>
  <si>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</si>
  <si>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</si>
  <si>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</si>
  <si>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</si>
  <si>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</si>
  <si>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</si>
  <si>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</si>
  <si>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</si>
  <si>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</si>
  <si>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</si>
  <si>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</si>
  <si>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</si>
  <si>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</si>
  <si>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</si>
  <si>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</si>
  <si>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</si>
  <si>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</si>
  <si>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</si>
  <si>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</si>
  <si>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</si>
  <si>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</si>
  <si>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</si>
  <si>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</si>
  <si>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</si>
  <si>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</si>
  <si>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</si>
  <si>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</si>
  <si>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</si>
  <si>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</si>
  <si>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</si>
  <si>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</si>
  <si>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</si>
  <si>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</si>
  <si>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</si>
  <si>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</si>
  <si>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</si>
  <si>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</si>
  <si>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</si>
  <si>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</si>
  <si>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</si>
  <si>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</si>
  <si>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</si>
  <si>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</si>
  <si>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</si>
  <si>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</si>
  <si>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</si>
  <si>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</si>
  <si>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</si>
  <si>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</si>
  <si>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</si>
  <si>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</si>
  <si>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</si>
  <si>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</si>
  <si>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</si>
  <si>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</si>
  <si>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</si>
  <si>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</si>
  <si>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</si>
  <si>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</si>
  <si>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</si>
  <si>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</si>
  <si>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</si>
  <si>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</si>
  <si>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</si>
  <si>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</si>
  <si>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</si>
  <si>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</si>
  <si>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</si>
  <si>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</si>
  <si>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</si>
  <si>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</si>
  <si>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</si>
  <si>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</si>
  <si>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</si>
  <si>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</si>
  <si>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</si>
  <si>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</si>
  <si>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</si>
  <si>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WY.SY.00.901.15</t>
  </si>
  <si>
    <t>深圳深信服南山智园</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</si>
  <si>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</si>
  <si>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</si>
  <si>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</si>
  <si>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</si>
  <si>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</si>
  <si>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</si>
  <si>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</si>
  <si>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</si>
  <si>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</si>
  <si>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</si>
  <si>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</si>
  <si>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</si>
  <si>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</si>
  <si>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</si>
  <si>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</si>
  <si>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</si>
  <si>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</si>
  <si>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</si>
  <si>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</si>
  <si>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</si>
  <si>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</si>
  <si>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</si>
  <si>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</si>
  <si>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</si>
  <si>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</si>
  <si>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</si>
  <si>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</si>
  <si>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</si>
  <si>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</si>
  <si>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</si>
  <si>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</si>
  <si>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</si>
  <si>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</si>
  <si>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</si>
  <si>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</si>
  <si>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</si>
  <si>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</si>
  <si>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</si>
  <si>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</si>
  <si>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</si>
  <si>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</si>
  <si>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</si>
  <si>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</si>
  <si>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</si>
  <si>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</si>
  <si>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</si>
  <si>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</si>
  <si>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</si>
  <si>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</si>
  <si>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</si>
  <si>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</si>
  <si>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</si>
  <si>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</si>
  <si>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</si>
  <si>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</si>
  <si>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</si>
  <si>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</si>
  <si>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</si>
  <si>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</si>
  <si>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</si>
  <si>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</si>
  <si>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</si>
  <si>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</si>
  <si>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</si>
  <si>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</si>
  <si>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</si>
  <si>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</si>
  <si>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</si>
  <si>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</si>
  <si>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</si>
  <si>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</si>
  <si>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</si>
  <si>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</si>
  <si>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</si>
  <si>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</si>
  <si>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</si>
  <si>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</si>
  <si>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</si>
  <si>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</si>
  <si>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</si>
  <si>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</si>
  <si>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</si>
  <si>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</si>
  <si>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</si>
  <si>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</si>
  <si>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</si>
  <si>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</si>
  <si>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</si>
  <si>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</si>
  <si>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</si>
  <si>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</si>
  <si>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</si>
  <si>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</si>
  <si>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</si>
  <si>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</si>
  <si>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</si>
  <si>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</si>
  <si>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</si>
  <si>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</si>
  <si>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</si>
  <si>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</si>
  <si>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</si>
  <si>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</si>
  <si>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</si>
  <si>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</si>
  <si>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</si>
  <si>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</si>
  <si>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</si>
  <si>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</si>
  <si>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</si>
  <si>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</si>
  <si>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</si>
  <si>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</si>
  <si>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</si>
  <si>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</si>
  <si>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</si>
  <si>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</si>
  <si>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</si>
  <si>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</si>
  <si>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</si>
  <si>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</si>
  <si>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</si>
  <si>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</si>
  <si>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</si>
  <si>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</si>
  <si>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</si>
  <si>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</si>
  <si>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</si>
  <si>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</si>
  <si>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</si>
  <si>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</si>
  <si>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</si>
  <si>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</si>
  <si>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</si>
  <si>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</si>
  <si>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</si>
  <si>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</si>
  <si>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</si>
  <si>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</si>
  <si>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</si>
  <si>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</si>
  <si>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</si>
  <si>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</si>
  <si>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</si>
  <si>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</si>
  <si>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</si>
  <si>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</si>
  <si>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</si>
  <si>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</si>
  <si>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</si>
  <si>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</si>
  <si>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</si>
  <si>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</si>
  <si>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</si>
  <si>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</si>
  <si>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</si>
  <si>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</si>
  <si>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</si>
  <si>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</si>
  <si>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</si>
  <si>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</si>
  <si>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</si>
  <si>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</si>
  <si>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</si>
  <si>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</si>
  <si>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</si>
  <si>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</si>
  <si>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</si>
  <si>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</si>
  <si>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</si>
  <si>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</si>
  <si>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</si>
  <si>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</si>
  <si>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</si>
  <si>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</si>
  <si>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</si>
  <si>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</si>
  <si>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</si>
  <si>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</si>
  <si>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</si>
  <si>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</si>
  <si>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</si>
  <si>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</si>
  <si>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</si>
  <si>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</si>
  <si>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</si>
  <si>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</si>
  <si>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</si>
  <si>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</si>
  <si>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</si>
  <si>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</si>
  <si>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</si>
  <si>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</si>
  <si>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</si>
  <si>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</si>
  <si>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</si>
  <si>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</si>
  <si>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</si>
  <si>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</si>
  <si>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</si>
  <si>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</si>
  <si>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</si>
  <si>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</si>
  <si>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</si>
  <si>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</si>
  <si>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</si>
  <si>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</si>
  <si>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</si>
  <si>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</si>
  <si>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</si>
  <si>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</si>
  <si>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</si>
  <si>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</si>
  <si>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</si>
  <si>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</si>
  <si>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</si>
  <si>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</si>
  <si>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</si>
  <si>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</si>
  <si>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</si>
  <si>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</si>
  <si>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</si>
  <si>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</si>
  <si>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</si>
  <si>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</si>
  <si>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</si>
  <si>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</si>
  <si>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</si>
  <si>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</si>
  <si>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</si>
  <si>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</si>
  <si>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</si>
  <si>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</si>
  <si>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</si>
  <si>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</si>
  <si>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</si>
  <si>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</si>
  <si>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</si>
  <si>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</si>
  <si>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</si>
  <si>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</si>
  <si>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</si>
  <si>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</si>
  <si>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</si>
  <si>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</si>
  <si>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</si>
  <si>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</si>
  <si>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</si>
  <si>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</si>
  <si>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</si>
  <si>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</si>
  <si>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</si>
  <si>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</si>
  <si>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</si>
  <si>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</si>
  <si>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</si>
  <si>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</si>
  <si>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</si>
  <si>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</si>
  <si>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</si>
  <si>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</si>
  <si>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</si>
  <si>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</si>
  <si>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</si>
  <si>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</si>
  <si>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</si>
  <si>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</si>
  <si>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</si>
  <si>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</si>
  <si>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</si>
  <si>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</si>
  <si>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</si>
  <si>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</si>
  <si>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</si>
  <si>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</si>
  <si>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</si>
  <si>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</si>
  <si>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</si>
  <si>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</si>
  <si>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</si>
  <si>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</si>
  <si>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</si>
  <si>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</si>
  <si>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</si>
  <si>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</si>
  <si>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</si>
  <si>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</si>
  <si>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</si>
  <si>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</si>
  <si>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</si>
  <si>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</si>
  <si>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</si>
  <si>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</si>
  <si>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</si>
  <si>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</si>
  <si>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</si>
  <si>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</si>
  <si>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</si>
  <si>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</si>
  <si>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</si>
  <si>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</si>
  <si>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</si>
  <si>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</si>
  <si>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</si>
  <si>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</si>
  <si>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</si>
  <si>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</si>
  <si>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</si>
  <si>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</si>
  <si>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</si>
  <si>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</si>
  <si>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</si>
  <si>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</si>
  <si>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</si>
  <si>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</si>
  <si>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</si>
  <si>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</si>
  <si>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</si>
  <si>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</si>
  <si>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</si>
  <si>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</si>
  <si>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</si>
  <si>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</si>
  <si>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</si>
  <si>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</si>
  <si>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</si>
  <si>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</si>
  <si>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</si>
  <si>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</si>
  <si>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</si>
  <si>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</si>
  <si>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</si>
  <si>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</si>
  <si>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</si>
  <si>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</si>
  <si>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</si>
  <si>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</si>
  <si>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</si>
  <si>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</si>
  <si>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</si>
  <si>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</si>
  <si>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</si>
  <si>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</si>
  <si>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</si>
  <si>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</si>
  <si>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</si>
  <si>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</si>
  <si>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</si>
  <si>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</si>
  <si>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</si>
  <si>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</si>
  <si>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</si>
  <si>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</si>
  <si>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</si>
  <si>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</si>
  <si>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</si>
  <si>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</si>
  <si>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</si>
  <si>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</si>
  <si>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</si>
  <si>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</si>
  <si>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</si>
  <si>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</si>
  <si>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</si>
  <si>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</si>
  <si>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</si>
  <si>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</si>
  <si>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</si>
  <si>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</si>
  <si>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</si>
  <si>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</si>
  <si>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</si>
  <si>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</si>
  <si>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</si>
  <si>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</si>
  <si>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</si>
  <si>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</si>
  <si>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</si>
  <si>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</si>
  <si>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</si>
  <si>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</si>
  <si>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</si>
  <si>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</si>
  <si>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</si>
  <si>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</si>
  <si>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</si>
  <si>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</si>
  <si>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</si>
  <si>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</si>
  <si>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</si>
  <si>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</si>
  <si>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</si>
  <si>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</si>
  <si>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</si>
  <si>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</si>
  <si>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</si>
  <si>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</si>
  <si>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</si>
  <si>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</si>
  <si>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</si>
  <si>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</si>
  <si>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</si>
  <si>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</si>
  <si>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</si>
  <si>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</si>
  <si>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</si>
  <si>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</si>
  <si>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</si>
  <si>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</si>
  <si>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</si>
  <si>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</si>
  <si>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</si>
  <si>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</si>
  <si>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</si>
  <si>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</si>
  <si>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</si>
  <si>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</si>
  <si>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</si>
  <si>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</si>
  <si>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</si>
  <si>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</si>
  <si>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</si>
  <si>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</si>
  <si>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</si>
  <si>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</si>
  <si>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</si>
  <si>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</si>
  <si>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</si>
  <si>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</si>
  <si>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</si>
  <si>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</si>
  <si>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</si>
  <si>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</si>
  <si>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</si>
  <si>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</si>
  <si>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</si>
  <si>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</si>
  <si>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</si>
  <si>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</si>
  <si>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</si>
  <si>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</si>
  <si>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</si>
  <si>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</si>
  <si>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</si>
  <si>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</si>
  <si>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</si>
  <si>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</si>
  <si>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</si>
  <si>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</si>
  <si>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</si>
  <si>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</si>
  <si>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</si>
  <si>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</si>
  <si>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</si>
  <si>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</si>
  <si>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</si>
  <si>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</si>
  <si>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</si>
  <si>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</si>
  <si>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</si>
  <si>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</si>
  <si>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</si>
  <si>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</si>
  <si>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</si>
  <si>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</si>
  <si>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</si>
  <si>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</si>
  <si>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</si>
  <si>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</si>
  <si>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</si>
  <si>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</si>
  <si>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</si>
  <si>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</si>
  <si>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</si>
  <si>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</si>
  <si>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</si>
  <si>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</si>
  <si>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</si>
  <si>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</si>
  <si>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</si>
  <si>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</si>
  <si>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</si>
  <si>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</si>
  <si>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</si>
  <si>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</si>
  <si>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</si>
  <si>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</si>
  <si>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</si>
  <si>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</si>
  <si>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</si>
  <si>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</si>
  <si>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</si>
  <si>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</si>
  <si>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</si>
  <si>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</si>
  <si>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</si>
  <si>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</si>
  <si>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</si>
  <si>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</si>
  <si>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</si>
  <si>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</si>
  <si>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</si>
  <si>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</si>
  <si>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</si>
  <si>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</si>
  <si>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</si>
  <si>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</si>
  <si>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</si>
  <si>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</si>
  <si>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</si>
  <si>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</si>
  <si>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</si>
  <si>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</si>
  <si>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</si>
  <si>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</si>
  <si>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</si>
  <si>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</si>
  <si>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</si>
  <si>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</si>
  <si>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</si>
  <si>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</si>
  <si>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</si>
  <si>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</si>
  <si>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</si>
  <si>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</si>
  <si>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</si>
  <si>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</si>
  <si>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</si>
  <si>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</si>
  <si>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</si>
  <si>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</si>
  <si>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</si>
  <si>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</si>
  <si>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</si>
  <si>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</si>
  <si>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</si>
  <si>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</si>
  <si>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</si>
  <si>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</si>
  <si>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</si>
  <si>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</si>
  <si>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</si>
  <si>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</si>
  <si>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</si>
  <si>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</si>
  <si>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</si>
  <si>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</si>
  <si>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</si>
  <si>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</si>
  <si>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</si>
  <si>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</si>
  <si>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</si>
  <si>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</si>
  <si>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</si>
  <si>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</si>
  <si>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</si>
  <si>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</si>
  <si>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</si>
  <si>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</si>
  <si>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</si>
  <si>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</si>
  <si>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</si>
  <si>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</si>
  <si>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</si>
  <si>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</si>
  <si>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</si>
  <si>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</si>
  <si>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</si>
  <si>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</si>
  <si>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</si>
  <si>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</si>
  <si>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</si>
  <si>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</si>
  <si>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</si>
  <si>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</si>
  <si>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</si>
  <si>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</si>
  <si>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</si>
  <si>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</si>
  <si>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</si>
  <si>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</si>
  <si>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</si>
  <si>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</si>
  <si>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</si>
  <si>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</si>
  <si>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</si>
  <si>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</si>
  <si>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</si>
  <si>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</si>
  <si>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</si>
  <si>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</si>
  <si>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</si>
  <si>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</si>
  <si>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</si>
  <si>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</si>
  <si>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</si>
  <si>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</si>
  <si>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</si>
  <si>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</si>
  <si>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</si>
  <si>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</si>
  <si>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</si>
  <si>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</si>
  <si>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</si>
  <si>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</si>
  <si>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</si>
  <si>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</si>
  <si>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</si>
  <si>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</si>
  <si>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</si>
  <si>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</si>
  <si>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</si>
  <si>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</si>
  <si>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</si>
  <si>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</si>
  <si>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</si>
  <si>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</si>
  <si>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</si>
  <si>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</si>
  <si>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</si>
  <si>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</si>
  <si>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</si>
  <si>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</si>
  <si>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</si>
  <si>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</si>
  <si>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</si>
  <si>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</si>
  <si>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</si>
  <si>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</si>
  <si>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</si>
  <si>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</si>
  <si>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</si>
  <si>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</si>
  <si>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</si>
  <si>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</si>
  <si>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</si>
  <si>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</si>
  <si>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</si>
  <si>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</si>
  <si>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</si>
  <si>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</si>
  <si>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</si>
  <si>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</si>
  <si>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</si>
  <si>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</si>
  <si>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</si>
  <si>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</si>
  <si>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</si>
  <si>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</si>
  <si>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</si>
  <si>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</si>
  <si>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</si>
  <si>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</si>
  <si>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</si>
  <si>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</si>
  <si>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</si>
  <si>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</si>
  <si>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</si>
  <si>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</si>
  <si>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</si>
  <si>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</si>
  <si>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</si>
  <si>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</si>
  <si>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</si>
  <si>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</si>
  <si>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</si>
  <si>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</si>
  <si>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</si>
  <si>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</si>
  <si>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</si>
  <si>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</si>
  <si>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</si>
  <si>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</si>
  <si>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</si>
  <si>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</si>
  <si>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</si>
  <si>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</si>
  <si>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</si>
  <si>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</si>
  <si>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</si>
  <si>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</si>
  <si>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</si>
  <si>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</si>
  <si>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</si>
  <si>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</si>
  <si>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</si>
  <si>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</si>
  <si>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</si>
  <si>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</si>
  <si>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</si>
  <si>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</si>
  <si>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</si>
  <si>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</si>
  <si>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</si>
  <si>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</si>
  <si>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</si>
  <si>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</si>
  <si>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</si>
  <si>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</si>
  <si>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</si>
  <si>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</si>
  <si>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</si>
  <si>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</si>
  <si>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</si>
  <si>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</si>
  <si>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</si>
  <si>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</si>
  <si>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</si>
  <si>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</si>
  <si>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</si>
  <si>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</si>
  <si>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</si>
  <si>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</si>
  <si>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</si>
  <si>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</si>
  <si>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</si>
  <si>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</si>
  <si>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</si>
  <si>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</si>
  <si>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</si>
  <si>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</si>
  <si>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</si>
  <si>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</si>
  <si>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</si>
  <si>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</si>
  <si>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</si>
  <si>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</si>
  <si>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</si>
  <si>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</si>
  <si>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</si>
  <si>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</si>
  <si>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</si>
  <si>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</si>
  <si>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</si>
  <si>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</si>
  <si>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</si>
  <si>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</si>
  <si>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</si>
  <si>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</si>
  <si>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</si>
  <si>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</si>
  <si>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</si>
  <si>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</si>
  <si>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</si>
  <si>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</si>
  <si>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</si>
  <si>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</si>
  <si>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</si>
  <si>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</si>
  <si>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</si>
  <si>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</si>
  <si>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</si>
  <si>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</si>
  <si>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</si>
  <si>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</si>
  <si>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</si>
  <si>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</si>
  <si>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</si>
  <si>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</si>
  <si>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</si>
  <si>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</si>
  <si>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</si>
  <si>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</si>
  <si>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</si>
  <si>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</si>
  <si>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</si>
  <si>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</si>
  <si>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</si>
  <si>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</si>
  <si>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</si>
  <si>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</si>
  <si>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</si>
  <si>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</si>
  <si>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</si>
  <si>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</si>
  <si>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</si>
  <si>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</si>
  <si>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</si>
  <si>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</si>
  <si>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</si>
  <si>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</si>
  <si>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</si>
  <si>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</si>
  <si>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</si>
  <si>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</si>
  <si>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</si>
  <si>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</si>
  <si>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</si>
  <si>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</si>
  <si>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</si>
  <si>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</si>
  <si>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</si>
  <si>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</si>
  <si>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</si>
  <si>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</si>
  <si>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</si>
  <si>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</si>
  <si>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</si>
  <si>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</si>
  <si>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</si>
  <si>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</si>
  <si>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</si>
  <si>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</si>
  <si>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</si>
  <si>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</si>
  <si>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</si>
  <si>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</si>
  <si>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</si>
  <si>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</si>
  <si>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</si>
  <si>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</si>
  <si>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</si>
  <si>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</si>
  <si>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</si>
  <si>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</si>
  <si>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</si>
  <si>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</si>
  <si>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</si>
  <si>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</si>
  <si>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</si>
  <si>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</si>
  <si>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</si>
  <si>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</si>
  <si>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</si>
  <si>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</si>
  <si>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</si>
  <si>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</si>
  <si>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</si>
  <si>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</si>
  <si>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</si>
  <si>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</si>
  <si>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</si>
  <si>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</si>
  <si>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</si>
  <si>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</si>
  <si>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</si>
  <si>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</si>
  <si>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</si>
  <si>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</si>
  <si>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</si>
  <si>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</si>
  <si>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</si>
  <si>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</si>
  <si>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</si>
  <si>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</si>
  <si>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</si>
  <si>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</si>
  <si>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</si>
  <si>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</si>
  <si>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</si>
  <si>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</si>
  <si>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</si>
  <si>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</si>
  <si>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</si>
  <si>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</si>
  <si>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</si>
  <si>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</si>
  <si>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</si>
  <si>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</si>
  <si>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</si>
  <si>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</si>
  <si>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</si>
  <si>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</si>
  <si>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</si>
  <si>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</si>
  <si>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</si>
  <si>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</si>
  <si>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</si>
  <si>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</si>
  <si>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</si>
  <si>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</si>
  <si>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</si>
  <si>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</si>
  <si>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</si>
  <si>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</si>
  <si>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</si>
  <si>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</si>
  <si>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</si>
  <si>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</si>
  <si>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</si>
  <si>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</si>
  <si>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</si>
  <si>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</si>
  <si>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</si>
  <si>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</si>
  <si>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</si>
  <si>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</si>
  <si>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</si>
  <si>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</si>
  <si>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</si>
  <si>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</si>
  <si>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</si>
  <si>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</si>
  <si>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</si>
  <si>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</si>
  <si>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</si>
  <si>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</si>
  <si>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</si>
  <si>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</si>
  <si>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</si>
  <si>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</si>
  <si>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</si>
  <si>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</si>
  <si>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</si>
  <si>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</si>
  <si>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</si>
  <si>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</si>
  <si>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</si>
  <si>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</si>
  <si>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</si>
  <si>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</si>
  <si>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</si>
  <si>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</si>
  <si>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</si>
  <si>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</si>
  <si>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</si>
  <si>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</si>
  <si>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</si>
  <si>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</si>
  <si>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</si>
  <si>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</si>
  <si>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</si>
  <si>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</si>
  <si>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</si>
  <si>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</si>
  <si>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</si>
  <si>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</si>
  <si>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</si>
  <si>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</si>
  <si>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</si>
  <si>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</si>
  <si>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</si>
  <si>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</si>
  <si>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</si>
  <si>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</si>
  <si>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</si>
  <si>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</si>
  <si>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</si>
  <si>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</si>
  <si>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</si>
  <si>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</si>
  <si>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</si>
  <si>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</si>
  <si>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</si>
  <si>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</si>
  <si>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</si>
  <si>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</si>
  <si>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</si>
  <si>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</si>
  <si>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</si>
  <si>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</si>
  <si>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</si>
  <si>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</si>
  <si>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</si>
  <si>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</si>
  <si>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</si>
  <si>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</si>
  <si>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</si>
  <si>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</si>
  <si>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</si>
  <si>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</si>
  <si>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</si>
  <si>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</si>
  <si>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</si>
  <si>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</si>
  <si>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</si>
  <si>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</si>
  <si>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</si>
  <si>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</si>
  <si>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</si>
  <si>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</si>
  <si>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</si>
  <si>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</si>
  <si>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</si>
  <si>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</si>
  <si>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</si>
  <si>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</si>
  <si>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</si>
  <si>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</si>
  <si>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</si>
  <si>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</si>
  <si>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</si>
  <si>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</si>
  <si>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</si>
  <si>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</si>
  <si>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</si>
  <si>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</si>
  <si>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</si>
  <si>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</si>
  <si>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</si>
  <si>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</si>
  <si>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</si>
  <si>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</si>
  <si>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</si>
  <si>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</si>
  <si>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</si>
  <si>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</si>
  <si>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</si>
  <si>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</si>
  <si>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</si>
  <si>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</si>
  <si>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</si>
  <si>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</si>
  <si>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</si>
  <si>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</si>
  <si>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</si>
  <si>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</si>
  <si>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</si>
  <si>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</si>
  <si>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</si>
  <si>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</si>
  <si>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</si>
  <si>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</si>
  <si>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</si>
  <si>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</si>
  <si>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</si>
  <si>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</si>
  <si>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</si>
  <si>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</si>
  <si>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</si>
  <si>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</si>
  <si>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</si>
  <si>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</si>
  <si>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</si>
  <si>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</si>
  <si>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</si>
  <si>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</si>
  <si>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</si>
  <si>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</si>
  <si>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</si>
  <si>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</si>
  <si>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</si>
  <si>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</si>
  <si>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</si>
  <si>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</si>
  <si>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</si>
  <si>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</si>
  <si>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</si>
  <si>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</si>
  <si>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</si>
  <si>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</si>
  <si>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</si>
  <si>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</si>
  <si>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</si>
  <si>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</si>
  <si>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</si>
  <si>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</si>
  <si>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</si>
  <si>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</si>
  <si>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</si>
  <si>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</si>
  <si>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</si>
  <si>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</si>
  <si>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</si>
  <si>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</si>
  <si>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</si>
  <si>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</si>
  <si>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</si>
  <si>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</si>
  <si>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</si>
  <si>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</si>
  <si>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</si>
  <si>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</si>
  <si>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</si>
  <si>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</si>
  <si>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</si>
  <si>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</si>
  <si>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</si>
  <si>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</si>
  <si>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</si>
  <si>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</si>
  <si>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</si>
  <si>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</si>
  <si>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</si>
  <si>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</si>
  <si>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</si>
  <si>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</si>
  <si>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</si>
  <si>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</si>
  <si>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</si>
  <si>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</si>
  <si>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</si>
  <si>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</si>
  <si>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</si>
  <si>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</si>
  <si>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</si>
  <si>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</si>
  <si>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</si>
  <si>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</si>
  <si>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</si>
  <si>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</si>
  <si>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</si>
  <si>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</si>
  <si>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</si>
  <si>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</si>
  <si>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</si>
  <si>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</si>
  <si>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</si>
  <si>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</si>
  <si>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</si>
  <si>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</si>
  <si>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</si>
  <si>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</si>
  <si>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</si>
  <si>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</si>
  <si>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</si>
  <si>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</si>
  <si>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</si>
  <si>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</si>
  <si>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</si>
  <si>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</si>
  <si>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</si>
  <si>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</si>
  <si>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</si>
  <si>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</si>
  <si>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</si>
  <si>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</si>
  <si>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</si>
  <si>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</si>
  <si>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</si>
  <si>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</si>
  <si>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</si>
  <si>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</si>
  <si>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</si>
  <si>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</si>
  <si>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</si>
  <si>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</si>
  <si>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</si>
  <si>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</si>
  <si>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</si>
  <si>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</si>
  <si>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</si>
  <si>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</si>
  <si>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</si>
  <si>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</si>
  <si>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</si>
  <si>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</si>
  <si>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</si>
  <si>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</si>
  <si>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</si>
  <si>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</si>
  <si>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</si>
  <si>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</si>
  <si>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</si>
  <si>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</si>
  <si>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</si>
  <si>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</si>
  <si>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</si>
  <si>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</si>
  <si>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</si>
  <si>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</si>
  <si>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</si>
  <si>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</si>
  <si>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</si>
  <si>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</si>
  <si>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</si>
  <si>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</si>
  <si>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</si>
  <si>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</si>
  <si>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</si>
  <si>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</si>
  <si>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</si>
  <si>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</si>
  <si>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</si>
  <si>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</si>
  <si>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</si>
  <si>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</si>
  <si>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</si>
  <si>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</si>
  <si>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</si>
  <si>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</si>
  <si>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</si>
  <si>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</si>
  <si>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</si>
  <si>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</si>
  <si>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</si>
  <si>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</si>
  <si>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</si>
  <si>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</si>
  <si>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</si>
  <si>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</si>
  <si>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</si>
  <si>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</si>
  <si>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</si>
  <si>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</si>
  <si>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</si>
  <si>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</si>
  <si>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</si>
  <si>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</si>
  <si>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</si>
  <si>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</si>
  <si>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</si>
  <si>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</si>
  <si>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</si>
  <si>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</si>
  <si>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</si>
  <si>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</si>
  <si>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</si>
  <si>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</si>
  <si>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</si>
  <si>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</si>
  <si>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</si>
  <si>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</si>
  <si>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</si>
  <si>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</si>
  <si>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</si>
  <si>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</si>
  <si>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</si>
  <si>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</si>
  <si>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</si>
  <si>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</si>
  <si>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</si>
  <si>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</si>
  <si>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</si>
  <si>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</si>
  <si>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</si>
  <si>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</si>
  <si>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</si>
  <si>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</si>
  <si>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</si>
  <si>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</si>
  <si>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</si>
  <si>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</si>
  <si>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</si>
  <si>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</si>
  <si>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</si>
  <si>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</si>
  <si>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</si>
  <si>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</si>
  <si>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</si>
  <si>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</si>
  <si>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</si>
  <si>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</si>
  <si>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</si>
  <si>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</si>
  <si>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</si>
  <si>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</si>
  <si>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</si>
  <si>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</si>
  <si>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</si>
  <si>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</si>
  <si>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</si>
  <si>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</si>
  <si>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</si>
  <si>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</si>
  <si>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</si>
  <si>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</si>
  <si>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</si>
  <si>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</si>
  <si>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</si>
  <si>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</si>
  <si>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</si>
  <si>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</si>
  <si>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</si>
  <si>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</si>
  <si>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</si>
  <si>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</si>
  <si>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</si>
  <si>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</si>
  <si>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</si>
  <si>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</si>
  <si>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</si>
  <si>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</si>
  <si>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</si>
  <si>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</si>
  <si>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</si>
  <si>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</si>
  <si>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</si>
  <si>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</si>
  <si>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</si>
  <si>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</si>
  <si>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</si>
  <si>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</si>
  <si>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</si>
  <si>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</si>
  <si>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</si>
  <si>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</si>
  <si>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</si>
  <si>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</si>
  <si>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</si>
  <si>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</si>
  <si>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</si>
  <si>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</si>
  <si>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</si>
  <si>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</si>
  <si>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</si>
  <si>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</si>
  <si>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</si>
  <si>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</si>
  <si>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</si>
  <si>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</si>
  <si>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</si>
  <si>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</si>
  <si>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</si>
  <si>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</si>
  <si>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</si>
  <si>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</si>
  <si>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</si>
  <si>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</si>
  <si>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</si>
  <si>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</si>
  <si>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</si>
  <si>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</si>
  <si>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</si>
  <si>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</si>
  <si>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</si>
  <si>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</si>
  <si>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</si>
  <si>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</si>
  <si>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</si>
  <si>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</si>
  <si>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</si>
  <si>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</si>
  <si>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</si>
  <si>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</si>
  <si>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</si>
  <si>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</si>
  <si>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</si>
  <si>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</si>
  <si>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</si>
  <si>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</si>
  <si>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</si>
  <si>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</si>
  <si>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</si>
  <si>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</si>
  <si>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</si>
  <si>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</si>
  <si>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</si>
  <si>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</si>
  <si>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</si>
  <si>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</si>
  <si>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</si>
  <si>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</si>
  <si>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</si>
  <si>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</si>
  <si>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</si>
  <si>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</si>
  <si>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</si>
  <si>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</si>
  <si>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</si>
  <si>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</si>
  <si>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</si>
  <si>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</si>
  <si>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</si>
  <si>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</si>
  <si>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</si>
  <si>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</si>
  <si>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</si>
  <si>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</si>
  <si>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</si>
  <si>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</si>
  <si>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</si>
  <si>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</si>
  <si>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</si>
  <si>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</si>
  <si>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</si>
  <si>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</si>
  <si>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</si>
  <si>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</si>
  <si>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</si>
  <si>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</si>
  <si>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</si>
  <si>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</si>
  <si>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</si>
  <si>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</si>
  <si>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</si>
  <si>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</si>
  <si>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</si>
  <si>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</si>
  <si>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</si>
  <si>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</si>
  <si>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</si>
  <si>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</si>
  <si>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</si>
  <si>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</si>
  <si>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</si>
  <si>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</si>
  <si>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</si>
  <si>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</si>
  <si>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</si>
  <si>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</si>
  <si>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</si>
  <si>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</si>
  <si>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</si>
  <si>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</si>
  <si>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</si>
  <si>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</si>
  <si>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</si>
  <si>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</si>
  <si>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</si>
  <si>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</si>
  <si>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</si>
  <si>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</si>
  <si>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</si>
  <si>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</si>
  <si>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</si>
  <si>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</si>
  <si>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</si>
  <si>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</si>
  <si>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</si>
  <si>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</si>
  <si>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</si>
  <si>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</si>
  <si>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</si>
  <si>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</si>
  <si>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</si>
  <si>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</si>
  <si>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</si>
  <si>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</si>
  <si>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</si>
  <si>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</si>
  <si>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</si>
  <si>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</si>
  <si>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</si>
  <si>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</si>
  <si>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</si>
  <si>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</si>
  <si>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</si>
  <si>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</si>
  <si>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</si>
  <si>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</si>
  <si>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</si>
  <si>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</si>
  <si>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</si>
  <si>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</si>
  <si>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</si>
  <si>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</si>
  <si>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</si>
  <si>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</si>
  <si>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</si>
  <si>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</si>
  <si>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</si>
  <si>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</si>
  <si>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</si>
  <si>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</si>
  <si>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</si>
  <si>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</si>
  <si>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</si>
  <si>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</si>
  <si>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</si>
  <si>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</si>
  <si>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</si>
  <si>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</si>
  <si>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</si>
  <si>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</si>
  <si>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</si>
  <si>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</si>
  <si>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</si>
  <si>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</si>
  <si>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</si>
  <si>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</si>
  <si>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</si>
  <si>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</si>
  <si>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</si>
  <si>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</si>
  <si>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</si>
  <si>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</si>
  <si>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</si>
  <si>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</si>
  <si>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</si>
  <si>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</si>
  <si>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</si>
  <si>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</si>
  <si>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</si>
  <si>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</si>
  <si>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</si>
  <si>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</si>
  <si>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</si>
  <si>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</si>
  <si>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</si>
  <si>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</si>
  <si>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</si>
  <si>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</si>
  <si>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</si>
  <si>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</si>
  <si>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</si>
  <si>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</si>
  <si>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</si>
  <si>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</si>
  <si>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</si>
  <si>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</si>
  <si>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</si>
  <si>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</si>
  <si>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</si>
  <si>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</si>
  <si>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</si>
  <si>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</si>
  <si>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</si>
  <si>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</si>
  <si>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</si>
  <si>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</si>
  <si>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</si>
  <si>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</si>
  <si>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</si>
  <si>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</si>
  <si>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</si>
  <si>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</si>
  <si>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</si>
  <si>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</si>
  <si>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</si>
  <si>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</si>
  <si>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</si>
  <si>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</si>
  <si>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</si>
  <si>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</si>
  <si>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</si>
  <si>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</si>
  <si>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</si>
  <si>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</si>
  <si>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</si>
  <si>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</si>
  <si>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</si>
  <si>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</si>
  <si>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</si>
  <si>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</si>
  <si>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</si>
  <si>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</si>
  <si>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</si>
  <si>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</si>
  <si>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</si>
  <si>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</si>
  <si>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</si>
  <si>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</si>
  <si>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</si>
  <si>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</si>
  <si>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</si>
  <si>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</si>
  <si>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</si>
  <si>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</si>
  <si>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</si>
  <si>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</si>
  <si>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</si>
  <si>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</si>
  <si>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</si>
  <si>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</si>
  <si>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</si>
  <si>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</si>
  <si>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</si>
  <si>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</si>
  <si>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</si>
  <si>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</si>
  <si>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</si>
  <si>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</si>
  <si>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</si>
  <si>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</si>
  <si>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</si>
  <si>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</si>
  <si>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</si>
  <si>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</si>
  <si>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</si>
  <si>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</si>
  <si>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</si>
  <si>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</si>
  <si>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</si>
  <si>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</si>
  <si>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</si>
  <si>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</si>
  <si>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</si>
  <si>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</si>
  <si>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</si>
  <si>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</si>
  <si>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</si>
  <si>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</si>
  <si>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</si>
  <si>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</si>
  <si>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</si>
  <si>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</si>
  <si>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</si>
  <si>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</si>
  <si>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</si>
  <si>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</si>
  <si>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</si>
  <si>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</si>
  <si>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</si>
  <si>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</si>
  <si>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</si>
  <si>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</si>
  <si>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</si>
  <si>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</si>
  <si>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</si>
  <si>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</si>
  <si>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</si>
  <si>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</si>
  <si>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</si>
  <si>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</si>
  <si>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</si>
  <si>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</si>
  <si>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</si>
  <si>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</si>
  <si>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</si>
  <si>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</si>
  <si>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</si>
  <si>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</si>
  <si>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</si>
  <si>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</si>
  <si>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</si>
  <si>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</si>
  <si>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</si>
  <si>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</si>
  <si>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</si>
  <si>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</si>
  <si>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</si>
  <si>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</si>
  <si>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</si>
  <si>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</si>
  <si>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</si>
  <si>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</si>
  <si>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</si>
  <si>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</si>
  <si>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</si>
  <si>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</si>
  <si>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</si>
  <si>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</si>
  <si>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</si>
  <si>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</si>
  <si>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</si>
  <si>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</si>
  <si>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</si>
  <si>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</si>
  <si>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</si>
  <si>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</si>
  <si>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</si>
  <si>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</si>
  <si>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</si>
  <si>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</si>
  <si>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</si>
  <si>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</si>
  <si>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</si>
  <si>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</si>
  <si>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</si>
  <si>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</si>
  <si>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</si>
  <si>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</si>
  <si>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</si>
  <si>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</si>
  <si>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</si>
  <si>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</si>
  <si>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</si>
  <si>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</si>
  <si>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</si>
  <si>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</si>
  <si>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</si>
  <si>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</si>
  <si>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</si>
  <si>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</si>
  <si>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</si>
  <si>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</si>
  <si>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</si>
  <si>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</si>
  <si>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</si>
  <si>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</si>
  <si>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</si>
  <si>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</si>
  <si>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</si>
  <si>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</si>
  <si>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</si>
  <si>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</si>
  <si>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</si>
  <si>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</si>
  <si>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</si>
  <si>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</si>
  <si>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</si>
  <si>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</si>
  <si>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</si>
  <si>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</si>
  <si>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</si>
  <si>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</si>
  <si>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</si>
  <si>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</si>
  <si>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</si>
  <si>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</si>
  <si>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</si>
  <si>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</si>
  <si>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</si>
  <si>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U1015001795</t>
  </si>
  <si>
    <t>车位总数</t>
  </si>
  <si>
    <t>深圳区域公司深圳深信服南山智园物业服务中心</t>
  </si>
  <si>
    <t>建筑面积</t>
  </si>
  <si>
    <t>项目类型</t>
  </si>
  <si>
    <t>正常期</t>
  </si>
  <si>
    <t>项目来源</t>
  </si>
  <si>
    <t>市场拓展-存量项目</t>
  </si>
  <si>
    <t>收费面积</t>
  </si>
  <si>
    <t>项目性质</t>
  </si>
  <si>
    <t>企业内部服务</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</si>
  <si>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</si>
  <si>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</si>
  <si>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</si>
  <si>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</si>
  <si>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</si>
  <si>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</si>
  <si>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</si>
  <si>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</si>
  <si>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</si>
  <si>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</si>
  <si>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</si>
  <si>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</si>
  <si>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</si>
  <si>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</si>
  <si>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</si>
  <si>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</si>
  <si>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</si>
  <si>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</si>
  <si>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</si>
  <si>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</si>
  <si>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</si>
  <si>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</si>
  <si>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</si>
  <si>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</si>
  <si>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</si>
  <si>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</si>
  <si>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</si>
  <si>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</si>
  <si>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</si>
  <si>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</si>
  <si>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</si>
  <si>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</si>
  <si>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</si>
  <si>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</si>
  <si>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</si>
  <si>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</si>
  <si>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</si>
  <si>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</si>
  <si>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</si>
  <si>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</si>
  <si>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</si>
  <si>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</si>
  <si>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</si>
  <si>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</si>
  <si>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</si>
  <si>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</si>
  <si>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</si>
  <si>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</si>
  <si>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</si>
  <si>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</si>
  <si>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</si>
  <si>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</si>
  <si>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</si>
  <si>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</si>
  <si>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</si>
  <si>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</si>
  <si>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</si>
  <si>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</si>
  <si>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</si>
  <si>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</si>
  <si>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</si>
  <si>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</si>
  <si>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</si>
  <si>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</si>
  <si>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</si>
  <si>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</si>
  <si>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</si>
  <si>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</si>
  <si>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</si>
  <si>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</si>
  <si>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</si>
  <si>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</si>
  <si>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</si>
  <si>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</si>
  <si>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</si>
  <si>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</si>
  <si>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</si>
  <si>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</si>
  <si>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</si>
  <si>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</si>
  <si>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</si>
  <si>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</si>
  <si>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</si>
  <si>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</si>
  <si>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</si>
  <si>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</si>
  <si>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</si>
  <si>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</si>
  <si>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</si>
  <si>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</si>
  <si>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</si>
  <si>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</si>
  <si>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</si>
  <si>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</si>
  <si>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</si>
  <si>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</si>
  <si>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</si>
  <si>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</si>
  <si>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</si>
  <si>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</si>
  <si>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</si>
  <si>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</si>
  <si>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</si>
  <si>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</si>
  <si>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</si>
  <si>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</si>
  <si>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</si>
  <si>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</si>
  <si>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</si>
  <si>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</si>
  <si>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</si>
  <si>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</si>
  <si>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</si>
  <si>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</si>
  <si>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</si>
  <si>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</si>
  <si>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</si>
  <si>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</si>
  <si>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</si>
  <si>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</si>
  <si>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</si>
  <si>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</si>
  <si>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</si>
  <si>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</si>
  <si>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</si>
  <si>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</si>
  <si>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</si>
  <si>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</si>
  <si>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</si>
  <si>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</si>
  <si>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</si>
  <si>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</si>
  <si>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</si>
  <si>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</si>
  <si>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</si>
  <si>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</si>
  <si>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</si>
  <si>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</si>
  <si>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</si>
  <si>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</si>
  <si>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</si>
  <si>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</si>
  <si>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</si>
  <si>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</si>
  <si>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</si>
  <si>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</si>
  <si>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</si>
  <si>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</si>
  <si>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</si>
  <si>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</si>
  <si>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</si>
  <si>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</si>
  <si>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</si>
  <si>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</si>
  <si>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</si>
  <si>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</si>
  <si>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</si>
  <si>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</si>
  <si>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</si>
  <si>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</si>
  <si>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</si>
  <si>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</si>
  <si>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</si>
  <si>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</si>
  <si>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</si>
  <si>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</si>
  <si>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</si>
  <si>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</si>
  <si>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</si>
  <si>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</si>
  <si>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</si>
  <si>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</si>
  <si>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</si>
  <si>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</si>
  <si>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</si>
  <si>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</si>
  <si>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</si>
  <si>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</si>
  <si>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</si>
  <si>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</si>
  <si>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</si>
  <si>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</si>
  <si>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</si>
  <si>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</si>
  <si>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</si>
  <si>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</si>
  <si>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</si>
  <si>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</si>
  <si>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</si>
  <si>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</si>
  <si>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</si>
  <si>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</si>
  <si>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</si>
  <si>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</si>
  <si>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</si>
  <si>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</si>
  <si>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</si>
  <si>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</si>
  <si>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</si>
  <si>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</si>
  <si>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</si>
  <si>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</si>
  <si>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</si>
  <si>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</si>
  <si>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</si>
  <si>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</si>
  <si>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</si>
  <si>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</si>
  <si>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</si>
  <si>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</si>
  <si>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</si>
  <si>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</si>
  <si>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</si>
  <si>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</si>
  <si>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</si>
  <si>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</si>
  <si>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</si>
  <si>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</si>
  <si>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</si>
  <si>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</si>
  <si>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</si>
  <si>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</si>
  <si>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</si>
  <si>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</si>
  <si>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</si>
  <si>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</si>
  <si>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</si>
  <si>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</si>
  <si>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</si>
  <si>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</si>
  <si>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</si>
  <si>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</si>
  <si>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</si>
  <si>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</si>
  <si>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</si>
  <si>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</si>
  <si>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</si>
  <si>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</si>
  <si>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</si>
  <si>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</si>
  <si>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</si>
  <si>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</si>
  <si>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</si>
  <si>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</si>
  <si>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</si>
  <si>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</si>
  <si>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</si>
  <si>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</si>
  <si>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</si>
  <si>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</si>
  <si>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</si>
  <si>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</si>
  <si>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</si>
  <si>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</si>
  <si>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</si>
  <si>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</si>
  <si>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</si>
  <si>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</si>
  <si>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</si>
  <si>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</si>
  <si>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</si>
  <si>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</si>
  <si>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</si>
  <si>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</si>
  <si>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</si>
  <si>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</si>
  <si>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</si>
  <si>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</si>
  <si>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</si>
  <si>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</si>
  <si>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</si>
  <si>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</si>
  <si>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</si>
  <si>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</si>
  <si>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</si>
  <si>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</si>
  <si>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</si>
  <si>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</si>
  <si>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</si>
  <si>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</si>
  <si>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</si>
  <si>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</si>
  <si>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</si>
  <si>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</si>
  <si>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</si>
  <si>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</si>
  <si>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</si>
  <si>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</si>
  <si>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</si>
  <si>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</si>
  <si>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</si>
  <si>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</si>
  <si>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</si>
  <si>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</si>
  <si>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</si>
  <si>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</si>
  <si>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</si>
  <si>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</si>
  <si>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</si>
  <si>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</si>
  <si>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</si>
  <si>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</si>
  <si>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</si>
  <si>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</si>
  <si>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</si>
  <si>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</si>
  <si>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</si>
  <si>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</si>
  <si>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</si>
  <si>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</si>
  <si>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</si>
  <si>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</si>
  <si>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</si>
  <si>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</si>
  <si>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</si>
  <si>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</si>
  <si>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</si>
  <si>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</si>
  <si>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</si>
  <si>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</si>
  <si>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</si>
  <si>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</si>
  <si>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</si>
  <si>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</si>
  <si>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</si>
  <si>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</si>
  <si>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</si>
  <si>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</si>
  <si>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</si>
  <si>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</si>
  <si>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</si>
  <si>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</si>
  <si>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</si>
  <si>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</si>
  <si>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</si>
  <si>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</si>
  <si>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</si>
  <si>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</si>
  <si>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</si>
  <si>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</si>
  <si>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</si>
  <si>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</si>
  <si>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</si>
  <si>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</si>
  <si>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</si>
  <si>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</si>
  <si>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</si>
  <si>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</si>
  <si>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</si>
  <si>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</si>
  <si>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</si>
  <si>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</si>
  <si>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</si>
  <si>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</si>
  <si>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</si>
  <si>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</si>
  <si>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</si>
  <si>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</si>
  <si>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</si>
  <si>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</si>
  <si>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</si>
  <si>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</si>
  <si>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</si>
  <si>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</si>
  <si>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</si>
  <si>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</si>
  <si>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</si>
  <si>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</si>
  <si>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</si>
  <si>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</si>
  <si>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</si>
  <si>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</si>
  <si>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</si>
  <si>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</si>
  <si>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</si>
  <si>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</si>
  <si>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</si>
  <si>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</si>
  <si>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</si>
  <si>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</si>
  <si>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</si>
  <si>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</si>
  <si>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</si>
  <si>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</si>
  <si>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</si>
  <si>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</si>
  <si>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</si>
  <si>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</si>
  <si>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</si>
  <si>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</si>
  <si>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</si>
  <si>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</si>
  <si>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</si>
  <si>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</si>
  <si>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</si>
  <si>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</si>
  <si>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</si>
  <si>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</si>
  <si>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</si>
  <si>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</si>
  <si>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</si>
  <si>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</si>
  <si>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</si>
  <si>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</si>
  <si>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</si>
  <si>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</si>
  <si>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</si>
  <si>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</si>
  <si>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</si>
  <si>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</si>
  <si>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HJFW-Z-2025-02489</t>
  </si>
  <si>
    <t>HJFW-Z-2024-4121</t>
  </si>
  <si>
    <t>HJFW-Z-2023-2978</t>
  </si>
  <si>
    <t>人事外包费-报销单</t>
  </si>
  <si>
    <t>清包</t>
  </si>
  <si>
    <t>半包</t>
  </si>
  <si>
    <t>HJFW-Z-2024-4833</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</si>
  <si>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</si>
  <si>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</si>
  <si>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</si>
  <si>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</si>
  <si>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</si>
  <si>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</si>
  <si>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</si>
  <si>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</si>
  <si>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</si>
  <si>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</si>
  <si>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</si>
  <si>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</si>
  <si>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</si>
  <si>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</si>
  <si>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</si>
  <si>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</si>
  <si>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14时12分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</si>
  <si>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</si>
  <si>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</si>
  <si>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</si>
  <si>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</si>
  <si>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</si>
  <si>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</si>
  <si>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</si>
  <si>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</si>
  <si>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</si>
  <si>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</si>
  <si>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</si>
  <si>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</si>
  <si>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</si>
  <si>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PO250618000152</t>
  </si>
  <si>
    <t>CH2911</t>
  </si>
  <si>
    <t>YINGPAI/鹰牌  水磨砂纸 YBQ120 230×280mm 120# 100张 1包</t>
  </si>
  <si>
    <t>工程物资/五金辅料/砂纸</t>
  </si>
  <si>
    <t>震坤行工业超市（上海）有限公司</t>
  </si>
  <si>
    <t>2025-06-23 13:49:16.0</t>
  </si>
  <si>
    <t>U金地智慧服务集团公司/UB深圳区域公司/UBR深圳区域公司深圳非住二片区运营中心/UBRE深圳区域公司深圳深信服南山智园物业服务中心//</t>
  </si>
  <si>
    <t>3622723</t>
  </si>
  <si>
    <t>PO250623000172</t>
  </si>
  <si>
    <t>7050040111</t>
  </si>
  <si>
    <t>灯带 佛山照明 软灯带2835 220V，8W/M，6500K白光，宽11MM，每米120珠 超炫二代，每100M/卷，电源插头线需另购</t>
  </si>
  <si>
    <t>工程物资/LED灯具/灯带</t>
  </si>
  <si>
    <t>灯带</t>
  </si>
  <si>
    <t>广州市鸿志机电工程有限公司</t>
  </si>
  <si>
    <t>3618205</t>
  </si>
  <si>
    <t>MH0990</t>
  </si>
  <si>
    <t>TAXUE/踏雪 12kV绝缘手套 绝缘手套 均码 1双</t>
  </si>
  <si>
    <t>工程物资/五金辅料/绝缘手套（更新中）</t>
  </si>
  <si>
    <t>3622726</t>
  </si>
  <si>
    <t>AC7096927</t>
  </si>
  <si>
    <t>AK/安科 声光验电器 AK-GDY-II 0.4kV 自检功能 包检测 1支</t>
  </si>
  <si>
    <t>工程物资/仪器仪表/万能表</t>
  </si>
  <si>
    <t>3622722</t>
  </si>
  <si>
    <t>AA4790004</t>
  </si>
  <si>
    <t>HONGQI/红旗 一般压力表 Y-100 0~1.6MPa φ100mm M20×1.5 2.5级 铁壳+铜接头 径向不带边 不耐震 1只</t>
  </si>
  <si>
    <t>工程物资/仪器仪表/压力表</t>
  </si>
  <si>
    <t>3622728</t>
  </si>
  <si>
    <t>AE3723971</t>
  </si>
  <si>
    <t>DILINGQU/第零区 防火门暗插销 DLQ-3912 长143mm 配200mm杆 1把</t>
  </si>
  <si>
    <t>工程物资/五金辅料/插销</t>
  </si>
  <si>
    <t>3622727</t>
  </si>
  <si>
    <t>UA9336</t>
  </si>
  <si>
    <t>ANQUAN/安全 20kv绝缘靴 ZX020 42码 黑色 适用电压10000V 1双</t>
  </si>
  <si>
    <t>消防安保/安全防护装备/防暴靴</t>
  </si>
  <si>
    <t>3622725</t>
  </si>
  <si>
    <t>AE8794454</t>
  </si>
  <si>
    <t>FANJIA/繁佳 遮阳卷帘手拉珠链绳控制器 XM-LZJ-灰色  套装含拉绳×1+盖子×2+卷轴×2+螺丝×4+膨胀胶粒×4 1套</t>
  </si>
  <si>
    <t>家居生活/家居家具/家纺</t>
  </si>
  <si>
    <t>3622724</t>
  </si>
  <si>
    <t>PO250623000093</t>
  </si>
  <si>
    <t>9020030001</t>
  </si>
  <si>
    <t>四害消杀</t>
  </si>
  <si>
    <t>服务类/环境服务类/四害消杀</t>
  </si>
  <si>
    <t>深圳市亿腾达环保科技有限公司</t>
  </si>
  <si>
    <t>2025-06-20 08:52:08.0</t>
  </si>
  <si>
    <t>3625998</t>
  </si>
  <si>
    <t>PO250523000277</t>
  </si>
  <si>
    <t>9020010001</t>
  </si>
  <si>
    <t>保洁外包</t>
  </si>
  <si>
    <t>服务类/环境服务类/保洁外包</t>
  </si>
  <si>
    <t>深圳市碧雅丽清洁服务有限公司</t>
  </si>
  <si>
    <t>2025-05-23 16:18:41.0</t>
  </si>
  <si>
    <t>3600412</t>
  </si>
  <si>
    <t>PO250506000154</t>
  </si>
  <si>
    <t>EA2027</t>
  </si>
  <si>
    <t>DELIXI/德力西 绝缘胶布 PVC电气胶带 0.15mm*17mm*20米 红色 1卷</t>
  </si>
  <si>
    <t>工程物资/电工物料/绝缘胶布/防水胶布</t>
  </si>
  <si>
    <t>2025-05-07 11:43:27.0</t>
  </si>
  <si>
    <t>3559271</t>
  </si>
  <si>
    <t>EA2025</t>
  </si>
  <si>
    <t>DELIXI/德力西 绝缘胶布 PVC电气胶带 0.15mm*17mm*20米 黑色 1卷</t>
  </si>
  <si>
    <t>3559268</t>
  </si>
  <si>
    <t>AA1348723</t>
  </si>
  <si>
    <t>ZKH/震坤行 水泥钢钉 碳钢 55-65HRC 发黑 φ3.1×40(1.5寸) 每盒400g 1盒</t>
  </si>
  <si>
    <t>工程物资/五金辅料/螺钉</t>
  </si>
  <si>
    <t>3559266</t>
  </si>
  <si>
    <t>AA4886309</t>
  </si>
  <si>
    <t>PAOLA/保拉 手持砂纸打磨器 2029 1个</t>
  </si>
  <si>
    <t>工程物资/手动工具/砂纸架</t>
  </si>
  <si>
    <t>3559263</t>
  </si>
  <si>
    <t>GT9089</t>
  </si>
  <si>
    <t>BOSI/波斯 测电笔 BS453091 AC100~500V 1支</t>
  </si>
  <si>
    <t>工程物资/电工物料/试电笔</t>
  </si>
  <si>
    <t>3559274</t>
  </si>
  <si>
    <t>CX9902</t>
  </si>
  <si>
    <t>BULL/公牛 明装底盒 H2 1个</t>
  </si>
  <si>
    <t>工程物资/电工物料/排插</t>
  </si>
  <si>
    <t>3559273</t>
  </si>
  <si>
    <t>AE6410225</t>
  </si>
  <si>
    <t>FANJIA/繁佳 铜锁芯门锁 XM-ZYQ-708款 长90mm×宽60mm 通开 搭配1把钥匙 1套</t>
  </si>
  <si>
    <t>工程物资/五金辅料/门锁</t>
  </si>
  <si>
    <t>3559264</t>
  </si>
  <si>
    <t>HQ6034</t>
  </si>
  <si>
    <t>DELIXI/德力西 PVC电气胶带 PVCPT0151720U 0.15mm×17mm×20m 蓝色 1卷</t>
  </si>
  <si>
    <t>3559270</t>
  </si>
  <si>
    <t>AA6286002</t>
  </si>
  <si>
    <t>SHANGSHA/上砂 金相砂纸 W40 320# 100张 1包</t>
  </si>
  <si>
    <t>3559262</t>
  </si>
  <si>
    <t>AC8152814</t>
  </si>
  <si>
    <t>EXPLOIT/开拓 桶装式工业版压胶枪 101692 15" 1把</t>
  </si>
  <si>
    <t>工程物资/手动工具/玻璃胶枪/结构胶枪</t>
  </si>
  <si>
    <t>3559272</t>
  </si>
  <si>
    <t>AE8392310</t>
  </si>
  <si>
    <t>DELIXI/德力西 绝缘胶布 PVC电气胶带 0.15mm*17mm*20米 黄色 金地专用 1卷</t>
  </si>
  <si>
    <t>3559269</t>
  </si>
  <si>
    <t>PO250507000204</t>
  </si>
  <si>
    <t>7050060527</t>
  </si>
  <si>
    <t>筒灯 佛山照明 220V，2.5寸，5W，6500K白光，开孔直径70-80MM，面径100x55MM 全白</t>
  </si>
  <si>
    <t>工程物资/LED灯具/LED泛光灯/球泡灯/筒灯/探照灯</t>
  </si>
  <si>
    <t>筒灯</t>
  </si>
  <si>
    <t>3570721</t>
  </si>
  <si>
    <t>AA1348721</t>
  </si>
  <si>
    <t>ZKH/震坤行 水泥钢钉 碳钢 55-65HRC 发黑 φ2.5×25(1寸) 每盒400g 1盒</t>
  </si>
  <si>
    <t>3559265</t>
  </si>
  <si>
    <t>PO250507000203</t>
  </si>
  <si>
    <t>7120090094</t>
  </si>
  <si>
    <t>内墙乳胶漆涂料 立邦 新时时丽内墙面漆 20L 白色【金喜服务】</t>
  </si>
  <si>
    <t>工程物资/油漆/内墙乳胶漆涂料</t>
  </si>
  <si>
    <t>内墙乳胶漆涂料</t>
  </si>
  <si>
    <t>石家庄市博优工艺品有限公司</t>
  </si>
  <si>
    <t>3570720</t>
  </si>
  <si>
    <t>FR9649</t>
  </si>
  <si>
    <t>CHINT/正泰 NXBLE-63系列剩余电流动作断路器 NXBLE-63 2P C63 30mA 6kA C型脱扣 额定电流63A 漏电电流30mA 1个</t>
  </si>
  <si>
    <t>工程物资/电工物料/接触器</t>
  </si>
  <si>
    <t>3559267</t>
  </si>
  <si>
    <t>FT0775</t>
  </si>
  <si>
    <t>DELIXI/德力西 KG316T系列时控开关 KG316T AC220V   新壳 1个</t>
  </si>
  <si>
    <t>工程物资/电工物料/继电器</t>
  </si>
  <si>
    <t>3559261</t>
  </si>
  <si>
    <t>PO250418000016</t>
  </si>
  <si>
    <t>1010080115</t>
  </si>
  <si>
    <t>笔记本电脑 联想 昭阳X3-14 CPU：I5-13420H，内存：8G+8GDDR4，硬盘：512GSSD，14寸，集成显卡 黑色，带包鼠</t>
  </si>
  <si>
    <t>办公类/办公设备/台式电脑/一体机/主机/笔记本</t>
  </si>
  <si>
    <t>笔记本电脑</t>
  </si>
  <si>
    <t>深圳市神州动力数码有限公司</t>
  </si>
  <si>
    <t>2025-04-18 09:01:32.0</t>
  </si>
  <si>
    <t>3561165</t>
  </si>
  <si>
    <t>PO250401000166</t>
  </si>
  <si>
    <t>AE4837494</t>
  </si>
  <si>
    <t>FANJIA/繁佳 水箱进水阀 GYJ-总高度31cm水位最高25cm 1个</t>
  </si>
  <si>
    <t>家居生活/厨房卫浴/厨卫配件</t>
  </si>
  <si>
    <t>2025-04-01 21:23:39.0</t>
  </si>
  <si>
    <t>3519560</t>
  </si>
  <si>
    <t>AA0077705</t>
  </si>
  <si>
    <t>ELECALL/伊莱科 电缆式浮球开关 EM15-2优质浮球 3m 0.5mm² 1只</t>
  </si>
  <si>
    <t>工程物资/开关插座/转换开关</t>
  </si>
  <si>
    <t>3519566</t>
  </si>
  <si>
    <t>3519562</t>
  </si>
  <si>
    <t>AA4817448</t>
  </si>
  <si>
    <t>DELI/得力 双面透明胶带 33612 3cm×5m 1卷 1盒</t>
  </si>
  <si>
    <t>工程物资/电工物料/胶带</t>
  </si>
  <si>
    <t>3519568</t>
  </si>
  <si>
    <t>PO250401000493</t>
  </si>
  <si>
    <t>3540084</t>
  </si>
  <si>
    <t>AE3324086</t>
  </si>
  <si>
    <t>LESSO/联塑 PVC电线槽(A槽) 20mm×10mm×4m 白色 4m 1根</t>
  </si>
  <si>
    <t>工程物资/管材/PVC线管/线槽</t>
  </si>
  <si>
    <t>3519559</t>
  </si>
  <si>
    <t>AA4926795</t>
  </si>
  <si>
    <t>FSL/佛山照明 T5一体化灯管单/双头连接线 T5 单/双头连接线 30cm 1条</t>
  </si>
  <si>
    <t>工程物资/五金辅料/电源线</t>
  </si>
  <si>
    <t>3519565</t>
  </si>
  <si>
    <t>AE2916841</t>
  </si>
  <si>
    <t>ANHUI/安惠 涤纶编织安全绳 DLBZ-16 长30m 直径16mm 含双挂钩 白色/绿色/橙色/蓝色/黑色随机发货 1根</t>
  </si>
  <si>
    <t>消防安保/消防工具/安全绳</t>
  </si>
  <si>
    <t>3519557</t>
  </si>
  <si>
    <t>3519561</t>
  </si>
  <si>
    <t>AA2919314</t>
  </si>
  <si>
    <t>XINGONG/星工 高空作业防坠落双绳双背五点式安全带 XGD-2 橘色 1根</t>
  </si>
  <si>
    <t>工程物资/五金辅料/安全带/安全帽（更新中）</t>
  </si>
  <si>
    <t>3519558</t>
  </si>
  <si>
    <t>7050090081</t>
  </si>
  <si>
    <t>T8LED灯管 佛山照明 220V，18W，6500K白光，1200MM 超炫系列，双端标准，每25支/箱</t>
  </si>
  <si>
    <t>工程物资/LED灯具/T8LED灯管</t>
  </si>
  <si>
    <t>T8LED灯管</t>
  </si>
  <si>
    <t>3540085</t>
  </si>
  <si>
    <t>AA3294538</t>
  </si>
  <si>
    <t>ELECALL/伊莱科 不锈钢浮球阀 2英寸DN50 直塞式 配220mm不锈钢浮球 1个</t>
  </si>
  <si>
    <t>3519567</t>
  </si>
  <si>
    <t>7050040112</t>
  </si>
  <si>
    <t>灯带插头 佛山照明 高压软灯带电源接头 220V，2A 防水8-11MM无导线</t>
  </si>
  <si>
    <t>灯带插头</t>
  </si>
  <si>
    <t>3540083</t>
  </si>
  <si>
    <t>3519563</t>
  </si>
  <si>
    <t>FV7779</t>
  </si>
  <si>
    <t>DELI/得力 EVA泡棉胶带 30416 5y×36mm 白色 1袋</t>
  </si>
  <si>
    <t>办公类/办公耗材/其他办公文具</t>
  </si>
  <si>
    <t>3519569</t>
  </si>
  <si>
    <t>3519564</t>
  </si>
  <si>
    <t>PO250326000173</t>
  </si>
  <si>
    <t>2020100001</t>
  </si>
  <si>
    <t xml:space="preserve">社区文化活动 </t>
  </si>
  <si>
    <t>家居生活/日杂生活/社区文化活动</t>
  </si>
  <si>
    <t>淘宝/天猫/京东C端/其他-深圳</t>
  </si>
  <si>
    <t>2025-03-18 15:48:49.0</t>
  </si>
  <si>
    <t>3525850</t>
  </si>
  <si>
    <t>3525851</t>
  </si>
  <si>
    <t>3525849</t>
  </si>
  <si>
    <t>PO250303000201</t>
  </si>
  <si>
    <t>2025-03-05 10:36:34.0</t>
  </si>
  <si>
    <t>3486911</t>
  </si>
  <si>
    <t>3486919</t>
  </si>
  <si>
    <t>AE1667184</t>
  </si>
  <si>
    <t>DELI/得力 金刚石切割片 DH-CQP105-W1 1片</t>
  </si>
  <si>
    <t>工程物资/工具配件/电圆锯片/钢锯片/曲线锯片/云石锯片</t>
  </si>
  <si>
    <t>3486915</t>
  </si>
  <si>
    <t>PO250305000117</t>
  </si>
  <si>
    <t>7160030015</t>
  </si>
  <si>
    <t>红外线（人体）感应开关 意通照明 红外感应86型 220V二线 最大负载LED80W</t>
  </si>
  <si>
    <t>工程物资/开关插座/红外线（人体）感应开关</t>
  </si>
  <si>
    <t>红外线（人体）感应开关</t>
  </si>
  <si>
    <t>3489133</t>
  </si>
  <si>
    <t>AE2596773</t>
  </si>
  <si>
    <t>YJGH/咏基歌航 翻板下水器带下水管 XSQ-004 1个</t>
  </si>
  <si>
    <t>工程物资/阀门/止回阀</t>
  </si>
  <si>
    <t>3486921</t>
  </si>
  <si>
    <t>3486918</t>
  </si>
  <si>
    <t>AA4485424</t>
  </si>
  <si>
    <t>HYSTIC/海斯迪克 gnjz-1023系列加厚透明防撞条 L型 10mm×10mm×1m PVC 1根</t>
  </si>
  <si>
    <t>消防安保/道路设施/减速带</t>
  </si>
  <si>
    <t>3486912</t>
  </si>
  <si>
    <t>AE6769939</t>
  </si>
  <si>
    <t>FANJIA/繁佳 防撞门阻 XM-ZZW-灰色 长100×宽40×高48mm 1个</t>
  </si>
  <si>
    <t>工程物资/五金辅料/挡门器</t>
  </si>
  <si>
    <t>3486913</t>
  </si>
  <si>
    <t>AE4594343</t>
  </si>
  <si>
    <t>FANJIA/繁佳 卫生间叠门合页 XM-LBX-69×67mm 不分左右 1副</t>
  </si>
  <si>
    <t>工程物资/五金辅料/门合页/不锈钢合页</t>
  </si>
  <si>
    <t>3486922</t>
  </si>
  <si>
    <t>AE8102581</t>
  </si>
  <si>
    <t>FANJIA/繁佳 卫生间执手门锁 XM-ZZW-孔距140mm 不通开 50大单舌 配钥匙×3 适用门厚35-45mm 1个</t>
  </si>
  <si>
    <t>3486920</t>
  </si>
  <si>
    <t>FY9189</t>
  </si>
  <si>
    <t>NIPPON/立邦 批乐宝二合一腻子膏 20kg 1桶</t>
  </si>
  <si>
    <t>工程物资/油漆/其他油漆</t>
  </si>
  <si>
    <t>3486916</t>
  </si>
  <si>
    <t>3486917</t>
  </si>
  <si>
    <t>MY9440</t>
  </si>
  <si>
    <t>CANON/佳能 墨盒 PG-815XL 黑色 1个</t>
  </si>
  <si>
    <t>办公类/办公设备/设备耗材</t>
  </si>
  <si>
    <t>3486914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</si>
  <si>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</si>
  <si>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</si>
  <si>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</si>
  <si>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</si>
  <si>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</si>
  <si>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</si>
  <si>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</si>
  <si>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</si>
  <si>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</si>
  <si>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</si>
  <si>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</si>
  <si>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</si>
  <si>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</si>
  <si>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</si>
  <si>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</si>
  <si>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</si>
  <si>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</si>
  <si>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</si>
  <si>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</si>
  <si>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</si>
  <si>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</si>
  <si>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</si>
  <si>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</si>
  <si>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</si>
  <si>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</si>
  <si>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</si>
  <si>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</si>
  <si>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</si>
  <si>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</si>
  <si>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</si>
  <si>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</si>
  <si>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</si>
  <si>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</si>
  <si>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</si>
  <si>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</si>
  <si>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</si>
  <si>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</si>
  <si>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</si>
  <si>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</si>
  <si>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</si>
  <si>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</si>
  <si>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</si>
  <si>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</si>
  <si>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</si>
  <si>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</si>
  <si>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</si>
  <si>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</si>
  <si>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</si>
  <si>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</si>
  <si>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</si>
  <si>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</si>
  <si>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</si>
  <si>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</si>
  <si>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</si>
  <si>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</si>
  <si>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</si>
  <si>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</si>
  <si>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</si>
  <si>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</si>
  <si>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</si>
  <si>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</si>
  <si>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</si>
  <si>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</si>
  <si>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</si>
  <si>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</si>
  <si>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</si>
  <si>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</si>
  <si>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</si>
  <si>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</si>
  <si>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</si>
  <si>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</si>
  <si>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</si>
  <si>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</si>
  <si>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</si>
  <si>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</si>
  <si>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</si>
  <si>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</si>
  <si>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</si>
  <si>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</si>
  <si>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</si>
  <si>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</si>
  <si>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</si>
  <si>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</si>
  <si>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</si>
  <si>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</si>
  <si>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</si>
  <si>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</si>
  <si>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</si>
  <si>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</si>
  <si>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</si>
  <si>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</si>
  <si>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</si>
  <si>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</si>
  <si>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</si>
  <si>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</si>
  <si>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</si>
  <si>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</si>
  <si>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</si>
  <si>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</si>
  <si>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</si>
  <si>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</si>
  <si>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</si>
  <si>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</si>
  <si>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</si>
  <si>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</si>
  <si>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</si>
  <si>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</si>
  <si>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</si>
  <si>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</si>
  <si>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</si>
  <si>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</si>
  <si>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</si>
  <si>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</si>
  <si>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</si>
  <si>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</si>
  <si>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</si>
  <si>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</si>
  <si>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</si>
  <si>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</si>
  <si>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</si>
  <si>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</si>
  <si>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</si>
  <si>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</si>
  <si>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</si>
  <si>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</si>
  <si>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</si>
  <si>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</si>
  <si>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</si>
  <si>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</si>
  <si>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</si>
  <si>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</si>
  <si>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</si>
  <si>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</si>
  <si>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</si>
  <si>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</si>
  <si>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</si>
  <si>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2214106708895168512</t>
  </si>
  <si>
    <t>审核通过</t>
  </si>
  <si>
    <t>深圳非住二片区深信服南山智园项目清洁服务外包合同（2025年5月1日至2026年4月30日）</t>
  </si>
  <si>
    <t>2026-04-30</t>
  </si>
  <si>
    <t>从合同</t>
  </si>
  <si>
    <t>线下签署（智能+物理）</t>
  </si>
  <si>
    <t>001</t>
  </si>
  <si>
    <t>银行转账</t>
  </si>
  <si>
    <t>CNY</t>
  </si>
  <si>
    <t>人民币</t>
  </si>
  <si>
    <t>叁拾捌万贰仟壹佰陆拾叁元肆分</t>
  </si>
  <si>
    <t>增值税专用发票</t>
  </si>
  <si>
    <t>U1015000229</t>
  </si>
  <si>
    <t/>
  </si>
  <si>
    <t>2025-05-23</t>
  </si>
  <si>
    <t>20051931</t>
  </si>
  <si>
    <t>巴腾飞</t>
  </si>
  <si>
    <t>V1.0</t>
  </si>
  <si>
    <t>HTTZ-067188</t>
  </si>
  <si>
    <t>HJFW-Z-2025-02044</t>
  </si>
  <si>
    <t>正常</t>
  </si>
  <si>
    <t>待履约</t>
  </si>
  <si>
    <t>已签章</t>
  </si>
  <si>
    <t>已归档</t>
  </si>
  <si>
    <t>JD-YWLX-048</t>
  </si>
  <si>
    <t>环境服务类</t>
  </si>
  <si>
    <t>2214106703811672064</t>
  </si>
  <si>
    <t>SealSign-20250513-0339</t>
  </si>
  <si>
    <t>新签</t>
  </si>
  <si>
    <t>2025-05-20 09:04:52:391</t>
  </si>
  <si>
    <t>2025-05-13 21:13:18:809</t>
  </si>
  <si>
    <t>2025-05-23 16:18:25:080</t>
  </si>
  <si>
    <t>eipuser</t>
  </si>
  <si>
    <t>EIP接口用户</t>
  </si>
  <si>
    <t>2214106705086740480</t>
  </si>
  <si>
    <t>fxyz_environmentalservice</t>
  </si>
  <si>
    <t>2214106708895123456</t>
  </si>
  <si>
    <t>132</t>
  </si>
  <si>
    <t>深圳市金地物业管理有限公司</t>
  </si>
  <si>
    <t>2214106708895123457</t>
  </si>
  <si>
    <t>430035</t>
  </si>
  <si>
    <t>2214081986694286336</t>
  </si>
  <si>
    <t>HJFW-Z-2025-02488</t>
  </si>
  <si>
    <t>废弃</t>
  </si>
  <si>
    <t>2026-06-30</t>
  </si>
  <si>
    <t>2025-05-01</t>
  </si>
  <si>
    <t>已作废</t>
  </si>
  <si>
    <t>未签章</t>
  </si>
  <si>
    <t>未归档</t>
  </si>
  <si>
    <t>2214081982483204096</t>
  </si>
  <si>
    <t>SealSign-20250513-0336</t>
  </si>
  <si>
    <t>2025-05-13 20:23:55:363</t>
  </si>
  <si>
    <t>2025-05-13 21:12:16:657</t>
  </si>
  <si>
    <t>2214081983221401600</t>
  </si>
  <si>
    <t>2214081986694241280</t>
  </si>
  <si>
    <t>2214081986694241281</t>
  </si>
  <si>
    <t>2213281086367137792</t>
  </si>
  <si>
    <t>HJFW-Z-2025-02394</t>
  </si>
  <si>
    <t>叁拾柒万伍仟陆佰捌拾叁元肆分</t>
  </si>
  <si>
    <t>2213281081308746752</t>
  </si>
  <si>
    <t>SealSign-20250512-0224</t>
  </si>
  <si>
    <t>2025-05-12 17:53:14:098</t>
  </si>
  <si>
    <t>2025-05-13 19:54:25:400</t>
  </si>
  <si>
    <t>2213281082139218944</t>
  </si>
  <si>
    <t>2213281086367092736</t>
  </si>
  <si>
    <t>2213281086367092737</t>
  </si>
  <si>
    <t>2209385371614070784</t>
  </si>
  <si>
    <t>HJFW-Z-2025-02247</t>
  </si>
  <si>
    <t>2025-05-20</t>
  </si>
  <si>
    <t>2209385367587521536</t>
  </si>
  <si>
    <t>SealSign-20250507-0010</t>
  </si>
  <si>
    <t>2025-05-07 08:52:40:841</t>
  </si>
  <si>
    <t>2025-05-08 20:49:40:467</t>
  </si>
  <si>
    <t>2209385368594154496</t>
  </si>
  <si>
    <t>2209385371614071808</t>
  </si>
  <si>
    <t>2209385371614071809</t>
  </si>
  <si>
    <t>2204632909770484736</t>
  </si>
  <si>
    <t>HJFW-Z-2025-02184</t>
  </si>
  <si>
    <t>2025-04-30</t>
  </si>
  <si>
    <t>2204632904829569024</t>
  </si>
  <si>
    <t>SealSign-20250430-0250</t>
  </si>
  <si>
    <t>2025-04-30 19:25:56:357</t>
  </si>
  <si>
    <t>2025-05-06 18:32:05:982</t>
  </si>
  <si>
    <t>2204632905685207040</t>
  </si>
  <si>
    <t>2204632909778872320</t>
  </si>
  <si>
    <t>2204632909778872321</t>
  </si>
  <si>
    <t>2000958552918766592</t>
  </si>
  <si>
    <t>深信服南山智园消杀服务合同</t>
  </si>
  <si>
    <t>2025-06-30</t>
  </si>
  <si>
    <t>伍万壹仟叁佰肆拾陆元肆角肆分</t>
  </si>
  <si>
    <t>2024-07-23</t>
  </si>
  <si>
    <t>2024-07-01</t>
  </si>
  <si>
    <t>11501241</t>
  </si>
  <si>
    <t>张仁舟</t>
  </si>
  <si>
    <t>V2.0</t>
  </si>
  <si>
    <t>HTTZ-037209</t>
  </si>
  <si>
    <t>HJFW-Z-2024-3155</t>
  </si>
  <si>
    <t>已变更</t>
  </si>
  <si>
    <t>履约中</t>
  </si>
  <si>
    <t>JD-YWLX-051</t>
  </si>
  <si>
    <t>1998042179452281856</t>
  </si>
  <si>
    <t>SealSign-20240719-0312</t>
  </si>
  <si>
    <t>ID-000028</t>
  </si>
  <si>
    <t>杨振华</t>
  </si>
  <si>
    <t>2024-07-23 11:27:30:063</t>
  </si>
  <si>
    <t>2024-07-19 18:27:08:376</t>
  </si>
  <si>
    <t>2025-04-15 01:54:19:206</t>
  </si>
  <si>
    <t>1998042180735738880</t>
  </si>
  <si>
    <t>2000958552918811648</t>
  </si>
  <si>
    <t>2000958552918811649</t>
  </si>
  <si>
    <t>CUS472999623036783404</t>
  </si>
  <si>
    <t>2000958089095853056</t>
  </si>
  <si>
    <t>关于粤东二管理中心深信服南山智园项目保洁服务外包的合作确定及合同申请</t>
  </si>
  <si>
    <t>壹佰肆拾柒万零壹佰壹拾捌元伍角肆分</t>
  </si>
  <si>
    <t>2024-06-01</t>
  </si>
  <si>
    <t>11503091</t>
  </si>
  <si>
    <t>颜春悦</t>
  </si>
  <si>
    <t>HTTZ-036012</t>
  </si>
  <si>
    <t>HJFW-Z-2024-2875</t>
  </si>
  <si>
    <t>1983723363490662400</t>
  </si>
  <si>
    <t>SealSign-20240630-0001</t>
  </si>
  <si>
    <t>2024-07-01 10:59:15:758</t>
  </si>
  <si>
    <t>2024-06-29 23:33:24:435</t>
  </si>
  <si>
    <t>2025-04-15 01:53:13:325</t>
  </si>
  <si>
    <t>1983723366460184576</t>
  </si>
  <si>
    <t>2000958089095898112</t>
  </si>
  <si>
    <t>2000958089095898113</t>
  </si>
  <si>
    <t>42722</t>
  </si>
  <si>
    <t>深圳市荣盛环境产业有限公司</t>
  </si>
  <si>
    <t>2000957927539696640</t>
  </si>
  <si>
    <t>HJFW-Z-2024-3884</t>
  </si>
  <si>
    <t>关于粤东二管理中心深信服南山智园项目四害消杀服务外包的合作确定及合同申请</t>
  </si>
  <si>
    <t>壹万肆仟零柒拾伍元肆分</t>
  </si>
  <si>
    <t>U1015001027</t>
  </si>
  <si>
    <t>商业物业事业部-失效（已注销）</t>
  </si>
  <si>
    <t>2024-06-26</t>
  </si>
  <si>
    <t>1981326826626106368</t>
  </si>
  <si>
    <t>SealSign-20240626-0301</t>
  </si>
  <si>
    <t>2024-06-26 16:54:34:211</t>
  </si>
  <si>
    <t>2025-04-15 01:52:51:400</t>
  </si>
  <si>
    <t>1981326828354159616</t>
  </si>
  <si>
    <t>2000957927539651584</t>
  </si>
  <si>
    <t>2000957927539651585</t>
  </si>
  <si>
    <t>2000957208828883968</t>
  </si>
  <si>
    <t>HJFW-Z-2024-2775</t>
  </si>
  <si>
    <t>关闭</t>
  </si>
  <si>
    <t>深圳深信服南山智园项目保洁外包临时合同（2024.5.1-2024.5.31）</t>
  </si>
  <si>
    <t>2024-06-30</t>
  </si>
  <si>
    <t>主合同</t>
  </si>
  <si>
    <t>2024-05-01</t>
  </si>
  <si>
    <t>20016515</t>
  </si>
  <si>
    <t>张凤英</t>
  </si>
  <si>
    <t>正常关闭</t>
  </si>
  <si>
    <t>1947836277575450624</t>
  </si>
  <si>
    <t>SealSign-20240511-0132</t>
  </si>
  <si>
    <t>深信服南山智园项目保洁合同于2024年4月30日到期，现项目申请保洁业务与原合作供应商（深圳市感恩清洁服务有限公司）签定1个月临时合同，
时间为2024年5月1日—2024年5月31日，共计141323.95元。</t>
  </si>
  <si>
    <t>2024-05-17 16:40:10:579</t>
  </si>
  <si>
    <t>2024-05-11 12:00:50:896</t>
  </si>
  <si>
    <t>2025-04-15 01:51:12:335</t>
  </si>
  <si>
    <t>1947835205343576064</t>
  </si>
  <si>
    <t>2000957208828929024</t>
  </si>
  <si>
    <t>2000957208828929025</t>
  </si>
  <si>
    <t>42625</t>
  </si>
  <si>
    <t>深圳市感恩清洁服务有限公司</t>
  </si>
  <si>
    <t>2000953049849357312</t>
  </si>
  <si>
    <t>深信服科技项目保洁服务外包合同（2023.5-2024.4）</t>
  </si>
  <si>
    <t>2024-04-30</t>
  </si>
  <si>
    <t>壹佰陆拾陆万壹仟伍佰零壹元贰角</t>
  </si>
  <si>
    <t>2023-05-01</t>
  </si>
  <si>
    <t>20075986</t>
  </si>
  <si>
    <t>杨久正</t>
  </si>
  <si>
    <t>1761568583952948224</t>
  </si>
  <si>
    <t>SealSign-20230828-065</t>
  </si>
  <si>
    <t>深信服科技项目保洁服务外包续签供方为深圳市感恩清洁服务有限公司，合同金额1322436.88元，发票税率6%已核，合同期限以项目实际为准。</t>
  </si>
  <si>
    <t>2023-09-07 10:44:06:825</t>
  </si>
  <si>
    <t>2023-08-28 11:45:40:214</t>
  </si>
  <si>
    <t>2025-04-15 01:41:44:915</t>
  </si>
  <si>
    <t>1761560202651384832</t>
  </si>
  <si>
    <t>2000953049849312256</t>
  </si>
  <si>
    <t>2000953049849312257</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</si>
  <si>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</si>
  <si>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</si>
  <si>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</si>
  <si>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</si>
  <si>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</si>
  <si>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</si>
  <si>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</si>
  <si>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</si>
  <si>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</si>
  <si>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</si>
  <si>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</si>
  <si>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</si>
  <si>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</si>
  <si>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</si>
  <si>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</si>
  <si>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</si>
  <si>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</si>
  <si>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</si>
  <si>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</si>
  <si>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</si>
  <si>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</si>
  <si>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</si>
  <si>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</si>
  <si>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</si>
  <si>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</si>
  <si>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</si>
  <si>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</si>
  <si>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</si>
  <si>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</si>
  <si>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</si>
  <si>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</si>
  <si>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</si>
  <si>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</si>
  <si>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</si>
  <si>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</si>
  <si>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</si>
  <si>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</si>
  <si>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</si>
  <si>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</si>
  <si>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</si>
  <si>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</si>
  <si>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</si>
  <si>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</si>
  <si>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</si>
  <si>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</si>
  <si>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</si>
  <si>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</si>
  <si>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</si>
  <si>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</si>
  <si>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</si>
  <si>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</si>
  <si>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</si>
  <si>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</si>
  <si>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</si>
  <si>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</si>
  <si>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</si>
  <si>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</si>
  <si>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</si>
  <si>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</si>
  <si>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</si>
  <si>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</si>
  <si>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</si>
  <si>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</si>
  <si>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</si>
  <si>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</si>
  <si>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</si>
  <si>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</si>
  <si>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</si>
  <si>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</si>
  <si>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</si>
  <si>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</si>
  <si>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</si>
  <si>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</si>
  <si>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</si>
  <si>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</si>
  <si>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</si>
  <si>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</si>
  <si>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</si>
  <si>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</si>
  <si>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</si>
  <si>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</si>
  <si>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</si>
  <si>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</si>
  <si>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</si>
  <si>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</si>
  <si>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</si>
  <si>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</si>
  <si>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</si>
  <si>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</si>
  <si>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</si>
  <si>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</si>
  <si>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</si>
  <si>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</si>
  <si>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</si>
  <si>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</si>
  <si>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</si>
  <si>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</si>
  <si>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</si>
  <si>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</si>
  <si>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</si>
  <si>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</si>
  <si>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</si>
  <si>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</si>
  <si>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</si>
  <si>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</si>
  <si>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</si>
  <si>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</si>
  <si>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</si>
  <si>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</si>
  <si>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</si>
  <si>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</si>
  <si>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</si>
  <si>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</si>
  <si>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</si>
  <si>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</si>
  <si>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</si>
  <si>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</si>
  <si>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</si>
  <si>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</si>
  <si>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</si>
  <si>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</si>
  <si>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</si>
  <si>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</si>
  <si>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</si>
  <si>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</si>
  <si>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</si>
  <si>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</si>
  <si>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</si>
  <si>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</si>
  <si>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</si>
  <si>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</si>
  <si>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</si>
  <si>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</si>
  <si>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</si>
  <si>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工程物资/LED灯具/LED吸顶灯/射灯/玉米灯/烛形灯</t>
  </si>
  <si>
    <t>工程物资/LED灯具/T5LED灯管</t>
  </si>
  <si>
    <t>工程物资/LED灯具/T5LED灯架</t>
  </si>
  <si>
    <t>工程物资/LED灯具/T8LED灯架</t>
  </si>
  <si>
    <t>工程物资/LED灯具/彩灯</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</si>
  <si>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</si>
  <si>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</si>
  <si>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</si>
  <si>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</si>
  <si>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</si>
  <si>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</si>
  <si>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</si>
  <si>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</si>
  <si>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</si>
  <si>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</si>
  <si>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</si>
  <si>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</si>
  <si>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</si>
  <si>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</si>
  <si>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</si>
  <si>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</si>
  <si>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</si>
  <si>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</si>
  <si>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</si>
  <si>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</si>
  <si>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</si>
  <si>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</si>
  <si>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</si>
  <si>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</si>
  <si>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</si>
  <si>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</si>
  <si>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</si>
  <si>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</si>
  <si>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</si>
  <si>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</si>
  <si>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</si>
  <si>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</si>
  <si>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</si>
  <si>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</si>
  <si>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</si>
  <si>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</si>
  <si>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</si>
  <si>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</si>
  <si>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</si>
  <si>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</si>
  <si>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</si>
  <si>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</si>
  <si>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</si>
  <si>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</si>
  <si>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</si>
  <si>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</si>
  <si>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</si>
  <si>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</si>
  <si>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</si>
  <si>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</si>
  <si>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</si>
  <si>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</si>
  <si>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</si>
  <si>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</si>
  <si>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</si>
  <si>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</si>
  <si>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</si>
  <si>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</si>
  <si>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</si>
  <si>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</si>
  <si>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</si>
  <si>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</si>
  <si>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工程物资/电工物料/交流接触器</t>
  </si>
  <si>
    <t>工程物资/电工物料/脚轮</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</si>
  <si>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</si>
  <si>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</si>
  <si>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</si>
  <si>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</si>
  <si>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</si>
  <si>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</si>
  <si>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</si>
  <si>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</si>
  <si>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</si>
  <si>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</si>
  <si>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</si>
  <si>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</si>
  <si>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</si>
  <si>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</si>
  <si>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</si>
  <si>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</si>
  <si>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</si>
  <si>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</si>
  <si>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</si>
  <si>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</si>
  <si>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</si>
  <si>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</si>
  <si>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</si>
  <si>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</si>
  <si>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工程物资/工具配件/ST螺套丝堆</t>
  </si>
  <si>
    <t>工程物资/工具配件/电焊钳</t>
  </si>
  <si>
    <t>工程物资/工具配件/电焊条</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</si>
  <si>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</si>
  <si>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</si>
  <si>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</si>
  <si>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</si>
  <si>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</si>
  <si>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</si>
  <si>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</si>
  <si>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</si>
  <si>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</si>
  <si>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</si>
  <si>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</si>
  <si>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</si>
  <si>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</si>
  <si>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</si>
  <si>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</si>
  <si>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</si>
  <si>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</si>
  <si>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</si>
  <si>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</si>
  <si>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</si>
  <si>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</si>
  <si>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</si>
  <si>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</si>
  <si>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</si>
  <si>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</si>
  <si>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</si>
  <si>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</si>
  <si>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</si>
  <si>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</si>
  <si>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</si>
  <si>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</si>
  <si>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</si>
  <si>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</si>
  <si>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</si>
  <si>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</si>
  <si>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</si>
  <si>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</si>
  <si>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</si>
  <si>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</si>
  <si>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</si>
  <si>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</si>
  <si>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</si>
  <si>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</si>
  <si>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</si>
  <si>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</si>
  <si>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</si>
  <si>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</si>
  <si>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</si>
  <si>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</si>
  <si>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</si>
  <si>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</si>
  <si>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</si>
  <si>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</si>
  <si>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</si>
  <si>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</si>
  <si>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</si>
  <si>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</si>
  <si>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</si>
  <si>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</si>
  <si>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</si>
  <si>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</si>
  <si>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</si>
  <si>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</si>
  <si>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</si>
  <si>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</si>
  <si>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</si>
  <si>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</si>
  <si>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</si>
  <si>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</si>
  <si>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</si>
  <si>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</si>
  <si>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</si>
  <si>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</si>
  <si>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</si>
  <si>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</si>
  <si>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</si>
  <si>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</si>
  <si>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</si>
  <si>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</si>
  <si>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</si>
  <si>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</si>
  <si>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</si>
  <si>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</si>
  <si>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</si>
  <si>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</si>
  <si>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</si>
  <si>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</si>
  <si>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</si>
  <si>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</si>
  <si>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</si>
  <si>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</si>
  <si>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</si>
  <si>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</si>
  <si>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</si>
  <si>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</si>
  <si>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</si>
  <si>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</si>
  <si>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</si>
  <si>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</si>
  <si>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</si>
  <si>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</si>
  <si>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</si>
  <si>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</si>
  <si>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</si>
  <si>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</si>
  <si>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</si>
  <si>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</si>
  <si>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</si>
  <si>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</si>
  <si>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</si>
  <si>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</si>
  <si>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</si>
  <si>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</si>
  <si>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</si>
  <si>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</si>
  <si>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</si>
  <si>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</si>
  <si>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</si>
  <si>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</si>
  <si>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</si>
  <si>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</si>
  <si>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</si>
  <si>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</si>
  <si>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</si>
  <si>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</si>
  <si>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</si>
  <si>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</si>
  <si>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</si>
  <si>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</si>
  <si>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</si>
  <si>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</si>
  <si>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</si>
  <si>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</si>
  <si>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</si>
  <si>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</si>
  <si>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</si>
  <si>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</si>
  <si>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</si>
  <si>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</si>
  <si>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</si>
  <si>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</si>
  <si>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</si>
  <si>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</si>
  <si>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</si>
  <si>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</si>
  <si>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</si>
  <si>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</si>
  <si>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</si>
  <si>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</si>
  <si>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</si>
  <si>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</si>
  <si>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</si>
  <si>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</si>
  <si>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</si>
  <si>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</si>
  <si>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</si>
  <si>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</si>
  <si>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</si>
  <si>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</si>
  <si>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</si>
  <si>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</si>
  <si>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</si>
  <si>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</si>
  <si>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</si>
  <si>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</si>
  <si>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</si>
  <si>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</si>
  <si>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</si>
  <si>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</si>
  <si>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</si>
  <si>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</si>
  <si>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</si>
  <si>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</si>
  <si>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</si>
  <si>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</si>
  <si>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工程物资/五金辅料/柴油桶/汽油桶</t>
  </si>
  <si>
    <t>工程物资/五金辅料/抽屉锁/通锁/信箱锁</t>
  </si>
  <si>
    <t>工程物资/五金辅料/瓷砖/大理石/地板（更新中）</t>
  </si>
  <si>
    <t>工程物资/五金辅料/挡车器（更新中）</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</si>
  <si>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</si>
  <si>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</si>
  <si>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</si>
  <si>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</si>
  <si>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</si>
  <si>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</si>
  <si>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</si>
  <si>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</si>
  <si>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</si>
  <si>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</si>
  <si>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</si>
  <si>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</si>
  <si>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</si>
  <si>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</si>
  <si>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</si>
  <si>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</si>
  <si>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</si>
  <si>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</si>
  <si>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</si>
  <si>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</si>
  <si>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</si>
  <si>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</si>
  <si>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</si>
  <si>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</si>
  <si>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</si>
  <si>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</si>
  <si>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</si>
  <si>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</si>
  <si>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</si>
  <si>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</si>
  <si>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</si>
  <si>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工程物资/五金辅料/绝缘鞋（更新中）</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</si>
  <si>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</si>
  <si>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</si>
  <si>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</si>
  <si>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</si>
  <si>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</si>
  <si>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</si>
  <si>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</si>
  <si>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</si>
  <si>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</si>
  <si>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</si>
  <si>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</si>
  <si>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</si>
  <si>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</si>
  <si>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</si>
  <si>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</si>
  <si>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</si>
  <si>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</si>
  <si>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</si>
  <si>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</si>
  <si>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</si>
  <si>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</si>
  <si>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</si>
  <si>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</si>
  <si>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</si>
  <si>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</si>
  <si>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</si>
  <si>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</si>
  <si>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</si>
  <si>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</si>
  <si>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</si>
  <si>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</si>
  <si>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</si>
  <si>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</si>
  <si>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</si>
  <si>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</si>
  <si>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</si>
  <si>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</si>
  <si>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</si>
  <si>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</si>
  <si>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</si>
  <si>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</si>
  <si>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</si>
  <si>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</si>
  <si>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</si>
  <si>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</si>
  <si>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</si>
  <si>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</si>
  <si>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</si>
  <si>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</si>
  <si>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</si>
  <si>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</si>
  <si>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</si>
  <si>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</si>
  <si>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</si>
  <si>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</si>
  <si>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</si>
  <si>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</si>
  <si>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</si>
  <si>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</si>
  <si>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</si>
  <si>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</si>
  <si>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</si>
  <si>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</si>
  <si>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</si>
  <si>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</si>
  <si>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</si>
  <si>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</si>
  <si>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</si>
  <si>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</si>
  <si>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工程物资/仪器仪表/寻线仪</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</si>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</sst>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6"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7" borderId="38" applyNumberFormat="0" applyAlignment="0" applyProtection="0">
      <alignment vertical="center"/>
    </xf>
    <xf numFmtId="0" fontId="56" fillId="48" borderId="39" applyNumberFormat="0" applyAlignment="0" applyProtection="0">
      <alignment vertical="center"/>
    </xf>
    <xf numFmtId="0" fontId="57" fillId="48" borderId="38" applyNumberFormat="0" applyAlignment="0" applyProtection="0">
      <alignment vertical="center"/>
    </xf>
    <xf numFmtId="0" fontId="58" fillId="49"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52" borderId="0" applyNumberFormat="0" applyBorder="0" applyAlignment="0" applyProtection="0">
      <alignment vertical="center"/>
    </xf>
    <xf numFmtId="0" fontId="64" fillId="14" borderId="0" applyNumberFormat="0" applyBorder="0" applyAlignment="0" applyProtection="0">
      <alignment vertical="center"/>
    </xf>
    <xf numFmtId="0" fontId="65" fillId="41" borderId="0" applyNumberFormat="0" applyBorder="0" applyAlignment="0" applyProtection="0">
      <alignment vertical="center"/>
    </xf>
    <xf numFmtId="0" fontId="65" fillId="34" borderId="0" applyNumberFormat="0" applyBorder="0" applyAlignment="0" applyProtection="0">
      <alignment vertical="center"/>
    </xf>
    <xf numFmtId="0" fontId="64" fillId="53" borderId="0" applyNumberFormat="0" applyBorder="0" applyAlignment="0" applyProtection="0">
      <alignment vertical="center"/>
    </xf>
    <xf numFmtId="0" fontId="64" fillId="18" borderId="0" applyNumberFormat="0" applyBorder="0" applyAlignment="0" applyProtection="0">
      <alignment vertical="center"/>
    </xf>
    <xf numFmtId="0" fontId="65" fillId="54"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5" borderId="0" applyNumberFormat="0" applyBorder="0" applyAlignment="0" applyProtection="0">
      <alignment vertical="center"/>
    </xf>
    <xf numFmtId="0" fontId="65" fillId="42"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8" borderId="0" applyNumberFormat="0" applyBorder="0" applyAlignment="0" applyProtection="0">
      <alignment vertical="center"/>
    </xf>
    <xf numFmtId="0" fontId="65" fillId="40" borderId="0" applyNumberFormat="0" applyBorder="0" applyAlignment="0" applyProtection="0">
      <alignment vertical="center"/>
    </xf>
    <xf numFmtId="0" fontId="65" fillId="59" borderId="0" applyNumberFormat="0" applyBorder="0" applyAlignment="0" applyProtection="0">
      <alignment vertical="center"/>
    </xf>
    <xf numFmtId="0" fontId="64" fillId="60" borderId="0" applyNumberFormat="0" applyBorder="0" applyAlignment="0" applyProtection="0">
      <alignment vertical="center"/>
    </xf>
    <xf numFmtId="0" fontId="64"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4" fillId="64" borderId="0" applyNumberFormat="0" applyBorder="0" applyAlignment="0" applyProtection="0">
      <alignment vertical="center"/>
    </xf>
    <xf numFmtId="0" fontId="64" fillId="65" borderId="0" applyNumberFormat="0" applyBorder="0" applyAlignment="0" applyProtection="0">
      <alignment vertical="center"/>
    </xf>
    <xf numFmtId="0" fontId="65" fillId="66" borderId="0" applyNumberFormat="0" applyBorder="0" applyAlignment="0" applyProtection="0">
      <alignment vertical="center"/>
    </xf>
    <xf numFmtId="0" fontId="65" fillId="67" borderId="0" applyNumberFormat="0" applyBorder="0" applyAlignment="0" applyProtection="0">
      <alignment vertical="center"/>
    </xf>
    <xf numFmtId="0" fontId="64" fillId="68"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 fontId="0" fillId="0" borderId="0" xfId="0" applyNumberFormat="1">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14"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3" fillId="37" borderId="18" xfId="0" applyNumberFormat="1" applyFont="1" applyFill="1" applyBorder="1" applyAlignment="1" applyProtection="1">
      <alignment horizontal="center" vertical="center"/>
      <protection locked="0"/>
    </xf>
    <xf numFmtId="0" fontId="33"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3" fillId="37" borderId="21" xfId="0" applyNumberFormat="1" applyFont="1" applyFill="1" applyBorder="1" applyAlignment="1" applyProtection="1">
      <alignment horizontal="center" vertical="center"/>
      <protection locked="0"/>
    </xf>
    <xf numFmtId="0" fontId="33"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4" fillId="38" borderId="24" xfId="0" applyNumberFormat="1" applyFont="1" applyFill="1" applyBorder="1" applyAlignment="1" applyProtection="1">
      <alignment horizontal="center" vertical="center"/>
      <protection locked="0"/>
    </xf>
    <xf numFmtId="0" fontId="34"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4" fillId="38" borderId="18" xfId="0" applyNumberFormat="1" applyFont="1" applyFill="1" applyBorder="1" applyAlignment="1" applyProtection="1">
      <alignment horizontal="center" vertical="center"/>
      <protection locked="0"/>
    </xf>
    <xf numFmtId="0" fontId="34" fillId="38" borderId="26" xfId="0" applyFont="1" applyFill="1" applyBorder="1" applyAlignment="1" applyProtection="1">
      <alignment horizontal="center" vertical="center"/>
      <protection locked="0"/>
    </xf>
    <xf numFmtId="0" fontId="34"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4" fillId="38" borderId="28" xfId="0" applyNumberFormat="1" applyFont="1" applyFill="1" applyBorder="1" applyAlignment="1" applyProtection="1">
      <alignment horizontal="center" vertical="center"/>
      <protection locked="0"/>
    </xf>
    <xf numFmtId="0" fontId="34"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xf numFmtId="0" fontId="0" fillId="0" borderId="0" xfId="0" applyFill="1">
      <alignment vertical="center"/>
    </xf>
    <xf numFmtId="0" fontId="35" fillId="0" borderId="0" xfId="0" applyFont="1">
      <alignment vertical="center"/>
    </xf>
    <xf numFmtId="0" fontId="36"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7"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6" fillId="0" borderId="0" xfId="0" applyFont="1" applyFill="1">
      <alignment vertical="center"/>
    </xf>
    <xf numFmtId="0" fontId="39" fillId="17" borderId="7" xfId="0" applyFont="1" applyFill="1" applyBorder="1" applyAlignment="1">
      <alignment horizontal="center" vertical="center"/>
    </xf>
    <xf numFmtId="0" fontId="40" fillId="0" borderId="7" xfId="0" applyFont="1" applyFill="1" applyBorder="1" applyAlignment="1">
      <alignment horizontal="center" vertical="center"/>
    </xf>
    <xf numFmtId="0" fontId="35" fillId="0" borderId="0" xfId="0" applyFont="1" applyFill="1" applyAlignment="1">
      <alignment vertical="center"/>
    </xf>
    <xf numFmtId="0" fontId="39" fillId="17" borderId="7" xfId="0" applyFont="1" applyFill="1" applyBorder="1" applyAlignment="1">
      <alignment horizontal="right" wrapText="1"/>
    </xf>
    <xf numFmtId="186" fontId="41" fillId="11" borderId="7" xfId="0" applyNumberFormat="1" applyFont="1" applyFill="1" applyBorder="1" applyAlignment="1">
      <alignment horizontal="right"/>
    </xf>
    <xf numFmtId="0" fontId="39" fillId="17" borderId="7" xfId="0" applyFont="1" applyFill="1" applyBorder="1" applyAlignment="1">
      <alignment horizontal="right"/>
    </xf>
    <xf numFmtId="9" fontId="41" fillId="0" borderId="7" xfId="3" applyFont="1" applyFill="1" applyBorder="1" applyAlignment="1">
      <alignment horizontal="center"/>
    </xf>
    <xf numFmtId="186" fontId="41" fillId="11" borderId="8" xfId="0" applyNumberFormat="1" applyFont="1" applyFill="1" applyBorder="1" applyAlignment="1">
      <alignment horizontal="right"/>
    </xf>
    <xf numFmtId="0" fontId="39" fillId="17"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7" borderId="15" xfId="0" applyFont="1" applyFill="1" applyBorder="1" applyAlignment="1">
      <alignment horizontal="right" wrapText="1"/>
    </xf>
    <xf numFmtId="9" fontId="41" fillId="42"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41" borderId="7" xfId="3" applyNumberFormat="1" applyFont="1" applyFill="1" applyBorder="1" applyAlignment="1">
      <alignment horizontal="center"/>
    </xf>
    <xf numFmtId="9" fontId="42" fillId="0" borderId="15" xfId="3" applyFont="1" applyFill="1" applyBorder="1" applyAlignment="1">
      <alignment horizontal="left"/>
    </xf>
    <xf numFmtId="9" fontId="41" fillId="40"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4" fillId="17" borderId="16" xfId="0" applyFont="1" applyFill="1" applyBorder="1" applyAlignment="1">
      <alignment horizontal="left" vertical="center"/>
    </xf>
    <xf numFmtId="0" fontId="44"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5" fillId="0" borderId="30" xfId="0" applyFont="1" applyFill="1" applyBorder="1" applyAlignment="1">
      <alignment horizontal="left" vertical="center"/>
    </xf>
    <xf numFmtId="0" fontId="45" fillId="0" borderId="0" xfId="0" applyFont="1" applyFill="1" applyBorder="1" applyAlignment="1">
      <alignment horizontal="left" vertical="center"/>
    </xf>
    <xf numFmtId="0" fontId="45" fillId="0" borderId="31" xfId="0" applyFont="1" applyFill="1" applyBorder="1" applyAlignment="1">
      <alignment horizontal="left" vertical="center"/>
    </xf>
    <xf numFmtId="0" fontId="45" fillId="0" borderId="11" xfId="0" applyFont="1" applyFill="1" applyBorder="1" applyAlignment="1">
      <alignment horizontal="left" vertical="center"/>
    </xf>
    <xf numFmtId="0" fontId="35" fillId="0" borderId="0" xfId="0" applyFont="1" applyFill="1" applyBorder="1">
      <alignment vertical="center"/>
    </xf>
    <xf numFmtId="0" fontId="39" fillId="17"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6" fillId="33" borderId="15" xfId="0" applyFont="1" applyFill="1" applyBorder="1">
      <alignment vertical="center"/>
    </xf>
    <xf numFmtId="0" fontId="39"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9" fillId="14" borderId="13" xfId="0" applyFont="1" applyFill="1" applyBorder="1" applyAlignment="1">
      <alignment horizontal="center" vertical="center" wrapText="1"/>
    </xf>
    <xf numFmtId="188" fontId="36"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1"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41" borderId="7" xfId="3" applyFont="1" applyFill="1" applyBorder="1" applyAlignment="1">
      <alignment horizontal="center"/>
    </xf>
    <xf numFmtId="186" fontId="35" fillId="0" borderId="0" xfId="0" applyNumberFormat="1" applyFont="1" applyAlignment="1">
      <alignment horizontal="center" vertical="center"/>
    </xf>
    <xf numFmtId="9" fontId="41" fillId="40" borderId="7" xfId="3" applyFont="1" applyFill="1" applyBorder="1" applyAlignment="1">
      <alignment horizontal="center"/>
    </xf>
    <xf numFmtId="186" fontId="0" fillId="0" borderId="0" xfId="0" applyNumberFormat="1" applyAlignment="1">
      <alignment vertical="center"/>
    </xf>
    <xf numFmtId="0" fontId="43"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7"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9" fillId="14" borderId="7" xfId="0" applyNumberFormat="1" applyFont="1" applyFill="1" applyBorder="1" applyAlignment="1">
      <alignment horizontal="center" vertical="center" wrapText="1"/>
    </xf>
    <xf numFmtId="43" fontId="39"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6"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9" fillId="17" borderId="15" xfId="0" applyFont="1" applyFill="1" applyBorder="1" applyAlignment="1">
      <alignment horizontal="center" vertical="center"/>
    </xf>
    <xf numFmtId="0" fontId="39" fillId="14" borderId="14" xfId="0" applyFont="1" applyFill="1" applyBorder="1" applyAlignment="1">
      <alignment horizontal="center" vertical="center" wrapText="1"/>
    </xf>
    <xf numFmtId="0" fontId="36" fillId="11" borderId="33" xfId="0" applyFont="1" applyFill="1" applyBorder="1" applyAlignment="1">
      <alignment horizontal="center" vertical="center"/>
    </xf>
    <xf numFmtId="0" fontId="36"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4"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5" fillId="0" borderId="32" xfId="0" applyFont="1" applyFill="1" applyBorder="1">
      <alignment vertical="center"/>
    </xf>
    <xf numFmtId="0" fontId="36" fillId="0" borderId="0" xfId="0" applyFont="1" applyAlignment="1">
      <alignment vertical="center"/>
    </xf>
    <xf numFmtId="0" fontId="41"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4" Type="http://schemas.microsoft.com/office/2011/relationships/chartColorStyle" Target="colors18.xml"/><Relationship Id="rId3" Type="http://schemas.microsoft.com/office/2011/relationships/chartStyle" Target="style18.xml"/><Relationship Id="rId2" Type="http://schemas.openxmlformats.org/officeDocument/2006/relationships/image" Target="../media/image1.png"/><Relationship Id="rId1" Type="http://schemas.openxmlformats.org/officeDocument/2006/relationships/themeOverride" Target="../theme/themeOverride3.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5</c:v>
                </c:pt>
                <c:pt idx="2">
                  <c:v>5</c:v>
                </c:pt>
                <c:pt idx="3">
                  <c:v>5</c:v>
                </c:pt>
                <c:pt idx="4">
                  <c:v>4</c:v>
                </c:pt>
                <c:pt idx="5">
                  <c:v>4</c:v>
                </c:pt>
                <c:pt idx="6">
                  <c:v>1</c:v>
                </c:pt>
                <c:pt idx="7">
                  <c:v>1</c:v>
                </c:pt>
                <c:pt idx="8">
                  <c:v>1</c:v>
                </c:pt>
                <c:pt idx="9">
                  <c:v>1</c:v>
                </c:pt>
                <c:pt idx="10">
                  <c:v>1</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5</c:v>
                </c:pt>
                <c:pt idx="3">
                  <c:v>5</c:v>
                </c:pt>
                <c:pt idx="4">
                  <c:v>4</c:v>
                </c:pt>
                <c:pt idx="5">
                  <c:v>6</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1</c:v>
                </c:pt>
                <c:pt idx="3">
                  <c:v>1</c:v>
                </c:pt>
                <c:pt idx="4">
                  <c:v>0</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5</c:v>
                </c:pt>
                <c:pt idx="2">
                  <c:v>11</c:v>
                </c:pt>
                <c:pt idx="3">
                  <c:v>11</c:v>
                </c:pt>
                <c:pt idx="4">
                  <c:v>8</c:v>
                </c:pt>
                <c:pt idx="5">
                  <c:v>11</c:v>
                </c:pt>
                <c:pt idx="6">
                  <c:v>1</c:v>
                </c:pt>
                <c:pt idx="7">
                  <c:v>1</c:v>
                </c:pt>
                <c:pt idx="8">
                  <c:v>1</c:v>
                </c:pt>
                <c:pt idx="9">
                  <c:v>1</c:v>
                </c:pt>
                <c:pt idx="10">
                  <c:v>1</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0.204121468585354</c:v>
                </c:pt>
                <c:pt idx="1">
                  <c:v>0.795878531414646</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0.38043956178715</c:v>
                </c:pt>
                <c:pt idx="1">
                  <c:v>0.61956043821285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0.260867103525137</c:v>
                </c:pt>
                <c:pt idx="1">
                  <c:v>0.739132896474863</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12.75</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18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5.41666666666667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0.377755554523663</c:v>
                </c:pt>
                <c:pt idx="1">
                  <c:v>0.419564272783919</c:v>
                </c:pt>
                <c:pt idx="2">
                  <c:v>0.453510453569561</c:v>
                </c:pt>
                <c:pt idx="3">
                  <c:v>0.486296837852182</c:v>
                </c:pt>
                <c:pt idx="4">
                  <c:v>0.416060467710659</c:v>
                </c:pt>
                <c:pt idx="5">
                  <c:v>0.38043956178715</c:v>
                </c:pt>
                <c:pt idx="6">
                  <c:v>0.351521278266981</c:v>
                </c:pt>
                <c:pt idx="7">
                  <c:v>0.329067974780834</c:v>
                </c:pt>
                <c:pt idx="8">
                  <c:v>0.31064105000643</c:v>
                </c:pt>
                <c:pt idx="9">
                  <c:v>0.296024928866576</c:v>
                </c:pt>
                <c:pt idx="10">
                  <c:v>0.283449010376117</c:v>
                </c:pt>
                <c:pt idx="11">
                  <c:v>0.27319127831911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140809.05848462</c:v>
                </c:pt>
                <c:pt idx="1">
                  <c:v>267991.433890083</c:v>
                </c:pt>
                <c:pt idx="2">
                  <c:v>410301.432374703</c:v>
                </c:pt>
                <c:pt idx="3">
                  <c:v>551456.50316627</c:v>
                </c:pt>
                <c:pt idx="4">
                  <c:v>567198.545319471</c:v>
                </c:pt>
                <c:pt idx="5">
                  <c:v>605860.739437447</c:v>
                </c:pt>
                <c:pt idx="6">
                  <c:v>640400.256172141</c:v>
                </c:pt>
                <c:pt idx="7">
                  <c:v>674939.772906835</c:v>
                </c:pt>
                <c:pt idx="8">
                  <c:v>708365.111682345</c:v>
                </c:pt>
                <c:pt idx="9">
                  <c:v>742904.628417039</c:v>
                </c:pt>
                <c:pt idx="10">
                  <c:v>776329.967192549</c:v>
                </c:pt>
                <c:pt idx="11">
                  <c:v>810869.483927243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372751.788288529</c:v>
                </c:pt>
                <c:pt idx="1">
                  <c:v>638737.49809985</c:v>
                </c:pt>
                <c:pt idx="2">
                  <c:v>904723.207911171</c:v>
                </c:pt>
                <c:pt idx="3">
                  <c:v>1133991.54640174</c:v>
                </c:pt>
                <c:pt idx="4">
                  <c:v>1363259.8848923</c:v>
                </c:pt>
                <c:pt idx="5">
                  <c:v>1592528.22338287</c:v>
                </c:pt>
                <c:pt idx="6">
                  <c:v>1821796.56187343</c:v>
                </c:pt>
                <c:pt idx="7">
                  <c:v>2051064.900364</c:v>
                </c:pt>
                <c:pt idx="8">
                  <c:v>2280333.23885457</c:v>
                </c:pt>
                <c:pt idx="9">
                  <c:v>2509601.57734513</c:v>
                </c:pt>
                <c:pt idx="10">
                  <c:v>2738869.9158357</c:v>
                </c:pt>
                <c:pt idx="11">
                  <c:v>2968138.25432627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292.778515698113</c:v>
                </c:pt>
                <c:pt idx="1">
                  <c:v>2.30530973451327</c:v>
                </c:pt>
                <c:pt idx="2">
                  <c:v>0.96</c:v>
                </c:pt>
                <c:pt idx="3">
                  <c:v>0</c:v>
                </c:pt>
                <c:pt idx="4">
                  <c:v>0.12</c:v>
                </c:pt>
                <c:pt idx="5">
                  <c:v>0.65</c:v>
                </c:pt>
                <c:pt idx="6">
                  <c:v>290.798225132076</c:v>
                </c:pt>
                <c:pt idx="7">
                  <c:v>1.98029056603774</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155.277512603774</c:v>
                </c:pt>
                <c:pt idx="1">
                  <c:v>2.30530973451327</c:v>
                </c:pt>
                <c:pt idx="2">
                  <c:v>0.96</c:v>
                </c:pt>
                <c:pt idx="3">
                  <c:v>0</c:v>
                </c:pt>
                <c:pt idx="4">
                  <c:v>0.06</c:v>
                </c:pt>
                <c:pt idx="5">
                  <c:v>0.65</c:v>
                </c:pt>
                <c:pt idx="6">
                  <c:v>154.051518264151</c:v>
                </c:pt>
                <c:pt idx="7">
                  <c:v>0</c:v>
                </c:pt>
                <c:pt idx="8">
                  <c:v>1.22599433962264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59.7101449437447</c:v>
                </c:pt>
                <c:pt idx="1">
                  <c:v>0.437908</c:v>
                </c:pt>
                <c:pt idx="2">
                  <c:v>0</c:v>
                </c:pt>
                <c:pt idx="3">
                  <c:v>0</c:v>
                </c:pt>
                <c:pt idx="4">
                  <c:v>0.00351</c:v>
                </c:pt>
                <c:pt idx="5">
                  <c:v>0.434511</c:v>
                </c:pt>
                <c:pt idx="6">
                  <c:v>57.163924220457</c:v>
                </c:pt>
                <c:pt idx="7">
                  <c:v>0</c:v>
                </c:pt>
                <c:pt idx="8">
                  <c:v>2.58842327671233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0.203943055047497</c:v>
                </c:pt>
                <c:pt idx="1">
                  <c:v>0.189956253358926</c:v>
                </c:pt>
                <c:pt idx="2">
                  <c:v>0</c:v>
                </c:pt>
                <c:pt idx="3">
                  <c:v>0</c:v>
                </c:pt>
                <c:pt idx="4">
                  <c:v>0.02925</c:v>
                </c:pt>
                <c:pt idx="5">
                  <c:v>0.668478461538461</c:v>
                </c:pt>
                <c:pt idx="6">
                  <c:v>0.196575904803044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0.384538262768988</c:v>
                </c:pt>
                <c:pt idx="1">
                  <c:v>0.189956253358926</c:v>
                </c:pt>
                <c:pt idx="2">
                  <c:v>0</c:v>
                </c:pt>
                <c:pt idx="3">
                  <c:v>0</c:v>
                </c:pt>
                <c:pt idx="4">
                  <c:v>0.0585</c:v>
                </c:pt>
                <c:pt idx="5">
                  <c:v>0.668478461538461</c:v>
                </c:pt>
                <c:pt idx="6">
                  <c:v>0.371070177461273</c:v>
                </c:pt>
                <c:pt idx="7">
                  <c:v>0</c:v>
                </c:pt>
                <c:pt idx="8">
                  <c:v>2.11128485104511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0.377755554523663</c:v>
                </c:pt>
                <c:pt idx="1">
                  <c:v>0.478154918531829</c:v>
                </c:pt>
                <c:pt idx="2">
                  <c:v>0.535028737391827</c:v>
                </c:pt>
                <c:pt idx="3">
                  <c:v>0.61567624958985</c:v>
                </c:pt>
                <c:pt idx="4">
                  <c:v>0.0686620850346885</c:v>
                </c:pt>
                <c:pt idx="5">
                  <c:v>0.168632940651624</c:v>
                </c:pt>
                <c:pt idx="6">
                  <c:v>0.150651053530076</c:v>
                </c:pt>
                <c:pt idx="7">
                  <c:v>0.150651053530076</c:v>
                </c:pt>
                <c:pt idx="8">
                  <c:v>0.14579134212588</c:v>
                </c:pt>
                <c:pt idx="9">
                  <c:v>0.150651053530076</c:v>
                </c:pt>
                <c:pt idx="10">
                  <c:v>0.14579134212588</c:v>
                </c:pt>
                <c:pt idx="11">
                  <c:v>0.150651053530076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0.377755554523663</c:v>
                      </c:pt>
                      <c:pt idx="1">
                        <c:v>0.419564272783919</c:v>
                      </c:pt>
                      <c:pt idx="2">
                        <c:v>0.453510453569561</c:v>
                      </c:pt>
                      <c:pt idx="3">
                        <c:v>0.486296837852182</c:v>
                      </c:pt>
                      <c:pt idx="4">
                        <c:v>0.416060467710659</c:v>
                      </c:pt>
                      <c:pt idx="5">
                        <c:v>0.38043956178715</c:v>
                      </c:pt>
                      <c:pt idx="6">
                        <c:v>0.351521278266981</c:v>
                      </c:pt>
                      <c:pt idx="7">
                        <c:v>0.329067974780834</c:v>
                      </c:pt>
                      <c:pt idx="8">
                        <c:v>0.31064105000643</c:v>
                      </c:pt>
                      <c:pt idx="9">
                        <c:v>0.296024928866576</c:v>
                      </c:pt>
                      <c:pt idx="10">
                        <c:v>0.283449010376117</c:v>
                      </c:pt>
                      <c:pt idx="11">
                        <c:v>0.27319127831911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140809.05848462</c:v>
                </c:pt>
                <c:pt idx="1">
                  <c:v>127182.375405463</c:v>
                </c:pt>
                <c:pt idx="2">
                  <c:v>142309.99848462</c:v>
                </c:pt>
                <c:pt idx="3">
                  <c:v>141155.070791568</c:v>
                </c:pt>
                <c:pt idx="4">
                  <c:v>15742.042153201</c:v>
                </c:pt>
                <c:pt idx="5">
                  <c:v>38662.194117976</c:v>
                </c:pt>
                <c:pt idx="6">
                  <c:v>34539.5167346939</c:v>
                </c:pt>
                <c:pt idx="7">
                  <c:v>34539.5167346939</c:v>
                </c:pt>
                <c:pt idx="8">
                  <c:v>33425.3387755102</c:v>
                </c:pt>
                <c:pt idx="9">
                  <c:v>34539.5167346939</c:v>
                </c:pt>
                <c:pt idx="10">
                  <c:v>33425.3387755102</c:v>
                </c:pt>
                <c:pt idx="11">
                  <c:v>34539.5167346939</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372751.788288529</c:v>
                </c:pt>
                <c:pt idx="1">
                  <c:v>265985.709811321</c:v>
                </c:pt>
                <c:pt idx="2">
                  <c:v>265985.709811321</c:v>
                </c:pt>
                <c:pt idx="3">
                  <c:v>229268.338490566</c:v>
                </c:pt>
                <c:pt idx="4">
                  <c:v>229268.338490566</c:v>
                </c:pt>
                <c:pt idx="5">
                  <c:v>229268.338490566</c:v>
                </c:pt>
                <c:pt idx="6">
                  <c:v>229268.338490566</c:v>
                </c:pt>
                <c:pt idx="7">
                  <c:v>229268.338490566</c:v>
                </c:pt>
                <c:pt idx="8">
                  <c:v>229268.338490566</c:v>
                </c:pt>
                <c:pt idx="9">
                  <c:v>229268.338490566</c:v>
                </c:pt>
                <c:pt idx="10">
                  <c:v>229268.338490566</c:v>
                </c:pt>
                <c:pt idx="11">
                  <c:v>229268.338490566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140809.05848462</c:v>
                </c:pt>
                <c:pt idx="1">
                  <c:v>127182.375405463</c:v>
                </c:pt>
                <c:pt idx="2">
                  <c:v>140809.05848462</c:v>
                </c:pt>
                <c:pt idx="3">
                  <c:v>136266.830791568</c:v>
                </c:pt>
                <c:pt idx="4">
                  <c:v>14388.532153201</c:v>
                </c:pt>
                <c:pt idx="5">
                  <c:v>37645.594117976</c:v>
                </c:pt>
                <c:pt idx="6">
                  <c:v>34539.5167346939</c:v>
                </c:pt>
                <c:pt idx="7">
                  <c:v>34539.5167346939</c:v>
                </c:pt>
                <c:pt idx="8">
                  <c:v>33425.3387755102</c:v>
                </c:pt>
                <c:pt idx="9">
                  <c:v>34539.5167346939</c:v>
                </c:pt>
                <c:pt idx="10">
                  <c:v>33425.3387755102</c:v>
                </c:pt>
                <c:pt idx="11">
                  <c:v>34539.5167346939</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1213.38</c:v>
                </c:pt>
                <c:pt idx="3">
                  <c:v>1074.59</c:v>
                </c:pt>
                <c:pt idx="4">
                  <c:v>1353.51</c:v>
                </c:pt>
                <c:pt idx="5">
                  <c:v>737.6</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35.1</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287.56</c:v>
                </c:pt>
                <c:pt idx="3">
                  <c:v>3778.55</c:v>
                </c:pt>
                <c:pt idx="4">
                  <c:v>0</c:v>
                </c:pt>
                <c:pt idx="5">
                  <c:v>279</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75651.150943396</c:v>
                </c:pt>
                <c:pt idx="1">
                  <c:v>70934.169811321</c:v>
                </c:pt>
                <c:pt idx="2">
                  <c:v>70934.169811321</c:v>
                </c:pt>
                <c:pt idx="3">
                  <c:v>57662.358490566</c:v>
                </c:pt>
                <c:pt idx="4">
                  <c:v>57662.358490566</c:v>
                </c:pt>
                <c:pt idx="5">
                  <c:v>57662.358490566</c:v>
                </c:pt>
                <c:pt idx="6">
                  <c:v>57662.358490566</c:v>
                </c:pt>
                <c:pt idx="7">
                  <c:v>57662.358490566</c:v>
                </c:pt>
                <c:pt idx="8">
                  <c:v>57662.358490566</c:v>
                </c:pt>
                <c:pt idx="9">
                  <c:v>57662.358490566</c:v>
                </c:pt>
                <c:pt idx="10">
                  <c:v>57662.358490566</c:v>
                </c:pt>
                <c:pt idx="11">
                  <c:v>57662.358490566</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23053.0973451327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9600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6500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0.204109642990658</c:v>
                </c:pt>
                <c:pt idx="1">
                  <c:v>0.795890357009342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1.43167152226725</c:v>
                </c:pt>
                <c:pt idx="1">
                  <c:v>-0.431671522267248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0.260867103525137</c:v>
                </c:pt>
                <c:pt idx="1">
                  <c:v>0.739132896474863</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12.75</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18</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5.41666666666667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292.778515698113</c:v>
                </c:pt>
                <c:pt idx="1">
                  <c:v>2.30530973451327</c:v>
                </c:pt>
                <c:pt idx="2">
                  <c:v>0.96</c:v>
                </c:pt>
                <c:pt idx="3">
                  <c:v>0</c:v>
                </c:pt>
                <c:pt idx="4">
                  <c:v>0</c:v>
                </c:pt>
                <c:pt idx="5">
                  <c:v>0</c:v>
                </c:pt>
                <c:pt idx="6">
                  <c:v>290.798225132076</c:v>
                </c:pt>
                <c:pt idx="7">
                  <c:v>1.98029056603774</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39.0506566037736</c:v>
                </c:pt>
                <c:pt idx="1">
                  <c:v>2.30530973451327</c:v>
                </c:pt>
                <c:pt idx="2">
                  <c:v>0.96</c:v>
                </c:pt>
                <c:pt idx="3">
                  <c:v>0</c:v>
                </c:pt>
                <c:pt idx="4">
                  <c:v>0</c:v>
                </c:pt>
                <c:pt idx="5">
                  <c:v>0</c:v>
                </c:pt>
                <c:pt idx="6">
                  <c:v>154.051518264151</c:v>
                </c:pt>
                <c:pt idx="7">
                  <c:v>0</c:v>
                </c:pt>
                <c:pt idx="8">
                  <c:v>1.22599433962264</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59.7101449437448</c:v>
                </c:pt>
                <c:pt idx="1">
                  <c:v>0.437908</c:v>
                </c:pt>
                <c:pt idx="2">
                  <c:v>0</c:v>
                </c:pt>
                <c:pt idx="3">
                  <c:v>0</c:v>
                </c:pt>
                <c:pt idx="4">
                  <c:v>0</c:v>
                </c:pt>
                <c:pt idx="5">
                  <c:v>0.434511</c:v>
                </c:pt>
                <c:pt idx="6">
                  <c:v>57.1639242204571</c:v>
                </c:pt>
                <c:pt idx="7">
                  <c:v>0</c:v>
                </c:pt>
                <c:pt idx="8">
                  <c:v>2.58842327671233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0.203943055047497</c:v>
                </c:pt>
                <c:pt idx="1">
                  <c:v>0.189956253358926</c:v>
                </c:pt>
                <c:pt idx="2">
                  <c:v>0</c:v>
                </c:pt>
                <c:pt idx="3">
                  <c:v>0</c:v>
                </c:pt>
                <c:pt idx="4">
                  <c:v>0</c:v>
                </c:pt>
                <c:pt idx="5">
                  <c:v>0</c:v>
                </c:pt>
                <c:pt idx="6">
                  <c:v>0.196575904803044</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1.52904330264129</c:v>
                </c:pt>
                <c:pt idx="1">
                  <c:v>0.189956253358926</c:v>
                </c:pt>
                <c:pt idx="2">
                  <c:v>0</c:v>
                </c:pt>
                <c:pt idx="3">
                  <c:v>0</c:v>
                </c:pt>
                <c:pt idx="4">
                  <c:v>0</c:v>
                </c:pt>
                <c:pt idx="5">
                  <c:v>0</c:v>
                </c:pt>
                <c:pt idx="6">
                  <c:v>0.371070177461273</c:v>
                </c:pt>
                <c:pt idx="7">
                  <c:v>0</c:v>
                </c:pt>
                <c:pt idx="8">
                  <c:v>2.11128485104511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140809.05848462</c:v>
                </c:pt>
                <c:pt idx="1">
                  <c:v>127182.375405463</c:v>
                </c:pt>
                <c:pt idx="2">
                  <c:v>140809.05848462</c:v>
                </c:pt>
                <c:pt idx="3">
                  <c:v>136266.830791568</c:v>
                </c:pt>
                <c:pt idx="4">
                  <c:v>14388.532153201</c:v>
                </c:pt>
                <c:pt idx="5">
                  <c:v>37645.594117976</c:v>
                </c:pt>
                <c:pt idx="6">
                  <c:v>34539.5167346939</c:v>
                </c:pt>
                <c:pt idx="7">
                  <c:v>34539.5167346939</c:v>
                </c:pt>
                <c:pt idx="8">
                  <c:v>33425.3387755102</c:v>
                </c:pt>
                <c:pt idx="9">
                  <c:v>34539.5167346939</c:v>
                </c:pt>
                <c:pt idx="10">
                  <c:v>33425.3387755102</c:v>
                </c:pt>
                <c:pt idx="11">
                  <c:v>34539.5167346939</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1213.38</c:v>
                </c:pt>
                <c:pt idx="3">
                  <c:v>1074.59</c:v>
                </c:pt>
                <c:pt idx="4">
                  <c:v>1353.51</c:v>
                </c:pt>
                <c:pt idx="5">
                  <c:v>737.6</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35.1</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287.56</c:v>
                </c:pt>
                <c:pt idx="3">
                  <c:v>3778.55</c:v>
                </c:pt>
                <c:pt idx="4">
                  <c:v>0</c:v>
                </c:pt>
                <c:pt idx="5">
                  <c:v>279</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140809.05848462</c:v>
                      </c:pt>
                      <c:pt idx="1">
                        <c:v>267991.433890083</c:v>
                      </c:pt>
                      <c:pt idx="2">
                        <c:v>408800.492374703</c:v>
                      </c:pt>
                      <c:pt idx="3">
                        <c:v>545067.323166271</c:v>
                      </c:pt>
                      <c:pt idx="4">
                        <c:v>559455.855319472</c:v>
                      </c:pt>
                      <c:pt idx="5">
                        <c:v>597101.449437448</c:v>
                      </c:pt>
                      <c:pt idx="6">
                        <c:v>631640.966172142</c:v>
                      </c:pt>
                      <c:pt idx="7">
                        <c:v>666180.482906836</c:v>
                      </c:pt>
                      <c:pt idx="8">
                        <c:v>699605.821682346</c:v>
                      </c:pt>
                      <c:pt idx="9">
                        <c:v>734145.33841704</c:v>
                      </c:pt>
                      <c:pt idx="10">
                        <c:v>767570.67719255</c:v>
                      </c:pt>
                      <c:pt idx="11">
                        <c:v>802110.193927244</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75651.150943396</c:v>
                      </c:pt>
                      <c:pt idx="1">
                        <c:v>146585.320754717</c:v>
                      </c:pt>
                      <c:pt idx="2">
                        <c:v>217519.490566038</c:v>
                      </c:pt>
                      <c:pt idx="3">
                        <c:v>275181.849056604</c:v>
                      </c:pt>
                      <c:pt idx="4">
                        <c:v>332844.20754717</c:v>
                      </c:pt>
                      <c:pt idx="5">
                        <c:v>390506.566037736</c:v>
                      </c:pt>
                      <c:pt idx="6">
                        <c:v>448168.924528302</c:v>
                      </c:pt>
                      <c:pt idx="7">
                        <c:v>505831.283018868</c:v>
                      </c:pt>
                      <c:pt idx="8">
                        <c:v>563493.641509434</c:v>
                      </c:pt>
                      <c:pt idx="9">
                        <c:v>621156</c:v>
                      </c:pt>
                      <c:pt idx="10">
                        <c:v>678818.358490566</c:v>
                      </c:pt>
                      <c:pt idx="11">
                        <c:v>736480.716981132</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1213.38</c:v>
                      </c:pt>
                      <c:pt idx="3">
                        <c:v>2287.97</c:v>
                      </c:pt>
                      <c:pt idx="4">
                        <c:v>3641.48</c:v>
                      </c:pt>
                      <c:pt idx="5">
                        <c:v>4379.08</c:v>
                      </c:pt>
                      <c:pt idx="6">
                        <c:v>4379.08</c:v>
                      </c:pt>
                      <c:pt idx="7">
                        <c:v>4379.08</c:v>
                      </c:pt>
                      <c:pt idx="8">
                        <c:v>4379.08</c:v>
                      </c:pt>
                      <c:pt idx="9">
                        <c:v>4379.08</c:v>
                      </c:pt>
                      <c:pt idx="10">
                        <c:v>4379.08</c:v>
                      </c:pt>
                      <c:pt idx="11">
                        <c:v>4379.08</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75651.150943396</c:v>
                </c:pt>
                <c:pt idx="1">
                  <c:v>70934.169811321</c:v>
                </c:pt>
                <c:pt idx="2">
                  <c:v>70934.169811321</c:v>
                </c:pt>
                <c:pt idx="3">
                  <c:v>57662.358490566</c:v>
                </c:pt>
                <c:pt idx="4">
                  <c:v>57662.358490566</c:v>
                </c:pt>
                <c:pt idx="5">
                  <c:v>57662.358490566</c:v>
                </c:pt>
                <c:pt idx="6">
                  <c:v>57662.358490566</c:v>
                </c:pt>
                <c:pt idx="7">
                  <c:v>57662.358490566</c:v>
                </c:pt>
                <c:pt idx="8">
                  <c:v>57662.358490566</c:v>
                </c:pt>
                <c:pt idx="9">
                  <c:v>57662.358490566</c:v>
                </c:pt>
                <c:pt idx="10">
                  <c:v>57662.358490566</c:v>
                </c:pt>
                <c:pt idx="11">
                  <c:v>57662.358490566</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23053.0973451327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9600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6500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23053.0973451327</c:v>
                      </c:pt>
                      <c:pt idx="1">
                        <c:v>23053.0973451327</c:v>
                      </c:pt>
                      <c:pt idx="2">
                        <c:v>23053.0973451327</c:v>
                      </c:pt>
                      <c:pt idx="3">
                        <c:v>23053.0973451327</c:v>
                      </c:pt>
                      <c:pt idx="4">
                        <c:v>23053.0973451327</c:v>
                      </c:pt>
                      <c:pt idx="5">
                        <c:v>23053.0973451327</c:v>
                      </c:pt>
                      <c:pt idx="6">
                        <c:v>23053.0973451327</c:v>
                      </c:pt>
                      <c:pt idx="7">
                        <c:v>23053.0973451327</c:v>
                      </c:pt>
                      <c:pt idx="8">
                        <c:v>23053.0973451327</c:v>
                      </c:pt>
                      <c:pt idx="9">
                        <c:v>23053.0973451327</c:v>
                      </c:pt>
                      <c:pt idx="10">
                        <c:v>23053.0973451327</c:v>
                      </c:pt>
                      <c:pt idx="11">
                        <c:v>23053.0973451327</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9600</c:v>
                      </c:pt>
                      <c:pt idx="1">
                        <c:v>9600</c:v>
                      </c:pt>
                      <c:pt idx="2">
                        <c:v>9600</c:v>
                      </c:pt>
                      <c:pt idx="3">
                        <c:v>9600</c:v>
                      </c:pt>
                      <c:pt idx="4">
                        <c:v>9600</c:v>
                      </c:pt>
                      <c:pt idx="5">
                        <c:v>9600</c:v>
                      </c:pt>
                      <c:pt idx="6">
                        <c:v>9600</c:v>
                      </c:pt>
                      <c:pt idx="7">
                        <c:v>9600</c:v>
                      </c:pt>
                      <c:pt idx="8">
                        <c:v>9600</c:v>
                      </c:pt>
                      <c:pt idx="9">
                        <c:v>9600</c:v>
                      </c:pt>
                      <c:pt idx="10">
                        <c:v>9600</c:v>
                      </c:pt>
                      <c:pt idx="11">
                        <c:v>9600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35.1</c:v>
                      </c:pt>
                      <c:pt idx="4">
                        <c:v>35.1</c:v>
                      </c:pt>
                      <c:pt idx="5">
                        <c:v>35.1</c:v>
                      </c:pt>
                      <c:pt idx="6">
                        <c:v>35.1</c:v>
                      </c:pt>
                      <c:pt idx="7">
                        <c:v>35.1</c:v>
                      </c:pt>
                      <c:pt idx="8">
                        <c:v>35.1</c:v>
                      </c:pt>
                      <c:pt idx="9">
                        <c:v>35.1</c:v>
                      </c:pt>
                      <c:pt idx="10">
                        <c:v>35.1</c:v>
                      </c:pt>
                      <c:pt idx="11">
                        <c:v>35.1</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100</c:v>
                      </c:pt>
                      <c:pt idx="1">
                        <c:v>200</c:v>
                      </c:pt>
                      <c:pt idx="2">
                        <c:v>300</c:v>
                      </c:pt>
                      <c:pt idx="3">
                        <c:v>400</c:v>
                      </c:pt>
                      <c:pt idx="4">
                        <c:v>500</c:v>
                      </c:pt>
                      <c:pt idx="5">
                        <c:v>600</c:v>
                      </c:pt>
                      <c:pt idx="6">
                        <c:v>700</c:v>
                      </c:pt>
                      <c:pt idx="7">
                        <c:v>800</c:v>
                      </c:pt>
                      <c:pt idx="8">
                        <c:v>900</c:v>
                      </c:pt>
                      <c:pt idx="9">
                        <c:v>1000</c:v>
                      </c:pt>
                      <c:pt idx="10">
                        <c:v>1100</c:v>
                      </c:pt>
                      <c:pt idx="11">
                        <c:v>1200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287.56</c:v>
                      </c:pt>
                      <c:pt idx="3">
                        <c:v>4066.11</c:v>
                      </c:pt>
                      <c:pt idx="4">
                        <c:v>4066.11</c:v>
                      </c:pt>
                      <c:pt idx="5">
                        <c:v>4345.11</c:v>
                      </c:pt>
                      <c:pt idx="6">
                        <c:v>4345.11</c:v>
                      </c:pt>
                      <c:pt idx="7">
                        <c:v>4345.11</c:v>
                      </c:pt>
                      <c:pt idx="8">
                        <c:v>4345.11</c:v>
                      </c:pt>
                      <c:pt idx="9">
                        <c:v>4345.11</c:v>
                      </c:pt>
                      <c:pt idx="10">
                        <c:v>4345.11</c:v>
                      </c:pt>
                      <c:pt idx="11">
                        <c:v>4345.11</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6500</c:v>
                      </c:pt>
                      <c:pt idx="1">
                        <c:v>6500</c:v>
                      </c:pt>
                      <c:pt idx="2">
                        <c:v>6500</c:v>
                      </c:pt>
                      <c:pt idx="3">
                        <c:v>6500</c:v>
                      </c:pt>
                      <c:pt idx="4">
                        <c:v>6500</c:v>
                      </c:pt>
                      <c:pt idx="5">
                        <c:v>6500</c:v>
                      </c:pt>
                      <c:pt idx="6">
                        <c:v>6500</c:v>
                      </c:pt>
                      <c:pt idx="7">
                        <c:v>6500</c:v>
                      </c:pt>
                      <c:pt idx="8">
                        <c:v>6500</c:v>
                      </c:pt>
                      <c:pt idx="9">
                        <c:v>6500</c:v>
                      </c:pt>
                      <c:pt idx="10">
                        <c:v>6500</c:v>
                      </c:pt>
                      <c:pt idx="11">
                        <c:v>6500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9" Type="http://schemas.openxmlformats.org/officeDocument/2006/relationships/chart" Target="../charts/chart17.xml"/><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6" Type="http://schemas.openxmlformats.org/officeDocument/2006/relationships/chart" Target="../charts/chart24.xml"/><Relationship Id="rId15" Type="http://schemas.openxmlformats.org/officeDocument/2006/relationships/chart" Target="../charts/chart23.xml"/><Relationship Id="rId14" Type="http://schemas.openxmlformats.org/officeDocument/2006/relationships/chart" Target="../charts/chart22.xml"/><Relationship Id="rId13" Type="http://schemas.openxmlformats.org/officeDocument/2006/relationships/chart" Target="../charts/chart21.xml"/><Relationship Id="rId12" Type="http://schemas.openxmlformats.org/officeDocument/2006/relationships/chart" Target="../charts/chart20.xml"/><Relationship Id="rId11" Type="http://schemas.openxmlformats.org/officeDocument/2006/relationships/chart" Target="../charts/chart19.xml"/><Relationship Id="rId10" Type="http://schemas.openxmlformats.org/officeDocument/2006/relationships/chart" Target="../charts/chart18.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twoCellAnchor>
    <xdr:from>
      <xdr:col>1</xdr:col>
      <xdr:colOff>165735</xdr:colOff>
      <xdr:row>72</xdr:row>
      <xdr:rowOff>86360</xdr:rowOff>
    </xdr:from>
    <xdr:to>
      <xdr:col>17</xdr:col>
      <xdr:colOff>777875</xdr:colOff>
      <xdr:row>86</xdr:row>
      <xdr:rowOff>70485</xdr:rowOff>
    </xdr:to>
    <xdr:graphicFrame>
      <xdr:nvGraphicFramePr>
        <xdr:cNvPr id="29" name="图表 28"/>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0" name="图表 29"/>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31" name="图表 30"/>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32" name="组合 31"/>
        <xdr:cNvGrpSpPr/>
      </xdr:nvGrpSpPr>
      <xdr:grpSpPr>
        <a:xfrm>
          <a:off x="12350750" y="2332355"/>
          <a:ext cx="7491095" cy="5553075"/>
          <a:chOff x="16806" y="3273"/>
          <a:chExt cx="9836" cy="8762"/>
        </a:xfrm>
      </xdr:grpSpPr>
      <xdr:graphicFrame>
        <xdr:nvGraphicFramePr>
          <xdr:cNvPr id="33" name="图表 32"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12"/>
          </a:graphicData>
        </a:graphic>
      </xdr:graphicFrame>
      <xdr:cxnSp>
        <xdr:nvCxnSpPr>
          <xdr:cNvPr id="34" name="直接连接符 33"/>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35" name="直接连接符 34"/>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36" name="直接连接符 35"/>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37"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38" name="图表 37"/>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39"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66675</xdr:colOff>
      <xdr:row>58</xdr:row>
      <xdr:rowOff>157480</xdr:rowOff>
    </xdr:from>
    <xdr:to>
      <xdr:col>17</xdr:col>
      <xdr:colOff>662305</xdr:colOff>
      <xdr:row>69</xdr:row>
      <xdr:rowOff>200660</xdr:rowOff>
    </xdr:to>
    <xdr:graphicFrame>
      <xdr:nvGraphicFramePr>
        <xdr:cNvPr id="40" name="图表 39"/>
        <xdr:cNvGraphicFramePr/>
      </xdr:nvGraphicFramePr>
      <xdr:xfrm>
        <a:off x="180975" y="23072725"/>
        <a:ext cx="16779875" cy="3279775"/>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41" name="直接连接符 40"/>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808355</xdr:colOff>
      <xdr:row>28</xdr:row>
      <xdr:rowOff>69215</xdr:rowOff>
    </xdr:from>
    <xdr:to>
      <xdr:col>8</xdr:col>
      <xdr:colOff>578635</xdr:colOff>
      <xdr:row>49</xdr:row>
      <xdr:rowOff>40080</xdr:rowOff>
    </xdr:to>
    <xdr:graphicFrame>
      <xdr:nvGraphicFramePr>
        <xdr:cNvPr id="2" name="图表 1"/>
        <xdr:cNvGraphicFramePr/>
      </xdr:nvGraphicFramePr>
      <xdr:xfrm>
        <a:off x="808355" y="4869815"/>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500380</xdr:colOff>
      <xdr:row>15</xdr:row>
      <xdr:rowOff>4445</xdr:rowOff>
    </xdr:from>
    <xdr:to>
      <xdr:col>16</xdr:col>
      <xdr:colOff>13148</xdr:colOff>
      <xdr:row>29</xdr:row>
      <xdr:rowOff>35821</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14129385" y="2576195"/>
              <a:ext cx="186055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L3" sqref="L3"/>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0" t="s">
        <v>0</v>
      </c>
      <c r="B1" s="330"/>
      <c r="C1" s="330" t="s">
        <v>1</v>
      </c>
      <c r="D1" s="330"/>
    </row>
    <row r="2" spans="1:4">
      <c r="A2" s="330" t="s">
        <v>2</v>
      </c>
      <c r="B2" s="330" t="s">
        <v>3</v>
      </c>
      <c r="C2" s="330" t="s">
        <v>2</v>
      </c>
      <c r="D2" s="330" t="s">
        <v>3</v>
      </c>
    </row>
    <row r="3" ht="16.5" spans="1:4">
      <c r="A3" s="331">
        <v>6400</v>
      </c>
      <c r="B3" s="332" t="s">
        <v>4</v>
      </c>
      <c r="C3" s="333"/>
      <c r="D3" s="334"/>
    </row>
    <row r="4" ht="16.5" spans="1:4">
      <c r="A4" s="335">
        <v>6401</v>
      </c>
      <c r="B4" s="336" t="s">
        <v>5</v>
      </c>
      <c r="C4" s="337"/>
      <c r="D4" s="330"/>
    </row>
    <row r="5" ht="16.5" spans="1:4">
      <c r="A5" s="335">
        <v>6401.03</v>
      </c>
      <c r="B5" s="336" t="s">
        <v>6</v>
      </c>
      <c r="C5" s="337"/>
      <c r="D5" s="330"/>
    </row>
    <row r="6" ht="16.5" spans="1:4">
      <c r="A6" s="338" t="s">
        <v>7</v>
      </c>
      <c r="B6" s="339" t="s">
        <v>8</v>
      </c>
      <c r="C6" s="340">
        <v>1.2</v>
      </c>
      <c r="D6" s="108" t="s">
        <v>9</v>
      </c>
    </row>
    <row r="7" ht="16.5" spans="1:4">
      <c r="A7" s="335" t="s">
        <v>10</v>
      </c>
      <c r="B7" s="336" t="s">
        <v>11</v>
      </c>
      <c r="C7" s="337"/>
      <c r="D7" s="330"/>
    </row>
    <row r="8" ht="16.5" spans="1:4">
      <c r="A8" s="341" t="s">
        <v>12</v>
      </c>
      <c r="B8" s="342" t="s">
        <v>13</v>
      </c>
      <c r="C8" s="471" t="s">
        <v>14</v>
      </c>
      <c r="D8" s="118" t="s">
        <v>15</v>
      </c>
    </row>
    <row r="9" ht="16.5" spans="1:4">
      <c r="A9" s="341" t="s">
        <v>16</v>
      </c>
      <c r="B9" s="342" t="s">
        <v>17</v>
      </c>
      <c r="C9" s="471" t="s">
        <v>18</v>
      </c>
      <c r="D9" s="118" t="s">
        <v>19</v>
      </c>
    </row>
    <row r="10" ht="16.5" spans="1:4">
      <c r="A10" s="345" t="s">
        <v>20</v>
      </c>
      <c r="B10" s="346" t="s">
        <v>21</v>
      </c>
      <c r="C10" s="472" t="s">
        <v>22</v>
      </c>
      <c r="D10" s="473" t="s">
        <v>23</v>
      </c>
    </row>
    <row r="11" ht="16.5" spans="1:4">
      <c r="A11" s="349"/>
      <c r="B11" s="350"/>
      <c r="C11" s="472" t="s">
        <v>24</v>
      </c>
      <c r="D11" s="473" t="s">
        <v>25</v>
      </c>
    </row>
    <row r="12" ht="16.5" spans="1:4">
      <c r="A12" s="341" t="s">
        <v>26</v>
      </c>
      <c r="B12" s="342" t="s">
        <v>27</v>
      </c>
      <c r="C12" s="472" t="s">
        <v>28</v>
      </c>
      <c r="D12" s="473" t="s">
        <v>29</v>
      </c>
    </row>
    <row r="13" ht="16.5" spans="1:4">
      <c r="A13" s="341" t="s">
        <v>30</v>
      </c>
      <c r="B13" s="351" t="s">
        <v>31</v>
      </c>
      <c r="C13" s="474" t="s">
        <v>32</v>
      </c>
      <c r="D13" s="475" t="s">
        <v>33</v>
      </c>
    </row>
    <row r="14" ht="16.5" spans="1:4">
      <c r="A14" s="345" t="s">
        <v>34</v>
      </c>
      <c r="B14" s="346" t="s">
        <v>35</v>
      </c>
      <c r="C14" s="474" t="s">
        <v>36</v>
      </c>
      <c r="D14" s="475" t="s">
        <v>37</v>
      </c>
    </row>
    <row r="15" ht="16.5" spans="1:4">
      <c r="A15" s="354"/>
      <c r="B15" s="355"/>
      <c r="C15" s="474" t="s">
        <v>38</v>
      </c>
      <c r="D15" s="475" t="s">
        <v>39</v>
      </c>
    </row>
    <row r="16" ht="16.5" spans="1:4">
      <c r="A16" s="354"/>
      <c r="B16" s="355"/>
      <c r="C16" s="474" t="s">
        <v>40</v>
      </c>
      <c r="D16" s="475" t="s">
        <v>41</v>
      </c>
    </row>
    <row r="17" ht="16.5" spans="1:4">
      <c r="A17" s="349"/>
      <c r="B17" s="350"/>
      <c r="C17" s="474" t="s">
        <v>42</v>
      </c>
      <c r="D17" s="475" t="s">
        <v>43</v>
      </c>
    </row>
    <row r="18" ht="16.5" spans="1:4">
      <c r="A18" s="341" t="s">
        <v>44</v>
      </c>
      <c r="B18" s="342" t="s">
        <v>45</v>
      </c>
      <c r="C18" s="474" t="s">
        <v>46</v>
      </c>
      <c r="D18" s="475" t="s">
        <v>47</v>
      </c>
    </row>
    <row r="19" ht="33" spans="1:4">
      <c r="A19" s="345" t="s">
        <v>48</v>
      </c>
      <c r="B19" s="346" t="s">
        <v>49</v>
      </c>
      <c r="C19" s="476" t="s">
        <v>50</v>
      </c>
      <c r="D19" s="477" t="s">
        <v>51</v>
      </c>
    </row>
    <row r="20" ht="33" spans="1:4">
      <c r="A20" s="349"/>
      <c r="B20" s="350"/>
      <c r="C20" s="476" t="s">
        <v>52</v>
      </c>
      <c r="D20" s="477" t="s">
        <v>53</v>
      </c>
    </row>
    <row r="21" ht="16.5" spans="1:4">
      <c r="A21" s="345" t="s">
        <v>54</v>
      </c>
      <c r="B21" s="346" t="s">
        <v>55</v>
      </c>
      <c r="C21" s="476" t="s">
        <v>56</v>
      </c>
      <c r="D21" s="477" t="s">
        <v>57</v>
      </c>
    </row>
    <row r="22" ht="16.5" spans="1:4">
      <c r="A22" s="354"/>
      <c r="B22" s="355"/>
      <c r="C22" s="476" t="s">
        <v>58</v>
      </c>
      <c r="D22" s="477" t="s">
        <v>59</v>
      </c>
    </row>
    <row r="23" ht="16.5" spans="1:4">
      <c r="A23" s="349"/>
      <c r="B23" s="350"/>
      <c r="C23" s="476" t="s">
        <v>60</v>
      </c>
      <c r="D23" s="477" t="s">
        <v>61</v>
      </c>
    </row>
    <row r="24" ht="16.5" spans="1:4">
      <c r="A24" s="341" t="s">
        <v>62</v>
      </c>
      <c r="B24" s="342" t="s">
        <v>63</v>
      </c>
      <c r="C24" s="340">
        <v>1.3</v>
      </c>
      <c r="D24" s="108" t="s">
        <v>64</v>
      </c>
    </row>
    <row r="25" ht="16.5" spans="1:4">
      <c r="A25" s="345" t="s">
        <v>65</v>
      </c>
      <c r="B25" s="346" t="s">
        <v>66</v>
      </c>
      <c r="C25" s="472" t="s">
        <v>67</v>
      </c>
      <c r="D25" s="473" t="s">
        <v>68</v>
      </c>
    </row>
    <row r="26" ht="16.5" spans="1:4">
      <c r="A26" s="354"/>
      <c r="B26" s="355"/>
      <c r="C26" s="472" t="s">
        <v>69</v>
      </c>
      <c r="D26" s="473" t="s">
        <v>68</v>
      </c>
    </row>
    <row r="27" ht="16.5" spans="1:4">
      <c r="A27" s="354"/>
      <c r="B27" s="355"/>
      <c r="C27" s="472" t="s">
        <v>70</v>
      </c>
      <c r="D27" s="473" t="s">
        <v>68</v>
      </c>
    </row>
    <row r="28" ht="16.5" spans="1:4">
      <c r="A28" s="354"/>
      <c r="B28" s="355"/>
      <c r="C28" s="472" t="s">
        <v>71</v>
      </c>
      <c r="D28" s="473" t="s">
        <v>68</v>
      </c>
    </row>
    <row r="29" ht="16.5" spans="1:4">
      <c r="A29" s="354"/>
      <c r="B29" s="355"/>
      <c r="C29" s="472" t="s">
        <v>72</v>
      </c>
      <c r="D29" s="473" t="s">
        <v>68</v>
      </c>
    </row>
    <row r="30" ht="16.5" spans="1:4">
      <c r="A30" s="354"/>
      <c r="B30" s="355"/>
      <c r="C30" s="472" t="s">
        <v>73</v>
      </c>
      <c r="D30" s="473" t="s">
        <v>68</v>
      </c>
    </row>
    <row r="31" ht="16.5" spans="1:4">
      <c r="A31" s="354"/>
      <c r="B31" s="355"/>
      <c r="C31" s="472" t="s">
        <v>74</v>
      </c>
      <c r="D31" s="473" t="s">
        <v>68</v>
      </c>
    </row>
    <row r="32" ht="16.5" spans="1:4">
      <c r="A32" s="349"/>
      <c r="B32" s="350"/>
      <c r="C32" s="472" t="s">
        <v>75</v>
      </c>
      <c r="D32" s="473" t="s">
        <v>68</v>
      </c>
    </row>
    <row r="33" ht="16.5" spans="1:4">
      <c r="A33" s="338" t="s">
        <v>76</v>
      </c>
      <c r="B33" s="339" t="s">
        <v>77</v>
      </c>
      <c r="C33" s="28" t="s">
        <v>78</v>
      </c>
      <c r="D33" s="29" t="s">
        <v>79</v>
      </c>
    </row>
    <row r="34" ht="16.5" spans="1:2">
      <c r="A34" s="335" t="s">
        <v>80</v>
      </c>
      <c r="B34" s="336" t="s">
        <v>81</v>
      </c>
    </row>
    <row r="35" ht="16.5" spans="1:4">
      <c r="A35" s="341" t="s">
        <v>82</v>
      </c>
      <c r="B35" s="342" t="s">
        <v>83</v>
      </c>
      <c r="C35" s="28" t="s">
        <v>84</v>
      </c>
      <c r="D35" s="29" t="s">
        <v>85</v>
      </c>
    </row>
    <row r="36" ht="16.5" spans="1:6">
      <c r="A36" s="341" t="s">
        <v>86</v>
      </c>
      <c r="B36" s="342" t="s">
        <v>87</v>
      </c>
      <c r="C36" s="28" t="s">
        <v>88</v>
      </c>
      <c r="D36" s="29" t="s">
        <v>89</v>
      </c>
      <c r="F36" s="1"/>
    </row>
    <row r="37" ht="16.5" spans="1:6">
      <c r="A37" s="341" t="s">
        <v>90</v>
      </c>
      <c r="B37" s="342" t="s">
        <v>91</v>
      </c>
      <c r="C37" s="28" t="s">
        <v>92</v>
      </c>
      <c r="D37" s="29" t="s">
        <v>93</v>
      </c>
      <c r="F37" s="1"/>
    </row>
    <row r="38" ht="16.5" spans="1:4">
      <c r="A38" s="341" t="s">
        <v>94</v>
      </c>
      <c r="B38" s="342" t="s">
        <v>95</v>
      </c>
      <c r="C38" s="28" t="s">
        <v>96</v>
      </c>
      <c r="D38" s="29" t="s">
        <v>97</v>
      </c>
    </row>
    <row r="39" ht="16.5" spans="1:4">
      <c r="A39" s="345" t="s">
        <v>98</v>
      </c>
      <c r="B39" s="346" t="s">
        <v>99</v>
      </c>
      <c r="C39" s="28" t="s">
        <v>100</v>
      </c>
      <c r="D39" s="29" t="s">
        <v>101</v>
      </c>
    </row>
    <row r="40" ht="16.5" spans="1:4">
      <c r="A40" s="349"/>
      <c r="B40" s="350"/>
      <c r="C40" s="28" t="s">
        <v>102</v>
      </c>
      <c r="D40" s="29" t="s">
        <v>103</v>
      </c>
    </row>
    <row r="41" ht="16.5" spans="1:2">
      <c r="A41" s="335" t="s">
        <v>104</v>
      </c>
      <c r="B41" s="336" t="s">
        <v>105</v>
      </c>
    </row>
    <row r="42" ht="16.5" spans="1:4">
      <c r="A42" s="341" t="s">
        <v>106</v>
      </c>
      <c r="B42" s="342" t="s">
        <v>107</v>
      </c>
      <c r="C42" s="472" t="s">
        <v>108</v>
      </c>
      <c r="D42" s="473" t="s">
        <v>109</v>
      </c>
    </row>
    <row r="43" ht="16.5" spans="1:4">
      <c r="A43" s="341" t="s">
        <v>110</v>
      </c>
      <c r="B43" s="342" t="s">
        <v>111</v>
      </c>
      <c r="C43" s="472" t="s">
        <v>112</v>
      </c>
      <c r="D43" s="473" t="s">
        <v>109</v>
      </c>
    </row>
    <row r="44" ht="16.5" spans="1:4">
      <c r="A44" s="341" t="s">
        <v>113</v>
      </c>
      <c r="B44" s="342" t="s">
        <v>114</v>
      </c>
      <c r="C44" s="472" t="s">
        <v>115</v>
      </c>
      <c r="D44" s="473" t="s">
        <v>109</v>
      </c>
    </row>
    <row r="45" ht="16.5" spans="1:4">
      <c r="A45" s="341" t="s">
        <v>116</v>
      </c>
      <c r="B45" s="342" t="s">
        <v>117</v>
      </c>
      <c r="C45" s="472" t="s">
        <v>118</v>
      </c>
      <c r="D45" s="473" t="s">
        <v>109</v>
      </c>
    </row>
    <row r="46" ht="16.5" spans="1:4">
      <c r="A46" s="341" t="s">
        <v>119</v>
      </c>
      <c r="B46" s="342" t="s">
        <v>120</v>
      </c>
      <c r="C46" s="472" t="s">
        <v>121</v>
      </c>
      <c r="D46" s="473" t="s">
        <v>109</v>
      </c>
    </row>
    <row r="47" ht="16.5" spans="1:4">
      <c r="A47" s="341" t="s">
        <v>122</v>
      </c>
      <c r="B47" s="342" t="s">
        <v>123</v>
      </c>
      <c r="C47" s="472" t="s">
        <v>124</v>
      </c>
      <c r="D47" s="473" t="s">
        <v>109</v>
      </c>
    </row>
    <row r="48" ht="16.5" spans="1:4">
      <c r="A48" s="341" t="s">
        <v>125</v>
      </c>
      <c r="B48" s="342" t="s">
        <v>126</v>
      </c>
      <c r="C48" s="472" t="s">
        <v>127</v>
      </c>
      <c r="D48" s="473" t="s">
        <v>109</v>
      </c>
    </row>
    <row r="49" ht="16.5" spans="1:4">
      <c r="A49" s="341" t="s">
        <v>128</v>
      </c>
      <c r="B49" s="342" t="s">
        <v>129</v>
      </c>
      <c r="C49" s="472" t="s">
        <v>130</v>
      </c>
      <c r="D49" s="473" t="s">
        <v>109</v>
      </c>
    </row>
    <row r="50" ht="16.5" spans="1:2">
      <c r="A50" s="335" t="s">
        <v>131</v>
      </c>
      <c r="B50" s="336" t="s">
        <v>132</v>
      </c>
    </row>
    <row r="51" ht="16.5" spans="1:4">
      <c r="A51" s="345" t="s">
        <v>133</v>
      </c>
      <c r="B51" s="346" t="s">
        <v>134</v>
      </c>
      <c r="C51" s="28" t="s">
        <v>135</v>
      </c>
      <c r="D51" s="358" t="s">
        <v>136</v>
      </c>
    </row>
    <row r="52" ht="16.5" spans="1:4">
      <c r="A52" s="349"/>
      <c r="B52" s="350"/>
      <c r="C52" s="28" t="s">
        <v>137</v>
      </c>
      <c r="D52" s="29" t="s">
        <v>138</v>
      </c>
    </row>
    <row r="53" ht="16.5" spans="1:4">
      <c r="A53" s="345" t="s">
        <v>139</v>
      </c>
      <c r="B53" s="346" t="s">
        <v>140</v>
      </c>
      <c r="C53" s="28" t="s">
        <v>141</v>
      </c>
      <c r="D53" s="29" t="s">
        <v>142</v>
      </c>
    </row>
    <row r="54" ht="16.5" spans="1:4">
      <c r="A54" s="349"/>
      <c r="B54" s="350"/>
      <c r="C54" s="28" t="s">
        <v>143</v>
      </c>
      <c r="D54" s="358" t="s">
        <v>144</v>
      </c>
    </row>
    <row r="55" ht="16.5" spans="1:4">
      <c r="A55" s="341" t="s">
        <v>145</v>
      </c>
      <c r="B55" s="342" t="s">
        <v>146</v>
      </c>
      <c r="C55" s="28" t="s">
        <v>147</v>
      </c>
      <c r="D55" s="29" t="s">
        <v>148</v>
      </c>
    </row>
    <row r="56" ht="16.5" spans="1:2">
      <c r="A56" s="335" t="s">
        <v>149</v>
      </c>
      <c r="B56" s="336" t="s">
        <v>150</v>
      </c>
    </row>
    <row r="57" ht="16.5" spans="1:4">
      <c r="A57" s="341" t="s">
        <v>151</v>
      </c>
      <c r="B57" s="342" t="s">
        <v>152</v>
      </c>
      <c r="C57" s="28" t="s">
        <v>153</v>
      </c>
      <c r="D57" s="29" t="s">
        <v>154</v>
      </c>
    </row>
    <row r="58" ht="16.5" spans="1:4">
      <c r="A58" s="341" t="s">
        <v>155</v>
      </c>
      <c r="B58" s="342" t="s">
        <v>156</v>
      </c>
      <c r="C58" s="28" t="s">
        <v>157</v>
      </c>
      <c r="D58" s="29" t="s">
        <v>158</v>
      </c>
    </row>
    <row r="59" ht="16.5" spans="1:2">
      <c r="A59" s="341" t="s">
        <v>159</v>
      </c>
      <c r="B59" s="342" t="s">
        <v>160</v>
      </c>
    </row>
    <row r="60" ht="16.5" spans="1:2">
      <c r="A60" s="341" t="s">
        <v>161</v>
      </c>
      <c r="B60" s="342" t="s">
        <v>162</v>
      </c>
    </row>
    <row r="61" ht="16.5" spans="1:2">
      <c r="A61" s="341" t="s">
        <v>163</v>
      </c>
      <c r="B61" s="342" t="s">
        <v>164</v>
      </c>
    </row>
    <row r="62" ht="16.5" spans="1:2">
      <c r="A62" s="341" t="s">
        <v>165</v>
      </c>
      <c r="B62" s="342" t="s">
        <v>166</v>
      </c>
    </row>
    <row r="63" ht="16.5" spans="1:2">
      <c r="A63" s="341" t="s">
        <v>167</v>
      </c>
      <c r="B63" s="34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topLeftCell="C1" workbookViewId="0">
      <pane ySplit="3" topLeftCell="A4" activePane="bottomLeft" state="frozen"/>
      <selection/>
      <selection pane="bottomLeft" activeCell="R52" sqref="R52"/>
    </sheetView>
  </sheetViews>
  <sheetFormatPr defaultColWidth="9" defaultRowHeight="15"/>
  <cols>
    <col min="1" max="1" width="1.5" style="364"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63" customWidth="1"/>
    <col min="15" max="15" width="17.625" style="363" customWidth="1"/>
    <col min="16" max="20" width="17.625" style="360" customWidth="1"/>
    <col min="21" max="21" width="1.5" style="360" customWidth="1"/>
    <col min="22" max="16384" width="9" style="360"/>
  </cols>
  <sheetData>
    <row r="1" s="359" customFormat="1" ht="8.1" customHeight="1" spans="1:33">
      <c r="A1" s="364"/>
      <c r="B1" s="365"/>
      <c r="C1" s="366"/>
      <c r="D1" s="366"/>
      <c r="E1" s="366"/>
      <c r="F1" s="366"/>
      <c r="G1" s="366"/>
      <c r="H1" s="366"/>
      <c r="I1" s="365"/>
      <c r="J1" s="366"/>
      <c r="K1" s="365"/>
      <c r="L1" s="366"/>
      <c r="M1" s="406"/>
      <c r="N1" s="395"/>
      <c r="O1" s="395"/>
      <c r="P1" s="364"/>
      <c r="Q1" s="364"/>
      <c r="R1" s="364"/>
      <c r="S1" s="364"/>
      <c r="T1" s="364"/>
      <c r="U1" s="364"/>
      <c r="V1" s="364"/>
      <c r="W1" s="364"/>
      <c r="X1" s="364"/>
      <c r="Y1" s="364"/>
      <c r="Z1" s="364"/>
      <c r="AA1" s="364"/>
      <c r="AB1" s="364"/>
      <c r="AC1" s="364"/>
      <c r="AD1" s="364"/>
      <c r="AE1" s="364"/>
      <c r="AF1" s="364"/>
      <c r="AG1" s="364"/>
    </row>
    <row r="2" ht="51" customHeight="1" spans="2:20">
      <c r="B2" s="367" t="s">
        <v>169</v>
      </c>
      <c r="C2" s="367"/>
      <c r="D2" s="368"/>
      <c r="E2" s="368"/>
      <c r="F2" s="368"/>
      <c r="G2" s="368"/>
      <c r="H2" s="368"/>
      <c r="I2" s="368"/>
      <c r="J2" s="368"/>
      <c r="K2" s="368"/>
      <c r="L2" s="368"/>
      <c r="M2" s="368"/>
      <c r="N2" s="368"/>
      <c r="O2" s="367"/>
      <c r="P2" s="367"/>
      <c r="Q2" s="367"/>
      <c r="R2" s="367"/>
      <c r="S2" s="367"/>
      <c r="T2" s="367"/>
    </row>
    <row r="3" s="361" customFormat="1" ht="47.1" customHeight="1" spans="1:29">
      <c r="A3" s="369"/>
      <c r="B3" s="370" t="s">
        <v>170</v>
      </c>
      <c r="C3" s="370"/>
      <c r="D3" s="371" t="str">
        <f>'1-1 项目基础信息'!D8</f>
        <v>深圳区域公司深圳深信服南山智园物业服务中心</v>
      </c>
      <c r="E3" s="371"/>
      <c r="F3" s="371"/>
      <c r="G3" s="371"/>
      <c r="H3" s="371"/>
      <c r="I3" s="370" t="s">
        <v>171</v>
      </c>
      <c r="J3" s="371">
        <v>2025</v>
      </c>
      <c r="K3" s="407" t="s">
        <v>172</v>
      </c>
      <c r="L3" s="408">
        <v>6</v>
      </c>
      <c r="M3" s="409" t="s">
        <v>173</v>
      </c>
      <c r="N3" s="410"/>
      <c r="O3" s="407" t="s">
        <v>174</v>
      </c>
      <c r="P3" s="411"/>
      <c r="Q3" s="411"/>
      <c r="R3" s="411"/>
      <c r="S3" s="411"/>
      <c r="T3" s="451"/>
      <c r="AC3" s="469"/>
    </row>
    <row r="4" s="362" customFormat="1" ht="74.1" customHeight="1" spans="1:33">
      <c r="A4" s="372"/>
      <c r="B4" s="373" t="s">
        <v>175</v>
      </c>
      <c r="C4" s="373"/>
      <c r="D4" s="374">
        <f>'2 过程管理表单'!H4/10000</f>
        <v>296.813825432627</v>
      </c>
      <c r="E4" s="374"/>
      <c r="F4" s="373" t="s">
        <v>176</v>
      </c>
      <c r="G4" s="375"/>
      <c r="H4" s="376">
        <f>L3/12</f>
        <v>0.5</v>
      </c>
      <c r="I4" s="376"/>
      <c r="J4" s="412">
        <f t="shared" ref="J4:J9" si="0">H4</f>
        <v>0.5</v>
      </c>
      <c r="K4" s="413">
        <f t="shared" ref="K4:K9" si="1">1-J4</f>
        <v>0.5</v>
      </c>
      <c r="L4" s="414"/>
      <c r="M4" s="415"/>
      <c r="N4" s="416"/>
      <c r="O4" s="417" t="s">
        <v>177</v>
      </c>
      <c r="P4" s="418">
        <f>SUM(P6:P10)</f>
        <v>24.1666666666667</v>
      </c>
      <c r="Q4" s="452" t="s">
        <v>178</v>
      </c>
      <c r="R4" s="453">
        <f>SUM(Q6:Q10)</f>
        <v>20</v>
      </c>
      <c r="S4" s="452" t="s">
        <v>179</v>
      </c>
      <c r="T4" s="454">
        <f>SUM(R6:R10)</f>
        <v>39</v>
      </c>
      <c r="U4" s="455"/>
      <c r="V4" s="455"/>
      <c r="W4" s="455"/>
      <c r="X4" s="455"/>
      <c r="Y4" s="455"/>
      <c r="Z4" s="455"/>
      <c r="AA4" s="455"/>
      <c r="AB4" s="455"/>
      <c r="AC4" s="455"/>
      <c r="AD4" s="455"/>
      <c r="AE4" s="455"/>
      <c r="AF4" s="455"/>
      <c r="AG4" s="455"/>
    </row>
    <row r="5" s="362" customFormat="1" ht="74.1" customHeight="1" spans="1:33">
      <c r="A5" s="372"/>
      <c r="B5" s="373" t="s">
        <v>180</v>
      </c>
      <c r="C5" s="373"/>
      <c r="D5" s="374">
        <f>INDEX('4主要费项费项月累成本使用情况'!C38:N38,MATCH($L$3&amp;"月",表3_3[[#Headers],[1月]:[12月]],0))/10000</f>
        <v>159.252822338287</v>
      </c>
      <c r="E5" s="374"/>
      <c r="F5" s="373" t="s">
        <v>181</v>
      </c>
      <c r="G5" s="375"/>
      <c r="H5" s="376">
        <f>D6/D4</f>
        <v>0.204121468585354</v>
      </c>
      <c r="I5" s="376"/>
      <c r="J5" s="419">
        <f t="shared" si="0"/>
        <v>0.204121468585354</v>
      </c>
      <c r="K5" s="420">
        <f t="shared" si="1"/>
        <v>0.795878531414646</v>
      </c>
      <c r="L5" s="414"/>
      <c r="M5" s="415"/>
      <c r="N5" s="416"/>
      <c r="O5" s="421"/>
      <c r="P5" s="422" t="s">
        <v>182</v>
      </c>
      <c r="Q5" s="422" t="s">
        <v>183</v>
      </c>
      <c r="R5" s="422" t="s">
        <v>184</v>
      </c>
      <c r="S5" s="456"/>
      <c r="T5" s="430"/>
      <c r="U5" s="455"/>
      <c r="Y5" s="455"/>
      <c r="Z5" s="455"/>
      <c r="AA5" s="455"/>
      <c r="AB5" s="455"/>
      <c r="AC5" s="455"/>
      <c r="AD5" s="455"/>
      <c r="AE5" s="455"/>
      <c r="AF5" s="455"/>
      <c r="AG5" s="455"/>
    </row>
    <row r="6" s="362" customFormat="1" ht="74.1" customHeight="1" spans="1:33">
      <c r="A6" s="372"/>
      <c r="B6" s="373" t="s">
        <v>185</v>
      </c>
      <c r="C6" s="373"/>
      <c r="D6" s="377">
        <f>INDEX('4主要费项费项月累成本使用情况'!C39:N39,MATCH($L$3&amp;"月",表3_3[[#Headers],[1月]:[12月]],0))/10000</f>
        <v>60.5860739437447</v>
      </c>
      <c r="E6" s="377"/>
      <c r="F6" s="373" t="s">
        <v>186</v>
      </c>
      <c r="G6" s="375"/>
      <c r="H6" s="376">
        <f>D6/D5</f>
        <v>0.38043956178715</v>
      </c>
      <c r="I6" s="376"/>
      <c r="J6" s="423">
        <f t="shared" si="0"/>
        <v>0.38043956178715</v>
      </c>
      <c r="K6" s="424">
        <f t="shared" si="1"/>
        <v>0.61956043821285</v>
      </c>
      <c r="L6" s="425"/>
      <c r="M6" s="426"/>
      <c r="N6" s="416"/>
      <c r="O6" s="396" t="s">
        <v>187</v>
      </c>
      <c r="P6" s="427">
        <f>'1-2 人员岗位信息'!D7</f>
        <v>12.75</v>
      </c>
      <c r="Q6" s="427">
        <f>'1-2 人员岗位信息'!D8</f>
        <v>0</v>
      </c>
      <c r="R6" s="427">
        <f>'1-2 人员岗位信息'!D9</f>
        <v>0</v>
      </c>
      <c r="S6" s="427"/>
      <c r="T6" s="415"/>
      <c r="U6" s="455"/>
      <c r="Y6" s="455"/>
      <c r="Z6" s="455"/>
      <c r="AA6" s="455"/>
      <c r="AB6" s="455"/>
      <c r="AC6" s="455"/>
      <c r="AD6" s="455"/>
      <c r="AE6" s="455"/>
      <c r="AF6" s="455"/>
      <c r="AG6" s="455"/>
    </row>
    <row r="7" s="362" customFormat="1" ht="74.1" customHeight="1" spans="1:33">
      <c r="A7" s="372"/>
      <c r="B7" s="373" t="s">
        <v>188</v>
      </c>
      <c r="C7" s="378"/>
      <c r="D7" s="379">
        <f>INDEX('4主要费项费项月累成本使用情况'!C48:N48,MATCH($L$3&amp;"月",表3_3[[#Headers],[1月]:[12月]],0))</f>
        <v>0</v>
      </c>
      <c r="E7" s="380" t="s">
        <v>189</v>
      </c>
      <c r="F7" s="381" t="s">
        <v>190</v>
      </c>
      <c r="G7" s="373"/>
      <c r="H7" s="382">
        <f>IFERROR(INDEX(自有人员计算表!C35:N35,MATCH($L$3&amp;"月",自有人员计算表!C1:N1,0))/自有人员计算表!N37,"无目标值")</f>
        <v>0.260867103525137</v>
      </c>
      <c r="I7" s="428"/>
      <c r="J7" s="412">
        <f t="shared" si="0"/>
        <v>0.260867103525137</v>
      </c>
      <c r="K7" s="413">
        <f t="shared" si="1"/>
        <v>0.739132896474863</v>
      </c>
      <c r="L7" s="429"/>
      <c r="M7" s="430"/>
      <c r="N7" s="416"/>
      <c r="O7" s="396" t="s">
        <v>191</v>
      </c>
      <c r="P7" s="427">
        <f>'1-2 人员岗位信息'!D71</f>
        <v>1</v>
      </c>
      <c r="Q7" s="427">
        <f>'1-2 人员岗位信息'!D72</f>
        <v>0</v>
      </c>
      <c r="R7" s="427">
        <f>'1-2 人员岗位信息'!D73</f>
        <v>18</v>
      </c>
      <c r="S7" s="427"/>
      <c r="T7" s="457"/>
      <c r="U7" s="455"/>
      <c r="Y7" s="455"/>
      <c r="Z7" s="455"/>
      <c r="AA7" s="455"/>
      <c r="AB7" s="455"/>
      <c r="AC7" s="455"/>
      <c r="AD7" s="455"/>
      <c r="AE7" s="455"/>
      <c r="AF7" s="455"/>
      <c r="AG7" s="455"/>
    </row>
    <row r="8" s="362" customFormat="1" ht="74.1" customHeight="1" spans="1:33">
      <c r="A8" s="372"/>
      <c r="B8" s="373" t="s">
        <v>192</v>
      </c>
      <c r="C8" s="378"/>
      <c r="D8" s="379">
        <f>INDEX(三级费项月累表格!C195:N195,MATCH($L$3&amp;"月",表3_3[[#Headers],[1月]:[12月]],0))</f>
        <v>20</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3</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2" customFormat="1" ht="74.1" customHeight="1" spans="1:33">
      <c r="A9" s="372"/>
      <c r="B9" s="373" t="s">
        <v>196</v>
      </c>
      <c r="C9" s="378"/>
      <c r="D9" s="470">
        <v>35</v>
      </c>
      <c r="E9" s="385" t="s">
        <v>197</v>
      </c>
      <c r="F9" s="381" t="s">
        <v>198</v>
      </c>
      <c r="G9" s="375"/>
      <c r="H9" s="386">
        <f>IFERROR(INDEX(劳务外包表!C47:N47,MATCH($L$3&amp;"月",劳务外包表!C1:N1,0))/劳务外包表!N49,"无目标值")</f>
        <v>0</v>
      </c>
      <c r="I9" s="433"/>
      <c r="J9" s="423">
        <f t="shared" si="0"/>
        <v>0</v>
      </c>
      <c r="K9" s="424">
        <f t="shared" si="1"/>
        <v>1</v>
      </c>
      <c r="L9" s="425"/>
      <c r="M9" s="426"/>
      <c r="N9" s="416"/>
      <c r="O9" s="396" t="s">
        <v>199</v>
      </c>
      <c r="P9" s="434">
        <f>'1-2 人员岗位信息'!D155</f>
        <v>2</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2" customFormat="1" ht="74.1" customHeight="1" spans="1:33">
      <c r="A10" s="372"/>
      <c r="B10" s="373" t="s">
        <v>200</v>
      </c>
      <c r="C10" s="373"/>
      <c r="D10" s="387" cm="1">
        <f t="array" ref="D10">SUMPRODUCT((TEXT('2-2 引出数据_合同数据仓库'!AC:AC,"yyyymm")&lt;=TEXT(DATE(2025,$L$3+1,0),"yyyymm"))*(('2-2 引出数据_合同数据仓库'!C:C="审核通过")))</f>
        <v>4</v>
      </c>
      <c r="E10" s="387"/>
      <c r="F10" s="373" t="s">
        <v>201</v>
      </c>
      <c r="G10" s="373"/>
      <c r="H10" s="388" cm="1">
        <f t="array" ref="H10">SUMPRODUCT(--(LEFT('2-1 采购订单物料明细表报表导出'!K:K,7)&lt;&gt;"")*--(LEFT('2-1 采购订单物料明细表报表导出'!K:K,7)&lt;=TEXT(DATE(2025,$L$3,1),"yyyy-mm")))</f>
        <v>59</v>
      </c>
      <c r="I10" s="435"/>
      <c r="J10" s="373" t="s">
        <v>202</v>
      </c>
      <c r="K10" s="373"/>
      <c r="L10" s="388" cm="1">
        <f t="array" ref="L10">SUMPRODUCT((TEXT('2-3 引出列表'!M:M,"yyyymm")&lt;=TEXT(DATE(2025,$L$3+1,0),"yyyymm"))*(('2-3 引出列表'!L:L="已审核")+('2-3 引出列表'!M:M="已付款")))</f>
        <v>0</v>
      </c>
      <c r="M10" s="435"/>
      <c r="N10" s="436"/>
      <c r="O10" s="398" t="s">
        <v>203</v>
      </c>
      <c r="P10" s="437">
        <f>'1-2 人员岗位信息'!D35</f>
        <v>5.41666666666667</v>
      </c>
      <c r="Q10" s="458">
        <f>'1-2 人员岗位信息'!D36</f>
        <v>20</v>
      </c>
      <c r="R10" s="458">
        <f>'1-2 人员岗位信息'!D37</f>
        <v>21</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3" customFormat="1" ht="29.1" customHeight="1" spans="1:20">
      <c r="A14" s="395"/>
      <c r="B14" s="396"/>
      <c r="C14" s="397"/>
      <c r="D14" s="397"/>
      <c r="E14" s="397"/>
      <c r="F14" s="397"/>
      <c r="G14" s="397"/>
      <c r="H14" s="397"/>
      <c r="I14" s="397"/>
      <c r="J14" s="397"/>
      <c r="K14" s="397"/>
      <c r="L14" s="397"/>
      <c r="M14" s="397"/>
      <c r="T14" s="463"/>
    </row>
    <row r="15" s="363" customFormat="1" ht="29.1" customHeight="1" spans="1:20">
      <c r="A15" s="395"/>
      <c r="B15" s="396"/>
      <c r="C15" s="397"/>
      <c r="D15" s="397"/>
      <c r="E15" s="397"/>
      <c r="F15" s="397"/>
      <c r="G15" s="397"/>
      <c r="H15" s="397"/>
      <c r="I15" s="397"/>
      <c r="J15" s="397"/>
      <c r="K15" s="397"/>
      <c r="L15" s="397"/>
      <c r="M15" s="397"/>
      <c r="T15" s="463"/>
    </row>
    <row r="16" s="363" customFormat="1" ht="29.1" customHeight="1" spans="1:20">
      <c r="A16" s="395"/>
      <c r="B16" s="396"/>
      <c r="C16" s="397"/>
      <c r="D16" s="397"/>
      <c r="E16" s="397"/>
      <c r="F16" s="397"/>
      <c r="G16" s="397"/>
      <c r="H16" s="397"/>
      <c r="I16" s="397"/>
      <c r="J16" s="397"/>
      <c r="K16" s="397"/>
      <c r="L16" s="397"/>
      <c r="M16" s="397"/>
      <c r="T16" s="463"/>
    </row>
    <row r="17" s="363" customFormat="1" ht="29.1" customHeight="1" spans="1:20">
      <c r="A17" s="395"/>
      <c r="B17" s="396"/>
      <c r="C17" s="397"/>
      <c r="D17" s="397"/>
      <c r="E17" s="397"/>
      <c r="F17" s="397"/>
      <c r="G17" s="397"/>
      <c r="H17" s="397"/>
      <c r="I17" s="397"/>
      <c r="J17" s="397"/>
      <c r="K17" s="397"/>
      <c r="L17" s="397"/>
      <c r="M17" s="397"/>
      <c r="T17" s="463"/>
    </row>
    <row r="18" s="363" customFormat="1" ht="29.1" customHeight="1" spans="1:20">
      <c r="A18" s="395"/>
      <c r="B18" s="396"/>
      <c r="C18" s="397"/>
      <c r="D18" s="397"/>
      <c r="E18" s="397"/>
      <c r="F18" s="397"/>
      <c r="G18" s="397"/>
      <c r="H18" s="397"/>
      <c r="I18" s="397"/>
      <c r="J18" s="397"/>
      <c r="K18" s="397"/>
      <c r="L18" s="397"/>
      <c r="M18" s="397"/>
      <c r="T18" s="463"/>
    </row>
    <row r="19" s="363" customFormat="1" ht="29.1" customHeight="1" spans="1:20">
      <c r="A19" s="395"/>
      <c r="B19" s="396"/>
      <c r="C19" s="397"/>
      <c r="D19" s="397"/>
      <c r="E19" s="397"/>
      <c r="F19" s="397"/>
      <c r="G19" s="397"/>
      <c r="H19" s="397"/>
      <c r="I19" s="397"/>
      <c r="J19" s="397"/>
      <c r="K19" s="397"/>
      <c r="L19" s="397"/>
      <c r="M19" s="397"/>
      <c r="T19" s="463"/>
    </row>
    <row r="20" s="363" customFormat="1" ht="29.1" customHeight="1" spans="1:20">
      <c r="A20" s="395"/>
      <c r="B20" s="396"/>
      <c r="C20" s="397"/>
      <c r="D20" s="397"/>
      <c r="E20" s="397"/>
      <c r="F20" s="397"/>
      <c r="G20" s="397"/>
      <c r="H20" s="397"/>
      <c r="I20" s="397"/>
      <c r="J20" s="397"/>
      <c r="K20" s="397"/>
      <c r="L20" s="397"/>
      <c r="M20" s="397"/>
      <c r="T20" s="463"/>
    </row>
    <row r="21" s="363" customFormat="1" ht="29.1" customHeight="1" spans="1:20">
      <c r="A21" s="395"/>
      <c r="B21" s="396"/>
      <c r="C21" s="397"/>
      <c r="D21" s="397"/>
      <c r="E21" s="397"/>
      <c r="F21" s="397"/>
      <c r="G21" s="397"/>
      <c r="H21" s="397"/>
      <c r="I21" s="397"/>
      <c r="J21" s="397"/>
      <c r="K21" s="397"/>
      <c r="L21" s="397"/>
      <c r="M21" s="397"/>
      <c r="T21" s="463"/>
    </row>
    <row r="22" s="363" customFormat="1" ht="29.1" customHeight="1" spans="1:20">
      <c r="A22" s="395"/>
      <c r="B22" s="396"/>
      <c r="C22" s="397"/>
      <c r="D22" s="397"/>
      <c r="E22" s="397"/>
      <c r="F22" s="397"/>
      <c r="G22" s="397"/>
      <c r="H22" s="397"/>
      <c r="I22" s="397"/>
      <c r="J22" s="397"/>
      <c r="K22" s="397"/>
      <c r="L22" s="397"/>
      <c r="M22" s="397"/>
      <c r="T22" s="463"/>
    </row>
    <row r="23" s="363" customFormat="1" ht="29.1" customHeight="1" spans="1:20">
      <c r="A23" s="395"/>
      <c r="B23" s="396"/>
      <c r="C23" s="397"/>
      <c r="D23" s="397"/>
      <c r="E23" s="397"/>
      <c r="F23" s="397"/>
      <c r="G23" s="397"/>
      <c r="H23" s="397"/>
      <c r="I23" s="397"/>
      <c r="J23" s="397"/>
      <c r="K23" s="397"/>
      <c r="L23" s="397"/>
      <c r="M23" s="397"/>
      <c r="T23" s="463"/>
    </row>
    <row r="24" s="363"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3"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3" customFormat="1" ht="17.1" customHeight="1" spans="1:30">
      <c r="A26" s="364"/>
      <c r="B26" s="393"/>
      <c r="C26" s="394"/>
      <c r="D26" s="394"/>
      <c r="E26" s="394"/>
      <c r="F26" s="394"/>
      <c r="G26" s="394"/>
      <c r="H26" s="394"/>
      <c r="I26" s="394"/>
      <c r="J26" s="394"/>
      <c r="K26" s="394"/>
      <c r="L26" s="394"/>
      <c r="M26" s="394"/>
      <c r="T26" s="463"/>
      <c r="X26" s="360"/>
      <c r="Y26" s="360"/>
      <c r="Z26" s="360"/>
      <c r="AA26" s="360"/>
      <c r="AB26" s="360"/>
      <c r="AC26" s="360"/>
      <c r="AD26" s="360"/>
    </row>
    <row r="27" s="363" customFormat="1" ht="20.1" customHeight="1" spans="1:20">
      <c r="A27" s="395"/>
      <c r="B27" s="396"/>
      <c r="C27" s="397"/>
      <c r="D27" s="397"/>
      <c r="E27" s="397"/>
      <c r="F27" s="397"/>
      <c r="G27" s="397"/>
      <c r="H27" s="397"/>
      <c r="I27" s="397"/>
      <c r="J27" s="397"/>
      <c r="K27" s="397"/>
      <c r="L27" s="397"/>
      <c r="M27" s="397"/>
      <c r="T27" s="463"/>
    </row>
    <row r="28" s="363" customFormat="1" ht="20.1" customHeight="1" spans="1:20">
      <c r="A28" s="395"/>
      <c r="B28" s="396"/>
      <c r="C28" s="397"/>
      <c r="D28" s="397"/>
      <c r="E28" s="397"/>
      <c r="F28" s="397"/>
      <c r="G28" s="397"/>
      <c r="H28" s="397"/>
      <c r="I28" s="397"/>
      <c r="J28" s="397"/>
      <c r="K28" s="397"/>
      <c r="L28" s="397"/>
      <c r="M28" s="397"/>
      <c r="T28" s="463"/>
    </row>
    <row r="29" s="363" customFormat="1" ht="20.1" customHeight="1" spans="1:20">
      <c r="A29" s="395"/>
      <c r="B29" s="396"/>
      <c r="C29" s="397"/>
      <c r="D29" s="397"/>
      <c r="E29" s="397"/>
      <c r="F29" s="397"/>
      <c r="G29" s="397"/>
      <c r="H29" s="397"/>
      <c r="I29" s="397"/>
      <c r="J29" s="397"/>
      <c r="K29" s="397"/>
      <c r="L29" s="397"/>
      <c r="M29" s="397"/>
      <c r="T29" s="463"/>
    </row>
    <row r="30" s="363" customFormat="1" ht="20.1" customHeight="1" spans="1:20">
      <c r="A30" s="395"/>
      <c r="B30" s="396"/>
      <c r="C30" s="397"/>
      <c r="D30" s="397"/>
      <c r="E30" s="397"/>
      <c r="F30" s="397"/>
      <c r="G30" s="397"/>
      <c r="H30" s="397"/>
      <c r="I30" s="397"/>
      <c r="J30" s="397"/>
      <c r="K30" s="397"/>
      <c r="L30" s="397"/>
      <c r="M30" s="397"/>
      <c r="T30" s="463"/>
    </row>
    <row r="31" s="363" customFormat="1" ht="20.1" customHeight="1" spans="1:20">
      <c r="A31" s="395"/>
      <c r="B31" s="396"/>
      <c r="C31" s="397"/>
      <c r="D31" s="397"/>
      <c r="E31" s="397"/>
      <c r="F31" s="397"/>
      <c r="G31" s="397"/>
      <c r="H31" s="397"/>
      <c r="I31" s="397"/>
      <c r="J31" s="397"/>
      <c r="K31" s="397"/>
      <c r="L31" s="397"/>
      <c r="M31" s="397"/>
      <c r="T31" s="463"/>
    </row>
    <row r="32" s="363" customFormat="1" ht="20.1" customHeight="1" spans="1:20">
      <c r="A32" s="395"/>
      <c r="B32" s="396"/>
      <c r="C32" s="397"/>
      <c r="D32" s="397"/>
      <c r="E32" s="397"/>
      <c r="F32" s="397"/>
      <c r="G32" s="397"/>
      <c r="H32" s="397"/>
      <c r="I32" s="397"/>
      <c r="J32" s="397"/>
      <c r="K32" s="397"/>
      <c r="L32" s="397"/>
      <c r="M32" s="397"/>
      <c r="T32" s="463"/>
    </row>
    <row r="33" s="363" customFormat="1" ht="20.1" customHeight="1" spans="1:20">
      <c r="A33" s="395"/>
      <c r="B33" s="396"/>
      <c r="C33" s="397"/>
      <c r="D33" s="397"/>
      <c r="E33" s="397"/>
      <c r="F33" s="397"/>
      <c r="G33" s="397"/>
      <c r="H33" s="397"/>
      <c r="I33" s="397"/>
      <c r="J33" s="397"/>
      <c r="K33" s="397"/>
      <c r="L33" s="397"/>
      <c r="M33" s="397"/>
      <c r="T33" s="463"/>
    </row>
    <row r="34" s="363" customFormat="1" ht="20.1" customHeight="1" spans="1:20">
      <c r="A34" s="395"/>
      <c r="B34" s="396"/>
      <c r="C34" s="397"/>
      <c r="D34" s="397"/>
      <c r="E34" s="397"/>
      <c r="F34" s="397"/>
      <c r="G34" s="397"/>
      <c r="H34" s="397"/>
      <c r="I34" s="397"/>
      <c r="J34" s="397"/>
      <c r="K34" s="397"/>
      <c r="L34" s="397"/>
      <c r="M34" s="397"/>
      <c r="T34" s="463"/>
    </row>
    <row r="35" s="363"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4"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4"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4" customFormat="1" ht="27.95" customHeight="1" spans="2:20">
      <c r="B48" s="402"/>
      <c r="C48" s="403"/>
      <c r="D48" s="403"/>
      <c r="E48" s="403"/>
      <c r="F48" s="403"/>
      <c r="G48" s="403"/>
      <c r="H48" s="403"/>
      <c r="I48" s="403"/>
      <c r="J48" s="403"/>
      <c r="K48" s="403"/>
      <c r="L48" s="403"/>
      <c r="M48" s="403"/>
      <c r="N48" s="444">
        <v>1.1</v>
      </c>
      <c r="O48" s="445" t="s">
        <v>214</v>
      </c>
      <c r="P48" s="446">
        <f>'2 过程管理表单'!H5/10000</f>
        <v>292.778515698113</v>
      </c>
      <c r="Q48" s="446">
        <f>INDEX('4主要费项费项月累成本使用情况'!C5:N5,MATCH($L$3&amp;"月",表3_3[[#Headers],[1月]:[12月]],0))/10000</f>
        <v>155.277512603774</v>
      </c>
      <c r="R48" s="446">
        <f>INDEX('4主要费项费项月累成本使用情况'!C3:N3,MATCH($L$3&amp;"月",表3_3[[#Headers],[1月]:[12月]],0))/10000</f>
        <v>59.7101449437447</v>
      </c>
      <c r="S48" s="466">
        <f t="shared" ref="S48:S56" si="2">IFERROR(R48/P48,"无年度目标")</f>
        <v>0.203943055047497</v>
      </c>
      <c r="T48" s="467">
        <f t="shared" ref="T48:T56" si="3">IFERROR(R48/Q48,"无月度目标")</f>
        <v>0.384538262768988</v>
      </c>
    </row>
    <row r="49" s="364" customFormat="1" ht="27.95" customHeight="1" spans="2:20">
      <c r="B49" s="402"/>
      <c r="C49" s="403"/>
      <c r="D49" s="403"/>
      <c r="E49" s="403"/>
      <c r="F49" s="403"/>
      <c r="G49" s="403"/>
      <c r="H49" s="403"/>
      <c r="I49" s="403"/>
      <c r="J49" s="403"/>
      <c r="K49" s="403"/>
      <c r="L49" s="403"/>
      <c r="M49" s="403"/>
      <c r="N49" s="444">
        <v>1.2</v>
      </c>
      <c r="O49" s="445" t="s">
        <v>9</v>
      </c>
      <c r="P49" s="446">
        <f>'2 过程管理表单'!H508/10000</f>
        <v>2.30530973451327</v>
      </c>
      <c r="Q49" s="446">
        <f>INDEX('4主要费项费项月累成本使用情况'!C9:N9,MATCH($L$3&amp;"月",表3_3[[#Headers],[1月]:[12月]],0))/10000</f>
        <v>2.30530973451327</v>
      </c>
      <c r="R49" s="446">
        <f>INDEX('4主要费项费项月累成本使用情况'!C7:N7,MATCH($L$3&amp;"月",表3_3[[#Headers],[1月]:[12月]],0))/10000</f>
        <v>0.437908</v>
      </c>
      <c r="S49" s="466">
        <f t="shared" si="2"/>
        <v>0.189956253358926</v>
      </c>
      <c r="T49" s="467">
        <f t="shared" si="3"/>
        <v>0.189956253358926</v>
      </c>
    </row>
    <row r="50" s="364" customFormat="1" ht="27.95" customHeight="1" spans="2:20">
      <c r="B50" s="402"/>
      <c r="C50" s="403"/>
      <c r="D50" s="403"/>
      <c r="E50" s="403"/>
      <c r="F50" s="403"/>
      <c r="G50" s="403"/>
      <c r="H50" s="403"/>
      <c r="I50" s="403"/>
      <c r="J50" s="403"/>
      <c r="K50" s="403"/>
      <c r="L50" s="403"/>
      <c r="M50" s="403"/>
      <c r="N50" s="444">
        <v>1.3</v>
      </c>
      <c r="O50" s="444" t="s">
        <v>64</v>
      </c>
      <c r="P50" s="446">
        <f>'2 过程管理表单'!H536/10000</f>
        <v>0.96</v>
      </c>
      <c r="Q50" s="446">
        <f>INDEX('4主要费项费项月累成本使用情况'!C13:N13,MATCH($L$3&amp;"月",表3_3[[#Headers],[1月]:[12月]],0))/10000</f>
        <v>0.96</v>
      </c>
      <c r="R50" s="446">
        <f>INDEX('4主要费项费项月累成本使用情况'!C10:N10,MATCH($L$3&amp;"月",表3_3[[#Headers],[1月]:[12月]],0))/10000</f>
        <v>0</v>
      </c>
      <c r="S50" s="466">
        <f t="shared" si="2"/>
        <v>0</v>
      </c>
      <c r="T50" s="467">
        <f t="shared" si="3"/>
        <v>0</v>
      </c>
    </row>
    <row r="51" s="364" customFormat="1" ht="27.95" customHeight="1" spans="2:20">
      <c r="B51" s="402"/>
      <c r="C51" s="403"/>
      <c r="D51" s="403"/>
      <c r="E51" s="403"/>
      <c r="F51" s="403"/>
      <c r="G51" s="403"/>
      <c r="H51" s="403"/>
      <c r="I51" s="403"/>
      <c r="J51" s="403"/>
      <c r="K51" s="403"/>
      <c r="L51" s="403"/>
      <c r="M51" s="403"/>
      <c r="N51" s="444">
        <v>1.4</v>
      </c>
      <c r="O51" s="445" t="s">
        <v>215</v>
      </c>
      <c r="P51" s="446">
        <f>'2 过程管理表单'!H597/10000</f>
        <v>0</v>
      </c>
      <c r="Q51" s="446">
        <f>INDEX('4主要费项费项月累成本使用情况'!C17:N17,MATCH($L$3&amp;"月",表3_3[[#Headers],[1月]:[12月]],0))/10000</f>
        <v>0</v>
      </c>
      <c r="R51" s="446">
        <f>INDEX('4主要费项费项月累成本使用情况'!C15:N15,MATCH($L$3&amp;"月",表3_3[[#Headers],[1月]:[12月]],0))/10000</f>
        <v>0</v>
      </c>
      <c r="S51" s="466" t="str">
        <f t="shared" si="2"/>
        <v>无年度目标</v>
      </c>
      <c r="T51" s="467" t="str">
        <f t="shared" si="3"/>
        <v>无月度目标</v>
      </c>
    </row>
    <row r="52" s="364" customFormat="1" ht="27.95" customHeight="1" spans="2:20">
      <c r="B52" s="402"/>
      <c r="C52" s="403"/>
      <c r="D52" s="403"/>
      <c r="E52" s="403"/>
      <c r="F52" s="403"/>
      <c r="G52" s="403"/>
      <c r="H52" s="403"/>
      <c r="I52" s="403"/>
      <c r="J52" s="403"/>
      <c r="K52" s="403"/>
      <c r="L52" s="403"/>
      <c r="M52" s="403"/>
      <c r="N52" s="447">
        <v>1.5</v>
      </c>
      <c r="O52" s="445" t="s">
        <v>216</v>
      </c>
      <c r="P52" s="446">
        <f>'2 过程管理表单'!H603/10000</f>
        <v>0.12</v>
      </c>
      <c r="Q52" s="446">
        <f>INDEX('4主要费项费项月累成本使用情况'!C21:N21,MATCH($L$3&amp;"月",表3_3[[#Headers],[1月]:[12月]],0))/10000</f>
        <v>0.06</v>
      </c>
      <c r="R52" s="446">
        <f>INDEX('4主要费项费项月累成本使用情况'!C19:N19,MATCH($L$3&amp;"月",表3_3[[#Headers],[1月]:[12月]],0))/10000</f>
        <v>0.00351</v>
      </c>
      <c r="S52" s="466">
        <f t="shared" si="2"/>
        <v>0.02925</v>
      </c>
      <c r="T52" s="467">
        <f t="shared" si="3"/>
        <v>0.0585</v>
      </c>
    </row>
    <row r="53" s="364" customFormat="1" ht="27.95" customHeight="1" spans="2:20">
      <c r="B53" s="402"/>
      <c r="C53" s="403"/>
      <c r="D53" s="403"/>
      <c r="E53" s="403"/>
      <c r="F53" s="403"/>
      <c r="G53" s="403"/>
      <c r="H53" s="403"/>
      <c r="I53" s="403"/>
      <c r="J53" s="403"/>
      <c r="K53" s="403"/>
      <c r="L53" s="403"/>
      <c r="M53" s="403"/>
      <c r="N53" s="444">
        <v>1.6</v>
      </c>
      <c r="O53" s="445" t="s">
        <v>217</v>
      </c>
      <c r="P53" s="446">
        <f>'2 过程管理表单'!H616/10000</f>
        <v>0.65</v>
      </c>
      <c r="Q53" s="446">
        <f>INDEX('4主要费项费项月累成本使用情况'!C25:N25,MATCH($L$3&amp;"月",表3_3[[#Headers],[1月]:[12月]],0))/10000</f>
        <v>0.65</v>
      </c>
      <c r="R53" s="446">
        <f>INDEX('4主要费项费项月累成本使用情况'!C23:N23,MATCH($L$3&amp;"月",表3_3[[#Headers],[1月]:[12月]],0))/10000</f>
        <v>0.434511</v>
      </c>
      <c r="S53" s="466">
        <f t="shared" si="2"/>
        <v>0.668478461538461</v>
      </c>
      <c r="T53" s="467">
        <f t="shared" si="3"/>
        <v>0.668478461538461</v>
      </c>
    </row>
    <row r="54" s="364" customFormat="1" ht="27.95" customHeight="1" spans="2:20">
      <c r="B54" s="402"/>
      <c r="C54" s="403"/>
      <c r="D54" s="403"/>
      <c r="E54" s="403"/>
      <c r="F54" s="403"/>
      <c r="G54" s="403"/>
      <c r="H54" s="403"/>
      <c r="I54" s="403"/>
      <c r="J54" s="403"/>
      <c r="K54" s="403"/>
      <c r="L54" s="403"/>
      <c r="M54" s="403"/>
      <c r="N54" s="448" t="s">
        <v>218</v>
      </c>
      <c r="O54" s="449" t="s">
        <v>219</v>
      </c>
      <c r="P54" s="446">
        <f>'2 过程管理表单'!H6/10000</f>
        <v>290.798225132076</v>
      </c>
      <c r="Q54" s="446">
        <f>INDEX('4主要费项费项月累成本使用情况'!C29:N29,MATCH($L$3&amp;"月",表3_3[[#Headers],[1月]:[12月]],0))/10000</f>
        <v>154.051518264151</v>
      </c>
      <c r="R54" s="446">
        <f>INDEX('4主要费项费项月累成本使用情况'!C27:N27,MATCH($L$3&amp;"月",表3_3[[#Headers],[1月]:[12月]],0))/10000</f>
        <v>57.163924220457</v>
      </c>
      <c r="S54" s="466">
        <f t="shared" si="2"/>
        <v>0.196575904803044</v>
      </c>
      <c r="T54" s="467">
        <f t="shared" si="3"/>
        <v>0.371070177461273</v>
      </c>
    </row>
    <row r="55" s="364"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1.98029056603774</v>
      </c>
      <c r="Q55" s="446">
        <f>INDEX('4主要费项费项月累成本使用情况'!C33:N33,MATCH($L$3&amp;"月",表3_3[[#Headers],[1月]:[12月]],0))/10000</f>
        <v>0</v>
      </c>
      <c r="R55" s="446">
        <f>INDEX('4主要费项费项月累成本使用情况'!C31:N31,MATCH($L$3&amp;"月",表3_3[[#Headers],[1月]:[12月]],0))/10000</f>
        <v>0</v>
      </c>
      <c r="S55" s="466">
        <f t="shared" si="2"/>
        <v>0</v>
      </c>
      <c r="T55" s="467" t="str">
        <f t="shared" si="3"/>
        <v>无月度目标</v>
      </c>
    </row>
    <row r="56" s="364"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INDEX('4主要费项费项月累成本使用情况'!C37:N37,MATCH($L$3&amp;"月",表3_3[[#Headers],[1月]:[12月]],0))/10000</f>
        <v>1.22599433962264</v>
      </c>
      <c r="R56" s="446">
        <f>INDEX('4主要费项费项月累成本使用情况'!C35:N35,MATCH($L$3&amp;"月",表3_3[[#Headers],[1月]:[12月]],0))/10000</f>
        <v>2.58842327671233</v>
      </c>
      <c r="S56" s="466" t="str">
        <f t="shared" si="2"/>
        <v>无年度目标</v>
      </c>
      <c r="T56" s="467">
        <f t="shared" si="3"/>
        <v>2.11128485104511</v>
      </c>
    </row>
    <row r="57" s="364"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4"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4" customFormat="1" ht="27.95" customHeight="1" spans="2:20">
      <c r="B59" s="402"/>
      <c r="C59" s="403"/>
      <c r="D59" s="403"/>
      <c r="E59" s="403"/>
      <c r="F59" s="403"/>
      <c r="G59" s="403"/>
      <c r="H59" s="403"/>
      <c r="I59" s="403"/>
      <c r="J59" s="403"/>
      <c r="K59" s="403"/>
      <c r="L59" s="403"/>
      <c r="M59" s="403"/>
      <c r="T59" s="468"/>
    </row>
    <row r="60" s="364" customFormat="1" ht="27.95" customHeight="1" spans="2:20">
      <c r="B60" s="402"/>
      <c r="C60" s="403"/>
      <c r="D60" s="403"/>
      <c r="E60" s="403"/>
      <c r="F60" s="403"/>
      <c r="G60" s="403"/>
      <c r="H60" s="403"/>
      <c r="I60" s="403"/>
      <c r="J60" s="403"/>
      <c r="K60" s="403"/>
      <c r="L60" s="403"/>
      <c r="M60" s="403"/>
      <c r="T60" s="468"/>
    </row>
    <row r="61" s="364" customFormat="1" ht="27.95" customHeight="1" spans="2:20">
      <c r="B61" s="402"/>
      <c r="C61" s="403"/>
      <c r="D61" s="403"/>
      <c r="E61" s="403"/>
      <c r="F61" s="403"/>
      <c r="G61" s="403"/>
      <c r="H61" s="403"/>
      <c r="I61" s="403"/>
      <c r="J61" s="403"/>
      <c r="K61" s="403"/>
      <c r="L61" s="403"/>
      <c r="M61" s="403"/>
      <c r="T61" s="468"/>
    </row>
    <row r="62" s="364" customFormat="1" ht="27.95" customHeight="1" spans="2:20">
      <c r="B62" s="402"/>
      <c r="C62" s="403"/>
      <c r="D62" s="403"/>
      <c r="E62" s="403"/>
      <c r="F62" s="403"/>
      <c r="G62" s="403"/>
      <c r="H62" s="403"/>
      <c r="I62" s="403"/>
      <c r="J62" s="403"/>
      <c r="K62" s="403"/>
      <c r="L62" s="403"/>
      <c r="M62" s="403"/>
      <c r="T62" s="468"/>
    </row>
    <row r="63" s="364" customFormat="1" ht="27.95" customHeight="1" spans="2:20">
      <c r="B63" s="402"/>
      <c r="C63" s="403"/>
      <c r="D63" s="403"/>
      <c r="E63" s="403"/>
      <c r="F63" s="403"/>
      <c r="G63" s="403"/>
      <c r="H63" s="403"/>
      <c r="I63" s="403"/>
      <c r="J63" s="403"/>
      <c r="K63" s="403"/>
      <c r="L63" s="403"/>
      <c r="M63" s="403"/>
      <c r="T63" s="468"/>
    </row>
    <row r="64" s="364"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3"/>
      <c r="B66" s="396"/>
      <c r="C66" s="363"/>
      <c r="D66" s="363"/>
      <c r="E66" s="363"/>
      <c r="F66" s="363"/>
      <c r="G66" s="363"/>
      <c r="H66" s="363"/>
      <c r="I66" s="363"/>
      <c r="J66" s="363"/>
      <c r="K66" s="363"/>
      <c r="L66" s="363"/>
      <c r="M66" s="363"/>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selection activeCell="R48" sqref="R48"/>
    </sheetView>
  </sheetViews>
  <sheetFormatPr defaultColWidth="9" defaultRowHeight="15"/>
  <cols>
    <col min="1" max="1" width="1.5" style="364"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63" customWidth="1"/>
    <col min="15" max="15" width="17.625" style="363" customWidth="1"/>
    <col min="16" max="20" width="17.625" style="360" customWidth="1"/>
    <col min="21" max="21" width="1.5" style="360" customWidth="1"/>
    <col min="22" max="16384" width="9" style="360"/>
  </cols>
  <sheetData>
    <row r="1" s="359" customFormat="1" ht="8.1" customHeight="1" spans="1:33">
      <c r="A1" s="364"/>
      <c r="B1" s="365"/>
      <c r="C1" s="366"/>
      <c r="D1" s="366"/>
      <c r="E1" s="366"/>
      <c r="F1" s="366"/>
      <c r="G1" s="366"/>
      <c r="H1" s="366"/>
      <c r="I1" s="365"/>
      <c r="J1" s="366"/>
      <c r="K1" s="365"/>
      <c r="L1" s="366"/>
      <c r="M1" s="406"/>
      <c r="N1" s="395"/>
      <c r="O1" s="395"/>
      <c r="P1" s="364"/>
      <c r="Q1" s="364"/>
      <c r="R1" s="364"/>
      <c r="S1" s="364"/>
      <c r="T1" s="364"/>
      <c r="U1" s="364"/>
      <c r="V1" s="364"/>
      <c r="W1" s="364"/>
      <c r="X1" s="364"/>
      <c r="Y1" s="364"/>
      <c r="Z1" s="364"/>
      <c r="AA1" s="364"/>
      <c r="AB1" s="364"/>
      <c r="AC1" s="364"/>
      <c r="AD1" s="364"/>
      <c r="AE1" s="364"/>
      <c r="AF1" s="364"/>
      <c r="AG1" s="364"/>
    </row>
    <row r="2" s="360" customFormat="1" ht="51" customHeight="1" spans="1:20">
      <c r="A2" s="364"/>
      <c r="B2" s="367" t="s">
        <v>169</v>
      </c>
      <c r="C2" s="367"/>
      <c r="D2" s="368"/>
      <c r="E2" s="368"/>
      <c r="F2" s="368"/>
      <c r="G2" s="368"/>
      <c r="H2" s="368"/>
      <c r="I2" s="368"/>
      <c r="J2" s="368"/>
      <c r="K2" s="368"/>
      <c r="L2" s="368"/>
      <c r="M2" s="368"/>
      <c r="N2" s="368"/>
      <c r="O2" s="367"/>
      <c r="P2" s="367"/>
      <c r="Q2" s="367"/>
      <c r="R2" s="367"/>
      <c r="S2" s="367"/>
      <c r="T2" s="367"/>
    </row>
    <row r="3" s="361" customFormat="1" ht="47.1" customHeight="1" spans="1:29">
      <c r="A3" s="369"/>
      <c r="B3" s="370" t="s">
        <v>170</v>
      </c>
      <c r="C3" s="370"/>
      <c r="D3" s="371" t="str">
        <f>'1-1 项目基础信息'!D8</f>
        <v>深圳区域公司深圳深信服南山智园物业服务中心</v>
      </c>
      <c r="E3" s="371"/>
      <c r="F3" s="371"/>
      <c r="G3" s="371"/>
      <c r="H3" s="371"/>
      <c r="I3" s="370" t="s">
        <v>171</v>
      </c>
      <c r="J3" s="371">
        <v>2025</v>
      </c>
      <c r="K3" s="407" t="s">
        <v>172</v>
      </c>
      <c r="L3" s="408">
        <v>6</v>
      </c>
      <c r="M3" s="409" t="s">
        <v>173</v>
      </c>
      <c r="N3" s="410"/>
      <c r="O3" s="407" t="s">
        <v>174</v>
      </c>
      <c r="P3" s="411"/>
      <c r="Q3" s="411"/>
      <c r="R3" s="411"/>
      <c r="S3" s="411"/>
      <c r="T3" s="451"/>
      <c r="AC3" s="469"/>
    </row>
    <row r="4" s="362" customFormat="1" ht="74.1" customHeight="1" spans="1:33">
      <c r="A4" s="372"/>
      <c r="B4" s="373" t="s">
        <v>175</v>
      </c>
      <c r="C4" s="373"/>
      <c r="D4" s="374">
        <f>'2 过程管理表单'!H4/10000</f>
        <v>296.813825432627</v>
      </c>
      <c r="E4" s="374"/>
      <c r="F4" s="373" t="s">
        <v>176</v>
      </c>
      <c r="G4" s="375"/>
      <c r="H4" s="376">
        <f>L3/12</f>
        <v>0.5</v>
      </c>
      <c r="I4" s="376"/>
      <c r="J4" s="412">
        <f t="shared" ref="J4:J9" si="0">H4</f>
        <v>0.5</v>
      </c>
      <c r="K4" s="413">
        <f t="shared" ref="K4:K9" si="1">1-J4</f>
        <v>0.5</v>
      </c>
      <c r="L4" s="414"/>
      <c r="M4" s="415"/>
      <c r="N4" s="416"/>
      <c r="O4" s="417" t="s">
        <v>177</v>
      </c>
      <c r="P4" s="418">
        <f>SUM(P6:P10)</f>
        <v>24.1666666666667</v>
      </c>
      <c r="Q4" s="452" t="s">
        <v>178</v>
      </c>
      <c r="R4" s="453">
        <f>SUM(Q6:Q10)</f>
        <v>20</v>
      </c>
      <c r="S4" s="452" t="s">
        <v>179</v>
      </c>
      <c r="T4" s="454">
        <f>SUM(R6:R10)</f>
        <v>39</v>
      </c>
      <c r="U4" s="455"/>
      <c r="V4" s="455"/>
      <c r="W4" s="455"/>
      <c r="X4" s="455"/>
      <c r="Y4" s="455"/>
      <c r="Z4" s="455"/>
      <c r="AA4" s="455"/>
      <c r="AB4" s="455"/>
      <c r="AC4" s="455"/>
      <c r="AD4" s="455"/>
      <c r="AE4" s="455"/>
      <c r="AF4" s="455"/>
      <c r="AG4" s="455"/>
    </row>
    <row r="5" s="362" customFormat="1" ht="74.1" customHeight="1" spans="1:33">
      <c r="A5" s="372"/>
      <c r="B5" s="373" t="s">
        <v>180</v>
      </c>
      <c r="C5" s="373"/>
      <c r="D5" s="374">
        <f>INDEX('4-1主要费项费项月累成本使用情况 '!C38:N38,MATCH($L$3&amp;"月",表3_3[[#Headers],[1月]:[12月]],0))/10000</f>
        <v>42.3159663382869</v>
      </c>
      <c r="E5" s="374"/>
      <c r="F5" s="373" t="s">
        <v>181</v>
      </c>
      <c r="G5" s="375"/>
      <c r="H5" s="376">
        <f>D6/D4</f>
        <v>0.204109642990658</v>
      </c>
      <c r="I5" s="376"/>
      <c r="J5" s="419">
        <f t="shared" si="0"/>
        <v>0.204109642990658</v>
      </c>
      <c r="K5" s="420">
        <f t="shared" si="1"/>
        <v>0.795890357009342</v>
      </c>
      <c r="L5" s="414"/>
      <c r="M5" s="415"/>
      <c r="N5" s="416"/>
      <c r="O5" s="421"/>
      <c r="P5" s="422" t="s">
        <v>182</v>
      </c>
      <c r="Q5" s="422" t="s">
        <v>183</v>
      </c>
      <c r="R5" s="422" t="s">
        <v>184</v>
      </c>
      <c r="S5" s="456"/>
      <c r="T5" s="430"/>
      <c r="U5" s="455"/>
      <c r="Y5" s="455"/>
      <c r="Z5" s="455"/>
      <c r="AA5" s="455"/>
      <c r="AB5" s="455"/>
      <c r="AC5" s="455"/>
      <c r="AD5" s="455"/>
      <c r="AE5" s="455"/>
      <c r="AF5" s="455"/>
      <c r="AG5" s="455"/>
    </row>
    <row r="6" s="362" customFormat="1" ht="74.1" customHeight="1" spans="1:33">
      <c r="A6" s="372"/>
      <c r="B6" s="373" t="s">
        <v>185</v>
      </c>
      <c r="C6" s="373"/>
      <c r="D6" s="377">
        <f>INDEX('4-1主要费项费项月累成本使用情况 '!C39:N39,MATCH($L$3&amp;"月",表3_3[[#Headers],[1月]:[12月]],0))/10000</f>
        <v>60.5825639437448</v>
      </c>
      <c r="E6" s="377"/>
      <c r="F6" s="373" t="s">
        <v>186</v>
      </c>
      <c r="G6" s="375"/>
      <c r="H6" s="376">
        <f>D6/D5</f>
        <v>1.43167152226725</v>
      </c>
      <c r="I6" s="376"/>
      <c r="J6" s="423">
        <f t="shared" si="0"/>
        <v>1.43167152226725</v>
      </c>
      <c r="K6" s="424">
        <f t="shared" si="1"/>
        <v>-0.431671522267248</v>
      </c>
      <c r="L6" s="425"/>
      <c r="M6" s="426"/>
      <c r="N6" s="416"/>
      <c r="O6" s="396" t="s">
        <v>187</v>
      </c>
      <c r="P6" s="427">
        <f>'1-2 人员岗位信息'!D7</f>
        <v>12.75</v>
      </c>
      <c r="Q6" s="427">
        <f>'1-2 人员岗位信息'!D8</f>
        <v>0</v>
      </c>
      <c r="R6" s="427">
        <f>'1-2 人员岗位信息'!D9</f>
        <v>0</v>
      </c>
      <c r="S6" s="427"/>
      <c r="T6" s="415"/>
      <c r="U6" s="455"/>
      <c r="Y6" s="455"/>
      <c r="Z6" s="455"/>
      <c r="AA6" s="455"/>
      <c r="AB6" s="455"/>
      <c r="AC6" s="455"/>
      <c r="AD6" s="455"/>
      <c r="AE6" s="455"/>
      <c r="AF6" s="455"/>
      <c r="AG6" s="455"/>
    </row>
    <row r="7" s="362" customFormat="1" ht="74.1" customHeight="1" spans="1:33">
      <c r="A7" s="372"/>
      <c r="B7" s="373" t="s">
        <v>188</v>
      </c>
      <c r="C7" s="378"/>
      <c r="D7" s="379">
        <f>INDEX('4-1主要费项费项月累成本使用情况 '!C48:N48,MATCH($L$3&amp;"月",表3_3[[#Headers],[1月]:[12月]],0))</f>
        <v>0</v>
      </c>
      <c r="E7" s="380" t="s">
        <v>189</v>
      </c>
      <c r="F7" s="381" t="s">
        <v>190</v>
      </c>
      <c r="G7" s="373"/>
      <c r="H7" s="382">
        <f>IFERROR(INDEX(自有人员计算表!C35:N35,MATCH($L$3&amp;"月",自有人员计算表!C1:N1,0))/自有人员计算表!N37,"无目标值")</f>
        <v>0.260867103525137</v>
      </c>
      <c r="I7" s="428"/>
      <c r="J7" s="412">
        <f t="shared" si="0"/>
        <v>0.260867103525137</v>
      </c>
      <c r="K7" s="413">
        <f t="shared" si="1"/>
        <v>0.739132896474863</v>
      </c>
      <c r="L7" s="429"/>
      <c r="M7" s="430"/>
      <c r="N7" s="416"/>
      <c r="O7" s="396" t="s">
        <v>191</v>
      </c>
      <c r="P7" s="427">
        <f>'1-2 人员岗位信息'!D71</f>
        <v>1</v>
      </c>
      <c r="Q7" s="427">
        <f>'1-2 人员岗位信息'!D72</f>
        <v>0</v>
      </c>
      <c r="R7" s="427">
        <f>'1-2 人员岗位信息'!D73</f>
        <v>18</v>
      </c>
      <c r="S7" s="427"/>
      <c r="T7" s="457"/>
      <c r="U7" s="455"/>
      <c r="Y7" s="455"/>
      <c r="Z7" s="455"/>
      <c r="AA7" s="455"/>
      <c r="AB7" s="455"/>
      <c r="AC7" s="455"/>
      <c r="AD7" s="455"/>
      <c r="AE7" s="455"/>
      <c r="AF7" s="455"/>
      <c r="AG7" s="455"/>
    </row>
    <row r="8" s="362" customFormat="1" ht="74.1" customHeight="1" spans="1:33">
      <c r="A8" s="372"/>
      <c r="B8" s="373" t="s">
        <v>192</v>
      </c>
      <c r="C8" s="378"/>
      <c r="D8" s="379">
        <f>INDEX(三级费项月累表格!C195:N195,MATCH($L$3&amp;"月",表3_3[[#Headers],[1月]:[12月]],0))</f>
        <v>20</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3</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2" customFormat="1" ht="74.1" customHeight="1" spans="1:33">
      <c r="A9" s="372"/>
      <c r="B9" s="373" t="s">
        <v>196</v>
      </c>
      <c r="C9" s="378"/>
      <c r="D9" s="379">
        <f>INDEX('4-1主要费项费项月累成本使用情况 '!C52:N52,MATCH($L$3&amp;"月",表3_3[[#Headers],[1月]:[12月]],0))</f>
        <v>15</v>
      </c>
      <c r="E9" s="385" t="s">
        <v>197</v>
      </c>
      <c r="F9" s="381" t="s">
        <v>198</v>
      </c>
      <c r="G9" s="375"/>
      <c r="H9" s="386">
        <f>IFERROR(INDEX(劳务外包表!C47:N47,MATCH($L$3&amp;"月",劳务外包表!C1:N1,0))/劳务外包表!N49,"无目标值")</f>
        <v>0</v>
      </c>
      <c r="I9" s="433"/>
      <c r="J9" s="423">
        <f t="shared" si="0"/>
        <v>0</v>
      </c>
      <c r="K9" s="424">
        <f t="shared" si="1"/>
        <v>1</v>
      </c>
      <c r="L9" s="425"/>
      <c r="M9" s="426"/>
      <c r="N9" s="416"/>
      <c r="O9" s="396" t="s">
        <v>199</v>
      </c>
      <c r="P9" s="434">
        <f>'1-2 人员岗位信息'!D155</f>
        <v>2</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2" customFormat="1" ht="74.1" customHeight="1" spans="1:33">
      <c r="A10" s="372"/>
      <c r="B10" s="373" t="s">
        <v>200</v>
      </c>
      <c r="C10" s="373"/>
      <c r="D10" s="387" cm="1">
        <f t="array" ref="D10">SUMPRODUCT((TEXT('2-2 引出数据_合同数据仓库'!$E:$E,"yyyymm")&lt;=TEXT(DATE(2025,$L$3+1,0),"yyyymm"))*(('2-2 引出数据_合同数据仓库'!$C:$C="审核通过")))</f>
        <v>3</v>
      </c>
      <c r="E10" s="387"/>
      <c r="F10" s="373" t="s">
        <v>201</v>
      </c>
      <c r="G10" s="373"/>
      <c r="H10" s="388" cm="1">
        <f t="array" ref="H10">SUMPRODUCT(--(LEFT('2-1 采购订单物料明细表报表导出'!$K:$K,7)&lt;&gt;"")*--(LEFT('2-1 采购订单物料明细表报表导出'!$K:$K,7)&lt;=TEXT(DATE(2025,$L$3,1),"yyyy-mm")))</f>
        <v>59</v>
      </c>
      <c r="I10" s="435"/>
      <c r="J10" s="373" t="s">
        <v>202</v>
      </c>
      <c r="K10" s="373"/>
      <c r="L10" s="388" cm="1">
        <f t="array" ref="L10">SUMPRODUCT((TEXT('2-3 引出列表'!$N:$N,"yyyymm")&lt;=TEXT(DATE(2025,$L$3+1,0),"yyyymm"))*(('2-3 引出列表'!$L:$L="已审核")+('2-3 引出列表'!$L:$L="已付款")))</f>
        <v>0</v>
      </c>
      <c r="M10" s="435"/>
      <c r="N10" s="436"/>
      <c r="O10" s="398" t="s">
        <v>203</v>
      </c>
      <c r="P10" s="437">
        <f>'1-2 人员岗位信息'!D35</f>
        <v>5.41666666666667</v>
      </c>
      <c r="Q10" s="458">
        <f>'1-2 人员岗位信息'!D36</f>
        <v>20</v>
      </c>
      <c r="R10" s="458">
        <f>'1-2 人员岗位信息'!D37</f>
        <v>21</v>
      </c>
      <c r="S10" s="458"/>
      <c r="T10" s="459"/>
      <c r="U10" s="455"/>
      <c r="V10" s="455"/>
      <c r="W10" s="455"/>
      <c r="X10" s="455"/>
      <c r="Y10" s="455"/>
      <c r="Z10" s="455"/>
      <c r="AA10" s="455"/>
      <c r="AB10" s="455"/>
      <c r="AC10" s="455"/>
      <c r="AD10" s="455"/>
      <c r="AE10" s="455"/>
      <c r="AF10" s="455"/>
      <c r="AG10" s="455"/>
    </row>
    <row r="11" s="360" customFormat="1" ht="9" customHeight="1" spans="1:20">
      <c r="A11" s="364"/>
      <c r="B11" s="389"/>
      <c r="C11" s="390"/>
      <c r="D11" s="390"/>
      <c r="E11" s="390"/>
      <c r="F11" s="390"/>
      <c r="G11" s="390"/>
      <c r="H11" s="390"/>
      <c r="I11" s="438"/>
      <c r="J11" s="390"/>
      <c r="K11" s="438"/>
      <c r="L11" s="390"/>
      <c r="M11" s="439"/>
      <c r="N11" s="440"/>
      <c r="O11" s="440"/>
      <c r="P11" s="441"/>
      <c r="Q11" s="441"/>
      <c r="R11" s="441"/>
      <c r="S11" s="441"/>
      <c r="T11" s="460"/>
    </row>
    <row r="12" s="360" customFormat="1" ht="27.95" customHeight="1" spans="1:20">
      <c r="A12" s="364"/>
      <c r="B12" s="391" t="s">
        <v>204</v>
      </c>
      <c r="C12" s="392"/>
      <c r="D12" s="392"/>
      <c r="E12" s="392"/>
      <c r="F12" s="392"/>
      <c r="G12" s="392"/>
      <c r="H12" s="392"/>
      <c r="I12" s="392"/>
      <c r="J12" s="392"/>
      <c r="K12" s="392"/>
      <c r="L12" s="392"/>
      <c r="M12" s="392"/>
      <c r="N12" s="392"/>
      <c r="O12" s="392"/>
      <c r="P12" s="392"/>
      <c r="Q12" s="392"/>
      <c r="R12" s="392"/>
      <c r="S12" s="392"/>
      <c r="T12" s="461"/>
    </row>
    <row r="13" s="360" customFormat="1" ht="17.1" customHeight="1" spans="1:20">
      <c r="A13" s="364"/>
      <c r="B13" s="393"/>
      <c r="C13" s="394"/>
      <c r="D13" s="394"/>
      <c r="E13" s="394"/>
      <c r="F13" s="394"/>
      <c r="G13" s="394"/>
      <c r="H13" s="394"/>
      <c r="I13" s="394"/>
      <c r="J13" s="394"/>
      <c r="K13" s="394"/>
      <c r="L13" s="394"/>
      <c r="M13" s="394"/>
      <c r="N13" s="363"/>
      <c r="O13" s="363"/>
      <c r="T13" s="462"/>
    </row>
    <row r="14" s="363" customFormat="1" ht="29.1" customHeight="1" spans="1:20">
      <c r="A14" s="395"/>
      <c r="B14" s="396"/>
      <c r="C14" s="397"/>
      <c r="D14" s="397"/>
      <c r="E14" s="397"/>
      <c r="F14" s="397"/>
      <c r="G14" s="397"/>
      <c r="H14" s="397"/>
      <c r="I14" s="397"/>
      <c r="J14" s="397"/>
      <c r="K14" s="397"/>
      <c r="L14" s="397"/>
      <c r="M14" s="397"/>
      <c r="T14" s="463"/>
    </row>
    <row r="15" s="363" customFormat="1" ht="29.1" customHeight="1" spans="1:20">
      <c r="A15" s="395"/>
      <c r="B15" s="396"/>
      <c r="C15" s="397"/>
      <c r="D15" s="397"/>
      <c r="E15" s="397"/>
      <c r="F15" s="397"/>
      <c r="G15" s="397"/>
      <c r="H15" s="397"/>
      <c r="I15" s="397"/>
      <c r="J15" s="397"/>
      <c r="K15" s="397"/>
      <c r="L15" s="397"/>
      <c r="M15" s="397"/>
      <c r="T15" s="463"/>
    </row>
    <row r="16" s="363" customFormat="1" ht="29.1" customHeight="1" spans="1:20">
      <c r="A16" s="395"/>
      <c r="B16" s="396"/>
      <c r="C16" s="397"/>
      <c r="D16" s="397"/>
      <c r="E16" s="397"/>
      <c r="F16" s="397"/>
      <c r="G16" s="397"/>
      <c r="H16" s="397"/>
      <c r="I16" s="397"/>
      <c r="J16" s="397"/>
      <c r="K16" s="397"/>
      <c r="L16" s="397"/>
      <c r="M16" s="397"/>
      <c r="T16" s="463"/>
    </row>
    <row r="17" s="363" customFormat="1" ht="29.1" customHeight="1" spans="1:20">
      <c r="A17" s="395"/>
      <c r="B17" s="396"/>
      <c r="C17" s="397"/>
      <c r="D17" s="397"/>
      <c r="E17" s="397"/>
      <c r="F17" s="397"/>
      <c r="G17" s="397"/>
      <c r="H17" s="397"/>
      <c r="I17" s="397"/>
      <c r="J17" s="397"/>
      <c r="K17" s="397"/>
      <c r="L17" s="397"/>
      <c r="M17" s="397"/>
      <c r="T17" s="463"/>
    </row>
    <row r="18" s="363" customFormat="1" ht="29.1" customHeight="1" spans="1:20">
      <c r="A18" s="395"/>
      <c r="B18" s="396"/>
      <c r="C18" s="397"/>
      <c r="D18" s="397"/>
      <c r="E18" s="397"/>
      <c r="F18" s="397"/>
      <c r="G18" s="397"/>
      <c r="H18" s="397"/>
      <c r="I18" s="397"/>
      <c r="J18" s="397"/>
      <c r="K18" s="397"/>
      <c r="L18" s="397"/>
      <c r="M18" s="397"/>
      <c r="T18" s="463"/>
    </row>
    <row r="19" s="363" customFormat="1" ht="29.1" customHeight="1" spans="1:20">
      <c r="A19" s="395"/>
      <c r="B19" s="396"/>
      <c r="C19" s="397"/>
      <c r="D19" s="397"/>
      <c r="E19" s="397"/>
      <c r="F19" s="397"/>
      <c r="G19" s="397"/>
      <c r="H19" s="397"/>
      <c r="I19" s="397"/>
      <c r="J19" s="397"/>
      <c r="K19" s="397"/>
      <c r="L19" s="397"/>
      <c r="M19" s="397"/>
      <c r="T19" s="463"/>
    </row>
    <row r="20" s="363" customFormat="1" ht="29.1" customHeight="1" spans="1:20">
      <c r="A20" s="395"/>
      <c r="B20" s="396"/>
      <c r="C20" s="397"/>
      <c r="D20" s="397"/>
      <c r="E20" s="397"/>
      <c r="F20" s="397"/>
      <c r="G20" s="397"/>
      <c r="H20" s="397"/>
      <c r="I20" s="397"/>
      <c r="J20" s="397"/>
      <c r="K20" s="397"/>
      <c r="L20" s="397"/>
      <c r="M20" s="397"/>
      <c r="T20" s="463"/>
    </row>
    <row r="21" s="363" customFormat="1" ht="29.1" customHeight="1" spans="1:20">
      <c r="A21" s="395"/>
      <c r="B21" s="396"/>
      <c r="C21" s="397"/>
      <c r="D21" s="397"/>
      <c r="E21" s="397"/>
      <c r="F21" s="397"/>
      <c r="G21" s="397"/>
      <c r="H21" s="397"/>
      <c r="I21" s="397"/>
      <c r="J21" s="397"/>
      <c r="K21" s="397"/>
      <c r="L21" s="397"/>
      <c r="M21" s="397"/>
      <c r="T21" s="463"/>
    </row>
    <row r="22" s="363" customFormat="1" ht="29.1" customHeight="1" spans="1:20">
      <c r="A22" s="395"/>
      <c r="B22" s="396"/>
      <c r="C22" s="397"/>
      <c r="D22" s="397"/>
      <c r="E22" s="397"/>
      <c r="F22" s="397"/>
      <c r="G22" s="397"/>
      <c r="H22" s="397"/>
      <c r="I22" s="397"/>
      <c r="J22" s="397"/>
      <c r="K22" s="397"/>
      <c r="L22" s="397"/>
      <c r="M22" s="397"/>
      <c r="T22" s="463"/>
    </row>
    <row r="23" s="363" customFormat="1" ht="29.1" customHeight="1" spans="1:20">
      <c r="A23" s="395"/>
      <c r="B23" s="396"/>
      <c r="C23" s="397"/>
      <c r="D23" s="397"/>
      <c r="E23" s="397"/>
      <c r="F23" s="397"/>
      <c r="G23" s="397"/>
      <c r="H23" s="397"/>
      <c r="I23" s="397"/>
      <c r="J23" s="397"/>
      <c r="K23" s="397"/>
      <c r="L23" s="397"/>
      <c r="M23" s="397"/>
      <c r="T23" s="463"/>
    </row>
    <row r="24" s="363"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3"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3" customFormat="1" ht="17.1" customHeight="1" spans="1:30">
      <c r="A26" s="364"/>
      <c r="B26" s="393"/>
      <c r="C26" s="394"/>
      <c r="D26" s="394"/>
      <c r="E26" s="394"/>
      <c r="F26" s="394"/>
      <c r="G26" s="394"/>
      <c r="H26" s="394"/>
      <c r="I26" s="394"/>
      <c r="J26" s="394"/>
      <c r="K26" s="394"/>
      <c r="L26" s="394"/>
      <c r="M26" s="394"/>
      <c r="T26" s="463"/>
      <c r="X26" s="360"/>
      <c r="Y26" s="360"/>
      <c r="Z26" s="360"/>
      <c r="AA26" s="360"/>
      <c r="AB26" s="360"/>
      <c r="AC26" s="360"/>
      <c r="AD26" s="360"/>
    </row>
    <row r="27" s="363" customFormat="1" ht="20.1" customHeight="1" spans="1:20">
      <c r="A27" s="395"/>
      <c r="B27" s="396"/>
      <c r="C27" s="397"/>
      <c r="D27" s="397"/>
      <c r="E27" s="397"/>
      <c r="F27" s="397"/>
      <c r="G27" s="397"/>
      <c r="H27" s="397"/>
      <c r="I27" s="397"/>
      <c r="J27" s="397"/>
      <c r="K27" s="397"/>
      <c r="L27" s="397"/>
      <c r="M27" s="397"/>
      <c r="T27" s="463"/>
    </row>
    <row r="28" s="363" customFormat="1" ht="20.1" customHeight="1" spans="1:20">
      <c r="A28" s="395"/>
      <c r="B28" s="396"/>
      <c r="C28" s="397"/>
      <c r="D28" s="397"/>
      <c r="E28" s="397"/>
      <c r="F28" s="397"/>
      <c r="G28" s="397"/>
      <c r="H28" s="397"/>
      <c r="I28" s="397"/>
      <c r="J28" s="397"/>
      <c r="K28" s="397"/>
      <c r="L28" s="397"/>
      <c r="M28" s="397"/>
      <c r="T28" s="463"/>
    </row>
    <row r="29" s="363" customFormat="1" ht="20.1" customHeight="1" spans="1:20">
      <c r="A29" s="395"/>
      <c r="B29" s="396"/>
      <c r="C29" s="397"/>
      <c r="D29" s="397"/>
      <c r="E29" s="397"/>
      <c r="F29" s="397"/>
      <c r="G29" s="397"/>
      <c r="H29" s="397"/>
      <c r="I29" s="397"/>
      <c r="J29" s="397"/>
      <c r="K29" s="397"/>
      <c r="L29" s="397"/>
      <c r="M29" s="397"/>
      <c r="T29" s="463"/>
    </row>
    <row r="30" s="363" customFormat="1" ht="20.1" customHeight="1" spans="1:20">
      <c r="A30" s="395"/>
      <c r="B30" s="396"/>
      <c r="C30" s="397"/>
      <c r="D30" s="397"/>
      <c r="E30" s="397"/>
      <c r="F30" s="397"/>
      <c r="G30" s="397"/>
      <c r="H30" s="397"/>
      <c r="I30" s="397"/>
      <c r="J30" s="397"/>
      <c r="K30" s="397"/>
      <c r="L30" s="397"/>
      <c r="M30" s="397"/>
      <c r="T30" s="463"/>
    </row>
    <row r="31" s="363" customFormat="1" ht="20.1" customHeight="1" spans="1:20">
      <c r="A31" s="395"/>
      <c r="B31" s="396"/>
      <c r="C31" s="397"/>
      <c r="D31" s="397"/>
      <c r="E31" s="397"/>
      <c r="F31" s="397"/>
      <c r="G31" s="397"/>
      <c r="H31" s="397"/>
      <c r="I31" s="397"/>
      <c r="J31" s="397"/>
      <c r="K31" s="397"/>
      <c r="L31" s="397"/>
      <c r="M31" s="397"/>
      <c r="T31" s="463"/>
    </row>
    <row r="32" s="363" customFormat="1" ht="20.1" customHeight="1" spans="1:20">
      <c r="A32" s="395"/>
      <c r="B32" s="396"/>
      <c r="C32" s="397"/>
      <c r="D32" s="397"/>
      <c r="E32" s="397"/>
      <c r="F32" s="397"/>
      <c r="G32" s="397"/>
      <c r="H32" s="397"/>
      <c r="I32" s="397"/>
      <c r="J32" s="397"/>
      <c r="K32" s="397"/>
      <c r="L32" s="397"/>
      <c r="M32" s="397"/>
      <c r="T32" s="463"/>
    </row>
    <row r="33" s="363" customFormat="1" ht="20.1" customHeight="1" spans="1:20">
      <c r="A33" s="395"/>
      <c r="B33" s="396"/>
      <c r="C33" s="397"/>
      <c r="D33" s="397"/>
      <c r="E33" s="397"/>
      <c r="F33" s="397"/>
      <c r="G33" s="397"/>
      <c r="H33" s="397"/>
      <c r="I33" s="397"/>
      <c r="J33" s="397"/>
      <c r="K33" s="397"/>
      <c r="L33" s="397"/>
      <c r="M33" s="397"/>
      <c r="T33" s="463"/>
    </row>
    <row r="34" s="363" customFormat="1" ht="20.1" customHeight="1" spans="1:20">
      <c r="A34" s="395"/>
      <c r="B34" s="396"/>
      <c r="C34" s="397"/>
      <c r="D34" s="397"/>
      <c r="E34" s="397"/>
      <c r="F34" s="397"/>
      <c r="G34" s="397"/>
      <c r="H34" s="397"/>
      <c r="I34" s="397"/>
      <c r="J34" s="397"/>
      <c r="K34" s="397"/>
      <c r="L34" s="397"/>
      <c r="M34" s="397"/>
      <c r="T34" s="463"/>
    </row>
    <row r="35" s="363" customFormat="1" ht="20.1" customHeight="1" spans="1:20">
      <c r="A35" s="395"/>
      <c r="B35" s="396"/>
      <c r="C35" s="397"/>
      <c r="D35" s="397"/>
      <c r="E35" s="397"/>
      <c r="F35" s="397"/>
      <c r="G35" s="397"/>
      <c r="H35" s="397"/>
      <c r="I35" s="397"/>
      <c r="J35" s="397"/>
      <c r="K35" s="397"/>
      <c r="L35" s="397"/>
      <c r="M35" s="397"/>
      <c r="T35" s="463"/>
    </row>
    <row r="36" s="360" customFormat="1" ht="20.1" customHeight="1" spans="1:20">
      <c r="A36" s="364"/>
      <c r="B36" s="393"/>
      <c r="C36" s="394"/>
      <c r="D36" s="394"/>
      <c r="E36" s="394"/>
      <c r="F36" s="394"/>
      <c r="G36" s="394"/>
      <c r="H36" s="394"/>
      <c r="I36" s="394"/>
      <c r="J36" s="394"/>
      <c r="K36" s="394"/>
      <c r="L36" s="394"/>
      <c r="M36" s="394"/>
      <c r="N36" s="363"/>
      <c r="O36" s="363"/>
      <c r="T36" s="462"/>
    </row>
    <row r="37" s="360" customFormat="1" ht="20.1" customHeight="1" spans="1:20">
      <c r="A37" s="364"/>
      <c r="B37" s="393"/>
      <c r="C37" s="394"/>
      <c r="D37" s="394"/>
      <c r="E37" s="394"/>
      <c r="F37" s="394"/>
      <c r="G37" s="394"/>
      <c r="H37" s="394"/>
      <c r="I37" s="394"/>
      <c r="J37" s="394"/>
      <c r="K37" s="394"/>
      <c r="L37" s="394"/>
      <c r="M37" s="394"/>
      <c r="N37" s="363"/>
      <c r="O37" s="363"/>
      <c r="T37" s="462"/>
    </row>
    <row r="38" s="360" customFormat="1" ht="20.1" customHeight="1" spans="1:20">
      <c r="A38" s="364"/>
      <c r="B38" s="393"/>
      <c r="C38" s="394"/>
      <c r="D38" s="394"/>
      <c r="E38" s="394"/>
      <c r="F38" s="394"/>
      <c r="G38" s="394"/>
      <c r="H38" s="394"/>
      <c r="I38" s="394"/>
      <c r="J38" s="394"/>
      <c r="K38" s="394"/>
      <c r="L38" s="394"/>
      <c r="M38" s="394"/>
      <c r="N38" s="363"/>
      <c r="O38" s="363"/>
      <c r="T38" s="462"/>
    </row>
    <row r="39" s="360" customFormat="1" ht="20.1" customHeight="1" spans="1:20">
      <c r="A39" s="364"/>
      <c r="B39" s="393"/>
      <c r="C39" s="394"/>
      <c r="D39" s="394"/>
      <c r="E39" s="394"/>
      <c r="F39" s="394"/>
      <c r="G39" s="394"/>
      <c r="H39" s="394"/>
      <c r="I39" s="394"/>
      <c r="J39" s="394"/>
      <c r="K39" s="394"/>
      <c r="L39" s="394"/>
      <c r="M39" s="394"/>
      <c r="N39" s="363"/>
      <c r="O39" s="363"/>
      <c r="T39" s="462"/>
    </row>
    <row r="40" s="360" customFormat="1" ht="20.1" customHeight="1" spans="1:20">
      <c r="A40" s="364"/>
      <c r="B40" s="393"/>
      <c r="C40" s="394"/>
      <c r="D40" s="394"/>
      <c r="E40" s="394"/>
      <c r="F40" s="394"/>
      <c r="G40" s="394"/>
      <c r="H40" s="394"/>
      <c r="I40" s="394"/>
      <c r="J40" s="394"/>
      <c r="K40" s="394"/>
      <c r="L40" s="394"/>
      <c r="M40" s="394"/>
      <c r="N40" s="363"/>
      <c r="O40" s="363"/>
      <c r="T40" s="462"/>
    </row>
    <row r="41" s="360" customFormat="1" ht="20.1" customHeight="1" spans="1:20">
      <c r="A41" s="364"/>
      <c r="B41" s="393"/>
      <c r="C41" s="394"/>
      <c r="D41" s="394"/>
      <c r="E41" s="394"/>
      <c r="F41" s="394"/>
      <c r="G41" s="394"/>
      <c r="H41" s="394"/>
      <c r="I41" s="394"/>
      <c r="J41" s="394"/>
      <c r="K41" s="394"/>
      <c r="L41" s="394"/>
      <c r="M41" s="394"/>
      <c r="N41" s="363"/>
      <c r="O41" s="363"/>
      <c r="T41" s="462"/>
    </row>
    <row r="42" s="360" customFormat="1" ht="20.1" customHeight="1" spans="1:20">
      <c r="A42" s="364"/>
      <c r="B42" s="393"/>
      <c r="C42" s="394"/>
      <c r="D42" s="394"/>
      <c r="E42" s="394"/>
      <c r="F42" s="394"/>
      <c r="G42" s="394"/>
      <c r="H42" s="394"/>
      <c r="I42" s="394"/>
      <c r="J42" s="394"/>
      <c r="K42" s="394"/>
      <c r="L42" s="394"/>
      <c r="M42" s="394"/>
      <c r="N42" s="363"/>
      <c r="O42" s="363"/>
      <c r="T42" s="462"/>
    </row>
    <row r="43" s="360" customFormat="1" ht="20.1" customHeight="1" spans="1:20">
      <c r="A43" s="364"/>
      <c r="B43" s="393"/>
      <c r="C43" s="394"/>
      <c r="D43" s="394"/>
      <c r="E43" s="394"/>
      <c r="F43" s="394"/>
      <c r="G43" s="394"/>
      <c r="H43" s="394"/>
      <c r="I43" s="394"/>
      <c r="J43" s="394"/>
      <c r="K43" s="394"/>
      <c r="L43" s="394"/>
      <c r="M43" s="394"/>
      <c r="N43" s="363"/>
      <c r="O43" s="363"/>
      <c r="T43" s="462"/>
    </row>
    <row r="44" s="360" customFormat="1" ht="20.1" customHeight="1" spans="1:20">
      <c r="A44" s="364"/>
      <c r="B44" s="400"/>
      <c r="C44" s="401"/>
      <c r="D44" s="401"/>
      <c r="E44" s="401"/>
      <c r="F44" s="401"/>
      <c r="G44" s="401"/>
      <c r="H44" s="401"/>
      <c r="I44" s="401"/>
      <c r="J44" s="401"/>
      <c r="K44" s="401"/>
      <c r="L44" s="401"/>
      <c r="M44" s="401"/>
      <c r="N44" s="399"/>
      <c r="O44" s="399"/>
      <c r="P44" s="401"/>
      <c r="Q44" s="401"/>
      <c r="R44" s="401"/>
      <c r="S44" s="401"/>
      <c r="T44" s="465"/>
    </row>
    <row r="45" s="360" customFormat="1" ht="27.95" customHeight="1" spans="1:20">
      <c r="A45" s="364"/>
      <c r="B45" s="391" t="s">
        <v>206</v>
      </c>
      <c r="C45" s="392"/>
      <c r="D45" s="392"/>
      <c r="E45" s="392"/>
      <c r="F45" s="392"/>
      <c r="G45" s="392"/>
      <c r="H45" s="392"/>
      <c r="I45" s="392"/>
      <c r="J45" s="392"/>
      <c r="K45" s="392"/>
      <c r="L45" s="392"/>
      <c r="M45" s="392"/>
      <c r="N45" s="392"/>
      <c r="O45" s="392"/>
      <c r="P45" s="392"/>
      <c r="Q45" s="392"/>
      <c r="R45" s="392"/>
      <c r="S45" s="392"/>
      <c r="T45" s="461"/>
    </row>
    <row r="46" s="364"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4"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4" customFormat="1" ht="27.95" customHeight="1" spans="2:20">
      <c r="B48" s="402"/>
      <c r="C48" s="403"/>
      <c r="D48" s="403"/>
      <c r="E48" s="403"/>
      <c r="F48" s="403"/>
      <c r="G48" s="403"/>
      <c r="H48" s="403"/>
      <c r="I48" s="403"/>
      <c r="J48" s="403"/>
      <c r="K48" s="403"/>
      <c r="L48" s="403"/>
      <c r="M48" s="403"/>
      <c r="N48" s="444">
        <v>1.1</v>
      </c>
      <c r="O48" s="445" t="s">
        <v>214</v>
      </c>
      <c r="P48" s="446">
        <f>'2 过程管理表单'!H5/10000</f>
        <v>292.778515698113</v>
      </c>
      <c r="Q48" s="446">
        <f>INDEX('4-1主要费项费项月累成本使用情况 '!C5:N5,MATCH($L$3&amp;"月",表3_3[[#Headers],[1月]:[12月]],0))/10000</f>
        <v>39.0506566037736</v>
      </c>
      <c r="R48" s="446">
        <f>INDEX('4-1主要费项费项月累成本使用情况 '!C3:N3,MATCH($L$3&amp;"月",表3_3[[#Headers],[1月]:[12月]],0))/10000</f>
        <v>59.7101449437448</v>
      </c>
      <c r="S48" s="466">
        <f t="shared" ref="S48:S56" si="2">IFERROR(R48/P48,"无年度目标")</f>
        <v>0.203943055047497</v>
      </c>
      <c r="T48" s="467">
        <f t="shared" ref="T48:T56" si="3">IFERROR(R48/Q48,"无月度目标")</f>
        <v>1.52904330264129</v>
      </c>
    </row>
    <row r="49" s="364" customFormat="1" ht="27.95" customHeight="1" spans="2:20">
      <c r="B49" s="402"/>
      <c r="C49" s="403"/>
      <c r="D49" s="403"/>
      <c r="E49" s="403"/>
      <c r="F49" s="403"/>
      <c r="G49" s="403"/>
      <c r="H49" s="403"/>
      <c r="I49" s="403"/>
      <c r="J49" s="403"/>
      <c r="K49" s="403"/>
      <c r="L49" s="403"/>
      <c r="M49" s="403"/>
      <c r="N49" s="444">
        <v>1.2</v>
      </c>
      <c r="O49" s="445" t="s">
        <v>9</v>
      </c>
      <c r="P49" s="446">
        <f>'2 过程管理表单'!H508/10000</f>
        <v>2.30530973451327</v>
      </c>
      <c r="Q49" s="446">
        <f>INDEX('4-1主要费项费项月累成本使用情况 '!C9:N9,MATCH($L$3&amp;"月",表3_3[[#Headers],[1月]:[12月]],0))/10000</f>
        <v>2.30530973451327</v>
      </c>
      <c r="R49" s="446">
        <f>INDEX('4-1主要费项费项月累成本使用情况 '!C7:N7,MATCH($L$3&amp;"月",表3_3[[#Headers],[1月]:[12月]],0))/10000</f>
        <v>0.437908</v>
      </c>
      <c r="S49" s="466">
        <f t="shared" si="2"/>
        <v>0.189956253358926</v>
      </c>
      <c r="T49" s="467">
        <f t="shared" si="3"/>
        <v>0.189956253358926</v>
      </c>
    </row>
    <row r="50" s="364" customFormat="1" ht="27.95" customHeight="1" spans="2:20">
      <c r="B50" s="402"/>
      <c r="C50" s="403"/>
      <c r="D50" s="403"/>
      <c r="E50" s="403"/>
      <c r="F50" s="403"/>
      <c r="G50" s="403"/>
      <c r="H50" s="403"/>
      <c r="I50" s="403"/>
      <c r="J50" s="403"/>
      <c r="K50" s="403"/>
      <c r="L50" s="403"/>
      <c r="M50" s="403"/>
      <c r="N50" s="444">
        <v>1.3</v>
      </c>
      <c r="O50" s="444" t="s">
        <v>64</v>
      </c>
      <c r="P50" s="446">
        <f>'2 过程管理表单'!H536/10000</f>
        <v>0.96</v>
      </c>
      <c r="Q50" s="446">
        <f>INDEX('4-1主要费项费项月累成本使用情况 '!C13:N13,MATCH($L$3&amp;"月",表3_3[[#Headers],[1月]:[12月]],0))/10000</f>
        <v>0.96</v>
      </c>
      <c r="R50" s="446">
        <f>INDEX('4-1主要费项费项月累成本使用情况 '!C10:N10,MATCH($L$3&amp;"月",表3_3[[#Headers],[1月]:[12月]],0))/10000</f>
        <v>0</v>
      </c>
      <c r="S50" s="466">
        <f t="shared" si="2"/>
        <v>0</v>
      </c>
      <c r="T50" s="467">
        <f t="shared" si="3"/>
        <v>0</v>
      </c>
    </row>
    <row r="51" s="364" customFormat="1" ht="27.95" customHeight="1" spans="2:20">
      <c r="B51" s="402"/>
      <c r="C51" s="403"/>
      <c r="D51" s="403"/>
      <c r="E51" s="403"/>
      <c r="F51" s="403"/>
      <c r="G51" s="403"/>
      <c r="H51" s="403"/>
      <c r="I51" s="403"/>
      <c r="J51" s="403"/>
      <c r="K51" s="403"/>
      <c r="L51" s="403"/>
      <c r="M51" s="403"/>
      <c r="N51" s="444">
        <v>1.4</v>
      </c>
      <c r="O51" s="445" t="s">
        <v>215</v>
      </c>
      <c r="P51" s="446">
        <f>'2 过程管理表单'!H598/10000</f>
        <v>0</v>
      </c>
      <c r="Q51" s="446">
        <f>INDEX('4-1主要费项费项月累成本使用情况 '!C17:N17,MATCH($L$3&amp;"月",表3_3[[#Headers],[1月]:[12月]],0))/10000</f>
        <v>0</v>
      </c>
      <c r="R51" s="446">
        <f>INDEX('4-1主要费项费项月累成本使用情况 '!C15:N15,MATCH($L$3&amp;"月",表3_3[[#Headers],[1月]:[12月]],0))/10000</f>
        <v>0</v>
      </c>
      <c r="S51" s="466" t="str">
        <f t="shared" si="2"/>
        <v>无年度目标</v>
      </c>
      <c r="T51" s="467" t="str">
        <f t="shared" si="3"/>
        <v>无月度目标</v>
      </c>
    </row>
    <row r="52" s="364" customFormat="1" ht="27.95" customHeight="1" spans="2:20">
      <c r="B52" s="402"/>
      <c r="C52" s="403"/>
      <c r="D52" s="403"/>
      <c r="E52" s="403"/>
      <c r="F52" s="403"/>
      <c r="G52" s="403"/>
      <c r="H52" s="403"/>
      <c r="I52" s="403"/>
      <c r="J52" s="403"/>
      <c r="K52" s="403"/>
      <c r="L52" s="403"/>
      <c r="M52" s="403"/>
      <c r="N52" s="447">
        <v>1.5</v>
      </c>
      <c r="O52" s="445" t="s">
        <v>216</v>
      </c>
      <c r="P52" s="446">
        <f>'2 过程管理表单'!H604/10000</f>
        <v>0</v>
      </c>
      <c r="Q52" s="446">
        <f>INDEX('4-1主要费项费项月累成本使用情况 '!C21:N21,MATCH($L$3&amp;"月",表3_3[[#Headers],[1月]:[12月]],0))/10000</f>
        <v>0</v>
      </c>
      <c r="R52" s="446">
        <f>INDEX('4-1主要费项费项月累成本使用情况 '!C19:N19,MATCH($L$3&amp;"月",表3_3[[#Headers],[1月]:[12月]],0))/10000</f>
        <v>0</v>
      </c>
      <c r="S52" s="466" t="str">
        <f t="shared" si="2"/>
        <v>无年度目标</v>
      </c>
      <c r="T52" s="467" t="str">
        <f t="shared" si="3"/>
        <v>无月度目标</v>
      </c>
    </row>
    <row r="53" s="364" customFormat="1" ht="27.95" customHeight="1" spans="2:20">
      <c r="B53" s="402"/>
      <c r="C53" s="403"/>
      <c r="D53" s="403"/>
      <c r="E53" s="403"/>
      <c r="F53" s="403"/>
      <c r="G53" s="403"/>
      <c r="H53" s="403"/>
      <c r="I53" s="403"/>
      <c r="J53" s="403"/>
      <c r="K53" s="403"/>
      <c r="L53" s="403"/>
      <c r="M53" s="403"/>
      <c r="N53" s="444">
        <v>1.6</v>
      </c>
      <c r="O53" s="445" t="s">
        <v>217</v>
      </c>
      <c r="P53" s="446">
        <f>'2 过程管理表单'!H617/10000</f>
        <v>0</v>
      </c>
      <c r="Q53" s="446">
        <f>INDEX('4-1主要费项费项月累成本使用情况 '!C25:N25,MATCH($L$3&amp;"月",表3_3[[#Headers],[1月]:[12月]],0))/10000</f>
        <v>0</v>
      </c>
      <c r="R53" s="446">
        <f>INDEX('4-1主要费项费项月累成本使用情况 '!C23:N23,MATCH($L$3&amp;"月",表3_3[[#Headers],[1月]:[12月]],0))/10000</f>
        <v>0.434511</v>
      </c>
      <c r="S53" s="466" t="str">
        <f t="shared" si="2"/>
        <v>无年度目标</v>
      </c>
      <c r="T53" s="467" t="str">
        <f t="shared" si="3"/>
        <v>无月度目标</v>
      </c>
    </row>
    <row r="54" s="364" customFormat="1" ht="27.95" customHeight="1" spans="2:20">
      <c r="B54" s="402"/>
      <c r="C54" s="403"/>
      <c r="D54" s="403"/>
      <c r="E54" s="403"/>
      <c r="F54" s="403"/>
      <c r="G54" s="403"/>
      <c r="H54" s="403"/>
      <c r="I54" s="403"/>
      <c r="J54" s="403"/>
      <c r="K54" s="403"/>
      <c r="L54" s="403"/>
      <c r="M54" s="403"/>
      <c r="N54" s="448" t="s">
        <v>218</v>
      </c>
      <c r="O54" s="449" t="s">
        <v>219</v>
      </c>
      <c r="P54" s="446">
        <f>'2 过程管理表单'!H6/10000</f>
        <v>290.798225132076</v>
      </c>
      <c r="Q54" s="446">
        <f>INDEX('4-1主要费项费项月累成本使用情况 '!C29:N29,MATCH($L$3&amp;"月",表3_3[[#Headers],[1月]:[12月]],0))/10000</f>
        <v>154.051518264151</v>
      </c>
      <c r="R54" s="446">
        <f>INDEX('4-1主要费项费项月累成本使用情况 '!C27:N27,MATCH($L$3&amp;"月",表3_3[[#Headers],[1月]:[12月]],0))/10000</f>
        <v>57.1639242204571</v>
      </c>
      <c r="S54" s="466">
        <f t="shared" si="2"/>
        <v>0.196575904803044</v>
      </c>
      <c r="T54" s="467">
        <f t="shared" si="3"/>
        <v>0.371070177461273</v>
      </c>
    </row>
    <row r="55" s="364"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1.98029056603774</v>
      </c>
      <c r="Q55" s="446">
        <f>INDEX('4-1主要费项费项月累成本使用情况 '!C33:N33,MATCH($L$3&amp;"月",表3_3[[#Headers],[1月]:[12月]],0))/10000</f>
        <v>0</v>
      </c>
      <c r="R55" s="446">
        <f>INDEX('4-1主要费项费项月累成本使用情况 '!C31:N31,MATCH($L$3&amp;"月",表3_3[[#Headers],[1月]:[12月]],0))/10000</f>
        <v>0</v>
      </c>
      <c r="S55" s="466">
        <f t="shared" si="2"/>
        <v>0</v>
      </c>
      <c r="T55" s="467" t="str">
        <f t="shared" si="3"/>
        <v>无月度目标</v>
      </c>
    </row>
    <row r="56" s="364"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INDEX('4-1主要费项费项月累成本使用情况 '!C37:N37,MATCH($L$3&amp;"月",表3_3[[#Headers],[1月]:[12月]],0))/10000</f>
        <v>1.22599433962264</v>
      </c>
      <c r="R56" s="446">
        <f>INDEX('4-1主要费项费项月累成本使用情况 '!C35:N35,MATCH($L$3&amp;"月",表3_3[[#Headers],[1月]:[12月]],0))/10000</f>
        <v>2.58842327671233</v>
      </c>
      <c r="S56" s="466" t="str">
        <f t="shared" si="2"/>
        <v>无年度目标</v>
      </c>
      <c r="T56" s="467">
        <f t="shared" si="3"/>
        <v>2.11128485104511</v>
      </c>
    </row>
    <row r="57" s="364"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4"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4" customFormat="1" ht="27.95" customHeight="1" spans="2:20">
      <c r="B59" s="402"/>
      <c r="C59" s="403"/>
      <c r="D59" s="403"/>
      <c r="E59" s="403"/>
      <c r="F59" s="403"/>
      <c r="G59" s="403"/>
      <c r="H59" s="403"/>
      <c r="I59" s="403"/>
      <c r="J59" s="403"/>
      <c r="K59" s="403"/>
      <c r="L59" s="403"/>
      <c r="M59" s="403"/>
      <c r="T59" s="468"/>
    </row>
    <row r="60" s="364" customFormat="1" ht="27.95" customHeight="1" spans="2:20">
      <c r="B60" s="402"/>
      <c r="C60" s="403"/>
      <c r="D60" s="403"/>
      <c r="E60" s="403"/>
      <c r="F60" s="403"/>
      <c r="G60" s="403"/>
      <c r="H60" s="403"/>
      <c r="I60" s="403"/>
      <c r="J60" s="403"/>
      <c r="K60" s="403"/>
      <c r="L60" s="403"/>
      <c r="M60" s="403"/>
      <c r="T60" s="468"/>
    </row>
    <row r="61" s="364" customFormat="1" ht="27.95" customHeight="1" spans="2:20">
      <c r="B61" s="402"/>
      <c r="C61" s="403"/>
      <c r="D61" s="403"/>
      <c r="E61" s="403"/>
      <c r="F61" s="403"/>
      <c r="G61" s="403"/>
      <c r="H61" s="403"/>
      <c r="I61" s="403"/>
      <c r="J61" s="403"/>
      <c r="K61" s="403"/>
      <c r="L61" s="403"/>
      <c r="M61" s="403"/>
      <c r="T61" s="468"/>
    </row>
    <row r="62" s="364" customFormat="1" ht="27.95" customHeight="1" spans="2:20">
      <c r="B62" s="402"/>
      <c r="C62" s="403"/>
      <c r="D62" s="403"/>
      <c r="E62" s="403"/>
      <c r="F62" s="403"/>
      <c r="G62" s="403"/>
      <c r="H62" s="403"/>
      <c r="I62" s="403"/>
      <c r="J62" s="403"/>
      <c r="K62" s="403"/>
      <c r="L62" s="403"/>
      <c r="M62" s="403"/>
      <c r="T62" s="468"/>
    </row>
    <row r="63" s="364" customFormat="1" ht="27.95" customHeight="1" spans="2:20">
      <c r="B63" s="402"/>
      <c r="C63" s="403"/>
      <c r="D63" s="403"/>
      <c r="E63" s="403"/>
      <c r="F63" s="403"/>
      <c r="G63" s="403"/>
      <c r="H63" s="403"/>
      <c r="I63" s="403"/>
      <c r="J63" s="403"/>
      <c r="K63" s="403"/>
      <c r="L63" s="403"/>
      <c r="M63" s="403"/>
      <c r="T63" s="468"/>
    </row>
    <row r="64" s="364" customFormat="1" ht="27.95" customHeight="1" spans="2:20">
      <c r="B64" s="402"/>
      <c r="C64" s="403"/>
      <c r="D64" s="403"/>
      <c r="E64" s="403"/>
      <c r="F64" s="403"/>
      <c r="G64" s="403"/>
      <c r="H64" s="403"/>
      <c r="I64" s="403"/>
      <c r="J64" s="403"/>
      <c r="K64" s="403"/>
      <c r="L64" s="403"/>
      <c r="M64" s="403"/>
      <c r="N64" s="395"/>
      <c r="O64" s="395"/>
      <c r="T64" s="468"/>
    </row>
    <row r="65" s="360" customFormat="1" spans="1:20">
      <c r="A65" s="364"/>
      <c r="B65" s="393"/>
      <c r="C65" s="394"/>
      <c r="D65" s="394"/>
      <c r="E65" s="394"/>
      <c r="F65" s="394"/>
      <c r="G65" s="394"/>
      <c r="H65" s="394"/>
      <c r="I65" s="394"/>
      <c r="J65" s="394"/>
      <c r="K65" s="394"/>
      <c r="L65" s="394"/>
      <c r="M65" s="394"/>
      <c r="N65" s="363"/>
      <c r="O65" s="363"/>
      <c r="T65" s="462"/>
    </row>
    <row r="66" s="360" customFormat="1" ht="27.95" customHeight="1" spans="1:20">
      <c r="A66" s="363"/>
      <c r="B66" s="396"/>
      <c r="C66" s="363"/>
      <c r="D66" s="363"/>
      <c r="E66" s="363"/>
      <c r="F66" s="363"/>
      <c r="G66" s="363"/>
      <c r="H66" s="363"/>
      <c r="I66" s="363"/>
      <c r="J66" s="363"/>
      <c r="K66" s="363"/>
      <c r="L66" s="363"/>
      <c r="M66" s="363"/>
      <c r="N66" s="363"/>
      <c r="O66" s="363"/>
      <c r="T66" s="462"/>
    </row>
    <row r="67" s="360" customFormat="1" spans="1:20">
      <c r="A67" s="364"/>
      <c r="B67" s="393"/>
      <c r="C67" s="394"/>
      <c r="D67" s="394"/>
      <c r="E67" s="394"/>
      <c r="F67" s="394"/>
      <c r="G67" s="394"/>
      <c r="H67" s="394"/>
      <c r="I67" s="394"/>
      <c r="J67" s="394"/>
      <c r="K67" s="394"/>
      <c r="L67" s="394"/>
      <c r="M67" s="394"/>
      <c r="N67" s="363"/>
      <c r="O67" s="363"/>
      <c r="T67" s="462"/>
    </row>
    <row r="68" s="360" customFormat="1" spans="1:20">
      <c r="A68" s="364"/>
      <c r="B68" s="393"/>
      <c r="C68" s="394"/>
      <c r="D68" s="394"/>
      <c r="E68" s="394"/>
      <c r="F68" s="394"/>
      <c r="G68" s="394"/>
      <c r="H68" s="394"/>
      <c r="I68" s="394"/>
      <c r="J68" s="394"/>
      <c r="K68" s="394"/>
      <c r="L68" s="394"/>
      <c r="M68" s="394"/>
      <c r="N68" s="363"/>
      <c r="O68" s="363"/>
      <c r="T68" s="462"/>
    </row>
    <row r="69" s="360" customFormat="1" spans="1:20">
      <c r="A69" s="364"/>
      <c r="B69" s="393"/>
      <c r="C69" s="394"/>
      <c r="D69" s="394"/>
      <c r="E69" s="394"/>
      <c r="F69" s="394"/>
      <c r="G69" s="394"/>
      <c r="H69" s="394"/>
      <c r="I69" s="394"/>
      <c r="J69" s="394"/>
      <c r="K69" s="394"/>
      <c r="L69" s="394"/>
      <c r="M69" s="394"/>
      <c r="N69" s="363"/>
      <c r="O69" s="363"/>
      <c r="T69" s="462"/>
    </row>
    <row r="70" s="360" customFormat="1" spans="1:20">
      <c r="A70" s="364"/>
      <c r="B70" s="400"/>
      <c r="C70" s="401"/>
      <c r="D70" s="401"/>
      <c r="E70" s="401"/>
      <c r="F70" s="401"/>
      <c r="G70" s="401"/>
      <c r="H70" s="401"/>
      <c r="I70" s="401"/>
      <c r="J70" s="401"/>
      <c r="K70" s="401"/>
      <c r="L70" s="401"/>
      <c r="M70" s="401"/>
      <c r="N70" s="399"/>
      <c r="O70" s="399"/>
      <c r="P70" s="401"/>
      <c r="Q70" s="401"/>
      <c r="R70" s="401"/>
      <c r="S70" s="401"/>
      <c r="T70" s="465"/>
    </row>
    <row r="71" s="360" customFormat="1" ht="27.95" customHeight="1" spans="1:20">
      <c r="A71" s="364"/>
      <c r="B71" s="391" t="s">
        <v>225</v>
      </c>
      <c r="C71" s="392"/>
      <c r="D71" s="392"/>
      <c r="E71" s="392"/>
      <c r="F71" s="392"/>
      <c r="G71" s="392"/>
      <c r="H71" s="392"/>
      <c r="I71" s="392"/>
      <c r="J71" s="392"/>
      <c r="K71" s="392"/>
      <c r="L71" s="392"/>
      <c r="M71" s="392"/>
      <c r="N71" s="392"/>
      <c r="O71" s="392"/>
      <c r="P71" s="392"/>
      <c r="Q71" s="392"/>
      <c r="R71" s="392"/>
      <c r="S71" s="392"/>
      <c r="T71" s="461"/>
    </row>
    <row r="72" s="360" customFormat="1" spans="1:20">
      <c r="A72" s="364"/>
      <c r="B72" s="393"/>
      <c r="C72" s="394"/>
      <c r="D72" s="394"/>
      <c r="E72" s="394"/>
      <c r="F72" s="394"/>
      <c r="G72" s="394"/>
      <c r="H72" s="394"/>
      <c r="I72" s="394"/>
      <c r="J72" s="394"/>
      <c r="K72" s="394"/>
      <c r="L72" s="394"/>
      <c r="M72" s="394"/>
      <c r="N72" s="363"/>
      <c r="O72" s="363"/>
      <c r="T72" s="462"/>
    </row>
    <row r="73" s="360" customFormat="1" spans="1:20">
      <c r="A73" s="364"/>
      <c r="B73" s="393"/>
      <c r="C73" s="394"/>
      <c r="D73" s="394"/>
      <c r="E73" s="394"/>
      <c r="F73" s="394"/>
      <c r="G73" s="394"/>
      <c r="H73" s="394"/>
      <c r="I73" s="394"/>
      <c r="J73" s="394"/>
      <c r="K73" s="394"/>
      <c r="L73" s="394"/>
      <c r="M73" s="394"/>
      <c r="N73" s="363"/>
      <c r="O73" s="363"/>
      <c r="T73" s="462"/>
    </row>
    <row r="74" s="360" customFormat="1" spans="1:20">
      <c r="A74" s="364"/>
      <c r="B74" s="393"/>
      <c r="C74" s="394"/>
      <c r="D74" s="394"/>
      <c r="E74" s="394"/>
      <c r="F74" s="394"/>
      <c r="G74" s="394"/>
      <c r="H74" s="394"/>
      <c r="I74" s="394"/>
      <c r="J74" s="394"/>
      <c r="K74" s="394"/>
      <c r="L74" s="394"/>
      <c r="M74" s="394"/>
      <c r="N74" s="363"/>
      <c r="O74" s="363"/>
      <c r="T74" s="462"/>
    </row>
    <row r="75" s="360" customFormat="1" spans="1:20">
      <c r="A75" s="364"/>
      <c r="B75" s="393"/>
      <c r="C75" s="394"/>
      <c r="D75" s="394"/>
      <c r="E75" s="394"/>
      <c r="F75" s="394"/>
      <c r="G75" s="394"/>
      <c r="H75" s="394"/>
      <c r="I75" s="394"/>
      <c r="J75" s="394"/>
      <c r="K75" s="394"/>
      <c r="L75" s="394"/>
      <c r="M75" s="394"/>
      <c r="N75" s="363"/>
      <c r="O75" s="363"/>
      <c r="T75" s="462"/>
    </row>
    <row r="76" s="360" customFormat="1" spans="1:20">
      <c r="A76" s="364"/>
      <c r="B76" s="393"/>
      <c r="C76" s="394"/>
      <c r="D76" s="394"/>
      <c r="E76" s="394"/>
      <c r="F76" s="394"/>
      <c r="G76" s="394"/>
      <c r="H76" s="394"/>
      <c r="I76" s="394"/>
      <c r="J76" s="394"/>
      <c r="K76" s="394"/>
      <c r="L76" s="394"/>
      <c r="M76" s="394"/>
      <c r="N76" s="363"/>
      <c r="O76" s="363"/>
      <c r="T76" s="462"/>
    </row>
    <row r="77" s="360" customFormat="1" spans="1:20">
      <c r="A77" s="364"/>
      <c r="B77" s="393"/>
      <c r="C77" s="394"/>
      <c r="D77" s="394"/>
      <c r="E77" s="394"/>
      <c r="F77" s="394"/>
      <c r="G77" s="394"/>
      <c r="H77" s="394"/>
      <c r="I77" s="394"/>
      <c r="J77" s="394"/>
      <c r="K77" s="394"/>
      <c r="L77" s="394"/>
      <c r="M77" s="394"/>
      <c r="N77" s="363"/>
      <c r="O77" s="363"/>
      <c r="T77" s="462"/>
    </row>
    <row r="78" s="360" customFormat="1" spans="1:20">
      <c r="A78" s="364"/>
      <c r="B78" s="393"/>
      <c r="C78" s="394"/>
      <c r="D78" s="394"/>
      <c r="E78" s="394"/>
      <c r="F78" s="394"/>
      <c r="G78" s="394"/>
      <c r="H78" s="394"/>
      <c r="I78" s="394"/>
      <c r="J78" s="394"/>
      <c r="K78" s="394"/>
      <c r="L78" s="394"/>
      <c r="M78" s="394"/>
      <c r="N78" s="363"/>
      <c r="O78" s="363"/>
      <c r="T78" s="462"/>
    </row>
    <row r="79" s="360" customFormat="1" spans="1:20">
      <c r="A79" s="364"/>
      <c r="B79" s="393"/>
      <c r="C79" s="394"/>
      <c r="D79" s="394"/>
      <c r="E79" s="394"/>
      <c r="F79" s="394"/>
      <c r="G79" s="394"/>
      <c r="H79" s="394"/>
      <c r="I79" s="394"/>
      <c r="J79" s="394"/>
      <c r="K79" s="394"/>
      <c r="L79" s="394"/>
      <c r="M79" s="394"/>
      <c r="N79" s="363"/>
      <c r="O79" s="363"/>
      <c r="T79" s="462"/>
    </row>
    <row r="80" s="360" customFormat="1" spans="1:20">
      <c r="A80" s="364"/>
      <c r="B80" s="393"/>
      <c r="C80" s="394"/>
      <c r="D80" s="394"/>
      <c r="E80" s="394"/>
      <c r="F80" s="394"/>
      <c r="G80" s="394"/>
      <c r="H80" s="394"/>
      <c r="I80" s="394"/>
      <c r="J80" s="394"/>
      <c r="K80" s="394"/>
      <c r="L80" s="394"/>
      <c r="M80" s="394"/>
      <c r="N80" s="363"/>
      <c r="O80" s="363"/>
      <c r="T80" s="462"/>
    </row>
    <row r="81" s="360" customFormat="1" spans="1:20">
      <c r="A81" s="364"/>
      <c r="B81" s="393"/>
      <c r="C81" s="394"/>
      <c r="D81" s="394"/>
      <c r="E81" s="394"/>
      <c r="F81" s="394"/>
      <c r="G81" s="394"/>
      <c r="H81" s="394"/>
      <c r="I81" s="394"/>
      <c r="J81" s="394"/>
      <c r="K81" s="394"/>
      <c r="L81" s="394"/>
      <c r="M81" s="394"/>
      <c r="N81" s="363"/>
      <c r="O81" s="363"/>
      <c r="T81" s="462"/>
    </row>
    <row r="82" s="360" customFormat="1" spans="1:20">
      <c r="A82" s="364"/>
      <c r="B82" s="393"/>
      <c r="C82" s="394"/>
      <c r="D82" s="394"/>
      <c r="E82" s="394"/>
      <c r="F82" s="394"/>
      <c r="G82" s="394"/>
      <c r="H82" s="394"/>
      <c r="I82" s="394"/>
      <c r="J82" s="394"/>
      <c r="K82" s="394"/>
      <c r="L82" s="394"/>
      <c r="M82" s="394"/>
      <c r="N82" s="363"/>
      <c r="O82" s="363"/>
      <c r="T82" s="462"/>
    </row>
    <row r="83" s="360" customFormat="1" spans="1:20">
      <c r="A83" s="364"/>
      <c r="B83" s="393"/>
      <c r="C83" s="394"/>
      <c r="D83" s="394"/>
      <c r="E83" s="394"/>
      <c r="F83" s="394"/>
      <c r="G83" s="394"/>
      <c r="H83" s="394"/>
      <c r="I83" s="394"/>
      <c r="J83" s="394"/>
      <c r="K83" s="394"/>
      <c r="L83" s="394"/>
      <c r="M83" s="394"/>
      <c r="N83" s="363"/>
      <c r="O83" s="363"/>
      <c r="T83" s="462"/>
    </row>
    <row r="84" s="360" customFormat="1" spans="1:20">
      <c r="A84" s="364"/>
      <c r="B84" s="393"/>
      <c r="C84" s="394"/>
      <c r="D84" s="394"/>
      <c r="E84" s="394"/>
      <c r="F84" s="394"/>
      <c r="G84" s="394"/>
      <c r="H84" s="394"/>
      <c r="I84" s="394"/>
      <c r="J84" s="394"/>
      <c r="K84" s="394"/>
      <c r="L84" s="394"/>
      <c r="M84" s="394"/>
      <c r="N84" s="363"/>
      <c r="O84" s="363"/>
      <c r="T84" s="462"/>
    </row>
    <row r="85" s="360" customFormat="1" spans="1:20">
      <c r="A85" s="364"/>
      <c r="B85" s="393"/>
      <c r="C85" s="394"/>
      <c r="D85" s="394"/>
      <c r="E85" s="394"/>
      <c r="F85" s="394"/>
      <c r="G85" s="394"/>
      <c r="H85" s="394"/>
      <c r="I85" s="394"/>
      <c r="J85" s="394"/>
      <c r="K85" s="394"/>
      <c r="L85" s="394"/>
      <c r="M85" s="394"/>
      <c r="N85" s="363"/>
      <c r="O85" s="363"/>
      <c r="T85" s="462"/>
    </row>
    <row r="86" s="360" customFormat="1" spans="1:20">
      <c r="A86" s="364"/>
      <c r="B86" s="393"/>
      <c r="C86" s="394"/>
      <c r="D86" s="394"/>
      <c r="E86" s="394"/>
      <c r="F86" s="394"/>
      <c r="G86" s="394"/>
      <c r="H86" s="394"/>
      <c r="I86" s="394"/>
      <c r="J86" s="394"/>
      <c r="K86" s="394"/>
      <c r="L86" s="394"/>
      <c r="M86" s="394"/>
      <c r="N86" s="363"/>
      <c r="O86" s="363"/>
      <c r="T86" s="462"/>
    </row>
    <row r="87" s="360" customFormat="1" spans="1:20">
      <c r="A87" s="364"/>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L3" sqref="L3"/>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0" t="s">
        <v>0</v>
      </c>
      <c r="B1" s="330"/>
      <c r="C1" s="330" t="s">
        <v>1</v>
      </c>
      <c r="D1" s="330"/>
    </row>
    <row r="2" hidden="1" spans="1:4">
      <c r="A2" s="330" t="s">
        <v>2</v>
      </c>
      <c r="B2" s="330" t="s">
        <v>3</v>
      </c>
      <c r="C2" s="330" t="s">
        <v>2</v>
      </c>
      <c r="D2" s="330" t="s">
        <v>3</v>
      </c>
    </row>
    <row r="3" ht="16.5" hidden="1" spans="1:4">
      <c r="A3" s="331">
        <v>6400</v>
      </c>
      <c r="B3" s="332" t="s">
        <v>4</v>
      </c>
      <c r="C3" s="333"/>
      <c r="D3" s="334"/>
    </row>
    <row r="4" ht="16.5" hidden="1" spans="1:4">
      <c r="A4" s="335">
        <v>6401</v>
      </c>
      <c r="B4" s="336" t="s">
        <v>5</v>
      </c>
      <c r="C4" s="337"/>
      <c r="D4" s="330"/>
    </row>
    <row r="5" ht="16.5" hidden="1" spans="1:4">
      <c r="A5" s="335">
        <v>6401.03</v>
      </c>
      <c r="B5" s="336" t="s">
        <v>6</v>
      </c>
      <c r="C5" s="337"/>
      <c r="D5" s="330"/>
    </row>
    <row r="6" ht="16.5" hidden="1" spans="1:4">
      <c r="A6" s="338" t="s">
        <v>7</v>
      </c>
      <c r="B6" s="339" t="s">
        <v>8</v>
      </c>
      <c r="C6" s="340">
        <v>1.2</v>
      </c>
      <c r="D6" s="108" t="s">
        <v>9</v>
      </c>
    </row>
    <row r="7" ht="16.5" hidden="1" spans="1:4">
      <c r="A7" s="335" t="s">
        <v>10</v>
      </c>
      <c r="B7" s="336" t="s">
        <v>11</v>
      </c>
      <c r="C7" s="337"/>
      <c r="D7" s="330"/>
    </row>
    <row r="8" ht="16.5" hidden="1" spans="1:4">
      <c r="A8" s="341" t="s">
        <v>12</v>
      </c>
      <c r="B8" s="342" t="s">
        <v>13</v>
      </c>
      <c r="C8" s="343" t="s">
        <v>14</v>
      </c>
      <c r="D8" s="344" t="s">
        <v>15</v>
      </c>
    </row>
    <row r="9" ht="16.5" hidden="1" spans="1:4">
      <c r="A9" s="341" t="s">
        <v>16</v>
      </c>
      <c r="B9" s="342" t="s">
        <v>17</v>
      </c>
      <c r="C9" s="343" t="s">
        <v>18</v>
      </c>
      <c r="D9" s="344" t="s">
        <v>19</v>
      </c>
    </row>
    <row r="10" ht="16.5" hidden="1" spans="1:4">
      <c r="A10" s="345" t="s">
        <v>20</v>
      </c>
      <c r="B10" s="346" t="s">
        <v>21</v>
      </c>
      <c r="C10" s="347" t="s">
        <v>22</v>
      </c>
      <c r="D10" s="348" t="s">
        <v>23</v>
      </c>
    </row>
    <row r="11" ht="16.5" hidden="1" spans="1:4">
      <c r="A11" s="349"/>
      <c r="B11" s="350"/>
      <c r="C11" s="347" t="s">
        <v>24</v>
      </c>
      <c r="D11" s="348" t="s">
        <v>25</v>
      </c>
    </row>
    <row r="12" ht="16.5" hidden="1" spans="1:4">
      <c r="A12" s="341" t="s">
        <v>26</v>
      </c>
      <c r="B12" s="342" t="s">
        <v>27</v>
      </c>
      <c r="C12" s="347" t="s">
        <v>28</v>
      </c>
      <c r="D12" s="348" t="s">
        <v>29</v>
      </c>
    </row>
    <row r="13" ht="16.5" hidden="1" spans="1:4">
      <c r="A13" s="341" t="s">
        <v>30</v>
      </c>
      <c r="B13" s="351" t="s">
        <v>31</v>
      </c>
      <c r="C13" s="352" t="s">
        <v>32</v>
      </c>
      <c r="D13" s="353" t="s">
        <v>33</v>
      </c>
    </row>
    <row r="14" ht="16.5" hidden="1" spans="1:4">
      <c r="A14" s="345" t="s">
        <v>34</v>
      </c>
      <c r="B14" s="346" t="s">
        <v>35</v>
      </c>
      <c r="C14" s="352" t="s">
        <v>36</v>
      </c>
      <c r="D14" s="353" t="s">
        <v>37</v>
      </c>
    </row>
    <row r="15" ht="16.5" hidden="1" spans="1:4">
      <c r="A15" s="354"/>
      <c r="B15" s="355"/>
      <c r="C15" s="352" t="s">
        <v>38</v>
      </c>
      <c r="D15" s="353" t="s">
        <v>39</v>
      </c>
    </row>
    <row r="16" ht="16.5" hidden="1" spans="1:4">
      <c r="A16" s="354"/>
      <c r="B16" s="355"/>
      <c r="C16" s="352" t="s">
        <v>40</v>
      </c>
      <c r="D16" s="353" t="s">
        <v>41</v>
      </c>
    </row>
    <row r="17" ht="16.5" hidden="1" spans="1:4">
      <c r="A17" s="349"/>
      <c r="B17" s="350"/>
      <c r="C17" s="352" t="s">
        <v>42</v>
      </c>
      <c r="D17" s="353" t="s">
        <v>43</v>
      </c>
    </row>
    <row r="18" ht="16.5" hidden="1" spans="1:4">
      <c r="A18" s="341" t="s">
        <v>44</v>
      </c>
      <c r="B18" s="342" t="s">
        <v>45</v>
      </c>
      <c r="C18" s="352" t="s">
        <v>46</v>
      </c>
      <c r="D18" s="353" t="s">
        <v>47</v>
      </c>
    </row>
    <row r="19" ht="33" hidden="1" spans="1:4">
      <c r="A19" s="345" t="s">
        <v>48</v>
      </c>
      <c r="B19" s="346" t="s">
        <v>49</v>
      </c>
      <c r="C19" s="356" t="s">
        <v>50</v>
      </c>
      <c r="D19" s="357" t="s">
        <v>51</v>
      </c>
    </row>
    <row r="20" ht="33" hidden="1" spans="1:4">
      <c r="A20" s="349"/>
      <c r="B20" s="350"/>
      <c r="C20" s="356" t="s">
        <v>52</v>
      </c>
      <c r="D20" s="357" t="s">
        <v>53</v>
      </c>
    </row>
    <row r="21" ht="16.5" hidden="1" spans="1:4">
      <c r="A21" s="345" t="s">
        <v>54</v>
      </c>
      <c r="B21" s="346" t="s">
        <v>55</v>
      </c>
      <c r="C21" s="356" t="s">
        <v>56</v>
      </c>
      <c r="D21" s="357" t="s">
        <v>57</v>
      </c>
    </row>
    <row r="22" ht="16.5" hidden="1" spans="1:4">
      <c r="A22" s="354"/>
      <c r="B22" s="355"/>
      <c r="C22" s="356" t="s">
        <v>58</v>
      </c>
      <c r="D22" s="357" t="s">
        <v>59</v>
      </c>
    </row>
    <row r="23" ht="16.5" hidden="1" spans="1:4">
      <c r="A23" s="349"/>
      <c r="B23" s="350"/>
      <c r="C23" s="356" t="s">
        <v>60</v>
      </c>
      <c r="D23" s="357" t="s">
        <v>61</v>
      </c>
    </row>
    <row r="24" ht="16.5" hidden="1" spans="1:4">
      <c r="A24" s="341" t="s">
        <v>62</v>
      </c>
      <c r="B24" s="342" t="s">
        <v>63</v>
      </c>
      <c r="C24" s="340">
        <v>1.3</v>
      </c>
      <c r="D24" s="108" t="s">
        <v>64</v>
      </c>
    </row>
    <row r="25" ht="16.5" hidden="1" spans="1:4">
      <c r="A25" s="345" t="s">
        <v>65</v>
      </c>
      <c r="B25" s="346" t="s">
        <v>66</v>
      </c>
      <c r="C25" s="347" t="s">
        <v>67</v>
      </c>
      <c r="D25" s="348" t="s">
        <v>68</v>
      </c>
    </row>
    <row r="26" ht="16.5" hidden="1" spans="1:4">
      <c r="A26" s="354"/>
      <c r="B26" s="355"/>
      <c r="C26" s="347" t="s">
        <v>69</v>
      </c>
      <c r="D26" s="348" t="s">
        <v>68</v>
      </c>
    </row>
    <row r="27" ht="16.5" hidden="1" spans="1:4">
      <c r="A27" s="354"/>
      <c r="B27" s="355"/>
      <c r="C27" s="347" t="s">
        <v>70</v>
      </c>
      <c r="D27" s="348" t="s">
        <v>68</v>
      </c>
    </row>
    <row r="28" ht="16.5" hidden="1" spans="1:4">
      <c r="A28" s="354"/>
      <c r="B28" s="355"/>
      <c r="C28" s="347" t="s">
        <v>71</v>
      </c>
      <c r="D28" s="348" t="s">
        <v>68</v>
      </c>
    </row>
    <row r="29" ht="16.5" hidden="1" spans="1:4">
      <c r="A29" s="354"/>
      <c r="B29" s="355"/>
      <c r="C29" s="347" t="s">
        <v>72</v>
      </c>
      <c r="D29" s="348" t="s">
        <v>68</v>
      </c>
    </row>
    <row r="30" ht="16.5" hidden="1" spans="1:4">
      <c r="A30" s="354"/>
      <c r="B30" s="355"/>
      <c r="C30" s="347" t="s">
        <v>73</v>
      </c>
      <c r="D30" s="348" t="s">
        <v>68</v>
      </c>
    </row>
    <row r="31" ht="16.5" hidden="1" spans="1:4">
      <c r="A31" s="354"/>
      <c r="B31" s="355"/>
      <c r="C31" s="347" t="s">
        <v>74</v>
      </c>
      <c r="D31" s="348" t="s">
        <v>68</v>
      </c>
    </row>
    <row r="32" ht="16.5" hidden="1" spans="1:4">
      <c r="A32" s="349"/>
      <c r="B32" s="350"/>
      <c r="C32" s="347" t="s">
        <v>75</v>
      </c>
      <c r="D32" s="348" t="s">
        <v>68</v>
      </c>
    </row>
    <row r="33" ht="16.5" hidden="1" spans="1:4">
      <c r="A33" s="338" t="s">
        <v>76</v>
      </c>
      <c r="B33" s="339" t="s">
        <v>77</v>
      </c>
      <c r="C33" s="28" t="s">
        <v>78</v>
      </c>
      <c r="D33" s="29" t="s">
        <v>79</v>
      </c>
    </row>
    <row r="34" ht="16.5" hidden="1" spans="1:2">
      <c r="A34" s="335" t="s">
        <v>80</v>
      </c>
      <c r="B34" s="336" t="s">
        <v>81</v>
      </c>
    </row>
    <row r="35" ht="16.5" hidden="1" spans="1:4">
      <c r="A35" s="341" t="s">
        <v>82</v>
      </c>
      <c r="B35" s="342" t="s">
        <v>83</v>
      </c>
      <c r="C35" s="28" t="s">
        <v>84</v>
      </c>
      <c r="D35" s="29" t="s">
        <v>85</v>
      </c>
    </row>
    <row r="36" ht="16.5" hidden="1" spans="1:6">
      <c r="A36" s="341" t="s">
        <v>86</v>
      </c>
      <c r="B36" s="342" t="s">
        <v>87</v>
      </c>
      <c r="C36" s="28" t="s">
        <v>88</v>
      </c>
      <c r="D36" s="29" t="s">
        <v>89</v>
      </c>
      <c r="F36" s="1"/>
    </row>
    <row r="37" ht="16.5" hidden="1" spans="1:6">
      <c r="A37" s="341" t="s">
        <v>90</v>
      </c>
      <c r="B37" s="342" t="s">
        <v>91</v>
      </c>
      <c r="C37" s="28" t="s">
        <v>92</v>
      </c>
      <c r="D37" s="29" t="s">
        <v>93</v>
      </c>
      <c r="F37" s="1"/>
    </row>
    <row r="38" ht="16.5" hidden="1" spans="1:4">
      <c r="A38" s="341" t="s">
        <v>94</v>
      </c>
      <c r="B38" s="342" t="s">
        <v>95</v>
      </c>
      <c r="C38" s="28" t="s">
        <v>96</v>
      </c>
      <c r="D38" s="29" t="s">
        <v>97</v>
      </c>
    </row>
    <row r="39" ht="16.5" hidden="1" spans="1:4">
      <c r="A39" s="345" t="s">
        <v>98</v>
      </c>
      <c r="B39" s="346" t="s">
        <v>99</v>
      </c>
      <c r="C39" s="28" t="s">
        <v>100</v>
      </c>
      <c r="D39" s="29" t="s">
        <v>101</v>
      </c>
    </row>
    <row r="40" ht="16.5" hidden="1" spans="1:4">
      <c r="A40" s="349"/>
      <c r="B40" s="350"/>
      <c r="C40" s="28" t="s">
        <v>102</v>
      </c>
      <c r="D40" s="29" t="s">
        <v>103</v>
      </c>
    </row>
    <row r="41" ht="16.5" hidden="1" spans="1:2">
      <c r="A41" s="335" t="s">
        <v>104</v>
      </c>
      <c r="B41" s="336" t="s">
        <v>105</v>
      </c>
    </row>
    <row r="42" ht="16.5" spans="1:4">
      <c r="A42" s="341" t="s">
        <v>106</v>
      </c>
      <c r="B42" s="342" t="s">
        <v>107</v>
      </c>
      <c r="C42" s="347" t="s">
        <v>108</v>
      </c>
      <c r="D42" s="348" t="s">
        <v>109</v>
      </c>
    </row>
    <row r="43" ht="16.5" hidden="1" spans="1:4">
      <c r="A43" s="341" t="s">
        <v>110</v>
      </c>
      <c r="B43" s="342" t="s">
        <v>111</v>
      </c>
      <c r="C43" s="347" t="s">
        <v>112</v>
      </c>
      <c r="D43" s="348" t="s">
        <v>109</v>
      </c>
    </row>
    <row r="44" ht="16.5" hidden="1" spans="1:4">
      <c r="A44" s="341" t="s">
        <v>113</v>
      </c>
      <c r="B44" s="342" t="s">
        <v>114</v>
      </c>
      <c r="C44" s="347" t="s">
        <v>115</v>
      </c>
      <c r="D44" s="348" t="s">
        <v>109</v>
      </c>
    </row>
    <row r="45" ht="16.5" hidden="1" spans="1:4">
      <c r="A45" s="341" t="s">
        <v>116</v>
      </c>
      <c r="B45" s="342" t="s">
        <v>117</v>
      </c>
      <c r="C45" s="347" t="s">
        <v>118</v>
      </c>
      <c r="D45" s="348" t="s">
        <v>109</v>
      </c>
    </row>
    <row r="46" ht="16.5" hidden="1" spans="1:4">
      <c r="A46" s="341" t="s">
        <v>119</v>
      </c>
      <c r="B46" s="342" t="s">
        <v>120</v>
      </c>
      <c r="C46" s="347" t="s">
        <v>121</v>
      </c>
      <c r="D46" s="348" t="s">
        <v>109</v>
      </c>
    </row>
    <row r="47" ht="16.5" hidden="1" spans="1:4">
      <c r="A47" s="341" t="s">
        <v>122</v>
      </c>
      <c r="B47" s="342" t="s">
        <v>123</v>
      </c>
      <c r="C47" s="347" t="s">
        <v>124</v>
      </c>
      <c r="D47" s="348" t="s">
        <v>109</v>
      </c>
    </row>
    <row r="48" ht="16.5" hidden="1" spans="1:4">
      <c r="A48" s="341" t="s">
        <v>125</v>
      </c>
      <c r="B48" s="342" t="s">
        <v>126</v>
      </c>
      <c r="C48" s="347" t="s">
        <v>127</v>
      </c>
      <c r="D48" s="348" t="s">
        <v>109</v>
      </c>
    </row>
    <row r="49" ht="16.5" hidden="1" spans="1:4">
      <c r="A49" s="341" t="s">
        <v>128</v>
      </c>
      <c r="B49" s="342" t="s">
        <v>129</v>
      </c>
      <c r="C49" s="347" t="s">
        <v>130</v>
      </c>
      <c r="D49" s="348" t="s">
        <v>109</v>
      </c>
    </row>
    <row r="50" ht="16.5" hidden="1" spans="1:2">
      <c r="A50" s="335" t="s">
        <v>131</v>
      </c>
      <c r="B50" s="336" t="s">
        <v>132</v>
      </c>
    </row>
    <row r="51" ht="16.5" hidden="1" spans="1:4">
      <c r="A51" s="345" t="s">
        <v>133</v>
      </c>
      <c r="B51" s="346" t="s">
        <v>134</v>
      </c>
      <c r="C51" s="28" t="s">
        <v>135</v>
      </c>
      <c r="D51" s="358" t="s">
        <v>136</v>
      </c>
    </row>
    <row r="52" ht="16.5" hidden="1" spans="1:4">
      <c r="A52" s="349"/>
      <c r="B52" s="350"/>
      <c r="C52" s="28" t="s">
        <v>137</v>
      </c>
      <c r="D52" s="29" t="s">
        <v>138</v>
      </c>
    </row>
    <row r="53" ht="16.5" hidden="1" spans="1:4">
      <c r="A53" s="345" t="s">
        <v>139</v>
      </c>
      <c r="B53" s="346" t="s">
        <v>140</v>
      </c>
      <c r="C53" s="28" t="s">
        <v>141</v>
      </c>
      <c r="D53" s="29" t="s">
        <v>142</v>
      </c>
    </row>
    <row r="54" ht="16.5" hidden="1" spans="1:4">
      <c r="A54" s="349"/>
      <c r="B54" s="350"/>
      <c r="C54" s="28" t="s">
        <v>143</v>
      </c>
      <c r="D54" s="358" t="s">
        <v>144</v>
      </c>
    </row>
    <row r="55" ht="16.5" hidden="1" spans="1:4">
      <c r="A55" s="341" t="s">
        <v>145</v>
      </c>
      <c r="B55" s="342" t="s">
        <v>146</v>
      </c>
      <c r="C55" s="28" t="s">
        <v>147</v>
      </c>
      <c r="D55" s="29" t="s">
        <v>148</v>
      </c>
    </row>
    <row r="56" ht="16.5" hidden="1" spans="1:2">
      <c r="A56" s="335" t="s">
        <v>149</v>
      </c>
      <c r="B56" s="336" t="s">
        <v>150</v>
      </c>
    </row>
    <row r="57" ht="16.5" hidden="1" spans="1:4">
      <c r="A57" s="341" t="s">
        <v>151</v>
      </c>
      <c r="B57" s="342" t="s">
        <v>152</v>
      </c>
      <c r="C57" s="28" t="s">
        <v>153</v>
      </c>
      <c r="D57" s="29" t="s">
        <v>154</v>
      </c>
    </row>
    <row r="58" ht="16.5" hidden="1" spans="1:4">
      <c r="A58" s="341" t="s">
        <v>155</v>
      </c>
      <c r="B58" s="342" t="s">
        <v>156</v>
      </c>
      <c r="C58" s="28" t="s">
        <v>157</v>
      </c>
      <c r="D58" s="29" t="s">
        <v>158</v>
      </c>
    </row>
    <row r="59" ht="16.5" hidden="1" spans="1:2">
      <c r="A59" s="341" t="s">
        <v>159</v>
      </c>
      <c r="B59" s="342" t="s">
        <v>160</v>
      </c>
    </row>
    <row r="60" ht="16.5" hidden="1" spans="1:2">
      <c r="A60" s="341" t="s">
        <v>161</v>
      </c>
      <c r="B60" s="342" t="s">
        <v>162</v>
      </c>
    </row>
    <row r="61" ht="16.5" hidden="1" spans="1:2">
      <c r="A61" s="341" t="s">
        <v>163</v>
      </c>
      <c r="B61" s="342" t="s">
        <v>164</v>
      </c>
    </row>
    <row r="62" ht="16.5" hidden="1" spans="1:2">
      <c r="A62" s="341" t="s">
        <v>165</v>
      </c>
      <c r="B62" s="342" t="s">
        <v>166</v>
      </c>
    </row>
    <row r="63" ht="16.5" hidden="1" spans="1:2">
      <c r="A63" s="341" t="s">
        <v>167</v>
      </c>
      <c r="B63" s="342"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workbookViewId="0">
      <selection activeCell="L3" sqref="L3"/>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5756624.11886792</v>
      </c>
      <c r="D3">
        <v>579931.54</v>
      </c>
      <c r="E3">
        <v>595721.9</v>
      </c>
      <c r="F3">
        <v>608733.04</v>
      </c>
      <c r="G3">
        <v>624885.63</v>
      </c>
      <c r="H3">
        <v>579931.54</v>
      </c>
      <c r="I3">
        <v>588343.35</v>
      </c>
      <c r="J3">
        <v>579216.71</v>
      </c>
      <c r="K3">
        <v>363182.25</v>
      </c>
      <c r="L3">
        <v>348084.64</v>
      </c>
      <c r="M3">
        <v>296197.839622641</v>
      </c>
      <c r="N3">
        <v>296197.839622641</v>
      </c>
      <c r="O3">
        <v>296197.839622641</v>
      </c>
      <c r="P3">
        <v>3269389.71931698</v>
      </c>
      <c r="Q3">
        <v>309586.060626415</v>
      </c>
      <c r="R3">
        <v>309586.060626415</v>
      </c>
      <c r="S3">
        <v>309586.060626415</v>
      </c>
      <c r="T3">
        <v>260070.170826415</v>
      </c>
      <c r="U3">
        <v>260070.170826415</v>
      </c>
      <c r="V3">
        <v>260070.170826415</v>
      </c>
      <c r="W3">
        <v>260070.170826415</v>
      </c>
      <c r="X3">
        <v>260070.170826415</v>
      </c>
      <c r="Y3">
        <v>260070.170826415</v>
      </c>
      <c r="Z3">
        <v>260070.170826415</v>
      </c>
      <c r="AA3">
        <v>260070.170826415</v>
      </c>
      <c r="AB3">
        <v>260070.170826415</v>
      </c>
    </row>
    <row r="4" spans="1:28">
      <c r="A4">
        <v>6001</v>
      </c>
      <c r="B4" t="s">
        <v>256</v>
      </c>
      <c r="C4">
        <v>5756624.11886792</v>
      </c>
      <c r="D4">
        <v>579931.54</v>
      </c>
      <c r="E4">
        <v>595721.9</v>
      </c>
      <c r="F4">
        <v>608733.04</v>
      </c>
      <c r="G4">
        <v>624885.63</v>
      </c>
      <c r="H4">
        <v>579931.54</v>
      </c>
      <c r="I4">
        <v>588343.35</v>
      </c>
      <c r="J4">
        <v>579216.71</v>
      </c>
      <c r="K4">
        <v>363182.25</v>
      </c>
      <c r="L4">
        <v>348084.64</v>
      </c>
      <c r="M4">
        <v>296197.839622641</v>
      </c>
      <c r="N4">
        <v>296197.839622641</v>
      </c>
      <c r="O4">
        <v>296197.839622641</v>
      </c>
      <c r="P4">
        <v>3269389.71931698</v>
      </c>
      <c r="Q4">
        <v>309586.060626415</v>
      </c>
      <c r="R4">
        <v>309586.060626415</v>
      </c>
      <c r="S4">
        <v>309586.060626415</v>
      </c>
      <c r="T4">
        <v>260070.170826415</v>
      </c>
      <c r="U4">
        <v>260070.170826415</v>
      </c>
      <c r="V4">
        <v>260070.170826415</v>
      </c>
      <c r="W4">
        <v>260070.170826415</v>
      </c>
      <c r="X4">
        <v>260070.170826415</v>
      </c>
      <c r="Y4">
        <v>260070.170826415</v>
      </c>
      <c r="Z4">
        <v>260070.170826415</v>
      </c>
      <c r="AA4">
        <v>260070.170826415</v>
      </c>
      <c r="AB4">
        <v>260070.170826415</v>
      </c>
    </row>
    <row r="5" spans="1:28">
      <c r="A5">
        <v>6001.03</v>
      </c>
      <c r="B5" t="s">
        <v>257</v>
      </c>
      <c r="C5">
        <v>5756624.11886792</v>
      </c>
      <c r="D5">
        <v>579931.54</v>
      </c>
      <c r="E5">
        <v>595721.9</v>
      </c>
      <c r="F5">
        <v>608733.04</v>
      </c>
      <c r="G5">
        <v>624885.63</v>
      </c>
      <c r="H5">
        <v>579931.54</v>
      </c>
      <c r="I5">
        <v>588343.35</v>
      </c>
      <c r="J5">
        <v>579216.71</v>
      </c>
      <c r="K5">
        <v>363182.25</v>
      </c>
      <c r="L5">
        <v>348084.64</v>
      </c>
      <c r="M5">
        <v>296197.839622641</v>
      </c>
      <c r="N5">
        <v>296197.839622641</v>
      </c>
      <c r="O5">
        <v>296197.839622641</v>
      </c>
      <c r="P5">
        <v>3269389.71931698</v>
      </c>
      <c r="Q5">
        <v>309586.060626415</v>
      </c>
      <c r="R5">
        <v>309586.060626415</v>
      </c>
      <c r="S5">
        <v>309586.060626415</v>
      </c>
      <c r="T5">
        <v>260070.170826415</v>
      </c>
      <c r="U5">
        <v>260070.170826415</v>
      </c>
      <c r="V5">
        <v>260070.170826415</v>
      </c>
      <c r="W5">
        <v>260070.170826415</v>
      </c>
      <c r="X5">
        <v>260070.170826415</v>
      </c>
      <c r="Y5">
        <v>260070.170826415</v>
      </c>
      <c r="Z5">
        <v>260070.170826415</v>
      </c>
      <c r="AA5">
        <v>260070.170826415</v>
      </c>
      <c r="AB5">
        <v>260070.170826415</v>
      </c>
    </row>
    <row r="6" spans="1:28">
      <c r="A6" t="s">
        <v>258</v>
      </c>
      <c r="B6" t="s">
        <v>259</v>
      </c>
      <c r="C6">
        <v>5756624.11886792</v>
      </c>
      <c r="D6">
        <v>579931.54</v>
      </c>
      <c r="E6">
        <v>595721.9</v>
      </c>
      <c r="F6">
        <v>608733.04</v>
      </c>
      <c r="G6">
        <v>624885.63</v>
      </c>
      <c r="H6">
        <v>579931.54</v>
      </c>
      <c r="I6">
        <v>588343.35</v>
      </c>
      <c r="J6">
        <v>579216.71</v>
      </c>
      <c r="K6">
        <v>363182.25</v>
      </c>
      <c r="L6">
        <v>348084.64</v>
      </c>
      <c r="M6">
        <v>296197.839622641</v>
      </c>
      <c r="N6">
        <v>296197.839622641</v>
      </c>
      <c r="O6">
        <v>296197.839622641</v>
      </c>
      <c r="P6">
        <v>3269389.71931698</v>
      </c>
      <c r="Q6">
        <v>309586.060626415</v>
      </c>
      <c r="R6">
        <v>309586.060626415</v>
      </c>
      <c r="S6">
        <v>309586.060626415</v>
      </c>
      <c r="T6">
        <v>260070.170826415</v>
      </c>
      <c r="U6">
        <v>260070.170826415</v>
      </c>
      <c r="V6">
        <v>260070.170826415</v>
      </c>
      <c r="W6">
        <v>260070.170826415</v>
      </c>
      <c r="X6">
        <v>260070.170826415</v>
      </c>
      <c r="Y6">
        <v>260070.170826415</v>
      </c>
      <c r="Z6">
        <v>260070.170826415</v>
      </c>
      <c r="AA6">
        <v>260070.170826415</v>
      </c>
      <c r="AB6">
        <v>260070.170826415</v>
      </c>
    </row>
    <row r="7" spans="1:28">
      <c r="A7" t="s">
        <v>260</v>
      </c>
      <c r="B7" t="s">
        <v>261</v>
      </c>
      <c r="C7">
        <v>5756624.11886792</v>
      </c>
      <c r="D7">
        <v>579931.54</v>
      </c>
      <c r="E7">
        <v>595721.9</v>
      </c>
      <c r="F7">
        <v>608733.04</v>
      </c>
      <c r="G7">
        <v>624885.63</v>
      </c>
      <c r="H7">
        <v>579931.54</v>
      </c>
      <c r="I7">
        <v>588343.35</v>
      </c>
      <c r="J7">
        <v>579216.71</v>
      </c>
      <c r="K7">
        <v>363182.25</v>
      </c>
      <c r="L7">
        <v>348084.64</v>
      </c>
      <c r="M7">
        <v>296197.839622641</v>
      </c>
      <c r="N7">
        <v>296197.839622641</v>
      </c>
      <c r="O7">
        <v>296197.839622641</v>
      </c>
      <c r="P7">
        <v>3269389.71931698</v>
      </c>
      <c r="Q7">
        <v>309586.060626415</v>
      </c>
      <c r="R7">
        <v>309586.060626415</v>
      </c>
      <c r="S7">
        <v>309586.060626415</v>
      </c>
      <c r="T7">
        <v>260070.170826415</v>
      </c>
      <c r="U7">
        <v>260070.170826415</v>
      </c>
      <c r="V7">
        <v>260070.170826415</v>
      </c>
      <c r="W7">
        <v>260070.170826415</v>
      </c>
      <c r="X7">
        <v>260070.170826415</v>
      </c>
      <c r="Y7">
        <v>260070.170826415</v>
      </c>
      <c r="Z7">
        <v>260070.170826415</v>
      </c>
      <c r="AA7">
        <v>260070.170826415</v>
      </c>
      <c r="AB7">
        <v>260070.170826415</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8"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9"/>
      <c r="P65">
        <v>0</v>
      </c>
    </row>
    <row r="66" spans="1:16">
      <c r="A66" t="s">
        <v>373</v>
      </c>
      <c r="B66" t="s">
        <v>374</v>
      </c>
      <c r="C66">
        <v>0</v>
      </c>
      <c r="O66" s="329"/>
      <c r="P66">
        <v>0</v>
      </c>
    </row>
    <row r="67" spans="1:16">
      <c r="A67" t="s">
        <v>375</v>
      </c>
      <c r="B67" t="s">
        <v>376</v>
      </c>
      <c r="C67">
        <v>0</v>
      </c>
      <c r="O67" s="329"/>
      <c r="P67">
        <v>0</v>
      </c>
    </row>
    <row r="68" spans="1:28">
      <c r="A68">
        <v>6001.54</v>
      </c>
      <c r="B68" t="s">
        <v>377</v>
      </c>
      <c r="C68">
        <v>0</v>
      </c>
      <c r="D68">
        <v>0</v>
      </c>
      <c r="E68">
        <v>0</v>
      </c>
      <c r="F68">
        <v>0</v>
      </c>
      <c r="G68">
        <v>0</v>
      </c>
      <c r="H68">
        <v>0</v>
      </c>
      <c r="I68">
        <v>0</v>
      </c>
      <c r="J68">
        <v>0</v>
      </c>
      <c r="K68">
        <v>0</v>
      </c>
      <c r="L68">
        <v>0</v>
      </c>
      <c r="M68">
        <v>0</v>
      </c>
      <c r="N68">
        <v>0</v>
      </c>
      <c r="O68" s="328">
        <v>0</v>
      </c>
      <c r="P68">
        <v>0</v>
      </c>
      <c r="Q68">
        <v>0</v>
      </c>
      <c r="R68">
        <v>0</v>
      </c>
      <c r="S68">
        <v>0</v>
      </c>
      <c r="T68">
        <v>0</v>
      </c>
      <c r="U68">
        <v>0</v>
      </c>
      <c r="V68">
        <v>0</v>
      </c>
      <c r="W68">
        <v>0</v>
      </c>
      <c r="X68">
        <v>0</v>
      </c>
      <c r="Y68">
        <v>0</v>
      </c>
      <c r="Z68">
        <v>0</v>
      </c>
      <c r="AA68">
        <v>0</v>
      </c>
      <c r="AB68">
        <v>0</v>
      </c>
    </row>
    <row r="69" spans="1:16">
      <c r="A69" t="s">
        <v>378</v>
      </c>
      <c r="B69" t="s">
        <v>379</v>
      </c>
      <c r="C69">
        <v>0</v>
      </c>
      <c r="O69" s="328"/>
      <c r="P69">
        <v>0</v>
      </c>
    </row>
    <row r="70" spans="1:16">
      <c r="A70" t="s">
        <v>380</v>
      </c>
      <c r="B70" t="s">
        <v>381</v>
      </c>
      <c r="C70">
        <v>0</v>
      </c>
      <c r="O70" s="329"/>
      <c r="P70">
        <v>0</v>
      </c>
    </row>
    <row r="71" spans="1:16">
      <c r="A71" t="s">
        <v>382</v>
      </c>
      <c r="B71" t="s">
        <v>383</v>
      </c>
      <c r="C71">
        <v>0</v>
      </c>
      <c r="O71" s="329"/>
      <c r="P71">
        <v>0</v>
      </c>
    </row>
    <row r="72" spans="1:16">
      <c r="A72" t="s">
        <v>384</v>
      </c>
      <c r="B72" t="s">
        <v>385</v>
      </c>
      <c r="C72">
        <v>0</v>
      </c>
      <c r="O72" s="329"/>
      <c r="P72">
        <v>0</v>
      </c>
    </row>
    <row r="73" spans="1:16">
      <c r="A73">
        <v>6051</v>
      </c>
      <c r="B73" t="s">
        <v>386</v>
      </c>
      <c r="C73">
        <v>0</v>
      </c>
      <c r="O73" s="329"/>
      <c r="P73">
        <v>0</v>
      </c>
    </row>
    <row r="74" s="328" customFormat="1" spans="1:28">
      <c r="A74" s="328">
        <v>6400</v>
      </c>
      <c r="B74" s="328" t="s">
        <v>4</v>
      </c>
      <c r="C74" s="328">
        <v>5017050.37368679</v>
      </c>
      <c r="D74" s="328">
        <v>487132.22</v>
      </c>
      <c r="E74" s="328">
        <v>560898.16</v>
      </c>
      <c r="F74" s="328">
        <v>428599.31</v>
      </c>
      <c r="G74" s="328">
        <v>519089.27</v>
      </c>
      <c r="H74" s="328">
        <v>500198.81</v>
      </c>
      <c r="I74" s="328">
        <v>523456.15</v>
      </c>
      <c r="J74" s="328">
        <v>517911.18</v>
      </c>
      <c r="K74" s="328">
        <v>419522.79</v>
      </c>
      <c r="L74" s="328">
        <v>212618.21</v>
      </c>
      <c r="M74" s="328">
        <v>317390.1918</v>
      </c>
      <c r="N74" s="328">
        <v>272567.040943396</v>
      </c>
      <c r="O74" s="328">
        <v>257667.040943396</v>
      </c>
      <c r="P74" s="328">
        <v>2968138.25432626</v>
      </c>
      <c r="Q74" s="328">
        <v>339403.115722157</v>
      </c>
      <c r="R74" s="328">
        <v>268290.134590082</v>
      </c>
      <c r="S74" s="328">
        <v>268290.134590082</v>
      </c>
      <c r="T74" s="328">
        <v>231572.763269327</v>
      </c>
      <c r="U74" s="328">
        <v>233072.763269327</v>
      </c>
      <c r="V74" s="328">
        <v>231572.763269327</v>
      </c>
      <c r="W74" s="328">
        <v>231572.763269327</v>
      </c>
      <c r="X74" s="328">
        <v>231572.763269327</v>
      </c>
      <c r="Y74" s="328">
        <v>233072.763269327</v>
      </c>
      <c r="Z74" s="328">
        <v>231572.763269327</v>
      </c>
      <c r="AA74" s="328">
        <v>233572.763269327</v>
      </c>
      <c r="AB74" s="328">
        <v>234572.763269327</v>
      </c>
    </row>
    <row r="75" spans="1:28">
      <c r="A75">
        <v>6401</v>
      </c>
      <c r="B75" t="s">
        <v>5</v>
      </c>
      <c r="C75">
        <v>5017050.37368679</v>
      </c>
      <c r="D75">
        <v>487132.22</v>
      </c>
      <c r="E75">
        <v>560898.16</v>
      </c>
      <c r="F75">
        <v>428599.31</v>
      </c>
      <c r="G75">
        <v>519089.27</v>
      </c>
      <c r="H75">
        <v>500198.81</v>
      </c>
      <c r="I75">
        <v>523456.15</v>
      </c>
      <c r="J75">
        <v>517911.18</v>
      </c>
      <c r="K75">
        <v>419522.79</v>
      </c>
      <c r="L75">
        <v>212618.21</v>
      </c>
      <c r="M75">
        <v>317390.1918</v>
      </c>
      <c r="N75">
        <v>272567.040943396</v>
      </c>
      <c r="O75" s="329">
        <v>257667.040943396</v>
      </c>
      <c r="P75">
        <v>2968138.25432626</v>
      </c>
      <c r="Q75">
        <v>339403.115722157</v>
      </c>
      <c r="R75">
        <v>268290.134590082</v>
      </c>
      <c r="S75">
        <v>268290.134590082</v>
      </c>
      <c r="T75">
        <v>231572.763269327</v>
      </c>
      <c r="U75">
        <v>233072.763269327</v>
      </c>
      <c r="V75">
        <v>231572.763269327</v>
      </c>
      <c r="W75">
        <v>231572.763269327</v>
      </c>
      <c r="X75">
        <v>231572.763269327</v>
      </c>
      <c r="Y75">
        <v>233072.763269327</v>
      </c>
      <c r="Z75">
        <v>231572.763269327</v>
      </c>
      <c r="AA75">
        <v>233572.763269327</v>
      </c>
      <c r="AB75">
        <v>234572.763269327</v>
      </c>
    </row>
    <row r="76" spans="1:28">
      <c r="A76">
        <v>6401.03</v>
      </c>
      <c r="B76" t="s">
        <v>6</v>
      </c>
      <c r="C76">
        <v>5017050.37368679</v>
      </c>
      <c r="D76">
        <v>487132.22</v>
      </c>
      <c r="E76">
        <v>560898.16</v>
      </c>
      <c r="F76">
        <v>428599.31</v>
      </c>
      <c r="G76">
        <v>519089.27</v>
      </c>
      <c r="H76">
        <v>500198.81</v>
      </c>
      <c r="I76">
        <v>523456.15</v>
      </c>
      <c r="J76">
        <v>517911.18</v>
      </c>
      <c r="K76">
        <v>419522.79</v>
      </c>
      <c r="L76">
        <v>212618.21</v>
      </c>
      <c r="M76">
        <v>317390.1918</v>
      </c>
      <c r="N76">
        <v>272567.040943396</v>
      </c>
      <c r="O76" s="329">
        <v>257667.040943396</v>
      </c>
      <c r="P76">
        <v>2968138.25432626</v>
      </c>
      <c r="Q76">
        <v>339403.115722157</v>
      </c>
      <c r="R76">
        <v>268290.134590082</v>
      </c>
      <c r="S76">
        <v>268290.134590082</v>
      </c>
      <c r="T76">
        <v>231572.763269327</v>
      </c>
      <c r="U76">
        <v>233072.763269327</v>
      </c>
      <c r="V76">
        <v>231572.763269327</v>
      </c>
      <c r="W76">
        <v>231572.763269327</v>
      </c>
      <c r="X76">
        <v>231572.763269327</v>
      </c>
      <c r="Y76">
        <v>233072.763269327</v>
      </c>
      <c r="Z76">
        <v>231572.763269327</v>
      </c>
      <c r="AA76">
        <v>233572.763269327</v>
      </c>
      <c r="AB76">
        <v>234572.763269327</v>
      </c>
    </row>
    <row r="77" spans="1:28">
      <c r="A77" t="s">
        <v>7</v>
      </c>
      <c r="B77" t="s">
        <v>8</v>
      </c>
      <c r="C77">
        <v>26644.61</v>
      </c>
      <c r="D77">
        <v>0</v>
      </c>
      <c r="E77">
        <v>0</v>
      </c>
      <c r="F77">
        <v>1555.6</v>
      </c>
      <c r="G77">
        <v>-711.82</v>
      </c>
      <c r="H77">
        <v>3324.65</v>
      </c>
      <c r="I77">
        <v>649.99</v>
      </c>
      <c r="J77">
        <v>2030.78</v>
      </c>
      <c r="K77">
        <v>397.65</v>
      </c>
      <c r="L77">
        <v>4397.76</v>
      </c>
      <c r="M77">
        <v>5000</v>
      </c>
      <c r="N77">
        <v>5000</v>
      </c>
      <c r="O77" s="329">
        <v>5000</v>
      </c>
      <c r="P77" s="328">
        <v>18053.0973451327</v>
      </c>
      <c r="Q77">
        <v>1504.42477876106</v>
      </c>
      <c r="R77">
        <v>1504.42477876106</v>
      </c>
      <c r="S77">
        <v>1504.42477876106</v>
      </c>
      <c r="T77">
        <v>1504.42477876106</v>
      </c>
      <c r="U77">
        <v>1504.42477876106</v>
      </c>
      <c r="V77">
        <v>1504.42477876106</v>
      </c>
      <c r="W77">
        <v>1504.42477876106</v>
      </c>
      <c r="X77">
        <v>1504.42477876106</v>
      </c>
      <c r="Y77">
        <v>1504.42477876106</v>
      </c>
      <c r="Z77">
        <v>1504.42477876106</v>
      </c>
      <c r="AA77">
        <v>1504.42477876106</v>
      </c>
      <c r="AB77">
        <v>1504.42477876106</v>
      </c>
    </row>
    <row r="78" spans="1:28">
      <c r="A78" t="s">
        <v>10</v>
      </c>
      <c r="B78" t="s">
        <v>11</v>
      </c>
      <c r="C78">
        <v>1259065.25368679</v>
      </c>
      <c r="D78">
        <v>124793.13</v>
      </c>
      <c r="E78">
        <v>138587.13</v>
      </c>
      <c r="F78">
        <v>76137.69</v>
      </c>
      <c r="G78">
        <v>140699.04</v>
      </c>
      <c r="H78">
        <v>137460.74</v>
      </c>
      <c r="I78">
        <v>147616.72</v>
      </c>
      <c r="J78">
        <v>137209.54</v>
      </c>
      <c r="K78">
        <v>73287.42</v>
      </c>
      <c r="L78">
        <v>22271.23</v>
      </c>
      <c r="M78">
        <v>123482.9718</v>
      </c>
      <c r="N78">
        <v>73759.8209433962</v>
      </c>
      <c r="O78" s="329">
        <v>63759.8209433962</v>
      </c>
      <c r="P78">
        <v>744863.735849057</v>
      </c>
      <c r="Q78">
        <v>71734.1698113208</v>
      </c>
      <c r="R78">
        <v>71734.1698113208</v>
      </c>
      <c r="S78">
        <v>71734.1698113208</v>
      </c>
      <c r="T78">
        <v>58462.358490566</v>
      </c>
      <c r="U78">
        <v>59962.358490566</v>
      </c>
      <c r="V78">
        <v>58462.358490566</v>
      </c>
      <c r="W78">
        <v>58462.358490566</v>
      </c>
      <c r="X78">
        <v>58462.358490566</v>
      </c>
      <c r="Y78">
        <v>58462.358490566</v>
      </c>
      <c r="Z78">
        <v>58462.358490566</v>
      </c>
      <c r="AA78">
        <v>60462.358490566</v>
      </c>
      <c r="AB78">
        <v>58462.358490566</v>
      </c>
    </row>
    <row r="79" spans="1:28">
      <c r="A79" t="s">
        <v>12</v>
      </c>
      <c r="B79" s="329" t="s">
        <v>13</v>
      </c>
      <c r="C79">
        <v>1229299.55368679</v>
      </c>
      <c r="D79">
        <v>120146.73</v>
      </c>
      <c r="E79">
        <v>133940.73</v>
      </c>
      <c r="F79">
        <v>90676.89</v>
      </c>
      <c r="G79">
        <v>140699.04</v>
      </c>
      <c r="H79">
        <v>137460.74</v>
      </c>
      <c r="I79">
        <v>147616.72</v>
      </c>
      <c r="J79">
        <v>133172.87</v>
      </c>
      <c r="K79">
        <v>68458.67</v>
      </c>
      <c r="L79">
        <v>18234.56</v>
      </c>
      <c r="M79">
        <v>119446.3018</v>
      </c>
      <c r="N79">
        <v>59723.1509433962</v>
      </c>
      <c r="O79" s="329">
        <v>59723.1509433962</v>
      </c>
      <c r="P79" s="328">
        <v>716677.811320755</v>
      </c>
      <c r="Q79">
        <v>69677.0094339623</v>
      </c>
      <c r="R79">
        <v>69677.0094339623</v>
      </c>
      <c r="S79">
        <v>69677.0094339623</v>
      </c>
      <c r="T79">
        <v>56405.1981132075</v>
      </c>
      <c r="U79">
        <v>56405.1981132075</v>
      </c>
      <c r="V79">
        <v>56405.1981132075</v>
      </c>
      <c r="W79">
        <v>56405.1981132075</v>
      </c>
      <c r="X79">
        <v>56405.1981132075</v>
      </c>
      <c r="Y79">
        <v>56405.1981132075</v>
      </c>
      <c r="Z79">
        <v>56405.1981132075</v>
      </c>
      <c r="AA79">
        <v>56405.1981132075</v>
      </c>
      <c r="AB79">
        <v>56405.1981132075</v>
      </c>
    </row>
    <row r="80" spans="1:28">
      <c r="A80" t="s">
        <v>16</v>
      </c>
      <c r="B80" s="329" t="s">
        <v>17</v>
      </c>
      <c r="C80">
        <v>0</v>
      </c>
      <c r="O80" s="329"/>
      <c r="P80" s="328">
        <v>0</v>
      </c>
      <c r="Q80">
        <v>0</v>
      </c>
      <c r="R80">
        <v>0</v>
      </c>
      <c r="S80">
        <v>0</v>
      </c>
      <c r="T80">
        <v>0</v>
      </c>
      <c r="U80">
        <v>0</v>
      </c>
      <c r="V80">
        <v>0</v>
      </c>
      <c r="W80">
        <v>0</v>
      </c>
      <c r="X80">
        <v>0</v>
      </c>
      <c r="Y80">
        <v>0</v>
      </c>
      <c r="Z80">
        <v>0</v>
      </c>
      <c r="AA80">
        <v>0</v>
      </c>
      <c r="AB80">
        <v>0</v>
      </c>
    </row>
    <row r="81" spans="1:28">
      <c r="A81" t="s">
        <v>20</v>
      </c>
      <c r="B81" s="329" t="s">
        <v>21</v>
      </c>
      <c r="C81">
        <v>0</v>
      </c>
      <c r="O81" s="328"/>
      <c r="P81" s="328">
        <v>0</v>
      </c>
      <c r="Q81">
        <v>0</v>
      </c>
      <c r="R81">
        <v>0</v>
      </c>
      <c r="S81">
        <v>0</v>
      </c>
      <c r="T81">
        <v>0</v>
      </c>
      <c r="U81">
        <v>0</v>
      </c>
      <c r="V81">
        <v>0</v>
      </c>
      <c r="W81">
        <v>0</v>
      </c>
      <c r="X81">
        <v>0</v>
      </c>
      <c r="Y81">
        <v>0</v>
      </c>
      <c r="Z81">
        <v>0</v>
      </c>
      <c r="AA81">
        <v>0</v>
      </c>
      <c r="AB81">
        <v>0</v>
      </c>
    </row>
    <row r="82" spans="1:28">
      <c r="A82" t="s">
        <v>26</v>
      </c>
      <c r="B82" t="s">
        <v>27</v>
      </c>
      <c r="C82">
        <v>18973.62</v>
      </c>
      <c r="D82">
        <v>4646.4</v>
      </c>
      <c r="E82">
        <v>4646.4</v>
      </c>
      <c r="F82">
        <v>-14539.2</v>
      </c>
      <c r="G82">
        <v>0</v>
      </c>
      <c r="H82">
        <v>0</v>
      </c>
      <c r="I82">
        <v>0</v>
      </c>
      <c r="J82">
        <v>4036.67</v>
      </c>
      <c r="K82">
        <v>4036.67</v>
      </c>
      <c r="L82">
        <v>4036.67</v>
      </c>
      <c r="M82">
        <v>4036.67</v>
      </c>
      <c r="N82">
        <v>4036.67</v>
      </c>
      <c r="O82" s="328">
        <v>4036.67</v>
      </c>
      <c r="P82" s="328">
        <v>15085.9245283019</v>
      </c>
      <c r="Q82">
        <v>1257.16037735849</v>
      </c>
      <c r="R82">
        <v>1257.16037735849</v>
      </c>
      <c r="S82">
        <v>1257.16037735849</v>
      </c>
      <c r="T82">
        <v>1257.16037735849</v>
      </c>
      <c r="U82">
        <v>1257.16037735849</v>
      </c>
      <c r="V82">
        <v>1257.16037735849</v>
      </c>
      <c r="W82">
        <v>1257.16037735849</v>
      </c>
      <c r="X82">
        <v>1257.16037735849</v>
      </c>
      <c r="Y82">
        <v>1257.16037735849</v>
      </c>
      <c r="Z82">
        <v>1257.16037735849</v>
      </c>
      <c r="AA82">
        <v>1257.16037735849</v>
      </c>
      <c r="AB82">
        <v>1257.16037735849</v>
      </c>
    </row>
    <row r="83" spans="1:28">
      <c r="A83" t="s">
        <v>30</v>
      </c>
      <c r="B83" t="s">
        <v>31</v>
      </c>
      <c r="C83">
        <v>0</v>
      </c>
      <c r="O83" s="328"/>
      <c r="P83" s="328">
        <v>0</v>
      </c>
      <c r="Q83">
        <v>0</v>
      </c>
      <c r="R83">
        <v>0</v>
      </c>
      <c r="S83">
        <v>0</v>
      </c>
      <c r="T83">
        <v>0</v>
      </c>
      <c r="U83">
        <v>0</v>
      </c>
      <c r="V83">
        <v>0</v>
      </c>
      <c r="W83">
        <v>0</v>
      </c>
      <c r="X83">
        <v>0</v>
      </c>
      <c r="Y83">
        <v>0</v>
      </c>
      <c r="Z83">
        <v>0</v>
      </c>
      <c r="AA83">
        <v>0</v>
      </c>
      <c r="AB83">
        <v>0</v>
      </c>
    </row>
    <row r="84" spans="1:28">
      <c r="A84" t="s">
        <v>34</v>
      </c>
      <c r="B84" t="s">
        <v>35</v>
      </c>
      <c r="C84">
        <v>0</v>
      </c>
      <c r="O84" s="328"/>
      <c r="P84" s="328">
        <v>9600</v>
      </c>
      <c r="Q84">
        <v>800</v>
      </c>
      <c r="R84">
        <v>800</v>
      </c>
      <c r="S84">
        <v>800</v>
      </c>
      <c r="T84">
        <v>800</v>
      </c>
      <c r="U84">
        <v>800</v>
      </c>
      <c r="V84">
        <v>800</v>
      </c>
      <c r="W84">
        <v>800</v>
      </c>
      <c r="X84">
        <v>800</v>
      </c>
      <c r="Y84">
        <v>800</v>
      </c>
      <c r="Z84">
        <v>800</v>
      </c>
      <c r="AA84">
        <v>800</v>
      </c>
      <c r="AB84">
        <v>800</v>
      </c>
    </row>
    <row r="85" spans="1:28">
      <c r="A85" t="s">
        <v>44</v>
      </c>
      <c r="B85" t="s">
        <v>45</v>
      </c>
      <c r="C85">
        <v>0</v>
      </c>
      <c r="O85" s="328"/>
      <c r="P85" s="328">
        <v>0</v>
      </c>
      <c r="Q85">
        <v>0</v>
      </c>
      <c r="R85">
        <v>0</v>
      </c>
      <c r="S85">
        <v>0</v>
      </c>
      <c r="T85">
        <v>0</v>
      </c>
      <c r="U85">
        <v>0</v>
      </c>
      <c r="V85">
        <v>0</v>
      </c>
      <c r="W85">
        <v>0</v>
      </c>
      <c r="X85">
        <v>0</v>
      </c>
      <c r="Y85">
        <v>0</v>
      </c>
      <c r="Z85">
        <v>0</v>
      </c>
      <c r="AA85">
        <v>0</v>
      </c>
      <c r="AB85">
        <v>0</v>
      </c>
    </row>
    <row r="86" spans="1:28">
      <c r="A86" t="s">
        <v>48</v>
      </c>
      <c r="B86" t="s">
        <v>49</v>
      </c>
      <c r="C86">
        <v>0</v>
      </c>
      <c r="O86" s="328"/>
      <c r="P86" s="328">
        <v>0</v>
      </c>
      <c r="Q86">
        <v>0</v>
      </c>
      <c r="R86">
        <v>0</v>
      </c>
      <c r="S86">
        <v>0</v>
      </c>
      <c r="T86">
        <v>0</v>
      </c>
      <c r="U86">
        <v>0</v>
      </c>
      <c r="V86">
        <v>0</v>
      </c>
      <c r="W86">
        <v>0</v>
      </c>
      <c r="X86">
        <v>0</v>
      </c>
      <c r="Y86">
        <v>0</v>
      </c>
      <c r="Z86">
        <v>0</v>
      </c>
      <c r="AA86">
        <v>0</v>
      </c>
      <c r="AB86">
        <v>0</v>
      </c>
    </row>
    <row r="87" spans="1:28">
      <c r="A87" t="s">
        <v>54</v>
      </c>
      <c r="B87" t="s">
        <v>55</v>
      </c>
      <c r="C87">
        <v>0</v>
      </c>
      <c r="O87" s="328"/>
      <c r="P87" s="328">
        <v>0</v>
      </c>
      <c r="Q87">
        <v>0</v>
      </c>
      <c r="R87">
        <v>0</v>
      </c>
      <c r="S87">
        <v>0</v>
      </c>
      <c r="T87">
        <v>0</v>
      </c>
      <c r="U87">
        <v>0</v>
      </c>
      <c r="V87">
        <v>0</v>
      </c>
      <c r="W87">
        <v>0</v>
      </c>
      <c r="X87">
        <v>0</v>
      </c>
      <c r="Y87">
        <v>0</v>
      </c>
      <c r="Z87">
        <v>0</v>
      </c>
      <c r="AA87">
        <v>0</v>
      </c>
      <c r="AB87">
        <v>0</v>
      </c>
    </row>
    <row r="88" spans="1:28">
      <c r="A88" t="s">
        <v>62</v>
      </c>
      <c r="B88" t="s">
        <v>63</v>
      </c>
      <c r="C88">
        <v>792.08</v>
      </c>
      <c r="K88">
        <v>792.08</v>
      </c>
      <c r="O88" s="328"/>
      <c r="P88" s="328">
        <v>0</v>
      </c>
      <c r="Q88">
        <v>0</v>
      </c>
      <c r="R88">
        <v>0</v>
      </c>
      <c r="S88">
        <v>0</v>
      </c>
      <c r="T88">
        <v>0</v>
      </c>
      <c r="U88">
        <v>0</v>
      </c>
      <c r="V88">
        <v>0</v>
      </c>
      <c r="W88">
        <v>0</v>
      </c>
      <c r="X88">
        <v>0</v>
      </c>
      <c r="Y88">
        <v>0</v>
      </c>
      <c r="Z88">
        <v>0</v>
      </c>
      <c r="AA88">
        <v>0</v>
      </c>
      <c r="AB88">
        <v>0</v>
      </c>
    </row>
    <row r="89" spans="1:28">
      <c r="A89" t="s">
        <v>65</v>
      </c>
      <c r="B89" t="s">
        <v>66</v>
      </c>
      <c r="C89">
        <v>0</v>
      </c>
      <c r="O89" s="328"/>
      <c r="P89" s="328">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8"/>
      <c r="P91">
        <v>0</v>
      </c>
    </row>
    <row r="92" spans="1:16">
      <c r="A92" t="s">
        <v>391</v>
      </c>
      <c r="B92" t="s">
        <v>392</v>
      </c>
      <c r="C92">
        <v>0</v>
      </c>
      <c r="O92" s="328"/>
      <c r="P92">
        <v>0</v>
      </c>
    </row>
    <row r="93" spans="1:28">
      <c r="A93" t="s">
        <v>393</v>
      </c>
      <c r="B93" t="s">
        <v>394</v>
      </c>
      <c r="C93">
        <v>10000</v>
      </c>
      <c r="N93">
        <v>10000</v>
      </c>
      <c r="O93" s="329"/>
      <c r="P93" s="328">
        <v>3500</v>
      </c>
      <c r="Q93">
        <v>0</v>
      </c>
      <c r="R93">
        <v>0</v>
      </c>
      <c r="S93">
        <v>0</v>
      </c>
      <c r="T93">
        <v>0</v>
      </c>
      <c r="U93">
        <v>1500</v>
      </c>
      <c r="V93">
        <v>0</v>
      </c>
      <c r="W93">
        <v>0</v>
      </c>
      <c r="X93">
        <v>0</v>
      </c>
      <c r="Y93">
        <v>0</v>
      </c>
      <c r="Z93">
        <v>0</v>
      </c>
      <c r="AA93">
        <v>2000</v>
      </c>
      <c r="AB93">
        <v>0</v>
      </c>
    </row>
    <row r="94" spans="1:28">
      <c r="A94" t="s">
        <v>395</v>
      </c>
      <c r="B94" t="s">
        <v>396</v>
      </c>
      <c r="C94">
        <v>4000</v>
      </c>
      <c r="N94">
        <v>4000</v>
      </c>
      <c r="O94" s="328"/>
      <c r="P94" s="328">
        <v>5000</v>
      </c>
      <c r="Q94">
        <v>2000</v>
      </c>
      <c r="R94">
        <v>0</v>
      </c>
      <c r="S94">
        <v>0</v>
      </c>
      <c r="T94">
        <v>0</v>
      </c>
      <c r="U94">
        <v>0</v>
      </c>
      <c r="V94">
        <v>0</v>
      </c>
      <c r="W94">
        <v>0</v>
      </c>
      <c r="X94">
        <v>0</v>
      </c>
      <c r="Y94">
        <v>0</v>
      </c>
      <c r="Z94">
        <v>0</v>
      </c>
      <c r="AA94">
        <v>0</v>
      </c>
      <c r="AB94">
        <v>3000</v>
      </c>
    </row>
    <row r="95" spans="1:16">
      <c r="A95" t="s">
        <v>397</v>
      </c>
      <c r="B95" t="s">
        <v>398</v>
      </c>
      <c r="C95">
        <v>0</v>
      </c>
      <c r="O95" s="329"/>
      <c r="P95" s="328">
        <v>0</v>
      </c>
    </row>
    <row r="96" spans="1:28">
      <c r="A96" t="s">
        <v>399</v>
      </c>
      <c r="B96" t="s">
        <v>400</v>
      </c>
      <c r="C96">
        <v>0</v>
      </c>
      <c r="O96" s="329"/>
      <c r="P96">
        <v>0</v>
      </c>
      <c r="Q96">
        <v>0</v>
      </c>
      <c r="R96">
        <v>0</v>
      </c>
      <c r="S96">
        <v>0</v>
      </c>
      <c r="T96">
        <v>0</v>
      </c>
      <c r="U96">
        <v>0</v>
      </c>
      <c r="V96">
        <v>0</v>
      </c>
      <c r="W96">
        <v>0</v>
      </c>
      <c r="X96">
        <v>0</v>
      </c>
      <c r="Y96">
        <v>0</v>
      </c>
      <c r="Z96">
        <v>0</v>
      </c>
      <c r="AA96">
        <v>0</v>
      </c>
      <c r="AB96">
        <v>0</v>
      </c>
    </row>
    <row r="97" spans="1:16">
      <c r="A97" t="s">
        <v>401</v>
      </c>
      <c r="B97" t="s">
        <v>402</v>
      </c>
      <c r="C97">
        <v>0</v>
      </c>
      <c r="O97" s="329"/>
      <c r="P97">
        <v>0</v>
      </c>
    </row>
    <row r="98" spans="1:16">
      <c r="A98" t="s">
        <v>76</v>
      </c>
      <c r="B98" t="s">
        <v>77</v>
      </c>
      <c r="C98">
        <v>0</v>
      </c>
      <c r="O98" s="329"/>
      <c r="P98" s="32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9" t="s">
        <v>83</v>
      </c>
      <c r="C100">
        <v>0</v>
      </c>
      <c r="O100" s="328"/>
      <c r="P100" s="328">
        <v>0</v>
      </c>
      <c r="Q100">
        <v>0</v>
      </c>
      <c r="R100">
        <v>0</v>
      </c>
      <c r="S100">
        <v>0</v>
      </c>
      <c r="T100">
        <v>0</v>
      </c>
      <c r="U100">
        <v>0</v>
      </c>
      <c r="V100">
        <v>0</v>
      </c>
      <c r="W100">
        <v>0</v>
      </c>
      <c r="X100">
        <v>0</v>
      </c>
      <c r="Y100">
        <v>0</v>
      </c>
      <c r="Z100">
        <v>0</v>
      </c>
      <c r="AA100">
        <v>0</v>
      </c>
      <c r="AB100">
        <v>0</v>
      </c>
    </row>
    <row r="101" spans="1:28">
      <c r="A101" t="s">
        <v>86</v>
      </c>
      <c r="B101" s="329" t="s">
        <v>87</v>
      </c>
      <c r="C101">
        <v>0</v>
      </c>
      <c r="P101" s="328">
        <v>0</v>
      </c>
      <c r="Q101">
        <v>0</v>
      </c>
      <c r="R101">
        <v>0</v>
      </c>
      <c r="S101">
        <v>0</v>
      </c>
      <c r="T101">
        <v>0</v>
      </c>
      <c r="U101">
        <v>0</v>
      </c>
      <c r="V101">
        <v>0</v>
      </c>
      <c r="W101">
        <v>0</v>
      </c>
      <c r="X101">
        <v>0</v>
      </c>
      <c r="Y101">
        <v>0</v>
      </c>
      <c r="Z101">
        <v>0</v>
      </c>
      <c r="AA101">
        <v>0</v>
      </c>
      <c r="AB101">
        <v>0</v>
      </c>
    </row>
    <row r="102" spans="1:16">
      <c r="A102" t="s">
        <v>90</v>
      </c>
      <c r="B102" t="s">
        <v>91</v>
      </c>
      <c r="C102">
        <v>0</v>
      </c>
      <c r="O102" s="328"/>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8"/>
      <c r="P105">
        <v>0</v>
      </c>
      <c r="Q105">
        <v>0</v>
      </c>
      <c r="R105">
        <v>0</v>
      </c>
      <c r="S105">
        <v>0</v>
      </c>
      <c r="T105">
        <v>0</v>
      </c>
      <c r="U105">
        <v>0</v>
      </c>
      <c r="V105">
        <v>0</v>
      </c>
      <c r="W105">
        <v>0</v>
      </c>
      <c r="X105">
        <v>0</v>
      </c>
      <c r="Y105">
        <v>0</v>
      </c>
      <c r="Z105">
        <v>0</v>
      </c>
      <c r="AA105">
        <v>0</v>
      </c>
      <c r="AB105">
        <v>0</v>
      </c>
    </row>
    <row r="106" spans="1:28">
      <c r="A106" t="s">
        <v>104</v>
      </c>
      <c r="B106" t="s">
        <v>105</v>
      </c>
      <c r="C106">
        <v>3703390.44</v>
      </c>
      <c r="D106">
        <v>359029.34</v>
      </c>
      <c r="E106">
        <v>417137.28</v>
      </c>
      <c r="F106">
        <v>350732.27</v>
      </c>
      <c r="G106">
        <v>378928.3</v>
      </c>
      <c r="H106">
        <v>359239.67</v>
      </c>
      <c r="I106">
        <v>370298.71</v>
      </c>
      <c r="J106">
        <v>370385.02</v>
      </c>
      <c r="K106">
        <v>345663.97</v>
      </c>
      <c r="L106">
        <v>185775.47</v>
      </c>
      <c r="M106">
        <v>188733.47</v>
      </c>
      <c r="N106">
        <v>188733.47</v>
      </c>
      <c r="O106">
        <v>188733.47</v>
      </c>
      <c r="P106" s="328">
        <v>2191304.44</v>
      </c>
      <c r="Q106">
        <v>257847.54</v>
      </c>
      <c r="R106">
        <v>194951.54</v>
      </c>
      <c r="S106">
        <v>194951.54</v>
      </c>
      <c r="T106">
        <v>171505.98</v>
      </c>
      <c r="U106">
        <v>171505.98</v>
      </c>
      <c r="V106">
        <v>171505.98</v>
      </c>
      <c r="W106">
        <v>171505.98</v>
      </c>
      <c r="X106">
        <v>171505.98</v>
      </c>
      <c r="Y106">
        <v>171505.98</v>
      </c>
      <c r="Z106">
        <v>171505.98</v>
      </c>
      <c r="AA106">
        <v>171505.98</v>
      </c>
      <c r="AB106">
        <v>171505.98</v>
      </c>
    </row>
    <row r="107" spans="1:28">
      <c r="A107" t="s">
        <v>106</v>
      </c>
      <c r="B107" t="s">
        <v>107</v>
      </c>
      <c r="C107">
        <v>3070447.69</v>
      </c>
      <c r="D107">
        <v>309014.89</v>
      </c>
      <c r="E107">
        <v>357567.24</v>
      </c>
      <c r="F107">
        <v>297911.21</v>
      </c>
      <c r="G107">
        <v>314449.4</v>
      </c>
      <c r="H107">
        <v>300490.68</v>
      </c>
      <c r="I107">
        <v>311249.72</v>
      </c>
      <c r="J107">
        <v>312606.03</v>
      </c>
      <c r="K107">
        <v>284502</v>
      </c>
      <c r="L107">
        <v>145664.13</v>
      </c>
      <c r="M107">
        <v>145664.13</v>
      </c>
      <c r="N107">
        <v>145664.13</v>
      </c>
      <c r="O107" s="328">
        <v>145664.13</v>
      </c>
      <c r="P107" s="328">
        <v>1804740.96</v>
      </c>
      <c r="Q107">
        <v>166198.33</v>
      </c>
      <c r="R107">
        <v>166198.33</v>
      </c>
      <c r="S107">
        <v>166198.33</v>
      </c>
      <c r="T107">
        <v>145127.33</v>
      </c>
      <c r="U107">
        <v>145127.33</v>
      </c>
      <c r="V107">
        <v>145127.33</v>
      </c>
      <c r="W107">
        <v>145127.33</v>
      </c>
      <c r="X107">
        <v>145127.33</v>
      </c>
      <c r="Y107">
        <v>145127.33</v>
      </c>
      <c r="Z107">
        <v>145127.33</v>
      </c>
      <c r="AA107">
        <v>145127.33</v>
      </c>
      <c r="AB107">
        <v>145127.33</v>
      </c>
    </row>
    <row r="108" spans="1:28">
      <c r="A108" t="s">
        <v>110</v>
      </c>
      <c r="B108" t="s">
        <v>111</v>
      </c>
      <c r="C108">
        <v>61256.97</v>
      </c>
      <c r="D108">
        <v>4820.3</v>
      </c>
      <c r="E108">
        <v>5194.77</v>
      </c>
      <c r="F108">
        <v>4604.19</v>
      </c>
      <c r="G108">
        <v>6204.19</v>
      </c>
      <c r="H108">
        <v>5104.19</v>
      </c>
      <c r="I108">
        <v>5404.19</v>
      </c>
      <c r="J108">
        <v>1500</v>
      </c>
      <c r="K108">
        <v>9208.38</v>
      </c>
      <c r="L108">
        <v>4804.19</v>
      </c>
      <c r="M108">
        <v>4804.19</v>
      </c>
      <c r="N108">
        <v>4804.19</v>
      </c>
      <c r="O108">
        <v>4804.19</v>
      </c>
      <c r="P108" s="328">
        <v>56000</v>
      </c>
      <c r="Q108">
        <v>56000</v>
      </c>
      <c r="R108">
        <v>0</v>
      </c>
      <c r="S108">
        <v>0</v>
      </c>
      <c r="T108">
        <v>0</v>
      </c>
      <c r="U108">
        <v>0</v>
      </c>
      <c r="V108">
        <v>0</v>
      </c>
      <c r="W108">
        <v>0</v>
      </c>
      <c r="X108">
        <v>0</v>
      </c>
      <c r="Y108">
        <v>0</v>
      </c>
      <c r="Z108">
        <v>0</v>
      </c>
      <c r="AA108">
        <v>0</v>
      </c>
      <c r="AB108">
        <v>0</v>
      </c>
    </row>
    <row r="109" spans="1:28">
      <c r="A109" t="s">
        <v>113</v>
      </c>
      <c r="B109" t="s">
        <v>114</v>
      </c>
      <c r="C109">
        <v>181053.32</v>
      </c>
      <c r="D109">
        <v>16214.36</v>
      </c>
      <c r="E109">
        <v>18243</v>
      </c>
      <c r="F109">
        <v>16214.36</v>
      </c>
      <c r="G109">
        <v>21035.72</v>
      </c>
      <c r="H109">
        <v>16214.36</v>
      </c>
      <c r="I109">
        <v>16214.36</v>
      </c>
      <c r="J109">
        <v>19532</v>
      </c>
      <c r="K109">
        <v>18085.72</v>
      </c>
      <c r="L109">
        <v>7606.36</v>
      </c>
      <c r="M109">
        <v>10564.36</v>
      </c>
      <c r="N109">
        <v>10564.36</v>
      </c>
      <c r="O109">
        <v>10564.36</v>
      </c>
      <c r="P109" s="328">
        <v>138896</v>
      </c>
      <c r="Q109">
        <v>17896</v>
      </c>
      <c r="R109">
        <v>11000</v>
      </c>
      <c r="S109">
        <v>11000</v>
      </c>
      <c r="T109">
        <v>11000</v>
      </c>
      <c r="U109">
        <v>11000</v>
      </c>
      <c r="V109">
        <v>11000</v>
      </c>
      <c r="W109">
        <v>11000</v>
      </c>
      <c r="X109">
        <v>11000</v>
      </c>
      <c r="Y109">
        <v>11000</v>
      </c>
      <c r="Z109">
        <v>11000</v>
      </c>
      <c r="AA109">
        <v>11000</v>
      </c>
      <c r="AB109">
        <v>11000</v>
      </c>
    </row>
    <row r="110" spans="1:28">
      <c r="A110" t="s">
        <v>116</v>
      </c>
      <c r="B110" t="s">
        <v>117</v>
      </c>
      <c r="C110">
        <v>369812.46</v>
      </c>
      <c r="D110">
        <v>27241.29</v>
      </c>
      <c r="E110">
        <v>35099.77</v>
      </c>
      <c r="F110">
        <v>29914.01</v>
      </c>
      <c r="G110">
        <v>35150.49</v>
      </c>
      <c r="H110">
        <v>35538.94</v>
      </c>
      <c r="I110">
        <v>35538.94</v>
      </c>
      <c r="J110">
        <v>34855.49</v>
      </c>
      <c r="K110">
        <v>32228.37</v>
      </c>
      <c r="L110">
        <v>26061.29</v>
      </c>
      <c r="M110">
        <v>26061.29</v>
      </c>
      <c r="N110">
        <v>26061.29</v>
      </c>
      <c r="O110">
        <v>26061.29</v>
      </c>
      <c r="P110" s="328">
        <v>181015.62</v>
      </c>
      <c r="Q110">
        <v>16852.91</v>
      </c>
      <c r="R110">
        <v>16852.91</v>
      </c>
      <c r="S110">
        <v>16852.91</v>
      </c>
      <c r="T110">
        <v>14495.21</v>
      </c>
      <c r="U110">
        <v>14495.21</v>
      </c>
      <c r="V110">
        <v>14495.21</v>
      </c>
      <c r="W110">
        <v>14495.21</v>
      </c>
      <c r="X110">
        <v>14495.21</v>
      </c>
      <c r="Y110">
        <v>14495.21</v>
      </c>
      <c r="Z110">
        <v>14495.21</v>
      </c>
      <c r="AA110">
        <v>14495.21</v>
      </c>
      <c r="AB110">
        <v>14495.21</v>
      </c>
    </row>
    <row r="111" spans="1:28">
      <c r="A111" t="s">
        <v>119</v>
      </c>
      <c r="B111" t="s">
        <v>120</v>
      </c>
      <c r="C111">
        <v>20820</v>
      </c>
      <c r="D111">
        <v>1738.5</v>
      </c>
      <c r="E111">
        <v>1032.5</v>
      </c>
      <c r="F111">
        <v>2088.5</v>
      </c>
      <c r="G111">
        <v>2088.5</v>
      </c>
      <c r="H111">
        <v>1891.5</v>
      </c>
      <c r="I111">
        <v>1891.5</v>
      </c>
      <c r="J111">
        <v>1891.5</v>
      </c>
      <c r="K111">
        <v>1639.5</v>
      </c>
      <c r="L111">
        <v>1639.5</v>
      </c>
      <c r="M111">
        <v>1639.5</v>
      </c>
      <c r="N111">
        <v>1639.5</v>
      </c>
      <c r="O111">
        <v>1639.5</v>
      </c>
      <c r="P111" s="328">
        <v>10651.86</v>
      </c>
      <c r="Q111">
        <v>900.3</v>
      </c>
      <c r="R111">
        <v>900.3</v>
      </c>
      <c r="S111">
        <v>900.3</v>
      </c>
      <c r="T111">
        <v>883.44</v>
      </c>
      <c r="U111">
        <v>883.44</v>
      </c>
      <c r="V111">
        <v>883.44</v>
      </c>
      <c r="W111">
        <v>883.44</v>
      </c>
      <c r="X111">
        <v>883.44</v>
      </c>
      <c r="Y111">
        <v>883.44</v>
      </c>
      <c r="Z111">
        <v>883.44</v>
      </c>
      <c r="AA111">
        <v>883.44</v>
      </c>
      <c r="AB111">
        <v>883.44</v>
      </c>
    </row>
    <row r="112" spans="1:28">
      <c r="A112" t="s">
        <v>122</v>
      </c>
      <c r="B112" t="s">
        <v>123</v>
      </c>
      <c r="C112">
        <v>0</v>
      </c>
      <c r="P112" s="328">
        <v>0</v>
      </c>
      <c r="Q112">
        <v>0</v>
      </c>
      <c r="R112">
        <v>0</v>
      </c>
      <c r="S112">
        <v>0</v>
      </c>
      <c r="T112">
        <v>0</v>
      </c>
      <c r="U112">
        <v>0</v>
      </c>
      <c r="V112">
        <v>0</v>
      </c>
      <c r="W112">
        <v>0</v>
      </c>
      <c r="X112">
        <v>0</v>
      </c>
      <c r="Y112">
        <v>0</v>
      </c>
      <c r="Z112">
        <v>0</v>
      </c>
      <c r="AA112">
        <v>0</v>
      </c>
      <c r="AB112">
        <v>0</v>
      </c>
    </row>
    <row r="113" spans="1:28">
      <c r="A113" t="s">
        <v>125</v>
      </c>
      <c r="B113" t="s">
        <v>126</v>
      </c>
      <c r="C113">
        <v>0</v>
      </c>
      <c r="P113" s="328">
        <v>0</v>
      </c>
      <c r="Q113">
        <v>0</v>
      </c>
      <c r="R113">
        <v>0</v>
      </c>
      <c r="S113">
        <v>0</v>
      </c>
      <c r="T113">
        <v>0</v>
      </c>
      <c r="U113">
        <v>0</v>
      </c>
      <c r="V113">
        <v>0</v>
      </c>
      <c r="W113">
        <v>0</v>
      </c>
      <c r="X113">
        <v>0</v>
      </c>
      <c r="Y113">
        <v>0</v>
      </c>
      <c r="Z113">
        <v>0</v>
      </c>
      <c r="AA113">
        <v>0</v>
      </c>
      <c r="AB113">
        <v>0</v>
      </c>
    </row>
    <row r="114" spans="1:28">
      <c r="A114" t="s">
        <v>128</v>
      </c>
      <c r="B114" t="s">
        <v>129</v>
      </c>
      <c r="C114">
        <v>0</v>
      </c>
      <c r="P114" s="328">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1200</v>
      </c>
      <c r="Q115">
        <v>100</v>
      </c>
      <c r="R115">
        <v>100</v>
      </c>
      <c r="S115">
        <v>100</v>
      </c>
      <c r="T115">
        <v>100</v>
      </c>
      <c r="U115">
        <v>100</v>
      </c>
      <c r="V115">
        <v>100</v>
      </c>
      <c r="W115">
        <v>100</v>
      </c>
      <c r="X115">
        <v>100</v>
      </c>
      <c r="Y115">
        <v>100</v>
      </c>
      <c r="Z115">
        <v>100</v>
      </c>
      <c r="AA115">
        <v>100</v>
      </c>
      <c r="AB115">
        <v>100</v>
      </c>
    </row>
    <row r="116" spans="1:28">
      <c r="A116" t="s">
        <v>133</v>
      </c>
      <c r="B116" t="s">
        <v>134</v>
      </c>
      <c r="C116">
        <v>0</v>
      </c>
      <c r="P116" s="328">
        <v>1200</v>
      </c>
      <c r="Q116">
        <v>100</v>
      </c>
      <c r="R116">
        <v>100</v>
      </c>
      <c r="S116">
        <v>100</v>
      </c>
      <c r="T116">
        <v>100</v>
      </c>
      <c r="U116">
        <v>100</v>
      </c>
      <c r="V116">
        <v>100</v>
      </c>
      <c r="W116">
        <v>100</v>
      </c>
      <c r="X116">
        <v>100</v>
      </c>
      <c r="Y116">
        <v>100</v>
      </c>
      <c r="Z116">
        <v>100</v>
      </c>
      <c r="AA116">
        <v>100</v>
      </c>
      <c r="AB116">
        <v>100</v>
      </c>
    </row>
    <row r="117" spans="1:28">
      <c r="A117" t="s">
        <v>139</v>
      </c>
      <c r="B117" t="s">
        <v>140</v>
      </c>
      <c r="C117">
        <v>0</v>
      </c>
      <c r="P117" s="328">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8">
        <v>0</v>
      </c>
      <c r="Q123">
        <v>0</v>
      </c>
      <c r="R123">
        <v>0</v>
      </c>
      <c r="S123">
        <v>0</v>
      </c>
      <c r="T123">
        <v>0</v>
      </c>
      <c r="U123">
        <v>0</v>
      </c>
      <c r="V123">
        <v>0</v>
      </c>
      <c r="W123">
        <v>0</v>
      </c>
      <c r="X123">
        <v>0</v>
      </c>
      <c r="Y123">
        <v>0</v>
      </c>
      <c r="Z123">
        <v>0</v>
      </c>
      <c r="AA123">
        <v>0</v>
      </c>
      <c r="AB123">
        <v>0</v>
      </c>
    </row>
    <row r="124" spans="1:28">
      <c r="A124" t="s">
        <v>149</v>
      </c>
      <c r="B124" t="s">
        <v>150</v>
      </c>
      <c r="C124">
        <v>14012.09</v>
      </c>
      <c r="D124">
        <v>0</v>
      </c>
      <c r="E124">
        <v>5000</v>
      </c>
      <c r="F124">
        <v>0</v>
      </c>
      <c r="G124">
        <v>0</v>
      </c>
      <c r="H124">
        <v>0</v>
      </c>
      <c r="I124">
        <v>0</v>
      </c>
      <c r="J124">
        <v>8112.09</v>
      </c>
      <c r="K124">
        <v>0</v>
      </c>
      <c r="L124">
        <v>0</v>
      </c>
      <c r="M124">
        <v>0</v>
      </c>
      <c r="N124">
        <v>900</v>
      </c>
      <c r="O124">
        <v>0</v>
      </c>
      <c r="P124">
        <v>3000</v>
      </c>
      <c r="Q124">
        <v>1500</v>
      </c>
      <c r="R124">
        <v>0</v>
      </c>
      <c r="S124">
        <v>0</v>
      </c>
      <c r="T124">
        <v>0</v>
      </c>
      <c r="U124">
        <v>0</v>
      </c>
      <c r="V124">
        <v>0</v>
      </c>
      <c r="W124">
        <v>0</v>
      </c>
      <c r="X124">
        <v>0</v>
      </c>
      <c r="Y124">
        <v>1500</v>
      </c>
      <c r="Z124">
        <v>0</v>
      </c>
      <c r="AA124">
        <v>0</v>
      </c>
      <c r="AB124">
        <v>0</v>
      </c>
    </row>
    <row r="125" spans="1:28">
      <c r="A125" t="s">
        <v>151</v>
      </c>
      <c r="B125" t="s">
        <v>152</v>
      </c>
      <c r="C125">
        <v>0</v>
      </c>
      <c r="P125" s="328">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8112.09</v>
      </c>
      <c r="D127">
        <v>0</v>
      </c>
      <c r="E127">
        <v>0</v>
      </c>
      <c r="F127">
        <v>0</v>
      </c>
      <c r="G127">
        <v>0</v>
      </c>
      <c r="H127">
        <v>0</v>
      </c>
      <c r="I127">
        <v>0</v>
      </c>
      <c r="J127">
        <v>8112.09</v>
      </c>
      <c r="K127">
        <v>0</v>
      </c>
      <c r="L127">
        <v>0</v>
      </c>
      <c r="M127">
        <v>0</v>
      </c>
      <c r="N127">
        <v>0</v>
      </c>
      <c r="O127">
        <v>0</v>
      </c>
      <c r="P127" s="328">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5900</v>
      </c>
      <c r="E132">
        <v>5000</v>
      </c>
      <c r="N132">
        <v>900</v>
      </c>
      <c r="P132" s="328">
        <v>3000</v>
      </c>
      <c r="Q132">
        <v>1500</v>
      </c>
      <c r="R132">
        <v>0</v>
      </c>
      <c r="S132">
        <v>0</v>
      </c>
      <c r="T132">
        <v>0</v>
      </c>
      <c r="U132">
        <v>0</v>
      </c>
      <c r="V132">
        <v>0</v>
      </c>
      <c r="W132">
        <v>0</v>
      </c>
      <c r="X132">
        <v>0</v>
      </c>
      <c r="Y132">
        <v>1500</v>
      </c>
      <c r="Z132">
        <v>0</v>
      </c>
      <c r="AA132">
        <v>0</v>
      </c>
      <c r="AB132">
        <v>0</v>
      </c>
    </row>
    <row r="133" spans="1:28">
      <c r="A133" t="s">
        <v>417</v>
      </c>
      <c r="B133" t="s">
        <v>418</v>
      </c>
      <c r="C133">
        <v>9937.98</v>
      </c>
      <c r="D133">
        <v>3309.75</v>
      </c>
      <c r="E133">
        <v>173.75</v>
      </c>
      <c r="F133">
        <v>173.75</v>
      </c>
      <c r="G133">
        <v>173.75</v>
      </c>
      <c r="H133">
        <v>173.75</v>
      </c>
      <c r="I133">
        <v>4890.73</v>
      </c>
      <c r="J133">
        <v>173.75</v>
      </c>
      <c r="K133">
        <v>173.75</v>
      </c>
      <c r="L133">
        <v>173.75</v>
      </c>
      <c r="M133">
        <v>173.75</v>
      </c>
      <c r="N133">
        <v>173.75</v>
      </c>
      <c r="O133">
        <v>173.75</v>
      </c>
      <c r="P133">
        <v>4716.98113207547</v>
      </c>
      <c r="Q133">
        <v>4716.98113207547</v>
      </c>
      <c r="R133">
        <v>0</v>
      </c>
      <c r="S133">
        <v>0</v>
      </c>
      <c r="T133">
        <v>0</v>
      </c>
      <c r="U133">
        <v>0</v>
      </c>
      <c r="V133">
        <v>0</v>
      </c>
      <c r="W133">
        <v>0</v>
      </c>
      <c r="X133">
        <v>0</v>
      </c>
      <c r="Y133">
        <v>0</v>
      </c>
      <c r="Z133">
        <v>0</v>
      </c>
      <c r="AA133">
        <v>0</v>
      </c>
      <c r="AB133">
        <v>0</v>
      </c>
    </row>
    <row r="134" spans="1:28">
      <c r="A134" t="s">
        <v>419</v>
      </c>
      <c r="B134" t="s">
        <v>420</v>
      </c>
      <c r="C134">
        <v>2085</v>
      </c>
      <c r="D134">
        <v>173.75</v>
      </c>
      <c r="E134">
        <v>173.75</v>
      </c>
      <c r="F134">
        <v>173.75</v>
      </c>
      <c r="G134">
        <v>173.75</v>
      </c>
      <c r="H134">
        <v>173.75</v>
      </c>
      <c r="I134">
        <v>173.75</v>
      </c>
      <c r="J134">
        <v>173.75</v>
      </c>
      <c r="K134">
        <v>173.75</v>
      </c>
      <c r="L134">
        <v>173.75</v>
      </c>
      <c r="M134">
        <v>173.75</v>
      </c>
      <c r="N134">
        <v>173.75</v>
      </c>
      <c r="O134">
        <v>173.75</v>
      </c>
      <c r="P134" s="328">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7852.98</v>
      </c>
      <c r="D140">
        <v>3136</v>
      </c>
      <c r="E140">
        <v>0</v>
      </c>
      <c r="F140">
        <v>0</v>
      </c>
      <c r="G140">
        <v>0</v>
      </c>
      <c r="H140">
        <v>0</v>
      </c>
      <c r="I140">
        <v>4716.98</v>
      </c>
      <c r="P140" s="328">
        <v>4716.98113207547</v>
      </c>
      <c r="Q140">
        <v>4716.98113207547</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40370.6098401079</v>
      </c>
      <c r="D332">
        <v>9041.50963757274</v>
      </c>
      <c r="E332">
        <v>3092.02643930638</v>
      </c>
      <c r="F332">
        <v>3985.75936170318</v>
      </c>
      <c r="G332">
        <v>3704.3821213312</v>
      </c>
      <c r="H332">
        <v>3977.37485004428</v>
      </c>
      <c r="I332">
        <v>3229.31867753981</v>
      </c>
      <c r="J332">
        <v>2796.92756637347</v>
      </c>
      <c r="K332">
        <v>2069.76234208793</v>
      </c>
      <c r="L332">
        <v>2075.67550829986</v>
      </c>
      <c r="M332">
        <v>2132.62444528302</v>
      </c>
      <c r="N332">
        <v>2132.62444528302</v>
      </c>
      <c r="O332">
        <v>2132.62444528302</v>
      </c>
      <c r="P332">
        <v>17955.316498234</v>
      </c>
      <c r="Q332">
        <v>1660.86232316906</v>
      </c>
      <c r="R332">
        <v>1694.82458732001</v>
      </c>
      <c r="S332">
        <v>1694.82458732001</v>
      </c>
      <c r="T332">
        <v>1433.86722226944</v>
      </c>
      <c r="U332">
        <v>1433.86722226944</v>
      </c>
      <c r="V332">
        <v>1433.86722226944</v>
      </c>
      <c r="W332">
        <v>1433.86722226944</v>
      </c>
      <c r="X332">
        <v>1433.86722226944</v>
      </c>
      <c r="Y332">
        <v>1433.86722226944</v>
      </c>
      <c r="Z332">
        <v>1433.86722226944</v>
      </c>
      <c r="AA332">
        <v>1433.86722226944</v>
      </c>
      <c r="AB332">
        <v>1433.86722226944</v>
      </c>
    </row>
    <row r="333" spans="1:28">
      <c r="A333">
        <v>6404</v>
      </c>
      <c r="B333" t="s">
        <v>674</v>
      </c>
      <c r="C333">
        <v>699203.135341024</v>
      </c>
      <c r="D333">
        <v>83757.8103624273</v>
      </c>
      <c r="E333">
        <v>31731.7135606936</v>
      </c>
      <c r="F333">
        <v>176147.970638297</v>
      </c>
      <c r="G333">
        <v>102091.977878669</v>
      </c>
      <c r="H333">
        <v>75755.3551499558</v>
      </c>
      <c r="I333">
        <v>61657.8813224603</v>
      </c>
      <c r="J333">
        <v>58508.6024336264</v>
      </c>
      <c r="K333">
        <v>-58410.3023420879</v>
      </c>
      <c r="L333">
        <v>133390.7544917</v>
      </c>
      <c r="M333">
        <v>-23324.9766226416</v>
      </c>
      <c r="N333">
        <v>21498.1742339622</v>
      </c>
      <c r="O333">
        <v>36398.1742339622</v>
      </c>
      <c r="P333">
        <v>283296.148492482</v>
      </c>
      <c r="Q333">
        <v>-31477.9174189113</v>
      </c>
      <c r="R333">
        <v>39601.1014490133</v>
      </c>
      <c r="S333">
        <v>39601.1014490133</v>
      </c>
      <c r="T333">
        <v>27063.5403348186</v>
      </c>
      <c r="U333">
        <v>25563.5403348186</v>
      </c>
      <c r="V333">
        <v>27063.5403348186</v>
      </c>
      <c r="W333">
        <v>27063.5403348186</v>
      </c>
      <c r="X333">
        <v>27063.5403348186</v>
      </c>
      <c r="Y333">
        <v>25563.5403348186</v>
      </c>
      <c r="Z333">
        <v>27063.5403348186</v>
      </c>
      <c r="AA333">
        <v>25063.5403348186</v>
      </c>
      <c r="AB333">
        <v>24063.5403348186</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7194.99225565607</v>
      </c>
      <c r="D343">
        <v>2932.13570812019</v>
      </c>
      <c r="E343">
        <v>1378.61959941232</v>
      </c>
      <c r="F343">
        <v>-2234.31640168543</v>
      </c>
      <c r="G343">
        <v>4260.25800676422</v>
      </c>
      <c r="H343">
        <v>176.12098818862</v>
      </c>
      <c r="I343">
        <v>-437.211220826381</v>
      </c>
      <c r="J343">
        <v>1466.79593871167</v>
      </c>
      <c r="K343">
        <v>702.869098517158</v>
      </c>
      <c r="L343">
        <v>-1050.2794615463</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692008.143085368</v>
      </c>
      <c r="D347">
        <v>80825.6746543071</v>
      </c>
      <c r="E347">
        <v>30353.0939612813</v>
      </c>
      <c r="F347">
        <v>178382.287039982</v>
      </c>
      <c r="G347">
        <v>97831.7198719046</v>
      </c>
      <c r="H347">
        <v>75579.2341617672</v>
      </c>
      <c r="I347">
        <v>62095.0925432866</v>
      </c>
      <c r="J347">
        <v>57041.8064949148</v>
      </c>
      <c r="K347">
        <v>-59113.1714406051</v>
      </c>
      <c r="L347">
        <v>134441.033953246</v>
      </c>
      <c r="M347">
        <v>-23324.9766226416</v>
      </c>
      <c r="N347">
        <v>21498.1742339622</v>
      </c>
      <c r="O347">
        <v>36398.1742339622</v>
      </c>
      <c r="P347">
        <v>283296.148492482</v>
      </c>
      <c r="Q347">
        <v>-31477.9174189113</v>
      </c>
      <c r="R347">
        <v>39601.1014490133</v>
      </c>
      <c r="S347">
        <v>39601.1014490133</v>
      </c>
      <c r="T347">
        <v>27063.5403348186</v>
      </c>
      <c r="U347">
        <v>25563.5403348186</v>
      </c>
      <c r="V347">
        <v>27063.5403348186</v>
      </c>
      <c r="W347">
        <v>27063.5403348186</v>
      </c>
      <c r="X347">
        <v>27063.5403348186</v>
      </c>
      <c r="Y347">
        <v>25563.5403348186</v>
      </c>
      <c r="Z347">
        <v>27063.5403348186</v>
      </c>
      <c r="AA347">
        <v>25063.5403348186</v>
      </c>
      <c r="AB347">
        <v>24063.5403348186</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692008.143085368</v>
      </c>
      <c r="D351">
        <v>80825.6746543071</v>
      </c>
      <c r="E351">
        <v>30353.0939612813</v>
      </c>
      <c r="F351">
        <v>178382.287039982</v>
      </c>
      <c r="G351">
        <v>97831.7198719046</v>
      </c>
      <c r="H351">
        <v>75579.2341617672</v>
      </c>
      <c r="I351">
        <v>62095.0925432866</v>
      </c>
      <c r="J351">
        <v>57041.8064949148</v>
      </c>
      <c r="K351">
        <v>-59113.1714406051</v>
      </c>
      <c r="L351">
        <v>134441.033953246</v>
      </c>
      <c r="M351">
        <v>-23324.9766226416</v>
      </c>
      <c r="N351">
        <v>21498.1742339622</v>
      </c>
      <c r="O351">
        <v>36398.1742339622</v>
      </c>
      <c r="P351">
        <v>283296.148492482</v>
      </c>
      <c r="Q351">
        <v>-31477.9174189113</v>
      </c>
      <c r="R351">
        <v>39601.1014490133</v>
      </c>
      <c r="S351">
        <v>39601.1014490133</v>
      </c>
      <c r="T351">
        <v>27063.5403348186</v>
      </c>
      <c r="U351">
        <v>25563.5403348186</v>
      </c>
      <c r="V351">
        <v>27063.5403348186</v>
      </c>
      <c r="W351">
        <v>27063.5403348186</v>
      </c>
      <c r="X351">
        <v>27063.5403348186</v>
      </c>
      <c r="Y351">
        <v>25563.5403348186</v>
      </c>
      <c r="Z351">
        <v>27063.5403348186</v>
      </c>
      <c r="AA351">
        <v>25063.5403348186</v>
      </c>
      <c r="AB351">
        <v>24063.5403348186</v>
      </c>
    </row>
    <row r="352" spans="1:28">
      <c r="A352">
        <v>6714</v>
      </c>
      <c r="B352" t="s">
        <v>693</v>
      </c>
      <c r="C352">
        <v>692008.143085368</v>
      </c>
      <c r="D352">
        <v>80825.6746543071</v>
      </c>
      <c r="E352">
        <v>30353.0939612813</v>
      </c>
      <c r="F352">
        <v>178382.287039982</v>
      </c>
      <c r="G352">
        <v>97831.7198719046</v>
      </c>
      <c r="H352">
        <v>75579.2341617672</v>
      </c>
      <c r="I352">
        <v>62095.0925432866</v>
      </c>
      <c r="J352">
        <v>57041.8064949148</v>
      </c>
      <c r="K352">
        <v>-59113.1714406051</v>
      </c>
      <c r="L352">
        <v>134441.033953246</v>
      </c>
      <c r="M352">
        <v>-23324.9766226416</v>
      </c>
      <c r="N352">
        <v>21498.1742339622</v>
      </c>
      <c r="O352">
        <v>36398.1742339622</v>
      </c>
      <c r="P352">
        <v>283296.148492482</v>
      </c>
      <c r="Q352">
        <v>-31477.9174189113</v>
      </c>
      <c r="R352">
        <v>39601.1014490133</v>
      </c>
      <c r="S352">
        <v>39601.1014490133</v>
      </c>
      <c r="T352">
        <v>27063.5403348186</v>
      </c>
      <c r="U352">
        <v>25563.5403348186</v>
      </c>
      <c r="V352">
        <v>27063.5403348186</v>
      </c>
      <c r="W352">
        <v>27063.5403348186</v>
      </c>
      <c r="X352">
        <v>27063.5403348186</v>
      </c>
      <c r="Y352">
        <v>25563.5403348186</v>
      </c>
      <c r="Z352">
        <v>27063.5403348186</v>
      </c>
      <c r="AA352">
        <v>25063.5403348186</v>
      </c>
      <c r="AB352">
        <v>24063.5403348186</v>
      </c>
    </row>
    <row r="353" spans="1:16">
      <c r="A353">
        <v>6801</v>
      </c>
      <c r="B353" t="s">
        <v>694</v>
      </c>
      <c r="C353">
        <v>0</v>
      </c>
      <c r="P353">
        <v>0</v>
      </c>
    </row>
    <row r="354" spans="1:28">
      <c r="A354">
        <v>6715</v>
      </c>
      <c r="B354" t="s">
        <v>695</v>
      </c>
      <c r="C354">
        <v>692008.143085368</v>
      </c>
      <c r="D354">
        <v>80825.6746543071</v>
      </c>
      <c r="E354">
        <v>30353.0939612813</v>
      </c>
      <c r="F354">
        <v>178382.287039982</v>
      </c>
      <c r="G354">
        <v>97831.7198719046</v>
      </c>
      <c r="H354">
        <v>75579.2341617672</v>
      </c>
      <c r="I354">
        <v>62095.0925432866</v>
      </c>
      <c r="J354">
        <v>57041.8064949148</v>
      </c>
      <c r="K354">
        <v>-59113.1714406051</v>
      </c>
      <c r="L354">
        <v>134441.033953246</v>
      </c>
      <c r="M354">
        <v>-23324.9766226416</v>
      </c>
      <c r="N354">
        <v>21498.1742339622</v>
      </c>
      <c r="O354">
        <v>36398.1742339622</v>
      </c>
      <c r="P354">
        <v>283296.148492482</v>
      </c>
      <c r="Q354">
        <v>-31477.9174189113</v>
      </c>
      <c r="R354">
        <v>39601.1014490133</v>
      </c>
      <c r="S354">
        <v>39601.1014490133</v>
      </c>
      <c r="T354">
        <v>27063.5403348186</v>
      </c>
      <c r="U354">
        <v>25563.5403348186</v>
      </c>
      <c r="V354">
        <v>27063.5403348186</v>
      </c>
      <c r="W354">
        <v>27063.5403348186</v>
      </c>
      <c r="X354">
        <v>27063.5403348186</v>
      </c>
      <c r="Y354">
        <v>25563.5403348186</v>
      </c>
      <c r="Z354">
        <v>27063.5403348186</v>
      </c>
      <c r="AA354">
        <v>25063.5403348186</v>
      </c>
      <c r="AB354">
        <v>24063.5403348186</v>
      </c>
    </row>
    <row r="355" spans="1:16">
      <c r="A355">
        <v>6716</v>
      </c>
      <c r="B355" t="s">
        <v>696</v>
      </c>
      <c r="C355">
        <v>0</v>
      </c>
      <c r="P355">
        <v>0</v>
      </c>
    </row>
    <row r="356" spans="1:28">
      <c r="A356" t="s">
        <v>697</v>
      </c>
      <c r="B356" t="s">
        <v>698</v>
      </c>
      <c r="C356">
        <v>0.128473516753873</v>
      </c>
      <c r="D356">
        <v>0.160017715194452</v>
      </c>
      <c r="E356">
        <v>0.0584563703298468</v>
      </c>
      <c r="F356">
        <v>0.295915809005537</v>
      </c>
      <c r="G356">
        <v>0.169305157489379</v>
      </c>
      <c r="H356">
        <v>0.137486452280212</v>
      </c>
      <c r="I356">
        <v>0.110287980649395</v>
      </c>
      <c r="J356">
        <v>0.105842129450996</v>
      </c>
      <c r="K356">
        <v>-0.155130213549809</v>
      </c>
      <c r="L356">
        <v>0.389176695645059</v>
      </c>
      <c r="M356">
        <v>-0.0715479633624533</v>
      </c>
      <c r="N356">
        <v>0.0797804558917481</v>
      </c>
      <c r="O356">
        <v>0.130084671543634</v>
      </c>
      <c r="P356">
        <v>0.0921430269419369</v>
      </c>
      <c r="Q356">
        <v>-0.0963126538559602</v>
      </c>
      <c r="R356">
        <v>0.133390779781154</v>
      </c>
      <c r="S356">
        <v>0.133390779781154</v>
      </c>
      <c r="T356">
        <v>0.10957584049925</v>
      </c>
      <c r="U356">
        <v>0.10380816635487</v>
      </c>
      <c r="V356">
        <v>0.10957584049925</v>
      </c>
      <c r="W356">
        <v>0.10957584049925</v>
      </c>
      <c r="X356">
        <v>0.10957584049925</v>
      </c>
      <c r="Y356">
        <v>0.10380816635487</v>
      </c>
      <c r="Z356">
        <v>0.10957584049925</v>
      </c>
      <c r="AA356">
        <v>0.101885608306744</v>
      </c>
      <c r="AB356">
        <v>0.0980404922104902</v>
      </c>
    </row>
    <row r="357" spans="2:28">
      <c r="B357" t="s">
        <v>697</v>
      </c>
      <c r="C357">
        <v>0.120210756998575</v>
      </c>
      <c r="D357">
        <v>0.139371062064166</v>
      </c>
      <c r="E357">
        <v>0.0509517846520017</v>
      </c>
      <c r="F357">
        <v>0.293038615153832</v>
      </c>
      <c r="G357">
        <v>0.156559400912939</v>
      </c>
      <c r="H357">
        <v>0.130324407190834</v>
      </c>
      <c r="I357">
        <v>0.105542269736348</v>
      </c>
      <c r="J357">
        <v>0.0984809407430852</v>
      </c>
      <c r="K357">
        <v>-0.162764483783569</v>
      </c>
      <c r="L357">
        <v>0.38623087175937</v>
      </c>
      <c r="M357">
        <v>-0.0787479633624533</v>
      </c>
      <c r="N357">
        <v>0.0725804558917481</v>
      </c>
      <c r="O357">
        <v>0.122884671543634</v>
      </c>
      <c r="P357">
        <v>0.086651079502283</v>
      </c>
      <c r="Q357">
        <v>-0.101677437786504</v>
      </c>
      <c r="R357">
        <v>0.12791629367577</v>
      </c>
      <c r="S357">
        <v>0.12791629367577</v>
      </c>
      <c r="T357">
        <v>0.104062454563012</v>
      </c>
      <c r="U357">
        <v>0.0982947804186319</v>
      </c>
      <c r="V357">
        <v>0.104062454563012</v>
      </c>
      <c r="W357">
        <v>0.104062454563012</v>
      </c>
      <c r="X357">
        <v>0.104062454563012</v>
      </c>
      <c r="Y357">
        <v>0.0982947804186319</v>
      </c>
      <c r="Z357">
        <v>0.104062454563012</v>
      </c>
      <c r="AA357">
        <v>0.0963722223705053</v>
      </c>
      <c r="AB357">
        <v>0.0925271062742519</v>
      </c>
    </row>
    <row r="358" spans="2:28">
      <c r="B358" t="s">
        <v>699</v>
      </c>
      <c r="C358">
        <v>0.120210756998575</v>
      </c>
      <c r="D358">
        <v>0.139371062064166</v>
      </c>
      <c r="E358">
        <v>0.0509517846520017</v>
      </c>
      <c r="F358">
        <v>0.293038615153832</v>
      </c>
      <c r="G358">
        <v>0.156559400912939</v>
      </c>
      <c r="H358">
        <v>0.130324407190834</v>
      </c>
      <c r="I358">
        <v>0.105542269736348</v>
      </c>
      <c r="J358">
        <v>0.0984809407430852</v>
      </c>
      <c r="K358">
        <v>-0.162764483783569</v>
      </c>
      <c r="L358">
        <v>0.38623087175937</v>
      </c>
      <c r="M358">
        <v>-0.0787479633624533</v>
      </c>
      <c r="N358">
        <v>0.0725804558917481</v>
      </c>
      <c r="O358">
        <v>0.122884671543634</v>
      </c>
      <c r="P358">
        <v>0.086651079502283</v>
      </c>
      <c r="Q358">
        <v>-0.101677437786504</v>
      </c>
      <c r="R358">
        <v>0.12791629367577</v>
      </c>
      <c r="S358">
        <v>0.12791629367577</v>
      </c>
      <c r="T358">
        <v>0.104062454563012</v>
      </c>
      <c r="U358">
        <v>0.0982947804186319</v>
      </c>
      <c r="V358">
        <v>0.104062454563012</v>
      </c>
      <c r="W358">
        <v>0.104062454563012</v>
      </c>
      <c r="X358">
        <v>0.104062454563012</v>
      </c>
      <c r="Y358">
        <v>0.0982947804186319</v>
      </c>
      <c r="Z358">
        <v>0.104062454563012</v>
      </c>
      <c r="AA358">
        <v>0.0963722223705053</v>
      </c>
      <c r="AB358">
        <v>0.0925271062742519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61256.97</v>
      </c>
      <c r="D361">
        <v>4820.3</v>
      </c>
      <c r="E361">
        <v>5194.77</v>
      </c>
      <c r="F361">
        <v>4604.19</v>
      </c>
      <c r="G361">
        <v>6204.19</v>
      </c>
      <c r="H361">
        <v>5104.19</v>
      </c>
      <c r="I361">
        <v>5404.19</v>
      </c>
      <c r="J361">
        <v>1500</v>
      </c>
      <c r="K361">
        <v>9208.38</v>
      </c>
      <c r="L361">
        <v>4804.19</v>
      </c>
      <c r="M361">
        <v>4804.19</v>
      </c>
      <c r="N361">
        <v>4804.19</v>
      </c>
      <c r="O361">
        <v>4804.19</v>
      </c>
      <c r="P361">
        <v>56000</v>
      </c>
      <c r="Q361">
        <v>56000</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61256.97</v>
      </c>
      <c r="D366">
        <v>4820.3</v>
      </c>
      <c r="E366">
        <v>5194.77</v>
      </c>
      <c r="F366">
        <v>4604.19</v>
      </c>
      <c r="G366">
        <v>6204.19</v>
      </c>
      <c r="H366">
        <v>5104.19</v>
      </c>
      <c r="I366">
        <v>5404.19</v>
      </c>
      <c r="J366">
        <v>1500</v>
      </c>
      <c r="K366">
        <v>9208.38</v>
      </c>
      <c r="L366">
        <v>4804.19</v>
      </c>
      <c r="M366">
        <v>4804.19</v>
      </c>
      <c r="N366">
        <v>4804.19</v>
      </c>
      <c r="O366">
        <v>4804.19</v>
      </c>
      <c r="P366">
        <v>56000</v>
      </c>
      <c r="Q366">
        <v>56000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zoomScale="85" zoomScaleNormal="85" topLeftCell="A13" workbookViewId="0">
      <selection activeCell="L3" sqref="L3"/>
    </sheetView>
  </sheetViews>
  <sheetFormatPr defaultColWidth="9" defaultRowHeight="13.5"/>
  <cols>
    <col min="3" max="3" width="12.875" customWidth="1"/>
    <col min="4" max="4" width="12.875" hidden="1" customWidth="1"/>
    <col min="5" max="5" width="10.5416666666667"/>
  </cols>
  <sheetData>
    <row r="1" customFormat="1" customHeight="1" spans="1:1">
      <c r="A1" t="s">
        <v>709</v>
      </c>
    </row>
    <row r="2" customFormat="1" customHeight="1" spans="2:4">
      <c r="B2" t="s">
        <v>710</v>
      </c>
      <c r="C2" t="s">
        <v>711</v>
      </c>
      <c r="D2" t="s">
        <v>712</v>
      </c>
    </row>
    <row r="3" customFormat="1" customHeight="1" spans="2:4">
      <c r="B3" t="s">
        <v>713</v>
      </c>
      <c r="C3" t="s">
        <v>714</v>
      </c>
      <c r="D3" t="s">
        <v>715</v>
      </c>
    </row>
    <row r="4" customFormat="1" customHeight="1" spans="2:3">
      <c r="B4" t="s">
        <v>716</v>
      </c>
      <c r="C4" t="s">
        <v>717</v>
      </c>
    </row>
    <row r="5" customFormat="1" customHeight="1" spans="2:3">
      <c r="B5" t="s">
        <v>718</v>
      </c>
      <c r="C5">
        <v>0</v>
      </c>
    </row>
    <row r="6" customFormat="1"/>
    <row r="7" customFormat="1" customHeight="1" spans="2:2">
      <c r="B7" t="s">
        <v>719</v>
      </c>
    </row>
    <row r="8" customFormat="1" customHeight="1" spans="2:16">
      <c r="B8" t="s">
        <v>720</v>
      </c>
      <c r="C8" t="s">
        <v>721</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722</v>
      </c>
      <c r="C9" t="s">
        <v>723</v>
      </c>
      <c r="D9">
        <v>2</v>
      </c>
      <c r="E9">
        <v>2</v>
      </c>
      <c r="F9">
        <v>2</v>
      </c>
      <c r="G9">
        <v>2</v>
      </c>
      <c r="H9">
        <v>2</v>
      </c>
      <c r="I9">
        <v>2</v>
      </c>
      <c r="J9">
        <v>2</v>
      </c>
      <c r="K9">
        <v>2</v>
      </c>
      <c r="L9">
        <v>2</v>
      </c>
      <c r="M9">
        <v>2</v>
      </c>
      <c r="N9">
        <v>2</v>
      </c>
      <c r="O9">
        <v>2</v>
      </c>
      <c r="P9">
        <v>2</v>
      </c>
    </row>
    <row r="10" customFormat="1" customHeight="1" spans="2:16">
      <c r="B10" t="s">
        <v>195</v>
      </c>
      <c r="C10" t="s">
        <v>724</v>
      </c>
      <c r="D10">
        <v>3</v>
      </c>
      <c r="E10">
        <v>3</v>
      </c>
      <c r="F10">
        <v>3</v>
      </c>
      <c r="G10">
        <v>3</v>
      </c>
      <c r="H10">
        <v>3</v>
      </c>
      <c r="I10">
        <v>3</v>
      </c>
      <c r="J10">
        <v>3</v>
      </c>
      <c r="K10">
        <v>3</v>
      </c>
      <c r="L10">
        <v>3</v>
      </c>
      <c r="M10">
        <v>3</v>
      </c>
      <c r="N10">
        <v>3</v>
      </c>
      <c r="O10">
        <v>3</v>
      </c>
      <c r="P10">
        <v>3</v>
      </c>
    </row>
    <row r="11" customFormat="1" customHeight="1" spans="2:16">
      <c r="B11" t="s">
        <v>725</v>
      </c>
      <c r="C11" t="s">
        <v>726</v>
      </c>
      <c r="D11">
        <v>12.75</v>
      </c>
      <c r="E11">
        <v>15</v>
      </c>
      <c r="F11">
        <v>15</v>
      </c>
      <c r="G11">
        <v>15</v>
      </c>
      <c r="H11">
        <v>12</v>
      </c>
      <c r="I11">
        <v>12</v>
      </c>
      <c r="J11">
        <v>12</v>
      </c>
      <c r="K11">
        <v>12</v>
      </c>
      <c r="L11">
        <v>12</v>
      </c>
      <c r="M11">
        <v>12</v>
      </c>
      <c r="N11">
        <v>12</v>
      </c>
      <c r="O11">
        <v>12</v>
      </c>
      <c r="P11">
        <v>12</v>
      </c>
    </row>
    <row r="12" customFormat="1" customHeight="1" spans="2:16">
      <c r="B12" t="s">
        <v>727</v>
      </c>
      <c r="C12" t="s">
        <v>728</v>
      </c>
      <c r="D12">
        <v>1</v>
      </c>
      <c r="E12">
        <v>1</v>
      </c>
      <c r="F12">
        <v>1</v>
      </c>
      <c r="G12">
        <v>1</v>
      </c>
      <c r="H12">
        <v>1</v>
      </c>
      <c r="I12">
        <v>1</v>
      </c>
      <c r="J12">
        <v>1</v>
      </c>
      <c r="K12">
        <v>1</v>
      </c>
      <c r="L12">
        <v>1</v>
      </c>
      <c r="M12">
        <v>1</v>
      </c>
      <c r="N12">
        <v>1</v>
      </c>
      <c r="O12">
        <v>1</v>
      </c>
      <c r="P12">
        <v>1</v>
      </c>
    </row>
    <row r="13" customFormat="1" customHeight="1" spans="2:16">
      <c r="B13" t="s">
        <v>203</v>
      </c>
      <c r="C13" t="s">
        <v>729</v>
      </c>
      <c r="D13">
        <v>4.25</v>
      </c>
      <c r="E13">
        <v>5</v>
      </c>
      <c r="F13">
        <v>5</v>
      </c>
      <c r="G13">
        <v>5</v>
      </c>
      <c r="H13">
        <v>4</v>
      </c>
      <c r="I13">
        <v>4</v>
      </c>
      <c r="J13">
        <v>4</v>
      </c>
      <c r="K13">
        <v>4</v>
      </c>
      <c r="L13">
        <v>4</v>
      </c>
      <c r="M13">
        <v>4</v>
      </c>
      <c r="N13">
        <v>4</v>
      </c>
      <c r="O13">
        <v>4</v>
      </c>
      <c r="P13">
        <v>4</v>
      </c>
    </row>
    <row r="14" customFormat="1" customHeight="1" spans="2:4">
      <c r="B14" t="s">
        <v>730</v>
      </c>
      <c r="C14" t="s">
        <v>731</v>
      </c>
      <c r="D14">
        <v>0</v>
      </c>
    </row>
    <row r="15" customFormat="1" customHeight="1" spans="2:4">
      <c r="B15" t="s">
        <v>732</v>
      </c>
      <c r="C15" t="s">
        <v>732</v>
      </c>
      <c r="D15">
        <v>0</v>
      </c>
    </row>
    <row r="16" customFormat="1" customHeight="1" spans="2:4">
      <c r="B16" t="s">
        <v>733</v>
      </c>
      <c r="C16" t="s">
        <v>733</v>
      </c>
      <c r="D16">
        <v>0</v>
      </c>
    </row>
    <row r="17" customFormat="1" customHeight="1" spans="2:4">
      <c r="B17" t="s">
        <v>734</v>
      </c>
      <c r="C17" t="s">
        <v>734</v>
      </c>
      <c r="D17">
        <v>0</v>
      </c>
    </row>
    <row r="18" customFormat="1" customHeight="1" spans="2:4">
      <c r="B18" t="s">
        <v>735</v>
      </c>
      <c r="C18" t="s">
        <v>735</v>
      </c>
      <c r="D18">
        <v>0</v>
      </c>
    </row>
    <row r="19" customFormat="1" customHeight="1" spans="2:4">
      <c r="B19" t="s">
        <v>730</v>
      </c>
      <c r="C19" t="s">
        <v>730</v>
      </c>
      <c r="D19">
        <v>0</v>
      </c>
    </row>
    <row r="20" customFormat="1" customHeight="1" spans="2:16">
      <c r="B20" t="s">
        <v>736</v>
      </c>
      <c r="D20">
        <v>23</v>
      </c>
      <c r="E20">
        <v>26</v>
      </c>
      <c r="F20">
        <v>26</v>
      </c>
      <c r="G20">
        <v>26</v>
      </c>
      <c r="H20">
        <v>22</v>
      </c>
      <c r="I20">
        <v>22</v>
      </c>
      <c r="J20">
        <v>22</v>
      </c>
      <c r="K20">
        <v>22</v>
      </c>
      <c r="L20">
        <v>22</v>
      </c>
      <c r="M20">
        <v>22</v>
      </c>
      <c r="N20">
        <v>22</v>
      </c>
      <c r="O20">
        <v>22</v>
      </c>
      <c r="P20">
        <v>22</v>
      </c>
    </row>
    <row r="21" customFormat="1"/>
    <row r="22" customFormat="1" customHeight="1" spans="2:2">
      <c r="B22" t="s">
        <v>737</v>
      </c>
    </row>
    <row r="23" customFormat="1" customHeight="1" spans="2:16">
      <c r="B23" t="s">
        <v>720</v>
      </c>
      <c r="C23" t="s">
        <v>721</v>
      </c>
      <c r="D23" t="s">
        <v>242</v>
      </c>
      <c r="E23" t="s">
        <v>243</v>
      </c>
      <c r="F23" t="s">
        <v>244</v>
      </c>
      <c r="G23" t="s">
        <v>245</v>
      </c>
      <c r="H23" t="s">
        <v>246</v>
      </c>
      <c r="I23" t="s">
        <v>247</v>
      </c>
      <c r="J23" t="s">
        <v>248</v>
      </c>
      <c r="K23" t="s">
        <v>249</v>
      </c>
      <c r="L23" t="s">
        <v>250</v>
      </c>
      <c r="M23" t="s">
        <v>251</v>
      </c>
      <c r="N23" t="s">
        <v>252</v>
      </c>
      <c r="O23" t="s">
        <v>253</v>
      </c>
      <c r="P23" t="s">
        <v>254</v>
      </c>
    </row>
    <row r="24" s="328" customFormat="1" spans="2:16">
      <c r="B24" s="328" t="s">
        <v>722</v>
      </c>
      <c r="C24" s="328" t="s">
        <v>723</v>
      </c>
      <c r="D24" s="328">
        <v>168000</v>
      </c>
      <c r="E24" s="328">
        <v>14000</v>
      </c>
      <c r="F24" s="328">
        <v>14000</v>
      </c>
      <c r="G24" s="328">
        <v>14000</v>
      </c>
      <c r="H24" s="328">
        <v>14000</v>
      </c>
      <c r="I24" s="328">
        <v>14000</v>
      </c>
      <c r="J24" s="328">
        <v>14000</v>
      </c>
      <c r="K24" s="328">
        <v>14000</v>
      </c>
      <c r="L24" s="328">
        <v>14000</v>
      </c>
      <c r="M24" s="328">
        <v>14000</v>
      </c>
      <c r="N24" s="328">
        <v>14000</v>
      </c>
      <c r="O24" s="328">
        <v>14000</v>
      </c>
      <c r="P24" s="328">
        <v>14000</v>
      </c>
    </row>
    <row r="25" s="328" customFormat="1" spans="2:16">
      <c r="B25" s="328" t="s">
        <v>195</v>
      </c>
      <c r="C25" s="328" t="s">
        <v>724</v>
      </c>
      <c r="D25" s="328">
        <v>101040</v>
      </c>
      <c r="E25" s="328">
        <v>8420</v>
      </c>
      <c r="F25" s="328">
        <v>8420</v>
      </c>
      <c r="G25" s="328">
        <v>8420</v>
      </c>
      <c r="H25" s="328">
        <v>8420</v>
      </c>
      <c r="I25" s="328">
        <v>8420</v>
      </c>
      <c r="J25" s="328">
        <v>8420</v>
      </c>
      <c r="K25" s="328">
        <v>8420</v>
      </c>
      <c r="L25" s="328">
        <v>8420</v>
      </c>
      <c r="M25" s="328">
        <v>8420</v>
      </c>
      <c r="N25" s="328">
        <v>8420</v>
      </c>
      <c r="O25" s="328">
        <v>8420</v>
      </c>
      <c r="P25" s="328">
        <v>8420</v>
      </c>
    </row>
    <row r="26" s="328" customFormat="1" spans="2:16">
      <c r="B26" s="328" t="s">
        <v>725</v>
      </c>
      <c r="C26" s="328" t="s">
        <v>726</v>
      </c>
      <c r="D26" s="328">
        <v>63228</v>
      </c>
      <c r="E26" s="328">
        <v>5269</v>
      </c>
      <c r="F26" s="328">
        <v>5269</v>
      </c>
      <c r="G26" s="328">
        <v>5269</v>
      </c>
      <c r="H26" s="328">
        <v>5269</v>
      </c>
      <c r="I26" s="328">
        <v>5269</v>
      </c>
      <c r="J26" s="328">
        <v>5269</v>
      </c>
      <c r="K26" s="328">
        <v>5269</v>
      </c>
      <c r="L26" s="328">
        <v>5269</v>
      </c>
      <c r="M26" s="328">
        <v>5269</v>
      </c>
      <c r="N26" s="328">
        <v>5269</v>
      </c>
      <c r="O26" s="328">
        <v>5269</v>
      </c>
      <c r="P26" s="328">
        <v>5269</v>
      </c>
    </row>
    <row r="27" s="328" customFormat="1" spans="2:16">
      <c r="B27" s="328" t="s">
        <v>727</v>
      </c>
      <c r="C27" s="328" t="s">
        <v>728</v>
      </c>
      <c r="D27" s="328">
        <v>90999.96</v>
      </c>
      <c r="E27" s="328">
        <v>7583.33</v>
      </c>
      <c r="F27" s="328">
        <v>7583.33</v>
      </c>
      <c r="G27" s="328">
        <v>7583.33</v>
      </c>
      <c r="H27" s="328">
        <v>7583.33</v>
      </c>
      <c r="I27" s="328">
        <v>7583.33</v>
      </c>
      <c r="J27" s="328">
        <v>7583.33</v>
      </c>
      <c r="K27" s="328">
        <v>7583.33</v>
      </c>
      <c r="L27" s="328">
        <v>7583.33</v>
      </c>
      <c r="M27" s="328">
        <v>7583.33</v>
      </c>
      <c r="N27" s="328">
        <v>7583.33</v>
      </c>
      <c r="O27" s="328">
        <v>7583.33</v>
      </c>
      <c r="P27" s="328">
        <v>7583.33</v>
      </c>
    </row>
    <row r="28" s="328" customFormat="1" spans="2:16">
      <c r="B28" s="328" t="s">
        <v>203</v>
      </c>
      <c r="C28" s="328" t="s">
        <v>729</v>
      </c>
      <c r="D28" s="328">
        <v>63168</v>
      </c>
      <c r="E28" s="328">
        <v>5264</v>
      </c>
      <c r="F28" s="328">
        <v>5264</v>
      </c>
      <c r="G28" s="328">
        <v>5264</v>
      </c>
      <c r="H28" s="328">
        <v>5264</v>
      </c>
      <c r="I28" s="328">
        <v>5264</v>
      </c>
      <c r="J28" s="328">
        <v>5264</v>
      </c>
      <c r="K28" s="328">
        <v>5264</v>
      </c>
      <c r="L28" s="328">
        <v>5264</v>
      </c>
      <c r="M28" s="328">
        <v>5264</v>
      </c>
      <c r="N28" s="328">
        <v>5264</v>
      </c>
      <c r="O28" s="328">
        <v>5264</v>
      </c>
      <c r="P28" s="328">
        <v>5264</v>
      </c>
    </row>
    <row r="29" s="328" customFormat="1" spans="2:4">
      <c r="B29" s="328" t="s">
        <v>730</v>
      </c>
      <c r="C29" s="328" t="s">
        <v>731</v>
      </c>
      <c r="D29" s="328">
        <v>0</v>
      </c>
    </row>
    <row r="30" customFormat="1" customHeight="1" spans="2:4">
      <c r="B30" t="s">
        <v>732</v>
      </c>
      <c r="C30" t="s">
        <v>732</v>
      </c>
      <c r="D30">
        <v>0</v>
      </c>
    </row>
    <row r="31" customFormat="1" customHeight="1" spans="2:4">
      <c r="B31" t="s">
        <v>733</v>
      </c>
      <c r="C31" t="s">
        <v>733</v>
      </c>
      <c r="D31">
        <v>0</v>
      </c>
    </row>
    <row r="32" customFormat="1" customHeight="1" spans="2:4">
      <c r="B32" t="s">
        <v>734</v>
      </c>
      <c r="C32" t="s">
        <v>734</v>
      </c>
      <c r="D32">
        <v>0</v>
      </c>
    </row>
    <row r="33" customFormat="1" customHeight="1" spans="2:4">
      <c r="B33" t="s">
        <v>735</v>
      </c>
      <c r="C33" t="s">
        <v>735</v>
      </c>
      <c r="D33">
        <v>0</v>
      </c>
    </row>
    <row r="34" customFormat="1" customHeight="1" spans="2:4">
      <c r="B34" t="s">
        <v>730</v>
      </c>
      <c r="C34" t="s">
        <v>730</v>
      </c>
      <c r="D34">
        <v>0</v>
      </c>
    </row>
    <row r="35" customFormat="1" customHeight="1" spans="2:16">
      <c r="B35" t="s">
        <v>736</v>
      </c>
      <c r="D35">
        <v>486435.96</v>
      </c>
      <c r="E35">
        <v>40536.33</v>
      </c>
      <c r="F35">
        <v>40536.33</v>
      </c>
      <c r="G35">
        <v>40536.33</v>
      </c>
      <c r="H35">
        <v>40536.33</v>
      </c>
      <c r="I35">
        <v>40536.33</v>
      </c>
      <c r="J35">
        <v>40536.33</v>
      </c>
      <c r="K35">
        <v>40536.33</v>
      </c>
      <c r="L35">
        <v>40536.33</v>
      </c>
      <c r="M35">
        <v>40536.33</v>
      </c>
      <c r="N35">
        <v>40536.33</v>
      </c>
      <c r="O35">
        <v>40536.33</v>
      </c>
      <c r="P35">
        <v>40536.33</v>
      </c>
    </row>
    <row r="36" customFormat="1"/>
    <row r="37" customFormat="1" customHeight="1" spans="2:2">
      <c r="B37" t="s">
        <v>738</v>
      </c>
    </row>
    <row r="38" customFormat="1" customHeight="1" spans="2:16">
      <c r="B38" t="s">
        <v>720</v>
      </c>
      <c r="C38" t="s">
        <v>721</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722</v>
      </c>
      <c r="C39" t="s">
        <v>723</v>
      </c>
      <c r="D39">
        <v>336000</v>
      </c>
      <c r="E39">
        <v>28000</v>
      </c>
      <c r="F39">
        <v>28000</v>
      </c>
      <c r="G39">
        <v>28000</v>
      </c>
      <c r="H39">
        <v>28000</v>
      </c>
      <c r="I39">
        <v>28000</v>
      </c>
      <c r="J39">
        <v>28000</v>
      </c>
      <c r="K39">
        <v>28000</v>
      </c>
      <c r="L39">
        <v>28000</v>
      </c>
      <c r="M39">
        <v>28000</v>
      </c>
      <c r="N39">
        <v>28000</v>
      </c>
      <c r="O39">
        <v>28000</v>
      </c>
      <c r="P39">
        <v>28000</v>
      </c>
    </row>
    <row r="40" customFormat="1" customHeight="1" spans="2:16">
      <c r="B40" t="s">
        <v>195</v>
      </c>
      <c r="C40" t="s">
        <v>724</v>
      </c>
      <c r="D40">
        <v>303120</v>
      </c>
      <c r="E40">
        <v>25260</v>
      </c>
      <c r="F40">
        <v>25260</v>
      </c>
      <c r="G40">
        <v>25260</v>
      </c>
      <c r="H40">
        <v>25260</v>
      </c>
      <c r="I40">
        <v>25260</v>
      </c>
      <c r="J40">
        <v>25260</v>
      </c>
      <c r="K40">
        <v>25260</v>
      </c>
      <c r="L40">
        <v>25260</v>
      </c>
      <c r="M40">
        <v>25260</v>
      </c>
      <c r="N40">
        <v>25260</v>
      </c>
      <c r="O40">
        <v>25260</v>
      </c>
      <c r="P40">
        <v>25260</v>
      </c>
    </row>
    <row r="41" customFormat="1" customHeight="1" spans="2:16">
      <c r="B41" t="s">
        <v>725</v>
      </c>
      <c r="C41" t="s">
        <v>726</v>
      </c>
      <c r="D41">
        <v>806157</v>
      </c>
      <c r="E41">
        <v>79035</v>
      </c>
      <c r="F41">
        <v>79035</v>
      </c>
      <c r="G41">
        <v>79035</v>
      </c>
      <c r="H41">
        <v>63228</v>
      </c>
      <c r="I41">
        <v>63228</v>
      </c>
      <c r="J41">
        <v>63228</v>
      </c>
      <c r="K41">
        <v>63228</v>
      </c>
      <c r="L41">
        <v>63228</v>
      </c>
      <c r="M41">
        <v>63228</v>
      </c>
      <c r="N41">
        <v>63228</v>
      </c>
      <c r="O41">
        <v>63228</v>
      </c>
      <c r="P41">
        <v>63228</v>
      </c>
    </row>
    <row r="42" customFormat="1" customHeight="1" spans="2:16">
      <c r="B42" t="s">
        <v>727</v>
      </c>
      <c r="C42" t="s">
        <v>728</v>
      </c>
      <c r="D42">
        <v>90999.96</v>
      </c>
      <c r="E42">
        <v>7583.33</v>
      </c>
      <c r="F42">
        <v>7583.33</v>
      </c>
      <c r="G42">
        <v>7583.33</v>
      </c>
      <c r="H42">
        <v>7583.33</v>
      </c>
      <c r="I42">
        <v>7583.33</v>
      </c>
      <c r="J42">
        <v>7583.33</v>
      </c>
      <c r="K42">
        <v>7583.33</v>
      </c>
      <c r="L42">
        <v>7583.33</v>
      </c>
      <c r="M42">
        <v>7583.33</v>
      </c>
      <c r="N42">
        <v>7583.33</v>
      </c>
      <c r="O42">
        <v>7583.33</v>
      </c>
      <c r="P42">
        <v>7583.33</v>
      </c>
    </row>
    <row r="43" customFormat="1" customHeight="1" spans="2:16">
      <c r="B43" t="s">
        <v>203</v>
      </c>
      <c r="C43" t="s">
        <v>729</v>
      </c>
      <c r="D43">
        <v>268464</v>
      </c>
      <c r="E43">
        <v>26320</v>
      </c>
      <c r="F43">
        <v>26320</v>
      </c>
      <c r="G43">
        <v>26320</v>
      </c>
      <c r="H43">
        <v>21056</v>
      </c>
      <c r="I43">
        <v>21056</v>
      </c>
      <c r="J43">
        <v>21056</v>
      </c>
      <c r="K43">
        <v>21056</v>
      </c>
      <c r="L43">
        <v>21056</v>
      </c>
      <c r="M43">
        <v>21056</v>
      </c>
      <c r="N43">
        <v>21056</v>
      </c>
      <c r="O43">
        <v>21056</v>
      </c>
      <c r="P43">
        <v>21056</v>
      </c>
    </row>
    <row r="44" customFormat="1" customHeight="1" spans="2:16">
      <c r="B44" t="s">
        <v>730</v>
      </c>
      <c r="C44" t="s">
        <v>731</v>
      </c>
      <c r="D44">
        <v>0</v>
      </c>
      <c r="E44">
        <v>0</v>
      </c>
      <c r="F44">
        <v>0</v>
      </c>
      <c r="G44">
        <v>0</v>
      </c>
      <c r="H44">
        <v>0</v>
      </c>
      <c r="I44">
        <v>0</v>
      </c>
      <c r="J44">
        <v>0</v>
      </c>
      <c r="K44">
        <v>0</v>
      </c>
      <c r="L44">
        <v>0</v>
      </c>
      <c r="M44">
        <v>0</v>
      </c>
      <c r="N44">
        <v>0</v>
      </c>
      <c r="O44">
        <v>0</v>
      </c>
      <c r="P44">
        <v>0</v>
      </c>
    </row>
    <row r="45" customFormat="1" customHeight="1" spans="2:16">
      <c r="B45" t="s">
        <v>732</v>
      </c>
      <c r="C45" t="s">
        <v>732</v>
      </c>
      <c r="D45">
        <v>0</v>
      </c>
      <c r="E45">
        <v>0</v>
      </c>
      <c r="F45">
        <v>0</v>
      </c>
      <c r="G45">
        <v>0</v>
      </c>
      <c r="H45">
        <v>0</v>
      </c>
      <c r="I45">
        <v>0</v>
      </c>
      <c r="J45">
        <v>0</v>
      </c>
      <c r="K45">
        <v>0</v>
      </c>
      <c r="L45">
        <v>0</v>
      </c>
      <c r="M45">
        <v>0</v>
      </c>
      <c r="N45">
        <v>0</v>
      </c>
      <c r="O45">
        <v>0</v>
      </c>
      <c r="P45">
        <v>0</v>
      </c>
    </row>
    <row r="46" customFormat="1" customHeight="1" spans="2:16">
      <c r="B46" t="s">
        <v>733</v>
      </c>
      <c r="C46" t="s">
        <v>733</v>
      </c>
      <c r="D46">
        <v>0</v>
      </c>
      <c r="E46">
        <v>0</v>
      </c>
      <c r="F46">
        <v>0</v>
      </c>
      <c r="G46">
        <v>0</v>
      </c>
      <c r="H46">
        <v>0</v>
      </c>
      <c r="I46">
        <v>0</v>
      </c>
      <c r="J46">
        <v>0</v>
      </c>
      <c r="K46">
        <v>0</v>
      </c>
      <c r="L46">
        <v>0</v>
      </c>
      <c r="M46">
        <v>0</v>
      </c>
      <c r="N46">
        <v>0</v>
      </c>
      <c r="O46">
        <v>0</v>
      </c>
      <c r="P46">
        <v>0</v>
      </c>
    </row>
    <row r="47" customFormat="1" customHeight="1" spans="2:16">
      <c r="B47" t="s">
        <v>734</v>
      </c>
      <c r="C47" t="s">
        <v>734</v>
      </c>
      <c r="D47">
        <v>0</v>
      </c>
      <c r="E47">
        <v>0</v>
      </c>
      <c r="F47">
        <v>0</v>
      </c>
      <c r="G47">
        <v>0</v>
      </c>
      <c r="H47">
        <v>0</v>
      </c>
      <c r="I47">
        <v>0</v>
      </c>
      <c r="J47">
        <v>0</v>
      </c>
      <c r="K47">
        <v>0</v>
      </c>
      <c r="L47">
        <v>0</v>
      </c>
      <c r="M47">
        <v>0</v>
      </c>
      <c r="N47">
        <v>0</v>
      </c>
      <c r="O47">
        <v>0</v>
      </c>
      <c r="P47">
        <v>0</v>
      </c>
    </row>
    <row r="48" customFormat="1" customHeight="1" spans="2:16">
      <c r="B48" t="s">
        <v>735</v>
      </c>
      <c r="C48" t="s">
        <v>735</v>
      </c>
      <c r="D48">
        <v>0</v>
      </c>
      <c r="E48">
        <v>0</v>
      </c>
      <c r="F48">
        <v>0</v>
      </c>
      <c r="G48">
        <v>0</v>
      </c>
      <c r="H48">
        <v>0</v>
      </c>
      <c r="I48">
        <v>0</v>
      </c>
      <c r="J48">
        <v>0</v>
      </c>
      <c r="K48">
        <v>0</v>
      </c>
      <c r="L48">
        <v>0</v>
      </c>
      <c r="M48">
        <v>0</v>
      </c>
      <c r="N48">
        <v>0</v>
      </c>
      <c r="O48">
        <v>0</v>
      </c>
      <c r="P48">
        <v>0</v>
      </c>
    </row>
    <row r="49" customFormat="1" customHeight="1" spans="2:16">
      <c r="B49" t="s">
        <v>730</v>
      </c>
      <c r="C49" t="s">
        <v>730</v>
      </c>
      <c r="D49">
        <v>0</v>
      </c>
      <c r="E49">
        <v>0</v>
      </c>
      <c r="F49">
        <v>0</v>
      </c>
      <c r="G49">
        <v>0</v>
      </c>
      <c r="H49">
        <v>0</v>
      </c>
      <c r="I49">
        <v>0</v>
      </c>
      <c r="J49">
        <v>0</v>
      </c>
      <c r="K49">
        <v>0</v>
      </c>
      <c r="L49">
        <v>0</v>
      </c>
      <c r="M49">
        <v>0</v>
      </c>
      <c r="N49">
        <v>0</v>
      </c>
      <c r="O49">
        <v>0</v>
      </c>
      <c r="P49">
        <v>0</v>
      </c>
    </row>
    <row r="50" customFormat="1" customHeight="1" spans="2:16">
      <c r="B50" t="s">
        <v>736</v>
      </c>
      <c r="D50">
        <v>1804740.96</v>
      </c>
      <c r="E50">
        <v>166198.33</v>
      </c>
      <c r="F50">
        <v>166198.33</v>
      </c>
      <c r="G50">
        <v>166198.33</v>
      </c>
      <c r="H50">
        <v>145127.33</v>
      </c>
      <c r="I50">
        <v>145127.33</v>
      </c>
      <c r="J50">
        <v>145127.33</v>
      </c>
      <c r="K50">
        <v>145127.33</v>
      </c>
      <c r="L50">
        <v>145127.33</v>
      </c>
      <c r="M50">
        <v>145127.33</v>
      </c>
      <c r="N50">
        <v>145127.33</v>
      </c>
      <c r="O50">
        <v>145127.33</v>
      </c>
      <c r="P50">
        <v>145127.33</v>
      </c>
    </row>
    <row r="51" customFormat="1"/>
    <row r="52" customFormat="1" customHeight="1" spans="2:2">
      <c r="B52" t="s">
        <v>739</v>
      </c>
    </row>
    <row r="53" customFormat="1" customHeight="1" spans="2:16">
      <c r="B53" t="s">
        <v>720</v>
      </c>
      <c r="C53" t="s">
        <v>721</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5">
      <c r="B54" t="s">
        <v>722</v>
      </c>
      <c r="C54" t="s">
        <v>723</v>
      </c>
      <c r="D54">
        <v>28000</v>
      </c>
      <c r="E54">
        <v>28000</v>
      </c>
    </row>
    <row r="55" customFormat="1" customHeight="1" spans="2:4">
      <c r="B55" t="s">
        <v>195</v>
      </c>
      <c r="C55" t="s">
        <v>724</v>
      </c>
      <c r="D55">
        <v>0</v>
      </c>
    </row>
    <row r="56" customFormat="1" customHeight="1" spans="2:4">
      <c r="B56" t="s">
        <v>725</v>
      </c>
      <c r="C56" t="s">
        <v>726</v>
      </c>
      <c r="D56">
        <v>0</v>
      </c>
    </row>
    <row r="57" customFormat="1" customHeight="1" spans="2:4">
      <c r="B57" t="s">
        <v>727</v>
      </c>
      <c r="C57" t="s">
        <v>728</v>
      </c>
      <c r="D57">
        <v>0</v>
      </c>
    </row>
    <row r="58" customFormat="1" customHeight="1" spans="2:4">
      <c r="B58" t="s">
        <v>203</v>
      </c>
      <c r="C58" t="s">
        <v>729</v>
      </c>
      <c r="D58">
        <v>0</v>
      </c>
    </row>
    <row r="59" customFormat="1" customHeight="1" spans="2:4">
      <c r="B59" t="s">
        <v>730</v>
      </c>
      <c r="C59" t="s">
        <v>731</v>
      </c>
      <c r="D59">
        <v>0</v>
      </c>
    </row>
    <row r="60" customFormat="1" customHeight="1" spans="2:4">
      <c r="B60" t="s">
        <v>732</v>
      </c>
      <c r="C60" t="s">
        <v>732</v>
      </c>
      <c r="D60">
        <v>0</v>
      </c>
    </row>
    <row r="61" customFormat="1" customHeight="1" spans="2:4">
      <c r="B61" t="s">
        <v>733</v>
      </c>
      <c r="C61" t="s">
        <v>733</v>
      </c>
      <c r="D61">
        <v>0</v>
      </c>
    </row>
    <row r="62" customFormat="1" customHeight="1" spans="2:4">
      <c r="B62" t="s">
        <v>734</v>
      </c>
      <c r="C62" t="s">
        <v>734</v>
      </c>
      <c r="D62">
        <v>0</v>
      </c>
    </row>
    <row r="63" customFormat="1" customHeight="1" spans="2:4">
      <c r="B63" t="s">
        <v>735</v>
      </c>
      <c r="C63" t="s">
        <v>735</v>
      </c>
      <c r="D63">
        <v>0</v>
      </c>
    </row>
    <row r="64" customFormat="1" customHeight="1" spans="2:4">
      <c r="B64" t="s">
        <v>730</v>
      </c>
      <c r="C64" t="s">
        <v>730</v>
      </c>
      <c r="D64">
        <v>0</v>
      </c>
    </row>
    <row r="65" customFormat="1" customHeight="1" spans="2:16">
      <c r="B65" t="s">
        <v>736</v>
      </c>
      <c r="D65">
        <v>28000</v>
      </c>
      <c r="E65">
        <v>28000</v>
      </c>
      <c r="F65">
        <v>0</v>
      </c>
      <c r="G65">
        <v>0</v>
      </c>
      <c r="H65">
        <v>0</v>
      </c>
      <c r="I65">
        <v>0</v>
      </c>
      <c r="J65">
        <v>0</v>
      </c>
      <c r="K65">
        <v>0</v>
      </c>
      <c r="L65">
        <v>0</v>
      </c>
      <c r="M65">
        <v>0</v>
      </c>
      <c r="N65">
        <v>0</v>
      </c>
      <c r="O65">
        <v>0</v>
      </c>
      <c r="P65">
        <v>0</v>
      </c>
    </row>
    <row r="66" customFormat="1"/>
    <row r="67" customFormat="1" customHeight="1" spans="2:2">
      <c r="B67" t="s">
        <v>740</v>
      </c>
    </row>
    <row r="68" customFormat="1" customHeight="1" spans="2:16">
      <c r="B68" t="s">
        <v>720</v>
      </c>
      <c r="C68" t="s">
        <v>721</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722</v>
      </c>
      <c r="C69" t="s">
        <v>723</v>
      </c>
      <c r="D69">
        <v>56000</v>
      </c>
      <c r="E69">
        <v>56000</v>
      </c>
      <c r="F69">
        <v>0</v>
      </c>
      <c r="G69">
        <v>0</v>
      </c>
      <c r="H69">
        <v>0</v>
      </c>
      <c r="I69">
        <v>0</v>
      </c>
      <c r="J69">
        <v>0</v>
      </c>
      <c r="K69">
        <v>0</v>
      </c>
      <c r="L69">
        <v>0</v>
      </c>
      <c r="M69">
        <v>0</v>
      </c>
      <c r="N69">
        <v>0</v>
      </c>
      <c r="O69">
        <v>0</v>
      </c>
      <c r="P69">
        <v>0</v>
      </c>
    </row>
    <row r="70" customFormat="1" customHeight="1" spans="2:16">
      <c r="B70" t="s">
        <v>195</v>
      </c>
      <c r="C70" t="s">
        <v>724</v>
      </c>
      <c r="D70">
        <v>0</v>
      </c>
      <c r="E70">
        <v>0</v>
      </c>
      <c r="F70">
        <v>0</v>
      </c>
      <c r="G70">
        <v>0</v>
      </c>
      <c r="H70">
        <v>0</v>
      </c>
      <c r="I70">
        <v>0</v>
      </c>
      <c r="J70">
        <v>0</v>
      </c>
      <c r="K70">
        <v>0</v>
      </c>
      <c r="L70">
        <v>0</v>
      </c>
      <c r="M70">
        <v>0</v>
      </c>
      <c r="N70">
        <v>0</v>
      </c>
      <c r="O70">
        <v>0</v>
      </c>
      <c r="P70">
        <v>0</v>
      </c>
    </row>
    <row r="71" customFormat="1" customHeight="1" spans="2:16">
      <c r="B71" t="s">
        <v>725</v>
      </c>
      <c r="C71" t="s">
        <v>726</v>
      </c>
      <c r="D71">
        <v>0</v>
      </c>
      <c r="E71">
        <v>0</v>
      </c>
      <c r="F71">
        <v>0</v>
      </c>
      <c r="G71">
        <v>0</v>
      </c>
      <c r="H71">
        <v>0</v>
      </c>
      <c r="I71">
        <v>0</v>
      </c>
      <c r="J71">
        <v>0</v>
      </c>
      <c r="K71">
        <v>0</v>
      </c>
      <c r="L71">
        <v>0</v>
      </c>
      <c r="M71">
        <v>0</v>
      </c>
      <c r="N71">
        <v>0</v>
      </c>
      <c r="O71">
        <v>0</v>
      </c>
      <c r="P71">
        <v>0</v>
      </c>
    </row>
    <row r="72" customFormat="1" customHeight="1" spans="2:16">
      <c r="B72" t="s">
        <v>727</v>
      </c>
      <c r="C72" t="s">
        <v>728</v>
      </c>
      <c r="D72">
        <v>0</v>
      </c>
      <c r="E72">
        <v>0</v>
      </c>
      <c r="F72">
        <v>0</v>
      </c>
      <c r="G72">
        <v>0</v>
      </c>
      <c r="H72">
        <v>0</v>
      </c>
      <c r="I72">
        <v>0</v>
      </c>
      <c r="J72">
        <v>0</v>
      </c>
      <c r="K72">
        <v>0</v>
      </c>
      <c r="L72">
        <v>0</v>
      </c>
      <c r="M72">
        <v>0</v>
      </c>
      <c r="N72">
        <v>0</v>
      </c>
      <c r="O72">
        <v>0</v>
      </c>
      <c r="P72">
        <v>0</v>
      </c>
    </row>
    <row r="73" customFormat="1" customHeight="1" spans="2:16">
      <c r="B73" t="s">
        <v>203</v>
      </c>
      <c r="C73" t="s">
        <v>729</v>
      </c>
      <c r="D73">
        <v>0</v>
      </c>
      <c r="E73">
        <v>0</v>
      </c>
      <c r="F73">
        <v>0</v>
      </c>
      <c r="G73">
        <v>0</v>
      </c>
      <c r="H73">
        <v>0</v>
      </c>
      <c r="I73">
        <v>0</v>
      </c>
      <c r="J73">
        <v>0</v>
      </c>
      <c r="K73">
        <v>0</v>
      </c>
      <c r="L73">
        <v>0</v>
      </c>
      <c r="M73">
        <v>0</v>
      </c>
      <c r="N73">
        <v>0</v>
      </c>
      <c r="O73">
        <v>0</v>
      </c>
      <c r="P73">
        <v>0</v>
      </c>
    </row>
    <row r="74" customFormat="1" customHeight="1" spans="2:16">
      <c r="B74" t="s">
        <v>730</v>
      </c>
      <c r="C74" t="s">
        <v>731</v>
      </c>
      <c r="D74">
        <v>0</v>
      </c>
      <c r="E74">
        <v>0</v>
      </c>
      <c r="F74">
        <v>0</v>
      </c>
      <c r="G74">
        <v>0</v>
      </c>
      <c r="H74">
        <v>0</v>
      </c>
      <c r="I74">
        <v>0</v>
      </c>
      <c r="J74">
        <v>0</v>
      </c>
      <c r="K74">
        <v>0</v>
      </c>
      <c r="L74">
        <v>0</v>
      </c>
      <c r="M74">
        <v>0</v>
      </c>
      <c r="N74">
        <v>0</v>
      </c>
      <c r="O74">
        <v>0</v>
      </c>
      <c r="P74">
        <v>0</v>
      </c>
    </row>
    <row r="75" customFormat="1" customHeight="1" spans="2:16">
      <c r="B75" t="s">
        <v>732</v>
      </c>
      <c r="C75" t="s">
        <v>732</v>
      </c>
      <c r="D75">
        <v>0</v>
      </c>
      <c r="E75">
        <v>0</v>
      </c>
      <c r="F75">
        <v>0</v>
      </c>
      <c r="G75">
        <v>0</v>
      </c>
      <c r="H75">
        <v>0</v>
      </c>
      <c r="I75">
        <v>0</v>
      </c>
      <c r="J75">
        <v>0</v>
      </c>
      <c r="K75">
        <v>0</v>
      </c>
      <c r="L75">
        <v>0</v>
      </c>
      <c r="M75">
        <v>0</v>
      </c>
      <c r="N75">
        <v>0</v>
      </c>
      <c r="O75">
        <v>0</v>
      </c>
      <c r="P75">
        <v>0</v>
      </c>
    </row>
    <row r="76" customFormat="1" customHeight="1" spans="2:16">
      <c r="B76" t="s">
        <v>733</v>
      </c>
      <c r="C76" t="s">
        <v>733</v>
      </c>
      <c r="D76">
        <v>0</v>
      </c>
      <c r="E76">
        <v>0</v>
      </c>
      <c r="F76">
        <v>0</v>
      </c>
      <c r="G76">
        <v>0</v>
      </c>
      <c r="H76">
        <v>0</v>
      </c>
      <c r="I76">
        <v>0</v>
      </c>
      <c r="J76">
        <v>0</v>
      </c>
      <c r="K76">
        <v>0</v>
      </c>
      <c r="L76">
        <v>0</v>
      </c>
      <c r="M76">
        <v>0</v>
      </c>
      <c r="N76">
        <v>0</v>
      </c>
      <c r="O76">
        <v>0</v>
      </c>
      <c r="P76">
        <v>0</v>
      </c>
    </row>
    <row r="77" customFormat="1" customHeight="1" spans="2:16">
      <c r="B77" t="s">
        <v>734</v>
      </c>
      <c r="C77" t="s">
        <v>734</v>
      </c>
      <c r="D77">
        <v>0</v>
      </c>
      <c r="E77">
        <v>0</v>
      </c>
      <c r="F77">
        <v>0</v>
      </c>
      <c r="G77">
        <v>0</v>
      </c>
      <c r="H77">
        <v>0</v>
      </c>
      <c r="I77">
        <v>0</v>
      </c>
      <c r="J77">
        <v>0</v>
      </c>
      <c r="K77">
        <v>0</v>
      </c>
      <c r="L77">
        <v>0</v>
      </c>
      <c r="M77">
        <v>0</v>
      </c>
      <c r="N77">
        <v>0</v>
      </c>
      <c r="O77">
        <v>0</v>
      </c>
      <c r="P77">
        <v>0</v>
      </c>
    </row>
    <row r="78" customFormat="1" customHeight="1" spans="2:16">
      <c r="B78" t="s">
        <v>735</v>
      </c>
      <c r="C78" t="s">
        <v>735</v>
      </c>
      <c r="D78">
        <v>0</v>
      </c>
      <c r="E78">
        <v>0</v>
      </c>
      <c r="F78">
        <v>0</v>
      </c>
      <c r="G78">
        <v>0</v>
      </c>
      <c r="H78">
        <v>0</v>
      </c>
      <c r="I78">
        <v>0</v>
      </c>
      <c r="J78">
        <v>0</v>
      </c>
      <c r="K78">
        <v>0</v>
      </c>
      <c r="L78">
        <v>0</v>
      </c>
      <c r="M78">
        <v>0</v>
      </c>
      <c r="N78">
        <v>0</v>
      </c>
      <c r="O78">
        <v>0</v>
      </c>
      <c r="P78">
        <v>0</v>
      </c>
    </row>
    <row r="79" customFormat="1" customHeight="1" spans="2:16">
      <c r="B79" t="s">
        <v>730</v>
      </c>
      <c r="C79" t="s">
        <v>730</v>
      </c>
      <c r="D79">
        <v>0</v>
      </c>
      <c r="E79">
        <v>0</v>
      </c>
      <c r="F79">
        <v>0</v>
      </c>
      <c r="G79">
        <v>0</v>
      </c>
      <c r="H79">
        <v>0</v>
      </c>
      <c r="I79">
        <v>0</v>
      </c>
      <c r="J79">
        <v>0</v>
      </c>
      <c r="K79">
        <v>0</v>
      </c>
      <c r="L79">
        <v>0</v>
      </c>
      <c r="M79">
        <v>0</v>
      </c>
      <c r="N79">
        <v>0</v>
      </c>
      <c r="O79">
        <v>0</v>
      </c>
      <c r="P79">
        <v>0</v>
      </c>
    </row>
    <row r="80" customFormat="1" customHeight="1" spans="2:16">
      <c r="B80" t="s">
        <v>736</v>
      </c>
      <c r="D80">
        <v>56000</v>
      </c>
      <c r="E80">
        <v>56000</v>
      </c>
      <c r="F80">
        <v>0</v>
      </c>
      <c r="G80">
        <v>0</v>
      </c>
      <c r="H80">
        <v>0</v>
      </c>
      <c r="I80">
        <v>0</v>
      </c>
      <c r="J80">
        <v>0</v>
      </c>
      <c r="K80">
        <v>0</v>
      </c>
      <c r="L80">
        <v>0</v>
      </c>
      <c r="M80">
        <v>0</v>
      </c>
      <c r="N80">
        <v>0</v>
      </c>
      <c r="O80">
        <v>0</v>
      </c>
      <c r="P80">
        <v>0</v>
      </c>
    </row>
    <row r="81" customFormat="1"/>
    <row r="82" customFormat="1" customHeight="1" spans="2:2">
      <c r="B82" t="s">
        <v>741</v>
      </c>
    </row>
    <row r="83" customFormat="1" customHeight="1" spans="2:16">
      <c r="B83" t="s">
        <v>720</v>
      </c>
      <c r="C83" t="s">
        <v>721</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722</v>
      </c>
      <c r="C84" t="s">
        <v>723</v>
      </c>
      <c r="D84">
        <v>14891.16</v>
      </c>
      <c r="E84">
        <v>1240.93</v>
      </c>
      <c r="F84">
        <v>1240.93</v>
      </c>
      <c r="G84">
        <v>1240.93</v>
      </c>
      <c r="H84">
        <v>1240.93</v>
      </c>
      <c r="I84">
        <v>1240.93</v>
      </c>
      <c r="J84">
        <v>1240.93</v>
      </c>
      <c r="K84">
        <v>1240.93</v>
      </c>
      <c r="L84">
        <v>1240.93</v>
      </c>
      <c r="M84">
        <v>1240.93</v>
      </c>
      <c r="N84">
        <v>1240.93</v>
      </c>
      <c r="O84">
        <v>1240.93</v>
      </c>
      <c r="P84">
        <v>1240.93</v>
      </c>
    </row>
    <row r="85" customFormat="1" customHeight="1" spans="2:16">
      <c r="B85" t="s">
        <v>195</v>
      </c>
      <c r="C85" t="s">
        <v>724</v>
      </c>
      <c r="D85">
        <v>10330.2</v>
      </c>
      <c r="E85">
        <v>860.85</v>
      </c>
      <c r="F85">
        <v>860.85</v>
      </c>
      <c r="G85">
        <v>860.85</v>
      </c>
      <c r="H85">
        <v>860.85</v>
      </c>
      <c r="I85">
        <v>860.85</v>
      </c>
      <c r="J85">
        <v>860.85</v>
      </c>
      <c r="K85">
        <v>860.85</v>
      </c>
      <c r="L85">
        <v>860.85</v>
      </c>
      <c r="M85">
        <v>860.85</v>
      </c>
      <c r="N85">
        <v>860.85</v>
      </c>
      <c r="O85">
        <v>860.85</v>
      </c>
      <c r="P85">
        <v>860.85</v>
      </c>
    </row>
    <row r="86" customFormat="1" customHeight="1" spans="2:16">
      <c r="B86" t="s">
        <v>725</v>
      </c>
      <c r="C86" t="s">
        <v>726</v>
      </c>
      <c r="D86">
        <v>7320.36</v>
      </c>
      <c r="E86">
        <v>610.03</v>
      </c>
      <c r="F86">
        <v>610.03</v>
      </c>
      <c r="G86">
        <v>610.03</v>
      </c>
      <c r="H86">
        <v>610.03</v>
      </c>
      <c r="I86">
        <v>610.03</v>
      </c>
      <c r="J86">
        <v>610.03</v>
      </c>
      <c r="K86">
        <v>610.03</v>
      </c>
      <c r="L86">
        <v>610.03</v>
      </c>
      <c r="M86">
        <v>610.03</v>
      </c>
      <c r="N86">
        <v>610.03</v>
      </c>
      <c r="O86">
        <v>610.03</v>
      </c>
      <c r="P86">
        <v>610.03</v>
      </c>
    </row>
    <row r="87" customFormat="1" customHeight="1" spans="2:4">
      <c r="B87" t="s">
        <v>727</v>
      </c>
      <c r="C87" t="s">
        <v>728</v>
      </c>
      <c r="D87">
        <v>0</v>
      </c>
    </row>
    <row r="88" customFormat="1" customHeight="1" spans="2:16">
      <c r="B88" t="s">
        <v>203</v>
      </c>
      <c r="C88" t="s">
        <v>729</v>
      </c>
      <c r="D88">
        <v>6331.32</v>
      </c>
      <c r="E88">
        <v>527.61</v>
      </c>
      <c r="F88">
        <v>527.61</v>
      </c>
      <c r="G88">
        <v>527.61</v>
      </c>
      <c r="H88">
        <v>527.61</v>
      </c>
      <c r="I88">
        <v>527.61</v>
      </c>
      <c r="J88">
        <v>527.61</v>
      </c>
      <c r="K88">
        <v>527.61</v>
      </c>
      <c r="L88">
        <v>527.61</v>
      </c>
      <c r="M88">
        <v>527.61</v>
      </c>
      <c r="N88">
        <v>527.61</v>
      </c>
      <c r="O88">
        <v>527.61</v>
      </c>
      <c r="P88">
        <v>527.61</v>
      </c>
    </row>
    <row r="89" customFormat="1" customHeight="1" spans="2:4">
      <c r="B89" t="s">
        <v>730</v>
      </c>
      <c r="C89" t="s">
        <v>731</v>
      </c>
      <c r="D89">
        <v>0</v>
      </c>
    </row>
    <row r="90" customFormat="1" customHeight="1" spans="2:4">
      <c r="B90" t="s">
        <v>732</v>
      </c>
      <c r="C90" t="s">
        <v>732</v>
      </c>
      <c r="D90">
        <v>0</v>
      </c>
    </row>
    <row r="91" customFormat="1" customHeight="1" spans="2:4">
      <c r="B91" t="s">
        <v>733</v>
      </c>
      <c r="C91" t="s">
        <v>733</v>
      </c>
      <c r="D91">
        <v>0</v>
      </c>
    </row>
    <row r="92" customFormat="1" customHeight="1" spans="2:4">
      <c r="B92" t="s">
        <v>734</v>
      </c>
      <c r="C92" t="s">
        <v>734</v>
      </c>
      <c r="D92">
        <v>0</v>
      </c>
    </row>
    <row r="93" customFormat="1" customHeight="1" spans="2:4">
      <c r="B93" t="s">
        <v>735</v>
      </c>
      <c r="C93" t="s">
        <v>735</v>
      </c>
      <c r="D93">
        <v>0</v>
      </c>
    </row>
    <row r="94" customFormat="1" customHeight="1" spans="2:4">
      <c r="B94" t="s">
        <v>730</v>
      </c>
      <c r="C94" t="s">
        <v>730</v>
      </c>
      <c r="D94">
        <v>0</v>
      </c>
    </row>
    <row r="95" customFormat="1" customHeight="1" spans="2:16">
      <c r="B95" t="s">
        <v>736</v>
      </c>
      <c r="D95">
        <v>38873.04</v>
      </c>
      <c r="E95">
        <v>3239.42</v>
      </c>
      <c r="F95">
        <v>3239.42</v>
      </c>
      <c r="G95">
        <v>3239.42</v>
      </c>
      <c r="H95">
        <v>3239.42</v>
      </c>
      <c r="I95">
        <v>3239.42</v>
      </c>
      <c r="J95">
        <v>3239.42</v>
      </c>
      <c r="K95">
        <v>3239.42</v>
      </c>
      <c r="L95">
        <v>3239.42</v>
      </c>
      <c r="M95">
        <v>3239.42</v>
      </c>
      <c r="N95">
        <v>3239.42</v>
      </c>
      <c r="O95">
        <v>3239.42</v>
      </c>
      <c r="P95">
        <v>3239.42</v>
      </c>
    </row>
    <row r="96" customFormat="1"/>
    <row r="97" customFormat="1" customHeight="1" spans="2:2">
      <c r="B97" t="s">
        <v>742</v>
      </c>
    </row>
    <row r="98" customFormat="1" customHeight="1" spans="2:16">
      <c r="B98" t="s">
        <v>720</v>
      </c>
      <c r="C98" t="s">
        <v>721</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722</v>
      </c>
      <c r="C99" t="s">
        <v>723</v>
      </c>
      <c r="D99">
        <v>29782.32</v>
      </c>
      <c r="E99">
        <v>2481.86</v>
      </c>
      <c r="F99">
        <v>2481.86</v>
      </c>
      <c r="G99">
        <v>2481.86</v>
      </c>
      <c r="H99">
        <v>2481.86</v>
      </c>
      <c r="I99">
        <v>2481.86</v>
      </c>
      <c r="J99">
        <v>2481.86</v>
      </c>
      <c r="K99">
        <v>2481.86</v>
      </c>
      <c r="L99">
        <v>2481.86</v>
      </c>
      <c r="M99">
        <v>2481.86</v>
      </c>
      <c r="N99">
        <v>2481.86</v>
      </c>
      <c r="O99">
        <v>2481.86</v>
      </c>
      <c r="P99">
        <v>2481.86</v>
      </c>
    </row>
    <row r="100" customFormat="1" customHeight="1" spans="2:16">
      <c r="B100" t="s">
        <v>195</v>
      </c>
      <c r="C100" t="s">
        <v>724</v>
      </c>
      <c r="D100">
        <v>30990.6</v>
      </c>
      <c r="E100">
        <v>2582.55</v>
      </c>
      <c r="F100">
        <v>2582.55</v>
      </c>
      <c r="G100">
        <v>2582.55</v>
      </c>
      <c r="H100">
        <v>2582.55</v>
      </c>
      <c r="I100">
        <v>2582.55</v>
      </c>
      <c r="J100">
        <v>2582.55</v>
      </c>
      <c r="K100">
        <v>2582.55</v>
      </c>
      <c r="L100">
        <v>2582.55</v>
      </c>
      <c r="M100">
        <v>2582.55</v>
      </c>
      <c r="N100">
        <v>2582.55</v>
      </c>
      <c r="O100">
        <v>2582.55</v>
      </c>
      <c r="P100">
        <v>2582.55</v>
      </c>
    </row>
    <row r="101" customFormat="1" customHeight="1" spans="2:16">
      <c r="B101" t="s">
        <v>725</v>
      </c>
      <c r="C101" t="s">
        <v>726</v>
      </c>
      <c r="D101">
        <v>93334.59</v>
      </c>
      <c r="E101">
        <v>9150.45</v>
      </c>
      <c r="F101">
        <v>9150.45</v>
      </c>
      <c r="G101">
        <v>9150.45</v>
      </c>
      <c r="H101">
        <v>7320.36</v>
      </c>
      <c r="I101">
        <v>7320.36</v>
      </c>
      <c r="J101">
        <v>7320.36</v>
      </c>
      <c r="K101">
        <v>7320.36</v>
      </c>
      <c r="L101">
        <v>7320.36</v>
      </c>
      <c r="M101">
        <v>7320.36</v>
      </c>
      <c r="N101">
        <v>7320.36</v>
      </c>
      <c r="O101">
        <v>7320.36</v>
      </c>
      <c r="P101">
        <v>7320.36</v>
      </c>
    </row>
    <row r="102" customFormat="1" customHeight="1" spans="2:16">
      <c r="B102" t="s">
        <v>727</v>
      </c>
      <c r="C102" t="s">
        <v>728</v>
      </c>
      <c r="D102">
        <v>0</v>
      </c>
      <c r="E102">
        <v>0</v>
      </c>
      <c r="F102">
        <v>0</v>
      </c>
      <c r="G102">
        <v>0</v>
      </c>
      <c r="H102">
        <v>0</v>
      </c>
      <c r="I102">
        <v>0</v>
      </c>
      <c r="J102">
        <v>0</v>
      </c>
      <c r="K102">
        <v>0</v>
      </c>
      <c r="L102">
        <v>0</v>
      </c>
      <c r="M102">
        <v>0</v>
      </c>
      <c r="N102">
        <v>0</v>
      </c>
      <c r="O102">
        <v>0</v>
      </c>
      <c r="P102">
        <v>0</v>
      </c>
    </row>
    <row r="103" customFormat="1" customHeight="1" spans="2:16">
      <c r="B103" t="s">
        <v>203</v>
      </c>
      <c r="C103" t="s">
        <v>729</v>
      </c>
      <c r="D103">
        <v>26908.11</v>
      </c>
      <c r="E103">
        <v>2638.05</v>
      </c>
      <c r="F103">
        <v>2638.05</v>
      </c>
      <c r="G103">
        <v>2638.05</v>
      </c>
      <c r="H103">
        <v>2110.44</v>
      </c>
      <c r="I103">
        <v>2110.44</v>
      </c>
      <c r="J103">
        <v>2110.44</v>
      </c>
      <c r="K103">
        <v>2110.44</v>
      </c>
      <c r="L103">
        <v>2110.44</v>
      </c>
      <c r="M103">
        <v>2110.44</v>
      </c>
      <c r="N103">
        <v>2110.44</v>
      </c>
      <c r="O103">
        <v>2110.44</v>
      </c>
      <c r="P103">
        <v>2110.44</v>
      </c>
    </row>
    <row r="104" customFormat="1" customHeight="1" spans="2:16">
      <c r="B104" t="s">
        <v>730</v>
      </c>
      <c r="C104" t="s">
        <v>731</v>
      </c>
      <c r="D104">
        <v>0</v>
      </c>
      <c r="E104">
        <v>0</v>
      </c>
      <c r="F104">
        <v>0</v>
      </c>
      <c r="G104">
        <v>0</v>
      </c>
      <c r="H104">
        <v>0</v>
      </c>
      <c r="I104">
        <v>0</v>
      </c>
      <c r="J104">
        <v>0</v>
      </c>
      <c r="K104">
        <v>0</v>
      </c>
      <c r="L104">
        <v>0</v>
      </c>
      <c r="M104">
        <v>0</v>
      </c>
      <c r="N104">
        <v>0</v>
      </c>
      <c r="O104">
        <v>0</v>
      </c>
      <c r="P104">
        <v>0</v>
      </c>
    </row>
    <row r="105" customFormat="1" customHeight="1" spans="2:16">
      <c r="B105" t="s">
        <v>732</v>
      </c>
      <c r="C105" t="s">
        <v>732</v>
      </c>
      <c r="D105">
        <v>0</v>
      </c>
      <c r="E105">
        <v>0</v>
      </c>
      <c r="F105">
        <v>0</v>
      </c>
      <c r="G105">
        <v>0</v>
      </c>
      <c r="H105">
        <v>0</v>
      </c>
      <c r="I105">
        <v>0</v>
      </c>
      <c r="J105">
        <v>0</v>
      </c>
      <c r="K105">
        <v>0</v>
      </c>
      <c r="L105">
        <v>0</v>
      </c>
      <c r="M105">
        <v>0</v>
      </c>
      <c r="N105">
        <v>0</v>
      </c>
      <c r="O105">
        <v>0</v>
      </c>
      <c r="P105">
        <v>0</v>
      </c>
    </row>
    <row r="106" customFormat="1" customHeight="1" spans="2:16">
      <c r="B106" t="s">
        <v>733</v>
      </c>
      <c r="C106" t="s">
        <v>733</v>
      </c>
      <c r="D106">
        <v>0</v>
      </c>
      <c r="E106">
        <v>0</v>
      </c>
      <c r="F106">
        <v>0</v>
      </c>
      <c r="G106">
        <v>0</v>
      </c>
      <c r="H106">
        <v>0</v>
      </c>
      <c r="I106">
        <v>0</v>
      </c>
      <c r="J106">
        <v>0</v>
      </c>
      <c r="K106">
        <v>0</v>
      </c>
      <c r="L106">
        <v>0</v>
      </c>
      <c r="M106">
        <v>0</v>
      </c>
      <c r="N106">
        <v>0</v>
      </c>
      <c r="O106">
        <v>0</v>
      </c>
      <c r="P106">
        <v>0</v>
      </c>
    </row>
    <row r="107" customFormat="1" customHeight="1" spans="2:16">
      <c r="B107" t="s">
        <v>734</v>
      </c>
      <c r="C107" t="s">
        <v>734</v>
      </c>
      <c r="D107">
        <v>0</v>
      </c>
      <c r="E107">
        <v>0</v>
      </c>
      <c r="F107">
        <v>0</v>
      </c>
      <c r="G107">
        <v>0</v>
      </c>
      <c r="H107">
        <v>0</v>
      </c>
      <c r="I107">
        <v>0</v>
      </c>
      <c r="J107">
        <v>0</v>
      </c>
      <c r="K107">
        <v>0</v>
      </c>
      <c r="L107">
        <v>0</v>
      </c>
      <c r="M107">
        <v>0</v>
      </c>
      <c r="N107">
        <v>0</v>
      </c>
      <c r="O107">
        <v>0</v>
      </c>
      <c r="P107">
        <v>0</v>
      </c>
    </row>
    <row r="108" customFormat="1" customHeight="1" spans="2:16">
      <c r="B108" t="s">
        <v>735</v>
      </c>
      <c r="C108" t="s">
        <v>735</v>
      </c>
      <c r="D108">
        <v>0</v>
      </c>
      <c r="E108">
        <v>0</v>
      </c>
      <c r="F108">
        <v>0</v>
      </c>
      <c r="G108">
        <v>0</v>
      </c>
      <c r="H108">
        <v>0</v>
      </c>
      <c r="I108">
        <v>0</v>
      </c>
      <c r="J108">
        <v>0</v>
      </c>
      <c r="K108">
        <v>0</v>
      </c>
      <c r="L108">
        <v>0</v>
      </c>
      <c r="M108">
        <v>0</v>
      </c>
      <c r="N108">
        <v>0</v>
      </c>
      <c r="O108">
        <v>0</v>
      </c>
      <c r="P108">
        <v>0</v>
      </c>
    </row>
    <row r="109" customFormat="1" customHeight="1" spans="2:16">
      <c r="B109" t="s">
        <v>730</v>
      </c>
      <c r="C109" t="s">
        <v>730</v>
      </c>
      <c r="D109">
        <v>0</v>
      </c>
      <c r="E109">
        <v>0</v>
      </c>
      <c r="F109">
        <v>0</v>
      </c>
      <c r="G109">
        <v>0</v>
      </c>
      <c r="H109">
        <v>0</v>
      </c>
      <c r="I109">
        <v>0</v>
      </c>
      <c r="J109">
        <v>0</v>
      </c>
      <c r="K109">
        <v>0</v>
      </c>
      <c r="L109">
        <v>0</v>
      </c>
      <c r="M109">
        <v>0</v>
      </c>
      <c r="N109">
        <v>0</v>
      </c>
      <c r="O109">
        <v>0</v>
      </c>
      <c r="P109">
        <v>0</v>
      </c>
    </row>
    <row r="110" customFormat="1" customHeight="1" spans="2:16">
      <c r="B110" t="s">
        <v>736</v>
      </c>
      <c r="D110">
        <v>181015.62</v>
      </c>
      <c r="E110">
        <v>16852.91</v>
      </c>
      <c r="F110">
        <v>16852.91</v>
      </c>
      <c r="G110">
        <v>16852.91</v>
      </c>
      <c r="H110">
        <v>14495.21</v>
      </c>
      <c r="I110">
        <v>14495.21</v>
      </c>
      <c r="J110">
        <v>14495.21</v>
      </c>
      <c r="K110">
        <v>14495.21</v>
      </c>
      <c r="L110">
        <v>14495.21</v>
      </c>
      <c r="M110">
        <v>14495.21</v>
      </c>
      <c r="N110">
        <v>14495.21</v>
      </c>
      <c r="O110">
        <v>14495.21</v>
      </c>
      <c r="P110">
        <v>14495.21</v>
      </c>
    </row>
    <row r="111" customFormat="1"/>
    <row r="112" customFormat="1" customHeight="1" spans="2:2">
      <c r="B112" t="s">
        <v>743</v>
      </c>
    </row>
    <row r="113" customFormat="1" customHeight="1" spans="2:16">
      <c r="B113" t="s">
        <v>720</v>
      </c>
      <c r="C113" t="s">
        <v>721</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722</v>
      </c>
      <c r="C114" t="s">
        <v>723</v>
      </c>
      <c r="D114">
        <v>4896</v>
      </c>
      <c r="E114">
        <v>408</v>
      </c>
      <c r="F114">
        <v>408</v>
      </c>
      <c r="G114">
        <v>408</v>
      </c>
      <c r="H114">
        <v>408</v>
      </c>
      <c r="I114">
        <v>408</v>
      </c>
      <c r="J114">
        <v>408</v>
      </c>
      <c r="K114">
        <v>408</v>
      </c>
      <c r="L114">
        <v>408</v>
      </c>
      <c r="M114">
        <v>408</v>
      </c>
      <c r="N114">
        <v>408</v>
      </c>
      <c r="O114">
        <v>408</v>
      </c>
      <c r="P114">
        <v>408</v>
      </c>
    </row>
    <row r="115" customFormat="1" customHeight="1" spans="2:4">
      <c r="B115" t="s">
        <v>195</v>
      </c>
      <c r="C115" t="s">
        <v>724</v>
      </c>
      <c r="D115">
        <v>0</v>
      </c>
    </row>
    <row r="116" customFormat="1" customHeight="1" spans="2:4">
      <c r="B116" t="s">
        <v>725</v>
      </c>
      <c r="C116" t="s">
        <v>726</v>
      </c>
      <c r="D116">
        <v>0</v>
      </c>
    </row>
    <row r="117" customFormat="1" customHeight="1" spans="2:4">
      <c r="B117" t="s">
        <v>727</v>
      </c>
      <c r="C117" t="s">
        <v>728</v>
      </c>
      <c r="D117">
        <v>0</v>
      </c>
    </row>
    <row r="118" customFormat="1" customHeight="1" spans="2:16">
      <c r="B118" t="s">
        <v>203</v>
      </c>
      <c r="C118" t="s">
        <v>729</v>
      </c>
      <c r="D118">
        <v>202.32</v>
      </c>
      <c r="E118">
        <v>16.86</v>
      </c>
      <c r="F118">
        <v>16.86</v>
      </c>
      <c r="G118">
        <v>16.86</v>
      </c>
      <c r="H118">
        <v>16.86</v>
      </c>
      <c r="I118">
        <v>16.86</v>
      </c>
      <c r="J118">
        <v>16.86</v>
      </c>
      <c r="K118">
        <v>16.86</v>
      </c>
      <c r="L118">
        <v>16.86</v>
      </c>
      <c r="M118">
        <v>16.86</v>
      </c>
      <c r="N118">
        <v>16.86</v>
      </c>
      <c r="O118">
        <v>16.86</v>
      </c>
      <c r="P118">
        <v>16.86</v>
      </c>
    </row>
    <row r="119" customFormat="1" customHeight="1" spans="2:4">
      <c r="B119" t="s">
        <v>730</v>
      </c>
      <c r="C119" t="s">
        <v>731</v>
      </c>
      <c r="D119">
        <v>0</v>
      </c>
    </row>
    <row r="120" customFormat="1" customHeight="1" spans="2:4">
      <c r="B120" t="s">
        <v>732</v>
      </c>
      <c r="C120" t="s">
        <v>732</v>
      </c>
      <c r="D120">
        <v>0</v>
      </c>
    </row>
    <row r="121" customFormat="1" customHeight="1" spans="2:4">
      <c r="B121" t="s">
        <v>733</v>
      </c>
      <c r="C121" t="s">
        <v>733</v>
      </c>
      <c r="D121">
        <v>0</v>
      </c>
    </row>
    <row r="122" customFormat="1" customHeight="1" spans="2:4">
      <c r="B122" t="s">
        <v>734</v>
      </c>
      <c r="C122" t="s">
        <v>734</v>
      </c>
      <c r="D122">
        <v>0</v>
      </c>
    </row>
    <row r="123" customFormat="1" customHeight="1" spans="2:4">
      <c r="B123" t="s">
        <v>735</v>
      </c>
      <c r="C123" t="s">
        <v>735</v>
      </c>
      <c r="D123">
        <v>0</v>
      </c>
    </row>
    <row r="124" customFormat="1" customHeight="1" spans="2:4">
      <c r="B124" t="s">
        <v>730</v>
      </c>
      <c r="C124" t="s">
        <v>730</v>
      </c>
      <c r="D124">
        <v>0</v>
      </c>
    </row>
    <row r="125" customFormat="1" customHeight="1" spans="2:16">
      <c r="B125" t="s">
        <v>736</v>
      </c>
      <c r="D125">
        <v>5098.32</v>
      </c>
      <c r="E125">
        <v>424.86</v>
      </c>
      <c r="F125">
        <v>424.86</v>
      </c>
      <c r="G125">
        <v>424.86</v>
      </c>
      <c r="H125">
        <v>424.86</v>
      </c>
      <c r="I125">
        <v>424.86</v>
      </c>
      <c r="J125">
        <v>424.86</v>
      </c>
      <c r="K125">
        <v>424.86</v>
      </c>
      <c r="L125">
        <v>424.86</v>
      </c>
      <c r="M125">
        <v>424.86</v>
      </c>
      <c r="N125">
        <v>424.86</v>
      </c>
      <c r="O125">
        <v>424.86</v>
      </c>
      <c r="P125">
        <v>424.86</v>
      </c>
    </row>
    <row r="126" customFormat="1"/>
    <row r="127" customFormat="1" customHeight="1" spans="2:2">
      <c r="B127" t="s">
        <v>744</v>
      </c>
    </row>
    <row r="128" customFormat="1" customHeight="1" spans="2:16">
      <c r="B128" t="s">
        <v>720</v>
      </c>
      <c r="C128" t="s">
        <v>721</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722</v>
      </c>
      <c r="C129" t="s">
        <v>723</v>
      </c>
      <c r="D129">
        <v>9792</v>
      </c>
      <c r="E129">
        <v>816</v>
      </c>
      <c r="F129">
        <v>816</v>
      </c>
      <c r="G129">
        <v>816</v>
      </c>
      <c r="H129">
        <v>816</v>
      </c>
      <c r="I129">
        <v>816</v>
      </c>
      <c r="J129">
        <v>816</v>
      </c>
      <c r="K129">
        <v>816</v>
      </c>
      <c r="L129">
        <v>816</v>
      </c>
      <c r="M129">
        <v>816</v>
      </c>
      <c r="N129">
        <v>816</v>
      </c>
      <c r="O129">
        <v>816</v>
      </c>
      <c r="P129">
        <v>816</v>
      </c>
    </row>
    <row r="130" customFormat="1" customHeight="1" spans="2:16">
      <c r="B130" t="s">
        <v>195</v>
      </c>
      <c r="C130" t="s">
        <v>724</v>
      </c>
      <c r="D130">
        <v>0</v>
      </c>
      <c r="E130">
        <v>0</v>
      </c>
      <c r="F130">
        <v>0</v>
      </c>
      <c r="G130">
        <v>0</v>
      </c>
      <c r="H130">
        <v>0</v>
      </c>
      <c r="I130">
        <v>0</v>
      </c>
      <c r="J130">
        <v>0</v>
      </c>
      <c r="K130">
        <v>0</v>
      </c>
      <c r="L130">
        <v>0</v>
      </c>
      <c r="M130">
        <v>0</v>
      </c>
      <c r="N130">
        <v>0</v>
      </c>
      <c r="O130">
        <v>0</v>
      </c>
      <c r="P130">
        <v>0</v>
      </c>
    </row>
    <row r="131" customFormat="1" customHeight="1" spans="2:16">
      <c r="B131" t="s">
        <v>725</v>
      </c>
      <c r="C131" t="s">
        <v>726</v>
      </c>
      <c r="D131">
        <v>0</v>
      </c>
      <c r="E131">
        <v>0</v>
      </c>
      <c r="F131">
        <v>0</v>
      </c>
      <c r="G131">
        <v>0</v>
      </c>
      <c r="H131">
        <v>0</v>
      </c>
      <c r="I131">
        <v>0</v>
      </c>
      <c r="J131">
        <v>0</v>
      </c>
      <c r="K131">
        <v>0</v>
      </c>
      <c r="L131">
        <v>0</v>
      </c>
      <c r="M131">
        <v>0</v>
      </c>
      <c r="N131">
        <v>0</v>
      </c>
      <c r="O131">
        <v>0</v>
      </c>
      <c r="P131">
        <v>0</v>
      </c>
    </row>
    <row r="132" customFormat="1" customHeight="1" spans="2:16">
      <c r="B132" t="s">
        <v>727</v>
      </c>
      <c r="C132" t="s">
        <v>728</v>
      </c>
      <c r="D132">
        <v>0</v>
      </c>
      <c r="E132">
        <v>0</v>
      </c>
      <c r="F132">
        <v>0</v>
      </c>
      <c r="G132">
        <v>0</v>
      </c>
      <c r="H132">
        <v>0</v>
      </c>
      <c r="I132">
        <v>0</v>
      </c>
      <c r="J132">
        <v>0</v>
      </c>
      <c r="K132">
        <v>0</v>
      </c>
      <c r="L132">
        <v>0</v>
      </c>
      <c r="M132">
        <v>0</v>
      </c>
      <c r="N132">
        <v>0</v>
      </c>
      <c r="O132">
        <v>0</v>
      </c>
      <c r="P132">
        <v>0</v>
      </c>
    </row>
    <row r="133" customFormat="1" customHeight="1" spans="2:16">
      <c r="B133" t="s">
        <v>203</v>
      </c>
      <c r="C133" t="s">
        <v>729</v>
      </c>
      <c r="D133">
        <v>859.86</v>
      </c>
      <c r="E133">
        <v>84.3</v>
      </c>
      <c r="F133">
        <v>84.3</v>
      </c>
      <c r="G133">
        <v>84.3</v>
      </c>
      <c r="H133">
        <v>67.44</v>
      </c>
      <c r="I133">
        <v>67.44</v>
      </c>
      <c r="J133">
        <v>67.44</v>
      </c>
      <c r="K133">
        <v>67.44</v>
      </c>
      <c r="L133">
        <v>67.44</v>
      </c>
      <c r="M133">
        <v>67.44</v>
      </c>
      <c r="N133">
        <v>67.44</v>
      </c>
      <c r="O133">
        <v>67.44</v>
      </c>
      <c r="P133">
        <v>67.44</v>
      </c>
    </row>
    <row r="134" customFormat="1" customHeight="1" spans="2:16">
      <c r="B134" t="s">
        <v>730</v>
      </c>
      <c r="C134" t="s">
        <v>731</v>
      </c>
      <c r="D134">
        <v>0</v>
      </c>
      <c r="E134">
        <v>0</v>
      </c>
      <c r="F134">
        <v>0</v>
      </c>
      <c r="G134">
        <v>0</v>
      </c>
      <c r="H134">
        <v>0</v>
      </c>
      <c r="I134">
        <v>0</v>
      </c>
      <c r="J134">
        <v>0</v>
      </c>
      <c r="K134">
        <v>0</v>
      </c>
      <c r="L134">
        <v>0</v>
      </c>
      <c r="M134">
        <v>0</v>
      </c>
      <c r="N134">
        <v>0</v>
      </c>
      <c r="O134">
        <v>0</v>
      </c>
      <c r="P134">
        <v>0</v>
      </c>
    </row>
    <row r="135" customFormat="1" customHeight="1" spans="2:16">
      <c r="B135" t="s">
        <v>732</v>
      </c>
      <c r="C135" t="s">
        <v>732</v>
      </c>
      <c r="D135">
        <v>0</v>
      </c>
      <c r="E135">
        <v>0</v>
      </c>
      <c r="F135">
        <v>0</v>
      </c>
      <c r="G135">
        <v>0</v>
      </c>
      <c r="H135">
        <v>0</v>
      </c>
      <c r="I135">
        <v>0</v>
      </c>
      <c r="J135">
        <v>0</v>
      </c>
      <c r="K135">
        <v>0</v>
      </c>
      <c r="L135">
        <v>0</v>
      </c>
      <c r="M135">
        <v>0</v>
      </c>
      <c r="N135">
        <v>0</v>
      </c>
      <c r="O135">
        <v>0</v>
      </c>
      <c r="P135">
        <v>0</v>
      </c>
    </row>
    <row r="136" customFormat="1" customHeight="1" spans="2:16">
      <c r="B136" t="s">
        <v>733</v>
      </c>
      <c r="C136" t="s">
        <v>733</v>
      </c>
      <c r="D136">
        <v>0</v>
      </c>
      <c r="E136">
        <v>0</v>
      </c>
      <c r="F136">
        <v>0</v>
      </c>
      <c r="G136">
        <v>0</v>
      </c>
      <c r="H136">
        <v>0</v>
      </c>
      <c r="I136">
        <v>0</v>
      </c>
      <c r="J136">
        <v>0</v>
      </c>
      <c r="K136">
        <v>0</v>
      </c>
      <c r="L136">
        <v>0</v>
      </c>
      <c r="M136">
        <v>0</v>
      </c>
      <c r="N136">
        <v>0</v>
      </c>
      <c r="O136">
        <v>0</v>
      </c>
      <c r="P136">
        <v>0</v>
      </c>
    </row>
    <row r="137" customFormat="1" customHeight="1" spans="2:16">
      <c r="B137" t="s">
        <v>734</v>
      </c>
      <c r="C137" t="s">
        <v>734</v>
      </c>
      <c r="D137">
        <v>0</v>
      </c>
      <c r="E137">
        <v>0</v>
      </c>
      <c r="F137">
        <v>0</v>
      </c>
      <c r="G137">
        <v>0</v>
      </c>
      <c r="H137">
        <v>0</v>
      </c>
      <c r="I137">
        <v>0</v>
      </c>
      <c r="J137">
        <v>0</v>
      </c>
      <c r="K137">
        <v>0</v>
      </c>
      <c r="L137">
        <v>0</v>
      </c>
      <c r="M137">
        <v>0</v>
      </c>
      <c r="N137">
        <v>0</v>
      </c>
      <c r="O137">
        <v>0</v>
      </c>
      <c r="P137">
        <v>0</v>
      </c>
    </row>
    <row r="138" customFormat="1" customHeight="1" spans="2:16">
      <c r="B138" t="s">
        <v>735</v>
      </c>
      <c r="C138" t="s">
        <v>735</v>
      </c>
      <c r="D138">
        <v>0</v>
      </c>
      <c r="E138">
        <v>0</v>
      </c>
      <c r="F138">
        <v>0</v>
      </c>
      <c r="G138">
        <v>0</v>
      </c>
      <c r="H138">
        <v>0</v>
      </c>
      <c r="I138">
        <v>0</v>
      </c>
      <c r="J138">
        <v>0</v>
      </c>
      <c r="K138">
        <v>0</v>
      </c>
      <c r="L138">
        <v>0</v>
      </c>
      <c r="M138">
        <v>0</v>
      </c>
      <c r="N138">
        <v>0</v>
      </c>
      <c r="O138">
        <v>0</v>
      </c>
      <c r="P138">
        <v>0</v>
      </c>
    </row>
    <row r="139" customFormat="1" customHeight="1" spans="2:16">
      <c r="B139" t="s">
        <v>730</v>
      </c>
      <c r="C139" t="s">
        <v>730</v>
      </c>
      <c r="D139">
        <v>0</v>
      </c>
      <c r="E139">
        <v>0</v>
      </c>
      <c r="F139">
        <v>0</v>
      </c>
      <c r="G139">
        <v>0</v>
      </c>
      <c r="H139">
        <v>0</v>
      </c>
      <c r="I139">
        <v>0</v>
      </c>
      <c r="J139">
        <v>0</v>
      </c>
      <c r="K139">
        <v>0</v>
      </c>
      <c r="L139">
        <v>0</v>
      </c>
      <c r="M139">
        <v>0</v>
      </c>
      <c r="N139">
        <v>0</v>
      </c>
      <c r="O139">
        <v>0</v>
      </c>
      <c r="P139">
        <v>0</v>
      </c>
    </row>
    <row r="140" customFormat="1" customHeight="1" spans="2:16">
      <c r="B140" t="s">
        <v>736</v>
      </c>
      <c r="D140">
        <v>10651.86</v>
      </c>
      <c r="E140">
        <v>900.3</v>
      </c>
      <c r="F140">
        <v>900.3</v>
      </c>
      <c r="G140">
        <v>900.3</v>
      </c>
      <c r="H140">
        <v>883.44</v>
      </c>
      <c r="I140">
        <v>883.44</v>
      </c>
      <c r="J140">
        <v>883.44</v>
      </c>
      <c r="K140">
        <v>883.44</v>
      </c>
      <c r="L140">
        <v>883.44</v>
      </c>
      <c r="M140">
        <v>883.44</v>
      </c>
      <c r="N140">
        <v>883.44</v>
      </c>
      <c r="O140">
        <v>883.44</v>
      </c>
      <c r="P140">
        <v>883.44</v>
      </c>
    </row>
    <row r="141" customFormat="1"/>
    <row r="142" customFormat="1" customHeight="1" spans="2:2">
      <c r="B142" t="s">
        <v>745</v>
      </c>
    </row>
    <row r="143" customFormat="1" customHeight="1" spans="2:16">
      <c r="B143" t="s">
        <v>720</v>
      </c>
      <c r="C143" t="s">
        <v>721</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5">
      <c r="B144" t="s">
        <v>722</v>
      </c>
      <c r="C144" t="s">
        <v>723</v>
      </c>
      <c r="D144">
        <v>928</v>
      </c>
      <c r="E144">
        <v>928</v>
      </c>
    </row>
    <row r="145" customFormat="1" customHeight="1" spans="2:16">
      <c r="B145" t="s">
        <v>195</v>
      </c>
      <c r="C145" t="s">
        <v>724</v>
      </c>
      <c r="D145">
        <v>44210</v>
      </c>
      <c r="E145">
        <v>3876.66666666667</v>
      </c>
      <c r="F145">
        <v>3666.66666666667</v>
      </c>
      <c r="G145">
        <v>3666.66666666667</v>
      </c>
      <c r="H145">
        <v>3666.66666666667</v>
      </c>
      <c r="I145">
        <v>3666.66666666667</v>
      </c>
      <c r="J145">
        <v>3666.66666666667</v>
      </c>
      <c r="K145">
        <v>3666.66666666667</v>
      </c>
      <c r="L145">
        <v>3666.66666666667</v>
      </c>
      <c r="M145">
        <v>3666.66666666667</v>
      </c>
      <c r="N145">
        <v>3666.66666666667</v>
      </c>
      <c r="O145">
        <v>3666.66666666667</v>
      </c>
      <c r="P145">
        <v>3666.66666666667</v>
      </c>
    </row>
    <row r="146" customFormat="1" customHeight="1" spans="2:5">
      <c r="B146" t="s">
        <v>725</v>
      </c>
      <c r="C146" t="s">
        <v>726</v>
      </c>
      <c r="D146">
        <v>210</v>
      </c>
      <c r="E146">
        <v>210</v>
      </c>
    </row>
    <row r="147" customFormat="1" customHeight="1" spans="2:5">
      <c r="B147" t="s">
        <v>727</v>
      </c>
      <c r="C147" t="s">
        <v>728</v>
      </c>
      <c r="D147">
        <v>210</v>
      </c>
      <c r="E147">
        <v>210</v>
      </c>
    </row>
    <row r="148" customFormat="1" customHeight="1" spans="2:5">
      <c r="B148" t="s">
        <v>203</v>
      </c>
      <c r="C148" t="s">
        <v>729</v>
      </c>
      <c r="D148">
        <v>210</v>
      </c>
      <c r="E148">
        <v>210</v>
      </c>
    </row>
    <row r="149" customFormat="1" customHeight="1" spans="2:4">
      <c r="B149" t="s">
        <v>730</v>
      </c>
      <c r="C149" t="s">
        <v>731</v>
      </c>
      <c r="D149">
        <v>0</v>
      </c>
    </row>
    <row r="150" customFormat="1" customHeight="1" spans="2:4">
      <c r="B150" t="s">
        <v>732</v>
      </c>
      <c r="C150" t="s">
        <v>732</v>
      </c>
      <c r="D150">
        <v>0</v>
      </c>
    </row>
    <row r="151" customFormat="1" customHeight="1" spans="2:4">
      <c r="B151" t="s">
        <v>733</v>
      </c>
      <c r="C151" t="s">
        <v>733</v>
      </c>
      <c r="D151">
        <v>0</v>
      </c>
    </row>
    <row r="152" customFormat="1" customHeight="1" spans="2:4">
      <c r="B152" t="s">
        <v>734</v>
      </c>
      <c r="C152" t="s">
        <v>734</v>
      </c>
      <c r="D152">
        <v>0</v>
      </c>
    </row>
    <row r="153" customFormat="1" customHeight="1" spans="2:4">
      <c r="B153" t="s">
        <v>735</v>
      </c>
      <c r="C153" t="s">
        <v>735</v>
      </c>
      <c r="D153">
        <v>0</v>
      </c>
    </row>
    <row r="154" customFormat="1" customHeight="1" spans="2:4">
      <c r="B154" t="s">
        <v>730</v>
      </c>
      <c r="C154" t="s">
        <v>730</v>
      </c>
      <c r="D154">
        <v>0</v>
      </c>
    </row>
    <row r="155" customFormat="1" customHeight="1" spans="2:16">
      <c r="B155" t="s">
        <v>736</v>
      </c>
      <c r="D155">
        <v>45768</v>
      </c>
      <c r="E155">
        <v>5434.66666666667</v>
      </c>
      <c r="F155">
        <v>3666.66666666667</v>
      </c>
      <c r="G155">
        <v>3666.66666666667</v>
      </c>
      <c r="H155">
        <v>3666.66666666667</v>
      </c>
      <c r="I155">
        <v>3666.66666666667</v>
      </c>
      <c r="J155">
        <v>3666.66666666667</v>
      </c>
      <c r="K155">
        <v>3666.66666666667</v>
      </c>
      <c r="L155">
        <v>3666.66666666667</v>
      </c>
      <c r="M155">
        <v>3666.66666666667</v>
      </c>
      <c r="N155">
        <v>3666.66666666667</v>
      </c>
      <c r="O155">
        <v>3666.66666666667</v>
      </c>
      <c r="P155">
        <v>3666.66666666667</v>
      </c>
    </row>
    <row r="156" customFormat="1"/>
    <row r="157" customFormat="1" customHeight="1" spans="2:2">
      <c r="B157" t="s">
        <v>746</v>
      </c>
    </row>
    <row r="158" customFormat="1" customHeight="1" spans="2:16">
      <c r="B158" t="s">
        <v>720</v>
      </c>
      <c r="C158" t="s">
        <v>721</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16">
      <c r="B159" t="s">
        <v>722</v>
      </c>
      <c r="C159" t="s">
        <v>723</v>
      </c>
      <c r="D159">
        <v>1856</v>
      </c>
      <c r="E159">
        <v>1856</v>
      </c>
      <c r="F159">
        <v>0</v>
      </c>
      <c r="G159">
        <v>0</v>
      </c>
      <c r="H159">
        <v>0</v>
      </c>
      <c r="I159">
        <v>0</v>
      </c>
      <c r="J159">
        <v>0</v>
      </c>
      <c r="K159">
        <v>0</v>
      </c>
      <c r="L159">
        <v>0</v>
      </c>
      <c r="M159">
        <v>0</v>
      </c>
      <c r="N159">
        <v>0</v>
      </c>
      <c r="O159">
        <v>0</v>
      </c>
      <c r="P159">
        <v>0</v>
      </c>
    </row>
    <row r="160" customFormat="1" customHeight="1" spans="2:16">
      <c r="B160" t="s">
        <v>195</v>
      </c>
      <c r="C160" t="s">
        <v>724</v>
      </c>
      <c r="D160">
        <v>132630</v>
      </c>
      <c r="E160">
        <v>11630</v>
      </c>
      <c r="F160">
        <v>11000</v>
      </c>
      <c r="G160">
        <v>11000</v>
      </c>
      <c r="H160">
        <v>11000</v>
      </c>
      <c r="I160">
        <v>11000</v>
      </c>
      <c r="J160">
        <v>11000</v>
      </c>
      <c r="K160">
        <v>11000</v>
      </c>
      <c r="L160">
        <v>11000</v>
      </c>
      <c r="M160">
        <v>11000</v>
      </c>
      <c r="N160">
        <v>11000</v>
      </c>
      <c r="O160">
        <v>11000</v>
      </c>
      <c r="P160">
        <v>11000</v>
      </c>
    </row>
    <row r="161" customFormat="1" customHeight="1" spans="2:16">
      <c r="B161" t="s">
        <v>725</v>
      </c>
      <c r="C161" t="s">
        <v>726</v>
      </c>
      <c r="D161">
        <v>3150</v>
      </c>
      <c r="E161">
        <v>3150</v>
      </c>
      <c r="F161">
        <v>0</v>
      </c>
      <c r="G161">
        <v>0</v>
      </c>
      <c r="H161">
        <v>0</v>
      </c>
      <c r="I161">
        <v>0</v>
      </c>
      <c r="J161">
        <v>0</v>
      </c>
      <c r="K161">
        <v>0</v>
      </c>
      <c r="L161">
        <v>0</v>
      </c>
      <c r="M161">
        <v>0</v>
      </c>
      <c r="N161">
        <v>0</v>
      </c>
      <c r="O161">
        <v>0</v>
      </c>
      <c r="P161">
        <v>0</v>
      </c>
    </row>
    <row r="162" customFormat="1" customHeight="1" spans="2:16">
      <c r="B162" t="s">
        <v>727</v>
      </c>
      <c r="C162" t="s">
        <v>728</v>
      </c>
      <c r="D162">
        <v>210</v>
      </c>
      <c r="E162">
        <v>210</v>
      </c>
      <c r="F162">
        <v>0</v>
      </c>
      <c r="G162">
        <v>0</v>
      </c>
      <c r="H162">
        <v>0</v>
      </c>
      <c r="I162">
        <v>0</v>
      </c>
      <c r="J162">
        <v>0</v>
      </c>
      <c r="K162">
        <v>0</v>
      </c>
      <c r="L162">
        <v>0</v>
      </c>
      <c r="M162">
        <v>0</v>
      </c>
      <c r="N162">
        <v>0</v>
      </c>
      <c r="O162">
        <v>0</v>
      </c>
      <c r="P162">
        <v>0</v>
      </c>
    </row>
    <row r="163" customFormat="1" customHeight="1" spans="2:16">
      <c r="B163" t="s">
        <v>203</v>
      </c>
      <c r="C163" t="s">
        <v>729</v>
      </c>
      <c r="D163">
        <v>1050</v>
      </c>
      <c r="E163">
        <v>1050</v>
      </c>
      <c r="F163">
        <v>0</v>
      </c>
      <c r="G163">
        <v>0</v>
      </c>
      <c r="H163">
        <v>0</v>
      </c>
      <c r="I163">
        <v>0</v>
      </c>
      <c r="J163">
        <v>0</v>
      </c>
      <c r="K163">
        <v>0</v>
      </c>
      <c r="L163">
        <v>0</v>
      </c>
      <c r="M163">
        <v>0</v>
      </c>
      <c r="N163">
        <v>0</v>
      </c>
      <c r="O163">
        <v>0</v>
      </c>
      <c r="P163">
        <v>0</v>
      </c>
    </row>
    <row r="164" customFormat="1" customHeight="1" spans="2:16">
      <c r="B164" t="s">
        <v>730</v>
      </c>
      <c r="C164" t="s">
        <v>731</v>
      </c>
      <c r="D164">
        <v>0</v>
      </c>
      <c r="E164">
        <v>0</v>
      </c>
      <c r="F164">
        <v>0</v>
      </c>
      <c r="G164">
        <v>0</v>
      </c>
      <c r="H164">
        <v>0</v>
      </c>
      <c r="I164">
        <v>0</v>
      </c>
      <c r="J164">
        <v>0</v>
      </c>
      <c r="K164">
        <v>0</v>
      </c>
      <c r="L164">
        <v>0</v>
      </c>
      <c r="M164">
        <v>0</v>
      </c>
      <c r="N164">
        <v>0</v>
      </c>
      <c r="O164">
        <v>0</v>
      </c>
      <c r="P164">
        <v>0</v>
      </c>
    </row>
    <row r="165" customFormat="1" customHeight="1" spans="2:16">
      <c r="B165" t="s">
        <v>732</v>
      </c>
      <c r="C165" t="s">
        <v>732</v>
      </c>
      <c r="D165">
        <v>0</v>
      </c>
      <c r="E165">
        <v>0</v>
      </c>
      <c r="F165">
        <v>0</v>
      </c>
      <c r="G165">
        <v>0</v>
      </c>
      <c r="H165">
        <v>0</v>
      </c>
      <c r="I165">
        <v>0</v>
      </c>
      <c r="J165">
        <v>0</v>
      </c>
      <c r="K165">
        <v>0</v>
      </c>
      <c r="L165">
        <v>0</v>
      </c>
      <c r="M165">
        <v>0</v>
      </c>
      <c r="N165">
        <v>0</v>
      </c>
      <c r="O165">
        <v>0</v>
      </c>
      <c r="P165">
        <v>0</v>
      </c>
    </row>
    <row r="166" customFormat="1" customHeight="1" spans="2:16">
      <c r="B166" t="s">
        <v>733</v>
      </c>
      <c r="C166" t="s">
        <v>733</v>
      </c>
      <c r="D166">
        <v>0</v>
      </c>
      <c r="E166">
        <v>0</v>
      </c>
      <c r="F166">
        <v>0</v>
      </c>
      <c r="G166">
        <v>0</v>
      </c>
      <c r="H166">
        <v>0</v>
      </c>
      <c r="I166">
        <v>0</v>
      </c>
      <c r="J166">
        <v>0</v>
      </c>
      <c r="K166">
        <v>0</v>
      </c>
      <c r="L166">
        <v>0</v>
      </c>
      <c r="M166">
        <v>0</v>
      </c>
      <c r="N166">
        <v>0</v>
      </c>
      <c r="O166">
        <v>0</v>
      </c>
      <c r="P166">
        <v>0</v>
      </c>
    </row>
    <row r="167" customFormat="1" customHeight="1" spans="2:16">
      <c r="B167" t="s">
        <v>734</v>
      </c>
      <c r="C167" t="s">
        <v>734</v>
      </c>
      <c r="D167">
        <v>0</v>
      </c>
      <c r="E167">
        <v>0</v>
      </c>
      <c r="F167">
        <v>0</v>
      </c>
      <c r="G167">
        <v>0</v>
      </c>
      <c r="H167">
        <v>0</v>
      </c>
      <c r="I167">
        <v>0</v>
      </c>
      <c r="J167">
        <v>0</v>
      </c>
      <c r="K167">
        <v>0</v>
      </c>
      <c r="L167">
        <v>0</v>
      </c>
      <c r="M167">
        <v>0</v>
      </c>
      <c r="N167">
        <v>0</v>
      </c>
      <c r="O167">
        <v>0</v>
      </c>
      <c r="P167">
        <v>0</v>
      </c>
    </row>
    <row r="168" customFormat="1" customHeight="1" spans="2:16">
      <c r="B168" t="s">
        <v>735</v>
      </c>
      <c r="C168" t="s">
        <v>735</v>
      </c>
      <c r="D168">
        <v>0</v>
      </c>
      <c r="E168">
        <v>0</v>
      </c>
      <c r="F168">
        <v>0</v>
      </c>
      <c r="G168">
        <v>0</v>
      </c>
      <c r="H168">
        <v>0</v>
      </c>
      <c r="I168">
        <v>0</v>
      </c>
      <c r="J168">
        <v>0</v>
      </c>
      <c r="K168">
        <v>0</v>
      </c>
      <c r="L168">
        <v>0</v>
      </c>
      <c r="M168">
        <v>0</v>
      </c>
      <c r="N168">
        <v>0</v>
      </c>
      <c r="O168">
        <v>0</v>
      </c>
      <c r="P168">
        <v>0</v>
      </c>
    </row>
    <row r="169" customFormat="1" customHeight="1" spans="2:16">
      <c r="B169" t="s">
        <v>730</v>
      </c>
      <c r="C169" t="s">
        <v>730</v>
      </c>
      <c r="D169">
        <v>0</v>
      </c>
      <c r="E169">
        <v>0</v>
      </c>
      <c r="F169">
        <v>0</v>
      </c>
      <c r="G169">
        <v>0</v>
      </c>
      <c r="H169">
        <v>0</v>
      </c>
      <c r="I169">
        <v>0</v>
      </c>
      <c r="J169">
        <v>0</v>
      </c>
      <c r="K169">
        <v>0</v>
      </c>
      <c r="L169">
        <v>0</v>
      </c>
      <c r="M169">
        <v>0</v>
      </c>
      <c r="N169">
        <v>0</v>
      </c>
      <c r="O169">
        <v>0</v>
      </c>
      <c r="P169">
        <v>0</v>
      </c>
    </row>
    <row r="170" customFormat="1" customHeight="1" spans="2:16">
      <c r="B170" t="s">
        <v>736</v>
      </c>
      <c r="D170">
        <v>138896</v>
      </c>
      <c r="E170">
        <v>17896</v>
      </c>
      <c r="F170">
        <v>11000</v>
      </c>
      <c r="G170">
        <v>11000</v>
      </c>
      <c r="H170">
        <v>11000</v>
      </c>
      <c r="I170">
        <v>11000</v>
      </c>
      <c r="J170">
        <v>11000</v>
      </c>
      <c r="K170">
        <v>11000</v>
      </c>
      <c r="L170">
        <v>11000</v>
      </c>
      <c r="M170">
        <v>11000</v>
      </c>
      <c r="N170">
        <v>11000</v>
      </c>
      <c r="O170">
        <v>11000</v>
      </c>
      <c r="P170">
        <v>11000</v>
      </c>
    </row>
    <row r="171" customFormat="1"/>
    <row r="172" customFormat="1" customHeight="1"/>
    <row r="173" customFormat="1" customHeight="1"/>
    <row r="174" customFormat="1" customHeight="1"/>
    <row r="175" customFormat="1" customHeight="1"/>
    <row r="176" customFormat="1" customHeight="1"/>
    <row r="177" customFormat="1" customHeight="1"/>
    <row r="178" customFormat="1" customHeight="1"/>
    <row r="179" customFormat="1" customHeight="1"/>
    <row r="180" customFormat="1" customHeight="1"/>
    <row r="181" customFormat="1" customHeight="1"/>
    <row r="182" customFormat="1" customHeight="1"/>
    <row r="183" customFormat="1" customHeight="1"/>
    <row r="184" customFormat="1" customHeight="1"/>
    <row r="185" customFormat="1" customHeight="1"/>
    <row r="186" customFormat="1" ht="14" customHeight="1"/>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workbookViewId="0">
      <selection activeCell="O419" sqref="O419"/>
    </sheetView>
  </sheetViews>
  <sheetFormatPr defaultColWidth="8.75833333333333" defaultRowHeight="16.5"/>
  <cols>
    <col min="1" max="1" width="8.75833333333333" style="265"/>
    <col min="2" max="2" width="10.5" style="122" customWidth="1"/>
    <col min="3" max="3" width="12.875" style="124" customWidth="1"/>
    <col min="4" max="4" width="25.125" style="122" customWidth="1"/>
    <col min="5" max="6" width="32.875" style="122" customWidth="1"/>
    <col min="7" max="7" width="16.375" style="123" customWidth="1"/>
    <col min="8" max="8" width="16.875" style="266" customWidth="1"/>
    <col min="9" max="9" width="13.125" style="266"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21.6583333333333"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7" customWidth="1" outlineLevel="2"/>
    <col min="65" max="65" width="4.625" style="268" customWidth="1"/>
    <col min="66" max="66" width="8.75833333333333" style="269"/>
    <col min="67" max="16384" width="8.75833333333333" style="265"/>
  </cols>
  <sheetData>
    <row r="1" s="261" customFormat="1" ht="23.1" customHeight="1" spans="1:66">
      <c r="A1" s="270" t="s">
        <v>747</v>
      </c>
      <c r="B1" s="271" t="s">
        <v>748</v>
      </c>
      <c r="C1" s="272" t="s">
        <v>749</v>
      </c>
      <c r="D1" s="272"/>
      <c r="E1" s="272"/>
      <c r="F1" s="272"/>
      <c r="G1" s="272"/>
      <c r="H1" s="273" t="s">
        <v>717</v>
      </c>
      <c r="I1" s="273"/>
      <c r="J1" s="273"/>
      <c r="K1" s="273"/>
      <c r="L1" s="273"/>
      <c r="M1" s="273"/>
      <c r="N1" s="273"/>
      <c r="O1" s="273" t="s">
        <v>750</v>
      </c>
      <c r="P1" s="273"/>
      <c r="Q1" s="273"/>
      <c r="R1" s="273"/>
      <c r="S1" s="273"/>
      <c r="T1" s="273"/>
      <c r="U1" s="273"/>
      <c r="V1" s="273"/>
      <c r="W1" s="273"/>
      <c r="X1" s="273"/>
      <c r="Y1" s="273"/>
      <c r="Z1" s="273"/>
      <c r="AA1" s="292"/>
      <c r="AB1" s="270" t="s">
        <v>717</v>
      </c>
      <c r="AC1" s="261" t="s">
        <v>717</v>
      </c>
      <c r="AF1" s="261" t="s">
        <v>717</v>
      </c>
      <c r="AI1" s="261" t="s">
        <v>717</v>
      </c>
      <c r="AL1" s="261" t="s">
        <v>717</v>
      </c>
      <c r="AO1" s="261" t="s">
        <v>717</v>
      </c>
      <c r="AR1" s="261" t="s">
        <v>717</v>
      </c>
      <c r="AU1" s="261" t="s">
        <v>717</v>
      </c>
      <c r="AX1" s="261" t="s">
        <v>717</v>
      </c>
      <c r="BA1" s="261" t="s">
        <v>717</v>
      </c>
      <c r="BD1" s="261" t="s">
        <v>717</v>
      </c>
      <c r="BG1" s="261" t="s">
        <v>717</v>
      </c>
      <c r="BJ1" s="261" t="s">
        <v>717</v>
      </c>
      <c r="BL1" s="297"/>
      <c r="BM1" s="309"/>
      <c r="BN1" s="301"/>
    </row>
    <row r="2" s="261" customFormat="1" ht="23.1" customHeight="1" spans="1:66">
      <c r="A2" s="274"/>
      <c r="B2" s="275"/>
      <c r="C2" s="272"/>
      <c r="D2" s="272"/>
      <c r="E2" s="272"/>
      <c r="F2" s="272"/>
      <c r="G2" s="272"/>
      <c r="H2" s="276"/>
      <c r="I2" s="276"/>
      <c r="J2" s="276"/>
      <c r="K2" s="276"/>
      <c r="L2" s="276"/>
      <c r="M2" s="276"/>
      <c r="N2" s="276"/>
      <c r="O2" s="276"/>
      <c r="P2" s="276"/>
      <c r="Q2" s="276"/>
      <c r="R2" s="276"/>
      <c r="S2" s="276"/>
      <c r="T2" s="276"/>
      <c r="U2" s="276"/>
      <c r="V2" s="276"/>
      <c r="W2" s="276"/>
      <c r="X2" s="276"/>
      <c r="Y2" s="276"/>
      <c r="Z2" s="276"/>
      <c r="AA2" s="292"/>
      <c r="AB2" s="293"/>
      <c r="AC2" s="294" t="s">
        <v>751</v>
      </c>
      <c r="AD2" s="295"/>
      <c r="AE2" s="296"/>
      <c r="AF2" s="297" t="s">
        <v>752</v>
      </c>
      <c r="AG2" s="300"/>
      <c r="AH2" s="301"/>
      <c r="AI2" s="297" t="s">
        <v>753</v>
      </c>
      <c r="AJ2" s="300"/>
      <c r="AK2" s="301"/>
      <c r="AL2" s="297" t="s">
        <v>754</v>
      </c>
      <c r="AM2" s="300" t="s">
        <v>754</v>
      </c>
      <c r="AN2" s="301" t="s">
        <v>754</v>
      </c>
      <c r="AO2" s="297" t="s">
        <v>755</v>
      </c>
      <c r="AP2" s="300" t="s">
        <v>755</v>
      </c>
      <c r="AQ2" s="301" t="s">
        <v>755</v>
      </c>
      <c r="AR2" s="297" t="s">
        <v>756</v>
      </c>
      <c r="AS2" s="300" t="s">
        <v>756</v>
      </c>
      <c r="AT2" s="301" t="s">
        <v>756</v>
      </c>
      <c r="AU2" s="297" t="s">
        <v>757</v>
      </c>
      <c r="AV2" s="300" t="s">
        <v>757</v>
      </c>
      <c r="AW2" s="301" t="s">
        <v>757</v>
      </c>
      <c r="AX2" s="297" t="s">
        <v>758</v>
      </c>
      <c r="AY2" s="300" t="s">
        <v>758</v>
      </c>
      <c r="AZ2" s="301" t="s">
        <v>758</v>
      </c>
      <c r="BA2" s="297" t="s">
        <v>759</v>
      </c>
      <c r="BB2" s="300" t="s">
        <v>759</v>
      </c>
      <c r="BC2" s="301" t="s">
        <v>759</v>
      </c>
      <c r="BD2" s="297" t="s">
        <v>760</v>
      </c>
      <c r="BE2" s="300" t="s">
        <v>760</v>
      </c>
      <c r="BF2" s="301" t="s">
        <v>760</v>
      </c>
      <c r="BG2" s="297" t="s">
        <v>761</v>
      </c>
      <c r="BH2" s="300" t="s">
        <v>761</v>
      </c>
      <c r="BI2" s="301" t="s">
        <v>761</v>
      </c>
      <c r="BJ2" s="297" t="s">
        <v>762</v>
      </c>
      <c r="BK2" s="300" t="s">
        <v>762</v>
      </c>
      <c r="BL2" s="300" t="s">
        <v>762</v>
      </c>
      <c r="BM2" s="309"/>
      <c r="BN2" s="301"/>
    </row>
    <row r="3" s="262" customFormat="1" ht="53.1" customHeight="1" spans="1:66">
      <c r="A3" s="277"/>
      <c r="B3" s="278"/>
      <c r="C3" s="279" t="s">
        <v>763</v>
      </c>
      <c r="D3" s="280" t="s">
        <v>3</v>
      </c>
      <c r="E3" s="280" t="s">
        <v>764</v>
      </c>
      <c r="F3" s="280" t="s">
        <v>765</v>
      </c>
      <c r="G3" s="280" t="s">
        <v>766</v>
      </c>
      <c r="H3" s="262" t="s">
        <v>767</v>
      </c>
      <c r="I3" s="262" t="s">
        <v>768</v>
      </c>
      <c r="J3" s="262" t="s">
        <v>769</v>
      </c>
      <c r="K3" s="262" t="s">
        <v>770</v>
      </c>
      <c r="L3" s="262" t="s">
        <v>771</v>
      </c>
      <c r="M3" s="262" t="s">
        <v>772</v>
      </c>
      <c r="N3" s="262" t="s">
        <v>773</v>
      </c>
      <c r="O3" s="285" t="s">
        <v>751</v>
      </c>
      <c r="P3" s="285" t="s">
        <v>752</v>
      </c>
      <c r="Q3" s="285" t="s">
        <v>753</v>
      </c>
      <c r="R3" s="285" t="s">
        <v>754</v>
      </c>
      <c r="S3" s="285" t="s">
        <v>755</v>
      </c>
      <c r="T3" s="285" t="s">
        <v>756</v>
      </c>
      <c r="U3" s="285" t="s">
        <v>757</v>
      </c>
      <c r="V3" s="285" t="s">
        <v>758</v>
      </c>
      <c r="W3" s="285" t="s">
        <v>759</v>
      </c>
      <c r="X3" s="285" t="s">
        <v>760</v>
      </c>
      <c r="Y3" s="285" t="s">
        <v>761</v>
      </c>
      <c r="Z3" s="285" t="s">
        <v>762</v>
      </c>
      <c r="AA3" s="298" t="s">
        <v>774</v>
      </c>
      <c r="AB3" s="262" t="s">
        <v>775</v>
      </c>
      <c r="AC3" s="262" t="s">
        <v>776</v>
      </c>
      <c r="AD3" s="262" t="s">
        <v>777</v>
      </c>
      <c r="AE3" s="262" t="s">
        <v>778</v>
      </c>
      <c r="AF3" s="262" t="s">
        <v>776</v>
      </c>
      <c r="AG3" s="262" t="s">
        <v>777</v>
      </c>
      <c r="AH3" s="262" t="s">
        <v>778</v>
      </c>
      <c r="AI3" s="262" t="s">
        <v>776</v>
      </c>
      <c r="AJ3" s="262" t="s">
        <v>777</v>
      </c>
      <c r="AK3" s="262" t="s">
        <v>778</v>
      </c>
      <c r="AL3" s="262" t="s">
        <v>776</v>
      </c>
      <c r="AM3" s="262" t="s">
        <v>777</v>
      </c>
      <c r="AN3" s="262" t="s">
        <v>778</v>
      </c>
      <c r="AO3" s="262" t="s">
        <v>776</v>
      </c>
      <c r="AP3" s="262" t="s">
        <v>777</v>
      </c>
      <c r="AQ3" s="262" t="s">
        <v>778</v>
      </c>
      <c r="AR3" s="262" t="s">
        <v>776</v>
      </c>
      <c r="AS3" s="262" t="s">
        <v>777</v>
      </c>
      <c r="AT3" s="262" t="s">
        <v>778</v>
      </c>
      <c r="AU3" s="262" t="s">
        <v>776</v>
      </c>
      <c r="AV3" s="262" t="s">
        <v>777</v>
      </c>
      <c r="AW3" s="262" t="s">
        <v>778</v>
      </c>
      <c r="AX3" s="262" t="s">
        <v>776</v>
      </c>
      <c r="AY3" s="262" t="s">
        <v>777</v>
      </c>
      <c r="AZ3" s="262" t="s">
        <v>778</v>
      </c>
      <c r="BA3" s="262" t="s">
        <v>776</v>
      </c>
      <c r="BB3" s="262" t="s">
        <v>777</v>
      </c>
      <c r="BC3" s="262" t="s">
        <v>778</v>
      </c>
      <c r="BD3" s="262" t="s">
        <v>776</v>
      </c>
      <c r="BE3" s="262" t="s">
        <v>777</v>
      </c>
      <c r="BF3" s="262" t="s">
        <v>778</v>
      </c>
      <c r="BG3" s="262" t="s">
        <v>776</v>
      </c>
      <c r="BH3" s="262" t="s">
        <v>777</v>
      </c>
      <c r="BI3" s="262" t="s">
        <v>778</v>
      </c>
      <c r="BJ3" s="262" t="s">
        <v>776</v>
      </c>
      <c r="BK3" s="262" t="s">
        <v>777</v>
      </c>
      <c r="BL3" s="302" t="s">
        <v>778</v>
      </c>
      <c r="BM3" s="310"/>
      <c r="BN3" s="311"/>
    </row>
    <row r="4" s="263" customFormat="1" ht="33.95" hidden="1" customHeight="1" spans="2:66">
      <c r="B4" s="281" t="s">
        <v>779</v>
      </c>
      <c r="C4" s="282">
        <v>1</v>
      </c>
      <c r="D4" s="263" t="s">
        <v>780</v>
      </c>
      <c r="E4" s="263" t="s">
        <v>781</v>
      </c>
      <c r="G4" s="283"/>
      <c r="H4" s="263">
        <f>H5+H381+H582+H652+H658+H668</f>
        <v>2968138.25432626</v>
      </c>
      <c r="P4" s="286"/>
      <c r="Q4" s="286"/>
      <c r="R4" s="286"/>
      <c r="S4" s="286"/>
      <c r="T4" s="286"/>
      <c r="U4" s="286"/>
      <c r="V4" s="286"/>
      <c r="W4" s="286"/>
      <c r="X4" s="286"/>
      <c r="Y4" s="286"/>
      <c r="Z4" s="286"/>
      <c r="AA4" s="286"/>
      <c r="AB4" s="263">
        <f t="shared" ref="AB4:AF4" si="0">AB5+AB381+AB582+AB652+AB658+AB668</f>
        <v>2968138.25432626</v>
      </c>
      <c r="AC4" s="263">
        <f t="shared" si="0"/>
        <v>372751.788288529</v>
      </c>
      <c r="AF4" s="263">
        <f t="shared" si="0"/>
        <v>265985.709811321</v>
      </c>
      <c r="AI4" s="263">
        <f>AI5+AI381+AI582+AI652+AI658+AI668</f>
        <v>265985.709811321</v>
      </c>
      <c r="AL4" s="263">
        <f>AL5+AL381+AL582+AL652+AL658+AL668</f>
        <v>229268.338490566</v>
      </c>
      <c r="AO4" s="263">
        <f>AO5+AO381+AO582+AO652+AO658+AO668</f>
        <v>229268.338490566</v>
      </c>
      <c r="AR4" s="263">
        <f>AR5+AR381+AR582+AR652+AR658+AR668</f>
        <v>229268.338490566</v>
      </c>
      <c r="AU4" s="263">
        <f>AU5+AU381+AU582+AU652+AU658+AU668</f>
        <v>229268.338490566</v>
      </c>
      <c r="AX4" s="263">
        <f>AX5+AX381+AX582+AX652+AX658+AX668</f>
        <v>229268.338490566</v>
      </c>
      <c r="BA4" s="263">
        <f>BA5+BA381+BA582+BA652+BA658+BA668</f>
        <v>229268.338490566</v>
      </c>
      <c r="BD4" s="263">
        <f>BD5+BD381+BD582+BD652+BD658+BD668</f>
        <v>229268.338490566</v>
      </c>
      <c r="BG4" s="263">
        <f>BG5+BG381+BG582+BG652+BG658+BG668</f>
        <v>229268.338490566</v>
      </c>
      <c r="BJ4" s="263">
        <f>BJ5+BJ381+BJ582+BJ652+BJ658+BJ668</f>
        <v>229268.338490566</v>
      </c>
      <c r="BL4" s="303"/>
      <c r="BM4" s="309"/>
      <c r="BN4" s="286"/>
    </row>
    <row r="5" s="108" customFormat="1" ht="33.95" hidden="1" customHeight="1" outlineLevel="1" collapsed="1" spans="2:66">
      <c r="B5" s="109" t="s">
        <v>779</v>
      </c>
      <c r="C5" s="110">
        <v>1.1</v>
      </c>
      <c r="D5" s="108" t="s">
        <v>214</v>
      </c>
      <c r="E5" s="109"/>
      <c r="F5" s="109"/>
      <c r="H5" s="108">
        <f>H6+H208+H308</f>
        <v>2927785.15698113</v>
      </c>
      <c r="P5" s="287"/>
      <c r="Q5" s="287"/>
      <c r="R5" s="287"/>
      <c r="S5" s="287"/>
      <c r="T5" s="287"/>
      <c r="U5" s="287"/>
      <c r="V5" s="287"/>
      <c r="W5" s="287"/>
      <c r="X5" s="287"/>
      <c r="Y5" s="287"/>
      <c r="Z5" s="287"/>
      <c r="AA5" s="287"/>
      <c r="AB5" s="108">
        <f t="shared" ref="AB5:AF5" si="1">AB6+AB208+AB308</f>
        <v>2927785.15698113</v>
      </c>
      <c r="AC5" s="108">
        <f t="shared" si="1"/>
        <v>333498.690943396</v>
      </c>
      <c r="AF5" s="108">
        <f t="shared" si="1"/>
        <v>265885.709811321</v>
      </c>
      <c r="AI5" s="108">
        <f>AI6+AI208+AI308</f>
        <v>265885.709811321</v>
      </c>
      <c r="AL5" s="108">
        <f>AL6+AL208+AL308</f>
        <v>229168.338490566</v>
      </c>
      <c r="AO5" s="108">
        <f>AO6+AO208+AO308</f>
        <v>229168.338490566</v>
      </c>
      <c r="AR5" s="108">
        <f>AR6+AR208+AR308</f>
        <v>229168.338490566</v>
      </c>
      <c r="AU5" s="108">
        <f>AU6+AU208+AU308</f>
        <v>229168.338490566</v>
      </c>
      <c r="AX5" s="108">
        <f>AX6+AX208+AX308</f>
        <v>229168.338490566</v>
      </c>
      <c r="BA5" s="108">
        <f>BA6+BA208+BA308</f>
        <v>229168.338490566</v>
      </c>
      <c r="BD5" s="108">
        <f>BD6+BD208+BD308</f>
        <v>229168.338490566</v>
      </c>
      <c r="BG5" s="108">
        <f>BG6+BG208+BG308</f>
        <v>229168.338490566</v>
      </c>
      <c r="BJ5" s="108">
        <f>BJ6+BJ208+BJ308</f>
        <v>229168.338490566</v>
      </c>
      <c r="BL5" s="304"/>
      <c r="BM5" s="312"/>
      <c r="BN5" s="287"/>
    </row>
    <row r="6" s="29" customFormat="1" ht="33.95" hidden="1" customHeight="1" outlineLevel="2" collapsed="1" spans="2:66">
      <c r="B6" s="112" t="s">
        <v>779</v>
      </c>
      <c r="C6" s="113" t="s">
        <v>218</v>
      </c>
      <c r="D6" s="29" t="s">
        <v>219</v>
      </c>
      <c r="E6" s="112"/>
      <c r="F6" s="112"/>
      <c r="G6" s="112"/>
      <c r="H6" s="112">
        <f>H7+H29+H57+H111+H143+H159+H176+H189</f>
        <v>2907982.25132075</v>
      </c>
      <c r="I6" s="112"/>
      <c r="J6" s="112"/>
      <c r="K6" s="112"/>
      <c r="L6" s="112"/>
      <c r="M6" s="112"/>
      <c r="N6" s="112"/>
      <c r="O6" s="112"/>
      <c r="P6" s="288"/>
      <c r="Q6" s="288"/>
      <c r="R6" s="288"/>
      <c r="S6" s="288"/>
      <c r="T6" s="288"/>
      <c r="U6" s="288"/>
      <c r="V6" s="288"/>
      <c r="W6" s="288"/>
      <c r="X6" s="288"/>
      <c r="Y6" s="288"/>
      <c r="Z6" s="288"/>
      <c r="AA6" s="288"/>
      <c r="AB6" s="112">
        <f t="shared" ref="AB6:AF6" si="2">AB7+AB29+AB57+AB111+AB143+AB159+AB176+AB189</f>
        <v>2907982.25132075</v>
      </c>
      <c r="AC6" s="112">
        <f t="shared" si="2"/>
        <v>327524.549433962</v>
      </c>
      <c r="AD6" s="112"/>
      <c r="AE6" s="112"/>
      <c r="AF6" s="112">
        <f t="shared" si="2"/>
        <v>264628.549433962</v>
      </c>
      <c r="AG6" s="112"/>
      <c r="AH6" s="112"/>
      <c r="AI6" s="112">
        <f>AI7+AI29+AI57+AI111+AI143+AI159+AI176+AI189</f>
        <v>264628.549433962</v>
      </c>
      <c r="AJ6" s="112"/>
      <c r="AK6" s="112"/>
      <c r="AL6" s="112">
        <f>AL7+AL29+AL57+AL111+AL143+AL159+AL176+AL189</f>
        <v>227911.178113208</v>
      </c>
      <c r="AM6" s="112"/>
      <c r="AN6" s="112"/>
      <c r="AO6" s="112">
        <f>AO7+AO29+AO57+AO111+AO143+AO159+AO176+AO189</f>
        <v>227911.178113208</v>
      </c>
      <c r="AP6" s="112"/>
      <c r="AQ6" s="112"/>
      <c r="AR6" s="112">
        <f>AR7+AR29+AR57+AR111+AR143+AR159+AR176+AR189</f>
        <v>227911.178113208</v>
      </c>
      <c r="AS6" s="112"/>
      <c r="AT6" s="112"/>
      <c r="AU6" s="112">
        <f>AU7+AU29+AU57+AU111+AU143+AU159+AU176+AU189</f>
        <v>227911.178113208</v>
      </c>
      <c r="AV6" s="112"/>
      <c r="AW6" s="112"/>
      <c r="AX6" s="112">
        <f>AX7+AX29+AX57+AX111+AX143+AX159+AX176+AX189</f>
        <v>227911.178113208</v>
      </c>
      <c r="AY6" s="112"/>
      <c r="AZ6" s="112"/>
      <c r="BA6" s="112">
        <f>BA7+BA29+BA57+BA111+BA143+BA159+BA176+BA189</f>
        <v>227911.178113208</v>
      </c>
      <c r="BB6" s="112"/>
      <c r="BC6" s="112"/>
      <c r="BD6" s="112">
        <f>BD7+BD29+BD57+BD111+BD143+BD159+BD176+BD189</f>
        <v>227911.178113208</v>
      </c>
      <c r="BE6" s="112"/>
      <c r="BF6" s="112"/>
      <c r="BG6" s="112">
        <f>BG7+BG29+BG57+BG111+BG143+BG159+BG176+BG189</f>
        <v>227911.178113208</v>
      </c>
      <c r="BH6" s="112"/>
      <c r="BI6" s="112"/>
      <c r="BJ6" s="112">
        <f>BJ7+BJ29+BJ57+BJ111+BJ143+BJ159+BJ176+BJ189</f>
        <v>227911.178113208</v>
      </c>
      <c r="BK6" s="112"/>
      <c r="BL6" s="305"/>
      <c r="BM6" s="312"/>
      <c r="BN6" s="313"/>
    </row>
    <row r="7" s="48" customFormat="1" ht="33.95" hidden="1" customHeight="1" outlineLevel="3" collapsed="1" spans="2:66">
      <c r="B7" s="115" t="s">
        <v>779</v>
      </c>
      <c r="C7" s="116" t="s">
        <v>782</v>
      </c>
      <c r="D7" s="48" t="s">
        <v>783</v>
      </c>
      <c r="E7" s="115"/>
      <c r="F7" s="115"/>
      <c r="G7" s="115"/>
      <c r="H7" s="115">
        <f>H8+H15+H22</f>
        <v>2191304.44</v>
      </c>
      <c r="I7" s="115"/>
      <c r="J7" s="115"/>
      <c r="K7" s="115"/>
      <c r="L7" s="115"/>
      <c r="M7" s="115"/>
      <c r="N7" s="115"/>
      <c r="O7" s="115"/>
      <c r="P7" s="289"/>
      <c r="Q7" s="289"/>
      <c r="R7" s="289"/>
      <c r="S7" s="289"/>
      <c r="T7" s="289"/>
      <c r="U7" s="289"/>
      <c r="V7" s="289"/>
      <c r="W7" s="289"/>
      <c r="X7" s="289"/>
      <c r="Y7" s="289"/>
      <c r="Z7" s="289"/>
      <c r="AA7" s="289"/>
      <c r="AB7" s="115">
        <f t="shared" ref="AB7:AF7" si="3">AB8+AB15+AB22</f>
        <v>2191304.44</v>
      </c>
      <c r="AC7" s="115">
        <f t="shared" si="3"/>
        <v>257847.54</v>
      </c>
      <c r="AD7" s="115"/>
      <c r="AE7" s="115"/>
      <c r="AF7" s="115">
        <f t="shared" si="3"/>
        <v>194951.54</v>
      </c>
      <c r="AG7" s="115"/>
      <c r="AH7" s="115"/>
      <c r="AI7" s="115">
        <f>AI8+AI15+AI22</f>
        <v>194951.54</v>
      </c>
      <c r="AJ7" s="115"/>
      <c r="AK7" s="115"/>
      <c r="AL7" s="115">
        <f>AL8+AL15+AL22</f>
        <v>171505.98</v>
      </c>
      <c r="AM7" s="115"/>
      <c r="AN7" s="115"/>
      <c r="AO7" s="115">
        <f>AO8+AO15+AO22</f>
        <v>171505.98</v>
      </c>
      <c r="AP7" s="115"/>
      <c r="AQ7" s="115"/>
      <c r="AR7" s="115">
        <f>AR8+AR15+AR22</f>
        <v>171505.98</v>
      </c>
      <c r="AS7" s="115"/>
      <c r="AT7" s="115"/>
      <c r="AU7" s="115">
        <f>AU8+AU15+AU22</f>
        <v>171505.98</v>
      </c>
      <c r="AV7" s="115"/>
      <c r="AW7" s="115"/>
      <c r="AX7" s="115">
        <f>AX8+AX15+AX22</f>
        <v>171505.98</v>
      </c>
      <c r="AY7" s="115"/>
      <c r="AZ7" s="115"/>
      <c r="BA7" s="115">
        <f>BA8+BA15+BA22</f>
        <v>171505.98</v>
      </c>
      <c r="BB7" s="115"/>
      <c r="BC7" s="115"/>
      <c r="BD7" s="115">
        <f>BD8+BD15+BD22</f>
        <v>171505.98</v>
      </c>
      <c r="BE7" s="115"/>
      <c r="BF7" s="115"/>
      <c r="BG7" s="115">
        <f>BG8+BG15+BG22</f>
        <v>171505.98</v>
      </c>
      <c r="BH7" s="115"/>
      <c r="BI7" s="115"/>
      <c r="BJ7" s="115">
        <f>BJ8+BJ15+BJ22</f>
        <v>171505.98</v>
      </c>
      <c r="BK7" s="115"/>
      <c r="BL7" s="306"/>
      <c r="BM7" s="312"/>
      <c r="BN7" s="314"/>
    </row>
    <row r="8" s="118" customFormat="1" ht="33.95" hidden="1" customHeight="1" outlineLevel="4" collapsed="1" spans="2:66">
      <c r="B8" s="119" t="s">
        <v>779</v>
      </c>
      <c r="C8" s="120" t="s">
        <v>108</v>
      </c>
      <c r="D8" s="118" t="s">
        <v>109</v>
      </c>
      <c r="E8" s="119"/>
      <c r="F8" s="119"/>
      <c r="G8" s="119"/>
      <c r="H8" s="119">
        <f>SUM(H9:H14)</f>
        <v>2191304.44</v>
      </c>
      <c r="I8" s="119"/>
      <c r="J8" s="119"/>
      <c r="K8" s="119"/>
      <c r="L8" s="119"/>
      <c r="M8" s="119"/>
      <c r="N8" s="119"/>
      <c r="O8" s="119"/>
      <c r="P8" s="290"/>
      <c r="Q8" s="290"/>
      <c r="R8" s="290"/>
      <c r="S8" s="290"/>
      <c r="T8" s="290"/>
      <c r="U8" s="290"/>
      <c r="V8" s="290"/>
      <c r="W8" s="290"/>
      <c r="X8" s="290"/>
      <c r="Y8" s="290"/>
      <c r="Z8" s="290"/>
      <c r="AA8" s="290"/>
      <c r="AB8" s="119">
        <f>SUM(AB9:AB14)</f>
        <v>2191304.44</v>
      </c>
      <c r="AC8" s="119">
        <f t="shared" ref="AC8:AF8" si="4">SUM(AC9:AC14)</f>
        <v>257847.54</v>
      </c>
      <c r="AD8" s="119"/>
      <c r="AE8" s="119"/>
      <c r="AF8" s="119">
        <f t="shared" si="4"/>
        <v>194951.54</v>
      </c>
      <c r="AG8" s="119"/>
      <c r="AH8" s="119"/>
      <c r="AI8" s="119">
        <f>SUM(AI9:AI14)</f>
        <v>194951.54</v>
      </c>
      <c r="AJ8" s="119"/>
      <c r="AK8" s="119"/>
      <c r="AL8" s="119">
        <f>SUM(AL9:AL14)</f>
        <v>171505.98</v>
      </c>
      <c r="AM8" s="119"/>
      <c r="AN8" s="119"/>
      <c r="AO8" s="119">
        <f>SUM(AO9:AO14)</f>
        <v>171505.98</v>
      </c>
      <c r="AP8" s="119"/>
      <c r="AQ8" s="119"/>
      <c r="AR8" s="119">
        <f>SUM(AR9:AR14)</f>
        <v>171505.98</v>
      </c>
      <c r="AS8" s="119"/>
      <c r="AT8" s="119"/>
      <c r="AU8" s="119">
        <f>SUM(AU9:AU14)</f>
        <v>171505.98</v>
      </c>
      <c r="AV8" s="119"/>
      <c r="AW8" s="119"/>
      <c r="AX8" s="119">
        <f>SUM(AX9:AX14)</f>
        <v>171505.98</v>
      </c>
      <c r="AY8" s="119"/>
      <c r="AZ8" s="119"/>
      <c r="BA8" s="119">
        <f>SUM(BA9:BA14)</f>
        <v>171505.98</v>
      </c>
      <c r="BB8" s="119"/>
      <c r="BC8" s="119"/>
      <c r="BD8" s="119">
        <f>SUM(BD9:BD14)</f>
        <v>171505.98</v>
      </c>
      <c r="BE8" s="119"/>
      <c r="BF8" s="119"/>
      <c r="BG8" s="119">
        <f>SUM(BG9:BG14)</f>
        <v>171505.98</v>
      </c>
      <c r="BH8" s="119"/>
      <c r="BI8" s="119"/>
      <c r="BJ8" s="119">
        <f>SUM(BJ9:BJ14)</f>
        <v>171505.98</v>
      </c>
      <c r="BK8" s="119"/>
      <c r="BL8" s="307"/>
      <c r="BM8" s="312"/>
      <c r="BN8" s="315"/>
    </row>
    <row r="9" s="264" customFormat="1" ht="33.95" hidden="1" customHeight="1" outlineLevel="5" spans="2:66">
      <c r="B9" s="175" t="s">
        <v>784</v>
      </c>
      <c r="C9" s="284" t="s">
        <v>785</v>
      </c>
      <c r="D9" s="264" t="s">
        <v>786</v>
      </c>
      <c r="E9" s="175" t="s">
        <v>787</v>
      </c>
      <c r="F9" s="175"/>
      <c r="G9" s="175" t="s">
        <v>788</v>
      </c>
      <c r="H9" s="175">
        <f t="shared" ref="H9:H14" si="5">AB9</f>
        <v>2191304.44</v>
      </c>
      <c r="I9" s="175" t="s">
        <v>789</v>
      </c>
      <c r="J9" s="175">
        <f t="shared" ref="J9:J14" si="6">SUM(AD9,AG9,AJ9,AM9,AP9,AS9,AV9,AY9,BB9,BE9,BH9,BK9)/N9</f>
        <v>1</v>
      </c>
      <c r="K9" s="175" t="s">
        <v>790</v>
      </c>
      <c r="L9" s="175">
        <f t="shared" ref="L9:L14" si="7">H9/N9/J9</f>
        <v>182608.703333333</v>
      </c>
      <c r="M9" s="175" t="s">
        <v>791</v>
      </c>
      <c r="N9" s="175">
        <f t="shared" ref="N9:N14" si="8">COUNTIF(AD9,"&gt;0")+COUNTIF(AG9,"&gt;0")+COUNTIF(AJ9,"&gt;0")+COUNTIF(AM9,"&gt;0")+COUNTIF(AP9,"&gt;0")+COUNTIF(AS9,"&gt;0")+COUNTIF(AV9,"&gt;0")+COUNTIF(AY9,"&gt;0")+COUNTIF(BB9,"&gt;0")+COUNTIF(BE9,"&gt;0")+COUNTIF(BH9,"&gt;0")+COUNTIF(BK9,"&gt;0")</f>
        <v>12</v>
      </c>
      <c r="O9" s="175"/>
      <c r="P9" s="291"/>
      <c r="Q9" s="291"/>
      <c r="R9" s="291"/>
      <c r="S9" s="291"/>
      <c r="T9" s="291"/>
      <c r="U9" s="291"/>
      <c r="V9" s="291"/>
      <c r="W9" s="291"/>
      <c r="X9" s="291"/>
      <c r="Y9" s="291"/>
      <c r="Z9" s="291"/>
      <c r="AA9" s="291"/>
      <c r="AB9" s="175">
        <f>SUM(AC9,AF9,AI9,AL9,AO9,AR9,AU9,AX9,BA9,BD9,BG9,BJ9)</f>
        <v>2191304.44</v>
      </c>
      <c r="AC9" s="175">
        <f>AD9*AE9</f>
        <v>257847.54</v>
      </c>
      <c r="AD9" s="175">
        <v>1</v>
      </c>
      <c r="AE9" s="299">
        <f>IFERROR(预算主表!Q106/AD9,0)</f>
        <v>257847.54</v>
      </c>
      <c r="AF9" s="175">
        <f t="shared" ref="AF9:AF14" si="9">AG9*AH9</f>
        <v>194951.54</v>
      </c>
      <c r="AG9" s="175">
        <v>1</v>
      </c>
      <c r="AH9" s="299">
        <f>IFERROR(预算主表!R106/AG9,0)</f>
        <v>194951.54</v>
      </c>
      <c r="AI9" s="175">
        <f t="shared" ref="AI9:AI14" si="10">AJ9*AK9</f>
        <v>194951.54</v>
      </c>
      <c r="AJ9" s="175">
        <v>1</v>
      </c>
      <c r="AK9" s="299">
        <f>IFERROR(预算主表!S106/AJ9,0)</f>
        <v>194951.54</v>
      </c>
      <c r="AL9" s="175">
        <f>AM9*AN9</f>
        <v>171505.98</v>
      </c>
      <c r="AM9" s="175">
        <v>1</v>
      </c>
      <c r="AN9" s="299">
        <f>IFERROR(预算主表!T106/AM9,0)</f>
        <v>171505.98</v>
      </c>
      <c r="AO9" s="175">
        <f t="shared" ref="AO9:AO14" si="11">AP9*AQ9</f>
        <v>171505.98</v>
      </c>
      <c r="AP9" s="175">
        <v>1</v>
      </c>
      <c r="AQ9" s="299">
        <f>IFERROR(预算主表!U106/AP9,0)</f>
        <v>171505.98</v>
      </c>
      <c r="AR9" s="175">
        <f>AS9*AT9</f>
        <v>171505.98</v>
      </c>
      <c r="AS9" s="175">
        <v>1</v>
      </c>
      <c r="AT9" s="299">
        <f>IFERROR(预算主表!V106/AS9,0)</f>
        <v>171505.98</v>
      </c>
      <c r="AU9" s="175">
        <f t="shared" ref="AU9:AU14" si="12">AV9*AW9</f>
        <v>171505.98</v>
      </c>
      <c r="AV9" s="175">
        <v>1</v>
      </c>
      <c r="AW9" s="299">
        <f>IFERROR(预算主表!W106/AV9,0)</f>
        <v>171505.98</v>
      </c>
      <c r="AX9" s="175">
        <f t="shared" ref="AX9:AX14" si="13">AY9*AZ9</f>
        <v>171505.98</v>
      </c>
      <c r="AY9" s="175">
        <v>1</v>
      </c>
      <c r="AZ9" s="299">
        <f>IFERROR(预算主表!X106/AY9,0)</f>
        <v>171505.98</v>
      </c>
      <c r="BA9" s="175">
        <f t="shared" ref="BA9:BA14" si="14">BB9*BC9</f>
        <v>171505.98</v>
      </c>
      <c r="BB9" s="175">
        <v>1</v>
      </c>
      <c r="BC9" s="299">
        <f>IFERROR(预算主表!Y106/BB9,0)</f>
        <v>171505.98</v>
      </c>
      <c r="BD9" s="175">
        <f t="shared" ref="BD9:BD14" si="15">BE9*BF9</f>
        <v>171505.98</v>
      </c>
      <c r="BE9" s="175">
        <v>1</v>
      </c>
      <c r="BF9" s="299">
        <f>IFERROR(预算主表!Z106/BE9,0)</f>
        <v>171505.98</v>
      </c>
      <c r="BG9" s="175">
        <f t="shared" ref="BG9:BG14" si="16">BH9*BI9</f>
        <v>171505.98</v>
      </c>
      <c r="BH9" s="175">
        <v>1</v>
      </c>
      <c r="BI9" s="299">
        <f>IFERROR(预算主表!AA106/BH9,0)</f>
        <v>171505.98</v>
      </c>
      <c r="BJ9" s="175">
        <f t="shared" ref="BJ9:BJ14" si="17">BK9*BL9</f>
        <v>171505.98</v>
      </c>
      <c r="BK9" s="175">
        <v>1</v>
      </c>
      <c r="BL9" s="299">
        <f>IFERROR(预算主表!AB106/BK9,0)</f>
        <v>171505.98</v>
      </c>
      <c r="BM9" s="312"/>
      <c r="BN9" s="316"/>
    </row>
    <row r="10" s="264" customFormat="1" ht="33.95" hidden="1" customHeight="1" outlineLevel="5" spans="2:66">
      <c r="B10" s="175" t="s">
        <v>784</v>
      </c>
      <c r="C10" s="284" t="s">
        <v>792</v>
      </c>
      <c r="D10" s="264" t="s">
        <v>793</v>
      </c>
      <c r="E10" s="175" t="s">
        <v>794</v>
      </c>
      <c r="F10" s="175"/>
      <c r="G10" s="175" t="s">
        <v>788</v>
      </c>
      <c r="H10" s="175">
        <f t="shared" si="5"/>
        <v>0</v>
      </c>
      <c r="I10" s="175" t="s">
        <v>789</v>
      </c>
      <c r="J10" s="175" t="e">
        <f t="shared" si="6"/>
        <v>#DIV/0!</v>
      </c>
      <c r="K10" s="175" t="s">
        <v>790</v>
      </c>
      <c r="L10" s="175" t="e">
        <f t="shared" si="7"/>
        <v>#DIV/0!</v>
      </c>
      <c r="M10" s="175" t="s">
        <v>791</v>
      </c>
      <c r="N10" s="175">
        <f t="shared" si="8"/>
        <v>0</v>
      </c>
      <c r="O10" s="175"/>
      <c r="P10" s="291"/>
      <c r="Q10" s="291"/>
      <c r="R10" s="291"/>
      <c r="S10" s="291"/>
      <c r="T10" s="291"/>
      <c r="U10" s="291"/>
      <c r="V10" s="291"/>
      <c r="W10" s="291"/>
      <c r="X10" s="291"/>
      <c r="Y10" s="291"/>
      <c r="Z10" s="291"/>
      <c r="AA10" s="291"/>
      <c r="AB10" s="175">
        <f t="shared" ref="AB10:AB14" si="18">SUM(AC10,AF10,AI10,AL10,AO10,AR10,AU10,AX10,BA10,BD10,BG10,BJ10)</f>
        <v>0</v>
      </c>
      <c r="AC10" s="175">
        <f t="shared" ref="AC10:AC14" si="19">AD10*AE10</f>
        <v>0</v>
      </c>
      <c r="AD10" s="175">
        <f>'1-2 人员岗位信息'!F15</f>
        <v>0</v>
      </c>
      <c r="AE10" s="299"/>
      <c r="AF10" s="175">
        <f t="shared" si="9"/>
        <v>0</v>
      </c>
      <c r="AG10" s="175">
        <f>SUMIFS('1-2 人员岗位信息'!G:G,'1-2 人员岗位信息'!$C:$C,"自有人员",'1-2 人员岗位信息'!$B:$B,$D10)</f>
        <v>0</v>
      </c>
      <c r="AH10" s="299"/>
      <c r="AI10" s="175">
        <f t="shared" si="10"/>
        <v>0</v>
      </c>
      <c r="AJ10" s="175">
        <f>SUMIFS('1-2 人员岗位信息'!H:H,'1-2 人员岗位信息'!$C:$C,"自有人员",'1-2 人员岗位信息'!$B:$B,$D10)</f>
        <v>0</v>
      </c>
      <c r="AK10" s="299"/>
      <c r="AL10" s="175">
        <f t="shared" ref="AL10:AL14" si="20">AM10*AN10</f>
        <v>0</v>
      </c>
      <c r="AM10" s="175">
        <f>SUMIFS('1-2 人员岗位信息'!I:I,'1-2 人员岗位信息'!$C:$C,"自有人员",'1-2 人员岗位信息'!$B:$B,$D10)</f>
        <v>0</v>
      </c>
      <c r="AN10" s="299"/>
      <c r="AO10" s="175">
        <f t="shared" si="11"/>
        <v>0</v>
      </c>
      <c r="AP10" s="175">
        <f>SUMIFS('1-2 人员岗位信息'!J:J,'1-2 人员岗位信息'!$C:$C,"自有人员",'1-2 人员岗位信息'!$B:$B,$D10)</f>
        <v>0</v>
      </c>
      <c r="AQ10" s="299"/>
      <c r="AR10" s="175">
        <f t="shared" ref="AR10:AR14" si="21">AS10*AT10</f>
        <v>0</v>
      </c>
      <c r="AS10" s="175">
        <f>SUMIFS('1-2 人员岗位信息'!K:K,'1-2 人员岗位信息'!$C:$C,"自有人员",'1-2 人员岗位信息'!$B:$B,$D10)</f>
        <v>0</v>
      </c>
      <c r="AT10" s="299"/>
      <c r="AU10" s="175">
        <f t="shared" si="12"/>
        <v>0</v>
      </c>
      <c r="AV10" s="175">
        <f>SUMIFS('1-2 人员岗位信息'!L:L,'1-2 人员岗位信息'!$C:$C,"自有人员",'1-2 人员岗位信息'!$B:$B,$D10)</f>
        <v>0</v>
      </c>
      <c r="AW10" s="299"/>
      <c r="AX10" s="175">
        <f t="shared" si="13"/>
        <v>0</v>
      </c>
      <c r="AY10" s="175">
        <f>SUMIFS('1-2 人员岗位信息'!M:M,'1-2 人员岗位信息'!$C:$C,"自有人员",'1-2 人员岗位信息'!$B:$B,$D10)</f>
        <v>0</v>
      </c>
      <c r="AZ10" s="299"/>
      <c r="BA10" s="175">
        <f t="shared" si="14"/>
        <v>0</v>
      </c>
      <c r="BB10" s="175">
        <f>SUMIFS('1-2 人员岗位信息'!N:N,'1-2 人员岗位信息'!$C:$C,"自有人员",'1-2 人员岗位信息'!$B:$B,$D10)</f>
        <v>0</v>
      </c>
      <c r="BC10" s="299"/>
      <c r="BD10" s="175">
        <f t="shared" si="15"/>
        <v>0</v>
      </c>
      <c r="BE10" s="175">
        <f>SUMIFS('1-2 人员岗位信息'!O:O,'1-2 人员岗位信息'!$C:$C,"自有人员",'1-2 人员岗位信息'!$B:$B,$D10)</f>
        <v>0</v>
      </c>
      <c r="BF10" s="299"/>
      <c r="BG10" s="175">
        <f t="shared" si="16"/>
        <v>0</v>
      </c>
      <c r="BH10" s="175">
        <f>SUMIFS('1-2 人员岗位信息'!P:P,'1-2 人员岗位信息'!$C:$C,"自有人员",'1-2 人员岗位信息'!$B:$B,$D10)</f>
        <v>0</v>
      </c>
      <c r="BI10" s="299"/>
      <c r="BJ10" s="175">
        <f t="shared" si="17"/>
        <v>0</v>
      </c>
      <c r="BK10" s="175">
        <f>SUMIFS('1-2 人员岗位信息'!Q:Q,'1-2 人员岗位信息'!$C:$C,"自有人员",'1-2 人员岗位信息'!$B:$B,$D10)</f>
        <v>0</v>
      </c>
      <c r="BL10" s="308"/>
      <c r="BM10" s="312"/>
      <c r="BN10" s="316"/>
    </row>
    <row r="11" s="264" customFormat="1" ht="33.95" hidden="1" customHeight="1" outlineLevel="5" spans="2:66">
      <c r="B11" s="175" t="s">
        <v>784</v>
      </c>
      <c r="C11" s="284" t="s">
        <v>795</v>
      </c>
      <c r="D11" s="264" t="s">
        <v>796</v>
      </c>
      <c r="E11" s="175" t="s">
        <v>797</v>
      </c>
      <c r="F11" s="175"/>
      <c r="G11" s="175" t="s">
        <v>788</v>
      </c>
      <c r="H11" s="175">
        <f t="shared" si="5"/>
        <v>0</v>
      </c>
      <c r="I11" s="175" t="s">
        <v>789</v>
      </c>
      <c r="J11" s="175" t="e">
        <f t="shared" si="6"/>
        <v>#DIV/0!</v>
      </c>
      <c r="K11" s="175" t="s">
        <v>790</v>
      </c>
      <c r="L11" s="175" t="e">
        <f t="shared" si="7"/>
        <v>#DIV/0!</v>
      </c>
      <c r="M11" s="175" t="s">
        <v>791</v>
      </c>
      <c r="N11" s="175">
        <f t="shared" si="8"/>
        <v>0</v>
      </c>
      <c r="O11" s="175"/>
      <c r="P11" s="291"/>
      <c r="Q11" s="291"/>
      <c r="R11" s="291"/>
      <c r="S11" s="291"/>
      <c r="T11" s="291"/>
      <c r="U11" s="291"/>
      <c r="V11" s="291"/>
      <c r="W11" s="291"/>
      <c r="X11" s="291"/>
      <c r="Y11" s="291"/>
      <c r="Z11" s="291"/>
      <c r="AA11" s="291"/>
      <c r="AB11" s="175">
        <f t="shared" si="18"/>
        <v>0</v>
      </c>
      <c r="AC11" s="175">
        <f t="shared" si="19"/>
        <v>0</v>
      </c>
      <c r="AD11" s="175">
        <f>'1-2 人员岗位信息'!F19</f>
        <v>0</v>
      </c>
      <c r="AE11" s="299"/>
      <c r="AF11" s="175">
        <f t="shared" si="9"/>
        <v>0</v>
      </c>
      <c r="AG11" s="175">
        <f>SUMIFS('1-2 人员岗位信息'!G:G,'1-2 人员岗位信息'!$C:$C,"自有人员",'1-2 人员岗位信息'!$B:$B,$D11)</f>
        <v>0</v>
      </c>
      <c r="AH11" s="299"/>
      <c r="AI11" s="175">
        <f t="shared" si="10"/>
        <v>0</v>
      </c>
      <c r="AJ11" s="175">
        <f>SUMIFS('1-2 人员岗位信息'!H:H,'1-2 人员岗位信息'!$C:$C,"自有人员",'1-2 人员岗位信息'!$B:$B,$D11)</f>
        <v>0</v>
      </c>
      <c r="AK11" s="299"/>
      <c r="AL11" s="175">
        <f t="shared" si="20"/>
        <v>0</v>
      </c>
      <c r="AM11" s="175">
        <f>SUMIFS('1-2 人员岗位信息'!I:I,'1-2 人员岗位信息'!$C:$C,"自有人员",'1-2 人员岗位信息'!$B:$B,$D11)</f>
        <v>0</v>
      </c>
      <c r="AN11" s="299"/>
      <c r="AO11" s="175">
        <f t="shared" si="11"/>
        <v>0</v>
      </c>
      <c r="AP11" s="175">
        <f>SUMIFS('1-2 人员岗位信息'!J:J,'1-2 人员岗位信息'!$C:$C,"自有人员",'1-2 人员岗位信息'!$B:$B,$D11)</f>
        <v>0</v>
      </c>
      <c r="AQ11" s="299"/>
      <c r="AR11" s="175">
        <f t="shared" si="21"/>
        <v>0</v>
      </c>
      <c r="AS11" s="175">
        <f>SUMIFS('1-2 人员岗位信息'!K:K,'1-2 人员岗位信息'!$C:$C,"自有人员",'1-2 人员岗位信息'!$B:$B,$D11)</f>
        <v>0</v>
      </c>
      <c r="AT11" s="299"/>
      <c r="AU11" s="175">
        <f t="shared" si="12"/>
        <v>0</v>
      </c>
      <c r="AV11" s="175">
        <f>SUMIFS('1-2 人员岗位信息'!L:L,'1-2 人员岗位信息'!$C:$C,"自有人员",'1-2 人员岗位信息'!$B:$B,$D11)</f>
        <v>0</v>
      </c>
      <c r="AW11" s="299"/>
      <c r="AX11" s="175">
        <f t="shared" si="13"/>
        <v>0</v>
      </c>
      <c r="AY11" s="175">
        <f>SUMIFS('1-2 人员岗位信息'!M:M,'1-2 人员岗位信息'!$C:$C,"自有人员",'1-2 人员岗位信息'!$B:$B,$D11)</f>
        <v>0</v>
      </c>
      <c r="AZ11" s="299"/>
      <c r="BA11" s="175">
        <f t="shared" si="14"/>
        <v>0</v>
      </c>
      <c r="BB11" s="175">
        <f>SUMIFS('1-2 人员岗位信息'!N:N,'1-2 人员岗位信息'!$C:$C,"自有人员",'1-2 人员岗位信息'!$B:$B,$D11)</f>
        <v>0</v>
      </c>
      <c r="BC11" s="299"/>
      <c r="BD11" s="175">
        <f t="shared" si="15"/>
        <v>0</v>
      </c>
      <c r="BE11" s="175">
        <f>SUMIFS('1-2 人员岗位信息'!O:O,'1-2 人员岗位信息'!$C:$C,"自有人员",'1-2 人员岗位信息'!$B:$B,$D11)</f>
        <v>0</v>
      </c>
      <c r="BF11" s="299"/>
      <c r="BG11" s="175">
        <f t="shared" si="16"/>
        <v>0</v>
      </c>
      <c r="BH11" s="175">
        <f>SUMIFS('1-2 人员岗位信息'!P:P,'1-2 人员岗位信息'!$C:$C,"自有人员",'1-2 人员岗位信息'!$B:$B,$D11)</f>
        <v>0</v>
      </c>
      <c r="BI11" s="299"/>
      <c r="BJ11" s="175">
        <f t="shared" si="17"/>
        <v>0</v>
      </c>
      <c r="BK11" s="175">
        <f>SUMIFS('1-2 人员岗位信息'!Q:Q,'1-2 人员岗位信息'!$C:$C,"自有人员",'1-2 人员岗位信息'!$B:$B,$D11)</f>
        <v>0</v>
      </c>
      <c r="BL11" s="308"/>
      <c r="BM11" s="312"/>
      <c r="BN11" s="316"/>
    </row>
    <row r="12" s="264" customFormat="1" ht="33.95" hidden="1" customHeight="1" outlineLevel="5" spans="2:66">
      <c r="B12" s="175" t="s">
        <v>784</v>
      </c>
      <c r="C12" s="284" t="s">
        <v>798</v>
      </c>
      <c r="D12" s="264" t="s">
        <v>799</v>
      </c>
      <c r="E12" s="175" t="s">
        <v>800</v>
      </c>
      <c r="F12" s="175"/>
      <c r="G12" s="175" t="s">
        <v>788</v>
      </c>
      <c r="H12" s="175">
        <f t="shared" si="5"/>
        <v>0</v>
      </c>
      <c r="I12" s="175" t="s">
        <v>789</v>
      </c>
      <c r="J12" s="175" t="e">
        <f t="shared" si="6"/>
        <v>#DIV/0!</v>
      </c>
      <c r="K12" s="175" t="s">
        <v>790</v>
      </c>
      <c r="L12" s="175" t="e">
        <f t="shared" si="7"/>
        <v>#DIV/0!</v>
      </c>
      <c r="M12" s="175" t="s">
        <v>791</v>
      </c>
      <c r="N12" s="175">
        <f t="shared" si="8"/>
        <v>0</v>
      </c>
      <c r="O12" s="175"/>
      <c r="P12" s="291"/>
      <c r="Q12" s="291"/>
      <c r="R12" s="291"/>
      <c r="S12" s="291"/>
      <c r="T12" s="291"/>
      <c r="U12" s="291"/>
      <c r="V12" s="291"/>
      <c r="W12" s="291"/>
      <c r="X12" s="291"/>
      <c r="Y12" s="291"/>
      <c r="Z12" s="291"/>
      <c r="AA12" s="291"/>
      <c r="AB12" s="175">
        <f t="shared" si="18"/>
        <v>0</v>
      </c>
      <c r="AC12" s="175">
        <f t="shared" si="19"/>
        <v>0</v>
      </c>
      <c r="AD12" s="175">
        <f>'1-2 人员岗位信息'!F23</f>
        <v>0</v>
      </c>
      <c r="AE12" s="299"/>
      <c r="AF12" s="175">
        <f t="shared" si="9"/>
        <v>0</v>
      </c>
      <c r="AG12" s="175">
        <f>SUMIFS('1-2 人员岗位信息'!G:G,'1-2 人员岗位信息'!$C:$C,"自有人员",'1-2 人员岗位信息'!$B:$B,$D12)</f>
        <v>0</v>
      </c>
      <c r="AH12" s="299"/>
      <c r="AI12" s="175">
        <f t="shared" si="10"/>
        <v>0</v>
      </c>
      <c r="AJ12" s="175">
        <f>SUMIFS('1-2 人员岗位信息'!H:H,'1-2 人员岗位信息'!$C:$C,"自有人员",'1-2 人员岗位信息'!$B:$B,$D12)</f>
        <v>0</v>
      </c>
      <c r="AK12" s="299"/>
      <c r="AL12" s="175">
        <f t="shared" si="20"/>
        <v>0</v>
      </c>
      <c r="AM12" s="175">
        <f>SUMIFS('1-2 人员岗位信息'!I:I,'1-2 人员岗位信息'!$C:$C,"自有人员",'1-2 人员岗位信息'!$B:$B,$D12)</f>
        <v>0</v>
      </c>
      <c r="AN12" s="299"/>
      <c r="AO12" s="175">
        <f t="shared" si="11"/>
        <v>0</v>
      </c>
      <c r="AP12" s="175">
        <f>SUMIFS('1-2 人员岗位信息'!J:J,'1-2 人员岗位信息'!$C:$C,"自有人员",'1-2 人员岗位信息'!$B:$B,$D12)</f>
        <v>0</v>
      </c>
      <c r="AQ12" s="299"/>
      <c r="AR12" s="175">
        <f t="shared" si="21"/>
        <v>0</v>
      </c>
      <c r="AS12" s="175">
        <f>SUMIFS('1-2 人员岗位信息'!K:K,'1-2 人员岗位信息'!$C:$C,"自有人员",'1-2 人员岗位信息'!$B:$B,$D12)</f>
        <v>0</v>
      </c>
      <c r="AT12" s="299"/>
      <c r="AU12" s="175">
        <f t="shared" si="12"/>
        <v>0</v>
      </c>
      <c r="AV12" s="175">
        <f>SUMIFS('1-2 人员岗位信息'!L:L,'1-2 人员岗位信息'!$C:$C,"自有人员",'1-2 人员岗位信息'!$B:$B,$D12)</f>
        <v>0</v>
      </c>
      <c r="AW12" s="299"/>
      <c r="AX12" s="175">
        <f t="shared" si="13"/>
        <v>0</v>
      </c>
      <c r="AY12" s="175">
        <f>SUMIFS('1-2 人员岗位信息'!M:M,'1-2 人员岗位信息'!$C:$C,"自有人员",'1-2 人员岗位信息'!$B:$B,$D12)</f>
        <v>0</v>
      </c>
      <c r="AZ12" s="299"/>
      <c r="BA12" s="175">
        <f t="shared" si="14"/>
        <v>0</v>
      </c>
      <c r="BB12" s="175">
        <f>SUMIFS('1-2 人员岗位信息'!N:N,'1-2 人员岗位信息'!$C:$C,"自有人员",'1-2 人员岗位信息'!$B:$B,$D12)</f>
        <v>0</v>
      </c>
      <c r="BC12" s="299"/>
      <c r="BD12" s="175">
        <f t="shared" si="15"/>
        <v>0</v>
      </c>
      <c r="BE12" s="175">
        <f>SUMIFS('1-2 人员岗位信息'!O:O,'1-2 人员岗位信息'!$C:$C,"自有人员",'1-2 人员岗位信息'!$B:$B,$D12)</f>
        <v>0</v>
      </c>
      <c r="BF12" s="299"/>
      <c r="BG12" s="175">
        <f t="shared" si="16"/>
        <v>0</v>
      </c>
      <c r="BH12" s="175">
        <f>SUMIFS('1-2 人员岗位信息'!P:P,'1-2 人员岗位信息'!$C:$C,"自有人员",'1-2 人员岗位信息'!$B:$B,$D12)</f>
        <v>0</v>
      </c>
      <c r="BI12" s="299"/>
      <c r="BJ12" s="175">
        <f t="shared" si="17"/>
        <v>0</v>
      </c>
      <c r="BK12" s="175">
        <f>SUMIFS('1-2 人员岗位信息'!Q:Q,'1-2 人员岗位信息'!$C:$C,"自有人员",'1-2 人员岗位信息'!$B:$B,$D12)</f>
        <v>0</v>
      </c>
      <c r="BL12" s="308"/>
      <c r="BM12" s="312"/>
      <c r="BN12" s="316"/>
    </row>
    <row r="13" s="264" customFormat="1" ht="33.95" hidden="1" customHeight="1" outlineLevel="5" spans="2:66">
      <c r="B13" s="175" t="s">
        <v>784</v>
      </c>
      <c r="C13" s="284" t="s">
        <v>801</v>
      </c>
      <c r="D13" s="264" t="s">
        <v>802</v>
      </c>
      <c r="E13" s="175" t="s">
        <v>803</v>
      </c>
      <c r="F13" s="175"/>
      <c r="G13" s="175" t="s">
        <v>788</v>
      </c>
      <c r="H13" s="175">
        <f t="shared" si="5"/>
        <v>0</v>
      </c>
      <c r="I13" s="175" t="s">
        <v>789</v>
      </c>
      <c r="J13" s="175" t="e">
        <f t="shared" si="6"/>
        <v>#DIV/0!</v>
      </c>
      <c r="K13" s="175" t="s">
        <v>790</v>
      </c>
      <c r="L13" s="175" t="e">
        <f t="shared" si="7"/>
        <v>#DIV/0!</v>
      </c>
      <c r="M13" s="175" t="s">
        <v>791</v>
      </c>
      <c r="N13" s="175">
        <f t="shared" si="8"/>
        <v>0</v>
      </c>
      <c r="O13" s="175"/>
      <c r="P13" s="291"/>
      <c r="Q13" s="291"/>
      <c r="R13" s="291"/>
      <c r="S13" s="291"/>
      <c r="T13" s="291"/>
      <c r="U13" s="291"/>
      <c r="V13" s="291"/>
      <c r="W13" s="291"/>
      <c r="X13" s="291"/>
      <c r="Y13" s="291"/>
      <c r="Z13" s="291"/>
      <c r="AA13" s="291"/>
      <c r="AB13" s="175">
        <f t="shared" si="18"/>
        <v>0</v>
      </c>
      <c r="AC13" s="175">
        <f t="shared" si="19"/>
        <v>0</v>
      </c>
      <c r="AD13" s="175">
        <f>'1-2 人员岗位信息'!F27</f>
        <v>0</v>
      </c>
      <c r="AE13" s="299"/>
      <c r="AF13" s="175">
        <f t="shared" si="9"/>
        <v>0</v>
      </c>
      <c r="AG13" s="175">
        <f>SUMIFS('1-2 人员岗位信息'!G:G,'1-2 人员岗位信息'!$C:$C,"自有人员",'1-2 人员岗位信息'!$B:$B,$D13)</f>
        <v>0</v>
      </c>
      <c r="AH13" s="299"/>
      <c r="AI13" s="175">
        <f t="shared" si="10"/>
        <v>0</v>
      </c>
      <c r="AJ13" s="175">
        <f>SUMIFS('1-2 人员岗位信息'!H:H,'1-2 人员岗位信息'!$C:$C,"自有人员",'1-2 人员岗位信息'!$B:$B,$D13)</f>
        <v>0</v>
      </c>
      <c r="AK13" s="299"/>
      <c r="AL13" s="175">
        <f t="shared" si="20"/>
        <v>0</v>
      </c>
      <c r="AM13" s="175">
        <f>SUMIFS('1-2 人员岗位信息'!I:I,'1-2 人员岗位信息'!$C:$C,"自有人员",'1-2 人员岗位信息'!$B:$B,$D13)</f>
        <v>0</v>
      </c>
      <c r="AN13" s="299"/>
      <c r="AO13" s="175">
        <f t="shared" si="11"/>
        <v>0</v>
      </c>
      <c r="AP13" s="175">
        <f>SUMIFS('1-2 人员岗位信息'!J:J,'1-2 人员岗位信息'!$C:$C,"自有人员",'1-2 人员岗位信息'!$B:$B,$D13)</f>
        <v>0</v>
      </c>
      <c r="AQ13" s="299"/>
      <c r="AR13" s="175">
        <f t="shared" si="21"/>
        <v>0</v>
      </c>
      <c r="AS13" s="175">
        <f>SUMIFS('1-2 人员岗位信息'!K:K,'1-2 人员岗位信息'!$C:$C,"自有人员",'1-2 人员岗位信息'!$B:$B,$D13)</f>
        <v>0</v>
      </c>
      <c r="AT13" s="299"/>
      <c r="AU13" s="175">
        <f t="shared" si="12"/>
        <v>0</v>
      </c>
      <c r="AV13" s="175">
        <f>SUMIFS('1-2 人员岗位信息'!L:L,'1-2 人员岗位信息'!$C:$C,"自有人员",'1-2 人员岗位信息'!$B:$B,$D13)</f>
        <v>0</v>
      </c>
      <c r="AW13" s="299"/>
      <c r="AX13" s="175">
        <f t="shared" si="13"/>
        <v>0</v>
      </c>
      <c r="AY13" s="175">
        <f>SUMIFS('1-2 人员岗位信息'!M:M,'1-2 人员岗位信息'!$C:$C,"自有人员",'1-2 人员岗位信息'!$B:$B,$D13)</f>
        <v>0</v>
      </c>
      <c r="AZ13" s="299"/>
      <c r="BA13" s="175">
        <f t="shared" si="14"/>
        <v>0</v>
      </c>
      <c r="BB13" s="175">
        <f>SUMIFS('1-2 人员岗位信息'!N:N,'1-2 人员岗位信息'!$C:$C,"自有人员",'1-2 人员岗位信息'!$B:$B,$D13)</f>
        <v>0</v>
      </c>
      <c r="BC13" s="299"/>
      <c r="BD13" s="175">
        <f t="shared" si="15"/>
        <v>0</v>
      </c>
      <c r="BE13" s="175">
        <f>SUMIFS('1-2 人员岗位信息'!O:O,'1-2 人员岗位信息'!$C:$C,"自有人员",'1-2 人员岗位信息'!$B:$B,$D13)</f>
        <v>0</v>
      </c>
      <c r="BF13" s="299"/>
      <c r="BG13" s="175">
        <f t="shared" si="16"/>
        <v>0</v>
      </c>
      <c r="BH13" s="175">
        <f>SUMIFS('1-2 人员岗位信息'!P:P,'1-2 人员岗位信息'!$C:$C,"自有人员",'1-2 人员岗位信息'!$B:$B,$D13)</f>
        <v>0</v>
      </c>
      <c r="BI13" s="299"/>
      <c r="BJ13" s="175">
        <f t="shared" si="17"/>
        <v>0</v>
      </c>
      <c r="BK13" s="175">
        <f>SUMIFS('1-2 人员岗位信息'!Q:Q,'1-2 人员岗位信息'!$C:$C,"自有人员",'1-2 人员岗位信息'!$B:$B,$D13)</f>
        <v>0</v>
      </c>
      <c r="BL13" s="308"/>
      <c r="BM13" s="312"/>
      <c r="BN13" s="316"/>
    </row>
    <row r="14" s="264" customFormat="1" ht="33.95" hidden="1" customHeight="1" outlineLevel="5" spans="2:66">
      <c r="B14" s="175" t="s">
        <v>784</v>
      </c>
      <c r="C14" s="284" t="s">
        <v>804</v>
      </c>
      <c r="D14" s="264" t="s">
        <v>805</v>
      </c>
      <c r="E14" s="175" t="s">
        <v>806</v>
      </c>
      <c r="F14" s="175"/>
      <c r="G14" s="175" t="s">
        <v>788</v>
      </c>
      <c r="H14" s="175">
        <f t="shared" si="5"/>
        <v>0</v>
      </c>
      <c r="I14" s="175" t="s">
        <v>789</v>
      </c>
      <c r="J14" s="175" t="e">
        <f t="shared" si="6"/>
        <v>#DIV/0!</v>
      </c>
      <c r="K14" s="175" t="s">
        <v>790</v>
      </c>
      <c r="L14" s="175" t="e">
        <f t="shared" si="7"/>
        <v>#DIV/0!</v>
      </c>
      <c r="M14" s="175" t="s">
        <v>791</v>
      </c>
      <c r="N14" s="175">
        <f t="shared" si="8"/>
        <v>0</v>
      </c>
      <c r="O14" s="175"/>
      <c r="P14" s="291"/>
      <c r="Q14" s="291"/>
      <c r="R14" s="291"/>
      <c r="S14" s="291"/>
      <c r="T14" s="291"/>
      <c r="U14" s="291"/>
      <c r="V14" s="291"/>
      <c r="W14" s="291"/>
      <c r="X14" s="291"/>
      <c r="Y14" s="291"/>
      <c r="Z14" s="291"/>
      <c r="AA14" s="291"/>
      <c r="AB14" s="175">
        <f t="shared" si="18"/>
        <v>0</v>
      </c>
      <c r="AC14" s="175">
        <f t="shared" si="19"/>
        <v>0</v>
      </c>
      <c r="AD14" s="175">
        <f>'1-2 人员岗位信息'!F31</f>
        <v>0</v>
      </c>
      <c r="AE14" s="299"/>
      <c r="AF14" s="175">
        <f t="shared" si="9"/>
        <v>0</v>
      </c>
      <c r="AG14" s="175">
        <f>SUMIFS('1-2 人员岗位信息'!G:G,'1-2 人员岗位信息'!$C:$C,"自有人员",'1-2 人员岗位信息'!$B:$B,$D14)</f>
        <v>0</v>
      </c>
      <c r="AH14" s="299"/>
      <c r="AI14" s="175">
        <f t="shared" si="10"/>
        <v>0</v>
      </c>
      <c r="AJ14" s="175">
        <f>SUMIFS('1-2 人员岗位信息'!H:H,'1-2 人员岗位信息'!$C:$C,"自有人员",'1-2 人员岗位信息'!$B:$B,$D14)</f>
        <v>0</v>
      </c>
      <c r="AK14" s="299"/>
      <c r="AL14" s="175">
        <f t="shared" si="20"/>
        <v>0</v>
      </c>
      <c r="AM14" s="175">
        <f>SUMIFS('1-2 人员岗位信息'!I:I,'1-2 人员岗位信息'!$C:$C,"自有人员",'1-2 人员岗位信息'!$B:$B,$D14)</f>
        <v>0</v>
      </c>
      <c r="AN14" s="299"/>
      <c r="AO14" s="175">
        <f t="shared" si="11"/>
        <v>0</v>
      </c>
      <c r="AP14" s="175">
        <f>SUMIFS('1-2 人员岗位信息'!J:J,'1-2 人员岗位信息'!$C:$C,"自有人员",'1-2 人员岗位信息'!$B:$B,$D14)</f>
        <v>0</v>
      </c>
      <c r="AQ14" s="299"/>
      <c r="AR14" s="175">
        <f t="shared" si="21"/>
        <v>0</v>
      </c>
      <c r="AS14" s="175">
        <f>SUMIFS('1-2 人员岗位信息'!K:K,'1-2 人员岗位信息'!$C:$C,"自有人员",'1-2 人员岗位信息'!$B:$B,$D14)</f>
        <v>0</v>
      </c>
      <c r="AT14" s="299"/>
      <c r="AU14" s="175">
        <f t="shared" si="12"/>
        <v>0</v>
      </c>
      <c r="AV14" s="175">
        <f>SUMIFS('1-2 人员岗位信息'!L:L,'1-2 人员岗位信息'!$C:$C,"自有人员",'1-2 人员岗位信息'!$B:$B,$D14)</f>
        <v>0</v>
      </c>
      <c r="AW14" s="299"/>
      <c r="AX14" s="175">
        <f t="shared" si="13"/>
        <v>0</v>
      </c>
      <c r="AY14" s="175">
        <f>SUMIFS('1-2 人员岗位信息'!M:M,'1-2 人员岗位信息'!$C:$C,"自有人员",'1-2 人员岗位信息'!$B:$B,$D14)</f>
        <v>0</v>
      </c>
      <c r="AZ14" s="299"/>
      <c r="BA14" s="175">
        <f t="shared" si="14"/>
        <v>0</v>
      </c>
      <c r="BB14" s="175">
        <f>SUMIFS('1-2 人员岗位信息'!N:N,'1-2 人员岗位信息'!$C:$C,"自有人员",'1-2 人员岗位信息'!$B:$B,$D14)</f>
        <v>0</v>
      </c>
      <c r="BC14" s="299"/>
      <c r="BD14" s="175">
        <f t="shared" si="15"/>
        <v>0</v>
      </c>
      <c r="BE14" s="175">
        <f>SUMIFS('1-2 人员岗位信息'!O:O,'1-2 人员岗位信息'!$C:$C,"自有人员",'1-2 人员岗位信息'!$B:$B,$D14)</f>
        <v>0</v>
      </c>
      <c r="BF14" s="299"/>
      <c r="BG14" s="175">
        <f t="shared" si="16"/>
        <v>0</v>
      </c>
      <c r="BH14" s="175">
        <f>SUMIFS('1-2 人员岗位信息'!P:P,'1-2 人员岗位信息'!$C:$C,"自有人员",'1-2 人员岗位信息'!$B:$B,$D14)</f>
        <v>0</v>
      </c>
      <c r="BI14" s="299"/>
      <c r="BJ14" s="175">
        <f t="shared" si="17"/>
        <v>0</v>
      </c>
      <c r="BK14" s="175">
        <f>SUMIFS('1-2 人员岗位信息'!Q:Q,'1-2 人员岗位信息'!$C:$C,"自有人员",'1-2 人员岗位信息'!$B:$B,$D14)</f>
        <v>0</v>
      </c>
      <c r="BL14" s="308"/>
      <c r="BM14" s="312"/>
      <c r="BN14" s="316"/>
    </row>
    <row r="15" s="118" customFormat="1" ht="33.95" hidden="1" customHeight="1" outlineLevel="4" collapsed="1" spans="2:66">
      <c r="B15" s="119" t="s">
        <v>779</v>
      </c>
      <c r="C15" s="120" t="s">
        <v>67</v>
      </c>
      <c r="D15" s="118" t="s">
        <v>68</v>
      </c>
      <c r="E15" s="119"/>
      <c r="F15" s="119"/>
      <c r="G15" s="119"/>
      <c r="H15" s="119">
        <f>SUM(H16:H21)</f>
        <v>0</v>
      </c>
      <c r="I15" s="119"/>
      <c r="J15" s="119"/>
      <c r="K15" s="119"/>
      <c r="L15" s="119"/>
      <c r="M15" s="119"/>
      <c r="N15" s="119"/>
      <c r="O15" s="119"/>
      <c r="P15" s="290"/>
      <c r="Q15" s="290"/>
      <c r="R15" s="290"/>
      <c r="S15" s="290"/>
      <c r="T15" s="290"/>
      <c r="U15" s="290"/>
      <c r="V15" s="290"/>
      <c r="W15" s="290"/>
      <c r="X15" s="290"/>
      <c r="Y15" s="290"/>
      <c r="Z15" s="290"/>
      <c r="AA15" s="290"/>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7"/>
      <c r="BM15" s="312"/>
      <c r="BN15" s="315"/>
    </row>
    <row r="16" s="264" customFormat="1" ht="33.95" hidden="1" customHeight="1" outlineLevel="5" spans="2:66">
      <c r="B16" s="175" t="s">
        <v>784</v>
      </c>
      <c r="C16" s="284" t="s">
        <v>807</v>
      </c>
      <c r="D16" s="264" t="s">
        <v>786</v>
      </c>
      <c r="E16" s="175" t="s">
        <v>808</v>
      </c>
      <c r="F16" s="175"/>
      <c r="G16" s="175" t="s">
        <v>788</v>
      </c>
      <c r="H16" s="175">
        <f t="shared" ref="H16:H21" si="23">AB16</f>
        <v>0</v>
      </c>
      <c r="I16" s="175" t="s">
        <v>789</v>
      </c>
      <c r="J16" s="175" t="e">
        <f t="shared" ref="J16:J21" si="24">SUM(AD16,AG16,AJ16,AM16,AP16,AS16,AV16,AY16,BB16,BE16,BH16,BK16)/N16</f>
        <v>#DIV/0!</v>
      </c>
      <c r="K16" s="175" t="s">
        <v>790</v>
      </c>
      <c r="L16" s="175" t="e">
        <f t="shared" ref="L16:L21" si="25">H16/N16/J16</f>
        <v>#DIV/0!</v>
      </c>
      <c r="M16" s="175" t="s">
        <v>791</v>
      </c>
      <c r="N16" s="175">
        <f t="shared" ref="N16:N21" si="26">COUNTIF(AD16,"&gt;0")+COUNTIF(AG16,"&gt;0")+COUNTIF(AJ16,"&gt;0")+COUNTIF(AM16,"&gt;0")+COUNTIF(AP16,"&gt;0")+COUNTIF(AS16,"&gt;0")+COUNTIF(AV16,"&gt;0")+COUNTIF(AY16,"&gt;0")+COUNTIF(BB16,"&gt;0")+COUNTIF(BE16,"&gt;0")+COUNTIF(BH16,"&gt;0")+COUNTIF(BK16,"&gt;0")</f>
        <v>0</v>
      </c>
      <c r="O16" s="175"/>
      <c r="P16" s="291"/>
      <c r="Q16" s="291"/>
      <c r="R16" s="291"/>
      <c r="S16" s="291"/>
      <c r="T16" s="291"/>
      <c r="U16" s="291"/>
      <c r="V16" s="291"/>
      <c r="W16" s="291"/>
      <c r="X16" s="291"/>
      <c r="Y16" s="291"/>
      <c r="Z16" s="291"/>
      <c r="AA16" s="291"/>
      <c r="AB16" s="175">
        <f t="shared" ref="AB16:AB21" si="27">SUM(AC16,AF16,AI16,AL16,AO16,AR16,AU16,AX16,BA16,BD16,BG16,BJ16)</f>
        <v>0</v>
      </c>
      <c r="AC16" s="175">
        <f t="shared" ref="AC16:AC21" si="28">AD16*AE16</f>
        <v>0</v>
      </c>
      <c r="AD16" s="175">
        <f>'1-2 人员岗位信息'!F12</f>
        <v>0</v>
      </c>
      <c r="AE16" s="299"/>
      <c r="AF16" s="175">
        <f t="shared" ref="AF16:AF21" si="29">AG16*AH16</f>
        <v>0</v>
      </c>
      <c r="AG16" s="175">
        <f>SUMIFS('1-2 人员岗位信息'!G:G,'1-2 人员岗位信息'!$C:$C,"劳务派遣",'1-2 人员岗位信息'!$B:$B,$D16)</f>
        <v>0</v>
      </c>
      <c r="AH16" s="299"/>
      <c r="AI16" s="175">
        <f t="shared" ref="AI16:AI21" si="30">AJ16*AK16</f>
        <v>0</v>
      </c>
      <c r="AJ16" s="175">
        <f>SUMIFS('1-2 人员岗位信息'!H:H,'1-2 人员岗位信息'!$C:$C,"劳务派遣",'1-2 人员岗位信息'!$B:$B,$D16)</f>
        <v>0</v>
      </c>
      <c r="AK16" s="299"/>
      <c r="AL16" s="175">
        <f t="shared" ref="AL16:AL21" si="31">AM16*AN16</f>
        <v>0</v>
      </c>
      <c r="AM16" s="175">
        <f>SUMIFS('1-2 人员岗位信息'!I:I,'1-2 人员岗位信息'!$C:$C,"劳务派遣",'1-2 人员岗位信息'!$B:$B,$D16)</f>
        <v>0</v>
      </c>
      <c r="AN16" s="299"/>
      <c r="AO16" s="175">
        <f t="shared" ref="AO16:AO21" si="32">AP16*AQ16</f>
        <v>0</v>
      </c>
      <c r="AP16" s="175">
        <f>SUMIFS('1-2 人员岗位信息'!J:J,'1-2 人员岗位信息'!$C:$C,"劳务派遣",'1-2 人员岗位信息'!$B:$B,$D16)</f>
        <v>0</v>
      </c>
      <c r="AQ16" s="299"/>
      <c r="AR16" s="175">
        <f t="shared" ref="AR16:AR21" si="33">AS16*AT16</f>
        <v>0</v>
      </c>
      <c r="AS16" s="175">
        <f>SUMIFS('1-2 人员岗位信息'!K:K,'1-2 人员岗位信息'!$C:$C,"劳务派遣",'1-2 人员岗位信息'!$B:$B,$D16)</f>
        <v>0</v>
      </c>
      <c r="AT16" s="299"/>
      <c r="AU16" s="175">
        <f t="shared" ref="AU16:AU21" si="34">AV16*AW16</f>
        <v>0</v>
      </c>
      <c r="AV16" s="175">
        <f>SUMIFS('1-2 人员岗位信息'!L:L,'1-2 人员岗位信息'!$C:$C,"劳务派遣",'1-2 人员岗位信息'!$B:$B,$D16)</f>
        <v>0</v>
      </c>
      <c r="AW16" s="299"/>
      <c r="AX16" s="175">
        <f t="shared" ref="AX16:AX21" si="35">AY16*AZ16</f>
        <v>0</v>
      </c>
      <c r="AY16" s="175">
        <f>SUMIFS('1-2 人员岗位信息'!M:M,'1-2 人员岗位信息'!$C:$C,"劳务派遣",'1-2 人员岗位信息'!$B:$B,$D16)</f>
        <v>0</v>
      </c>
      <c r="AZ16" s="299"/>
      <c r="BA16" s="175">
        <f t="shared" ref="BA16:BA21" si="36">BB16*BC16</f>
        <v>0</v>
      </c>
      <c r="BB16" s="175">
        <f>SUMIFS('1-2 人员岗位信息'!N:N,'1-2 人员岗位信息'!$C:$C,"劳务派遣",'1-2 人员岗位信息'!$B:$B,$D16)</f>
        <v>0</v>
      </c>
      <c r="BC16" s="299"/>
      <c r="BD16" s="175">
        <f t="shared" ref="BD16:BD21" si="37">BE16*BF16</f>
        <v>0</v>
      </c>
      <c r="BE16" s="175">
        <f>SUMIFS('1-2 人员岗位信息'!O:O,'1-2 人员岗位信息'!$C:$C,"劳务派遣",'1-2 人员岗位信息'!$B:$B,$D16)</f>
        <v>0</v>
      </c>
      <c r="BF16" s="299"/>
      <c r="BG16" s="175">
        <f t="shared" ref="BG16:BG21" si="38">BH16*BI16</f>
        <v>0</v>
      </c>
      <c r="BH16" s="175">
        <f>SUMIFS('1-2 人员岗位信息'!P:P,'1-2 人员岗位信息'!$C:$C,"劳务派遣",'1-2 人员岗位信息'!$B:$B,$D16)</f>
        <v>0</v>
      </c>
      <c r="BI16" s="299"/>
      <c r="BJ16" s="175">
        <f t="shared" ref="BJ16:BJ20" si="39">BK16*BL16</f>
        <v>0</v>
      </c>
      <c r="BK16" s="175">
        <f>SUMIFS('1-2 人员岗位信息'!Q:Q,'1-2 人员岗位信息'!$C:$C,"劳务派遣",'1-2 人员岗位信息'!$B:$B,$D16)</f>
        <v>0</v>
      </c>
      <c r="BL16" s="308"/>
      <c r="BM16" s="312"/>
      <c r="BN16" s="316"/>
    </row>
    <row r="17" s="264" customFormat="1" ht="33.95" hidden="1" customHeight="1" outlineLevel="5" spans="2:66">
      <c r="B17" s="175" t="s">
        <v>784</v>
      </c>
      <c r="C17" s="284" t="s">
        <v>809</v>
      </c>
      <c r="D17" s="264" t="s">
        <v>793</v>
      </c>
      <c r="E17" s="175" t="s">
        <v>810</v>
      </c>
      <c r="F17" s="175"/>
      <c r="G17" s="175" t="s">
        <v>788</v>
      </c>
      <c r="H17" s="175">
        <f t="shared" si="23"/>
        <v>0</v>
      </c>
      <c r="I17" s="175" t="s">
        <v>789</v>
      </c>
      <c r="J17" s="175" t="e">
        <f t="shared" si="24"/>
        <v>#DIV/0!</v>
      </c>
      <c r="K17" s="175" t="s">
        <v>790</v>
      </c>
      <c r="L17" s="175" t="e">
        <f t="shared" si="25"/>
        <v>#DIV/0!</v>
      </c>
      <c r="M17" s="175" t="s">
        <v>791</v>
      </c>
      <c r="N17" s="175">
        <f t="shared" si="26"/>
        <v>0</v>
      </c>
      <c r="O17" s="175"/>
      <c r="P17" s="291"/>
      <c r="Q17" s="291"/>
      <c r="R17" s="291"/>
      <c r="S17" s="291"/>
      <c r="T17" s="291"/>
      <c r="U17" s="291"/>
      <c r="V17" s="291"/>
      <c r="W17" s="291"/>
      <c r="X17" s="291"/>
      <c r="Y17" s="291"/>
      <c r="Z17" s="291"/>
      <c r="AA17" s="291"/>
      <c r="AB17" s="175">
        <f t="shared" si="27"/>
        <v>0</v>
      </c>
      <c r="AC17" s="175">
        <f t="shared" si="28"/>
        <v>0</v>
      </c>
      <c r="AD17" s="175">
        <f>'1-2 人员岗位信息'!F16</f>
        <v>0</v>
      </c>
      <c r="AE17" s="299"/>
      <c r="AF17" s="175">
        <f t="shared" si="29"/>
        <v>0</v>
      </c>
      <c r="AG17" s="175">
        <f>SUMIFS('1-2 人员岗位信息'!G:G,'1-2 人员岗位信息'!$C:$C,"劳务派遣",'1-2 人员岗位信息'!$B:$B,$D17)</f>
        <v>0</v>
      </c>
      <c r="AH17" s="299"/>
      <c r="AI17" s="175">
        <f t="shared" si="30"/>
        <v>0</v>
      </c>
      <c r="AJ17" s="175">
        <f>SUMIFS('1-2 人员岗位信息'!H:H,'1-2 人员岗位信息'!$C:$C,"劳务派遣",'1-2 人员岗位信息'!$B:$B,$D17)</f>
        <v>0</v>
      </c>
      <c r="AK17" s="299"/>
      <c r="AL17" s="175">
        <f t="shared" si="31"/>
        <v>0</v>
      </c>
      <c r="AM17" s="175">
        <f>SUMIFS('1-2 人员岗位信息'!I:I,'1-2 人员岗位信息'!$C:$C,"劳务派遣",'1-2 人员岗位信息'!$B:$B,$D17)</f>
        <v>0</v>
      </c>
      <c r="AN17" s="299"/>
      <c r="AO17" s="175">
        <f t="shared" si="32"/>
        <v>0</v>
      </c>
      <c r="AP17" s="175">
        <f>SUMIFS('1-2 人员岗位信息'!J:J,'1-2 人员岗位信息'!$C:$C,"劳务派遣",'1-2 人员岗位信息'!$B:$B,$D17)</f>
        <v>0</v>
      </c>
      <c r="AQ17" s="299"/>
      <c r="AR17" s="175">
        <f t="shared" si="33"/>
        <v>0</v>
      </c>
      <c r="AS17" s="175">
        <f>SUMIFS('1-2 人员岗位信息'!K:K,'1-2 人员岗位信息'!$C:$C,"劳务派遣",'1-2 人员岗位信息'!$B:$B,$D17)</f>
        <v>0</v>
      </c>
      <c r="AT17" s="299"/>
      <c r="AU17" s="175">
        <f t="shared" si="34"/>
        <v>0</v>
      </c>
      <c r="AV17" s="175">
        <f>SUMIFS('1-2 人员岗位信息'!L:L,'1-2 人员岗位信息'!$C:$C,"劳务派遣",'1-2 人员岗位信息'!$B:$B,$D17)</f>
        <v>0</v>
      </c>
      <c r="AW17" s="299"/>
      <c r="AX17" s="175">
        <f t="shared" si="35"/>
        <v>0</v>
      </c>
      <c r="AY17" s="175">
        <f>SUMIFS('1-2 人员岗位信息'!M:M,'1-2 人员岗位信息'!$C:$C,"劳务派遣",'1-2 人员岗位信息'!$B:$B,$D17)</f>
        <v>0</v>
      </c>
      <c r="AZ17" s="299"/>
      <c r="BA17" s="175">
        <f t="shared" si="36"/>
        <v>0</v>
      </c>
      <c r="BB17" s="175">
        <f>SUMIFS('1-2 人员岗位信息'!N:N,'1-2 人员岗位信息'!$C:$C,"劳务派遣",'1-2 人员岗位信息'!$B:$B,$D17)</f>
        <v>0</v>
      </c>
      <c r="BC17" s="299"/>
      <c r="BD17" s="175">
        <f t="shared" si="37"/>
        <v>0</v>
      </c>
      <c r="BE17" s="175">
        <f>SUMIFS('1-2 人员岗位信息'!O:O,'1-2 人员岗位信息'!$C:$C,"劳务派遣",'1-2 人员岗位信息'!$B:$B,$D17)</f>
        <v>0</v>
      </c>
      <c r="BF17" s="299"/>
      <c r="BG17" s="175">
        <f t="shared" si="38"/>
        <v>0</v>
      </c>
      <c r="BH17" s="175">
        <f>SUMIFS('1-2 人员岗位信息'!P:P,'1-2 人员岗位信息'!$C:$C,"劳务派遣",'1-2 人员岗位信息'!$B:$B,$D17)</f>
        <v>0</v>
      </c>
      <c r="BI17" s="299"/>
      <c r="BJ17" s="175">
        <f t="shared" si="39"/>
        <v>0</v>
      </c>
      <c r="BK17" s="175">
        <f>SUMIFS('1-2 人员岗位信息'!Q:Q,'1-2 人员岗位信息'!$C:$C,"劳务派遣",'1-2 人员岗位信息'!$B:$B,$D17)</f>
        <v>0</v>
      </c>
      <c r="BL17" s="308"/>
      <c r="BM17" s="312"/>
      <c r="BN17" s="316"/>
    </row>
    <row r="18" s="264" customFormat="1" ht="33.95" hidden="1" customHeight="1" outlineLevel="5" spans="2:66">
      <c r="B18" s="175" t="s">
        <v>784</v>
      </c>
      <c r="C18" s="284" t="s">
        <v>811</v>
      </c>
      <c r="D18" s="264" t="s">
        <v>796</v>
      </c>
      <c r="E18" s="175" t="s">
        <v>797</v>
      </c>
      <c r="F18" s="175"/>
      <c r="G18" s="175" t="s">
        <v>788</v>
      </c>
      <c r="H18" s="175">
        <f t="shared" si="23"/>
        <v>0</v>
      </c>
      <c r="I18" s="175" t="s">
        <v>789</v>
      </c>
      <c r="J18" s="175" t="e">
        <f t="shared" si="24"/>
        <v>#DIV/0!</v>
      </c>
      <c r="K18" s="175" t="s">
        <v>790</v>
      </c>
      <c r="L18" s="175" t="e">
        <f t="shared" si="25"/>
        <v>#DIV/0!</v>
      </c>
      <c r="M18" s="175" t="s">
        <v>791</v>
      </c>
      <c r="N18" s="175">
        <f t="shared" si="26"/>
        <v>0</v>
      </c>
      <c r="O18" s="175"/>
      <c r="P18" s="291"/>
      <c r="Q18" s="291"/>
      <c r="R18" s="291"/>
      <c r="S18" s="291"/>
      <c r="T18" s="291"/>
      <c r="U18" s="291"/>
      <c r="V18" s="291"/>
      <c r="W18" s="291"/>
      <c r="X18" s="291"/>
      <c r="Y18" s="291"/>
      <c r="Z18" s="291"/>
      <c r="AA18" s="291"/>
      <c r="AB18" s="175">
        <f t="shared" si="27"/>
        <v>0</v>
      </c>
      <c r="AC18" s="175">
        <f t="shared" si="28"/>
        <v>0</v>
      </c>
      <c r="AD18" s="175">
        <f>'1-2 人员岗位信息'!F20</f>
        <v>0</v>
      </c>
      <c r="AE18" s="299"/>
      <c r="AF18" s="175">
        <f t="shared" si="29"/>
        <v>0</v>
      </c>
      <c r="AG18" s="175">
        <f>SUMIFS('1-2 人员岗位信息'!G:G,'1-2 人员岗位信息'!$C:$C,"劳务派遣",'1-2 人员岗位信息'!$B:$B,$D18)</f>
        <v>0</v>
      </c>
      <c r="AH18" s="299"/>
      <c r="AI18" s="175">
        <f t="shared" si="30"/>
        <v>0</v>
      </c>
      <c r="AJ18" s="175">
        <f>SUMIFS('1-2 人员岗位信息'!H:H,'1-2 人员岗位信息'!$C:$C,"劳务派遣",'1-2 人员岗位信息'!$B:$B,$D18)</f>
        <v>0</v>
      </c>
      <c r="AK18" s="299"/>
      <c r="AL18" s="175">
        <f t="shared" si="31"/>
        <v>0</v>
      </c>
      <c r="AM18" s="175">
        <f>SUMIFS('1-2 人员岗位信息'!I:I,'1-2 人员岗位信息'!$C:$C,"劳务派遣",'1-2 人员岗位信息'!$B:$B,$D18)</f>
        <v>0</v>
      </c>
      <c r="AN18" s="299"/>
      <c r="AO18" s="175">
        <f t="shared" si="32"/>
        <v>0</v>
      </c>
      <c r="AP18" s="175">
        <f>SUMIFS('1-2 人员岗位信息'!J:J,'1-2 人员岗位信息'!$C:$C,"劳务派遣",'1-2 人员岗位信息'!$B:$B,$D18)</f>
        <v>0</v>
      </c>
      <c r="AQ18" s="299"/>
      <c r="AR18" s="175">
        <f t="shared" si="33"/>
        <v>0</v>
      </c>
      <c r="AS18" s="175">
        <f>SUMIFS('1-2 人员岗位信息'!K:K,'1-2 人员岗位信息'!$C:$C,"劳务派遣",'1-2 人员岗位信息'!$B:$B,$D18)</f>
        <v>0</v>
      </c>
      <c r="AT18" s="299"/>
      <c r="AU18" s="175">
        <f t="shared" si="34"/>
        <v>0</v>
      </c>
      <c r="AV18" s="175">
        <f>SUMIFS('1-2 人员岗位信息'!L:L,'1-2 人员岗位信息'!$C:$C,"劳务派遣",'1-2 人员岗位信息'!$B:$B,$D18)</f>
        <v>0</v>
      </c>
      <c r="AW18" s="299"/>
      <c r="AX18" s="175">
        <f t="shared" si="35"/>
        <v>0</v>
      </c>
      <c r="AY18" s="175">
        <f>SUMIFS('1-2 人员岗位信息'!M:M,'1-2 人员岗位信息'!$C:$C,"劳务派遣",'1-2 人员岗位信息'!$B:$B,$D18)</f>
        <v>0</v>
      </c>
      <c r="AZ18" s="299"/>
      <c r="BA18" s="175">
        <f t="shared" si="36"/>
        <v>0</v>
      </c>
      <c r="BB18" s="175">
        <f>SUMIFS('1-2 人员岗位信息'!N:N,'1-2 人员岗位信息'!$C:$C,"劳务派遣",'1-2 人员岗位信息'!$B:$B,$D18)</f>
        <v>0</v>
      </c>
      <c r="BC18" s="299"/>
      <c r="BD18" s="175">
        <f t="shared" si="37"/>
        <v>0</v>
      </c>
      <c r="BE18" s="175">
        <f>SUMIFS('1-2 人员岗位信息'!O:O,'1-2 人员岗位信息'!$C:$C,"劳务派遣",'1-2 人员岗位信息'!$B:$B,$D18)</f>
        <v>0</v>
      </c>
      <c r="BF18" s="299"/>
      <c r="BG18" s="175">
        <f t="shared" si="38"/>
        <v>0</v>
      </c>
      <c r="BH18" s="175">
        <f>SUMIFS('1-2 人员岗位信息'!P:P,'1-2 人员岗位信息'!$C:$C,"劳务派遣",'1-2 人员岗位信息'!$B:$B,$D18)</f>
        <v>0</v>
      </c>
      <c r="BI18" s="299"/>
      <c r="BJ18" s="175">
        <f t="shared" si="39"/>
        <v>0</v>
      </c>
      <c r="BK18" s="175">
        <f>SUMIFS('1-2 人员岗位信息'!Q:Q,'1-2 人员岗位信息'!$C:$C,"劳务派遣",'1-2 人员岗位信息'!$B:$B,$D18)</f>
        <v>0</v>
      </c>
      <c r="BL18" s="299"/>
      <c r="BM18" s="312"/>
      <c r="BN18" s="316"/>
    </row>
    <row r="19" s="264" customFormat="1" ht="33.95" hidden="1" customHeight="1" outlineLevel="5" spans="2:66">
      <c r="B19" s="175" t="s">
        <v>784</v>
      </c>
      <c r="C19" s="284" t="s">
        <v>812</v>
      </c>
      <c r="D19" s="264" t="s">
        <v>799</v>
      </c>
      <c r="E19" s="175" t="s">
        <v>800</v>
      </c>
      <c r="F19" s="175"/>
      <c r="G19" s="175" t="s">
        <v>788</v>
      </c>
      <c r="H19" s="175">
        <f t="shared" si="23"/>
        <v>0</v>
      </c>
      <c r="I19" s="175" t="s">
        <v>789</v>
      </c>
      <c r="J19" s="175" t="e">
        <f t="shared" si="24"/>
        <v>#DIV/0!</v>
      </c>
      <c r="K19" s="175" t="s">
        <v>790</v>
      </c>
      <c r="L19" s="175" t="e">
        <f t="shared" si="25"/>
        <v>#DIV/0!</v>
      </c>
      <c r="M19" s="175" t="s">
        <v>791</v>
      </c>
      <c r="N19" s="175">
        <f t="shared" si="26"/>
        <v>0</v>
      </c>
      <c r="O19" s="175"/>
      <c r="P19" s="291"/>
      <c r="Q19" s="291"/>
      <c r="R19" s="291"/>
      <c r="S19" s="291"/>
      <c r="T19" s="291"/>
      <c r="U19" s="291"/>
      <c r="V19" s="291"/>
      <c r="W19" s="291"/>
      <c r="X19" s="291"/>
      <c r="Y19" s="291"/>
      <c r="Z19" s="291"/>
      <c r="AA19" s="291"/>
      <c r="AB19" s="175">
        <f t="shared" si="27"/>
        <v>0</v>
      </c>
      <c r="AC19" s="175">
        <f t="shared" si="28"/>
        <v>0</v>
      </c>
      <c r="AD19" s="175">
        <f>'1-2 人员岗位信息'!F24</f>
        <v>0</v>
      </c>
      <c r="AE19" s="299"/>
      <c r="AF19" s="175">
        <f t="shared" si="29"/>
        <v>0</v>
      </c>
      <c r="AG19" s="175">
        <f>SUMIFS('1-2 人员岗位信息'!G:G,'1-2 人员岗位信息'!$C:$C,"劳务派遣",'1-2 人员岗位信息'!$B:$B,$D19)</f>
        <v>0</v>
      </c>
      <c r="AH19" s="299"/>
      <c r="AI19" s="175">
        <f t="shared" si="30"/>
        <v>0</v>
      </c>
      <c r="AJ19" s="175">
        <f>SUMIFS('1-2 人员岗位信息'!H:H,'1-2 人员岗位信息'!$C:$C,"劳务派遣",'1-2 人员岗位信息'!$B:$B,$D19)</f>
        <v>0</v>
      </c>
      <c r="AK19" s="299"/>
      <c r="AL19" s="175">
        <f t="shared" si="31"/>
        <v>0</v>
      </c>
      <c r="AM19" s="175">
        <f>SUMIFS('1-2 人员岗位信息'!I:I,'1-2 人员岗位信息'!$C:$C,"劳务派遣",'1-2 人员岗位信息'!$B:$B,$D19)</f>
        <v>0</v>
      </c>
      <c r="AN19" s="299"/>
      <c r="AO19" s="175">
        <f t="shared" si="32"/>
        <v>0</v>
      </c>
      <c r="AP19" s="175">
        <f>SUMIFS('1-2 人员岗位信息'!J:J,'1-2 人员岗位信息'!$C:$C,"劳务派遣",'1-2 人员岗位信息'!$B:$B,$D19)</f>
        <v>0</v>
      </c>
      <c r="AQ19" s="299"/>
      <c r="AR19" s="175">
        <f t="shared" si="33"/>
        <v>0</v>
      </c>
      <c r="AS19" s="175">
        <f>SUMIFS('1-2 人员岗位信息'!K:K,'1-2 人员岗位信息'!$C:$C,"劳务派遣",'1-2 人员岗位信息'!$B:$B,$D19)</f>
        <v>0</v>
      </c>
      <c r="AT19" s="299"/>
      <c r="AU19" s="175">
        <f t="shared" si="34"/>
        <v>0</v>
      </c>
      <c r="AV19" s="175">
        <f>SUMIFS('1-2 人员岗位信息'!L:L,'1-2 人员岗位信息'!$C:$C,"劳务派遣",'1-2 人员岗位信息'!$B:$B,$D19)</f>
        <v>0</v>
      </c>
      <c r="AW19" s="299"/>
      <c r="AX19" s="175">
        <f t="shared" si="35"/>
        <v>0</v>
      </c>
      <c r="AY19" s="175">
        <f>SUMIFS('1-2 人员岗位信息'!M:M,'1-2 人员岗位信息'!$C:$C,"劳务派遣",'1-2 人员岗位信息'!$B:$B,$D19)</f>
        <v>0</v>
      </c>
      <c r="AZ19" s="299"/>
      <c r="BA19" s="175">
        <f t="shared" si="36"/>
        <v>0</v>
      </c>
      <c r="BB19" s="175">
        <f>SUMIFS('1-2 人员岗位信息'!N:N,'1-2 人员岗位信息'!$C:$C,"劳务派遣",'1-2 人员岗位信息'!$B:$B,$D19)</f>
        <v>0</v>
      </c>
      <c r="BC19" s="299"/>
      <c r="BD19" s="175">
        <f t="shared" si="37"/>
        <v>0</v>
      </c>
      <c r="BE19" s="175">
        <f>SUMIFS('1-2 人员岗位信息'!O:O,'1-2 人员岗位信息'!$C:$C,"劳务派遣",'1-2 人员岗位信息'!$B:$B,$D19)</f>
        <v>0</v>
      </c>
      <c r="BF19" s="299"/>
      <c r="BG19" s="175">
        <f t="shared" si="38"/>
        <v>0</v>
      </c>
      <c r="BH19" s="175">
        <f>SUMIFS('1-2 人员岗位信息'!P:P,'1-2 人员岗位信息'!$C:$C,"劳务派遣",'1-2 人员岗位信息'!$B:$B,$D19)</f>
        <v>0</v>
      </c>
      <c r="BI19" s="299"/>
      <c r="BJ19" s="175">
        <f t="shared" si="39"/>
        <v>0</v>
      </c>
      <c r="BK19" s="175">
        <f>SUMIFS('1-2 人员岗位信息'!Q:Q,'1-2 人员岗位信息'!$C:$C,"劳务派遣",'1-2 人员岗位信息'!$B:$B,$D19)</f>
        <v>0</v>
      </c>
      <c r="BL19" s="308"/>
      <c r="BM19" s="312"/>
      <c r="BN19" s="316"/>
    </row>
    <row r="20" s="264" customFormat="1" ht="33.95" hidden="1" customHeight="1" outlineLevel="5" spans="2:66">
      <c r="B20" s="175" t="s">
        <v>784</v>
      </c>
      <c r="C20" s="284" t="s">
        <v>813</v>
      </c>
      <c r="D20" s="264" t="s">
        <v>802</v>
      </c>
      <c r="E20" s="175" t="s">
        <v>803</v>
      </c>
      <c r="F20" s="175"/>
      <c r="G20" s="175" t="s">
        <v>788</v>
      </c>
      <c r="H20" s="175">
        <f t="shared" si="23"/>
        <v>0</v>
      </c>
      <c r="I20" s="175" t="s">
        <v>789</v>
      </c>
      <c r="J20" s="175" t="e">
        <f t="shared" si="24"/>
        <v>#DIV/0!</v>
      </c>
      <c r="K20" s="175" t="s">
        <v>790</v>
      </c>
      <c r="L20" s="175" t="e">
        <f t="shared" si="25"/>
        <v>#DIV/0!</v>
      </c>
      <c r="M20" s="175" t="s">
        <v>791</v>
      </c>
      <c r="N20" s="175">
        <f t="shared" si="26"/>
        <v>0</v>
      </c>
      <c r="O20" s="175"/>
      <c r="P20" s="291"/>
      <c r="Q20" s="291"/>
      <c r="R20" s="291"/>
      <c r="S20" s="291"/>
      <c r="T20" s="291"/>
      <c r="U20" s="291"/>
      <c r="V20" s="291"/>
      <c r="W20" s="291"/>
      <c r="X20" s="291"/>
      <c r="Y20" s="291"/>
      <c r="Z20" s="291"/>
      <c r="AA20" s="291"/>
      <c r="AB20" s="175">
        <f t="shared" si="27"/>
        <v>0</v>
      </c>
      <c r="AC20" s="175">
        <f t="shared" si="28"/>
        <v>0</v>
      </c>
      <c r="AD20" s="175">
        <f>'1-2 人员岗位信息'!F28</f>
        <v>0</v>
      </c>
      <c r="AE20" s="299"/>
      <c r="AF20" s="175">
        <f t="shared" si="29"/>
        <v>0</v>
      </c>
      <c r="AG20" s="175">
        <f>SUMIFS('1-2 人员岗位信息'!G:G,'1-2 人员岗位信息'!$C:$C,"劳务派遣",'1-2 人员岗位信息'!$B:$B,$D20)</f>
        <v>0</v>
      </c>
      <c r="AH20" s="299"/>
      <c r="AI20" s="175">
        <f t="shared" si="30"/>
        <v>0</v>
      </c>
      <c r="AJ20" s="175">
        <f>SUMIFS('1-2 人员岗位信息'!H:H,'1-2 人员岗位信息'!$C:$C,"劳务派遣",'1-2 人员岗位信息'!$B:$B,$D20)</f>
        <v>0</v>
      </c>
      <c r="AK20" s="299"/>
      <c r="AL20" s="175">
        <f t="shared" si="31"/>
        <v>0</v>
      </c>
      <c r="AM20" s="175">
        <f>SUMIFS('1-2 人员岗位信息'!I:I,'1-2 人员岗位信息'!$C:$C,"劳务派遣",'1-2 人员岗位信息'!$B:$B,$D20)</f>
        <v>0</v>
      </c>
      <c r="AN20" s="299"/>
      <c r="AO20" s="175">
        <f t="shared" si="32"/>
        <v>0</v>
      </c>
      <c r="AP20" s="175">
        <f>SUMIFS('1-2 人员岗位信息'!J:J,'1-2 人员岗位信息'!$C:$C,"劳务派遣",'1-2 人员岗位信息'!$B:$B,$D20)</f>
        <v>0</v>
      </c>
      <c r="AQ20" s="299"/>
      <c r="AR20" s="175">
        <f t="shared" si="33"/>
        <v>0</v>
      </c>
      <c r="AS20" s="175">
        <f>SUMIFS('1-2 人员岗位信息'!K:K,'1-2 人员岗位信息'!$C:$C,"劳务派遣",'1-2 人员岗位信息'!$B:$B,$D20)</f>
        <v>0</v>
      </c>
      <c r="AT20" s="299"/>
      <c r="AU20" s="175">
        <f t="shared" si="34"/>
        <v>0</v>
      </c>
      <c r="AV20" s="175">
        <f>SUMIFS('1-2 人员岗位信息'!L:L,'1-2 人员岗位信息'!$C:$C,"劳务派遣",'1-2 人员岗位信息'!$B:$B,$D20)</f>
        <v>0</v>
      </c>
      <c r="AW20" s="299"/>
      <c r="AX20" s="175">
        <f t="shared" si="35"/>
        <v>0</v>
      </c>
      <c r="AY20" s="175">
        <f>SUMIFS('1-2 人员岗位信息'!M:M,'1-2 人员岗位信息'!$C:$C,"劳务派遣",'1-2 人员岗位信息'!$B:$B,$D20)</f>
        <v>0</v>
      </c>
      <c r="AZ20" s="299"/>
      <c r="BA20" s="175">
        <f t="shared" si="36"/>
        <v>0</v>
      </c>
      <c r="BB20" s="175">
        <f>SUMIFS('1-2 人员岗位信息'!N:N,'1-2 人员岗位信息'!$C:$C,"劳务派遣",'1-2 人员岗位信息'!$B:$B,$D20)</f>
        <v>0</v>
      </c>
      <c r="BC20" s="299"/>
      <c r="BD20" s="175">
        <f t="shared" si="37"/>
        <v>0</v>
      </c>
      <c r="BE20" s="175">
        <f>SUMIFS('1-2 人员岗位信息'!O:O,'1-2 人员岗位信息'!$C:$C,"劳务派遣",'1-2 人员岗位信息'!$B:$B,$D20)</f>
        <v>0</v>
      </c>
      <c r="BF20" s="299"/>
      <c r="BG20" s="175">
        <f t="shared" si="38"/>
        <v>0</v>
      </c>
      <c r="BH20" s="175">
        <f>SUMIFS('1-2 人员岗位信息'!P:P,'1-2 人员岗位信息'!$C:$C,"劳务派遣",'1-2 人员岗位信息'!$B:$B,$D20)</f>
        <v>0</v>
      </c>
      <c r="BI20" s="299"/>
      <c r="BJ20" s="175">
        <f t="shared" si="39"/>
        <v>0</v>
      </c>
      <c r="BK20" s="175">
        <f>SUMIFS('1-2 人员岗位信息'!Q:Q,'1-2 人员岗位信息'!$C:$C,"劳务派遣",'1-2 人员岗位信息'!$B:$B,$D20)</f>
        <v>0</v>
      </c>
      <c r="BL20" s="308"/>
      <c r="BM20" s="312"/>
      <c r="BN20" s="316"/>
    </row>
    <row r="21" s="264" customFormat="1" ht="33.95" hidden="1" customHeight="1" outlineLevel="5" spans="2:66">
      <c r="B21" s="175" t="s">
        <v>784</v>
      </c>
      <c r="C21" s="284" t="s">
        <v>814</v>
      </c>
      <c r="D21" s="264" t="s">
        <v>805</v>
      </c>
      <c r="E21" s="175" t="s">
        <v>806</v>
      </c>
      <c r="F21" s="175"/>
      <c r="G21" s="175" t="s">
        <v>788</v>
      </c>
      <c r="H21" s="175">
        <f t="shared" si="23"/>
        <v>0</v>
      </c>
      <c r="I21" s="175" t="s">
        <v>789</v>
      </c>
      <c r="J21" s="175" t="e">
        <f t="shared" si="24"/>
        <v>#DIV/0!</v>
      </c>
      <c r="K21" s="175" t="s">
        <v>790</v>
      </c>
      <c r="L21" s="175" t="e">
        <f t="shared" si="25"/>
        <v>#DIV/0!</v>
      </c>
      <c r="M21" s="175" t="s">
        <v>791</v>
      </c>
      <c r="N21" s="175">
        <f t="shared" si="26"/>
        <v>0</v>
      </c>
      <c r="O21" s="175"/>
      <c r="P21" s="291"/>
      <c r="Q21" s="291"/>
      <c r="R21" s="291"/>
      <c r="S21" s="291"/>
      <c r="T21" s="291"/>
      <c r="U21" s="291"/>
      <c r="V21" s="291"/>
      <c r="W21" s="291"/>
      <c r="X21" s="291"/>
      <c r="Y21" s="291"/>
      <c r="Z21" s="291"/>
      <c r="AA21" s="291"/>
      <c r="AB21" s="175">
        <f t="shared" si="27"/>
        <v>0</v>
      </c>
      <c r="AC21" s="175">
        <f t="shared" si="28"/>
        <v>0</v>
      </c>
      <c r="AD21" s="175">
        <f>'1-2 人员岗位信息'!F32</f>
        <v>0</v>
      </c>
      <c r="AE21" s="299"/>
      <c r="AF21" s="175">
        <f t="shared" si="29"/>
        <v>0</v>
      </c>
      <c r="AG21" s="175">
        <f>SUMIFS('1-2 人员岗位信息'!G:G,'1-2 人员岗位信息'!$C:$C,"劳务派遣",'1-2 人员岗位信息'!$B:$B,$D21)</f>
        <v>0</v>
      </c>
      <c r="AH21" s="299"/>
      <c r="AI21" s="175">
        <f t="shared" si="30"/>
        <v>0</v>
      </c>
      <c r="AJ21" s="175">
        <f>SUMIFS('1-2 人员岗位信息'!H:H,'1-2 人员岗位信息'!$C:$C,"劳务派遣",'1-2 人员岗位信息'!$B:$B,$D21)</f>
        <v>0</v>
      </c>
      <c r="AK21" s="299"/>
      <c r="AL21" s="175">
        <f t="shared" si="31"/>
        <v>0</v>
      </c>
      <c r="AM21" s="175">
        <f>SUMIFS('1-2 人员岗位信息'!I:I,'1-2 人员岗位信息'!$C:$C,"劳务派遣",'1-2 人员岗位信息'!$B:$B,$D21)</f>
        <v>0</v>
      </c>
      <c r="AN21" s="299"/>
      <c r="AO21" s="175">
        <f t="shared" si="32"/>
        <v>0</v>
      </c>
      <c r="AP21" s="175">
        <f>SUMIFS('1-2 人员岗位信息'!J:J,'1-2 人员岗位信息'!$C:$C,"劳务派遣",'1-2 人员岗位信息'!$B:$B,$D21)</f>
        <v>0</v>
      </c>
      <c r="AQ21" s="299"/>
      <c r="AR21" s="175">
        <f t="shared" si="33"/>
        <v>0</v>
      </c>
      <c r="AS21" s="175">
        <f>SUMIFS('1-2 人员岗位信息'!K:K,'1-2 人员岗位信息'!$C:$C,"劳务派遣",'1-2 人员岗位信息'!$B:$B,$D21)</f>
        <v>0</v>
      </c>
      <c r="AT21" s="299"/>
      <c r="AU21" s="175">
        <f t="shared" si="34"/>
        <v>0</v>
      </c>
      <c r="AV21" s="175">
        <f>SUMIFS('1-2 人员岗位信息'!L:L,'1-2 人员岗位信息'!$C:$C,"劳务派遣",'1-2 人员岗位信息'!$B:$B,$D21)</f>
        <v>0</v>
      </c>
      <c r="AW21" s="299"/>
      <c r="AX21" s="175">
        <f t="shared" si="35"/>
        <v>0</v>
      </c>
      <c r="AY21" s="175">
        <f>SUMIFS('1-2 人员岗位信息'!M:M,'1-2 人员岗位信息'!$C:$C,"劳务派遣",'1-2 人员岗位信息'!$B:$B,$D21)</f>
        <v>0</v>
      </c>
      <c r="AZ21" s="299"/>
      <c r="BA21" s="175">
        <f t="shared" si="36"/>
        <v>0</v>
      </c>
      <c r="BB21" s="175">
        <f>SUMIFS('1-2 人员岗位信息'!N:N,'1-2 人员岗位信息'!$C:$C,"劳务派遣",'1-2 人员岗位信息'!$B:$B,$D21)</f>
        <v>0</v>
      </c>
      <c r="BC21" s="299"/>
      <c r="BD21" s="175">
        <f t="shared" si="37"/>
        <v>0</v>
      </c>
      <c r="BE21" s="175">
        <f>SUMIFS('1-2 人员岗位信息'!O:O,'1-2 人员岗位信息'!$C:$C,"劳务派遣",'1-2 人员岗位信息'!$B:$B,$D21)</f>
        <v>0</v>
      </c>
      <c r="BF21" s="299"/>
      <c r="BG21" s="175">
        <f t="shared" si="38"/>
        <v>0</v>
      </c>
      <c r="BH21" s="175">
        <f>SUMIFS('1-2 人员岗位信息'!P:P,'1-2 人员岗位信息'!$C:$C,"劳务派遣",'1-2 人员岗位信息'!$B:$B,$D21)</f>
        <v>0</v>
      </c>
      <c r="BI21" s="299"/>
      <c r="BJ21" s="175">
        <f>BK20*BL21</f>
        <v>0</v>
      </c>
      <c r="BK21" s="175">
        <f>SUMIFS('1-2 人员岗位信息'!Q:Q,'1-2 人员岗位信息'!$C:$C,"劳务派遣",'1-2 人员岗位信息'!$B:$B,$D21)</f>
        <v>0</v>
      </c>
      <c r="BL21" s="308"/>
      <c r="BM21" s="312"/>
      <c r="BN21" s="316"/>
    </row>
    <row r="22" s="118" customFormat="1" ht="33.95" hidden="1" customHeight="1" outlineLevel="4" collapsed="1" spans="2:66">
      <c r="B22" s="119" t="s">
        <v>779</v>
      </c>
      <c r="C22" s="120" t="s">
        <v>18</v>
      </c>
      <c r="D22" s="118" t="s">
        <v>19</v>
      </c>
      <c r="E22" s="119"/>
      <c r="F22" s="119"/>
      <c r="G22" s="119"/>
      <c r="H22" s="119">
        <f>SUM(H23:H28)</f>
        <v>0</v>
      </c>
      <c r="I22" s="119"/>
      <c r="J22" s="119"/>
      <c r="K22" s="119"/>
      <c r="L22" s="119"/>
      <c r="M22" s="119"/>
      <c r="N22" s="119"/>
      <c r="O22" s="119"/>
      <c r="P22" s="290"/>
      <c r="Q22" s="290"/>
      <c r="R22" s="290"/>
      <c r="S22" s="290"/>
      <c r="T22" s="290"/>
      <c r="U22" s="290"/>
      <c r="V22" s="290"/>
      <c r="W22" s="290"/>
      <c r="X22" s="290"/>
      <c r="Y22" s="290"/>
      <c r="Z22" s="290"/>
      <c r="AA22" s="290"/>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7"/>
      <c r="BM22" s="312"/>
      <c r="BN22" s="315"/>
    </row>
    <row r="23" s="264" customFormat="1" ht="33.95" hidden="1" customHeight="1" outlineLevel="5" spans="2:66">
      <c r="B23" s="175" t="s">
        <v>784</v>
      </c>
      <c r="C23" s="284" t="s">
        <v>815</v>
      </c>
      <c r="D23" s="264" t="s">
        <v>786</v>
      </c>
      <c r="E23" s="175" t="s">
        <v>816</v>
      </c>
      <c r="F23" s="175"/>
      <c r="G23" s="175" t="s">
        <v>788</v>
      </c>
      <c r="H23" s="175">
        <f t="shared" ref="H23:H28" si="40">AB23</f>
        <v>0</v>
      </c>
      <c r="I23" s="175" t="s">
        <v>789</v>
      </c>
      <c r="J23" s="175" t="e">
        <f t="shared" ref="J23:J28" si="41">SUM(AD23,AG23,AJ23,AM23,AP23,AS23,AV23,AY23,BB23,BE23,BH23,BK23)/N23</f>
        <v>#DIV/0!</v>
      </c>
      <c r="K23" s="175" t="s">
        <v>790</v>
      </c>
      <c r="L23" s="175" t="e">
        <f t="shared" ref="L23:L28" si="42">H23/N23/J23</f>
        <v>#DIV/0!</v>
      </c>
      <c r="M23" s="175" t="s">
        <v>791</v>
      </c>
      <c r="N23" s="175">
        <f t="shared" ref="N23:N28" si="43">COUNTIF(AD23,"&gt;0")+COUNTIF(AG23,"&gt;0")+COUNTIF(AJ23,"&gt;0")+COUNTIF(AM23,"&gt;0")+COUNTIF(AP23,"&gt;0")+COUNTIF(AS23,"&gt;0")+COUNTIF(AV23,"&gt;0")+COUNTIF(AY23,"&gt;0")+COUNTIF(BB23,"&gt;0")+COUNTIF(BE23,"&gt;0")+COUNTIF(BH23,"&gt;0")+COUNTIF(BK23,"&gt;0")</f>
        <v>0</v>
      </c>
      <c r="O23" s="175"/>
      <c r="P23" s="291"/>
      <c r="Q23" s="291"/>
      <c r="R23" s="291"/>
      <c r="S23" s="291"/>
      <c r="T23" s="291"/>
      <c r="U23" s="291"/>
      <c r="V23" s="291"/>
      <c r="W23" s="291"/>
      <c r="X23" s="291"/>
      <c r="Y23" s="291"/>
      <c r="Z23" s="291"/>
      <c r="AA23" s="291"/>
      <c r="AB23" s="175">
        <f t="shared" ref="AB23:AB28" si="44">SUM(AC23,AF23,AI23,AL23,AO23,AR23,AU23,AX23,BA23,BD23,BG23,BJ23)</f>
        <v>0</v>
      </c>
      <c r="AC23" s="175">
        <f t="shared" ref="AC23:AC28" si="45">AD23*AE23</f>
        <v>0</v>
      </c>
      <c r="AD23" s="175">
        <f>'1-2 人员岗位信息'!F13</f>
        <v>0</v>
      </c>
      <c r="AE23" s="299">
        <f>IFERROR(预算主表!P80/(12*AD23),0)</f>
        <v>0</v>
      </c>
      <c r="AF23" s="175">
        <f t="shared" ref="AF23:AF28" si="46">AG23*AH23</f>
        <v>0</v>
      </c>
      <c r="AG23" s="175">
        <f>SUMIFS('1-2 人员岗位信息'!G:G,'1-2 人员岗位信息'!$C:$C,"专业外包",'1-2 人员岗位信息'!$B:$B,$D23)</f>
        <v>0</v>
      </c>
      <c r="AH23" s="299">
        <f>AE23</f>
        <v>0</v>
      </c>
      <c r="AI23" s="175">
        <f t="shared" ref="AI23:AI28" si="47">AJ23*AK23</f>
        <v>0</v>
      </c>
      <c r="AJ23" s="175">
        <f>SUMIFS('1-2 人员岗位信息'!H:H,'1-2 人员岗位信息'!$C:$C,"专业外包",'1-2 人员岗位信息'!$B:$B,$D23)</f>
        <v>0</v>
      </c>
      <c r="AK23" s="299">
        <f>AE23</f>
        <v>0</v>
      </c>
      <c r="AL23" s="175">
        <f t="shared" ref="AL23:AL28" si="48">AM23*AN23</f>
        <v>0</v>
      </c>
      <c r="AM23" s="175">
        <f>SUMIFS('1-2 人员岗位信息'!I:I,'1-2 人员岗位信息'!$C:$C,"专业外包",'1-2 人员岗位信息'!$B:$B,$D23)</f>
        <v>0</v>
      </c>
      <c r="AN23" s="299">
        <f>AE23</f>
        <v>0</v>
      </c>
      <c r="AO23" s="175">
        <f t="shared" ref="AO23:AO28" si="49">AP23*AQ23</f>
        <v>0</v>
      </c>
      <c r="AP23" s="175">
        <f>SUMIFS('1-2 人员岗位信息'!J:J,'1-2 人员岗位信息'!$C:$C,"专业外包",'1-2 人员岗位信息'!$B:$B,$D23)</f>
        <v>0</v>
      </c>
      <c r="AQ23" s="299">
        <f>AE23</f>
        <v>0</v>
      </c>
      <c r="AR23" s="175">
        <f t="shared" ref="AR23:AR28" si="50">AS23*AT23</f>
        <v>0</v>
      </c>
      <c r="AS23" s="175">
        <f>SUMIFS('1-2 人员岗位信息'!K:K,'1-2 人员岗位信息'!$C:$C,"专业外包",'1-2 人员岗位信息'!$B:$B,$D23)</f>
        <v>0</v>
      </c>
      <c r="AT23" s="299">
        <f>AE23</f>
        <v>0</v>
      </c>
      <c r="AU23" s="175">
        <f t="shared" ref="AU23:AU28" si="51">AV23*AW23</f>
        <v>0</v>
      </c>
      <c r="AV23" s="175">
        <f>SUMIFS('1-2 人员岗位信息'!L:L,'1-2 人员岗位信息'!$C:$C,"专业外包",'1-2 人员岗位信息'!$B:$B,$D23)</f>
        <v>0</v>
      </c>
      <c r="AW23" s="299">
        <f>AE23</f>
        <v>0</v>
      </c>
      <c r="AX23" s="175">
        <f t="shared" ref="AX23:AX28" si="52">AY23*AZ23</f>
        <v>0</v>
      </c>
      <c r="AY23" s="175">
        <f>SUMIFS('1-2 人员岗位信息'!M:M,'1-2 人员岗位信息'!$C:$C,"专业外包",'1-2 人员岗位信息'!$B:$B,$D23)</f>
        <v>0</v>
      </c>
      <c r="AZ23" s="299">
        <f>AE23</f>
        <v>0</v>
      </c>
      <c r="BA23" s="175">
        <f t="shared" ref="BA23:BA28" si="53">BB23*BC23</f>
        <v>0</v>
      </c>
      <c r="BB23" s="175">
        <f>SUMIFS('1-2 人员岗位信息'!N:N,'1-2 人员岗位信息'!$C:$C,"专业外包",'1-2 人员岗位信息'!$B:$B,$D23)</f>
        <v>0</v>
      </c>
      <c r="BC23" s="299">
        <f>AE23</f>
        <v>0</v>
      </c>
      <c r="BD23" s="175">
        <f t="shared" ref="BD23:BD28" si="54">BE23*BF23</f>
        <v>0</v>
      </c>
      <c r="BE23" s="175">
        <f>SUMIFS('1-2 人员岗位信息'!O:O,'1-2 人员岗位信息'!$C:$C,"专业外包",'1-2 人员岗位信息'!$B:$B,$D23)</f>
        <v>0</v>
      </c>
      <c r="BF23" s="299">
        <f>AE23</f>
        <v>0</v>
      </c>
      <c r="BG23" s="175">
        <f t="shared" ref="BG23:BG28" si="55">BH23*BI23</f>
        <v>0</v>
      </c>
      <c r="BH23" s="175">
        <f>SUMIFS('1-2 人员岗位信息'!P:P,'1-2 人员岗位信息'!$C:$C,"专业外包",'1-2 人员岗位信息'!$B:$B,$D23)</f>
        <v>0</v>
      </c>
      <c r="BI23" s="299">
        <f>AE23</f>
        <v>0</v>
      </c>
      <c r="BJ23" s="175">
        <f t="shared" ref="BJ23:BJ28" si="56">BK23*BL23</f>
        <v>0</v>
      </c>
      <c r="BK23" s="175">
        <f>SUMIFS('1-2 人员岗位信息'!Q:Q,'1-2 人员岗位信息'!$C:$C,"专业外包",'1-2 人员岗位信息'!$B:$B,$D23)</f>
        <v>0</v>
      </c>
      <c r="BL23" s="308">
        <f>AE23</f>
        <v>0</v>
      </c>
      <c r="BM23" s="312"/>
      <c r="BN23" s="316"/>
    </row>
    <row r="24" s="264" customFormat="1" ht="33.95" hidden="1" customHeight="1" outlineLevel="5" spans="2:66">
      <c r="B24" s="175" t="s">
        <v>784</v>
      </c>
      <c r="C24" s="284" t="s">
        <v>817</v>
      </c>
      <c r="D24" s="264" t="s">
        <v>793</v>
      </c>
      <c r="E24" s="175" t="s">
        <v>818</v>
      </c>
      <c r="F24" s="175"/>
      <c r="G24" s="175" t="s">
        <v>788</v>
      </c>
      <c r="H24" s="175">
        <f t="shared" si="40"/>
        <v>0</v>
      </c>
      <c r="I24" s="175" t="s">
        <v>789</v>
      </c>
      <c r="J24" s="175" t="e">
        <f t="shared" si="41"/>
        <v>#DIV/0!</v>
      </c>
      <c r="K24" s="175" t="s">
        <v>790</v>
      </c>
      <c r="L24" s="175" t="e">
        <f t="shared" si="42"/>
        <v>#DIV/0!</v>
      </c>
      <c r="M24" s="175" t="s">
        <v>791</v>
      </c>
      <c r="N24" s="175">
        <f t="shared" si="43"/>
        <v>0</v>
      </c>
      <c r="O24" s="175"/>
      <c r="P24" s="291"/>
      <c r="Q24" s="291"/>
      <c r="R24" s="291"/>
      <c r="S24" s="291"/>
      <c r="T24" s="291"/>
      <c r="U24" s="291"/>
      <c r="V24" s="291"/>
      <c r="W24" s="291"/>
      <c r="X24" s="291"/>
      <c r="Y24" s="291"/>
      <c r="Z24" s="291"/>
      <c r="AA24" s="291"/>
      <c r="AB24" s="175">
        <f t="shared" si="44"/>
        <v>0</v>
      </c>
      <c r="AC24" s="175">
        <f t="shared" si="45"/>
        <v>0</v>
      </c>
      <c r="AD24" s="175">
        <f>'1-2 人员岗位信息'!F17</f>
        <v>0</v>
      </c>
      <c r="AE24" s="299"/>
      <c r="AF24" s="175">
        <f t="shared" si="46"/>
        <v>0</v>
      </c>
      <c r="AG24" s="175">
        <f>SUMIFS('1-2 人员岗位信息'!G:G,'1-2 人员岗位信息'!$C:$C,"专业外包",'1-2 人员岗位信息'!$B:$B,$D24)</f>
        <v>0</v>
      </c>
      <c r="AH24" s="299"/>
      <c r="AI24" s="175">
        <f t="shared" si="47"/>
        <v>0</v>
      </c>
      <c r="AJ24" s="175">
        <f>SUMIFS('1-2 人员岗位信息'!H:H,'1-2 人员岗位信息'!$C:$C,"专业外包",'1-2 人员岗位信息'!$B:$B,$D24)</f>
        <v>0</v>
      </c>
      <c r="AK24" s="299"/>
      <c r="AL24" s="175">
        <f t="shared" si="48"/>
        <v>0</v>
      </c>
      <c r="AM24" s="175">
        <f>SUMIFS('1-2 人员岗位信息'!I:I,'1-2 人员岗位信息'!$C:$C,"专业外包",'1-2 人员岗位信息'!$B:$B,$D24)</f>
        <v>0</v>
      </c>
      <c r="AN24" s="299"/>
      <c r="AO24" s="175">
        <f t="shared" si="49"/>
        <v>0</v>
      </c>
      <c r="AP24" s="175">
        <f>SUMIFS('1-2 人员岗位信息'!J:J,'1-2 人员岗位信息'!$C:$C,"专业外包",'1-2 人员岗位信息'!$B:$B,$D24)</f>
        <v>0</v>
      </c>
      <c r="AQ24" s="299"/>
      <c r="AR24" s="175">
        <f t="shared" si="50"/>
        <v>0</v>
      </c>
      <c r="AS24" s="175">
        <f>SUMIFS('1-2 人员岗位信息'!K:K,'1-2 人员岗位信息'!$C:$C,"专业外包",'1-2 人员岗位信息'!$B:$B,$D24)</f>
        <v>0</v>
      </c>
      <c r="AT24" s="299"/>
      <c r="AU24" s="175">
        <f t="shared" si="51"/>
        <v>0</v>
      </c>
      <c r="AV24" s="175">
        <f>SUMIFS('1-2 人员岗位信息'!L:L,'1-2 人员岗位信息'!$C:$C,"专业外包",'1-2 人员岗位信息'!$B:$B,$D24)</f>
        <v>0</v>
      </c>
      <c r="AW24" s="299"/>
      <c r="AX24" s="175">
        <f t="shared" si="52"/>
        <v>0</v>
      </c>
      <c r="AY24" s="175">
        <f>SUMIFS('1-2 人员岗位信息'!M:M,'1-2 人员岗位信息'!$C:$C,"专业外包",'1-2 人员岗位信息'!$B:$B,$D24)</f>
        <v>0</v>
      </c>
      <c r="AZ24" s="299"/>
      <c r="BA24" s="175">
        <f t="shared" si="53"/>
        <v>0</v>
      </c>
      <c r="BB24" s="175">
        <f>SUMIFS('1-2 人员岗位信息'!N:N,'1-2 人员岗位信息'!$C:$C,"专业外包",'1-2 人员岗位信息'!$B:$B,$D24)</f>
        <v>0</v>
      </c>
      <c r="BC24" s="299"/>
      <c r="BD24" s="175">
        <f t="shared" si="54"/>
        <v>0</v>
      </c>
      <c r="BE24" s="175">
        <f>SUMIFS('1-2 人员岗位信息'!O:O,'1-2 人员岗位信息'!$C:$C,"专业外包",'1-2 人员岗位信息'!$B:$B,$D24)</f>
        <v>0</v>
      </c>
      <c r="BF24" s="299"/>
      <c r="BG24" s="175">
        <f t="shared" si="55"/>
        <v>0</v>
      </c>
      <c r="BH24" s="175">
        <f>SUMIFS('1-2 人员岗位信息'!P:P,'1-2 人员岗位信息'!$C:$C,"专业外包",'1-2 人员岗位信息'!$B:$B,$D24)</f>
        <v>0</v>
      </c>
      <c r="BI24" s="299"/>
      <c r="BJ24" s="175">
        <f t="shared" si="56"/>
        <v>0</v>
      </c>
      <c r="BK24" s="175">
        <f>SUMIFS('1-2 人员岗位信息'!Q:Q,'1-2 人员岗位信息'!$C:$C,"专业外包",'1-2 人员岗位信息'!$B:$B,$D24)</f>
        <v>0</v>
      </c>
      <c r="BL24" s="308"/>
      <c r="BM24" s="312"/>
      <c r="BN24" s="316"/>
    </row>
    <row r="25" s="264" customFormat="1" ht="33.95" hidden="1" customHeight="1" outlineLevel="5" spans="2:66">
      <c r="B25" s="175" t="s">
        <v>784</v>
      </c>
      <c r="C25" s="284" t="s">
        <v>819</v>
      </c>
      <c r="D25" s="264" t="s">
        <v>796</v>
      </c>
      <c r="E25" s="175" t="s">
        <v>797</v>
      </c>
      <c r="F25" s="175"/>
      <c r="G25" s="175" t="s">
        <v>788</v>
      </c>
      <c r="H25" s="175">
        <f t="shared" si="40"/>
        <v>0</v>
      </c>
      <c r="I25" s="175" t="s">
        <v>789</v>
      </c>
      <c r="J25" s="175" t="e">
        <f t="shared" si="41"/>
        <v>#DIV/0!</v>
      </c>
      <c r="K25" s="175" t="s">
        <v>790</v>
      </c>
      <c r="L25" s="175" t="e">
        <f t="shared" si="42"/>
        <v>#DIV/0!</v>
      </c>
      <c r="M25" s="175" t="s">
        <v>791</v>
      </c>
      <c r="N25" s="175">
        <f t="shared" si="43"/>
        <v>0</v>
      </c>
      <c r="O25" s="175"/>
      <c r="P25" s="291"/>
      <c r="Q25" s="291"/>
      <c r="R25" s="291"/>
      <c r="S25" s="291"/>
      <c r="T25" s="291"/>
      <c r="U25" s="291"/>
      <c r="V25" s="291"/>
      <c r="W25" s="291"/>
      <c r="X25" s="291"/>
      <c r="Y25" s="291"/>
      <c r="Z25" s="291"/>
      <c r="AA25" s="291"/>
      <c r="AB25" s="175">
        <f t="shared" si="44"/>
        <v>0</v>
      </c>
      <c r="AC25" s="175">
        <f t="shared" si="45"/>
        <v>0</v>
      </c>
      <c r="AD25" s="175">
        <f>'1-2 人员岗位信息'!F21</f>
        <v>0</v>
      </c>
      <c r="AE25" s="299"/>
      <c r="AF25" s="175">
        <f t="shared" si="46"/>
        <v>0</v>
      </c>
      <c r="AG25" s="175">
        <f>SUMIFS('1-2 人员岗位信息'!G:G,'1-2 人员岗位信息'!$C:$C,"专业外包",'1-2 人员岗位信息'!$B:$B,$D25)</f>
        <v>0</v>
      </c>
      <c r="AH25" s="299"/>
      <c r="AI25" s="175">
        <f t="shared" si="47"/>
        <v>0</v>
      </c>
      <c r="AJ25" s="175">
        <f>SUMIFS('1-2 人员岗位信息'!H:H,'1-2 人员岗位信息'!$C:$C,"专业外包",'1-2 人员岗位信息'!$B:$B,$D25)</f>
        <v>0</v>
      </c>
      <c r="AK25" s="299"/>
      <c r="AL25" s="175">
        <f t="shared" si="48"/>
        <v>0</v>
      </c>
      <c r="AM25" s="175">
        <f>SUMIFS('1-2 人员岗位信息'!I:I,'1-2 人员岗位信息'!$C:$C,"专业外包",'1-2 人员岗位信息'!$B:$B,$D25)</f>
        <v>0</v>
      </c>
      <c r="AN25" s="299"/>
      <c r="AO25" s="175">
        <f t="shared" si="49"/>
        <v>0</v>
      </c>
      <c r="AP25" s="175">
        <f>SUMIFS('1-2 人员岗位信息'!J:J,'1-2 人员岗位信息'!$C:$C,"专业外包",'1-2 人员岗位信息'!$B:$B,$D25)</f>
        <v>0</v>
      </c>
      <c r="AQ25" s="299"/>
      <c r="AR25" s="175">
        <f t="shared" si="50"/>
        <v>0</v>
      </c>
      <c r="AS25" s="175">
        <f>SUMIFS('1-2 人员岗位信息'!K:K,'1-2 人员岗位信息'!$C:$C,"专业外包",'1-2 人员岗位信息'!$B:$B,$D25)</f>
        <v>0</v>
      </c>
      <c r="AT25" s="299"/>
      <c r="AU25" s="175">
        <f t="shared" si="51"/>
        <v>0</v>
      </c>
      <c r="AV25" s="175">
        <f>SUMIFS('1-2 人员岗位信息'!L:L,'1-2 人员岗位信息'!$C:$C,"专业外包",'1-2 人员岗位信息'!$B:$B,$D25)</f>
        <v>0</v>
      </c>
      <c r="AW25" s="299"/>
      <c r="AX25" s="175">
        <f t="shared" si="52"/>
        <v>0</v>
      </c>
      <c r="AY25" s="175">
        <f>SUMIFS('1-2 人员岗位信息'!M:M,'1-2 人员岗位信息'!$C:$C,"专业外包",'1-2 人员岗位信息'!$B:$B,$D25)</f>
        <v>0</v>
      </c>
      <c r="AZ25" s="299"/>
      <c r="BA25" s="175">
        <f t="shared" si="53"/>
        <v>0</v>
      </c>
      <c r="BB25" s="175">
        <f>SUMIFS('1-2 人员岗位信息'!N:N,'1-2 人员岗位信息'!$C:$C,"专业外包",'1-2 人员岗位信息'!$B:$B,$D25)</f>
        <v>0</v>
      </c>
      <c r="BC25" s="299"/>
      <c r="BD25" s="175">
        <f t="shared" si="54"/>
        <v>0</v>
      </c>
      <c r="BE25" s="175">
        <f>SUMIFS('1-2 人员岗位信息'!O:O,'1-2 人员岗位信息'!$C:$C,"专业外包",'1-2 人员岗位信息'!$B:$B,$D25)</f>
        <v>0</v>
      </c>
      <c r="BF25" s="299"/>
      <c r="BG25" s="175">
        <f t="shared" si="55"/>
        <v>0</v>
      </c>
      <c r="BH25" s="175">
        <f>SUMIFS('1-2 人员岗位信息'!P:P,'1-2 人员岗位信息'!$C:$C,"专业外包",'1-2 人员岗位信息'!$B:$B,$D25)</f>
        <v>0</v>
      </c>
      <c r="BI25" s="299"/>
      <c r="BJ25" s="175">
        <f t="shared" si="56"/>
        <v>0</v>
      </c>
      <c r="BK25" s="175">
        <f>SUMIFS('1-2 人员岗位信息'!Q:Q,'1-2 人员岗位信息'!$C:$C,"专业外包",'1-2 人员岗位信息'!$B:$B,$D25)</f>
        <v>0</v>
      </c>
      <c r="BL25" s="308"/>
      <c r="BM25" s="312"/>
      <c r="BN25" s="316"/>
    </row>
    <row r="26" s="264" customFormat="1" ht="33.95" hidden="1" customHeight="1" outlineLevel="5" spans="2:66">
      <c r="B26" s="175" t="s">
        <v>784</v>
      </c>
      <c r="C26" s="284" t="s">
        <v>820</v>
      </c>
      <c r="D26" s="264" t="s">
        <v>799</v>
      </c>
      <c r="E26" s="175" t="s">
        <v>800</v>
      </c>
      <c r="F26" s="175"/>
      <c r="G26" s="175" t="s">
        <v>788</v>
      </c>
      <c r="H26" s="175">
        <f t="shared" si="40"/>
        <v>0</v>
      </c>
      <c r="I26" s="175" t="s">
        <v>789</v>
      </c>
      <c r="J26" s="175" t="e">
        <f t="shared" si="41"/>
        <v>#DIV/0!</v>
      </c>
      <c r="K26" s="175" t="s">
        <v>790</v>
      </c>
      <c r="L26" s="175" t="e">
        <f t="shared" si="42"/>
        <v>#DIV/0!</v>
      </c>
      <c r="M26" s="175" t="s">
        <v>791</v>
      </c>
      <c r="N26" s="175">
        <f t="shared" si="43"/>
        <v>0</v>
      </c>
      <c r="O26" s="175"/>
      <c r="P26" s="291"/>
      <c r="Q26" s="291"/>
      <c r="R26" s="291"/>
      <c r="S26" s="291"/>
      <c r="T26" s="291"/>
      <c r="U26" s="291"/>
      <c r="V26" s="291"/>
      <c r="W26" s="291"/>
      <c r="X26" s="291"/>
      <c r="Y26" s="291"/>
      <c r="Z26" s="291"/>
      <c r="AA26" s="291"/>
      <c r="AB26" s="175">
        <f t="shared" si="44"/>
        <v>0</v>
      </c>
      <c r="AC26" s="175">
        <f t="shared" si="45"/>
        <v>0</v>
      </c>
      <c r="AD26" s="175">
        <f>'1-2 人员岗位信息'!F25</f>
        <v>0</v>
      </c>
      <c r="AE26" s="299"/>
      <c r="AF26" s="175">
        <f t="shared" si="46"/>
        <v>0</v>
      </c>
      <c r="AG26" s="175">
        <f>SUMIFS('1-2 人员岗位信息'!G:G,'1-2 人员岗位信息'!$C:$C,"专业外包",'1-2 人员岗位信息'!$B:$B,$D26)</f>
        <v>0</v>
      </c>
      <c r="AH26" s="299"/>
      <c r="AI26" s="175">
        <f t="shared" si="47"/>
        <v>0</v>
      </c>
      <c r="AJ26" s="175">
        <f>SUMIFS('1-2 人员岗位信息'!H:H,'1-2 人员岗位信息'!$C:$C,"专业外包",'1-2 人员岗位信息'!$B:$B,$D26)</f>
        <v>0</v>
      </c>
      <c r="AK26" s="299"/>
      <c r="AL26" s="175">
        <f t="shared" si="48"/>
        <v>0</v>
      </c>
      <c r="AM26" s="175">
        <f>SUMIFS('1-2 人员岗位信息'!I:I,'1-2 人员岗位信息'!$C:$C,"专业外包",'1-2 人员岗位信息'!$B:$B,$D26)</f>
        <v>0</v>
      </c>
      <c r="AN26" s="299"/>
      <c r="AO26" s="175">
        <f t="shared" si="49"/>
        <v>0</v>
      </c>
      <c r="AP26" s="175">
        <f>SUMIFS('1-2 人员岗位信息'!J:J,'1-2 人员岗位信息'!$C:$C,"专业外包",'1-2 人员岗位信息'!$B:$B,$D26)</f>
        <v>0</v>
      </c>
      <c r="AQ26" s="299"/>
      <c r="AR26" s="175">
        <f t="shared" si="50"/>
        <v>0</v>
      </c>
      <c r="AS26" s="175">
        <f>SUMIFS('1-2 人员岗位信息'!K:K,'1-2 人员岗位信息'!$C:$C,"专业外包",'1-2 人员岗位信息'!$B:$B,$D26)</f>
        <v>0</v>
      </c>
      <c r="AT26" s="299"/>
      <c r="AU26" s="175">
        <f t="shared" si="51"/>
        <v>0</v>
      </c>
      <c r="AV26" s="175">
        <f>SUMIFS('1-2 人员岗位信息'!L:L,'1-2 人员岗位信息'!$C:$C,"专业外包",'1-2 人员岗位信息'!$B:$B,$D26)</f>
        <v>0</v>
      </c>
      <c r="AW26" s="299"/>
      <c r="AX26" s="175">
        <f t="shared" si="52"/>
        <v>0</v>
      </c>
      <c r="AY26" s="175">
        <f>SUMIFS('1-2 人员岗位信息'!M:M,'1-2 人员岗位信息'!$C:$C,"专业外包",'1-2 人员岗位信息'!$B:$B,$D26)</f>
        <v>0</v>
      </c>
      <c r="AZ26" s="299"/>
      <c r="BA26" s="175">
        <f t="shared" si="53"/>
        <v>0</v>
      </c>
      <c r="BB26" s="175">
        <f>SUMIFS('1-2 人员岗位信息'!N:N,'1-2 人员岗位信息'!$C:$C,"专业外包",'1-2 人员岗位信息'!$B:$B,$D26)</f>
        <v>0</v>
      </c>
      <c r="BC26" s="299"/>
      <c r="BD26" s="175">
        <f t="shared" si="54"/>
        <v>0</v>
      </c>
      <c r="BE26" s="175">
        <f>SUMIFS('1-2 人员岗位信息'!O:O,'1-2 人员岗位信息'!$C:$C,"专业外包",'1-2 人员岗位信息'!$B:$B,$D26)</f>
        <v>0</v>
      </c>
      <c r="BF26" s="299"/>
      <c r="BG26" s="175">
        <f t="shared" si="55"/>
        <v>0</v>
      </c>
      <c r="BH26" s="175">
        <f>SUMIFS('1-2 人员岗位信息'!P:P,'1-2 人员岗位信息'!$C:$C,"专业外包",'1-2 人员岗位信息'!$B:$B,$D26)</f>
        <v>0</v>
      </c>
      <c r="BI26" s="299"/>
      <c r="BJ26" s="175">
        <f t="shared" si="56"/>
        <v>0</v>
      </c>
      <c r="BK26" s="175">
        <f>SUMIFS('1-2 人员岗位信息'!Q:Q,'1-2 人员岗位信息'!$C:$C,"专业外包",'1-2 人员岗位信息'!$B:$B,$D26)</f>
        <v>0</v>
      </c>
      <c r="BL26" s="308"/>
      <c r="BM26" s="312"/>
      <c r="BN26" s="316"/>
    </row>
    <row r="27" s="264" customFormat="1" ht="33.95" hidden="1" customHeight="1" outlineLevel="5" spans="2:66">
      <c r="B27" s="175" t="s">
        <v>784</v>
      </c>
      <c r="C27" s="284" t="s">
        <v>821</v>
      </c>
      <c r="D27" s="264" t="s">
        <v>802</v>
      </c>
      <c r="E27" s="175" t="s">
        <v>803</v>
      </c>
      <c r="F27" s="175"/>
      <c r="G27" s="175" t="s">
        <v>788</v>
      </c>
      <c r="H27" s="175">
        <f t="shared" si="40"/>
        <v>0</v>
      </c>
      <c r="I27" s="175" t="s">
        <v>789</v>
      </c>
      <c r="J27" s="175" t="e">
        <f t="shared" si="41"/>
        <v>#DIV/0!</v>
      </c>
      <c r="K27" s="175" t="s">
        <v>790</v>
      </c>
      <c r="L27" s="175" t="e">
        <f t="shared" si="42"/>
        <v>#DIV/0!</v>
      </c>
      <c r="M27" s="175" t="s">
        <v>791</v>
      </c>
      <c r="N27" s="175">
        <f t="shared" si="43"/>
        <v>0</v>
      </c>
      <c r="O27" s="175"/>
      <c r="P27" s="291"/>
      <c r="Q27" s="291"/>
      <c r="R27" s="291"/>
      <c r="S27" s="291"/>
      <c r="T27" s="291"/>
      <c r="U27" s="291"/>
      <c r="V27" s="291"/>
      <c r="W27" s="291"/>
      <c r="X27" s="291"/>
      <c r="Y27" s="291"/>
      <c r="Z27" s="291"/>
      <c r="AA27" s="291"/>
      <c r="AB27" s="175">
        <f t="shared" si="44"/>
        <v>0</v>
      </c>
      <c r="AC27" s="175">
        <f t="shared" si="45"/>
        <v>0</v>
      </c>
      <c r="AD27" s="175">
        <f>'1-2 人员岗位信息'!F29</f>
        <v>0</v>
      </c>
      <c r="AE27" s="299"/>
      <c r="AF27" s="175">
        <f t="shared" si="46"/>
        <v>0</v>
      </c>
      <c r="AG27" s="175">
        <f>SUMIFS('1-2 人员岗位信息'!G:G,'1-2 人员岗位信息'!$C:$C,"专业外包",'1-2 人员岗位信息'!$B:$B,$D27)</f>
        <v>0</v>
      </c>
      <c r="AH27" s="299"/>
      <c r="AI27" s="175">
        <f t="shared" si="47"/>
        <v>0</v>
      </c>
      <c r="AJ27" s="175">
        <f>SUMIFS('1-2 人员岗位信息'!H:H,'1-2 人员岗位信息'!$C:$C,"专业外包",'1-2 人员岗位信息'!$B:$B,$D27)</f>
        <v>0</v>
      </c>
      <c r="AK27" s="299"/>
      <c r="AL27" s="175">
        <f t="shared" si="48"/>
        <v>0</v>
      </c>
      <c r="AM27" s="175">
        <f>SUMIFS('1-2 人员岗位信息'!I:I,'1-2 人员岗位信息'!$C:$C,"专业外包",'1-2 人员岗位信息'!$B:$B,$D27)</f>
        <v>0</v>
      </c>
      <c r="AN27" s="299"/>
      <c r="AO27" s="175">
        <f t="shared" si="49"/>
        <v>0</v>
      </c>
      <c r="AP27" s="175">
        <f>SUMIFS('1-2 人员岗位信息'!J:J,'1-2 人员岗位信息'!$C:$C,"专业外包",'1-2 人员岗位信息'!$B:$B,$D27)</f>
        <v>0</v>
      </c>
      <c r="AQ27" s="299"/>
      <c r="AR27" s="175">
        <f t="shared" si="50"/>
        <v>0</v>
      </c>
      <c r="AS27" s="175">
        <f>SUMIFS('1-2 人员岗位信息'!K:K,'1-2 人员岗位信息'!$C:$C,"专业外包",'1-2 人员岗位信息'!$B:$B,$D27)</f>
        <v>0</v>
      </c>
      <c r="AT27" s="299"/>
      <c r="AU27" s="175">
        <f t="shared" si="51"/>
        <v>0</v>
      </c>
      <c r="AV27" s="175">
        <f>SUMIFS('1-2 人员岗位信息'!L:L,'1-2 人员岗位信息'!$C:$C,"专业外包",'1-2 人员岗位信息'!$B:$B,$D27)</f>
        <v>0</v>
      </c>
      <c r="AW27" s="299"/>
      <c r="AX27" s="175">
        <f t="shared" si="52"/>
        <v>0</v>
      </c>
      <c r="AY27" s="175">
        <f>SUMIFS('1-2 人员岗位信息'!M:M,'1-2 人员岗位信息'!$C:$C,"专业外包",'1-2 人员岗位信息'!$B:$B,$D27)</f>
        <v>0</v>
      </c>
      <c r="AZ27" s="299"/>
      <c r="BA27" s="175">
        <f t="shared" si="53"/>
        <v>0</v>
      </c>
      <c r="BB27" s="175">
        <f>SUMIFS('1-2 人员岗位信息'!N:N,'1-2 人员岗位信息'!$C:$C,"专业外包",'1-2 人员岗位信息'!$B:$B,$D27)</f>
        <v>0</v>
      </c>
      <c r="BC27" s="299"/>
      <c r="BD27" s="175">
        <f t="shared" si="54"/>
        <v>0</v>
      </c>
      <c r="BE27" s="175">
        <f>SUMIFS('1-2 人员岗位信息'!O:O,'1-2 人员岗位信息'!$C:$C,"专业外包",'1-2 人员岗位信息'!$B:$B,$D27)</f>
        <v>0</v>
      </c>
      <c r="BF27" s="299"/>
      <c r="BG27" s="175">
        <f t="shared" si="55"/>
        <v>0</v>
      </c>
      <c r="BH27" s="175">
        <f>SUMIFS('1-2 人员岗位信息'!P:P,'1-2 人员岗位信息'!$C:$C,"专业外包",'1-2 人员岗位信息'!$B:$B,$D27)</f>
        <v>0</v>
      </c>
      <c r="BI27" s="299"/>
      <c r="BJ27" s="175">
        <f t="shared" si="56"/>
        <v>0</v>
      </c>
      <c r="BK27" s="175">
        <f>SUMIFS('1-2 人员岗位信息'!Q:Q,'1-2 人员岗位信息'!$C:$C,"专业外包",'1-2 人员岗位信息'!$B:$B,$D27)</f>
        <v>0</v>
      </c>
      <c r="BL27" s="308"/>
      <c r="BM27" s="312"/>
      <c r="BN27" s="316"/>
    </row>
    <row r="28" s="264" customFormat="1" ht="33.95" hidden="1" customHeight="1" outlineLevel="5" spans="2:66">
      <c r="B28" s="175" t="s">
        <v>784</v>
      </c>
      <c r="C28" s="284" t="s">
        <v>822</v>
      </c>
      <c r="D28" s="264" t="s">
        <v>805</v>
      </c>
      <c r="E28" s="175" t="s">
        <v>806</v>
      </c>
      <c r="F28" s="175"/>
      <c r="G28" s="175" t="s">
        <v>788</v>
      </c>
      <c r="H28" s="175">
        <f t="shared" si="40"/>
        <v>0</v>
      </c>
      <c r="I28" s="175" t="s">
        <v>789</v>
      </c>
      <c r="J28" s="175" t="e">
        <f t="shared" si="41"/>
        <v>#DIV/0!</v>
      </c>
      <c r="K28" s="175" t="s">
        <v>790</v>
      </c>
      <c r="L28" s="175" t="e">
        <f t="shared" si="42"/>
        <v>#DIV/0!</v>
      </c>
      <c r="M28" s="175" t="s">
        <v>791</v>
      </c>
      <c r="N28" s="175">
        <f t="shared" si="43"/>
        <v>0</v>
      </c>
      <c r="O28" s="175"/>
      <c r="P28" s="291"/>
      <c r="Q28" s="291"/>
      <c r="R28" s="291"/>
      <c r="S28" s="291"/>
      <c r="T28" s="291"/>
      <c r="U28" s="291"/>
      <c r="V28" s="291"/>
      <c r="W28" s="291"/>
      <c r="X28" s="291"/>
      <c r="Y28" s="291"/>
      <c r="Z28" s="291"/>
      <c r="AA28" s="291"/>
      <c r="AB28" s="175">
        <f t="shared" si="44"/>
        <v>0</v>
      </c>
      <c r="AC28" s="175">
        <f t="shared" si="45"/>
        <v>0</v>
      </c>
      <c r="AD28" s="175">
        <f>'1-2 人员岗位信息'!F33</f>
        <v>0</v>
      </c>
      <c r="AE28" s="299"/>
      <c r="AF28" s="175">
        <f t="shared" si="46"/>
        <v>0</v>
      </c>
      <c r="AG28" s="175">
        <f>SUMIFS('1-2 人员岗位信息'!G:G,'1-2 人员岗位信息'!$C:$C,"专业外包",'1-2 人员岗位信息'!$B:$B,$D28)</f>
        <v>0</v>
      </c>
      <c r="AH28" s="299"/>
      <c r="AI28" s="175">
        <f t="shared" si="47"/>
        <v>0</v>
      </c>
      <c r="AJ28" s="175">
        <f>SUMIFS('1-2 人员岗位信息'!H:H,'1-2 人员岗位信息'!$C:$C,"专业外包",'1-2 人员岗位信息'!$B:$B,$D28)</f>
        <v>0</v>
      </c>
      <c r="AK28" s="299"/>
      <c r="AL28" s="175">
        <f t="shared" si="48"/>
        <v>0</v>
      </c>
      <c r="AM28" s="175">
        <f>SUMIFS('1-2 人员岗位信息'!I:I,'1-2 人员岗位信息'!$C:$C,"专业外包",'1-2 人员岗位信息'!$B:$B,$D28)</f>
        <v>0</v>
      </c>
      <c r="AN28" s="299"/>
      <c r="AO28" s="175">
        <f t="shared" si="49"/>
        <v>0</v>
      </c>
      <c r="AP28" s="175">
        <f>SUMIFS('1-2 人员岗位信息'!J:J,'1-2 人员岗位信息'!$C:$C,"专业外包",'1-2 人员岗位信息'!$B:$B,$D28)</f>
        <v>0</v>
      </c>
      <c r="AQ28" s="299"/>
      <c r="AR28" s="175">
        <f t="shared" si="50"/>
        <v>0</v>
      </c>
      <c r="AS28" s="175">
        <f>SUMIFS('1-2 人员岗位信息'!K:K,'1-2 人员岗位信息'!$C:$C,"专业外包",'1-2 人员岗位信息'!$B:$B,$D28)</f>
        <v>0</v>
      </c>
      <c r="AT28" s="299"/>
      <c r="AU28" s="175">
        <f t="shared" si="51"/>
        <v>0</v>
      </c>
      <c r="AV28" s="175">
        <f>SUMIFS('1-2 人员岗位信息'!L:L,'1-2 人员岗位信息'!$C:$C,"专业外包",'1-2 人员岗位信息'!$B:$B,$D28)</f>
        <v>0</v>
      </c>
      <c r="AW28" s="299"/>
      <c r="AX28" s="175">
        <f t="shared" si="52"/>
        <v>0</v>
      </c>
      <c r="AY28" s="175">
        <f>SUMIFS('1-2 人员岗位信息'!M:M,'1-2 人员岗位信息'!$C:$C,"专业外包",'1-2 人员岗位信息'!$B:$B,$D28)</f>
        <v>0</v>
      </c>
      <c r="AZ28" s="299"/>
      <c r="BA28" s="175">
        <f t="shared" si="53"/>
        <v>0</v>
      </c>
      <c r="BB28" s="175">
        <f>SUMIFS('1-2 人员岗位信息'!N:N,'1-2 人员岗位信息'!$C:$C,"专业外包",'1-2 人员岗位信息'!$B:$B,$D28)</f>
        <v>0</v>
      </c>
      <c r="BC28" s="299"/>
      <c r="BD28" s="175">
        <f t="shared" si="54"/>
        <v>0</v>
      </c>
      <c r="BE28" s="175">
        <f>SUMIFS('1-2 人员岗位信息'!O:O,'1-2 人员岗位信息'!$C:$C,"专业外包",'1-2 人员岗位信息'!$B:$B,$D28)</f>
        <v>0</v>
      </c>
      <c r="BF28" s="299"/>
      <c r="BG28" s="175">
        <f t="shared" si="55"/>
        <v>0</v>
      </c>
      <c r="BH28" s="175">
        <f>SUMIFS('1-2 人员岗位信息'!P:P,'1-2 人员岗位信息'!$C:$C,"专业外包",'1-2 人员岗位信息'!$B:$B,$D28)</f>
        <v>0</v>
      </c>
      <c r="BI28" s="299"/>
      <c r="BJ28" s="175">
        <f t="shared" si="56"/>
        <v>0</v>
      </c>
      <c r="BK28" s="175">
        <f>SUMIFS('1-2 人员岗位信息'!Q:Q,'1-2 人员岗位信息'!$C:$C,"专业外包",'1-2 人员岗位信息'!$B:$B,$D28)</f>
        <v>0</v>
      </c>
      <c r="BL28" s="308"/>
      <c r="BM28" s="312"/>
      <c r="BN28" s="316"/>
    </row>
    <row r="29" s="48" customFormat="1" ht="33.95" hidden="1" customHeight="1" outlineLevel="3" collapsed="1" spans="2:66">
      <c r="B29" s="115" t="s">
        <v>779</v>
      </c>
      <c r="C29" s="116" t="s">
        <v>823</v>
      </c>
      <c r="D29" s="48" t="s">
        <v>824</v>
      </c>
      <c r="E29" s="115"/>
      <c r="F29" s="115"/>
      <c r="G29" s="115"/>
      <c r="H29" s="115">
        <f>H30+H39+H48</f>
        <v>0</v>
      </c>
      <c r="I29" s="115"/>
      <c r="J29" s="115"/>
      <c r="K29" s="115"/>
      <c r="L29" s="115"/>
      <c r="M29" s="115"/>
      <c r="N29" s="115"/>
      <c r="O29" s="115"/>
      <c r="P29" s="289"/>
      <c r="Q29" s="289"/>
      <c r="R29" s="289"/>
      <c r="S29" s="289"/>
      <c r="T29" s="289"/>
      <c r="U29" s="289"/>
      <c r="V29" s="289"/>
      <c r="W29" s="289"/>
      <c r="X29" s="289"/>
      <c r="Y29" s="289"/>
      <c r="Z29" s="289"/>
      <c r="AA29" s="289"/>
      <c r="AB29" s="115">
        <f t="shared" ref="AB29:AF29" si="57">AB30+AB39+AB48</f>
        <v>0</v>
      </c>
      <c r="AC29" s="115">
        <f t="shared" si="57"/>
        <v>0</v>
      </c>
      <c r="AD29" s="115"/>
      <c r="AE29" s="115"/>
      <c r="AF29" s="115">
        <f t="shared" si="57"/>
        <v>0</v>
      </c>
      <c r="AG29" s="115"/>
      <c r="AH29" s="115"/>
      <c r="AI29" s="115">
        <f>AI30+AI39+AI48</f>
        <v>0</v>
      </c>
      <c r="AJ29" s="115"/>
      <c r="AK29" s="115"/>
      <c r="AL29" s="115">
        <f>AL30+AL39+AL48</f>
        <v>0</v>
      </c>
      <c r="AM29" s="115"/>
      <c r="AN29" s="115"/>
      <c r="AO29" s="115">
        <f>AO30+AO39+AO48</f>
        <v>0</v>
      </c>
      <c r="AP29" s="115"/>
      <c r="AQ29" s="115"/>
      <c r="AR29" s="115">
        <f>AR30+AR39+AR48</f>
        <v>0</v>
      </c>
      <c r="AS29" s="115"/>
      <c r="AT29" s="115"/>
      <c r="AU29" s="115">
        <f>AU30+AU39+AU48</f>
        <v>0</v>
      </c>
      <c r="AV29" s="115"/>
      <c r="AW29" s="115"/>
      <c r="AX29" s="115">
        <f>AX30+AX39+AX48</f>
        <v>0</v>
      </c>
      <c r="AY29" s="115"/>
      <c r="AZ29" s="115"/>
      <c r="BA29" s="115">
        <f>BA30+BA39+BA48</f>
        <v>0</v>
      </c>
      <c r="BB29" s="115"/>
      <c r="BC29" s="115"/>
      <c r="BD29" s="115">
        <f>BD30+BD39+BD48</f>
        <v>0</v>
      </c>
      <c r="BE29" s="115"/>
      <c r="BF29" s="115"/>
      <c r="BG29" s="115">
        <f>BG30+BG39+BG48</f>
        <v>0</v>
      </c>
      <c r="BH29" s="115"/>
      <c r="BI29" s="115"/>
      <c r="BJ29" s="115">
        <f>BJ30+BJ39+BJ48</f>
        <v>0</v>
      </c>
      <c r="BK29" s="115"/>
      <c r="BL29" s="306"/>
      <c r="BM29" s="312"/>
      <c r="BN29" s="314"/>
    </row>
    <row r="30" s="118" customFormat="1" ht="33.95" hidden="1" customHeight="1" outlineLevel="4" collapsed="1" spans="2:66">
      <c r="B30" s="119" t="s">
        <v>779</v>
      </c>
      <c r="C30" s="120" t="s">
        <v>112</v>
      </c>
      <c r="D30" s="118" t="s">
        <v>109</v>
      </c>
      <c r="E30" s="119"/>
      <c r="F30" s="119"/>
      <c r="G30" s="119"/>
      <c r="H30" s="119">
        <f>SUM(H31:H38)</f>
        <v>0</v>
      </c>
      <c r="I30" s="119"/>
      <c r="J30" s="119"/>
      <c r="K30" s="119"/>
      <c r="L30" s="119"/>
      <c r="M30" s="119"/>
      <c r="N30" s="119"/>
      <c r="O30" s="119"/>
      <c r="P30" s="290"/>
      <c r="Q30" s="290"/>
      <c r="R30" s="290"/>
      <c r="S30" s="290"/>
      <c r="T30" s="290"/>
      <c r="U30" s="290"/>
      <c r="V30" s="290"/>
      <c r="W30" s="290"/>
      <c r="X30" s="290"/>
      <c r="Y30" s="290"/>
      <c r="Z30" s="290"/>
      <c r="AA30" s="290"/>
      <c r="AB30" s="119">
        <f t="shared" ref="AB30:AF30" si="58">SUM(AB31:AB38)</f>
        <v>0</v>
      </c>
      <c r="AC30" s="119">
        <f t="shared" si="58"/>
        <v>0</v>
      </c>
      <c r="AD30" s="119"/>
      <c r="AE30" s="119"/>
      <c r="AF30" s="119">
        <f t="shared" si="58"/>
        <v>0</v>
      </c>
      <c r="AG30" s="119"/>
      <c r="AH30" s="119"/>
      <c r="AI30" s="119">
        <f>SUM(AI31:AI38)</f>
        <v>0</v>
      </c>
      <c r="AJ30" s="119"/>
      <c r="AK30" s="119"/>
      <c r="AL30" s="119">
        <f>SUM(AL31:AL38)</f>
        <v>0</v>
      </c>
      <c r="AM30" s="119"/>
      <c r="AN30" s="119"/>
      <c r="AO30" s="119">
        <f>SUM(AO31:AO38)</f>
        <v>0</v>
      </c>
      <c r="AP30" s="119"/>
      <c r="AQ30" s="119"/>
      <c r="AR30" s="119">
        <f>SUM(AR31:AR38)</f>
        <v>0</v>
      </c>
      <c r="AS30" s="119"/>
      <c r="AT30" s="119"/>
      <c r="AU30" s="119">
        <f>SUM(AU31:AU38)</f>
        <v>0</v>
      </c>
      <c r="AV30" s="119"/>
      <c r="AW30" s="119"/>
      <c r="AX30" s="119">
        <f>SUM(AX31:AX38)</f>
        <v>0</v>
      </c>
      <c r="AY30" s="119"/>
      <c r="AZ30" s="119"/>
      <c r="BA30" s="119">
        <f>SUM(BA31:BA38)</f>
        <v>0</v>
      </c>
      <c r="BB30" s="119"/>
      <c r="BC30" s="119"/>
      <c r="BD30" s="119">
        <f>SUM(BD31:BD38)</f>
        <v>0</v>
      </c>
      <c r="BE30" s="119"/>
      <c r="BF30" s="119"/>
      <c r="BG30" s="119">
        <f>SUM(BG31:BG38)</f>
        <v>0</v>
      </c>
      <c r="BH30" s="119"/>
      <c r="BI30" s="119"/>
      <c r="BJ30" s="119">
        <f>SUM(BJ31:BJ38)</f>
        <v>0</v>
      </c>
      <c r="BK30" s="119"/>
      <c r="BL30" s="307"/>
      <c r="BM30" s="312"/>
      <c r="BN30" s="315"/>
    </row>
    <row r="31" s="264" customFormat="1" ht="33.95" hidden="1" customHeight="1" outlineLevel="5" spans="2:66">
      <c r="B31" s="175" t="s">
        <v>784</v>
      </c>
      <c r="C31" s="284" t="s">
        <v>825</v>
      </c>
      <c r="D31" s="264" t="s">
        <v>826</v>
      </c>
      <c r="E31" s="175" t="s">
        <v>827</v>
      </c>
      <c r="F31" s="175"/>
      <c r="G31" s="175" t="s">
        <v>788</v>
      </c>
      <c r="H31" s="175">
        <f t="shared" ref="H31:H38" si="59">AB31</f>
        <v>0</v>
      </c>
      <c r="I31" s="175" t="s">
        <v>789</v>
      </c>
      <c r="J31" s="175">
        <f t="shared" ref="J31:J38" si="60">SUM(AD31,AG31,AJ31,AM31,AP31,AS31,AV31,AY31,BB31,BE31,BH31,BK31)/N31</f>
        <v>4.25</v>
      </c>
      <c r="K31" s="175" t="s">
        <v>790</v>
      </c>
      <c r="L31" s="175">
        <f t="shared" ref="L31:L38" si="61">H31/N31/J31</f>
        <v>0</v>
      </c>
      <c r="M31" s="175" t="s">
        <v>791</v>
      </c>
      <c r="N31" s="175">
        <f t="shared" ref="N31:N38" si="62">COUNTIF(AD31,"&gt;0")+COUNTIF(AG31,"&gt;0")+COUNTIF(AJ31,"&gt;0")+COUNTIF(AM31,"&gt;0")+COUNTIF(AP31,"&gt;0")+COUNTIF(AS31,"&gt;0")+COUNTIF(AV31,"&gt;0")+COUNTIF(AY31,"&gt;0")+COUNTIF(BB31,"&gt;0")+COUNTIF(BE31,"&gt;0")+COUNTIF(BH31,"&gt;0")+COUNTIF(BK31,"&gt;0")</f>
        <v>12</v>
      </c>
      <c r="O31" s="175"/>
      <c r="P31" s="291"/>
      <c r="Q31" s="291"/>
      <c r="R31" s="291"/>
      <c r="S31" s="291"/>
      <c r="T31" s="291"/>
      <c r="U31" s="291"/>
      <c r="V31" s="291"/>
      <c r="W31" s="291"/>
      <c r="X31" s="291"/>
      <c r="Y31" s="291"/>
      <c r="Z31" s="291"/>
      <c r="AA31" s="291"/>
      <c r="AB31" s="175">
        <f t="shared" ref="AB31:AB38" si="63">SUM(AC31,AF31,AI31,AL31,AO31,AR31,AU31,AX31,BA31,BD31,BG31,BJ31)</f>
        <v>0</v>
      </c>
      <c r="AC31" s="175">
        <f t="shared" ref="AC31:AC38" si="64">AD31*AE31</f>
        <v>0</v>
      </c>
      <c r="AD31" s="175">
        <f>SUMIFS('1-2 人员岗位信息'!F:F,'1-2 人员岗位信息'!$C:$C,"自有人员",'1-2 人员岗位信息'!$B:$B,$D31)</f>
        <v>5</v>
      </c>
      <c r="AE31" s="299">
        <v>0</v>
      </c>
      <c r="AF31" s="175">
        <f t="shared" ref="AF31:AF38" si="65">AG31*AH31</f>
        <v>0</v>
      </c>
      <c r="AG31" s="175">
        <f>SUMIFS('1-2 人员岗位信息'!G:G,'1-2 人员岗位信息'!$C:$C,"自有人员",'1-2 人员岗位信息'!$B:$B,$D31)</f>
        <v>5</v>
      </c>
      <c r="AH31" s="299">
        <v>0</v>
      </c>
      <c r="AI31" s="175">
        <f t="shared" ref="AI31:AI38" si="66">AJ31*AK31</f>
        <v>0</v>
      </c>
      <c r="AJ31" s="175">
        <f>SUMIFS('1-2 人员岗位信息'!H:H,'1-2 人员岗位信息'!$C:$C,"自有人员",'1-2 人员岗位信息'!$B:$B,$D31)</f>
        <v>5</v>
      </c>
      <c r="AK31" s="299">
        <v>0</v>
      </c>
      <c r="AL31" s="175">
        <f t="shared" ref="AL31:AL38" si="67">AM31*AN31</f>
        <v>0</v>
      </c>
      <c r="AM31" s="175">
        <f>SUMIFS('1-2 人员岗位信息'!I:I,'1-2 人员岗位信息'!$C:$C,"自有人员",'1-2 人员岗位信息'!$B:$B,$D31)</f>
        <v>4</v>
      </c>
      <c r="AN31" s="299">
        <v>0</v>
      </c>
      <c r="AO31" s="175">
        <f t="shared" ref="AO31:AO38" si="68">AP31*AQ31</f>
        <v>0</v>
      </c>
      <c r="AP31" s="175">
        <f>SUMIFS('1-2 人员岗位信息'!J:J,'1-2 人员岗位信息'!$C:$C,"自有人员",'1-2 人员岗位信息'!$B:$B,$D31)</f>
        <v>4</v>
      </c>
      <c r="AQ31" s="299">
        <v>0</v>
      </c>
      <c r="AR31" s="175">
        <f t="shared" ref="AR31:AR38" si="69">AS31*AT31</f>
        <v>0</v>
      </c>
      <c r="AS31" s="175">
        <f>SUMIFS('1-2 人员岗位信息'!K:K,'1-2 人员岗位信息'!$C:$C,"自有人员",'1-2 人员岗位信息'!$B:$B,$D31)</f>
        <v>4</v>
      </c>
      <c r="AT31" s="299">
        <v>0</v>
      </c>
      <c r="AU31" s="175">
        <f t="shared" ref="AU31:AU38" si="70">AV31*AW31</f>
        <v>0</v>
      </c>
      <c r="AV31" s="175">
        <f>SUMIFS('1-2 人员岗位信息'!L:L,'1-2 人员岗位信息'!$C:$C,"自有人员",'1-2 人员岗位信息'!$B:$B,$D31)</f>
        <v>4</v>
      </c>
      <c r="AW31" s="299">
        <v>0</v>
      </c>
      <c r="AX31" s="175">
        <f t="shared" ref="AX31:AX38" si="71">AY31*AZ31</f>
        <v>0</v>
      </c>
      <c r="AY31" s="175">
        <f>SUMIFS('1-2 人员岗位信息'!M:M,'1-2 人员岗位信息'!$C:$C,"自有人员",'1-2 人员岗位信息'!$B:$B,$D31)</f>
        <v>4</v>
      </c>
      <c r="AZ31" s="299">
        <v>0</v>
      </c>
      <c r="BA31" s="175">
        <f t="shared" ref="BA31:BA38" si="72">BB31*BC31</f>
        <v>0</v>
      </c>
      <c r="BB31" s="175">
        <f>SUMIFS('1-2 人员岗位信息'!N:N,'1-2 人员岗位信息'!$C:$C,"自有人员",'1-2 人员岗位信息'!$B:$B,$D31)</f>
        <v>4</v>
      </c>
      <c r="BC31" s="299">
        <v>0</v>
      </c>
      <c r="BD31" s="175">
        <f t="shared" ref="BD31:BD38" si="73">BE31*BF31</f>
        <v>0</v>
      </c>
      <c r="BE31" s="175">
        <f>SUMIFS('1-2 人员岗位信息'!O:O,'1-2 人员岗位信息'!$C:$C,"自有人员",'1-2 人员岗位信息'!$B:$B,$D31)</f>
        <v>4</v>
      </c>
      <c r="BF31" s="299">
        <v>0</v>
      </c>
      <c r="BG31" s="175">
        <f t="shared" ref="BG31:BG38" si="74">BH31*BI31</f>
        <v>0</v>
      </c>
      <c r="BH31" s="175">
        <f>SUMIFS('1-2 人员岗位信息'!P:P,'1-2 人员岗位信息'!$C:$C,"自有人员",'1-2 人员岗位信息'!$B:$B,$D31)</f>
        <v>4</v>
      </c>
      <c r="BI31" s="299"/>
      <c r="BJ31" s="175">
        <f t="shared" ref="BJ31:BJ38" si="75">BK31*BL31</f>
        <v>0</v>
      </c>
      <c r="BK31" s="175">
        <f>SUMIFS('1-2 人员岗位信息'!Q:Q,'1-2 人员岗位信息'!$C:$C,"自有人员",'1-2 人员岗位信息'!$B:$B,$D31)</f>
        <v>4</v>
      </c>
      <c r="BL31" s="299"/>
      <c r="BM31" s="312"/>
      <c r="BN31" s="316"/>
    </row>
    <row r="32" s="264" customFormat="1" ht="33.95" hidden="1" customHeight="1" outlineLevel="5" spans="2:66">
      <c r="B32" s="175" t="s">
        <v>784</v>
      </c>
      <c r="C32" s="284" t="s">
        <v>828</v>
      </c>
      <c r="D32" s="264" t="s">
        <v>829</v>
      </c>
      <c r="E32" s="175" t="s">
        <v>827</v>
      </c>
      <c r="F32" s="175"/>
      <c r="G32" s="175" t="s">
        <v>788</v>
      </c>
      <c r="H32" s="175">
        <f t="shared" si="59"/>
        <v>0</v>
      </c>
      <c r="I32" s="175" t="s">
        <v>789</v>
      </c>
      <c r="J32" s="175" t="e">
        <f t="shared" si="60"/>
        <v>#DIV/0!</v>
      </c>
      <c r="K32" s="175" t="s">
        <v>790</v>
      </c>
      <c r="L32" s="175" t="e">
        <f t="shared" si="61"/>
        <v>#DIV/0!</v>
      </c>
      <c r="M32" s="175" t="s">
        <v>791</v>
      </c>
      <c r="N32" s="175">
        <f t="shared" si="62"/>
        <v>0</v>
      </c>
      <c r="O32" s="175"/>
      <c r="P32" s="291"/>
      <c r="Q32" s="291"/>
      <c r="R32" s="291"/>
      <c r="S32" s="291"/>
      <c r="T32" s="291"/>
      <c r="U32" s="291"/>
      <c r="V32" s="291"/>
      <c r="W32" s="291"/>
      <c r="X32" s="291"/>
      <c r="Y32" s="291"/>
      <c r="Z32" s="291"/>
      <c r="AA32" s="291"/>
      <c r="AB32" s="175">
        <f t="shared" si="63"/>
        <v>0</v>
      </c>
      <c r="AC32" s="175">
        <f t="shared" si="64"/>
        <v>0</v>
      </c>
      <c r="AD32" s="175">
        <f>SUMIFS('1-2 人员岗位信息'!F:F,'1-2 人员岗位信息'!$C:$C,"自有人员",'1-2 人员岗位信息'!$B:$B,$D32)</f>
        <v>0</v>
      </c>
      <c r="AE32" s="299"/>
      <c r="AF32" s="175">
        <f t="shared" si="65"/>
        <v>0</v>
      </c>
      <c r="AG32" s="175">
        <f>SUMIFS('1-2 人员岗位信息'!G:G,'1-2 人员岗位信息'!$C:$C,"自有人员",'1-2 人员岗位信息'!$B:$B,$D32)</f>
        <v>0</v>
      </c>
      <c r="AH32" s="299"/>
      <c r="AI32" s="175">
        <f t="shared" si="66"/>
        <v>0</v>
      </c>
      <c r="AJ32" s="175">
        <f>SUMIFS('1-2 人员岗位信息'!H:H,'1-2 人员岗位信息'!$C:$C,"自有人员",'1-2 人员岗位信息'!$B:$B,$D32)</f>
        <v>0</v>
      </c>
      <c r="AK32" s="299"/>
      <c r="AL32" s="175">
        <f t="shared" si="67"/>
        <v>0</v>
      </c>
      <c r="AM32" s="175">
        <f>SUMIFS('1-2 人员岗位信息'!I:I,'1-2 人员岗位信息'!$C:$C,"自有人员",'1-2 人员岗位信息'!$B:$B,$D32)</f>
        <v>0</v>
      </c>
      <c r="AN32" s="299"/>
      <c r="AO32" s="175">
        <f t="shared" si="68"/>
        <v>0</v>
      </c>
      <c r="AP32" s="175">
        <f>SUMIFS('1-2 人员岗位信息'!J:J,'1-2 人员岗位信息'!$C:$C,"自有人员",'1-2 人员岗位信息'!$B:$B,$D32)</f>
        <v>0</v>
      </c>
      <c r="AQ32" s="299"/>
      <c r="AR32" s="175">
        <f t="shared" si="69"/>
        <v>0</v>
      </c>
      <c r="AS32" s="175">
        <f>SUMIFS('1-2 人员岗位信息'!K:K,'1-2 人员岗位信息'!$C:$C,"自有人员",'1-2 人员岗位信息'!$B:$B,$D32)</f>
        <v>0</v>
      </c>
      <c r="AT32" s="299"/>
      <c r="AU32" s="175">
        <f t="shared" si="70"/>
        <v>0</v>
      </c>
      <c r="AV32" s="175">
        <f>SUMIFS('1-2 人员岗位信息'!L:L,'1-2 人员岗位信息'!$C:$C,"自有人员",'1-2 人员岗位信息'!$B:$B,$D32)</f>
        <v>0</v>
      </c>
      <c r="AW32" s="299"/>
      <c r="AX32" s="175">
        <f t="shared" si="71"/>
        <v>0</v>
      </c>
      <c r="AY32" s="175">
        <f>SUMIFS('1-2 人员岗位信息'!M:M,'1-2 人员岗位信息'!$C:$C,"自有人员",'1-2 人员岗位信息'!$B:$B,$D32)</f>
        <v>0</v>
      </c>
      <c r="AZ32" s="299"/>
      <c r="BA32" s="175">
        <f t="shared" si="72"/>
        <v>0</v>
      </c>
      <c r="BB32" s="175">
        <f>SUMIFS('1-2 人员岗位信息'!N:N,'1-2 人员岗位信息'!$C:$C,"自有人员",'1-2 人员岗位信息'!$B:$B,$D32)</f>
        <v>0</v>
      </c>
      <c r="BC32" s="299"/>
      <c r="BD32" s="175">
        <f t="shared" si="73"/>
        <v>0</v>
      </c>
      <c r="BE32" s="175">
        <f>SUMIFS('1-2 人员岗位信息'!O:O,'1-2 人员岗位信息'!$C:$C,"自有人员",'1-2 人员岗位信息'!$B:$B,$D32)</f>
        <v>0</v>
      </c>
      <c r="BF32" s="299"/>
      <c r="BG32" s="175">
        <f t="shared" si="74"/>
        <v>0</v>
      </c>
      <c r="BH32" s="175">
        <f>SUMIFS('1-2 人员岗位信息'!P:P,'1-2 人员岗位信息'!$C:$C,"自有人员",'1-2 人员岗位信息'!$B:$B,$D32)</f>
        <v>0</v>
      </c>
      <c r="BI32" s="299"/>
      <c r="BJ32" s="175">
        <f t="shared" si="75"/>
        <v>0</v>
      </c>
      <c r="BK32" s="175">
        <f>SUMIFS('1-2 人员岗位信息'!Q:Q,'1-2 人员岗位信息'!$C:$C,"自有人员",'1-2 人员岗位信息'!$B:$B,$D32)</f>
        <v>0</v>
      </c>
      <c r="BL32" s="308"/>
      <c r="BM32" s="312"/>
      <c r="BN32" s="316"/>
    </row>
    <row r="33" s="264" customFormat="1" ht="33.95" hidden="1" customHeight="1" outlineLevel="5" spans="2:66">
      <c r="B33" s="175" t="s">
        <v>784</v>
      </c>
      <c r="C33" s="284" t="s">
        <v>830</v>
      </c>
      <c r="D33" s="264" t="s">
        <v>831</v>
      </c>
      <c r="E33" s="175" t="s">
        <v>832</v>
      </c>
      <c r="F33" s="175"/>
      <c r="G33" s="175" t="s">
        <v>788</v>
      </c>
      <c r="H33" s="175">
        <f t="shared" si="59"/>
        <v>0</v>
      </c>
      <c r="I33" s="175" t="s">
        <v>789</v>
      </c>
      <c r="J33" s="175" t="e">
        <f t="shared" si="60"/>
        <v>#DIV/0!</v>
      </c>
      <c r="K33" s="175" t="s">
        <v>790</v>
      </c>
      <c r="L33" s="175" t="e">
        <f t="shared" si="61"/>
        <v>#DIV/0!</v>
      </c>
      <c r="M33" s="175" t="s">
        <v>791</v>
      </c>
      <c r="N33" s="175">
        <f t="shared" si="62"/>
        <v>0</v>
      </c>
      <c r="O33" s="175"/>
      <c r="P33" s="291"/>
      <c r="Q33" s="291"/>
      <c r="R33" s="291"/>
      <c r="S33" s="291"/>
      <c r="T33" s="291"/>
      <c r="U33" s="291"/>
      <c r="V33" s="291"/>
      <c r="W33" s="291"/>
      <c r="X33" s="291"/>
      <c r="Y33" s="291"/>
      <c r="Z33" s="291"/>
      <c r="AA33" s="291"/>
      <c r="AB33" s="175">
        <f t="shared" si="63"/>
        <v>0</v>
      </c>
      <c r="AC33" s="175">
        <f t="shared" si="64"/>
        <v>0</v>
      </c>
      <c r="AD33" s="175">
        <f>SUMIFS('1-2 人员岗位信息'!F:F,'1-2 人员岗位信息'!$C:$C,"自有人员",'1-2 人员岗位信息'!$B:$B,$D33)</f>
        <v>0</v>
      </c>
      <c r="AE33" s="299"/>
      <c r="AF33" s="175">
        <f t="shared" si="65"/>
        <v>0</v>
      </c>
      <c r="AG33" s="175">
        <f>SUMIFS('1-2 人员岗位信息'!G:G,'1-2 人员岗位信息'!$C:$C,"自有人员",'1-2 人员岗位信息'!$B:$B,$D33)</f>
        <v>0</v>
      </c>
      <c r="AH33" s="299"/>
      <c r="AI33" s="175">
        <f t="shared" si="66"/>
        <v>0</v>
      </c>
      <c r="AJ33" s="175">
        <f>SUMIFS('1-2 人员岗位信息'!H:H,'1-2 人员岗位信息'!$C:$C,"自有人员",'1-2 人员岗位信息'!$B:$B,$D33)</f>
        <v>0</v>
      </c>
      <c r="AK33" s="299"/>
      <c r="AL33" s="175">
        <f t="shared" si="67"/>
        <v>0</v>
      </c>
      <c r="AM33" s="175">
        <f>SUMIFS('1-2 人员岗位信息'!I:I,'1-2 人员岗位信息'!$C:$C,"自有人员",'1-2 人员岗位信息'!$B:$B,$D33)</f>
        <v>0</v>
      </c>
      <c r="AN33" s="299"/>
      <c r="AO33" s="175">
        <f t="shared" si="68"/>
        <v>0</v>
      </c>
      <c r="AP33" s="175">
        <f>SUMIFS('1-2 人员岗位信息'!J:J,'1-2 人员岗位信息'!$C:$C,"自有人员",'1-2 人员岗位信息'!$B:$B,$D33)</f>
        <v>0</v>
      </c>
      <c r="AQ33" s="299"/>
      <c r="AR33" s="175">
        <f t="shared" si="69"/>
        <v>0</v>
      </c>
      <c r="AS33" s="175">
        <f>SUMIFS('1-2 人员岗位信息'!K:K,'1-2 人员岗位信息'!$C:$C,"自有人员",'1-2 人员岗位信息'!$B:$B,$D33)</f>
        <v>0</v>
      </c>
      <c r="AT33" s="299"/>
      <c r="AU33" s="175">
        <f t="shared" si="70"/>
        <v>0</v>
      </c>
      <c r="AV33" s="175">
        <f>SUMIFS('1-2 人员岗位信息'!L:L,'1-2 人员岗位信息'!$C:$C,"自有人员",'1-2 人员岗位信息'!$B:$B,$D33)</f>
        <v>0</v>
      </c>
      <c r="AW33" s="299"/>
      <c r="AX33" s="175">
        <f t="shared" si="71"/>
        <v>0</v>
      </c>
      <c r="AY33" s="175">
        <f>SUMIFS('1-2 人员岗位信息'!M:M,'1-2 人员岗位信息'!$C:$C,"自有人员",'1-2 人员岗位信息'!$B:$B,$D33)</f>
        <v>0</v>
      </c>
      <c r="AZ33" s="299"/>
      <c r="BA33" s="175">
        <f t="shared" si="72"/>
        <v>0</v>
      </c>
      <c r="BB33" s="175">
        <f>SUMIFS('1-2 人员岗位信息'!N:N,'1-2 人员岗位信息'!$C:$C,"自有人员",'1-2 人员岗位信息'!$B:$B,$D33)</f>
        <v>0</v>
      </c>
      <c r="BC33" s="299"/>
      <c r="BD33" s="175">
        <f t="shared" si="73"/>
        <v>0</v>
      </c>
      <c r="BE33" s="175">
        <f>SUMIFS('1-2 人员岗位信息'!O:O,'1-2 人员岗位信息'!$C:$C,"自有人员",'1-2 人员岗位信息'!$B:$B,$D33)</f>
        <v>0</v>
      </c>
      <c r="BF33" s="299"/>
      <c r="BG33" s="175">
        <f t="shared" si="74"/>
        <v>0</v>
      </c>
      <c r="BH33" s="175">
        <f>SUMIFS('1-2 人员岗位信息'!P:P,'1-2 人员岗位信息'!$C:$C,"自有人员",'1-2 人员岗位信息'!$B:$B,$D33)</f>
        <v>0</v>
      </c>
      <c r="BI33" s="299"/>
      <c r="BJ33" s="175">
        <f t="shared" si="75"/>
        <v>0</v>
      </c>
      <c r="BK33" s="175">
        <f>SUMIFS('1-2 人员岗位信息'!Q:Q,'1-2 人员岗位信息'!$C:$C,"自有人员",'1-2 人员岗位信息'!$B:$B,$D33)</f>
        <v>0</v>
      </c>
      <c r="BL33" s="308"/>
      <c r="BM33" s="312"/>
      <c r="BN33" s="316"/>
    </row>
    <row r="34" s="264" customFormat="1" ht="33.95" hidden="1" customHeight="1" outlineLevel="5" spans="2:66">
      <c r="B34" s="175" t="s">
        <v>784</v>
      </c>
      <c r="C34" s="284" t="s">
        <v>833</v>
      </c>
      <c r="D34" s="264" t="s">
        <v>834</v>
      </c>
      <c r="E34" s="175" t="s">
        <v>835</v>
      </c>
      <c r="F34" s="175"/>
      <c r="G34" s="175" t="s">
        <v>788</v>
      </c>
      <c r="H34" s="175">
        <f t="shared" si="59"/>
        <v>0</v>
      </c>
      <c r="I34" s="175" t="s">
        <v>789</v>
      </c>
      <c r="J34" s="175" t="e">
        <f t="shared" si="60"/>
        <v>#DIV/0!</v>
      </c>
      <c r="K34" s="175" t="s">
        <v>790</v>
      </c>
      <c r="L34" s="175" t="e">
        <f t="shared" si="61"/>
        <v>#DIV/0!</v>
      </c>
      <c r="M34" s="175" t="s">
        <v>791</v>
      </c>
      <c r="N34" s="175">
        <f t="shared" si="62"/>
        <v>0</v>
      </c>
      <c r="O34" s="175"/>
      <c r="P34" s="291"/>
      <c r="Q34" s="291"/>
      <c r="R34" s="291"/>
      <c r="S34" s="291"/>
      <c r="T34" s="291"/>
      <c r="U34" s="291"/>
      <c r="V34" s="291"/>
      <c r="W34" s="291"/>
      <c r="X34" s="291"/>
      <c r="Y34" s="291"/>
      <c r="Z34" s="291"/>
      <c r="AA34" s="291"/>
      <c r="AB34" s="175">
        <f t="shared" si="63"/>
        <v>0</v>
      </c>
      <c r="AC34" s="175">
        <f t="shared" si="64"/>
        <v>0</v>
      </c>
      <c r="AD34" s="175">
        <f>SUMIFS('1-2 人员岗位信息'!F:F,'1-2 人员岗位信息'!$C:$C,"自有人员",'1-2 人员岗位信息'!$B:$B,$D34)</f>
        <v>0</v>
      </c>
      <c r="AE34" s="299"/>
      <c r="AF34" s="175">
        <f t="shared" si="65"/>
        <v>0</v>
      </c>
      <c r="AG34" s="175">
        <f>SUMIFS('1-2 人员岗位信息'!G:G,'1-2 人员岗位信息'!$C:$C,"自有人员",'1-2 人员岗位信息'!$B:$B,$D34)</f>
        <v>0</v>
      </c>
      <c r="AH34" s="299"/>
      <c r="AI34" s="175">
        <f t="shared" si="66"/>
        <v>0</v>
      </c>
      <c r="AJ34" s="175">
        <f>SUMIFS('1-2 人员岗位信息'!H:H,'1-2 人员岗位信息'!$C:$C,"自有人员",'1-2 人员岗位信息'!$B:$B,$D34)</f>
        <v>0</v>
      </c>
      <c r="AK34" s="299"/>
      <c r="AL34" s="175">
        <f t="shared" si="67"/>
        <v>0</v>
      </c>
      <c r="AM34" s="175">
        <f>SUMIFS('1-2 人员岗位信息'!I:I,'1-2 人员岗位信息'!$C:$C,"自有人员",'1-2 人员岗位信息'!$B:$B,$D34)</f>
        <v>0</v>
      </c>
      <c r="AN34" s="299"/>
      <c r="AO34" s="175">
        <f t="shared" si="68"/>
        <v>0</v>
      </c>
      <c r="AP34" s="175">
        <f>SUMIFS('1-2 人员岗位信息'!J:J,'1-2 人员岗位信息'!$C:$C,"自有人员",'1-2 人员岗位信息'!$B:$B,$D34)</f>
        <v>0</v>
      </c>
      <c r="AQ34" s="299"/>
      <c r="AR34" s="175">
        <f t="shared" si="69"/>
        <v>0</v>
      </c>
      <c r="AS34" s="175">
        <f>SUMIFS('1-2 人员岗位信息'!K:K,'1-2 人员岗位信息'!$C:$C,"自有人员",'1-2 人员岗位信息'!$B:$B,$D34)</f>
        <v>0</v>
      </c>
      <c r="AT34" s="299"/>
      <c r="AU34" s="175">
        <f t="shared" si="70"/>
        <v>0</v>
      </c>
      <c r="AV34" s="175">
        <f>SUMIFS('1-2 人员岗位信息'!L:L,'1-2 人员岗位信息'!$C:$C,"自有人员",'1-2 人员岗位信息'!$B:$B,$D34)</f>
        <v>0</v>
      </c>
      <c r="AW34" s="299"/>
      <c r="AX34" s="175">
        <f t="shared" si="71"/>
        <v>0</v>
      </c>
      <c r="AY34" s="175">
        <f>SUMIFS('1-2 人员岗位信息'!M:M,'1-2 人员岗位信息'!$C:$C,"自有人员",'1-2 人员岗位信息'!$B:$B,$D34)</f>
        <v>0</v>
      </c>
      <c r="AZ34" s="299"/>
      <c r="BA34" s="175">
        <f t="shared" si="72"/>
        <v>0</v>
      </c>
      <c r="BB34" s="175">
        <f>SUMIFS('1-2 人员岗位信息'!N:N,'1-2 人员岗位信息'!$C:$C,"自有人员",'1-2 人员岗位信息'!$B:$B,$D34)</f>
        <v>0</v>
      </c>
      <c r="BC34" s="299"/>
      <c r="BD34" s="175">
        <f t="shared" si="73"/>
        <v>0</v>
      </c>
      <c r="BE34" s="175">
        <f>SUMIFS('1-2 人员岗位信息'!O:O,'1-2 人员岗位信息'!$C:$C,"自有人员",'1-2 人员岗位信息'!$B:$B,$D34)</f>
        <v>0</v>
      </c>
      <c r="BF34" s="299"/>
      <c r="BG34" s="175">
        <f t="shared" si="74"/>
        <v>0</v>
      </c>
      <c r="BH34" s="175">
        <f>SUMIFS('1-2 人员岗位信息'!P:P,'1-2 人员岗位信息'!$C:$C,"自有人员",'1-2 人员岗位信息'!$B:$B,$D34)</f>
        <v>0</v>
      </c>
      <c r="BI34" s="299"/>
      <c r="BJ34" s="175">
        <f t="shared" si="75"/>
        <v>0</v>
      </c>
      <c r="BK34" s="175">
        <f>SUMIFS('1-2 人员岗位信息'!Q:Q,'1-2 人员岗位信息'!$C:$C,"自有人员",'1-2 人员岗位信息'!$B:$B,$D34)</f>
        <v>0</v>
      </c>
      <c r="BL34" s="308"/>
      <c r="BM34" s="312"/>
      <c r="BN34" s="316"/>
    </row>
    <row r="35" s="264" customFormat="1" ht="33.95" hidden="1" customHeight="1" outlineLevel="5" spans="2:66">
      <c r="B35" s="175" t="s">
        <v>784</v>
      </c>
      <c r="C35" s="284" t="s">
        <v>836</v>
      </c>
      <c r="D35" s="264" t="s">
        <v>837</v>
      </c>
      <c r="E35" s="175" t="s">
        <v>838</v>
      </c>
      <c r="F35" s="175"/>
      <c r="G35" s="175" t="s">
        <v>788</v>
      </c>
      <c r="H35" s="175">
        <f t="shared" si="59"/>
        <v>0</v>
      </c>
      <c r="I35" s="175" t="s">
        <v>789</v>
      </c>
      <c r="J35" s="175" t="e">
        <f t="shared" si="60"/>
        <v>#DIV/0!</v>
      </c>
      <c r="K35" s="175" t="s">
        <v>790</v>
      </c>
      <c r="L35" s="175" t="e">
        <f t="shared" si="61"/>
        <v>#DIV/0!</v>
      </c>
      <c r="M35" s="175" t="s">
        <v>791</v>
      </c>
      <c r="N35" s="175">
        <f t="shared" si="62"/>
        <v>0</v>
      </c>
      <c r="O35" s="175"/>
      <c r="P35" s="291"/>
      <c r="Q35" s="291"/>
      <c r="R35" s="291"/>
      <c r="S35" s="291"/>
      <c r="T35" s="291"/>
      <c r="U35" s="291"/>
      <c r="V35" s="291"/>
      <c r="W35" s="291"/>
      <c r="X35" s="291"/>
      <c r="Y35" s="291"/>
      <c r="Z35" s="291"/>
      <c r="AA35" s="291"/>
      <c r="AB35" s="175">
        <f t="shared" si="63"/>
        <v>0</v>
      </c>
      <c r="AC35" s="175">
        <f t="shared" si="64"/>
        <v>0</v>
      </c>
      <c r="AD35" s="175">
        <f>SUMIFS('1-2 人员岗位信息'!F:F,'1-2 人员岗位信息'!$C:$C,"自有人员",'1-2 人员岗位信息'!$B:$B,$D35)</f>
        <v>0</v>
      </c>
      <c r="AE35" s="299"/>
      <c r="AF35" s="175">
        <f t="shared" si="65"/>
        <v>0</v>
      </c>
      <c r="AG35" s="175">
        <f>SUMIFS('1-2 人员岗位信息'!G:G,'1-2 人员岗位信息'!$C:$C,"自有人员",'1-2 人员岗位信息'!$B:$B,$D35)</f>
        <v>0</v>
      </c>
      <c r="AH35" s="299"/>
      <c r="AI35" s="175">
        <f t="shared" si="66"/>
        <v>0</v>
      </c>
      <c r="AJ35" s="175">
        <f>SUMIFS('1-2 人员岗位信息'!H:H,'1-2 人员岗位信息'!$C:$C,"自有人员",'1-2 人员岗位信息'!$B:$B,$D35)</f>
        <v>0</v>
      </c>
      <c r="AK35" s="299"/>
      <c r="AL35" s="175">
        <f t="shared" si="67"/>
        <v>0</v>
      </c>
      <c r="AM35" s="175">
        <f>SUMIFS('1-2 人员岗位信息'!I:I,'1-2 人员岗位信息'!$C:$C,"自有人员",'1-2 人员岗位信息'!$B:$B,$D35)</f>
        <v>0</v>
      </c>
      <c r="AN35" s="299"/>
      <c r="AO35" s="175">
        <f t="shared" si="68"/>
        <v>0</v>
      </c>
      <c r="AP35" s="175">
        <f>SUMIFS('1-2 人员岗位信息'!J:J,'1-2 人员岗位信息'!$C:$C,"自有人员",'1-2 人员岗位信息'!$B:$B,$D35)</f>
        <v>0</v>
      </c>
      <c r="AQ35" s="299"/>
      <c r="AR35" s="175">
        <f t="shared" si="69"/>
        <v>0</v>
      </c>
      <c r="AS35" s="175">
        <f>SUMIFS('1-2 人员岗位信息'!K:K,'1-2 人员岗位信息'!$C:$C,"自有人员",'1-2 人员岗位信息'!$B:$B,$D35)</f>
        <v>0</v>
      </c>
      <c r="AT35" s="299"/>
      <c r="AU35" s="175">
        <f t="shared" si="70"/>
        <v>0</v>
      </c>
      <c r="AV35" s="175">
        <f>SUMIFS('1-2 人员岗位信息'!L:L,'1-2 人员岗位信息'!$C:$C,"自有人员",'1-2 人员岗位信息'!$B:$B,$D35)</f>
        <v>0</v>
      </c>
      <c r="AW35" s="299"/>
      <c r="AX35" s="175">
        <f t="shared" si="71"/>
        <v>0</v>
      </c>
      <c r="AY35" s="175">
        <f>SUMIFS('1-2 人员岗位信息'!M:M,'1-2 人员岗位信息'!$C:$C,"自有人员",'1-2 人员岗位信息'!$B:$B,$D35)</f>
        <v>0</v>
      </c>
      <c r="AZ35" s="299"/>
      <c r="BA35" s="175">
        <f t="shared" si="72"/>
        <v>0</v>
      </c>
      <c r="BB35" s="175">
        <f>SUMIFS('1-2 人员岗位信息'!N:N,'1-2 人员岗位信息'!$C:$C,"自有人员",'1-2 人员岗位信息'!$B:$B,$D35)</f>
        <v>0</v>
      </c>
      <c r="BC35" s="299"/>
      <c r="BD35" s="175">
        <f t="shared" si="73"/>
        <v>0</v>
      </c>
      <c r="BE35" s="175">
        <f>SUMIFS('1-2 人员岗位信息'!O:O,'1-2 人员岗位信息'!$C:$C,"自有人员",'1-2 人员岗位信息'!$B:$B,$D35)</f>
        <v>0</v>
      </c>
      <c r="BF35" s="299"/>
      <c r="BG35" s="175">
        <f t="shared" si="74"/>
        <v>0</v>
      </c>
      <c r="BH35" s="175">
        <f>SUMIFS('1-2 人员岗位信息'!P:P,'1-2 人员岗位信息'!$C:$C,"自有人员",'1-2 人员岗位信息'!$B:$B,$D35)</f>
        <v>0</v>
      </c>
      <c r="BI35" s="299"/>
      <c r="BJ35" s="175">
        <f t="shared" si="75"/>
        <v>0</v>
      </c>
      <c r="BK35" s="175">
        <f>SUMIFS('1-2 人员岗位信息'!Q:Q,'1-2 人员岗位信息'!$C:$C,"自有人员",'1-2 人员岗位信息'!$B:$B,$D35)</f>
        <v>0</v>
      </c>
      <c r="BL35" s="308"/>
      <c r="BM35" s="312"/>
      <c r="BN35" s="316"/>
    </row>
    <row r="36" s="264" customFormat="1" ht="33.95" hidden="1" customHeight="1" outlineLevel="5" spans="2:66">
      <c r="B36" s="175" t="s">
        <v>784</v>
      </c>
      <c r="C36" s="284" t="s">
        <v>839</v>
      </c>
      <c r="D36" s="264" t="s">
        <v>840</v>
      </c>
      <c r="E36" s="175" t="s">
        <v>841</v>
      </c>
      <c r="F36" s="175"/>
      <c r="G36" s="175" t="s">
        <v>788</v>
      </c>
      <c r="H36" s="175">
        <f t="shared" si="59"/>
        <v>0</v>
      </c>
      <c r="I36" s="175" t="s">
        <v>789</v>
      </c>
      <c r="J36" s="175" t="e">
        <f t="shared" si="60"/>
        <v>#DIV/0!</v>
      </c>
      <c r="K36" s="175" t="s">
        <v>790</v>
      </c>
      <c r="L36" s="175" t="e">
        <f t="shared" si="61"/>
        <v>#DIV/0!</v>
      </c>
      <c r="M36" s="175" t="s">
        <v>791</v>
      </c>
      <c r="N36" s="175">
        <f t="shared" si="62"/>
        <v>0</v>
      </c>
      <c r="O36" s="175"/>
      <c r="P36" s="291"/>
      <c r="Q36" s="291"/>
      <c r="R36" s="291"/>
      <c r="S36" s="291"/>
      <c r="T36" s="291"/>
      <c r="U36" s="291"/>
      <c r="V36" s="291"/>
      <c r="W36" s="291"/>
      <c r="X36" s="291"/>
      <c r="Y36" s="291"/>
      <c r="Z36" s="291"/>
      <c r="AA36" s="291"/>
      <c r="AB36" s="175">
        <f t="shared" si="63"/>
        <v>0</v>
      </c>
      <c r="AC36" s="175">
        <f t="shared" si="64"/>
        <v>0</v>
      </c>
      <c r="AD36" s="175">
        <f>SUMIFS('1-2 人员岗位信息'!F:F,'1-2 人员岗位信息'!$C:$C,"自有人员",'1-2 人员岗位信息'!$B:$B,$D36)</f>
        <v>0</v>
      </c>
      <c r="AE36" s="299"/>
      <c r="AF36" s="175">
        <f t="shared" si="65"/>
        <v>0</v>
      </c>
      <c r="AG36" s="175">
        <f>SUMIFS('1-2 人员岗位信息'!G:G,'1-2 人员岗位信息'!$C:$C,"自有人员",'1-2 人员岗位信息'!$B:$B,$D36)</f>
        <v>0</v>
      </c>
      <c r="AH36" s="299"/>
      <c r="AI36" s="175">
        <f t="shared" si="66"/>
        <v>0</v>
      </c>
      <c r="AJ36" s="175">
        <f>SUMIFS('1-2 人员岗位信息'!H:H,'1-2 人员岗位信息'!$C:$C,"自有人员",'1-2 人员岗位信息'!$B:$B,$D36)</f>
        <v>0</v>
      </c>
      <c r="AK36" s="299"/>
      <c r="AL36" s="175">
        <f t="shared" si="67"/>
        <v>0</v>
      </c>
      <c r="AM36" s="175">
        <f>SUMIFS('1-2 人员岗位信息'!I:I,'1-2 人员岗位信息'!$C:$C,"自有人员",'1-2 人员岗位信息'!$B:$B,$D36)</f>
        <v>0</v>
      </c>
      <c r="AN36" s="299"/>
      <c r="AO36" s="175">
        <f t="shared" si="68"/>
        <v>0</v>
      </c>
      <c r="AP36" s="175">
        <f>SUMIFS('1-2 人员岗位信息'!J:J,'1-2 人员岗位信息'!$C:$C,"自有人员",'1-2 人员岗位信息'!$B:$B,$D36)</f>
        <v>0</v>
      </c>
      <c r="AQ36" s="299"/>
      <c r="AR36" s="175">
        <f t="shared" si="69"/>
        <v>0</v>
      </c>
      <c r="AS36" s="175">
        <f>SUMIFS('1-2 人员岗位信息'!K:K,'1-2 人员岗位信息'!$C:$C,"自有人员",'1-2 人员岗位信息'!$B:$B,$D36)</f>
        <v>0</v>
      </c>
      <c r="AT36" s="299"/>
      <c r="AU36" s="175">
        <f t="shared" si="70"/>
        <v>0</v>
      </c>
      <c r="AV36" s="175">
        <f>SUMIFS('1-2 人员岗位信息'!L:L,'1-2 人员岗位信息'!$C:$C,"自有人员",'1-2 人员岗位信息'!$B:$B,$D36)</f>
        <v>0</v>
      </c>
      <c r="AW36" s="299"/>
      <c r="AX36" s="175">
        <f t="shared" si="71"/>
        <v>0</v>
      </c>
      <c r="AY36" s="175">
        <f>SUMIFS('1-2 人员岗位信息'!M:M,'1-2 人员岗位信息'!$C:$C,"自有人员",'1-2 人员岗位信息'!$B:$B,$D36)</f>
        <v>0</v>
      </c>
      <c r="AZ36" s="299"/>
      <c r="BA36" s="175">
        <f t="shared" si="72"/>
        <v>0</v>
      </c>
      <c r="BB36" s="175">
        <f>SUMIFS('1-2 人员岗位信息'!N:N,'1-2 人员岗位信息'!$C:$C,"自有人员",'1-2 人员岗位信息'!$B:$B,$D36)</f>
        <v>0</v>
      </c>
      <c r="BC36" s="299"/>
      <c r="BD36" s="175">
        <f t="shared" si="73"/>
        <v>0</v>
      </c>
      <c r="BE36" s="175">
        <f>SUMIFS('1-2 人员岗位信息'!O:O,'1-2 人员岗位信息'!$C:$C,"自有人员",'1-2 人员岗位信息'!$B:$B,$D36)</f>
        <v>0</v>
      </c>
      <c r="BF36" s="299"/>
      <c r="BG36" s="175">
        <f t="shared" si="74"/>
        <v>0</v>
      </c>
      <c r="BH36" s="175">
        <f>SUMIFS('1-2 人员岗位信息'!P:P,'1-2 人员岗位信息'!$C:$C,"自有人员",'1-2 人员岗位信息'!$B:$B,$D36)</f>
        <v>0</v>
      </c>
      <c r="BI36" s="299"/>
      <c r="BJ36" s="175">
        <f t="shared" si="75"/>
        <v>0</v>
      </c>
      <c r="BK36" s="175">
        <f>SUMIFS('1-2 人员岗位信息'!Q:Q,'1-2 人员岗位信息'!$C:$C,"自有人员",'1-2 人员岗位信息'!$B:$B,$D36)</f>
        <v>0</v>
      </c>
      <c r="BL36" s="308"/>
      <c r="BM36" s="312"/>
      <c r="BN36" s="316"/>
    </row>
    <row r="37" s="264" customFormat="1" ht="33.95" hidden="1" customHeight="1" outlineLevel="5" spans="2:66">
      <c r="B37" s="175" t="s">
        <v>784</v>
      </c>
      <c r="C37" s="284" t="s">
        <v>842</v>
      </c>
      <c r="D37" s="264" t="s">
        <v>843</v>
      </c>
      <c r="E37" s="175" t="s">
        <v>844</v>
      </c>
      <c r="F37" s="175"/>
      <c r="G37" s="175" t="s">
        <v>788</v>
      </c>
      <c r="H37" s="175">
        <f t="shared" si="59"/>
        <v>0</v>
      </c>
      <c r="I37" s="175" t="s">
        <v>789</v>
      </c>
      <c r="J37" s="175" t="e">
        <f t="shared" si="60"/>
        <v>#DIV/0!</v>
      </c>
      <c r="K37" s="175" t="s">
        <v>790</v>
      </c>
      <c r="L37" s="175" t="e">
        <f t="shared" si="61"/>
        <v>#DIV/0!</v>
      </c>
      <c r="M37" s="175" t="s">
        <v>791</v>
      </c>
      <c r="N37" s="175">
        <f t="shared" si="62"/>
        <v>0</v>
      </c>
      <c r="O37" s="175"/>
      <c r="P37" s="291"/>
      <c r="Q37" s="291"/>
      <c r="R37" s="291"/>
      <c r="S37" s="291"/>
      <c r="T37" s="291"/>
      <c r="U37" s="291"/>
      <c r="V37" s="291"/>
      <c r="W37" s="291"/>
      <c r="X37" s="291"/>
      <c r="Y37" s="291"/>
      <c r="Z37" s="291"/>
      <c r="AA37" s="291"/>
      <c r="AB37" s="175">
        <f t="shared" si="63"/>
        <v>0</v>
      </c>
      <c r="AC37" s="175">
        <f t="shared" si="64"/>
        <v>0</v>
      </c>
      <c r="AD37" s="175">
        <f>SUMIFS('1-2 人员岗位信息'!F:F,'1-2 人员岗位信息'!$C:$C,"自有人员",'1-2 人员岗位信息'!$B:$B,$D37)</f>
        <v>0</v>
      </c>
      <c r="AE37" s="299"/>
      <c r="AF37" s="175">
        <f t="shared" si="65"/>
        <v>0</v>
      </c>
      <c r="AG37" s="175">
        <f>SUMIFS('1-2 人员岗位信息'!G:G,'1-2 人员岗位信息'!$C:$C,"自有人员",'1-2 人员岗位信息'!$B:$B,$D37)</f>
        <v>0</v>
      </c>
      <c r="AH37" s="299"/>
      <c r="AI37" s="175">
        <f t="shared" si="66"/>
        <v>0</v>
      </c>
      <c r="AJ37" s="175">
        <f>SUMIFS('1-2 人员岗位信息'!H:H,'1-2 人员岗位信息'!$C:$C,"自有人员",'1-2 人员岗位信息'!$B:$B,$D37)</f>
        <v>0</v>
      </c>
      <c r="AK37" s="299"/>
      <c r="AL37" s="175">
        <f t="shared" si="67"/>
        <v>0</v>
      </c>
      <c r="AM37" s="175">
        <f>SUMIFS('1-2 人员岗位信息'!I:I,'1-2 人员岗位信息'!$C:$C,"自有人员",'1-2 人员岗位信息'!$B:$B,$D37)</f>
        <v>0</v>
      </c>
      <c r="AN37" s="299"/>
      <c r="AO37" s="175">
        <f t="shared" si="68"/>
        <v>0</v>
      </c>
      <c r="AP37" s="175">
        <f>SUMIFS('1-2 人员岗位信息'!J:J,'1-2 人员岗位信息'!$C:$C,"自有人员",'1-2 人员岗位信息'!$B:$B,$D37)</f>
        <v>0</v>
      </c>
      <c r="AQ37" s="299"/>
      <c r="AR37" s="175">
        <f t="shared" si="69"/>
        <v>0</v>
      </c>
      <c r="AS37" s="175">
        <f>SUMIFS('1-2 人员岗位信息'!K:K,'1-2 人员岗位信息'!$C:$C,"自有人员",'1-2 人员岗位信息'!$B:$B,$D37)</f>
        <v>0</v>
      </c>
      <c r="AT37" s="299"/>
      <c r="AU37" s="175">
        <f t="shared" si="70"/>
        <v>0</v>
      </c>
      <c r="AV37" s="175">
        <f>SUMIFS('1-2 人员岗位信息'!L:L,'1-2 人员岗位信息'!$C:$C,"自有人员",'1-2 人员岗位信息'!$B:$B,$D37)</f>
        <v>0</v>
      </c>
      <c r="AW37" s="299"/>
      <c r="AX37" s="175">
        <f t="shared" si="71"/>
        <v>0</v>
      </c>
      <c r="AY37" s="175">
        <f>SUMIFS('1-2 人员岗位信息'!M:M,'1-2 人员岗位信息'!$C:$C,"自有人员",'1-2 人员岗位信息'!$B:$B,$D37)</f>
        <v>0</v>
      </c>
      <c r="AZ37" s="299"/>
      <c r="BA37" s="175">
        <f t="shared" si="72"/>
        <v>0</v>
      </c>
      <c r="BB37" s="175">
        <f>SUMIFS('1-2 人员岗位信息'!N:N,'1-2 人员岗位信息'!$C:$C,"自有人员",'1-2 人员岗位信息'!$B:$B,$D37)</f>
        <v>0</v>
      </c>
      <c r="BC37" s="299"/>
      <c r="BD37" s="175">
        <f t="shared" si="73"/>
        <v>0</v>
      </c>
      <c r="BE37" s="175">
        <f>SUMIFS('1-2 人员岗位信息'!O:O,'1-2 人员岗位信息'!$C:$C,"自有人员",'1-2 人员岗位信息'!$B:$B,$D37)</f>
        <v>0</v>
      </c>
      <c r="BF37" s="299"/>
      <c r="BG37" s="175">
        <f t="shared" si="74"/>
        <v>0</v>
      </c>
      <c r="BH37" s="175">
        <f>SUMIFS('1-2 人员岗位信息'!P:P,'1-2 人员岗位信息'!$C:$C,"自有人员",'1-2 人员岗位信息'!$B:$B,$D37)</f>
        <v>0</v>
      </c>
      <c r="BI37" s="299"/>
      <c r="BJ37" s="175">
        <f t="shared" si="75"/>
        <v>0</v>
      </c>
      <c r="BK37" s="175">
        <f>SUMIFS('1-2 人员岗位信息'!Q:Q,'1-2 人员岗位信息'!$C:$C,"自有人员",'1-2 人员岗位信息'!$B:$B,$D37)</f>
        <v>0</v>
      </c>
      <c r="BL37" s="308"/>
      <c r="BM37" s="312"/>
      <c r="BN37" s="316"/>
    </row>
    <row r="38" s="264" customFormat="1" ht="33.95" hidden="1" customHeight="1" outlineLevel="5" spans="2:66">
      <c r="B38" s="175" t="s">
        <v>784</v>
      </c>
      <c r="C38" s="284" t="s">
        <v>845</v>
      </c>
      <c r="D38" s="264" t="s">
        <v>846</v>
      </c>
      <c r="E38" s="175" t="s">
        <v>806</v>
      </c>
      <c r="F38" s="175"/>
      <c r="G38" s="175" t="s">
        <v>788</v>
      </c>
      <c r="H38" s="175">
        <f t="shared" si="59"/>
        <v>0</v>
      </c>
      <c r="I38" s="175" t="s">
        <v>789</v>
      </c>
      <c r="J38" s="175" t="e">
        <f t="shared" si="60"/>
        <v>#DIV/0!</v>
      </c>
      <c r="K38" s="175" t="s">
        <v>790</v>
      </c>
      <c r="L38" s="175" t="e">
        <f t="shared" si="61"/>
        <v>#DIV/0!</v>
      </c>
      <c r="M38" s="175" t="s">
        <v>791</v>
      </c>
      <c r="N38" s="175">
        <f t="shared" si="62"/>
        <v>0</v>
      </c>
      <c r="O38" s="175"/>
      <c r="P38" s="291"/>
      <c r="Q38" s="291"/>
      <c r="R38" s="291"/>
      <c r="S38" s="291"/>
      <c r="T38" s="291"/>
      <c r="U38" s="291"/>
      <c r="V38" s="291"/>
      <c r="W38" s="291"/>
      <c r="X38" s="291"/>
      <c r="Y38" s="291"/>
      <c r="Z38" s="291"/>
      <c r="AA38" s="291"/>
      <c r="AB38" s="175">
        <f t="shared" si="63"/>
        <v>0</v>
      </c>
      <c r="AC38" s="175">
        <f t="shared" si="64"/>
        <v>0</v>
      </c>
      <c r="AD38" s="175">
        <f>SUMIFS('1-2 人员岗位信息'!F:F,'1-2 人员岗位信息'!$C:$C,"自有人员",'1-2 人员岗位信息'!$B:$B,$D38)</f>
        <v>0</v>
      </c>
      <c r="AE38" s="299"/>
      <c r="AF38" s="175">
        <f t="shared" si="65"/>
        <v>0</v>
      </c>
      <c r="AG38" s="175">
        <f>SUMIFS('1-2 人员岗位信息'!G:G,'1-2 人员岗位信息'!$C:$C,"自有人员",'1-2 人员岗位信息'!$B:$B,$D38)</f>
        <v>0</v>
      </c>
      <c r="AH38" s="299"/>
      <c r="AI38" s="175">
        <f t="shared" si="66"/>
        <v>0</v>
      </c>
      <c r="AJ38" s="175">
        <f>SUMIFS('1-2 人员岗位信息'!H:H,'1-2 人员岗位信息'!$C:$C,"自有人员",'1-2 人员岗位信息'!$B:$B,$D38)</f>
        <v>0</v>
      </c>
      <c r="AK38" s="299"/>
      <c r="AL38" s="175">
        <f t="shared" si="67"/>
        <v>0</v>
      </c>
      <c r="AM38" s="175">
        <f>SUMIFS('1-2 人员岗位信息'!I:I,'1-2 人员岗位信息'!$C:$C,"自有人员",'1-2 人员岗位信息'!$B:$B,$D38)</f>
        <v>0</v>
      </c>
      <c r="AN38" s="299"/>
      <c r="AO38" s="175">
        <f t="shared" si="68"/>
        <v>0</v>
      </c>
      <c r="AP38" s="175">
        <f>SUMIFS('1-2 人员岗位信息'!J:J,'1-2 人员岗位信息'!$C:$C,"自有人员",'1-2 人员岗位信息'!$B:$B,$D38)</f>
        <v>0</v>
      </c>
      <c r="AQ38" s="299"/>
      <c r="AR38" s="175">
        <f t="shared" si="69"/>
        <v>0</v>
      </c>
      <c r="AS38" s="175">
        <f>SUMIFS('1-2 人员岗位信息'!K:K,'1-2 人员岗位信息'!$C:$C,"自有人员",'1-2 人员岗位信息'!$B:$B,$D38)</f>
        <v>0</v>
      </c>
      <c r="AT38" s="299"/>
      <c r="AU38" s="175">
        <f t="shared" si="70"/>
        <v>0</v>
      </c>
      <c r="AV38" s="175">
        <f>SUMIFS('1-2 人员岗位信息'!L:L,'1-2 人员岗位信息'!$C:$C,"自有人员",'1-2 人员岗位信息'!$B:$B,$D38)</f>
        <v>0</v>
      </c>
      <c r="AW38" s="299"/>
      <c r="AX38" s="175">
        <f t="shared" si="71"/>
        <v>0</v>
      </c>
      <c r="AY38" s="175">
        <f>SUMIFS('1-2 人员岗位信息'!M:M,'1-2 人员岗位信息'!$C:$C,"自有人员",'1-2 人员岗位信息'!$B:$B,$D38)</f>
        <v>0</v>
      </c>
      <c r="AZ38" s="299"/>
      <c r="BA38" s="175">
        <f t="shared" si="72"/>
        <v>0</v>
      </c>
      <c r="BB38" s="175">
        <f>SUMIFS('1-2 人员岗位信息'!N:N,'1-2 人员岗位信息'!$C:$C,"自有人员",'1-2 人员岗位信息'!$B:$B,$D38)</f>
        <v>0</v>
      </c>
      <c r="BC38" s="299"/>
      <c r="BD38" s="175">
        <f t="shared" si="73"/>
        <v>0</v>
      </c>
      <c r="BE38" s="175">
        <f>SUMIFS('1-2 人员岗位信息'!O:O,'1-2 人员岗位信息'!$C:$C,"自有人员",'1-2 人员岗位信息'!$B:$B,$D38)</f>
        <v>0</v>
      </c>
      <c r="BF38" s="299"/>
      <c r="BG38" s="175">
        <f t="shared" si="74"/>
        <v>0</v>
      </c>
      <c r="BH38" s="175">
        <f>SUMIFS('1-2 人员岗位信息'!P:P,'1-2 人员岗位信息'!$C:$C,"自有人员",'1-2 人员岗位信息'!$B:$B,$D38)</f>
        <v>0</v>
      </c>
      <c r="BI38" s="299"/>
      <c r="BJ38" s="175">
        <f t="shared" si="75"/>
        <v>0</v>
      </c>
      <c r="BK38" s="175">
        <f>SUMIFS('1-2 人员岗位信息'!Q:Q,'1-2 人员岗位信息'!$C:$C,"自有人员",'1-2 人员岗位信息'!$B:$B,$D38)</f>
        <v>0</v>
      </c>
      <c r="BL38" s="308"/>
      <c r="BM38" s="312"/>
      <c r="BN38" s="316"/>
    </row>
    <row r="39" s="118" customFormat="1" ht="33.95" hidden="1" customHeight="1" outlineLevel="4" collapsed="1" spans="2:66">
      <c r="B39" s="119" t="s">
        <v>779</v>
      </c>
      <c r="C39" s="120" t="s">
        <v>69</v>
      </c>
      <c r="D39" s="118" t="s">
        <v>68</v>
      </c>
      <c r="E39" s="119"/>
      <c r="F39" s="119"/>
      <c r="G39" s="119"/>
      <c r="H39" s="119">
        <f>SUM(H40:H47)</f>
        <v>0</v>
      </c>
      <c r="I39" s="119"/>
      <c r="J39" s="119"/>
      <c r="K39" s="119"/>
      <c r="L39" s="119"/>
      <c r="M39" s="119"/>
      <c r="N39" s="119"/>
      <c r="O39" s="119"/>
      <c r="P39" s="290"/>
      <c r="Q39" s="290"/>
      <c r="R39" s="290"/>
      <c r="S39" s="290"/>
      <c r="T39" s="290"/>
      <c r="U39" s="290"/>
      <c r="V39" s="290"/>
      <c r="W39" s="290"/>
      <c r="X39" s="290"/>
      <c r="Y39" s="290"/>
      <c r="Z39" s="290"/>
      <c r="AA39" s="290"/>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7"/>
      <c r="BM39" s="312"/>
      <c r="BN39" s="315"/>
    </row>
    <row r="40" s="264" customFormat="1" ht="33.95" hidden="1" customHeight="1" outlineLevel="5" spans="2:66">
      <c r="B40" s="175" t="s">
        <v>784</v>
      </c>
      <c r="C40" s="284" t="s">
        <v>847</v>
      </c>
      <c r="D40" s="264" t="s">
        <v>826</v>
      </c>
      <c r="E40" s="175" t="s">
        <v>848</v>
      </c>
      <c r="F40" s="175"/>
      <c r="G40" s="175" t="s">
        <v>788</v>
      </c>
      <c r="H40" s="175">
        <f t="shared" ref="H40:H47" si="77">AB40</f>
        <v>0</v>
      </c>
      <c r="I40" s="175" t="s">
        <v>789</v>
      </c>
      <c r="J40" s="175" t="e">
        <f t="shared" ref="J40:J47" si="78">SUM(AD40,AG40,AJ40,AM40,AP40,AS40,AV40,AY40,BB40,BE40,BH40,BK40)/N40</f>
        <v>#DIV/0!</v>
      </c>
      <c r="K40" s="175" t="s">
        <v>790</v>
      </c>
      <c r="L40" s="175" t="e">
        <f t="shared" ref="L40:L47" si="79">H40/N40/J40</f>
        <v>#DIV/0!</v>
      </c>
      <c r="M40" s="175" t="s">
        <v>791</v>
      </c>
      <c r="N40" s="175">
        <f t="shared" ref="N40:N47" si="80">COUNTIF(AD40,"&gt;0")+COUNTIF(AG40,"&gt;0")+COUNTIF(AJ40,"&gt;0")+COUNTIF(AM40,"&gt;0")+COUNTIF(AP40,"&gt;0")+COUNTIF(AS40,"&gt;0")+COUNTIF(AV40,"&gt;0")+COUNTIF(AY40,"&gt;0")+COUNTIF(BB40,"&gt;0")+COUNTIF(BE40,"&gt;0")+COUNTIF(BH40,"&gt;0")+COUNTIF(BK40,"&gt;0")</f>
        <v>0</v>
      </c>
      <c r="O40" s="175"/>
      <c r="P40" s="291"/>
      <c r="Q40" s="291"/>
      <c r="R40" s="291"/>
      <c r="S40" s="291"/>
      <c r="T40" s="291"/>
      <c r="U40" s="291"/>
      <c r="V40" s="291"/>
      <c r="W40" s="291"/>
      <c r="X40" s="291"/>
      <c r="Y40" s="291"/>
      <c r="Z40" s="291"/>
      <c r="AA40" s="291"/>
      <c r="AB40" s="175">
        <f t="shared" ref="AB40:AB47" si="81">SUM(AC40,AF40,AI40,AL40,AO40,AR40,AU40,AX40,BA40,BD40,BG40,BJ40)</f>
        <v>0</v>
      </c>
      <c r="AC40" s="175">
        <f t="shared" ref="AC40:AC47" si="82">AD40*AE40</f>
        <v>0</v>
      </c>
      <c r="AD40" s="175">
        <f>SUMIFS('1-2 人员岗位信息'!F:F,'1-2 人员岗位信息'!$C:$C,"劳务派遣",'1-2 人员岗位信息'!$B:$B,$D40)</f>
        <v>0</v>
      </c>
      <c r="AE40" s="299"/>
      <c r="AF40" s="175">
        <f t="shared" ref="AF40:AF47" si="83">AG40*AH40</f>
        <v>0</v>
      </c>
      <c r="AG40" s="175">
        <f>SUMIFS('1-2 人员岗位信息'!G:G,'1-2 人员岗位信息'!$C:$C,"劳务派遣",'1-2 人员岗位信息'!$B:$B,$D40)</f>
        <v>0</v>
      </c>
      <c r="AH40" s="299"/>
      <c r="AI40" s="175">
        <f t="shared" ref="AI40:AI47" si="84">AJ40*AK40</f>
        <v>0</v>
      </c>
      <c r="AJ40" s="175">
        <f>SUMIFS('1-2 人员岗位信息'!H:H,'1-2 人员岗位信息'!$C:$C,"劳务派遣",'1-2 人员岗位信息'!$B:$B,$D40)</f>
        <v>0</v>
      </c>
      <c r="AK40" s="299"/>
      <c r="AL40" s="175">
        <f t="shared" ref="AL40:AL47" si="85">AM40*AN40</f>
        <v>0</v>
      </c>
      <c r="AM40" s="175">
        <f>SUMIFS('1-2 人员岗位信息'!I:I,'1-2 人员岗位信息'!$C:$C,"劳务派遣",'1-2 人员岗位信息'!$B:$B,$D40)</f>
        <v>0</v>
      </c>
      <c r="AN40" s="299"/>
      <c r="AO40" s="175">
        <f t="shared" ref="AO40:AO47" si="86">AP40*AQ40</f>
        <v>0</v>
      </c>
      <c r="AP40" s="175">
        <f>SUMIFS('1-2 人员岗位信息'!J:J,'1-2 人员岗位信息'!$C:$C,"劳务派遣",'1-2 人员岗位信息'!$B:$B,$D40)</f>
        <v>0</v>
      </c>
      <c r="AQ40" s="299"/>
      <c r="AR40" s="175">
        <f t="shared" ref="AR40:AR47" si="87">AS40*AT40</f>
        <v>0</v>
      </c>
      <c r="AS40" s="175">
        <f>SUMIFS('1-2 人员岗位信息'!K:K,'1-2 人员岗位信息'!$C:$C,"劳务派遣",'1-2 人员岗位信息'!$B:$B,$D40)</f>
        <v>0</v>
      </c>
      <c r="AT40" s="299"/>
      <c r="AU40" s="175">
        <f t="shared" ref="AU40:AU47" si="88">AV40*AW40</f>
        <v>0</v>
      </c>
      <c r="AV40" s="175">
        <f>SUMIFS('1-2 人员岗位信息'!L:L,'1-2 人员岗位信息'!$C:$C,"劳务派遣",'1-2 人员岗位信息'!$B:$B,$D40)</f>
        <v>0</v>
      </c>
      <c r="AW40" s="299"/>
      <c r="AX40" s="175">
        <f t="shared" ref="AX40:AX47" si="89">AY40*AZ40</f>
        <v>0</v>
      </c>
      <c r="AY40" s="175">
        <f>SUMIFS('1-2 人员岗位信息'!M:M,'1-2 人员岗位信息'!$C:$C,"劳务派遣",'1-2 人员岗位信息'!$B:$B,$D40)</f>
        <v>0</v>
      </c>
      <c r="AZ40" s="299"/>
      <c r="BA40" s="175">
        <f t="shared" ref="BA40:BA47" si="90">BB40*BC40</f>
        <v>0</v>
      </c>
      <c r="BB40" s="175">
        <f>SUMIFS('1-2 人员岗位信息'!N:N,'1-2 人员岗位信息'!$C:$C,"劳务派遣",'1-2 人员岗位信息'!$B:$B,$D40)</f>
        <v>0</v>
      </c>
      <c r="BC40" s="299"/>
      <c r="BD40" s="175">
        <f t="shared" ref="BD40:BD47" si="91">BE40*BF40</f>
        <v>0</v>
      </c>
      <c r="BE40" s="175">
        <f>SUMIFS('1-2 人员岗位信息'!O:O,'1-2 人员岗位信息'!$C:$C,"劳务派遣",'1-2 人员岗位信息'!$B:$B,$D40)</f>
        <v>0</v>
      </c>
      <c r="BF40" s="299"/>
      <c r="BG40" s="175">
        <f t="shared" ref="BG40:BG47" si="92">BH40*BI40</f>
        <v>0</v>
      </c>
      <c r="BH40" s="175">
        <f>SUMIFS('1-2 人员岗位信息'!P:P,'1-2 人员岗位信息'!$C:$C,"劳务派遣",'1-2 人员岗位信息'!$B:$B,$D40)</f>
        <v>0</v>
      </c>
      <c r="BI40" s="299"/>
      <c r="BJ40" s="175">
        <f t="shared" ref="BJ40:BJ47" si="93">BK40*BL40</f>
        <v>0</v>
      </c>
      <c r="BK40" s="175">
        <f>SUMIFS('1-2 人员岗位信息'!Q:Q,'1-2 人员岗位信息'!$C:$C,"劳务派遣",'1-2 人员岗位信息'!$B:$B,$D40)</f>
        <v>0</v>
      </c>
      <c r="BL40" s="308"/>
      <c r="BM40" s="312"/>
      <c r="BN40" s="316"/>
    </row>
    <row r="41" s="264" customFormat="1" ht="33.95" hidden="1" customHeight="1" outlineLevel="5" spans="2:66">
      <c r="B41" s="175" t="s">
        <v>784</v>
      </c>
      <c r="C41" s="284" t="s">
        <v>849</v>
      </c>
      <c r="D41" s="264" t="s">
        <v>829</v>
      </c>
      <c r="E41" s="175" t="s">
        <v>848</v>
      </c>
      <c r="F41" s="175"/>
      <c r="G41" s="175" t="s">
        <v>788</v>
      </c>
      <c r="H41" s="175">
        <f t="shared" si="77"/>
        <v>0</v>
      </c>
      <c r="I41" s="175" t="s">
        <v>789</v>
      </c>
      <c r="J41" s="175" t="e">
        <f t="shared" si="78"/>
        <v>#DIV/0!</v>
      </c>
      <c r="K41" s="175" t="s">
        <v>790</v>
      </c>
      <c r="L41" s="175" t="e">
        <f t="shared" si="79"/>
        <v>#DIV/0!</v>
      </c>
      <c r="M41" s="175" t="s">
        <v>791</v>
      </c>
      <c r="N41" s="175">
        <f t="shared" si="80"/>
        <v>0</v>
      </c>
      <c r="O41" s="175"/>
      <c r="P41" s="291"/>
      <c r="Q41" s="291"/>
      <c r="R41" s="291"/>
      <c r="S41" s="291"/>
      <c r="T41" s="291"/>
      <c r="U41" s="291"/>
      <c r="V41" s="291"/>
      <c r="W41" s="291"/>
      <c r="X41" s="291"/>
      <c r="Y41" s="291"/>
      <c r="Z41" s="291"/>
      <c r="AA41" s="291"/>
      <c r="AB41" s="175">
        <f t="shared" si="81"/>
        <v>0</v>
      </c>
      <c r="AC41" s="175">
        <f t="shared" si="82"/>
        <v>0</v>
      </c>
      <c r="AD41" s="175">
        <f>SUMIFS('1-2 人员岗位信息'!F:F,'1-2 人员岗位信息'!$C:$C,"劳务派遣",'1-2 人员岗位信息'!$B:$B,$D41)</f>
        <v>0</v>
      </c>
      <c r="AE41" s="299"/>
      <c r="AF41" s="175">
        <f t="shared" si="83"/>
        <v>0</v>
      </c>
      <c r="AG41" s="175">
        <f>SUMIFS('1-2 人员岗位信息'!G:G,'1-2 人员岗位信息'!$C:$C,"劳务派遣",'1-2 人员岗位信息'!$B:$B,$D41)</f>
        <v>0</v>
      </c>
      <c r="AH41" s="299"/>
      <c r="AI41" s="175">
        <f t="shared" si="84"/>
        <v>0</v>
      </c>
      <c r="AJ41" s="175">
        <f>SUMIFS('1-2 人员岗位信息'!H:H,'1-2 人员岗位信息'!$C:$C,"劳务派遣",'1-2 人员岗位信息'!$B:$B,$D41)</f>
        <v>0</v>
      </c>
      <c r="AK41" s="299"/>
      <c r="AL41" s="175">
        <f t="shared" si="85"/>
        <v>0</v>
      </c>
      <c r="AM41" s="175">
        <f>SUMIFS('1-2 人员岗位信息'!I:I,'1-2 人员岗位信息'!$C:$C,"劳务派遣",'1-2 人员岗位信息'!$B:$B,$D41)</f>
        <v>0</v>
      </c>
      <c r="AN41" s="299"/>
      <c r="AO41" s="175">
        <f t="shared" si="86"/>
        <v>0</v>
      </c>
      <c r="AP41" s="175">
        <f>SUMIFS('1-2 人员岗位信息'!J:J,'1-2 人员岗位信息'!$C:$C,"劳务派遣",'1-2 人员岗位信息'!$B:$B,$D41)</f>
        <v>0</v>
      </c>
      <c r="AQ41" s="299"/>
      <c r="AR41" s="175">
        <f t="shared" si="87"/>
        <v>0</v>
      </c>
      <c r="AS41" s="175">
        <f>SUMIFS('1-2 人员岗位信息'!K:K,'1-2 人员岗位信息'!$C:$C,"劳务派遣",'1-2 人员岗位信息'!$B:$B,$D41)</f>
        <v>0</v>
      </c>
      <c r="AT41" s="299"/>
      <c r="AU41" s="175">
        <f t="shared" si="88"/>
        <v>0</v>
      </c>
      <c r="AV41" s="175">
        <f>SUMIFS('1-2 人员岗位信息'!L:L,'1-2 人员岗位信息'!$C:$C,"劳务派遣",'1-2 人员岗位信息'!$B:$B,$D41)</f>
        <v>0</v>
      </c>
      <c r="AW41" s="299"/>
      <c r="AX41" s="175">
        <f t="shared" si="89"/>
        <v>0</v>
      </c>
      <c r="AY41" s="175">
        <f>SUMIFS('1-2 人员岗位信息'!M:M,'1-2 人员岗位信息'!$C:$C,"劳务派遣",'1-2 人员岗位信息'!$B:$B,$D41)</f>
        <v>0</v>
      </c>
      <c r="AZ41" s="299"/>
      <c r="BA41" s="175">
        <f t="shared" si="90"/>
        <v>0</v>
      </c>
      <c r="BB41" s="175">
        <f>SUMIFS('1-2 人员岗位信息'!N:N,'1-2 人员岗位信息'!$C:$C,"劳务派遣",'1-2 人员岗位信息'!$B:$B,$D41)</f>
        <v>0</v>
      </c>
      <c r="BC41" s="299"/>
      <c r="BD41" s="175">
        <f t="shared" si="91"/>
        <v>0</v>
      </c>
      <c r="BE41" s="175">
        <f>SUMIFS('1-2 人员岗位信息'!O:O,'1-2 人员岗位信息'!$C:$C,"劳务派遣",'1-2 人员岗位信息'!$B:$B,$D41)</f>
        <v>0</v>
      </c>
      <c r="BF41" s="299"/>
      <c r="BG41" s="175">
        <f t="shared" si="92"/>
        <v>0</v>
      </c>
      <c r="BH41" s="175">
        <f>SUMIFS('1-2 人员岗位信息'!P:P,'1-2 人员岗位信息'!$C:$C,"劳务派遣",'1-2 人员岗位信息'!$B:$B,$D41)</f>
        <v>0</v>
      </c>
      <c r="BI41" s="299"/>
      <c r="BJ41" s="175">
        <f t="shared" si="93"/>
        <v>0</v>
      </c>
      <c r="BK41" s="175">
        <f>SUMIFS('1-2 人员岗位信息'!Q:Q,'1-2 人员岗位信息'!$C:$C,"劳务派遣",'1-2 人员岗位信息'!$B:$B,$D41)</f>
        <v>0</v>
      </c>
      <c r="BL41" s="308"/>
      <c r="BM41" s="312"/>
      <c r="BN41" s="316"/>
    </row>
    <row r="42" s="264" customFormat="1" ht="33.95" hidden="1" customHeight="1" outlineLevel="5" spans="2:66">
      <c r="B42" s="175" t="s">
        <v>784</v>
      </c>
      <c r="C42" s="284" t="s">
        <v>850</v>
      </c>
      <c r="D42" s="264" t="s">
        <v>831</v>
      </c>
      <c r="E42" s="175" t="s">
        <v>832</v>
      </c>
      <c r="F42" s="175"/>
      <c r="G42" s="175" t="s">
        <v>788</v>
      </c>
      <c r="H42" s="175">
        <f t="shared" si="77"/>
        <v>0</v>
      </c>
      <c r="I42" s="175" t="s">
        <v>789</v>
      </c>
      <c r="J42" s="175" t="e">
        <f t="shared" si="78"/>
        <v>#DIV/0!</v>
      </c>
      <c r="K42" s="175" t="s">
        <v>790</v>
      </c>
      <c r="L42" s="175" t="e">
        <f t="shared" si="79"/>
        <v>#DIV/0!</v>
      </c>
      <c r="M42" s="175" t="s">
        <v>791</v>
      </c>
      <c r="N42" s="175">
        <f t="shared" si="80"/>
        <v>0</v>
      </c>
      <c r="O42" s="175"/>
      <c r="P42" s="291"/>
      <c r="Q42" s="291"/>
      <c r="R42" s="291"/>
      <c r="S42" s="291"/>
      <c r="T42" s="291"/>
      <c r="U42" s="291"/>
      <c r="V42" s="291"/>
      <c r="W42" s="291"/>
      <c r="X42" s="291"/>
      <c r="Y42" s="291"/>
      <c r="Z42" s="291"/>
      <c r="AA42" s="291"/>
      <c r="AB42" s="175">
        <f t="shared" si="81"/>
        <v>0</v>
      </c>
      <c r="AC42" s="175">
        <f t="shared" si="82"/>
        <v>0</v>
      </c>
      <c r="AD42" s="175">
        <f>SUMIFS('1-2 人员岗位信息'!F:F,'1-2 人员岗位信息'!$C:$C,"劳务派遣",'1-2 人员岗位信息'!$B:$B,$D42)</f>
        <v>0</v>
      </c>
      <c r="AE42" s="299"/>
      <c r="AF42" s="175">
        <f t="shared" si="83"/>
        <v>0</v>
      </c>
      <c r="AG42" s="175">
        <f>SUMIFS('1-2 人员岗位信息'!G:G,'1-2 人员岗位信息'!$C:$C,"劳务派遣",'1-2 人员岗位信息'!$B:$B,$D42)</f>
        <v>0</v>
      </c>
      <c r="AH42" s="299"/>
      <c r="AI42" s="175">
        <f t="shared" si="84"/>
        <v>0</v>
      </c>
      <c r="AJ42" s="175">
        <f>SUMIFS('1-2 人员岗位信息'!H:H,'1-2 人员岗位信息'!$C:$C,"劳务派遣",'1-2 人员岗位信息'!$B:$B,$D42)</f>
        <v>0</v>
      </c>
      <c r="AK42" s="299"/>
      <c r="AL42" s="175">
        <f t="shared" si="85"/>
        <v>0</v>
      </c>
      <c r="AM42" s="175">
        <f>SUMIFS('1-2 人员岗位信息'!I:I,'1-2 人员岗位信息'!$C:$C,"劳务派遣",'1-2 人员岗位信息'!$B:$B,$D42)</f>
        <v>0</v>
      </c>
      <c r="AN42" s="299"/>
      <c r="AO42" s="175">
        <f t="shared" si="86"/>
        <v>0</v>
      </c>
      <c r="AP42" s="175">
        <f>SUMIFS('1-2 人员岗位信息'!J:J,'1-2 人员岗位信息'!$C:$C,"劳务派遣",'1-2 人员岗位信息'!$B:$B,$D42)</f>
        <v>0</v>
      </c>
      <c r="AQ42" s="299"/>
      <c r="AR42" s="175">
        <f t="shared" si="87"/>
        <v>0</v>
      </c>
      <c r="AS42" s="175">
        <f>SUMIFS('1-2 人员岗位信息'!K:K,'1-2 人员岗位信息'!$C:$C,"劳务派遣",'1-2 人员岗位信息'!$B:$B,$D42)</f>
        <v>0</v>
      </c>
      <c r="AT42" s="299"/>
      <c r="AU42" s="175">
        <f t="shared" si="88"/>
        <v>0</v>
      </c>
      <c r="AV42" s="175">
        <f>SUMIFS('1-2 人员岗位信息'!L:L,'1-2 人员岗位信息'!$C:$C,"劳务派遣",'1-2 人员岗位信息'!$B:$B,$D42)</f>
        <v>0</v>
      </c>
      <c r="AW42" s="299"/>
      <c r="AX42" s="175">
        <f t="shared" si="89"/>
        <v>0</v>
      </c>
      <c r="AY42" s="175">
        <f>SUMIFS('1-2 人员岗位信息'!M:M,'1-2 人员岗位信息'!$C:$C,"劳务派遣",'1-2 人员岗位信息'!$B:$B,$D42)</f>
        <v>0</v>
      </c>
      <c r="AZ42" s="299"/>
      <c r="BA42" s="175">
        <f t="shared" si="90"/>
        <v>0</v>
      </c>
      <c r="BB42" s="175">
        <f>SUMIFS('1-2 人员岗位信息'!N:N,'1-2 人员岗位信息'!$C:$C,"劳务派遣",'1-2 人员岗位信息'!$B:$B,$D42)</f>
        <v>0</v>
      </c>
      <c r="BC42" s="299"/>
      <c r="BD42" s="175">
        <f t="shared" si="91"/>
        <v>0</v>
      </c>
      <c r="BE42" s="175">
        <f>SUMIFS('1-2 人员岗位信息'!O:O,'1-2 人员岗位信息'!$C:$C,"劳务派遣",'1-2 人员岗位信息'!$B:$B,$D42)</f>
        <v>0</v>
      </c>
      <c r="BF42" s="299"/>
      <c r="BG42" s="175">
        <f t="shared" si="92"/>
        <v>0</v>
      </c>
      <c r="BH42" s="175">
        <f>SUMIFS('1-2 人员岗位信息'!P:P,'1-2 人员岗位信息'!$C:$C,"劳务派遣",'1-2 人员岗位信息'!$B:$B,$D42)</f>
        <v>0</v>
      </c>
      <c r="BI42" s="299"/>
      <c r="BJ42" s="175">
        <f t="shared" si="93"/>
        <v>0</v>
      </c>
      <c r="BK42" s="175">
        <f>SUMIFS('1-2 人员岗位信息'!Q:Q,'1-2 人员岗位信息'!$C:$C,"劳务派遣",'1-2 人员岗位信息'!$B:$B,$D42)</f>
        <v>0</v>
      </c>
      <c r="BL42" s="308"/>
      <c r="BM42" s="312"/>
      <c r="BN42" s="316"/>
    </row>
    <row r="43" s="264" customFormat="1" ht="33.95" hidden="1" customHeight="1" outlineLevel="5" spans="2:66">
      <c r="B43" s="175" t="s">
        <v>784</v>
      </c>
      <c r="C43" s="284" t="s">
        <v>851</v>
      </c>
      <c r="D43" s="264" t="s">
        <v>834</v>
      </c>
      <c r="E43" s="175" t="s">
        <v>835</v>
      </c>
      <c r="F43" s="175"/>
      <c r="G43" s="175" t="s">
        <v>788</v>
      </c>
      <c r="H43" s="175">
        <f t="shared" si="77"/>
        <v>0</v>
      </c>
      <c r="I43" s="175" t="s">
        <v>789</v>
      </c>
      <c r="J43" s="175" t="e">
        <f t="shared" si="78"/>
        <v>#DIV/0!</v>
      </c>
      <c r="K43" s="175" t="s">
        <v>790</v>
      </c>
      <c r="L43" s="175" t="e">
        <f t="shared" si="79"/>
        <v>#DIV/0!</v>
      </c>
      <c r="M43" s="175" t="s">
        <v>791</v>
      </c>
      <c r="N43" s="175">
        <f t="shared" si="80"/>
        <v>0</v>
      </c>
      <c r="O43" s="175"/>
      <c r="P43" s="291"/>
      <c r="Q43" s="291"/>
      <c r="R43" s="291"/>
      <c r="S43" s="291"/>
      <c r="T43" s="291"/>
      <c r="U43" s="291"/>
      <c r="V43" s="291"/>
      <c r="W43" s="291"/>
      <c r="X43" s="291"/>
      <c r="Y43" s="291"/>
      <c r="Z43" s="291"/>
      <c r="AA43" s="291"/>
      <c r="AB43" s="175">
        <f t="shared" si="81"/>
        <v>0</v>
      </c>
      <c r="AC43" s="175">
        <f t="shared" si="82"/>
        <v>0</v>
      </c>
      <c r="AD43" s="175">
        <f>SUMIFS('1-2 人员岗位信息'!F:F,'1-2 人员岗位信息'!$C:$C,"劳务派遣",'1-2 人员岗位信息'!$B:$B,$D43)</f>
        <v>0</v>
      </c>
      <c r="AE43" s="299"/>
      <c r="AF43" s="175">
        <f t="shared" si="83"/>
        <v>0</v>
      </c>
      <c r="AG43" s="175">
        <f>SUMIFS('1-2 人员岗位信息'!G:G,'1-2 人员岗位信息'!$C:$C,"劳务派遣",'1-2 人员岗位信息'!$B:$B,$D43)</f>
        <v>0</v>
      </c>
      <c r="AH43" s="299"/>
      <c r="AI43" s="175">
        <f t="shared" si="84"/>
        <v>0</v>
      </c>
      <c r="AJ43" s="175">
        <f>SUMIFS('1-2 人员岗位信息'!H:H,'1-2 人员岗位信息'!$C:$C,"劳务派遣",'1-2 人员岗位信息'!$B:$B,$D43)</f>
        <v>0</v>
      </c>
      <c r="AK43" s="299"/>
      <c r="AL43" s="175">
        <f t="shared" si="85"/>
        <v>0</v>
      </c>
      <c r="AM43" s="175">
        <f>SUMIFS('1-2 人员岗位信息'!I:I,'1-2 人员岗位信息'!$C:$C,"劳务派遣",'1-2 人员岗位信息'!$B:$B,$D43)</f>
        <v>0</v>
      </c>
      <c r="AN43" s="299"/>
      <c r="AO43" s="175">
        <f t="shared" si="86"/>
        <v>0</v>
      </c>
      <c r="AP43" s="175">
        <f>SUMIFS('1-2 人员岗位信息'!J:J,'1-2 人员岗位信息'!$C:$C,"劳务派遣",'1-2 人员岗位信息'!$B:$B,$D43)</f>
        <v>0</v>
      </c>
      <c r="AQ43" s="299"/>
      <c r="AR43" s="175">
        <f t="shared" si="87"/>
        <v>0</v>
      </c>
      <c r="AS43" s="175">
        <f>SUMIFS('1-2 人员岗位信息'!K:K,'1-2 人员岗位信息'!$C:$C,"劳务派遣",'1-2 人员岗位信息'!$B:$B,$D43)</f>
        <v>0</v>
      </c>
      <c r="AT43" s="299"/>
      <c r="AU43" s="175">
        <f t="shared" si="88"/>
        <v>0</v>
      </c>
      <c r="AV43" s="175">
        <f>SUMIFS('1-2 人员岗位信息'!L:L,'1-2 人员岗位信息'!$C:$C,"劳务派遣",'1-2 人员岗位信息'!$B:$B,$D43)</f>
        <v>0</v>
      </c>
      <c r="AW43" s="299"/>
      <c r="AX43" s="175">
        <f t="shared" si="89"/>
        <v>0</v>
      </c>
      <c r="AY43" s="175">
        <f>SUMIFS('1-2 人员岗位信息'!M:M,'1-2 人员岗位信息'!$C:$C,"劳务派遣",'1-2 人员岗位信息'!$B:$B,$D43)</f>
        <v>0</v>
      </c>
      <c r="AZ43" s="299"/>
      <c r="BA43" s="175">
        <f t="shared" si="90"/>
        <v>0</v>
      </c>
      <c r="BB43" s="175">
        <f>SUMIFS('1-2 人员岗位信息'!N:N,'1-2 人员岗位信息'!$C:$C,"劳务派遣",'1-2 人员岗位信息'!$B:$B,$D43)</f>
        <v>0</v>
      </c>
      <c r="BC43" s="299"/>
      <c r="BD43" s="175">
        <f t="shared" si="91"/>
        <v>0</v>
      </c>
      <c r="BE43" s="175">
        <f>SUMIFS('1-2 人员岗位信息'!O:O,'1-2 人员岗位信息'!$C:$C,"劳务派遣",'1-2 人员岗位信息'!$B:$B,$D43)</f>
        <v>0</v>
      </c>
      <c r="BF43" s="299"/>
      <c r="BG43" s="175">
        <f t="shared" si="92"/>
        <v>0</v>
      </c>
      <c r="BH43" s="175">
        <f>SUMIFS('1-2 人员岗位信息'!P:P,'1-2 人员岗位信息'!$C:$C,"劳务派遣",'1-2 人员岗位信息'!$B:$B,$D43)</f>
        <v>0</v>
      </c>
      <c r="BI43" s="299"/>
      <c r="BJ43" s="175">
        <f t="shared" si="93"/>
        <v>0</v>
      </c>
      <c r="BK43" s="175">
        <f>SUMIFS('1-2 人员岗位信息'!Q:Q,'1-2 人员岗位信息'!$C:$C,"劳务派遣",'1-2 人员岗位信息'!$B:$B,$D43)</f>
        <v>0</v>
      </c>
      <c r="BL43" s="308"/>
      <c r="BM43" s="312"/>
      <c r="BN43" s="316"/>
    </row>
    <row r="44" s="264" customFormat="1" ht="33.95" hidden="1" customHeight="1" outlineLevel="5" spans="2:66">
      <c r="B44" s="175" t="s">
        <v>784</v>
      </c>
      <c r="C44" s="284" t="s">
        <v>852</v>
      </c>
      <c r="D44" s="264" t="s">
        <v>837</v>
      </c>
      <c r="E44" s="175" t="s">
        <v>838</v>
      </c>
      <c r="F44" s="175"/>
      <c r="G44" s="175" t="s">
        <v>788</v>
      </c>
      <c r="H44" s="175">
        <f t="shared" si="77"/>
        <v>0</v>
      </c>
      <c r="I44" s="175" t="s">
        <v>789</v>
      </c>
      <c r="J44" s="175" t="e">
        <f t="shared" si="78"/>
        <v>#DIV/0!</v>
      </c>
      <c r="K44" s="175" t="s">
        <v>790</v>
      </c>
      <c r="L44" s="175" t="e">
        <f t="shared" si="79"/>
        <v>#DIV/0!</v>
      </c>
      <c r="M44" s="175" t="s">
        <v>791</v>
      </c>
      <c r="N44" s="175">
        <f t="shared" si="80"/>
        <v>0</v>
      </c>
      <c r="O44" s="175"/>
      <c r="P44" s="291"/>
      <c r="Q44" s="291"/>
      <c r="R44" s="291"/>
      <c r="S44" s="291"/>
      <c r="T44" s="291"/>
      <c r="U44" s="291"/>
      <c r="V44" s="291"/>
      <c r="W44" s="291"/>
      <c r="X44" s="291"/>
      <c r="Y44" s="291"/>
      <c r="Z44" s="291"/>
      <c r="AA44" s="291"/>
      <c r="AB44" s="175">
        <f t="shared" si="81"/>
        <v>0</v>
      </c>
      <c r="AC44" s="175">
        <f t="shared" si="82"/>
        <v>0</v>
      </c>
      <c r="AD44" s="175">
        <f>SUMIFS('1-2 人员岗位信息'!F:F,'1-2 人员岗位信息'!$C:$C,"劳务派遣",'1-2 人员岗位信息'!$B:$B,$D44)</f>
        <v>0</v>
      </c>
      <c r="AE44" s="299"/>
      <c r="AF44" s="175">
        <f t="shared" si="83"/>
        <v>0</v>
      </c>
      <c r="AG44" s="175">
        <f>SUMIFS('1-2 人员岗位信息'!G:G,'1-2 人员岗位信息'!$C:$C,"劳务派遣",'1-2 人员岗位信息'!$B:$B,$D44)</f>
        <v>0</v>
      </c>
      <c r="AH44" s="299"/>
      <c r="AI44" s="175">
        <f t="shared" si="84"/>
        <v>0</v>
      </c>
      <c r="AJ44" s="175">
        <f>SUMIFS('1-2 人员岗位信息'!H:H,'1-2 人员岗位信息'!$C:$C,"劳务派遣",'1-2 人员岗位信息'!$B:$B,$D44)</f>
        <v>0</v>
      </c>
      <c r="AK44" s="299"/>
      <c r="AL44" s="175">
        <f t="shared" si="85"/>
        <v>0</v>
      </c>
      <c r="AM44" s="175">
        <f>SUMIFS('1-2 人员岗位信息'!I:I,'1-2 人员岗位信息'!$C:$C,"劳务派遣",'1-2 人员岗位信息'!$B:$B,$D44)</f>
        <v>0</v>
      </c>
      <c r="AN44" s="299"/>
      <c r="AO44" s="175">
        <f t="shared" si="86"/>
        <v>0</v>
      </c>
      <c r="AP44" s="175">
        <f>SUMIFS('1-2 人员岗位信息'!J:J,'1-2 人员岗位信息'!$C:$C,"劳务派遣",'1-2 人员岗位信息'!$B:$B,$D44)</f>
        <v>0</v>
      </c>
      <c r="AQ44" s="299"/>
      <c r="AR44" s="175">
        <f t="shared" si="87"/>
        <v>0</v>
      </c>
      <c r="AS44" s="175">
        <f>SUMIFS('1-2 人员岗位信息'!K:K,'1-2 人员岗位信息'!$C:$C,"劳务派遣",'1-2 人员岗位信息'!$B:$B,$D44)</f>
        <v>0</v>
      </c>
      <c r="AT44" s="299"/>
      <c r="AU44" s="175">
        <f t="shared" si="88"/>
        <v>0</v>
      </c>
      <c r="AV44" s="175">
        <f>SUMIFS('1-2 人员岗位信息'!L:L,'1-2 人员岗位信息'!$C:$C,"劳务派遣",'1-2 人员岗位信息'!$B:$B,$D44)</f>
        <v>0</v>
      </c>
      <c r="AW44" s="299"/>
      <c r="AX44" s="175">
        <f t="shared" si="89"/>
        <v>0</v>
      </c>
      <c r="AY44" s="175">
        <f>SUMIFS('1-2 人员岗位信息'!M:M,'1-2 人员岗位信息'!$C:$C,"劳务派遣",'1-2 人员岗位信息'!$B:$B,$D44)</f>
        <v>0</v>
      </c>
      <c r="AZ44" s="299"/>
      <c r="BA44" s="175">
        <f t="shared" si="90"/>
        <v>0</v>
      </c>
      <c r="BB44" s="175">
        <f>SUMIFS('1-2 人员岗位信息'!N:N,'1-2 人员岗位信息'!$C:$C,"劳务派遣",'1-2 人员岗位信息'!$B:$B,$D44)</f>
        <v>0</v>
      </c>
      <c r="BC44" s="299"/>
      <c r="BD44" s="175">
        <f t="shared" si="91"/>
        <v>0</v>
      </c>
      <c r="BE44" s="175">
        <f>SUMIFS('1-2 人员岗位信息'!O:O,'1-2 人员岗位信息'!$C:$C,"劳务派遣",'1-2 人员岗位信息'!$B:$B,$D44)</f>
        <v>0</v>
      </c>
      <c r="BF44" s="299"/>
      <c r="BG44" s="175">
        <f t="shared" si="92"/>
        <v>0</v>
      </c>
      <c r="BH44" s="175">
        <f>SUMIFS('1-2 人员岗位信息'!P:P,'1-2 人员岗位信息'!$C:$C,"劳务派遣",'1-2 人员岗位信息'!$B:$B,$D44)</f>
        <v>0</v>
      </c>
      <c r="BI44" s="299"/>
      <c r="BJ44" s="175">
        <f t="shared" si="93"/>
        <v>0</v>
      </c>
      <c r="BK44" s="175">
        <f>SUMIFS('1-2 人员岗位信息'!Q:Q,'1-2 人员岗位信息'!$C:$C,"劳务派遣",'1-2 人员岗位信息'!$B:$B,$D44)</f>
        <v>0</v>
      </c>
      <c r="BL44" s="308"/>
      <c r="BM44" s="312"/>
      <c r="BN44" s="316"/>
    </row>
    <row r="45" s="264" customFormat="1" ht="33.95" hidden="1" customHeight="1" outlineLevel="5" spans="2:66">
      <c r="B45" s="175" t="s">
        <v>784</v>
      </c>
      <c r="C45" s="284" t="s">
        <v>853</v>
      </c>
      <c r="D45" s="264" t="s">
        <v>840</v>
      </c>
      <c r="E45" s="175" t="s">
        <v>841</v>
      </c>
      <c r="F45" s="175"/>
      <c r="G45" s="175" t="s">
        <v>788</v>
      </c>
      <c r="H45" s="175">
        <f t="shared" si="77"/>
        <v>0</v>
      </c>
      <c r="I45" s="175" t="s">
        <v>789</v>
      </c>
      <c r="J45" s="175" t="e">
        <f t="shared" si="78"/>
        <v>#DIV/0!</v>
      </c>
      <c r="K45" s="175" t="s">
        <v>790</v>
      </c>
      <c r="L45" s="175" t="e">
        <f t="shared" si="79"/>
        <v>#DIV/0!</v>
      </c>
      <c r="M45" s="175" t="s">
        <v>791</v>
      </c>
      <c r="N45" s="175">
        <f t="shared" si="80"/>
        <v>0</v>
      </c>
      <c r="O45" s="175"/>
      <c r="P45" s="291"/>
      <c r="Q45" s="291"/>
      <c r="R45" s="291"/>
      <c r="S45" s="291"/>
      <c r="T45" s="291"/>
      <c r="U45" s="291"/>
      <c r="V45" s="291"/>
      <c r="W45" s="291"/>
      <c r="X45" s="291"/>
      <c r="Y45" s="291"/>
      <c r="Z45" s="291"/>
      <c r="AA45" s="291"/>
      <c r="AB45" s="175">
        <f t="shared" si="81"/>
        <v>0</v>
      </c>
      <c r="AC45" s="175">
        <f t="shared" si="82"/>
        <v>0</v>
      </c>
      <c r="AD45" s="175">
        <f>SUMIFS('1-2 人员岗位信息'!F:F,'1-2 人员岗位信息'!$C:$C,"劳务派遣",'1-2 人员岗位信息'!$B:$B,$D45)</f>
        <v>0</v>
      </c>
      <c r="AE45" s="299"/>
      <c r="AF45" s="175">
        <f t="shared" si="83"/>
        <v>0</v>
      </c>
      <c r="AG45" s="175">
        <f>SUMIFS('1-2 人员岗位信息'!G:G,'1-2 人员岗位信息'!$C:$C,"劳务派遣",'1-2 人员岗位信息'!$B:$B,$D45)</f>
        <v>0</v>
      </c>
      <c r="AH45" s="299"/>
      <c r="AI45" s="175">
        <f t="shared" si="84"/>
        <v>0</v>
      </c>
      <c r="AJ45" s="175">
        <f>SUMIFS('1-2 人员岗位信息'!H:H,'1-2 人员岗位信息'!$C:$C,"劳务派遣",'1-2 人员岗位信息'!$B:$B,$D45)</f>
        <v>0</v>
      </c>
      <c r="AK45" s="299"/>
      <c r="AL45" s="175">
        <f t="shared" si="85"/>
        <v>0</v>
      </c>
      <c r="AM45" s="175">
        <f>SUMIFS('1-2 人员岗位信息'!I:I,'1-2 人员岗位信息'!$C:$C,"劳务派遣",'1-2 人员岗位信息'!$B:$B,$D45)</f>
        <v>0</v>
      </c>
      <c r="AN45" s="299"/>
      <c r="AO45" s="175">
        <f t="shared" si="86"/>
        <v>0</v>
      </c>
      <c r="AP45" s="175">
        <f>SUMIFS('1-2 人员岗位信息'!J:J,'1-2 人员岗位信息'!$C:$C,"劳务派遣",'1-2 人员岗位信息'!$B:$B,$D45)</f>
        <v>0</v>
      </c>
      <c r="AQ45" s="299"/>
      <c r="AR45" s="175">
        <f t="shared" si="87"/>
        <v>0</v>
      </c>
      <c r="AS45" s="175">
        <f>SUMIFS('1-2 人员岗位信息'!K:K,'1-2 人员岗位信息'!$C:$C,"劳务派遣",'1-2 人员岗位信息'!$B:$B,$D45)</f>
        <v>0</v>
      </c>
      <c r="AT45" s="299"/>
      <c r="AU45" s="175">
        <f t="shared" si="88"/>
        <v>0</v>
      </c>
      <c r="AV45" s="175">
        <f>SUMIFS('1-2 人员岗位信息'!L:L,'1-2 人员岗位信息'!$C:$C,"劳务派遣",'1-2 人员岗位信息'!$B:$B,$D45)</f>
        <v>0</v>
      </c>
      <c r="AW45" s="299"/>
      <c r="AX45" s="175">
        <f t="shared" si="89"/>
        <v>0</v>
      </c>
      <c r="AY45" s="175">
        <f>SUMIFS('1-2 人员岗位信息'!M:M,'1-2 人员岗位信息'!$C:$C,"劳务派遣",'1-2 人员岗位信息'!$B:$B,$D45)</f>
        <v>0</v>
      </c>
      <c r="AZ45" s="299"/>
      <c r="BA45" s="175">
        <f t="shared" si="90"/>
        <v>0</v>
      </c>
      <c r="BB45" s="175">
        <f>SUMIFS('1-2 人员岗位信息'!N:N,'1-2 人员岗位信息'!$C:$C,"劳务派遣",'1-2 人员岗位信息'!$B:$B,$D45)</f>
        <v>0</v>
      </c>
      <c r="BC45" s="299"/>
      <c r="BD45" s="175">
        <f t="shared" si="91"/>
        <v>0</v>
      </c>
      <c r="BE45" s="175">
        <f>SUMIFS('1-2 人员岗位信息'!O:O,'1-2 人员岗位信息'!$C:$C,"劳务派遣",'1-2 人员岗位信息'!$B:$B,$D45)</f>
        <v>0</v>
      </c>
      <c r="BF45" s="299"/>
      <c r="BG45" s="175">
        <f t="shared" si="92"/>
        <v>0</v>
      </c>
      <c r="BH45" s="175">
        <f>SUMIFS('1-2 人员岗位信息'!P:P,'1-2 人员岗位信息'!$C:$C,"劳务派遣",'1-2 人员岗位信息'!$B:$B,$D45)</f>
        <v>0</v>
      </c>
      <c r="BI45" s="299"/>
      <c r="BJ45" s="175">
        <f t="shared" si="93"/>
        <v>0</v>
      </c>
      <c r="BK45" s="175">
        <f>SUMIFS('1-2 人员岗位信息'!Q:Q,'1-2 人员岗位信息'!$C:$C,"劳务派遣",'1-2 人员岗位信息'!$B:$B,$D45)</f>
        <v>0</v>
      </c>
      <c r="BL45" s="308"/>
      <c r="BM45" s="312"/>
      <c r="BN45" s="316"/>
    </row>
    <row r="46" s="264" customFormat="1" ht="33.95" hidden="1" customHeight="1" outlineLevel="5" spans="2:66">
      <c r="B46" s="175" t="s">
        <v>784</v>
      </c>
      <c r="C46" s="284" t="s">
        <v>854</v>
      </c>
      <c r="D46" s="264" t="s">
        <v>843</v>
      </c>
      <c r="E46" s="175" t="s">
        <v>844</v>
      </c>
      <c r="F46" s="175"/>
      <c r="G46" s="175" t="s">
        <v>788</v>
      </c>
      <c r="H46" s="175">
        <f t="shared" si="77"/>
        <v>0</v>
      </c>
      <c r="I46" s="175" t="s">
        <v>789</v>
      </c>
      <c r="J46" s="175" t="e">
        <f t="shared" si="78"/>
        <v>#DIV/0!</v>
      </c>
      <c r="K46" s="175" t="s">
        <v>790</v>
      </c>
      <c r="L46" s="175" t="e">
        <f t="shared" si="79"/>
        <v>#DIV/0!</v>
      </c>
      <c r="M46" s="175" t="s">
        <v>791</v>
      </c>
      <c r="N46" s="175">
        <f t="shared" si="80"/>
        <v>0</v>
      </c>
      <c r="O46" s="175"/>
      <c r="P46" s="291"/>
      <c r="Q46" s="291"/>
      <c r="R46" s="291"/>
      <c r="S46" s="291"/>
      <c r="T46" s="291"/>
      <c r="U46" s="291"/>
      <c r="V46" s="291"/>
      <c r="W46" s="291"/>
      <c r="X46" s="291"/>
      <c r="Y46" s="291"/>
      <c r="Z46" s="291"/>
      <c r="AA46" s="291"/>
      <c r="AB46" s="175">
        <f t="shared" si="81"/>
        <v>0</v>
      </c>
      <c r="AC46" s="175">
        <f t="shared" si="82"/>
        <v>0</v>
      </c>
      <c r="AD46" s="175">
        <f>SUMIFS('1-2 人员岗位信息'!F:F,'1-2 人员岗位信息'!$C:$C,"劳务派遣",'1-2 人员岗位信息'!$B:$B,$D46)</f>
        <v>0</v>
      </c>
      <c r="AE46" s="299"/>
      <c r="AF46" s="175">
        <f t="shared" si="83"/>
        <v>0</v>
      </c>
      <c r="AG46" s="175">
        <f>SUMIFS('1-2 人员岗位信息'!G:G,'1-2 人员岗位信息'!$C:$C,"劳务派遣",'1-2 人员岗位信息'!$B:$B,$D46)</f>
        <v>0</v>
      </c>
      <c r="AH46" s="299"/>
      <c r="AI46" s="175">
        <f t="shared" si="84"/>
        <v>0</v>
      </c>
      <c r="AJ46" s="175">
        <f>SUMIFS('1-2 人员岗位信息'!H:H,'1-2 人员岗位信息'!$C:$C,"劳务派遣",'1-2 人员岗位信息'!$B:$B,$D46)</f>
        <v>0</v>
      </c>
      <c r="AK46" s="299"/>
      <c r="AL46" s="175">
        <f t="shared" si="85"/>
        <v>0</v>
      </c>
      <c r="AM46" s="175">
        <f>SUMIFS('1-2 人员岗位信息'!I:I,'1-2 人员岗位信息'!$C:$C,"劳务派遣",'1-2 人员岗位信息'!$B:$B,$D46)</f>
        <v>0</v>
      </c>
      <c r="AN46" s="299"/>
      <c r="AO46" s="175">
        <f t="shared" si="86"/>
        <v>0</v>
      </c>
      <c r="AP46" s="175">
        <f>SUMIFS('1-2 人员岗位信息'!J:J,'1-2 人员岗位信息'!$C:$C,"劳务派遣",'1-2 人员岗位信息'!$B:$B,$D46)</f>
        <v>0</v>
      </c>
      <c r="AQ46" s="299"/>
      <c r="AR46" s="175">
        <f t="shared" si="87"/>
        <v>0</v>
      </c>
      <c r="AS46" s="175">
        <f>SUMIFS('1-2 人员岗位信息'!K:K,'1-2 人员岗位信息'!$C:$C,"劳务派遣",'1-2 人员岗位信息'!$B:$B,$D46)</f>
        <v>0</v>
      </c>
      <c r="AT46" s="299"/>
      <c r="AU46" s="175">
        <f t="shared" si="88"/>
        <v>0</v>
      </c>
      <c r="AV46" s="175">
        <f>SUMIFS('1-2 人员岗位信息'!L:L,'1-2 人员岗位信息'!$C:$C,"劳务派遣",'1-2 人员岗位信息'!$B:$B,$D46)</f>
        <v>0</v>
      </c>
      <c r="AW46" s="299"/>
      <c r="AX46" s="175">
        <f t="shared" si="89"/>
        <v>0</v>
      </c>
      <c r="AY46" s="175">
        <f>SUMIFS('1-2 人员岗位信息'!M:M,'1-2 人员岗位信息'!$C:$C,"劳务派遣",'1-2 人员岗位信息'!$B:$B,$D46)</f>
        <v>0</v>
      </c>
      <c r="AZ46" s="299"/>
      <c r="BA46" s="175">
        <f t="shared" si="90"/>
        <v>0</v>
      </c>
      <c r="BB46" s="175">
        <f>SUMIFS('1-2 人员岗位信息'!N:N,'1-2 人员岗位信息'!$C:$C,"劳务派遣",'1-2 人员岗位信息'!$B:$B,$D46)</f>
        <v>0</v>
      </c>
      <c r="BC46" s="299"/>
      <c r="BD46" s="175">
        <f t="shared" si="91"/>
        <v>0</v>
      </c>
      <c r="BE46" s="175">
        <f>SUMIFS('1-2 人员岗位信息'!O:O,'1-2 人员岗位信息'!$C:$C,"劳务派遣",'1-2 人员岗位信息'!$B:$B,$D46)</f>
        <v>0</v>
      </c>
      <c r="BF46" s="299"/>
      <c r="BG46" s="175">
        <f t="shared" si="92"/>
        <v>0</v>
      </c>
      <c r="BH46" s="175">
        <f>SUMIFS('1-2 人员岗位信息'!P:P,'1-2 人员岗位信息'!$C:$C,"劳务派遣",'1-2 人员岗位信息'!$B:$B,$D46)</f>
        <v>0</v>
      </c>
      <c r="BI46" s="299"/>
      <c r="BJ46" s="175">
        <f t="shared" si="93"/>
        <v>0</v>
      </c>
      <c r="BK46" s="175">
        <f>SUMIFS('1-2 人员岗位信息'!Q:Q,'1-2 人员岗位信息'!$C:$C,"劳务派遣",'1-2 人员岗位信息'!$B:$B,$D46)</f>
        <v>0</v>
      </c>
      <c r="BL46" s="308"/>
      <c r="BM46" s="312"/>
      <c r="BN46" s="316"/>
    </row>
    <row r="47" s="264" customFormat="1" ht="33.95" hidden="1" customHeight="1" outlineLevel="5" spans="2:66">
      <c r="B47" s="175" t="s">
        <v>784</v>
      </c>
      <c r="C47" s="284" t="s">
        <v>855</v>
      </c>
      <c r="D47" s="264" t="s">
        <v>846</v>
      </c>
      <c r="E47" s="175" t="s">
        <v>806</v>
      </c>
      <c r="F47" s="175"/>
      <c r="G47" s="175" t="s">
        <v>788</v>
      </c>
      <c r="H47" s="175">
        <f t="shared" si="77"/>
        <v>0</v>
      </c>
      <c r="I47" s="175" t="s">
        <v>789</v>
      </c>
      <c r="J47" s="175" t="e">
        <f t="shared" si="78"/>
        <v>#DIV/0!</v>
      </c>
      <c r="K47" s="175" t="s">
        <v>790</v>
      </c>
      <c r="L47" s="175" t="e">
        <f t="shared" si="79"/>
        <v>#DIV/0!</v>
      </c>
      <c r="M47" s="175" t="s">
        <v>791</v>
      </c>
      <c r="N47" s="175">
        <f t="shared" si="80"/>
        <v>0</v>
      </c>
      <c r="O47" s="175"/>
      <c r="P47" s="291"/>
      <c r="Q47" s="291"/>
      <c r="R47" s="291"/>
      <c r="S47" s="291"/>
      <c r="T47" s="291"/>
      <c r="U47" s="291"/>
      <c r="V47" s="291"/>
      <c r="W47" s="291"/>
      <c r="X47" s="291"/>
      <c r="Y47" s="291"/>
      <c r="Z47" s="291"/>
      <c r="AA47" s="291"/>
      <c r="AB47" s="175">
        <f t="shared" si="81"/>
        <v>0</v>
      </c>
      <c r="AC47" s="175">
        <f t="shared" si="82"/>
        <v>0</v>
      </c>
      <c r="AD47" s="175">
        <f>SUMIFS('1-2 人员岗位信息'!F:F,'1-2 人员岗位信息'!$C:$C,"劳务派遣",'1-2 人员岗位信息'!$B:$B,$D47)</f>
        <v>0</v>
      </c>
      <c r="AE47" s="299"/>
      <c r="AF47" s="175">
        <f t="shared" si="83"/>
        <v>0</v>
      </c>
      <c r="AG47" s="175">
        <f>SUMIFS('1-2 人员岗位信息'!G:G,'1-2 人员岗位信息'!$C:$C,"劳务派遣",'1-2 人员岗位信息'!$B:$B,$D47)</f>
        <v>0</v>
      </c>
      <c r="AH47" s="299"/>
      <c r="AI47" s="175">
        <f t="shared" si="84"/>
        <v>0</v>
      </c>
      <c r="AJ47" s="175">
        <f>SUMIFS('1-2 人员岗位信息'!H:H,'1-2 人员岗位信息'!$C:$C,"劳务派遣",'1-2 人员岗位信息'!$B:$B,$D47)</f>
        <v>0</v>
      </c>
      <c r="AK47" s="299"/>
      <c r="AL47" s="175">
        <f t="shared" si="85"/>
        <v>0</v>
      </c>
      <c r="AM47" s="175">
        <f>SUMIFS('1-2 人员岗位信息'!I:I,'1-2 人员岗位信息'!$C:$C,"劳务派遣",'1-2 人员岗位信息'!$B:$B,$D47)</f>
        <v>0</v>
      </c>
      <c r="AN47" s="299"/>
      <c r="AO47" s="175">
        <f t="shared" si="86"/>
        <v>0</v>
      </c>
      <c r="AP47" s="175">
        <f>SUMIFS('1-2 人员岗位信息'!J:J,'1-2 人员岗位信息'!$C:$C,"劳务派遣",'1-2 人员岗位信息'!$B:$B,$D47)</f>
        <v>0</v>
      </c>
      <c r="AQ47" s="299"/>
      <c r="AR47" s="175">
        <f t="shared" si="87"/>
        <v>0</v>
      </c>
      <c r="AS47" s="175">
        <f>SUMIFS('1-2 人员岗位信息'!K:K,'1-2 人员岗位信息'!$C:$C,"劳务派遣",'1-2 人员岗位信息'!$B:$B,$D47)</f>
        <v>0</v>
      </c>
      <c r="AT47" s="299"/>
      <c r="AU47" s="175">
        <f t="shared" si="88"/>
        <v>0</v>
      </c>
      <c r="AV47" s="175">
        <f>SUMIFS('1-2 人员岗位信息'!L:L,'1-2 人员岗位信息'!$C:$C,"劳务派遣",'1-2 人员岗位信息'!$B:$B,$D47)</f>
        <v>0</v>
      </c>
      <c r="AW47" s="299"/>
      <c r="AX47" s="175">
        <f t="shared" si="89"/>
        <v>0</v>
      </c>
      <c r="AY47" s="175">
        <f>SUMIFS('1-2 人员岗位信息'!M:M,'1-2 人员岗位信息'!$C:$C,"劳务派遣",'1-2 人员岗位信息'!$B:$B,$D47)</f>
        <v>0</v>
      </c>
      <c r="AZ47" s="299"/>
      <c r="BA47" s="175">
        <f t="shared" si="90"/>
        <v>0</v>
      </c>
      <c r="BB47" s="175">
        <f>SUMIFS('1-2 人员岗位信息'!N:N,'1-2 人员岗位信息'!$C:$C,"劳务派遣",'1-2 人员岗位信息'!$B:$B,$D47)</f>
        <v>0</v>
      </c>
      <c r="BC47" s="299"/>
      <c r="BD47" s="175">
        <f t="shared" si="91"/>
        <v>0</v>
      </c>
      <c r="BE47" s="175">
        <f>SUMIFS('1-2 人员岗位信息'!O:O,'1-2 人员岗位信息'!$C:$C,"劳务派遣",'1-2 人员岗位信息'!$B:$B,$D47)</f>
        <v>0</v>
      </c>
      <c r="BF47" s="299"/>
      <c r="BG47" s="175">
        <f t="shared" si="92"/>
        <v>0</v>
      </c>
      <c r="BH47" s="175">
        <f>SUMIFS('1-2 人员岗位信息'!P:P,'1-2 人员岗位信息'!$C:$C,"劳务派遣",'1-2 人员岗位信息'!$B:$B,$D47)</f>
        <v>0</v>
      </c>
      <c r="BI47" s="299"/>
      <c r="BJ47" s="175">
        <f t="shared" si="93"/>
        <v>0</v>
      </c>
      <c r="BK47" s="175">
        <f>SUMIFS('1-2 人员岗位信息'!Q:Q,'1-2 人员岗位信息'!$C:$C,"劳务派遣",'1-2 人员岗位信息'!$B:$B,$D47)</f>
        <v>0</v>
      </c>
      <c r="BL47" s="308"/>
      <c r="BM47" s="312"/>
      <c r="BN47" s="316"/>
    </row>
    <row r="48" s="118" customFormat="1" ht="33.95" hidden="1" customHeight="1" outlineLevel="4" collapsed="1" spans="2:66">
      <c r="B48" s="119" t="s">
        <v>779</v>
      </c>
      <c r="C48" s="120" t="s">
        <v>856</v>
      </c>
      <c r="D48" s="118" t="s">
        <v>19</v>
      </c>
      <c r="E48" s="119"/>
      <c r="F48" s="119"/>
      <c r="G48" s="119"/>
      <c r="H48" s="119">
        <f>SUM(H49:H56)</f>
        <v>0</v>
      </c>
      <c r="I48" s="119"/>
      <c r="J48" s="119"/>
      <c r="K48" s="119"/>
      <c r="L48" s="119"/>
      <c r="M48" s="119"/>
      <c r="N48" s="119"/>
      <c r="O48" s="119"/>
      <c r="P48" s="290"/>
      <c r="Q48" s="290"/>
      <c r="R48" s="290"/>
      <c r="S48" s="290"/>
      <c r="T48" s="290"/>
      <c r="U48" s="290"/>
      <c r="V48" s="290"/>
      <c r="W48" s="290"/>
      <c r="X48" s="290"/>
      <c r="Y48" s="290"/>
      <c r="Z48" s="290"/>
      <c r="AA48" s="290"/>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7"/>
      <c r="BM48" s="312"/>
      <c r="BN48" s="315"/>
    </row>
    <row r="49" s="264" customFormat="1" ht="33.95" hidden="1" customHeight="1" outlineLevel="5" spans="2:66">
      <c r="B49" s="175" t="s">
        <v>784</v>
      </c>
      <c r="C49" s="284" t="s">
        <v>857</v>
      </c>
      <c r="D49" s="264" t="s">
        <v>826</v>
      </c>
      <c r="E49" s="175" t="s">
        <v>858</v>
      </c>
      <c r="F49" s="175"/>
      <c r="G49" s="175" t="s">
        <v>788</v>
      </c>
      <c r="H49" s="175">
        <f t="shared" ref="H49:H56" si="95">AB49</f>
        <v>0</v>
      </c>
      <c r="I49" s="175" t="s">
        <v>789</v>
      </c>
      <c r="J49" s="175" t="e">
        <f t="shared" ref="J49:J56" si="96">SUM(AD49,AG49,AJ49,AM49,AP49,AS49,AV49,AY49,BB49,BE49,BH49,BK49)/N49</f>
        <v>#DIV/0!</v>
      </c>
      <c r="K49" s="175" t="s">
        <v>790</v>
      </c>
      <c r="L49" s="175" t="e">
        <f t="shared" ref="L49:L56" si="97">H49/N49/J49</f>
        <v>#DIV/0!</v>
      </c>
      <c r="M49" s="175" t="s">
        <v>791</v>
      </c>
      <c r="N49" s="175">
        <f t="shared" ref="N49:N56" si="98">COUNTIF(AD49,"&gt;0")+COUNTIF(AG49,"&gt;0")+COUNTIF(AJ49,"&gt;0")+COUNTIF(AM49,"&gt;0")+COUNTIF(AP49,"&gt;0")+COUNTIF(AS49,"&gt;0")+COUNTIF(AV49,"&gt;0")+COUNTIF(AY49,"&gt;0")+COUNTIF(BB49,"&gt;0")+COUNTIF(BE49,"&gt;0")+COUNTIF(BH49,"&gt;0")+COUNTIF(BK49,"&gt;0")</f>
        <v>0</v>
      </c>
      <c r="O49" s="175"/>
      <c r="P49" s="291"/>
      <c r="Q49" s="291"/>
      <c r="R49" s="291"/>
      <c r="S49" s="291"/>
      <c r="T49" s="291"/>
      <c r="U49" s="291"/>
      <c r="V49" s="291"/>
      <c r="W49" s="291"/>
      <c r="X49" s="291"/>
      <c r="Y49" s="291"/>
      <c r="Z49" s="291"/>
      <c r="AA49" s="291"/>
      <c r="AB49" s="175">
        <f t="shared" ref="AB49:AB56" si="99">SUM(AC49,AF49,AI49,AL49,AO49,AR49,AU49,AX49,BA49,BD49,BG49,BJ49)</f>
        <v>0</v>
      </c>
      <c r="AC49" s="175">
        <f t="shared" ref="AC49:AC56" si="100">AD49*AE49</f>
        <v>0</v>
      </c>
      <c r="AD49" s="175">
        <f>SUMIFS('1-2 人员岗位信息'!F:F,'1-2 人员岗位信息'!$C:$C,"专业外包",'1-2 人员岗位信息'!$B:$B,$D49)</f>
        <v>0</v>
      </c>
      <c r="AE49" s="299"/>
      <c r="AF49" s="175">
        <f t="shared" ref="AF49:AF56" si="101">AG49*AH49</f>
        <v>0</v>
      </c>
      <c r="AG49" s="175">
        <f>SUMIFS('1-2 人员岗位信息'!G:G,'1-2 人员岗位信息'!$C:$C,"专业外包",'1-2 人员岗位信息'!$B:$B,$D49)</f>
        <v>0</v>
      </c>
      <c r="AH49" s="299"/>
      <c r="AI49" s="175">
        <f t="shared" ref="AI49:AI56" si="102">AJ49*AK49</f>
        <v>0</v>
      </c>
      <c r="AJ49" s="175">
        <f>SUMIFS('1-2 人员岗位信息'!H:H,'1-2 人员岗位信息'!$C:$C,"专业外包",'1-2 人员岗位信息'!$B:$B,$D49)</f>
        <v>0</v>
      </c>
      <c r="AK49" s="299"/>
      <c r="AL49" s="175">
        <f t="shared" ref="AL49:AL56" si="103">AM49*AN49</f>
        <v>0</v>
      </c>
      <c r="AM49" s="175">
        <f>SUMIFS('1-2 人员岗位信息'!I:I,'1-2 人员岗位信息'!$C:$C,"专业外包",'1-2 人员岗位信息'!$B:$B,$D49)</f>
        <v>0</v>
      </c>
      <c r="AN49" s="299"/>
      <c r="AO49" s="175">
        <f t="shared" ref="AO49:AO56" si="104">AP49*AQ49</f>
        <v>0</v>
      </c>
      <c r="AP49" s="175">
        <f>SUMIFS('1-2 人员岗位信息'!J:J,'1-2 人员岗位信息'!$C:$C,"专业外包",'1-2 人员岗位信息'!$B:$B,$D49)</f>
        <v>0</v>
      </c>
      <c r="AQ49" s="299"/>
      <c r="AR49" s="175">
        <f t="shared" ref="AR49:AR56" si="105">AS49*AT49</f>
        <v>0</v>
      </c>
      <c r="AS49" s="175">
        <f>SUMIFS('1-2 人员岗位信息'!K:K,'1-2 人员岗位信息'!$C:$C,"专业外包",'1-2 人员岗位信息'!$B:$B,$D49)</f>
        <v>0</v>
      </c>
      <c r="AT49" s="299"/>
      <c r="AU49" s="175">
        <f t="shared" ref="AU49:AU56" si="106">AV49*AW49</f>
        <v>0</v>
      </c>
      <c r="AV49" s="175">
        <f>SUMIFS('1-2 人员岗位信息'!L:L,'1-2 人员岗位信息'!$C:$C,"专业外包",'1-2 人员岗位信息'!$B:$B,$D49)</f>
        <v>0</v>
      </c>
      <c r="AW49" s="299"/>
      <c r="AX49" s="175">
        <f t="shared" ref="AX49:AX56" si="107">AY49*AZ49</f>
        <v>0</v>
      </c>
      <c r="AY49" s="175">
        <f>SUMIFS('1-2 人员岗位信息'!M:M,'1-2 人员岗位信息'!$C:$C,"专业外包",'1-2 人员岗位信息'!$B:$B,$D49)</f>
        <v>0</v>
      </c>
      <c r="AZ49" s="299"/>
      <c r="BA49" s="175">
        <f t="shared" ref="BA49:BA56" si="108">BB49*BC49</f>
        <v>0</v>
      </c>
      <c r="BB49" s="175">
        <f>SUMIFS('1-2 人员岗位信息'!N:N,'1-2 人员岗位信息'!$C:$C,"专业外包",'1-2 人员岗位信息'!$B:$B,$D49)</f>
        <v>0</v>
      </c>
      <c r="BC49" s="299"/>
      <c r="BD49" s="175">
        <f t="shared" ref="BD49:BD56" si="109">BE49*BF49</f>
        <v>0</v>
      </c>
      <c r="BE49" s="175">
        <f>SUMIFS('1-2 人员岗位信息'!O:O,'1-2 人员岗位信息'!$C:$C,"专业外包",'1-2 人员岗位信息'!$B:$B,$D49)</f>
        <v>0</v>
      </c>
      <c r="BF49" s="299"/>
      <c r="BG49" s="175">
        <f t="shared" ref="BG49:BG56" si="110">BH49*BI49</f>
        <v>0</v>
      </c>
      <c r="BH49" s="175">
        <f>SUMIFS('1-2 人员岗位信息'!P:P,'1-2 人员岗位信息'!$C:$C,"专业外包",'1-2 人员岗位信息'!$B:$B,$D49)</f>
        <v>0</v>
      </c>
      <c r="BI49" s="299"/>
      <c r="BJ49" s="175">
        <f t="shared" ref="BJ49:BJ56" si="111">BK49*BL49</f>
        <v>0</v>
      </c>
      <c r="BK49" s="175">
        <f>SUMIFS('1-2 人员岗位信息'!Q:Q,'1-2 人员岗位信息'!$C:$C,"专业外包",'1-2 人员岗位信息'!$B:$B,$D49)</f>
        <v>0</v>
      </c>
      <c r="BL49" s="308"/>
      <c r="BM49" s="312"/>
      <c r="BN49" s="316"/>
    </row>
    <row r="50" s="264" customFormat="1" ht="33.95" hidden="1" customHeight="1" outlineLevel="5" spans="2:66">
      <c r="B50" s="175" t="s">
        <v>784</v>
      </c>
      <c r="C50" s="284" t="s">
        <v>859</v>
      </c>
      <c r="D50" s="264" t="s">
        <v>829</v>
      </c>
      <c r="E50" s="175" t="s">
        <v>860</v>
      </c>
      <c r="F50" s="175"/>
      <c r="G50" s="175" t="s">
        <v>788</v>
      </c>
      <c r="H50" s="175">
        <f t="shared" si="95"/>
        <v>0</v>
      </c>
      <c r="I50" s="175" t="s">
        <v>789</v>
      </c>
      <c r="J50" s="175" t="e">
        <f t="shared" si="96"/>
        <v>#DIV/0!</v>
      </c>
      <c r="K50" s="175" t="s">
        <v>790</v>
      </c>
      <c r="L50" s="175" t="e">
        <f t="shared" si="97"/>
        <v>#DIV/0!</v>
      </c>
      <c r="M50" s="175" t="s">
        <v>791</v>
      </c>
      <c r="N50" s="175">
        <f t="shared" si="98"/>
        <v>0</v>
      </c>
      <c r="O50" s="175"/>
      <c r="P50" s="291"/>
      <c r="Q50" s="291"/>
      <c r="R50" s="291"/>
      <c r="S50" s="291"/>
      <c r="T50" s="291"/>
      <c r="U50" s="291"/>
      <c r="V50" s="291"/>
      <c r="W50" s="291"/>
      <c r="X50" s="291"/>
      <c r="Y50" s="291"/>
      <c r="Z50" s="291"/>
      <c r="AA50" s="291"/>
      <c r="AB50" s="175">
        <f t="shared" si="99"/>
        <v>0</v>
      </c>
      <c r="AC50" s="175">
        <f t="shared" si="100"/>
        <v>0</v>
      </c>
      <c r="AD50" s="175">
        <f>SUMIFS('1-2 人员岗位信息'!F:F,'1-2 人员岗位信息'!$C:$C,"专业外包",'1-2 人员岗位信息'!$B:$B,$D50)</f>
        <v>0</v>
      </c>
      <c r="AE50" s="299"/>
      <c r="AF50" s="175">
        <f t="shared" si="101"/>
        <v>0</v>
      </c>
      <c r="AG50" s="175">
        <f>SUMIFS('1-2 人员岗位信息'!G:G,'1-2 人员岗位信息'!$C:$C,"专业外包",'1-2 人员岗位信息'!$B:$B,$D50)</f>
        <v>0</v>
      </c>
      <c r="AH50" s="299"/>
      <c r="AI50" s="175">
        <f t="shared" si="102"/>
        <v>0</v>
      </c>
      <c r="AJ50" s="175">
        <f>SUMIFS('1-2 人员岗位信息'!H:H,'1-2 人员岗位信息'!$C:$C,"专业外包",'1-2 人员岗位信息'!$B:$B,$D50)</f>
        <v>0</v>
      </c>
      <c r="AK50" s="299"/>
      <c r="AL50" s="175">
        <f t="shared" si="103"/>
        <v>0</v>
      </c>
      <c r="AM50" s="175">
        <f>SUMIFS('1-2 人员岗位信息'!I:I,'1-2 人员岗位信息'!$C:$C,"专业外包",'1-2 人员岗位信息'!$B:$B,$D50)</f>
        <v>0</v>
      </c>
      <c r="AN50" s="299"/>
      <c r="AO50" s="175">
        <f t="shared" si="104"/>
        <v>0</v>
      </c>
      <c r="AP50" s="175">
        <f>SUMIFS('1-2 人员岗位信息'!J:J,'1-2 人员岗位信息'!$C:$C,"专业外包",'1-2 人员岗位信息'!$B:$B,$D50)</f>
        <v>0</v>
      </c>
      <c r="AQ50" s="299"/>
      <c r="AR50" s="175">
        <f t="shared" si="105"/>
        <v>0</v>
      </c>
      <c r="AS50" s="175">
        <f>SUMIFS('1-2 人员岗位信息'!K:K,'1-2 人员岗位信息'!$C:$C,"专业外包",'1-2 人员岗位信息'!$B:$B,$D50)</f>
        <v>0</v>
      </c>
      <c r="AT50" s="299"/>
      <c r="AU50" s="175">
        <f t="shared" si="106"/>
        <v>0</v>
      </c>
      <c r="AV50" s="175">
        <f>SUMIFS('1-2 人员岗位信息'!L:L,'1-2 人员岗位信息'!$C:$C,"专业外包",'1-2 人员岗位信息'!$B:$B,$D50)</f>
        <v>0</v>
      </c>
      <c r="AW50" s="299"/>
      <c r="AX50" s="175">
        <f t="shared" si="107"/>
        <v>0</v>
      </c>
      <c r="AY50" s="175">
        <f>SUMIFS('1-2 人员岗位信息'!M:M,'1-2 人员岗位信息'!$C:$C,"专业外包",'1-2 人员岗位信息'!$B:$B,$D50)</f>
        <v>0</v>
      </c>
      <c r="AZ50" s="299"/>
      <c r="BA50" s="175">
        <f t="shared" si="108"/>
        <v>0</v>
      </c>
      <c r="BB50" s="175">
        <f>SUMIFS('1-2 人员岗位信息'!N:N,'1-2 人员岗位信息'!$C:$C,"专业外包",'1-2 人员岗位信息'!$B:$B,$D50)</f>
        <v>0</v>
      </c>
      <c r="BC50" s="299"/>
      <c r="BD50" s="175">
        <f t="shared" si="109"/>
        <v>0</v>
      </c>
      <c r="BE50" s="175">
        <f>SUMIFS('1-2 人员岗位信息'!O:O,'1-2 人员岗位信息'!$C:$C,"专业外包",'1-2 人员岗位信息'!$B:$B,$D50)</f>
        <v>0</v>
      </c>
      <c r="BF50" s="299"/>
      <c r="BG50" s="175">
        <f t="shared" si="110"/>
        <v>0</v>
      </c>
      <c r="BH50" s="175">
        <f>SUMIFS('1-2 人员岗位信息'!P:P,'1-2 人员岗位信息'!$C:$C,"专业外包",'1-2 人员岗位信息'!$B:$B,$D50)</f>
        <v>0</v>
      </c>
      <c r="BI50" s="299"/>
      <c r="BJ50" s="175">
        <f t="shared" si="111"/>
        <v>0</v>
      </c>
      <c r="BK50" s="175">
        <f>SUMIFS('1-2 人员岗位信息'!Q:Q,'1-2 人员岗位信息'!$C:$C,"专业外包",'1-2 人员岗位信息'!$B:$B,$D50)</f>
        <v>0</v>
      </c>
      <c r="BL50" s="308"/>
      <c r="BM50" s="312"/>
      <c r="BN50" s="316"/>
    </row>
    <row r="51" s="264" customFormat="1" ht="33.95" hidden="1" customHeight="1" outlineLevel="5" spans="2:66">
      <c r="B51" s="175" t="s">
        <v>784</v>
      </c>
      <c r="C51" s="284" t="s">
        <v>861</v>
      </c>
      <c r="D51" s="264" t="s">
        <v>831</v>
      </c>
      <c r="E51" s="175" t="s">
        <v>832</v>
      </c>
      <c r="F51" s="175"/>
      <c r="G51" s="175" t="s">
        <v>788</v>
      </c>
      <c r="H51" s="175">
        <f t="shared" si="95"/>
        <v>0</v>
      </c>
      <c r="I51" s="175" t="s">
        <v>789</v>
      </c>
      <c r="J51" s="175" t="e">
        <f t="shared" si="96"/>
        <v>#DIV/0!</v>
      </c>
      <c r="K51" s="175" t="s">
        <v>790</v>
      </c>
      <c r="L51" s="175" t="e">
        <f t="shared" si="97"/>
        <v>#DIV/0!</v>
      </c>
      <c r="M51" s="175" t="s">
        <v>791</v>
      </c>
      <c r="N51" s="175">
        <f t="shared" si="98"/>
        <v>0</v>
      </c>
      <c r="O51" s="175"/>
      <c r="P51" s="291"/>
      <c r="Q51" s="291"/>
      <c r="R51" s="291"/>
      <c r="S51" s="291"/>
      <c r="T51" s="291"/>
      <c r="U51" s="291"/>
      <c r="V51" s="291"/>
      <c r="W51" s="291"/>
      <c r="X51" s="291"/>
      <c r="Y51" s="291"/>
      <c r="Z51" s="291"/>
      <c r="AA51" s="291"/>
      <c r="AB51" s="175">
        <f t="shared" si="99"/>
        <v>0</v>
      </c>
      <c r="AC51" s="175">
        <f t="shared" si="100"/>
        <v>0</v>
      </c>
      <c r="AD51" s="175">
        <f>SUMIFS('1-2 人员岗位信息'!F:F,'1-2 人员岗位信息'!$C:$C,"专业外包",'1-2 人员岗位信息'!$B:$B,$D51)</f>
        <v>0</v>
      </c>
      <c r="AE51" s="299"/>
      <c r="AF51" s="175">
        <f t="shared" si="101"/>
        <v>0</v>
      </c>
      <c r="AG51" s="175">
        <f>SUMIFS('1-2 人员岗位信息'!G:G,'1-2 人员岗位信息'!$C:$C,"专业外包",'1-2 人员岗位信息'!$B:$B,$D51)</f>
        <v>0</v>
      </c>
      <c r="AH51" s="299"/>
      <c r="AI51" s="175">
        <f t="shared" si="102"/>
        <v>0</v>
      </c>
      <c r="AJ51" s="175">
        <f>SUMIFS('1-2 人员岗位信息'!H:H,'1-2 人员岗位信息'!$C:$C,"专业外包",'1-2 人员岗位信息'!$B:$B,$D51)</f>
        <v>0</v>
      </c>
      <c r="AK51" s="299"/>
      <c r="AL51" s="175">
        <f t="shared" si="103"/>
        <v>0</v>
      </c>
      <c r="AM51" s="175">
        <f>SUMIFS('1-2 人员岗位信息'!I:I,'1-2 人员岗位信息'!$C:$C,"专业外包",'1-2 人员岗位信息'!$B:$B,$D51)</f>
        <v>0</v>
      </c>
      <c r="AN51" s="299"/>
      <c r="AO51" s="175">
        <f t="shared" si="104"/>
        <v>0</v>
      </c>
      <c r="AP51" s="175">
        <f>SUMIFS('1-2 人员岗位信息'!J:J,'1-2 人员岗位信息'!$C:$C,"专业外包",'1-2 人员岗位信息'!$B:$B,$D51)</f>
        <v>0</v>
      </c>
      <c r="AQ51" s="299"/>
      <c r="AR51" s="175">
        <f t="shared" si="105"/>
        <v>0</v>
      </c>
      <c r="AS51" s="175">
        <f>SUMIFS('1-2 人员岗位信息'!K:K,'1-2 人员岗位信息'!$C:$C,"专业外包",'1-2 人员岗位信息'!$B:$B,$D51)</f>
        <v>0</v>
      </c>
      <c r="AT51" s="299"/>
      <c r="AU51" s="175">
        <f t="shared" si="106"/>
        <v>0</v>
      </c>
      <c r="AV51" s="175">
        <f>SUMIFS('1-2 人员岗位信息'!L:L,'1-2 人员岗位信息'!$C:$C,"专业外包",'1-2 人员岗位信息'!$B:$B,$D51)</f>
        <v>0</v>
      </c>
      <c r="AW51" s="299"/>
      <c r="AX51" s="175">
        <f t="shared" si="107"/>
        <v>0</v>
      </c>
      <c r="AY51" s="175">
        <f>SUMIFS('1-2 人员岗位信息'!M:M,'1-2 人员岗位信息'!$C:$C,"专业外包",'1-2 人员岗位信息'!$B:$B,$D51)</f>
        <v>0</v>
      </c>
      <c r="AZ51" s="299"/>
      <c r="BA51" s="175">
        <f t="shared" si="108"/>
        <v>0</v>
      </c>
      <c r="BB51" s="175">
        <f>SUMIFS('1-2 人员岗位信息'!N:N,'1-2 人员岗位信息'!$C:$C,"专业外包",'1-2 人员岗位信息'!$B:$B,$D51)</f>
        <v>0</v>
      </c>
      <c r="BC51" s="299"/>
      <c r="BD51" s="175">
        <f t="shared" si="109"/>
        <v>0</v>
      </c>
      <c r="BE51" s="175">
        <f>SUMIFS('1-2 人员岗位信息'!O:O,'1-2 人员岗位信息'!$C:$C,"专业外包",'1-2 人员岗位信息'!$B:$B,$D51)</f>
        <v>0</v>
      </c>
      <c r="BF51" s="299"/>
      <c r="BG51" s="175">
        <f t="shared" si="110"/>
        <v>0</v>
      </c>
      <c r="BH51" s="175">
        <f>SUMIFS('1-2 人员岗位信息'!P:P,'1-2 人员岗位信息'!$C:$C,"专业外包",'1-2 人员岗位信息'!$B:$B,$D51)</f>
        <v>0</v>
      </c>
      <c r="BI51" s="299"/>
      <c r="BJ51" s="175">
        <f t="shared" si="111"/>
        <v>0</v>
      </c>
      <c r="BK51" s="175">
        <f>SUMIFS('1-2 人员岗位信息'!Q:Q,'1-2 人员岗位信息'!$C:$C,"专业外包",'1-2 人员岗位信息'!$B:$B,$D51)</f>
        <v>0</v>
      </c>
      <c r="BL51" s="308"/>
      <c r="BM51" s="312"/>
      <c r="BN51" s="316"/>
    </row>
    <row r="52" s="264" customFormat="1" ht="33.95" hidden="1" customHeight="1" outlineLevel="5" spans="2:66">
      <c r="B52" s="175" t="s">
        <v>784</v>
      </c>
      <c r="C52" s="284" t="s">
        <v>862</v>
      </c>
      <c r="D52" s="264" t="s">
        <v>834</v>
      </c>
      <c r="E52" s="175" t="s">
        <v>835</v>
      </c>
      <c r="F52" s="175"/>
      <c r="G52" s="175" t="s">
        <v>788</v>
      </c>
      <c r="H52" s="175">
        <f t="shared" si="95"/>
        <v>0</v>
      </c>
      <c r="I52" s="175" t="s">
        <v>789</v>
      </c>
      <c r="J52" s="175" t="e">
        <f t="shared" si="96"/>
        <v>#DIV/0!</v>
      </c>
      <c r="K52" s="175" t="s">
        <v>790</v>
      </c>
      <c r="L52" s="175" t="e">
        <f t="shared" si="97"/>
        <v>#DIV/0!</v>
      </c>
      <c r="M52" s="175" t="s">
        <v>791</v>
      </c>
      <c r="N52" s="175">
        <f t="shared" si="98"/>
        <v>0</v>
      </c>
      <c r="O52" s="175"/>
      <c r="P52" s="291"/>
      <c r="Q52" s="291"/>
      <c r="R52" s="291"/>
      <c r="S52" s="291"/>
      <c r="T52" s="291"/>
      <c r="U52" s="291"/>
      <c r="V52" s="291"/>
      <c r="W52" s="291"/>
      <c r="X52" s="291"/>
      <c r="Y52" s="291"/>
      <c r="Z52" s="291"/>
      <c r="AA52" s="291"/>
      <c r="AB52" s="175">
        <f t="shared" si="99"/>
        <v>0</v>
      </c>
      <c r="AC52" s="175">
        <f t="shared" si="100"/>
        <v>0</v>
      </c>
      <c r="AD52" s="175">
        <f>SUMIFS('1-2 人员岗位信息'!F:F,'1-2 人员岗位信息'!$C:$C,"专业外包",'1-2 人员岗位信息'!$B:$B,$D52)</f>
        <v>0</v>
      </c>
      <c r="AE52" s="299"/>
      <c r="AF52" s="175">
        <f t="shared" si="101"/>
        <v>0</v>
      </c>
      <c r="AG52" s="175">
        <f>SUMIFS('1-2 人员岗位信息'!G:G,'1-2 人员岗位信息'!$C:$C,"专业外包",'1-2 人员岗位信息'!$B:$B,$D52)</f>
        <v>0</v>
      </c>
      <c r="AH52" s="299"/>
      <c r="AI52" s="175">
        <f t="shared" si="102"/>
        <v>0</v>
      </c>
      <c r="AJ52" s="175">
        <f>SUMIFS('1-2 人员岗位信息'!H:H,'1-2 人员岗位信息'!$C:$C,"专业外包",'1-2 人员岗位信息'!$B:$B,$D52)</f>
        <v>0</v>
      </c>
      <c r="AK52" s="299"/>
      <c r="AL52" s="175">
        <f t="shared" si="103"/>
        <v>0</v>
      </c>
      <c r="AM52" s="175">
        <f>SUMIFS('1-2 人员岗位信息'!I:I,'1-2 人员岗位信息'!$C:$C,"专业外包",'1-2 人员岗位信息'!$B:$B,$D52)</f>
        <v>0</v>
      </c>
      <c r="AN52" s="299"/>
      <c r="AO52" s="175">
        <f t="shared" si="104"/>
        <v>0</v>
      </c>
      <c r="AP52" s="175">
        <f>SUMIFS('1-2 人员岗位信息'!J:J,'1-2 人员岗位信息'!$C:$C,"专业外包",'1-2 人员岗位信息'!$B:$B,$D52)</f>
        <v>0</v>
      </c>
      <c r="AQ52" s="299"/>
      <c r="AR52" s="175">
        <f t="shared" si="105"/>
        <v>0</v>
      </c>
      <c r="AS52" s="175">
        <f>SUMIFS('1-2 人员岗位信息'!K:K,'1-2 人员岗位信息'!$C:$C,"专业外包",'1-2 人员岗位信息'!$B:$B,$D52)</f>
        <v>0</v>
      </c>
      <c r="AT52" s="299"/>
      <c r="AU52" s="175">
        <f t="shared" si="106"/>
        <v>0</v>
      </c>
      <c r="AV52" s="175">
        <f>SUMIFS('1-2 人员岗位信息'!L:L,'1-2 人员岗位信息'!$C:$C,"专业外包",'1-2 人员岗位信息'!$B:$B,$D52)</f>
        <v>0</v>
      </c>
      <c r="AW52" s="299"/>
      <c r="AX52" s="175">
        <f t="shared" si="107"/>
        <v>0</v>
      </c>
      <c r="AY52" s="175">
        <f>SUMIFS('1-2 人员岗位信息'!M:M,'1-2 人员岗位信息'!$C:$C,"专业外包",'1-2 人员岗位信息'!$B:$B,$D52)</f>
        <v>0</v>
      </c>
      <c r="AZ52" s="299"/>
      <c r="BA52" s="175">
        <f t="shared" si="108"/>
        <v>0</v>
      </c>
      <c r="BB52" s="175">
        <f>SUMIFS('1-2 人员岗位信息'!N:N,'1-2 人员岗位信息'!$C:$C,"专业外包",'1-2 人员岗位信息'!$B:$B,$D52)</f>
        <v>0</v>
      </c>
      <c r="BC52" s="299"/>
      <c r="BD52" s="175">
        <f t="shared" si="109"/>
        <v>0</v>
      </c>
      <c r="BE52" s="175">
        <f>SUMIFS('1-2 人员岗位信息'!O:O,'1-2 人员岗位信息'!$C:$C,"专业外包",'1-2 人员岗位信息'!$B:$B,$D52)</f>
        <v>0</v>
      </c>
      <c r="BF52" s="299"/>
      <c r="BG52" s="175">
        <f t="shared" si="110"/>
        <v>0</v>
      </c>
      <c r="BH52" s="175">
        <f>SUMIFS('1-2 人员岗位信息'!P:P,'1-2 人员岗位信息'!$C:$C,"专业外包",'1-2 人员岗位信息'!$B:$B,$D52)</f>
        <v>0</v>
      </c>
      <c r="BI52" s="299"/>
      <c r="BJ52" s="175">
        <f t="shared" si="111"/>
        <v>0</v>
      </c>
      <c r="BK52" s="175">
        <f>SUMIFS('1-2 人员岗位信息'!Q:Q,'1-2 人员岗位信息'!$C:$C,"专业外包",'1-2 人员岗位信息'!$B:$B,$D52)</f>
        <v>0</v>
      </c>
      <c r="BL52" s="308"/>
      <c r="BM52" s="312"/>
      <c r="BN52" s="316"/>
    </row>
    <row r="53" s="264" customFormat="1" ht="33.95" hidden="1" customHeight="1" outlineLevel="5" spans="2:66">
      <c r="B53" s="175" t="s">
        <v>784</v>
      </c>
      <c r="C53" s="284" t="s">
        <v>863</v>
      </c>
      <c r="D53" s="264" t="s">
        <v>837</v>
      </c>
      <c r="E53" s="175" t="s">
        <v>838</v>
      </c>
      <c r="F53" s="175"/>
      <c r="G53" s="175" t="s">
        <v>788</v>
      </c>
      <c r="H53" s="175">
        <f t="shared" si="95"/>
        <v>0</v>
      </c>
      <c r="I53" s="175" t="s">
        <v>789</v>
      </c>
      <c r="J53" s="175" t="e">
        <f t="shared" si="96"/>
        <v>#DIV/0!</v>
      </c>
      <c r="K53" s="175" t="s">
        <v>790</v>
      </c>
      <c r="L53" s="175" t="e">
        <f t="shared" si="97"/>
        <v>#DIV/0!</v>
      </c>
      <c r="M53" s="175" t="s">
        <v>791</v>
      </c>
      <c r="N53" s="175">
        <f t="shared" si="98"/>
        <v>0</v>
      </c>
      <c r="O53" s="175"/>
      <c r="P53" s="291"/>
      <c r="Q53" s="291"/>
      <c r="R53" s="291"/>
      <c r="S53" s="291"/>
      <c r="T53" s="291"/>
      <c r="U53" s="291"/>
      <c r="V53" s="291"/>
      <c r="W53" s="291"/>
      <c r="X53" s="291"/>
      <c r="Y53" s="291"/>
      <c r="Z53" s="291"/>
      <c r="AA53" s="291"/>
      <c r="AB53" s="175">
        <f t="shared" si="99"/>
        <v>0</v>
      </c>
      <c r="AC53" s="175">
        <f t="shared" si="100"/>
        <v>0</v>
      </c>
      <c r="AD53" s="175">
        <f>SUMIFS('1-2 人员岗位信息'!F:F,'1-2 人员岗位信息'!$C:$C,"专业外包",'1-2 人员岗位信息'!$B:$B,$D53)</f>
        <v>0</v>
      </c>
      <c r="AE53" s="299"/>
      <c r="AF53" s="175">
        <f t="shared" si="101"/>
        <v>0</v>
      </c>
      <c r="AG53" s="175">
        <f>SUMIFS('1-2 人员岗位信息'!G:G,'1-2 人员岗位信息'!$C:$C,"专业外包",'1-2 人员岗位信息'!$B:$B,$D53)</f>
        <v>0</v>
      </c>
      <c r="AH53" s="299"/>
      <c r="AI53" s="175">
        <f t="shared" si="102"/>
        <v>0</v>
      </c>
      <c r="AJ53" s="175">
        <f>SUMIFS('1-2 人员岗位信息'!H:H,'1-2 人员岗位信息'!$C:$C,"专业外包",'1-2 人员岗位信息'!$B:$B,$D53)</f>
        <v>0</v>
      </c>
      <c r="AK53" s="299"/>
      <c r="AL53" s="175">
        <f t="shared" si="103"/>
        <v>0</v>
      </c>
      <c r="AM53" s="175">
        <f>SUMIFS('1-2 人员岗位信息'!I:I,'1-2 人员岗位信息'!$C:$C,"专业外包",'1-2 人员岗位信息'!$B:$B,$D53)</f>
        <v>0</v>
      </c>
      <c r="AN53" s="299"/>
      <c r="AO53" s="175">
        <f t="shared" si="104"/>
        <v>0</v>
      </c>
      <c r="AP53" s="175">
        <f>SUMIFS('1-2 人员岗位信息'!J:J,'1-2 人员岗位信息'!$C:$C,"专业外包",'1-2 人员岗位信息'!$B:$B,$D53)</f>
        <v>0</v>
      </c>
      <c r="AQ53" s="299"/>
      <c r="AR53" s="175">
        <f t="shared" si="105"/>
        <v>0</v>
      </c>
      <c r="AS53" s="175">
        <f>SUMIFS('1-2 人员岗位信息'!K:K,'1-2 人员岗位信息'!$C:$C,"专业外包",'1-2 人员岗位信息'!$B:$B,$D53)</f>
        <v>0</v>
      </c>
      <c r="AT53" s="299"/>
      <c r="AU53" s="175">
        <f t="shared" si="106"/>
        <v>0</v>
      </c>
      <c r="AV53" s="175">
        <f>SUMIFS('1-2 人员岗位信息'!L:L,'1-2 人员岗位信息'!$C:$C,"专业外包",'1-2 人员岗位信息'!$B:$B,$D53)</f>
        <v>0</v>
      </c>
      <c r="AW53" s="299"/>
      <c r="AX53" s="175">
        <f t="shared" si="107"/>
        <v>0</v>
      </c>
      <c r="AY53" s="175">
        <f>SUMIFS('1-2 人员岗位信息'!M:M,'1-2 人员岗位信息'!$C:$C,"专业外包",'1-2 人员岗位信息'!$B:$B,$D53)</f>
        <v>0</v>
      </c>
      <c r="AZ53" s="299"/>
      <c r="BA53" s="175">
        <f t="shared" si="108"/>
        <v>0</v>
      </c>
      <c r="BB53" s="175">
        <f>SUMIFS('1-2 人员岗位信息'!N:N,'1-2 人员岗位信息'!$C:$C,"专业外包",'1-2 人员岗位信息'!$B:$B,$D53)</f>
        <v>0</v>
      </c>
      <c r="BC53" s="299"/>
      <c r="BD53" s="175">
        <f t="shared" si="109"/>
        <v>0</v>
      </c>
      <c r="BE53" s="175">
        <f>SUMIFS('1-2 人员岗位信息'!O:O,'1-2 人员岗位信息'!$C:$C,"专业外包",'1-2 人员岗位信息'!$B:$B,$D53)</f>
        <v>0</v>
      </c>
      <c r="BF53" s="299"/>
      <c r="BG53" s="175">
        <f t="shared" si="110"/>
        <v>0</v>
      </c>
      <c r="BH53" s="175">
        <f>SUMIFS('1-2 人员岗位信息'!P:P,'1-2 人员岗位信息'!$C:$C,"专业外包",'1-2 人员岗位信息'!$B:$B,$D53)</f>
        <v>0</v>
      </c>
      <c r="BI53" s="299"/>
      <c r="BJ53" s="175">
        <f t="shared" si="111"/>
        <v>0</v>
      </c>
      <c r="BK53" s="175">
        <f>SUMIFS('1-2 人员岗位信息'!Q:Q,'1-2 人员岗位信息'!$C:$C,"专业外包",'1-2 人员岗位信息'!$B:$B,$D53)</f>
        <v>0</v>
      </c>
      <c r="BL53" s="308"/>
      <c r="BM53" s="312"/>
      <c r="BN53" s="316"/>
    </row>
    <row r="54" s="264" customFormat="1" ht="33.95" hidden="1" customHeight="1" outlineLevel="5" spans="2:66">
      <c r="B54" s="175" t="s">
        <v>784</v>
      </c>
      <c r="C54" s="284" t="s">
        <v>864</v>
      </c>
      <c r="D54" s="264" t="s">
        <v>840</v>
      </c>
      <c r="E54" s="175" t="s">
        <v>841</v>
      </c>
      <c r="F54" s="175"/>
      <c r="G54" s="175" t="s">
        <v>788</v>
      </c>
      <c r="H54" s="175">
        <f t="shared" si="95"/>
        <v>0</v>
      </c>
      <c r="I54" s="175" t="s">
        <v>789</v>
      </c>
      <c r="J54" s="175" t="e">
        <f t="shared" si="96"/>
        <v>#DIV/0!</v>
      </c>
      <c r="K54" s="175" t="s">
        <v>790</v>
      </c>
      <c r="L54" s="175" t="e">
        <f t="shared" si="97"/>
        <v>#DIV/0!</v>
      </c>
      <c r="M54" s="175" t="s">
        <v>791</v>
      </c>
      <c r="N54" s="175">
        <f t="shared" si="98"/>
        <v>0</v>
      </c>
      <c r="O54" s="175"/>
      <c r="P54" s="291"/>
      <c r="Q54" s="291"/>
      <c r="R54" s="291"/>
      <c r="S54" s="291"/>
      <c r="T54" s="291"/>
      <c r="U54" s="291"/>
      <c r="V54" s="291"/>
      <c r="W54" s="291"/>
      <c r="X54" s="291"/>
      <c r="Y54" s="291"/>
      <c r="Z54" s="291"/>
      <c r="AA54" s="291"/>
      <c r="AB54" s="175">
        <f t="shared" si="99"/>
        <v>0</v>
      </c>
      <c r="AC54" s="175">
        <f t="shared" si="100"/>
        <v>0</v>
      </c>
      <c r="AD54" s="175">
        <f>SUMIFS('1-2 人员岗位信息'!F:F,'1-2 人员岗位信息'!$C:$C,"专业外包",'1-2 人员岗位信息'!$B:$B,$D54)</f>
        <v>0</v>
      </c>
      <c r="AE54" s="299"/>
      <c r="AF54" s="175">
        <f t="shared" si="101"/>
        <v>0</v>
      </c>
      <c r="AG54" s="175">
        <f>SUMIFS('1-2 人员岗位信息'!G:G,'1-2 人员岗位信息'!$C:$C,"专业外包",'1-2 人员岗位信息'!$B:$B,$D54)</f>
        <v>0</v>
      </c>
      <c r="AH54" s="299"/>
      <c r="AI54" s="175">
        <f t="shared" si="102"/>
        <v>0</v>
      </c>
      <c r="AJ54" s="175">
        <f>SUMIFS('1-2 人员岗位信息'!H:H,'1-2 人员岗位信息'!$C:$C,"专业外包",'1-2 人员岗位信息'!$B:$B,$D54)</f>
        <v>0</v>
      </c>
      <c r="AK54" s="299"/>
      <c r="AL54" s="175">
        <f t="shared" si="103"/>
        <v>0</v>
      </c>
      <c r="AM54" s="175">
        <f>SUMIFS('1-2 人员岗位信息'!I:I,'1-2 人员岗位信息'!$C:$C,"专业外包",'1-2 人员岗位信息'!$B:$B,$D54)</f>
        <v>0</v>
      </c>
      <c r="AN54" s="299"/>
      <c r="AO54" s="175">
        <f t="shared" si="104"/>
        <v>0</v>
      </c>
      <c r="AP54" s="175">
        <f>SUMIFS('1-2 人员岗位信息'!J:J,'1-2 人员岗位信息'!$C:$C,"专业外包",'1-2 人员岗位信息'!$B:$B,$D54)</f>
        <v>0</v>
      </c>
      <c r="AQ54" s="299"/>
      <c r="AR54" s="175">
        <f t="shared" si="105"/>
        <v>0</v>
      </c>
      <c r="AS54" s="175">
        <f>SUMIFS('1-2 人员岗位信息'!K:K,'1-2 人员岗位信息'!$C:$C,"专业外包",'1-2 人员岗位信息'!$B:$B,$D54)</f>
        <v>0</v>
      </c>
      <c r="AT54" s="299"/>
      <c r="AU54" s="175">
        <f t="shared" si="106"/>
        <v>0</v>
      </c>
      <c r="AV54" s="175">
        <f>SUMIFS('1-2 人员岗位信息'!L:L,'1-2 人员岗位信息'!$C:$C,"专业外包",'1-2 人员岗位信息'!$B:$B,$D54)</f>
        <v>0</v>
      </c>
      <c r="AW54" s="299"/>
      <c r="AX54" s="175">
        <f t="shared" si="107"/>
        <v>0</v>
      </c>
      <c r="AY54" s="175">
        <f>SUMIFS('1-2 人员岗位信息'!M:M,'1-2 人员岗位信息'!$C:$C,"专业外包",'1-2 人员岗位信息'!$B:$B,$D54)</f>
        <v>0</v>
      </c>
      <c r="AZ54" s="299"/>
      <c r="BA54" s="175">
        <f t="shared" si="108"/>
        <v>0</v>
      </c>
      <c r="BB54" s="175">
        <f>SUMIFS('1-2 人员岗位信息'!N:N,'1-2 人员岗位信息'!$C:$C,"专业外包",'1-2 人员岗位信息'!$B:$B,$D54)</f>
        <v>0</v>
      </c>
      <c r="BC54" s="299"/>
      <c r="BD54" s="175">
        <f t="shared" si="109"/>
        <v>0</v>
      </c>
      <c r="BE54" s="175">
        <f>SUMIFS('1-2 人员岗位信息'!O:O,'1-2 人员岗位信息'!$C:$C,"专业外包",'1-2 人员岗位信息'!$B:$B,$D54)</f>
        <v>0</v>
      </c>
      <c r="BF54" s="299"/>
      <c r="BG54" s="175">
        <f t="shared" si="110"/>
        <v>0</v>
      </c>
      <c r="BH54" s="175">
        <f>SUMIFS('1-2 人员岗位信息'!P:P,'1-2 人员岗位信息'!$C:$C,"专业外包",'1-2 人员岗位信息'!$B:$B,$D54)</f>
        <v>0</v>
      </c>
      <c r="BI54" s="299"/>
      <c r="BJ54" s="175">
        <f t="shared" si="111"/>
        <v>0</v>
      </c>
      <c r="BK54" s="175">
        <f>SUMIFS('1-2 人员岗位信息'!Q:Q,'1-2 人员岗位信息'!$C:$C,"专业外包",'1-2 人员岗位信息'!$B:$B,$D54)</f>
        <v>0</v>
      </c>
      <c r="BL54" s="308"/>
      <c r="BM54" s="312"/>
      <c r="BN54" s="316"/>
    </row>
    <row r="55" s="264" customFormat="1" ht="33.95" hidden="1" customHeight="1" outlineLevel="5" spans="2:66">
      <c r="B55" s="175" t="s">
        <v>784</v>
      </c>
      <c r="C55" s="284" t="s">
        <v>865</v>
      </c>
      <c r="D55" s="264" t="s">
        <v>843</v>
      </c>
      <c r="E55" s="175" t="s">
        <v>844</v>
      </c>
      <c r="F55" s="175"/>
      <c r="G55" s="175" t="s">
        <v>788</v>
      </c>
      <c r="H55" s="175">
        <f t="shared" si="95"/>
        <v>0</v>
      </c>
      <c r="I55" s="175" t="s">
        <v>789</v>
      </c>
      <c r="J55" s="175" t="e">
        <f t="shared" si="96"/>
        <v>#DIV/0!</v>
      </c>
      <c r="K55" s="175" t="s">
        <v>790</v>
      </c>
      <c r="L55" s="175" t="e">
        <f t="shared" si="97"/>
        <v>#DIV/0!</v>
      </c>
      <c r="M55" s="175" t="s">
        <v>791</v>
      </c>
      <c r="N55" s="175">
        <f t="shared" si="98"/>
        <v>0</v>
      </c>
      <c r="O55" s="175"/>
      <c r="P55" s="291"/>
      <c r="Q55" s="291"/>
      <c r="R55" s="291"/>
      <c r="S55" s="291"/>
      <c r="T55" s="291"/>
      <c r="U55" s="291"/>
      <c r="V55" s="291"/>
      <c r="W55" s="291"/>
      <c r="X55" s="291"/>
      <c r="Y55" s="291"/>
      <c r="Z55" s="291"/>
      <c r="AA55" s="291"/>
      <c r="AB55" s="175">
        <f t="shared" si="99"/>
        <v>0</v>
      </c>
      <c r="AC55" s="175">
        <f t="shared" si="100"/>
        <v>0</v>
      </c>
      <c r="AD55" s="175">
        <f>SUMIFS('1-2 人员岗位信息'!F:F,'1-2 人员岗位信息'!$C:$C,"专业外包",'1-2 人员岗位信息'!$B:$B,$D55)</f>
        <v>0</v>
      </c>
      <c r="AE55" s="299"/>
      <c r="AF55" s="175">
        <f t="shared" si="101"/>
        <v>0</v>
      </c>
      <c r="AG55" s="175">
        <f>SUMIFS('1-2 人员岗位信息'!G:G,'1-2 人员岗位信息'!$C:$C,"专业外包",'1-2 人员岗位信息'!$B:$B,$D55)</f>
        <v>0</v>
      </c>
      <c r="AH55" s="299"/>
      <c r="AI55" s="175">
        <f t="shared" si="102"/>
        <v>0</v>
      </c>
      <c r="AJ55" s="175">
        <f>SUMIFS('1-2 人员岗位信息'!H:H,'1-2 人员岗位信息'!$C:$C,"专业外包",'1-2 人员岗位信息'!$B:$B,$D55)</f>
        <v>0</v>
      </c>
      <c r="AK55" s="299"/>
      <c r="AL55" s="175">
        <f t="shared" si="103"/>
        <v>0</v>
      </c>
      <c r="AM55" s="175">
        <f>SUMIFS('1-2 人员岗位信息'!I:I,'1-2 人员岗位信息'!$C:$C,"专业外包",'1-2 人员岗位信息'!$B:$B,$D55)</f>
        <v>0</v>
      </c>
      <c r="AN55" s="299"/>
      <c r="AO55" s="175">
        <f t="shared" si="104"/>
        <v>0</v>
      </c>
      <c r="AP55" s="175">
        <f>SUMIFS('1-2 人员岗位信息'!J:J,'1-2 人员岗位信息'!$C:$C,"专业外包",'1-2 人员岗位信息'!$B:$B,$D55)</f>
        <v>0</v>
      </c>
      <c r="AQ55" s="299"/>
      <c r="AR55" s="175">
        <f t="shared" si="105"/>
        <v>0</v>
      </c>
      <c r="AS55" s="175">
        <f>SUMIFS('1-2 人员岗位信息'!K:K,'1-2 人员岗位信息'!$C:$C,"专业外包",'1-2 人员岗位信息'!$B:$B,$D55)</f>
        <v>0</v>
      </c>
      <c r="AT55" s="299"/>
      <c r="AU55" s="175">
        <f t="shared" si="106"/>
        <v>0</v>
      </c>
      <c r="AV55" s="175">
        <f>SUMIFS('1-2 人员岗位信息'!L:L,'1-2 人员岗位信息'!$C:$C,"专业外包",'1-2 人员岗位信息'!$B:$B,$D55)</f>
        <v>0</v>
      </c>
      <c r="AW55" s="299"/>
      <c r="AX55" s="175">
        <f t="shared" si="107"/>
        <v>0</v>
      </c>
      <c r="AY55" s="175">
        <f>SUMIFS('1-2 人员岗位信息'!M:M,'1-2 人员岗位信息'!$C:$C,"专业外包",'1-2 人员岗位信息'!$B:$B,$D55)</f>
        <v>0</v>
      </c>
      <c r="AZ55" s="299"/>
      <c r="BA55" s="175">
        <f t="shared" si="108"/>
        <v>0</v>
      </c>
      <c r="BB55" s="175">
        <f>SUMIFS('1-2 人员岗位信息'!N:N,'1-2 人员岗位信息'!$C:$C,"专业外包",'1-2 人员岗位信息'!$B:$B,$D55)</f>
        <v>0</v>
      </c>
      <c r="BC55" s="299"/>
      <c r="BD55" s="175">
        <f t="shared" si="109"/>
        <v>0</v>
      </c>
      <c r="BE55" s="175">
        <f>SUMIFS('1-2 人员岗位信息'!O:O,'1-2 人员岗位信息'!$C:$C,"专业外包",'1-2 人员岗位信息'!$B:$B,$D55)</f>
        <v>0</v>
      </c>
      <c r="BF55" s="299"/>
      <c r="BG55" s="175">
        <f t="shared" si="110"/>
        <v>0</v>
      </c>
      <c r="BH55" s="175">
        <f>SUMIFS('1-2 人员岗位信息'!P:P,'1-2 人员岗位信息'!$C:$C,"专业外包",'1-2 人员岗位信息'!$B:$B,$D55)</f>
        <v>0</v>
      </c>
      <c r="BI55" s="299"/>
      <c r="BJ55" s="175">
        <f t="shared" si="111"/>
        <v>0</v>
      </c>
      <c r="BK55" s="175">
        <f>SUMIFS('1-2 人员岗位信息'!Q:Q,'1-2 人员岗位信息'!$C:$C,"专业外包",'1-2 人员岗位信息'!$B:$B,$D55)</f>
        <v>0</v>
      </c>
      <c r="BL55" s="308"/>
      <c r="BM55" s="312"/>
      <c r="BN55" s="316"/>
    </row>
    <row r="56" s="264" customFormat="1" ht="33.95" hidden="1" customHeight="1" outlineLevel="5" spans="2:66">
      <c r="B56" s="175" t="s">
        <v>784</v>
      </c>
      <c r="C56" s="284" t="s">
        <v>866</v>
      </c>
      <c r="D56" s="264" t="s">
        <v>846</v>
      </c>
      <c r="E56" s="175" t="s">
        <v>806</v>
      </c>
      <c r="F56" s="175"/>
      <c r="G56" s="175" t="s">
        <v>788</v>
      </c>
      <c r="H56" s="175">
        <f t="shared" si="95"/>
        <v>0</v>
      </c>
      <c r="I56" s="175" t="s">
        <v>789</v>
      </c>
      <c r="J56" s="175" t="e">
        <f t="shared" si="96"/>
        <v>#DIV/0!</v>
      </c>
      <c r="K56" s="175" t="s">
        <v>790</v>
      </c>
      <c r="L56" s="175" t="e">
        <f t="shared" si="97"/>
        <v>#DIV/0!</v>
      </c>
      <c r="M56" s="175" t="s">
        <v>791</v>
      </c>
      <c r="N56" s="175">
        <f t="shared" si="98"/>
        <v>0</v>
      </c>
      <c r="O56" s="175"/>
      <c r="P56" s="291"/>
      <c r="Q56" s="291"/>
      <c r="R56" s="291"/>
      <c r="S56" s="291"/>
      <c r="T56" s="291"/>
      <c r="U56" s="291"/>
      <c r="V56" s="291"/>
      <c r="W56" s="291"/>
      <c r="X56" s="291"/>
      <c r="Y56" s="291"/>
      <c r="Z56" s="291"/>
      <c r="AA56" s="291"/>
      <c r="AB56" s="175">
        <f t="shared" si="99"/>
        <v>0</v>
      </c>
      <c r="AC56" s="175">
        <f t="shared" si="100"/>
        <v>0</v>
      </c>
      <c r="AD56" s="175">
        <f>SUMIFS('1-2 人员岗位信息'!F:F,'1-2 人员岗位信息'!$C:$C,"专业外包",'1-2 人员岗位信息'!$B:$B,$D56)</f>
        <v>0</v>
      </c>
      <c r="AE56" s="299"/>
      <c r="AF56" s="175">
        <f t="shared" si="101"/>
        <v>0</v>
      </c>
      <c r="AG56" s="175">
        <f>SUMIFS('1-2 人员岗位信息'!G:G,'1-2 人员岗位信息'!$C:$C,"专业外包",'1-2 人员岗位信息'!$B:$B,$D56)</f>
        <v>0</v>
      </c>
      <c r="AH56" s="299"/>
      <c r="AI56" s="175">
        <f t="shared" si="102"/>
        <v>0</v>
      </c>
      <c r="AJ56" s="175">
        <f>SUMIFS('1-2 人员岗位信息'!H:H,'1-2 人员岗位信息'!$C:$C,"专业外包",'1-2 人员岗位信息'!$B:$B,$D56)</f>
        <v>0</v>
      </c>
      <c r="AK56" s="299"/>
      <c r="AL56" s="175">
        <f t="shared" si="103"/>
        <v>0</v>
      </c>
      <c r="AM56" s="175">
        <f>SUMIFS('1-2 人员岗位信息'!I:I,'1-2 人员岗位信息'!$C:$C,"专业外包",'1-2 人员岗位信息'!$B:$B,$D56)</f>
        <v>0</v>
      </c>
      <c r="AN56" s="299"/>
      <c r="AO56" s="175">
        <f t="shared" si="104"/>
        <v>0</v>
      </c>
      <c r="AP56" s="175">
        <f>SUMIFS('1-2 人员岗位信息'!J:J,'1-2 人员岗位信息'!$C:$C,"专业外包",'1-2 人员岗位信息'!$B:$B,$D56)</f>
        <v>0</v>
      </c>
      <c r="AQ56" s="299"/>
      <c r="AR56" s="175">
        <f t="shared" si="105"/>
        <v>0</v>
      </c>
      <c r="AS56" s="175">
        <f>SUMIFS('1-2 人员岗位信息'!K:K,'1-2 人员岗位信息'!$C:$C,"专业外包",'1-2 人员岗位信息'!$B:$B,$D56)</f>
        <v>0</v>
      </c>
      <c r="AT56" s="299"/>
      <c r="AU56" s="175">
        <f t="shared" si="106"/>
        <v>0</v>
      </c>
      <c r="AV56" s="175">
        <f>SUMIFS('1-2 人员岗位信息'!L:L,'1-2 人员岗位信息'!$C:$C,"专业外包",'1-2 人员岗位信息'!$B:$B,$D56)</f>
        <v>0</v>
      </c>
      <c r="AW56" s="299"/>
      <c r="AX56" s="175">
        <f t="shared" si="107"/>
        <v>0</v>
      </c>
      <c r="AY56" s="175">
        <f>SUMIFS('1-2 人员岗位信息'!M:M,'1-2 人员岗位信息'!$C:$C,"专业外包",'1-2 人员岗位信息'!$B:$B,$D56)</f>
        <v>0</v>
      </c>
      <c r="AZ56" s="299"/>
      <c r="BA56" s="175">
        <f t="shared" si="108"/>
        <v>0</v>
      </c>
      <c r="BB56" s="175">
        <f>SUMIFS('1-2 人员岗位信息'!N:N,'1-2 人员岗位信息'!$C:$C,"专业外包",'1-2 人员岗位信息'!$B:$B,$D56)</f>
        <v>0</v>
      </c>
      <c r="BC56" s="299"/>
      <c r="BD56" s="175">
        <f t="shared" si="109"/>
        <v>0</v>
      </c>
      <c r="BE56" s="175">
        <f>SUMIFS('1-2 人员岗位信息'!O:O,'1-2 人员岗位信息'!$C:$C,"专业外包",'1-2 人员岗位信息'!$B:$B,$D56)</f>
        <v>0</v>
      </c>
      <c r="BF56" s="299"/>
      <c r="BG56" s="175">
        <f t="shared" si="110"/>
        <v>0</v>
      </c>
      <c r="BH56" s="175">
        <f>SUMIFS('1-2 人员岗位信息'!P:P,'1-2 人员岗位信息'!$C:$C,"专业外包",'1-2 人员岗位信息'!$B:$B,$D56)</f>
        <v>0</v>
      </c>
      <c r="BI56" s="299"/>
      <c r="BJ56" s="175">
        <f t="shared" si="111"/>
        <v>0</v>
      </c>
      <c r="BK56" s="175">
        <f>SUMIFS('1-2 人员岗位信息'!Q:Q,'1-2 人员岗位信息'!$C:$C,"专业外包",'1-2 人员岗位信息'!$B:$B,$D56)</f>
        <v>0</v>
      </c>
      <c r="BL56" s="308"/>
      <c r="BM56" s="312"/>
      <c r="BN56" s="316"/>
    </row>
    <row r="57" s="48" customFormat="1" ht="33.95" hidden="1" customHeight="1" outlineLevel="3" collapsed="1" spans="2:66">
      <c r="B57" s="115" t="s">
        <v>779</v>
      </c>
      <c r="C57" s="116" t="s">
        <v>867</v>
      </c>
      <c r="D57" s="48" t="s">
        <v>868</v>
      </c>
      <c r="E57" s="115"/>
      <c r="F57" s="115"/>
      <c r="G57" s="115"/>
      <c r="H57" s="115">
        <f>H58+H69+H80+H91</f>
        <v>716677.811320754</v>
      </c>
      <c r="I57" s="115"/>
      <c r="J57" s="115"/>
      <c r="K57" s="115"/>
      <c r="L57" s="115"/>
      <c r="M57" s="115"/>
      <c r="N57" s="115"/>
      <c r="O57" s="115"/>
      <c r="P57" s="289"/>
      <c r="Q57" s="289"/>
      <c r="R57" s="289"/>
      <c r="S57" s="289"/>
      <c r="T57" s="289"/>
      <c r="U57" s="289"/>
      <c r="V57" s="289"/>
      <c r="W57" s="289"/>
      <c r="X57" s="289"/>
      <c r="Y57" s="289"/>
      <c r="Z57" s="289"/>
      <c r="AA57" s="289"/>
      <c r="AB57" s="115">
        <f t="shared" ref="AB57:AF57" si="112">AB58+AB69+AB80+AB91</f>
        <v>716677.811320754</v>
      </c>
      <c r="AC57" s="115">
        <f t="shared" si="112"/>
        <v>69677.0094339623</v>
      </c>
      <c r="AD57" s="115"/>
      <c r="AE57" s="115"/>
      <c r="AF57" s="115">
        <f>AF58+AF69+AF80+AF91</f>
        <v>69677.0094339623</v>
      </c>
      <c r="AG57" s="115"/>
      <c r="AH57" s="115"/>
      <c r="AI57" s="115">
        <f>AI58+AI69+AI80+AI91</f>
        <v>69677.0094339623</v>
      </c>
      <c r="AJ57" s="115"/>
      <c r="AK57" s="115"/>
      <c r="AL57" s="115">
        <f>AL58+AL69+AL80+AL91</f>
        <v>56405.1981132075</v>
      </c>
      <c r="AM57" s="115"/>
      <c r="AN57" s="115"/>
      <c r="AO57" s="115">
        <f>AO58+AO69+AO80+AO91</f>
        <v>56405.1981132075</v>
      </c>
      <c r="AP57" s="115"/>
      <c r="AQ57" s="115"/>
      <c r="AR57" s="115">
        <f>AR58+AR69+AR80+AR91</f>
        <v>56405.1981132075</v>
      </c>
      <c r="AS57" s="115"/>
      <c r="AT57" s="115"/>
      <c r="AU57" s="115">
        <f>AU58+AU69+AU80+AU91</f>
        <v>56405.1981132075</v>
      </c>
      <c r="AV57" s="115"/>
      <c r="AW57" s="115"/>
      <c r="AX57" s="115">
        <f>AX58+AX69+AX80+AX91</f>
        <v>56405.1981132075</v>
      </c>
      <c r="AY57" s="115"/>
      <c r="AZ57" s="115"/>
      <c r="BA57" s="115">
        <f>BA58+BA69+BA80+BA91</f>
        <v>56405.1981132075</v>
      </c>
      <c r="BB57" s="115"/>
      <c r="BC57" s="115"/>
      <c r="BD57" s="115">
        <f>BD58+BD69+BD80+BD91</f>
        <v>56405.1981132075</v>
      </c>
      <c r="BE57" s="115"/>
      <c r="BF57" s="115"/>
      <c r="BG57" s="115">
        <f>BG58+BG69+BG80+BG91</f>
        <v>56405.1981132075</v>
      </c>
      <c r="BH57" s="115"/>
      <c r="BI57" s="115"/>
      <c r="BJ57" s="115">
        <f>BJ58+BJ69+BJ80+BJ91</f>
        <v>56405.1981132075</v>
      </c>
      <c r="BK57" s="115"/>
      <c r="BL57" s="306"/>
      <c r="BM57" s="312"/>
      <c r="BN57" s="314"/>
    </row>
    <row r="58" s="118" customFormat="1" ht="33.95" hidden="1" customHeight="1" outlineLevel="4" collapsed="1" spans="2:66">
      <c r="B58" s="119" t="s">
        <v>779</v>
      </c>
      <c r="C58" s="120" t="s">
        <v>115</v>
      </c>
      <c r="D58" s="118" t="s">
        <v>109</v>
      </c>
      <c r="E58" s="119"/>
      <c r="F58" s="119"/>
      <c r="G58" s="119"/>
      <c r="H58" s="119">
        <f>SUM(H59:H68)</f>
        <v>0</v>
      </c>
      <c r="I58" s="119"/>
      <c r="J58" s="119"/>
      <c r="K58" s="119"/>
      <c r="L58" s="119"/>
      <c r="M58" s="119"/>
      <c r="N58" s="119"/>
      <c r="O58" s="119"/>
      <c r="P58" s="290"/>
      <c r="Q58" s="290"/>
      <c r="R58" s="290"/>
      <c r="S58" s="290"/>
      <c r="T58" s="290"/>
      <c r="U58" s="290"/>
      <c r="V58" s="290"/>
      <c r="W58" s="290"/>
      <c r="X58" s="290"/>
      <c r="Y58" s="290"/>
      <c r="Z58" s="290"/>
      <c r="AA58" s="290"/>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7"/>
      <c r="BM58" s="312"/>
      <c r="BN58" s="315"/>
    </row>
    <row r="59" s="264" customFormat="1" ht="33.95" hidden="1" customHeight="1" outlineLevel="5" spans="2:66">
      <c r="B59" s="175" t="s">
        <v>784</v>
      </c>
      <c r="C59" s="284" t="s">
        <v>869</v>
      </c>
      <c r="D59" s="264" t="s">
        <v>870</v>
      </c>
      <c r="E59" s="175" t="s">
        <v>871</v>
      </c>
      <c r="F59" s="175"/>
      <c r="G59" s="175" t="s">
        <v>788</v>
      </c>
      <c r="H59" s="175">
        <f t="shared" ref="H59:H68" si="114">AB59</f>
        <v>0</v>
      </c>
      <c r="I59" s="175" t="s">
        <v>789</v>
      </c>
      <c r="J59" s="175">
        <f t="shared" ref="J59:J68" si="115">SUM(AD59,AG59,AJ59,AM59,AP59,AS59,AV59,AY59,BB59,BE59,BH59,BK59)/N59</f>
        <v>1</v>
      </c>
      <c r="K59" s="175" t="s">
        <v>790</v>
      </c>
      <c r="L59" s="175">
        <f t="shared" ref="L59:L68" si="116">H59/N59/J59</f>
        <v>0</v>
      </c>
      <c r="M59" s="175" t="s">
        <v>791</v>
      </c>
      <c r="N59" s="175">
        <f t="shared" ref="N59:N68" si="117">COUNTIF(AD59,"&gt;0")+COUNTIF(AG59,"&gt;0")+COUNTIF(AJ59,"&gt;0")+COUNTIF(AM59,"&gt;0")+COUNTIF(AP59,"&gt;0")+COUNTIF(AS59,"&gt;0")+COUNTIF(AV59,"&gt;0")+COUNTIF(AY59,"&gt;0")+COUNTIF(BB59,"&gt;0")+COUNTIF(BE59,"&gt;0")+COUNTIF(BH59,"&gt;0")+COUNTIF(BK59,"&gt;0")</f>
        <v>12</v>
      </c>
      <c r="O59" s="175"/>
      <c r="P59" s="291"/>
      <c r="Q59" s="291"/>
      <c r="R59" s="291"/>
      <c r="S59" s="291"/>
      <c r="T59" s="291"/>
      <c r="U59" s="291"/>
      <c r="V59" s="291"/>
      <c r="W59" s="291"/>
      <c r="X59" s="291"/>
      <c r="Y59" s="291"/>
      <c r="Z59" s="291"/>
      <c r="AA59" s="291"/>
      <c r="AB59" s="175">
        <f t="shared" ref="AB59:AB68" si="118">SUM(AC59,AF59,AI59,AL59,AO59,AR59,AU59,AX59,BA59,BD59,BG59,BJ59)</f>
        <v>0</v>
      </c>
      <c r="AC59" s="175">
        <f t="shared" ref="AC59:AC68" si="119">AD59*AE59</f>
        <v>0</v>
      </c>
      <c r="AD59" s="175">
        <f>SUMIFS('1-2 人员岗位信息'!F:F,'1-2 人员岗位信息'!$C:$C,"自有人员",'1-2 人员岗位信息'!$B:$B,$D59)</f>
        <v>1</v>
      </c>
      <c r="AE59" s="299"/>
      <c r="AF59" s="175">
        <f t="shared" ref="AF59:AF68" si="120">AG59*AH59</f>
        <v>0</v>
      </c>
      <c r="AG59" s="175">
        <f>SUMIFS('1-2 人员岗位信息'!G:G,'1-2 人员岗位信息'!$C:$C,"自有人员",'1-2 人员岗位信息'!$B:$B,$D59)</f>
        <v>1</v>
      </c>
      <c r="AH59" s="299"/>
      <c r="AI59" s="175">
        <f t="shared" ref="AI59:AI68" si="121">AJ59*AK59</f>
        <v>0</v>
      </c>
      <c r="AJ59" s="175">
        <f>SUMIFS('1-2 人员岗位信息'!H:H,'1-2 人员岗位信息'!$C:$C,"自有人员",'1-2 人员岗位信息'!$B:$B,$D59)</f>
        <v>1</v>
      </c>
      <c r="AK59" s="299"/>
      <c r="AL59" s="175">
        <f t="shared" ref="AL59:AL68" si="122">AM59*AN59</f>
        <v>0</v>
      </c>
      <c r="AM59" s="175">
        <f>SUMIFS('1-2 人员岗位信息'!I:I,'1-2 人员岗位信息'!$C:$C,"自有人员",'1-2 人员岗位信息'!$B:$B,$D59)</f>
        <v>1</v>
      </c>
      <c r="AN59" s="299"/>
      <c r="AO59" s="175">
        <f t="shared" ref="AO59:AO68" si="123">AP59*AQ59</f>
        <v>0</v>
      </c>
      <c r="AP59" s="175">
        <f>SUMIFS('1-2 人员岗位信息'!J:J,'1-2 人员岗位信息'!$C:$C,"自有人员",'1-2 人员岗位信息'!$B:$B,$D59)</f>
        <v>1</v>
      </c>
      <c r="AQ59" s="299"/>
      <c r="AR59" s="175">
        <f t="shared" ref="AR59:AR68" si="124">AS59*AT59</f>
        <v>0</v>
      </c>
      <c r="AS59" s="175">
        <f>SUMIFS('1-2 人员岗位信息'!K:K,'1-2 人员岗位信息'!$C:$C,"自有人员",'1-2 人员岗位信息'!$B:$B,$D59)</f>
        <v>1</v>
      </c>
      <c r="AT59" s="299"/>
      <c r="AU59" s="175">
        <f t="shared" ref="AU59:AU68" si="125">AV59*AW59</f>
        <v>0</v>
      </c>
      <c r="AV59" s="175">
        <f>SUMIFS('1-2 人员岗位信息'!L:L,'1-2 人员岗位信息'!$C:$C,"自有人员",'1-2 人员岗位信息'!$B:$B,$D59)</f>
        <v>1</v>
      </c>
      <c r="AW59" s="299"/>
      <c r="AX59" s="175">
        <f t="shared" ref="AX59:AX68" si="126">AY59*AZ59</f>
        <v>0</v>
      </c>
      <c r="AY59" s="175">
        <f>SUMIFS('1-2 人员岗位信息'!M:M,'1-2 人员岗位信息'!$C:$C,"自有人员",'1-2 人员岗位信息'!$B:$B,$D59)</f>
        <v>1</v>
      </c>
      <c r="AZ59" s="299"/>
      <c r="BA59" s="175">
        <f t="shared" ref="BA59:BA68" si="127">BB59*BC59</f>
        <v>0</v>
      </c>
      <c r="BB59" s="175">
        <f>SUMIFS('1-2 人员岗位信息'!N:N,'1-2 人员岗位信息'!$C:$C,"自有人员",'1-2 人员岗位信息'!$B:$B,$D59)</f>
        <v>1</v>
      </c>
      <c r="BC59" s="299"/>
      <c r="BD59" s="175">
        <f t="shared" ref="BD59:BD68" si="128">BE59*BF59</f>
        <v>0</v>
      </c>
      <c r="BE59" s="175">
        <f>SUMIFS('1-2 人员岗位信息'!O:O,'1-2 人员岗位信息'!$C:$C,"自有人员",'1-2 人员岗位信息'!$B:$B,$D59)</f>
        <v>1</v>
      </c>
      <c r="BF59" s="299"/>
      <c r="BG59" s="175">
        <f t="shared" ref="BG59:BG68" si="129">BH59*BI59</f>
        <v>0</v>
      </c>
      <c r="BH59" s="175">
        <f>SUMIFS('1-2 人员岗位信息'!P:P,'1-2 人员岗位信息'!$C:$C,"自有人员",'1-2 人员岗位信息'!$B:$B,$D59)</f>
        <v>1</v>
      </c>
      <c r="BI59" s="299"/>
      <c r="BJ59" s="175">
        <f t="shared" ref="BJ59:BJ68" si="130">BK59*BL59</f>
        <v>0</v>
      </c>
      <c r="BK59" s="175">
        <f>SUMIFS('1-2 人员岗位信息'!Q:Q,'1-2 人员岗位信息'!$C:$C,"自有人员",'1-2 人员岗位信息'!$B:$B,$D59)</f>
        <v>1</v>
      </c>
      <c r="BL59" s="308"/>
      <c r="BM59" s="312"/>
      <c r="BN59" s="316"/>
    </row>
    <row r="60" s="264" customFormat="1" ht="33.95" hidden="1" customHeight="1" outlineLevel="5" spans="2:66">
      <c r="B60" s="175" t="s">
        <v>784</v>
      </c>
      <c r="C60" s="284" t="s">
        <v>872</v>
      </c>
      <c r="D60" s="264" t="s">
        <v>873</v>
      </c>
      <c r="E60" s="175" t="s">
        <v>874</v>
      </c>
      <c r="F60" s="175"/>
      <c r="G60" s="175" t="s">
        <v>788</v>
      </c>
      <c r="H60" s="175">
        <f t="shared" si="114"/>
        <v>0</v>
      </c>
      <c r="I60" s="175" t="s">
        <v>789</v>
      </c>
      <c r="J60" s="175" t="e">
        <f t="shared" si="115"/>
        <v>#DIV/0!</v>
      </c>
      <c r="K60" s="175" t="s">
        <v>790</v>
      </c>
      <c r="L60" s="175" t="e">
        <f t="shared" si="116"/>
        <v>#DIV/0!</v>
      </c>
      <c r="M60" s="175" t="s">
        <v>791</v>
      </c>
      <c r="N60" s="175">
        <f t="shared" si="117"/>
        <v>0</v>
      </c>
      <c r="O60" s="175"/>
      <c r="P60" s="291"/>
      <c r="Q60" s="291"/>
      <c r="R60" s="291"/>
      <c r="S60" s="291"/>
      <c r="T60" s="291"/>
      <c r="U60" s="291"/>
      <c r="V60" s="291"/>
      <c r="W60" s="291"/>
      <c r="X60" s="291"/>
      <c r="Y60" s="291"/>
      <c r="Z60" s="291"/>
      <c r="AA60" s="291"/>
      <c r="AB60" s="175">
        <f t="shared" si="118"/>
        <v>0</v>
      </c>
      <c r="AC60" s="175">
        <f t="shared" si="119"/>
        <v>0</v>
      </c>
      <c r="AD60" s="175">
        <f>SUMIFS('1-2 人员岗位信息'!F:F,'1-2 人员岗位信息'!$C:$C,"自有人员",'1-2 人员岗位信息'!$B:$B,$D60)</f>
        <v>0</v>
      </c>
      <c r="AE60" s="299"/>
      <c r="AF60" s="175">
        <f t="shared" si="120"/>
        <v>0</v>
      </c>
      <c r="AG60" s="175">
        <f>SUMIFS('1-2 人员岗位信息'!G:G,'1-2 人员岗位信息'!$C:$C,"自有人员",'1-2 人员岗位信息'!$B:$B,$D60)</f>
        <v>0</v>
      </c>
      <c r="AH60" s="299"/>
      <c r="AI60" s="175">
        <f t="shared" si="121"/>
        <v>0</v>
      </c>
      <c r="AJ60" s="175">
        <f>SUMIFS('1-2 人员岗位信息'!H:H,'1-2 人员岗位信息'!$C:$C,"自有人员",'1-2 人员岗位信息'!$B:$B,$D60)</f>
        <v>0</v>
      </c>
      <c r="AK60" s="299"/>
      <c r="AL60" s="175">
        <f t="shared" si="122"/>
        <v>0</v>
      </c>
      <c r="AM60" s="175">
        <f>SUMIFS('1-2 人员岗位信息'!I:I,'1-2 人员岗位信息'!$C:$C,"自有人员",'1-2 人员岗位信息'!$B:$B,$D60)</f>
        <v>0</v>
      </c>
      <c r="AN60" s="299"/>
      <c r="AO60" s="175">
        <f t="shared" si="123"/>
        <v>0</v>
      </c>
      <c r="AP60" s="175">
        <f>SUMIFS('1-2 人员岗位信息'!J:J,'1-2 人员岗位信息'!$C:$C,"自有人员",'1-2 人员岗位信息'!$B:$B,$D60)</f>
        <v>0</v>
      </c>
      <c r="AQ60" s="299"/>
      <c r="AR60" s="175">
        <f t="shared" si="124"/>
        <v>0</v>
      </c>
      <c r="AS60" s="175">
        <f>SUMIFS('1-2 人员岗位信息'!K:K,'1-2 人员岗位信息'!$C:$C,"自有人员",'1-2 人员岗位信息'!$B:$B,$D60)</f>
        <v>0</v>
      </c>
      <c r="AT60" s="299"/>
      <c r="AU60" s="175">
        <f t="shared" si="125"/>
        <v>0</v>
      </c>
      <c r="AV60" s="175">
        <f>SUMIFS('1-2 人员岗位信息'!L:L,'1-2 人员岗位信息'!$C:$C,"自有人员",'1-2 人员岗位信息'!$B:$B,$D60)</f>
        <v>0</v>
      </c>
      <c r="AW60" s="299"/>
      <c r="AX60" s="175">
        <f t="shared" si="126"/>
        <v>0</v>
      </c>
      <c r="AY60" s="175">
        <f>SUMIFS('1-2 人员岗位信息'!M:M,'1-2 人员岗位信息'!$C:$C,"自有人员",'1-2 人员岗位信息'!$B:$B,$D60)</f>
        <v>0</v>
      </c>
      <c r="AZ60" s="299"/>
      <c r="BA60" s="175">
        <f t="shared" si="127"/>
        <v>0</v>
      </c>
      <c r="BB60" s="175">
        <f>SUMIFS('1-2 人员岗位信息'!N:N,'1-2 人员岗位信息'!$C:$C,"自有人员",'1-2 人员岗位信息'!$B:$B,$D60)</f>
        <v>0</v>
      </c>
      <c r="BC60" s="299"/>
      <c r="BD60" s="175">
        <f t="shared" si="128"/>
        <v>0</v>
      </c>
      <c r="BE60" s="175">
        <f>SUMIFS('1-2 人员岗位信息'!O:O,'1-2 人员岗位信息'!$C:$C,"自有人员",'1-2 人员岗位信息'!$B:$B,$D60)</f>
        <v>0</v>
      </c>
      <c r="BF60" s="299"/>
      <c r="BG60" s="175">
        <f t="shared" si="129"/>
        <v>0</v>
      </c>
      <c r="BH60" s="175">
        <f>SUMIFS('1-2 人员岗位信息'!P:P,'1-2 人员岗位信息'!$C:$C,"自有人员",'1-2 人员岗位信息'!$B:$B,$D60)</f>
        <v>0</v>
      </c>
      <c r="BI60" s="299"/>
      <c r="BJ60" s="175">
        <f t="shared" si="130"/>
        <v>0</v>
      </c>
      <c r="BK60" s="175">
        <f>SUMIFS('1-2 人员岗位信息'!Q:Q,'1-2 人员岗位信息'!$C:$C,"自有人员",'1-2 人员岗位信息'!$B:$B,$D60)</f>
        <v>0</v>
      </c>
      <c r="BL60" s="308"/>
      <c r="BM60" s="312"/>
      <c r="BN60" s="316"/>
    </row>
    <row r="61" s="264" customFormat="1" ht="33.95" hidden="1" customHeight="1" outlineLevel="5" spans="2:66">
      <c r="B61" s="175" t="s">
        <v>784</v>
      </c>
      <c r="C61" s="284" t="s">
        <v>875</v>
      </c>
      <c r="D61" s="264" t="s">
        <v>876</v>
      </c>
      <c r="E61" s="175" t="s">
        <v>877</v>
      </c>
      <c r="F61" s="175"/>
      <c r="G61" s="175" t="s">
        <v>788</v>
      </c>
      <c r="H61" s="175">
        <f t="shared" si="114"/>
        <v>0</v>
      </c>
      <c r="I61" s="175" t="s">
        <v>789</v>
      </c>
      <c r="J61" s="175" t="e">
        <f t="shared" si="115"/>
        <v>#DIV/0!</v>
      </c>
      <c r="K61" s="175" t="s">
        <v>790</v>
      </c>
      <c r="L61" s="175" t="e">
        <f t="shared" si="116"/>
        <v>#DIV/0!</v>
      </c>
      <c r="M61" s="175" t="s">
        <v>791</v>
      </c>
      <c r="N61" s="175">
        <f t="shared" si="117"/>
        <v>0</v>
      </c>
      <c r="O61" s="175"/>
      <c r="P61" s="291"/>
      <c r="Q61" s="291"/>
      <c r="R61" s="291"/>
      <c r="S61" s="291"/>
      <c r="T61" s="291"/>
      <c r="U61" s="291"/>
      <c r="V61" s="291"/>
      <c r="W61" s="291"/>
      <c r="X61" s="291"/>
      <c r="Y61" s="291"/>
      <c r="Z61" s="291"/>
      <c r="AA61" s="291"/>
      <c r="AB61" s="175">
        <f t="shared" si="118"/>
        <v>0</v>
      </c>
      <c r="AC61" s="175">
        <f t="shared" si="119"/>
        <v>0</v>
      </c>
      <c r="AD61" s="175">
        <f>SUMIFS('1-2 人员岗位信息'!F:F,'1-2 人员岗位信息'!$C:$C,"自有人员",'1-2 人员岗位信息'!$B:$B,$D61)</f>
        <v>0</v>
      </c>
      <c r="AE61" s="299"/>
      <c r="AF61" s="175">
        <f t="shared" si="120"/>
        <v>0</v>
      </c>
      <c r="AG61" s="175">
        <f>SUMIFS('1-2 人员岗位信息'!G:G,'1-2 人员岗位信息'!$C:$C,"自有人员",'1-2 人员岗位信息'!$B:$B,$D61)</f>
        <v>0</v>
      </c>
      <c r="AH61" s="299"/>
      <c r="AI61" s="175">
        <f t="shared" si="121"/>
        <v>0</v>
      </c>
      <c r="AJ61" s="175">
        <f>SUMIFS('1-2 人员岗位信息'!H:H,'1-2 人员岗位信息'!$C:$C,"自有人员",'1-2 人员岗位信息'!$B:$B,$D61)</f>
        <v>0</v>
      </c>
      <c r="AK61" s="299"/>
      <c r="AL61" s="175">
        <f t="shared" si="122"/>
        <v>0</v>
      </c>
      <c r="AM61" s="175">
        <f>SUMIFS('1-2 人员岗位信息'!I:I,'1-2 人员岗位信息'!$C:$C,"自有人员",'1-2 人员岗位信息'!$B:$B,$D61)</f>
        <v>0</v>
      </c>
      <c r="AN61" s="299"/>
      <c r="AO61" s="175">
        <f t="shared" si="123"/>
        <v>0</v>
      </c>
      <c r="AP61" s="175">
        <f>SUMIFS('1-2 人员岗位信息'!J:J,'1-2 人员岗位信息'!$C:$C,"自有人员",'1-2 人员岗位信息'!$B:$B,$D61)</f>
        <v>0</v>
      </c>
      <c r="AQ61" s="299"/>
      <c r="AR61" s="175">
        <f t="shared" si="124"/>
        <v>0</v>
      </c>
      <c r="AS61" s="175">
        <f>SUMIFS('1-2 人员岗位信息'!K:K,'1-2 人员岗位信息'!$C:$C,"自有人员",'1-2 人员岗位信息'!$B:$B,$D61)</f>
        <v>0</v>
      </c>
      <c r="AT61" s="299"/>
      <c r="AU61" s="175">
        <f t="shared" si="125"/>
        <v>0</v>
      </c>
      <c r="AV61" s="175">
        <f>SUMIFS('1-2 人员岗位信息'!L:L,'1-2 人员岗位信息'!$C:$C,"自有人员",'1-2 人员岗位信息'!$B:$B,$D61)</f>
        <v>0</v>
      </c>
      <c r="AW61" s="299"/>
      <c r="AX61" s="175">
        <f t="shared" si="126"/>
        <v>0</v>
      </c>
      <c r="AY61" s="175">
        <f>SUMIFS('1-2 人员岗位信息'!M:M,'1-2 人员岗位信息'!$C:$C,"自有人员",'1-2 人员岗位信息'!$B:$B,$D61)</f>
        <v>0</v>
      </c>
      <c r="AZ61" s="299"/>
      <c r="BA61" s="175">
        <f t="shared" si="127"/>
        <v>0</v>
      </c>
      <c r="BB61" s="175">
        <f>SUMIFS('1-2 人员岗位信息'!N:N,'1-2 人员岗位信息'!$C:$C,"自有人员",'1-2 人员岗位信息'!$B:$B,$D61)</f>
        <v>0</v>
      </c>
      <c r="BC61" s="299"/>
      <c r="BD61" s="175">
        <f t="shared" si="128"/>
        <v>0</v>
      </c>
      <c r="BE61" s="175">
        <f>SUMIFS('1-2 人员岗位信息'!O:O,'1-2 人员岗位信息'!$C:$C,"自有人员",'1-2 人员岗位信息'!$B:$B,$D61)</f>
        <v>0</v>
      </c>
      <c r="BF61" s="299"/>
      <c r="BG61" s="175">
        <f t="shared" si="129"/>
        <v>0</v>
      </c>
      <c r="BH61" s="175">
        <f>SUMIFS('1-2 人员岗位信息'!P:P,'1-2 人员岗位信息'!$C:$C,"自有人员",'1-2 人员岗位信息'!$B:$B,$D61)</f>
        <v>0</v>
      </c>
      <c r="BI61" s="299"/>
      <c r="BJ61" s="175">
        <f t="shared" si="130"/>
        <v>0</v>
      </c>
      <c r="BK61" s="175">
        <f>SUMIFS('1-2 人员岗位信息'!Q:Q,'1-2 人员岗位信息'!$C:$C,"自有人员",'1-2 人员岗位信息'!$B:$B,$D61)</f>
        <v>0</v>
      </c>
      <c r="BL61" s="308"/>
      <c r="BM61" s="312"/>
      <c r="BN61" s="316"/>
    </row>
    <row r="62" s="264" customFormat="1" ht="33.95" hidden="1" customHeight="1" outlineLevel="5" spans="2:66">
      <c r="B62" s="175" t="s">
        <v>784</v>
      </c>
      <c r="C62" s="284" t="s">
        <v>878</v>
      </c>
      <c r="D62" s="264" t="s">
        <v>879</v>
      </c>
      <c r="E62" s="175" t="s">
        <v>880</v>
      </c>
      <c r="F62" s="175"/>
      <c r="G62" s="175" t="s">
        <v>788</v>
      </c>
      <c r="H62" s="175">
        <f t="shared" si="114"/>
        <v>0</v>
      </c>
      <c r="I62" s="175" t="s">
        <v>789</v>
      </c>
      <c r="J62" s="175" t="e">
        <f t="shared" si="115"/>
        <v>#DIV/0!</v>
      </c>
      <c r="K62" s="175" t="s">
        <v>790</v>
      </c>
      <c r="L62" s="175" t="e">
        <f t="shared" si="116"/>
        <v>#DIV/0!</v>
      </c>
      <c r="M62" s="175" t="s">
        <v>791</v>
      </c>
      <c r="N62" s="175">
        <f t="shared" si="117"/>
        <v>0</v>
      </c>
      <c r="O62" s="175"/>
      <c r="P62" s="291"/>
      <c r="Q62" s="291"/>
      <c r="R62" s="291"/>
      <c r="S62" s="291"/>
      <c r="T62" s="291"/>
      <c r="U62" s="291"/>
      <c r="V62" s="291"/>
      <c r="W62" s="291"/>
      <c r="X62" s="291"/>
      <c r="Y62" s="291"/>
      <c r="Z62" s="291"/>
      <c r="AA62" s="291"/>
      <c r="AB62" s="175">
        <f t="shared" si="118"/>
        <v>0</v>
      </c>
      <c r="AC62" s="175">
        <f t="shared" si="119"/>
        <v>0</v>
      </c>
      <c r="AD62" s="175">
        <f>SUMIFS('1-2 人员岗位信息'!F:F,'1-2 人员岗位信息'!$C:$C,"自有人员",'1-2 人员岗位信息'!$B:$B,$D62)</f>
        <v>0</v>
      </c>
      <c r="AE62" s="299"/>
      <c r="AF62" s="175">
        <f t="shared" si="120"/>
        <v>0</v>
      </c>
      <c r="AG62" s="175">
        <f>SUMIFS('1-2 人员岗位信息'!G:G,'1-2 人员岗位信息'!$C:$C,"自有人员",'1-2 人员岗位信息'!$B:$B,$D62)</f>
        <v>0</v>
      </c>
      <c r="AH62" s="299"/>
      <c r="AI62" s="175">
        <f t="shared" si="121"/>
        <v>0</v>
      </c>
      <c r="AJ62" s="175">
        <f>SUMIFS('1-2 人员岗位信息'!H:H,'1-2 人员岗位信息'!$C:$C,"自有人员",'1-2 人员岗位信息'!$B:$B,$D62)</f>
        <v>0</v>
      </c>
      <c r="AK62" s="299"/>
      <c r="AL62" s="175">
        <f t="shared" si="122"/>
        <v>0</v>
      </c>
      <c r="AM62" s="175">
        <f>SUMIFS('1-2 人员岗位信息'!I:I,'1-2 人员岗位信息'!$C:$C,"自有人员",'1-2 人员岗位信息'!$B:$B,$D62)</f>
        <v>0</v>
      </c>
      <c r="AN62" s="299"/>
      <c r="AO62" s="175">
        <f t="shared" si="123"/>
        <v>0</v>
      </c>
      <c r="AP62" s="175">
        <f>SUMIFS('1-2 人员岗位信息'!J:J,'1-2 人员岗位信息'!$C:$C,"自有人员",'1-2 人员岗位信息'!$B:$B,$D62)</f>
        <v>0</v>
      </c>
      <c r="AQ62" s="299"/>
      <c r="AR62" s="175">
        <f t="shared" si="124"/>
        <v>0</v>
      </c>
      <c r="AS62" s="175">
        <f>SUMIFS('1-2 人员岗位信息'!K:K,'1-2 人员岗位信息'!$C:$C,"自有人员",'1-2 人员岗位信息'!$B:$B,$D62)</f>
        <v>0</v>
      </c>
      <c r="AT62" s="299"/>
      <c r="AU62" s="175">
        <f t="shared" si="125"/>
        <v>0</v>
      </c>
      <c r="AV62" s="175">
        <f>SUMIFS('1-2 人员岗位信息'!L:L,'1-2 人员岗位信息'!$C:$C,"自有人员",'1-2 人员岗位信息'!$B:$B,$D62)</f>
        <v>0</v>
      </c>
      <c r="AW62" s="299"/>
      <c r="AX62" s="175">
        <f t="shared" si="126"/>
        <v>0</v>
      </c>
      <c r="AY62" s="175">
        <f>SUMIFS('1-2 人员岗位信息'!M:M,'1-2 人员岗位信息'!$C:$C,"自有人员",'1-2 人员岗位信息'!$B:$B,$D62)</f>
        <v>0</v>
      </c>
      <c r="AZ62" s="299"/>
      <c r="BA62" s="175">
        <f t="shared" si="127"/>
        <v>0</v>
      </c>
      <c r="BB62" s="175">
        <f>SUMIFS('1-2 人员岗位信息'!N:N,'1-2 人员岗位信息'!$C:$C,"自有人员",'1-2 人员岗位信息'!$B:$B,$D62)</f>
        <v>0</v>
      </c>
      <c r="BC62" s="299"/>
      <c r="BD62" s="175">
        <f t="shared" si="128"/>
        <v>0</v>
      </c>
      <c r="BE62" s="175">
        <f>SUMIFS('1-2 人员岗位信息'!O:O,'1-2 人员岗位信息'!$C:$C,"自有人员",'1-2 人员岗位信息'!$B:$B,$D62)</f>
        <v>0</v>
      </c>
      <c r="BF62" s="299"/>
      <c r="BG62" s="175">
        <f t="shared" si="129"/>
        <v>0</v>
      </c>
      <c r="BH62" s="175">
        <f>SUMIFS('1-2 人员岗位信息'!P:P,'1-2 人员岗位信息'!$C:$C,"自有人员",'1-2 人员岗位信息'!$B:$B,$D62)</f>
        <v>0</v>
      </c>
      <c r="BI62" s="299"/>
      <c r="BJ62" s="175">
        <f t="shared" si="130"/>
        <v>0</v>
      </c>
      <c r="BK62" s="175">
        <f>SUMIFS('1-2 人员岗位信息'!Q:Q,'1-2 人员岗位信息'!$C:$C,"自有人员",'1-2 人员岗位信息'!$B:$B,$D62)</f>
        <v>0</v>
      </c>
      <c r="BL62" s="308"/>
      <c r="BM62" s="312"/>
      <c r="BN62" s="316"/>
    </row>
    <row r="63" s="264" customFormat="1" ht="33.95" hidden="1" customHeight="1" outlineLevel="5" spans="2:66">
      <c r="B63" s="175" t="s">
        <v>784</v>
      </c>
      <c r="C63" s="284" t="s">
        <v>881</v>
      </c>
      <c r="D63" s="264" t="s">
        <v>882</v>
      </c>
      <c r="E63" s="175" t="s">
        <v>883</v>
      </c>
      <c r="F63" s="175"/>
      <c r="G63" s="175" t="s">
        <v>788</v>
      </c>
      <c r="H63" s="175">
        <f t="shared" si="114"/>
        <v>0</v>
      </c>
      <c r="I63" s="175" t="s">
        <v>789</v>
      </c>
      <c r="J63" s="175" t="e">
        <f t="shared" si="115"/>
        <v>#DIV/0!</v>
      </c>
      <c r="K63" s="175" t="s">
        <v>790</v>
      </c>
      <c r="L63" s="175" t="e">
        <f t="shared" si="116"/>
        <v>#DIV/0!</v>
      </c>
      <c r="M63" s="175" t="s">
        <v>791</v>
      </c>
      <c r="N63" s="175">
        <f t="shared" si="117"/>
        <v>0</v>
      </c>
      <c r="O63" s="175"/>
      <c r="P63" s="291"/>
      <c r="Q63" s="291"/>
      <c r="R63" s="291"/>
      <c r="S63" s="291"/>
      <c r="T63" s="291"/>
      <c r="U63" s="291"/>
      <c r="V63" s="291"/>
      <c r="W63" s="291"/>
      <c r="X63" s="291"/>
      <c r="Y63" s="291"/>
      <c r="Z63" s="291"/>
      <c r="AA63" s="291"/>
      <c r="AB63" s="175">
        <f t="shared" si="118"/>
        <v>0</v>
      </c>
      <c r="AC63" s="175">
        <f t="shared" si="119"/>
        <v>0</v>
      </c>
      <c r="AD63" s="175">
        <f>SUMIFS('1-2 人员岗位信息'!F:F,'1-2 人员岗位信息'!$C:$C,"自有人员",'1-2 人员岗位信息'!$B:$B,$D63)</f>
        <v>0</v>
      </c>
      <c r="AE63" s="299"/>
      <c r="AF63" s="175">
        <f t="shared" si="120"/>
        <v>0</v>
      </c>
      <c r="AG63" s="175">
        <f>SUMIFS('1-2 人员岗位信息'!G:G,'1-2 人员岗位信息'!$C:$C,"自有人员",'1-2 人员岗位信息'!$B:$B,$D63)</f>
        <v>0</v>
      </c>
      <c r="AH63" s="299"/>
      <c r="AI63" s="175">
        <f t="shared" si="121"/>
        <v>0</v>
      </c>
      <c r="AJ63" s="175">
        <f>SUMIFS('1-2 人员岗位信息'!H:H,'1-2 人员岗位信息'!$C:$C,"自有人员",'1-2 人员岗位信息'!$B:$B,$D63)</f>
        <v>0</v>
      </c>
      <c r="AK63" s="299"/>
      <c r="AL63" s="175">
        <f t="shared" si="122"/>
        <v>0</v>
      </c>
      <c r="AM63" s="175">
        <f>SUMIFS('1-2 人员岗位信息'!I:I,'1-2 人员岗位信息'!$C:$C,"自有人员",'1-2 人员岗位信息'!$B:$B,$D63)</f>
        <v>0</v>
      </c>
      <c r="AN63" s="299"/>
      <c r="AO63" s="175">
        <f t="shared" si="123"/>
        <v>0</v>
      </c>
      <c r="AP63" s="175">
        <f>SUMIFS('1-2 人员岗位信息'!J:J,'1-2 人员岗位信息'!$C:$C,"自有人员",'1-2 人员岗位信息'!$B:$B,$D63)</f>
        <v>0</v>
      </c>
      <c r="AQ63" s="299"/>
      <c r="AR63" s="175">
        <f t="shared" si="124"/>
        <v>0</v>
      </c>
      <c r="AS63" s="175">
        <f>SUMIFS('1-2 人员岗位信息'!K:K,'1-2 人员岗位信息'!$C:$C,"自有人员",'1-2 人员岗位信息'!$B:$B,$D63)</f>
        <v>0</v>
      </c>
      <c r="AT63" s="299"/>
      <c r="AU63" s="175">
        <f t="shared" si="125"/>
        <v>0</v>
      </c>
      <c r="AV63" s="175">
        <f>SUMIFS('1-2 人员岗位信息'!L:L,'1-2 人员岗位信息'!$C:$C,"自有人员",'1-2 人员岗位信息'!$B:$B,$D63)</f>
        <v>0</v>
      </c>
      <c r="AW63" s="299"/>
      <c r="AX63" s="175">
        <f t="shared" si="126"/>
        <v>0</v>
      </c>
      <c r="AY63" s="175">
        <f>SUMIFS('1-2 人员岗位信息'!M:M,'1-2 人员岗位信息'!$C:$C,"自有人员",'1-2 人员岗位信息'!$B:$B,$D63)</f>
        <v>0</v>
      </c>
      <c r="AZ63" s="299"/>
      <c r="BA63" s="175">
        <f t="shared" si="127"/>
        <v>0</v>
      </c>
      <c r="BB63" s="175">
        <f>SUMIFS('1-2 人员岗位信息'!N:N,'1-2 人员岗位信息'!$C:$C,"自有人员",'1-2 人员岗位信息'!$B:$B,$D63)</f>
        <v>0</v>
      </c>
      <c r="BC63" s="299"/>
      <c r="BD63" s="175">
        <f t="shared" si="128"/>
        <v>0</v>
      </c>
      <c r="BE63" s="175">
        <f>SUMIFS('1-2 人员岗位信息'!O:O,'1-2 人员岗位信息'!$C:$C,"自有人员",'1-2 人员岗位信息'!$B:$B,$D63)</f>
        <v>0</v>
      </c>
      <c r="BF63" s="299"/>
      <c r="BG63" s="175">
        <f t="shared" si="129"/>
        <v>0</v>
      </c>
      <c r="BH63" s="175">
        <f>SUMIFS('1-2 人员岗位信息'!P:P,'1-2 人员岗位信息'!$C:$C,"自有人员",'1-2 人员岗位信息'!$B:$B,$D63)</f>
        <v>0</v>
      </c>
      <c r="BI63" s="299"/>
      <c r="BJ63" s="175">
        <f t="shared" si="130"/>
        <v>0</v>
      </c>
      <c r="BK63" s="175">
        <f>SUMIFS('1-2 人员岗位信息'!Q:Q,'1-2 人员岗位信息'!$C:$C,"自有人员",'1-2 人员岗位信息'!$B:$B,$D63)</f>
        <v>0</v>
      </c>
      <c r="BL63" s="308"/>
      <c r="BM63" s="312"/>
      <c r="BN63" s="316"/>
    </row>
    <row r="64" s="264" customFormat="1" ht="33.95" hidden="1" customHeight="1" outlineLevel="5" spans="2:66">
      <c r="B64" s="175" t="s">
        <v>784</v>
      </c>
      <c r="C64" s="284" t="s">
        <v>884</v>
      </c>
      <c r="D64" s="264" t="s">
        <v>885</v>
      </c>
      <c r="E64" s="175" t="s">
        <v>886</v>
      </c>
      <c r="F64" s="175"/>
      <c r="G64" s="175" t="s">
        <v>788</v>
      </c>
      <c r="H64" s="175">
        <f t="shared" si="114"/>
        <v>0</v>
      </c>
      <c r="I64" s="175" t="s">
        <v>789</v>
      </c>
      <c r="J64" s="175" t="e">
        <f t="shared" si="115"/>
        <v>#DIV/0!</v>
      </c>
      <c r="K64" s="175" t="s">
        <v>790</v>
      </c>
      <c r="L64" s="175" t="e">
        <f t="shared" si="116"/>
        <v>#DIV/0!</v>
      </c>
      <c r="M64" s="175" t="s">
        <v>791</v>
      </c>
      <c r="N64" s="175">
        <f t="shared" si="117"/>
        <v>0</v>
      </c>
      <c r="O64" s="175"/>
      <c r="P64" s="291"/>
      <c r="Q64" s="291"/>
      <c r="R64" s="291"/>
      <c r="S64" s="291"/>
      <c r="T64" s="291"/>
      <c r="U64" s="291"/>
      <c r="V64" s="291"/>
      <c r="W64" s="291"/>
      <c r="X64" s="291"/>
      <c r="Y64" s="291"/>
      <c r="Z64" s="291"/>
      <c r="AA64" s="291"/>
      <c r="AB64" s="175">
        <f t="shared" si="118"/>
        <v>0</v>
      </c>
      <c r="AC64" s="175">
        <f t="shared" si="119"/>
        <v>0</v>
      </c>
      <c r="AD64" s="175">
        <f>SUMIFS('1-2 人员岗位信息'!F:F,'1-2 人员岗位信息'!$C:$C,"自有人员",'1-2 人员岗位信息'!$B:$B,$D64)</f>
        <v>0</v>
      </c>
      <c r="AE64" s="299"/>
      <c r="AF64" s="175">
        <f t="shared" si="120"/>
        <v>0</v>
      </c>
      <c r="AG64" s="175">
        <f>SUMIFS('1-2 人员岗位信息'!G:G,'1-2 人员岗位信息'!$C:$C,"自有人员",'1-2 人员岗位信息'!$B:$B,$D64)</f>
        <v>0</v>
      </c>
      <c r="AH64" s="299"/>
      <c r="AI64" s="175">
        <f t="shared" si="121"/>
        <v>0</v>
      </c>
      <c r="AJ64" s="175">
        <f>SUMIFS('1-2 人员岗位信息'!H:H,'1-2 人员岗位信息'!$C:$C,"自有人员",'1-2 人员岗位信息'!$B:$B,$D64)</f>
        <v>0</v>
      </c>
      <c r="AK64" s="299"/>
      <c r="AL64" s="175">
        <f t="shared" si="122"/>
        <v>0</v>
      </c>
      <c r="AM64" s="175">
        <f>SUMIFS('1-2 人员岗位信息'!I:I,'1-2 人员岗位信息'!$C:$C,"自有人员",'1-2 人员岗位信息'!$B:$B,$D64)</f>
        <v>0</v>
      </c>
      <c r="AN64" s="299"/>
      <c r="AO64" s="175">
        <f t="shared" si="123"/>
        <v>0</v>
      </c>
      <c r="AP64" s="175">
        <f>SUMIFS('1-2 人员岗位信息'!J:J,'1-2 人员岗位信息'!$C:$C,"自有人员",'1-2 人员岗位信息'!$B:$B,$D64)</f>
        <v>0</v>
      </c>
      <c r="AQ64" s="299"/>
      <c r="AR64" s="175">
        <f t="shared" si="124"/>
        <v>0</v>
      </c>
      <c r="AS64" s="175">
        <f>SUMIFS('1-2 人员岗位信息'!K:K,'1-2 人员岗位信息'!$C:$C,"自有人员",'1-2 人员岗位信息'!$B:$B,$D64)</f>
        <v>0</v>
      </c>
      <c r="AT64" s="299"/>
      <c r="AU64" s="175">
        <f t="shared" si="125"/>
        <v>0</v>
      </c>
      <c r="AV64" s="175">
        <f>SUMIFS('1-2 人员岗位信息'!L:L,'1-2 人员岗位信息'!$C:$C,"自有人员",'1-2 人员岗位信息'!$B:$B,$D64)</f>
        <v>0</v>
      </c>
      <c r="AW64" s="299"/>
      <c r="AX64" s="175">
        <f t="shared" si="126"/>
        <v>0</v>
      </c>
      <c r="AY64" s="175">
        <f>SUMIFS('1-2 人员岗位信息'!M:M,'1-2 人员岗位信息'!$C:$C,"自有人员",'1-2 人员岗位信息'!$B:$B,$D64)</f>
        <v>0</v>
      </c>
      <c r="AZ64" s="299"/>
      <c r="BA64" s="175">
        <f t="shared" si="127"/>
        <v>0</v>
      </c>
      <c r="BB64" s="175">
        <f>SUMIFS('1-2 人员岗位信息'!N:N,'1-2 人员岗位信息'!$C:$C,"自有人员",'1-2 人员岗位信息'!$B:$B,$D64)</f>
        <v>0</v>
      </c>
      <c r="BC64" s="299"/>
      <c r="BD64" s="175">
        <f t="shared" si="128"/>
        <v>0</v>
      </c>
      <c r="BE64" s="175">
        <f>SUMIFS('1-2 人员岗位信息'!O:O,'1-2 人员岗位信息'!$C:$C,"自有人员",'1-2 人员岗位信息'!$B:$B,$D64)</f>
        <v>0</v>
      </c>
      <c r="BF64" s="299"/>
      <c r="BG64" s="175">
        <f t="shared" si="129"/>
        <v>0</v>
      </c>
      <c r="BH64" s="175">
        <f>SUMIFS('1-2 人员岗位信息'!P:P,'1-2 人员岗位信息'!$C:$C,"自有人员",'1-2 人员岗位信息'!$B:$B,$D64)</f>
        <v>0</v>
      </c>
      <c r="BI64" s="299"/>
      <c r="BJ64" s="175">
        <f t="shared" si="130"/>
        <v>0</v>
      </c>
      <c r="BK64" s="175">
        <f>SUMIFS('1-2 人员岗位信息'!Q:Q,'1-2 人员岗位信息'!$C:$C,"自有人员",'1-2 人员岗位信息'!$B:$B,$D64)</f>
        <v>0</v>
      </c>
      <c r="BL64" s="308"/>
      <c r="BM64" s="312"/>
      <c r="BN64" s="316"/>
    </row>
    <row r="65" s="264" customFormat="1" ht="33.95" hidden="1" customHeight="1" outlineLevel="5" spans="2:66">
      <c r="B65" s="175" t="s">
        <v>784</v>
      </c>
      <c r="C65" s="284" t="s">
        <v>887</v>
      </c>
      <c r="D65" s="264" t="s">
        <v>888</v>
      </c>
      <c r="E65" s="175" t="s">
        <v>889</v>
      </c>
      <c r="F65" s="175"/>
      <c r="G65" s="175" t="s">
        <v>788</v>
      </c>
      <c r="H65" s="175">
        <f t="shared" si="114"/>
        <v>0</v>
      </c>
      <c r="I65" s="175" t="s">
        <v>789</v>
      </c>
      <c r="J65" s="175" t="e">
        <f t="shared" si="115"/>
        <v>#DIV/0!</v>
      </c>
      <c r="K65" s="175" t="s">
        <v>790</v>
      </c>
      <c r="L65" s="175" t="e">
        <f t="shared" si="116"/>
        <v>#DIV/0!</v>
      </c>
      <c r="M65" s="175" t="s">
        <v>791</v>
      </c>
      <c r="N65" s="175">
        <f t="shared" si="117"/>
        <v>0</v>
      </c>
      <c r="O65" s="175"/>
      <c r="P65" s="291"/>
      <c r="Q65" s="291"/>
      <c r="R65" s="291"/>
      <c r="S65" s="291"/>
      <c r="T65" s="291"/>
      <c r="U65" s="291"/>
      <c r="V65" s="291"/>
      <c r="W65" s="291"/>
      <c r="X65" s="291"/>
      <c r="Y65" s="291"/>
      <c r="Z65" s="291"/>
      <c r="AA65" s="291"/>
      <c r="AB65" s="175">
        <f t="shared" si="118"/>
        <v>0</v>
      </c>
      <c r="AC65" s="175">
        <f t="shared" si="119"/>
        <v>0</v>
      </c>
      <c r="AD65" s="175">
        <f>SUMIFS('1-2 人员岗位信息'!F:F,'1-2 人员岗位信息'!$C:$C,"自有人员",'1-2 人员岗位信息'!$B:$B,$D65)</f>
        <v>0</v>
      </c>
      <c r="AE65" s="299"/>
      <c r="AF65" s="175">
        <f t="shared" si="120"/>
        <v>0</v>
      </c>
      <c r="AG65" s="175">
        <f>SUMIFS('1-2 人员岗位信息'!G:G,'1-2 人员岗位信息'!$C:$C,"自有人员",'1-2 人员岗位信息'!$B:$B,$D65)</f>
        <v>0</v>
      </c>
      <c r="AH65" s="299"/>
      <c r="AI65" s="175">
        <f t="shared" si="121"/>
        <v>0</v>
      </c>
      <c r="AJ65" s="175">
        <f>SUMIFS('1-2 人员岗位信息'!H:H,'1-2 人员岗位信息'!$C:$C,"自有人员",'1-2 人员岗位信息'!$B:$B,$D65)</f>
        <v>0</v>
      </c>
      <c r="AK65" s="299"/>
      <c r="AL65" s="175">
        <f t="shared" si="122"/>
        <v>0</v>
      </c>
      <c r="AM65" s="175">
        <f>SUMIFS('1-2 人员岗位信息'!I:I,'1-2 人员岗位信息'!$C:$C,"自有人员",'1-2 人员岗位信息'!$B:$B,$D65)</f>
        <v>0</v>
      </c>
      <c r="AN65" s="299"/>
      <c r="AO65" s="175">
        <f t="shared" si="123"/>
        <v>0</v>
      </c>
      <c r="AP65" s="175">
        <f>SUMIFS('1-2 人员岗位信息'!J:J,'1-2 人员岗位信息'!$C:$C,"自有人员",'1-2 人员岗位信息'!$B:$B,$D65)</f>
        <v>0</v>
      </c>
      <c r="AQ65" s="299"/>
      <c r="AR65" s="175">
        <f t="shared" si="124"/>
        <v>0</v>
      </c>
      <c r="AS65" s="175">
        <f>SUMIFS('1-2 人员岗位信息'!K:K,'1-2 人员岗位信息'!$C:$C,"自有人员",'1-2 人员岗位信息'!$B:$B,$D65)</f>
        <v>0</v>
      </c>
      <c r="AT65" s="299"/>
      <c r="AU65" s="175">
        <f t="shared" si="125"/>
        <v>0</v>
      </c>
      <c r="AV65" s="175">
        <f>SUMIFS('1-2 人员岗位信息'!L:L,'1-2 人员岗位信息'!$C:$C,"自有人员",'1-2 人员岗位信息'!$B:$B,$D65)</f>
        <v>0</v>
      </c>
      <c r="AW65" s="299"/>
      <c r="AX65" s="175">
        <f t="shared" si="126"/>
        <v>0</v>
      </c>
      <c r="AY65" s="175">
        <f>SUMIFS('1-2 人员岗位信息'!M:M,'1-2 人员岗位信息'!$C:$C,"自有人员",'1-2 人员岗位信息'!$B:$B,$D65)</f>
        <v>0</v>
      </c>
      <c r="AZ65" s="299"/>
      <c r="BA65" s="175">
        <f t="shared" si="127"/>
        <v>0</v>
      </c>
      <c r="BB65" s="175">
        <f>SUMIFS('1-2 人员岗位信息'!N:N,'1-2 人员岗位信息'!$C:$C,"自有人员",'1-2 人员岗位信息'!$B:$B,$D65)</f>
        <v>0</v>
      </c>
      <c r="BC65" s="299"/>
      <c r="BD65" s="175">
        <f t="shared" si="128"/>
        <v>0</v>
      </c>
      <c r="BE65" s="175">
        <f>SUMIFS('1-2 人员岗位信息'!O:O,'1-2 人员岗位信息'!$C:$C,"自有人员",'1-2 人员岗位信息'!$B:$B,$D65)</f>
        <v>0</v>
      </c>
      <c r="BF65" s="299"/>
      <c r="BG65" s="175">
        <f t="shared" si="129"/>
        <v>0</v>
      </c>
      <c r="BH65" s="175">
        <f>SUMIFS('1-2 人员岗位信息'!P:P,'1-2 人员岗位信息'!$C:$C,"自有人员",'1-2 人员岗位信息'!$B:$B,$D65)</f>
        <v>0</v>
      </c>
      <c r="BI65" s="299"/>
      <c r="BJ65" s="175">
        <f t="shared" si="130"/>
        <v>0</v>
      </c>
      <c r="BK65" s="175">
        <f>SUMIFS('1-2 人员岗位信息'!Q:Q,'1-2 人员岗位信息'!$C:$C,"自有人员",'1-2 人员岗位信息'!$B:$B,$D65)</f>
        <v>0</v>
      </c>
      <c r="BL65" s="308"/>
      <c r="BM65" s="312"/>
      <c r="BN65" s="316"/>
    </row>
    <row r="66" s="264" customFormat="1" ht="33.95" hidden="1" customHeight="1" outlineLevel="5" spans="2:66">
      <c r="B66" s="175" t="s">
        <v>784</v>
      </c>
      <c r="C66" s="284" t="s">
        <v>890</v>
      </c>
      <c r="D66" s="264" t="s">
        <v>891</v>
      </c>
      <c r="E66" s="175" t="s">
        <v>892</v>
      </c>
      <c r="F66" s="175"/>
      <c r="G66" s="175" t="s">
        <v>788</v>
      </c>
      <c r="H66" s="175">
        <f t="shared" si="114"/>
        <v>0</v>
      </c>
      <c r="I66" s="175" t="s">
        <v>789</v>
      </c>
      <c r="J66" s="175" t="e">
        <f t="shared" si="115"/>
        <v>#DIV/0!</v>
      </c>
      <c r="K66" s="175" t="s">
        <v>790</v>
      </c>
      <c r="L66" s="175" t="e">
        <f t="shared" si="116"/>
        <v>#DIV/0!</v>
      </c>
      <c r="M66" s="175" t="s">
        <v>791</v>
      </c>
      <c r="N66" s="175">
        <f t="shared" si="117"/>
        <v>0</v>
      </c>
      <c r="O66" s="175"/>
      <c r="P66" s="291"/>
      <c r="Q66" s="291"/>
      <c r="R66" s="291"/>
      <c r="S66" s="291"/>
      <c r="T66" s="291"/>
      <c r="U66" s="291"/>
      <c r="V66" s="291"/>
      <c r="W66" s="291"/>
      <c r="X66" s="291"/>
      <c r="Y66" s="291"/>
      <c r="Z66" s="291"/>
      <c r="AA66" s="291"/>
      <c r="AB66" s="175">
        <f t="shared" si="118"/>
        <v>0</v>
      </c>
      <c r="AC66" s="175">
        <f t="shared" si="119"/>
        <v>0</v>
      </c>
      <c r="AD66" s="175">
        <f>SUMIFS('1-2 人员岗位信息'!F:F,'1-2 人员岗位信息'!$C:$C,"自有人员",'1-2 人员岗位信息'!$B:$B,$D66)</f>
        <v>0</v>
      </c>
      <c r="AE66" s="299"/>
      <c r="AF66" s="175">
        <f t="shared" si="120"/>
        <v>0</v>
      </c>
      <c r="AG66" s="175">
        <f>SUMIFS('1-2 人员岗位信息'!G:G,'1-2 人员岗位信息'!$C:$C,"自有人员",'1-2 人员岗位信息'!$B:$B,$D66)</f>
        <v>0</v>
      </c>
      <c r="AH66" s="299"/>
      <c r="AI66" s="175">
        <f t="shared" si="121"/>
        <v>0</v>
      </c>
      <c r="AJ66" s="175">
        <f>SUMIFS('1-2 人员岗位信息'!H:H,'1-2 人员岗位信息'!$C:$C,"自有人员",'1-2 人员岗位信息'!$B:$B,$D66)</f>
        <v>0</v>
      </c>
      <c r="AK66" s="299"/>
      <c r="AL66" s="175">
        <f t="shared" si="122"/>
        <v>0</v>
      </c>
      <c r="AM66" s="175">
        <f>SUMIFS('1-2 人员岗位信息'!I:I,'1-2 人员岗位信息'!$C:$C,"自有人员",'1-2 人员岗位信息'!$B:$B,$D66)</f>
        <v>0</v>
      </c>
      <c r="AN66" s="299"/>
      <c r="AO66" s="175">
        <f t="shared" si="123"/>
        <v>0</v>
      </c>
      <c r="AP66" s="175">
        <f>SUMIFS('1-2 人员岗位信息'!J:J,'1-2 人员岗位信息'!$C:$C,"自有人员",'1-2 人员岗位信息'!$B:$B,$D66)</f>
        <v>0</v>
      </c>
      <c r="AQ66" s="299"/>
      <c r="AR66" s="175">
        <f t="shared" si="124"/>
        <v>0</v>
      </c>
      <c r="AS66" s="175">
        <f>SUMIFS('1-2 人员岗位信息'!K:K,'1-2 人员岗位信息'!$C:$C,"自有人员",'1-2 人员岗位信息'!$B:$B,$D66)</f>
        <v>0</v>
      </c>
      <c r="AT66" s="299"/>
      <c r="AU66" s="175">
        <f t="shared" si="125"/>
        <v>0</v>
      </c>
      <c r="AV66" s="175">
        <f>SUMIFS('1-2 人员岗位信息'!L:L,'1-2 人员岗位信息'!$C:$C,"自有人员",'1-2 人员岗位信息'!$B:$B,$D66)</f>
        <v>0</v>
      </c>
      <c r="AW66" s="299"/>
      <c r="AX66" s="175">
        <f t="shared" si="126"/>
        <v>0</v>
      </c>
      <c r="AY66" s="175">
        <f>SUMIFS('1-2 人员岗位信息'!M:M,'1-2 人员岗位信息'!$C:$C,"自有人员",'1-2 人员岗位信息'!$B:$B,$D66)</f>
        <v>0</v>
      </c>
      <c r="AZ66" s="299"/>
      <c r="BA66" s="175">
        <f t="shared" si="127"/>
        <v>0</v>
      </c>
      <c r="BB66" s="175">
        <f>SUMIFS('1-2 人员岗位信息'!N:N,'1-2 人员岗位信息'!$C:$C,"自有人员",'1-2 人员岗位信息'!$B:$B,$D66)</f>
        <v>0</v>
      </c>
      <c r="BC66" s="299"/>
      <c r="BD66" s="175">
        <f t="shared" si="128"/>
        <v>0</v>
      </c>
      <c r="BE66" s="175">
        <f>SUMIFS('1-2 人员岗位信息'!O:O,'1-2 人员岗位信息'!$C:$C,"自有人员",'1-2 人员岗位信息'!$B:$B,$D66)</f>
        <v>0</v>
      </c>
      <c r="BF66" s="299"/>
      <c r="BG66" s="175">
        <f t="shared" si="129"/>
        <v>0</v>
      </c>
      <c r="BH66" s="175">
        <f>SUMIFS('1-2 人员岗位信息'!P:P,'1-2 人员岗位信息'!$C:$C,"自有人员",'1-2 人员岗位信息'!$B:$B,$D66)</f>
        <v>0</v>
      </c>
      <c r="BI66" s="299"/>
      <c r="BJ66" s="175">
        <f t="shared" si="130"/>
        <v>0</v>
      </c>
      <c r="BK66" s="175">
        <f>SUMIFS('1-2 人员岗位信息'!Q:Q,'1-2 人员岗位信息'!$C:$C,"自有人员",'1-2 人员岗位信息'!$B:$B,$D66)</f>
        <v>0</v>
      </c>
      <c r="BL66" s="308"/>
      <c r="BM66" s="312"/>
      <c r="BN66" s="316"/>
    </row>
    <row r="67" s="264" customFormat="1" ht="33.95" hidden="1" customHeight="1" outlineLevel="5" spans="2:66">
      <c r="B67" s="175" t="s">
        <v>784</v>
      </c>
      <c r="C67" s="284" t="s">
        <v>893</v>
      </c>
      <c r="D67" s="264" t="s">
        <v>894</v>
      </c>
      <c r="E67" s="175" t="s">
        <v>895</v>
      </c>
      <c r="F67" s="175"/>
      <c r="G67" s="175" t="s">
        <v>788</v>
      </c>
      <c r="H67" s="175">
        <f t="shared" si="114"/>
        <v>0</v>
      </c>
      <c r="I67" s="175" t="s">
        <v>789</v>
      </c>
      <c r="J67" s="175" t="e">
        <f t="shared" si="115"/>
        <v>#DIV/0!</v>
      </c>
      <c r="K67" s="175" t="s">
        <v>790</v>
      </c>
      <c r="L67" s="175" t="e">
        <f t="shared" si="116"/>
        <v>#DIV/0!</v>
      </c>
      <c r="M67" s="175" t="s">
        <v>791</v>
      </c>
      <c r="N67" s="175">
        <f t="shared" si="117"/>
        <v>0</v>
      </c>
      <c r="O67" s="175"/>
      <c r="P67" s="291"/>
      <c r="Q67" s="291"/>
      <c r="R67" s="291"/>
      <c r="S67" s="291"/>
      <c r="T67" s="291"/>
      <c r="U67" s="291"/>
      <c r="V67" s="291"/>
      <c r="W67" s="291"/>
      <c r="X67" s="291"/>
      <c r="Y67" s="291"/>
      <c r="Z67" s="291"/>
      <c r="AA67" s="291"/>
      <c r="AB67" s="175">
        <f t="shared" si="118"/>
        <v>0</v>
      </c>
      <c r="AC67" s="175">
        <f t="shared" si="119"/>
        <v>0</v>
      </c>
      <c r="AD67" s="175">
        <f>SUMIFS('1-2 人员岗位信息'!F:F,'1-2 人员岗位信息'!$C:$C,"自有人员",'1-2 人员岗位信息'!$B:$B,$D67)</f>
        <v>0</v>
      </c>
      <c r="AE67" s="299"/>
      <c r="AF67" s="175">
        <f t="shared" si="120"/>
        <v>0</v>
      </c>
      <c r="AG67" s="175">
        <f>SUMIFS('1-2 人员岗位信息'!G:G,'1-2 人员岗位信息'!$C:$C,"自有人员",'1-2 人员岗位信息'!$B:$B,$D67)</f>
        <v>0</v>
      </c>
      <c r="AH67" s="299"/>
      <c r="AI67" s="175">
        <f t="shared" si="121"/>
        <v>0</v>
      </c>
      <c r="AJ67" s="175">
        <f>SUMIFS('1-2 人员岗位信息'!H:H,'1-2 人员岗位信息'!$C:$C,"自有人员",'1-2 人员岗位信息'!$B:$B,$D67)</f>
        <v>0</v>
      </c>
      <c r="AK67" s="299"/>
      <c r="AL67" s="175">
        <f t="shared" si="122"/>
        <v>0</v>
      </c>
      <c r="AM67" s="175">
        <f>SUMIFS('1-2 人员岗位信息'!I:I,'1-2 人员岗位信息'!$C:$C,"自有人员",'1-2 人员岗位信息'!$B:$B,$D67)</f>
        <v>0</v>
      </c>
      <c r="AN67" s="299"/>
      <c r="AO67" s="175">
        <f t="shared" si="123"/>
        <v>0</v>
      </c>
      <c r="AP67" s="175">
        <f>SUMIFS('1-2 人员岗位信息'!J:J,'1-2 人员岗位信息'!$C:$C,"自有人员",'1-2 人员岗位信息'!$B:$B,$D67)</f>
        <v>0</v>
      </c>
      <c r="AQ67" s="299"/>
      <c r="AR67" s="175">
        <f t="shared" si="124"/>
        <v>0</v>
      </c>
      <c r="AS67" s="175">
        <f>SUMIFS('1-2 人员岗位信息'!K:K,'1-2 人员岗位信息'!$C:$C,"自有人员",'1-2 人员岗位信息'!$B:$B,$D67)</f>
        <v>0</v>
      </c>
      <c r="AT67" s="299"/>
      <c r="AU67" s="175">
        <f t="shared" si="125"/>
        <v>0</v>
      </c>
      <c r="AV67" s="175">
        <f>SUMIFS('1-2 人员岗位信息'!L:L,'1-2 人员岗位信息'!$C:$C,"自有人员",'1-2 人员岗位信息'!$B:$B,$D67)</f>
        <v>0</v>
      </c>
      <c r="AW67" s="299"/>
      <c r="AX67" s="175">
        <f t="shared" si="126"/>
        <v>0</v>
      </c>
      <c r="AY67" s="175">
        <f>SUMIFS('1-2 人员岗位信息'!M:M,'1-2 人员岗位信息'!$C:$C,"自有人员",'1-2 人员岗位信息'!$B:$B,$D67)</f>
        <v>0</v>
      </c>
      <c r="AZ67" s="299"/>
      <c r="BA67" s="175">
        <f t="shared" si="127"/>
        <v>0</v>
      </c>
      <c r="BB67" s="175">
        <f>SUMIFS('1-2 人员岗位信息'!N:N,'1-2 人员岗位信息'!$C:$C,"自有人员",'1-2 人员岗位信息'!$B:$B,$D67)</f>
        <v>0</v>
      </c>
      <c r="BC67" s="299"/>
      <c r="BD67" s="175">
        <f t="shared" si="128"/>
        <v>0</v>
      </c>
      <c r="BE67" s="175">
        <f>SUMIFS('1-2 人员岗位信息'!O:O,'1-2 人员岗位信息'!$C:$C,"自有人员",'1-2 人员岗位信息'!$B:$B,$D67)</f>
        <v>0</v>
      </c>
      <c r="BF67" s="299"/>
      <c r="BG67" s="175">
        <f t="shared" si="129"/>
        <v>0</v>
      </c>
      <c r="BH67" s="175">
        <f>SUMIFS('1-2 人员岗位信息'!P:P,'1-2 人员岗位信息'!$C:$C,"自有人员",'1-2 人员岗位信息'!$B:$B,$D67)</f>
        <v>0</v>
      </c>
      <c r="BI67" s="299"/>
      <c r="BJ67" s="175">
        <f t="shared" si="130"/>
        <v>0</v>
      </c>
      <c r="BK67" s="175">
        <f>SUMIFS('1-2 人员岗位信息'!Q:Q,'1-2 人员岗位信息'!$C:$C,"自有人员",'1-2 人员岗位信息'!$B:$B,$D67)</f>
        <v>0</v>
      </c>
      <c r="BL67" s="308"/>
      <c r="BM67" s="312"/>
      <c r="BN67" s="316"/>
    </row>
    <row r="68" s="264" customFormat="1" ht="33.95" hidden="1" customHeight="1" outlineLevel="5" spans="2:66">
      <c r="B68" s="175" t="s">
        <v>784</v>
      </c>
      <c r="C68" s="284" t="s">
        <v>896</v>
      </c>
      <c r="D68" s="264" t="s">
        <v>897</v>
      </c>
      <c r="E68" s="175" t="s">
        <v>806</v>
      </c>
      <c r="F68" s="175"/>
      <c r="G68" s="175" t="s">
        <v>788</v>
      </c>
      <c r="H68" s="175">
        <f t="shared" si="114"/>
        <v>0</v>
      </c>
      <c r="I68" s="175" t="s">
        <v>789</v>
      </c>
      <c r="J68" s="175" t="e">
        <f t="shared" si="115"/>
        <v>#DIV/0!</v>
      </c>
      <c r="K68" s="175" t="s">
        <v>790</v>
      </c>
      <c r="L68" s="175" t="e">
        <f t="shared" si="116"/>
        <v>#DIV/0!</v>
      </c>
      <c r="M68" s="175" t="s">
        <v>791</v>
      </c>
      <c r="N68" s="175">
        <f t="shared" si="117"/>
        <v>0</v>
      </c>
      <c r="O68" s="175"/>
      <c r="P68" s="291"/>
      <c r="Q68" s="291"/>
      <c r="R68" s="291"/>
      <c r="S68" s="291"/>
      <c r="T68" s="291"/>
      <c r="U68" s="291"/>
      <c r="V68" s="291"/>
      <c r="W68" s="291"/>
      <c r="X68" s="291"/>
      <c r="Y68" s="291"/>
      <c r="Z68" s="291"/>
      <c r="AA68" s="291"/>
      <c r="AB68" s="175">
        <f t="shared" si="118"/>
        <v>0</v>
      </c>
      <c r="AC68" s="175">
        <f t="shared" si="119"/>
        <v>0</v>
      </c>
      <c r="AD68" s="175">
        <f>SUMIFS('1-2 人员岗位信息'!F:F,'1-2 人员岗位信息'!$C:$C,"自有人员",'1-2 人员岗位信息'!$B:$B,$D68)</f>
        <v>0</v>
      </c>
      <c r="AE68" s="299"/>
      <c r="AF68" s="175">
        <f t="shared" si="120"/>
        <v>0</v>
      </c>
      <c r="AG68" s="175">
        <f>SUMIFS('1-2 人员岗位信息'!G:G,'1-2 人员岗位信息'!$C:$C,"自有人员",'1-2 人员岗位信息'!$B:$B,$D68)</f>
        <v>0</v>
      </c>
      <c r="AH68" s="299"/>
      <c r="AI68" s="175">
        <f t="shared" si="121"/>
        <v>0</v>
      </c>
      <c r="AJ68" s="175">
        <f>SUMIFS('1-2 人员岗位信息'!H:H,'1-2 人员岗位信息'!$C:$C,"自有人员",'1-2 人员岗位信息'!$B:$B,$D68)</f>
        <v>0</v>
      </c>
      <c r="AK68" s="299"/>
      <c r="AL68" s="175">
        <f t="shared" si="122"/>
        <v>0</v>
      </c>
      <c r="AM68" s="175">
        <f>SUMIFS('1-2 人员岗位信息'!I:I,'1-2 人员岗位信息'!$C:$C,"自有人员",'1-2 人员岗位信息'!$B:$B,$D68)</f>
        <v>0</v>
      </c>
      <c r="AN68" s="299"/>
      <c r="AO68" s="175">
        <f t="shared" si="123"/>
        <v>0</v>
      </c>
      <c r="AP68" s="175">
        <f>SUMIFS('1-2 人员岗位信息'!J:J,'1-2 人员岗位信息'!$C:$C,"自有人员",'1-2 人员岗位信息'!$B:$B,$D68)</f>
        <v>0</v>
      </c>
      <c r="AQ68" s="299"/>
      <c r="AR68" s="175">
        <f t="shared" si="124"/>
        <v>0</v>
      </c>
      <c r="AS68" s="175">
        <f>SUMIFS('1-2 人员岗位信息'!K:K,'1-2 人员岗位信息'!$C:$C,"自有人员",'1-2 人员岗位信息'!$B:$B,$D68)</f>
        <v>0</v>
      </c>
      <c r="AT68" s="299"/>
      <c r="AU68" s="175">
        <f t="shared" si="125"/>
        <v>0</v>
      </c>
      <c r="AV68" s="175">
        <f>SUMIFS('1-2 人员岗位信息'!L:L,'1-2 人员岗位信息'!$C:$C,"自有人员",'1-2 人员岗位信息'!$B:$B,$D68)</f>
        <v>0</v>
      </c>
      <c r="AW68" s="299"/>
      <c r="AX68" s="175">
        <f t="shared" si="126"/>
        <v>0</v>
      </c>
      <c r="AY68" s="175">
        <f>SUMIFS('1-2 人员岗位信息'!M:M,'1-2 人员岗位信息'!$C:$C,"自有人员",'1-2 人员岗位信息'!$B:$B,$D68)</f>
        <v>0</v>
      </c>
      <c r="AZ68" s="299"/>
      <c r="BA68" s="175">
        <f t="shared" si="127"/>
        <v>0</v>
      </c>
      <c r="BB68" s="175">
        <f>SUMIFS('1-2 人员岗位信息'!N:N,'1-2 人员岗位信息'!$C:$C,"自有人员",'1-2 人员岗位信息'!$B:$B,$D68)</f>
        <v>0</v>
      </c>
      <c r="BC68" s="299"/>
      <c r="BD68" s="175">
        <f t="shared" si="128"/>
        <v>0</v>
      </c>
      <c r="BE68" s="175">
        <f>SUMIFS('1-2 人员岗位信息'!O:O,'1-2 人员岗位信息'!$C:$C,"自有人员",'1-2 人员岗位信息'!$B:$B,$D68)</f>
        <v>0</v>
      </c>
      <c r="BF68" s="299"/>
      <c r="BG68" s="175">
        <f t="shared" si="129"/>
        <v>0</v>
      </c>
      <c r="BH68" s="175">
        <f>SUMIFS('1-2 人员岗位信息'!P:P,'1-2 人员岗位信息'!$C:$C,"自有人员",'1-2 人员岗位信息'!$B:$B,$D68)</f>
        <v>0</v>
      </c>
      <c r="BI68" s="299"/>
      <c r="BJ68" s="175">
        <f t="shared" si="130"/>
        <v>0</v>
      </c>
      <c r="BK68" s="175">
        <f>SUMIFS('1-2 人员岗位信息'!Q:Q,'1-2 人员岗位信息'!$C:$C,"自有人员",'1-2 人员岗位信息'!$B:$B,$D68)</f>
        <v>0</v>
      </c>
      <c r="BL68" s="308"/>
      <c r="BM68" s="312"/>
      <c r="BN68" s="316"/>
    </row>
    <row r="69" s="118" customFormat="1" ht="33.95" hidden="1" customHeight="1" outlineLevel="4" collapsed="1" spans="2:66">
      <c r="B69" s="119" t="s">
        <v>779</v>
      </c>
      <c r="C69" s="120" t="s">
        <v>70</v>
      </c>
      <c r="D69" s="118" t="s">
        <v>68</v>
      </c>
      <c r="E69" s="119"/>
      <c r="F69" s="119"/>
      <c r="G69" s="119"/>
      <c r="H69" s="119">
        <f>SUM(H70:H79)</f>
        <v>0</v>
      </c>
      <c r="I69" s="119"/>
      <c r="J69" s="119"/>
      <c r="K69" s="119"/>
      <c r="L69" s="119"/>
      <c r="M69" s="119"/>
      <c r="N69" s="119"/>
      <c r="O69" s="119"/>
      <c r="P69" s="290"/>
      <c r="Q69" s="290"/>
      <c r="R69" s="290"/>
      <c r="S69" s="290"/>
      <c r="T69" s="290"/>
      <c r="U69" s="290"/>
      <c r="V69" s="290"/>
      <c r="W69" s="290"/>
      <c r="X69" s="290"/>
      <c r="Y69" s="290"/>
      <c r="Z69" s="290"/>
      <c r="AA69" s="290"/>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7"/>
      <c r="BM69" s="312"/>
      <c r="BN69" s="315"/>
    </row>
    <row r="70" s="264" customFormat="1" ht="33.95" hidden="1" customHeight="1" outlineLevel="5" spans="2:66">
      <c r="B70" s="175" t="s">
        <v>784</v>
      </c>
      <c r="C70" s="284" t="s">
        <v>898</v>
      </c>
      <c r="D70" s="264" t="s">
        <v>870</v>
      </c>
      <c r="E70" s="175" t="s">
        <v>899</v>
      </c>
      <c r="F70" s="175"/>
      <c r="G70" s="175" t="s">
        <v>788</v>
      </c>
      <c r="H70" s="175">
        <f t="shared" ref="H70:H79" si="132">AB70</f>
        <v>0</v>
      </c>
      <c r="I70" s="175" t="s">
        <v>789</v>
      </c>
      <c r="J70" s="175" t="e">
        <f t="shared" ref="J70:J79" si="133">SUM(AD70,AG70,AJ70,AM70,AP70,AS70,AV70,AY70,BB70,BE70,BH70,BK70)/N70</f>
        <v>#DIV/0!</v>
      </c>
      <c r="K70" s="175" t="s">
        <v>790</v>
      </c>
      <c r="L70" s="175" t="e">
        <f t="shared" ref="L70:L79" si="134">H70/N70/J70</f>
        <v>#DIV/0!</v>
      </c>
      <c r="M70" s="175" t="s">
        <v>791</v>
      </c>
      <c r="N70" s="175">
        <f t="shared" ref="N70:N79" si="135">COUNTIF(AD70,"&gt;0")+COUNTIF(AG70,"&gt;0")+COUNTIF(AJ70,"&gt;0")+COUNTIF(AM70,"&gt;0")+COUNTIF(AP70,"&gt;0")+COUNTIF(AS70,"&gt;0")+COUNTIF(AV70,"&gt;0")+COUNTIF(AY70,"&gt;0")+COUNTIF(BB70,"&gt;0")+COUNTIF(BE70,"&gt;0")+COUNTIF(BH70,"&gt;0")+COUNTIF(BK70,"&gt;0")</f>
        <v>0</v>
      </c>
      <c r="O70" s="175"/>
      <c r="P70" s="291"/>
      <c r="Q70" s="291"/>
      <c r="R70" s="291"/>
      <c r="S70" s="291"/>
      <c r="T70" s="291"/>
      <c r="U70" s="291"/>
      <c r="V70" s="291"/>
      <c r="W70" s="291"/>
      <c r="X70" s="291"/>
      <c r="Y70" s="291"/>
      <c r="Z70" s="291"/>
      <c r="AA70" s="291"/>
      <c r="AB70" s="175">
        <f t="shared" ref="AB70:AB79" si="136">SUM(AC70,AF70,AI70,AL70,AO70,AR70,AU70,AX70,BA70,BD70,BG70,BJ70)</f>
        <v>0</v>
      </c>
      <c r="AC70" s="175">
        <f t="shared" ref="AC70:AC79" si="137">AD70*AE70</f>
        <v>0</v>
      </c>
      <c r="AD70" s="175">
        <f>SUMIFS('1-2 人员岗位信息'!F:F,'1-2 人员岗位信息'!$C:$C,"劳务派遣",'1-2 人员岗位信息'!$B:$B,$D70)</f>
        <v>0</v>
      </c>
      <c r="AE70" s="299"/>
      <c r="AF70" s="175">
        <f t="shared" ref="AF70:AF79" si="138">AG70*AH70</f>
        <v>0</v>
      </c>
      <c r="AG70" s="175">
        <f>SUMIFS('1-2 人员岗位信息'!G:G,'1-2 人员岗位信息'!$C:$C,"劳务派遣",'1-2 人员岗位信息'!$B:$B,$D70)</f>
        <v>0</v>
      </c>
      <c r="AH70" s="299"/>
      <c r="AI70" s="175">
        <f t="shared" ref="AI70:AI79" si="139">AJ70*AK70</f>
        <v>0</v>
      </c>
      <c r="AJ70" s="175">
        <f>SUMIFS('1-2 人员岗位信息'!H:H,'1-2 人员岗位信息'!$C:$C,"劳务派遣",'1-2 人员岗位信息'!$B:$B,$D70)</f>
        <v>0</v>
      </c>
      <c r="AK70" s="299"/>
      <c r="AL70" s="175">
        <f t="shared" ref="AL70:AL79" si="140">AM70*AN70</f>
        <v>0</v>
      </c>
      <c r="AM70" s="175">
        <f>SUMIFS('1-2 人员岗位信息'!I:I,'1-2 人员岗位信息'!$C:$C,"劳务派遣",'1-2 人员岗位信息'!$B:$B,$D70)</f>
        <v>0</v>
      </c>
      <c r="AN70" s="299"/>
      <c r="AO70" s="175">
        <f t="shared" ref="AO70:AO79" si="141">AP70*AQ70</f>
        <v>0</v>
      </c>
      <c r="AP70" s="175">
        <f>SUMIFS('1-2 人员岗位信息'!J:J,'1-2 人员岗位信息'!$C:$C,"劳务派遣",'1-2 人员岗位信息'!$B:$B,$D70)</f>
        <v>0</v>
      </c>
      <c r="AQ70" s="299"/>
      <c r="AR70" s="175">
        <f t="shared" ref="AR70:AR79" si="142">AS70*AT70</f>
        <v>0</v>
      </c>
      <c r="AS70" s="175">
        <f>SUMIFS('1-2 人员岗位信息'!K:K,'1-2 人员岗位信息'!$C:$C,"劳务派遣",'1-2 人员岗位信息'!$B:$B,$D70)</f>
        <v>0</v>
      </c>
      <c r="AT70" s="299"/>
      <c r="AU70" s="175">
        <f t="shared" ref="AU70:AU79" si="143">AV70*AW70</f>
        <v>0</v>
      </c>
      <c r="AV70" s="175">
        <f>SUMIFS('1-2 人员岗位信息'!L:L,'1-2 人员岗位信息'!$C:$C,"劳务派遣",'1-2 人员岗位信息'!$B:$B,$D70)</f>
        <v>0</v>
      </c>
      <c r="AW70" s="299"/>
      <c r="AX70" s="175">
        <f t="shared" ref="AX70:AX79" si="144">AY70*AZ70</f>
        <v>0</v>
      </c>
      <c r="AY70" s="175">
        <f>SUMIFS('1-2 人员岗位信息'!M:M,'1-2 人员岗位信息'!$C:$C,"劳务派遣",'1-2 人员岗位信息'!$B:$B,$D70)</f>
        <v>0</v>
      </c>
      <c r="AZ70" s="299"/>
      <c r="BA70" s="175">
        <f t="shared" ref="BA70:BA79" si="145">BB70*BC70</f>
        <v>0</v>
      </c>
      <c r="BB70" s="175">
        <f>SUMIFS('1-2 人员岗位信息'!N:N,'1-2 人员岗位信息'!$C:$C,"劳务派遣",'1-2 人员岗位信息'!$B:$B,$D70)</f>
        <v>0</v>
      </c>
      <c r="BC70" s="299"/>
      <c r="BD70" s="175">
        <f t="shared" ref="BD70:BD79" si="146">BE70*BF70</f>
        <v>0</v>
      </c>
      <c r="BE70" s="175">
        <f>SUMIFS('1-2 人员岗位信息'!O:O,'1-2 人员岗位信息'!$C:$C,"劳务派遣",'1-2 人员岗位信息'!$B:$B,$D70)</f>
        <v>0</v>
      </c>
      <c r="BF70" s="299"/>
      <c r="BG70" s="175">
        <f t="shared" ref="BG70:BG79" si="147">BH70*BI70</f>
        <v>0</v>
      </c>
      <c r="BH70" s="175">
        <f>SUMIFS('1-2 人员岗位信息'!P:P,'1-2 人员岗位信息'!$C:$C,"劳务派遣",'1-2 人员岗位信息'!$B:$B,$D70)</f>
        <v>0</v>
      </c>
      <c r="BI70" s="299"/>
      <c r="BJ70" s="175">
        <f t="shared" ref="BJ70:BJ79" si="148">BK70*BL70</f>
        <v>0</v>
      </c>
      <c r="BK70" s="175">
        <f>SUMIFS('1-2 人员岗位信息'!Q:Q,'1-2 人员岗位信息'!$C:$C,"劳务派遣",'1-2 人员岗位信息'!$B:$B,$D70)</f>
        <v>0</v>
      </c>
      <c r="BL70" s="308"/>
      <c r="BM70" s="312"/>
      <c r="BN70" s="316"/>
    </row>
    <row r="71" s="264" customFormat="1" ht="33.95" hidden="1" customHeight="1" outlineLevel="5" spans="2:66">
      <c r="B71" s="175" t="s">
        <v>784</v>
      </c>
      <c r="C71" s="284" t="s">
        <v>900</v>
      </c>
      <c r="D71" s="264" t="s">
        <v>873</v>
      </c>
      <c r="E71" s="175" t="s">
        <v>901</v>
      </c>
      <c r="F71" s="175"/>
      <c r="G71" s="175" t="s">
        <v>788</v>
      </c>
      <c r="H71" s="175">
        <f t="shared" si="132"/>
        <v>0</v>
      </c>
      <c r="I71" s="175" t="s">
        <v>789</v>
      </c>
      <c r="J71" s="175" t="e">
        <f t="shared" si="133"/>
        <v>#DIV/0!</v>
      </c>
      <c r="K71" s="175" t="s">
        <v>790</v>
      </c>
      <c r="L71" s="175" t="e">
        <f t="shared" si="134"/>
        <v>#DIV/0!</v>
      </c>
      <c r="M71" s="175" t="s">
        <v>791</v>
      </c>
      <c r="N71" s="175">
        <f t="shared" si="135"/>
        <v>0</v>
      </c>
      <c r="O71" s="175"/>
      <c r="P71" s="291"/>
      <c r="Q71" s="291"/>
      <c r="R71" s="291"/>
      <c r="S71" s="291"/>
      <c r="T71" s="291"/>
      <c r="U71" s="291"/>
      <c r="V71" s="291"/>
      <c r="W71" s="291"/>
      <c r="X71" s="291"/>
      <c r="Y71" s="291"/>
      <c r="Z71" s="291"/>
      <c r="AA71" s="291"/>
      <c r="AB71" s="175">
        <f t="shared" si="136"/>
        <v>0</v>
      </c>
      <c r="AC71" s="175">
        <f t="shared" si="137"/>
        <v>0</v>
      </c>
      <c r="AD71" s="175">
        <f>SUMIFS('1-2 人员岗位信息'!F:F,'1-2 人员岗位信息'!$C:$C,"劳务派遣",'1-2 人员岗位信息'!$B:$B,$D71)</f>
        <v>0</v>
      </c>
      <c r="AE71" s="299"/>
      <c r="AF71" s="175">
        <f t="shared" si="138"/>
        <v>0</v>
      </c>
      <c r="AG71" s="175">
        <f>SUMIFS('1-2 人员岗位信息'!G:G,'1-2 人员岗位信息'!$C:$C,"劳务派遣",'1-2 人员岗位信息'!$B:$B,$D71)</f>
        <v>0</v>
      </c>
      <c r="AH71" s="299"/>
      <c r="AI71" s="175">
        <f t="shared" si="139"/>
        <v>0</v>
      </c>
      <c r="AJ71" s="175">
        <f>SUMIFS('1-2 人员岗位信息'!H:H,'1-2 人员岗位信息'!$C:$C,"劳务派遣",'1-2 人员岗位信息'!$B:$B,$D71)</f>
        <v>0</v>
      </c>
      <c r="AK71" s="299"/>
      <c r="AL71" s="175">
        <f t="shared" si="140"/>
        <v>0</v>
      </c>
      <c r="AM71" s="175">
        <f>SUMIFS('1-2 人员岗位信息'!I:I,'1-2 人员岗位信息'!$C:$C,"劳务派遣",'1-2 人员岗位信息'!$B:$B,$D71)</f>
        <v>0</v>
      </c>
      <c r="AN71" s="299"/>
      <c r="AO71" s="175">
        <f t="shared" si="141"/>
        <v>0</v>
      </c>
      <c r="AP71" s="175">
        <f>SUMIFS('1-2 人员岗位信息'!J:J,'1-2 人员岗位信息'!$C:$C,"劳务派遣",'1-2 人员岗位信息'!$B:$B,$D71)</f>
        <v>0</v>
      </c>
      <c r="AQ71" s="299"/>
      <c r="AR71" s="175">
        <f t="shared" si="142"/>
        <v>0</v>
      </c>
      <c r="AS71" s="175">
        <f>SUMIFS('1-2 人员岗位信息'!K:K,'1-2 人员岗位信息'!$C:$C,"劳务派遣",'1-2 人员岗位信息'!$B:$B,$D71)</f>
        <v>0</v>
      </c>
      <c r="AT71" s="299"/>
      <c r="AU71" s="175">
        <f t="shared" si="143"/>
        <v>0</v>
      </c>
      <c r="AV71" s="175">
        <f>SUMIFS('1-2 人员岗位信息'!L:L,'1-2 人员岗位信息'!$C:$C,"劳务派遣",'1-2 人员岗位信息'!$B:$B,$D71)</f>
        <v>0</v>
      </c>
      <c r="AW71" s="299"/>
      <c r="AX71" s="175">
        <f t="shared" si="144"/>
        <v>0</v>
      </c>
      <c r="AY71" s="175">
        <f>SUMIFS('1-2 人员岗位信息'!M:M,'1-2 人员岗位信息'!$C:$C,"劳务派遣",'1-2 人员岗位信息'!$B:$B,$D71)</f>
        <v>0</v>
      </c>
      <c r="AZ71" s="299"/>
      <c r="BA71" s="175">
        <f t="shared" si="145"/>
        <v>0</v>
      </c>
      <c r="BB71" s="175">
        <f>SUMIFS('1-2 人员岗位信息'!N:N,'1-2 人员岗位信息'!$C:$C,"劳务派遣",'1-2 人员岗位信息'!$B:$B,$D71)</f>
        <v>0</v>
      </c>
      <c r="BC71" s="299"/>
      <c r="BD71" s="175">
        <f t="shared" si="146"/>
        <v>0</v>
      </c>
      <c r="BE71" s="175">
        <f>SUMIFS('1-2 人员岗位信息'!O:O,'1-2 人员岗位信息'!$C:$C,"劳务派遣",'1-2 人员岗位信息'!$B:$B,$D71)</f>
        <v>0</v>
      </c>
      <c r="BF71" s="299"/>
      <c r="BG71" s="175">
        <f t="shared" si="147"/>
        <v>0</v>
      </c>
      <c r="BH71" s="175">
        <f>SUMIFS('1-2 人员岗位信息'!P:P,'1-2 人员岗位信息'!$C:$C,"劳务派遣",'1-2 人员岗位信息'!$B:$B,$D71)</f>
        <v>0</v>
      </c>
      <c r="BI71" s="299"/>
      <c r="BJ71" s="175">
        <f t="shared" si="148"/>
        <v>0</v>
      </c>
      <c r="BK71" s="175">
        <f>SUMIFS('1-2 人员岗位信息'!Q:Q,'1-2 人员岗位信息'!$C:$C,"劳务派遣",'1-2 人员岗位信息'!$B:$B,$D71)</f>
        <v>0</v>
      </c>
      <c r="BL71" s="308"/>
      <c r="BM71" s="312"/>
      <c r="BN71" s="316"/>
    </row>
    <row r="72" s="264" customFormat="1" ht="33.95" hidden="1" customHeight="1" outlineLevel="5" spans="2:66">
      <c r="B72" s="175" t="s">
        <v>784</v>
      </c>
      <c r="C72" s="284" t="s">
        <v>902</v>
      </c>
      <c r="D72" s="264" t="s">
        <v>876</v>
      </c>
      <c r="E72" s="175" t="s">
        <v>877</v>
      </c>
      <c r="F72" s="175"/>
      <c r="G72" s="175" t="s">
        <v>788</v>
      </c>
      <c r="H72" s="175">
        <f t="shared" si="132"/>
        <v>0</v>
      </c>
      <c r="I72" s="175" t="s">
        <v>789</v>
      </c>
      <c r="J72" s="175" t="e">
        <f t="shared" si="133"/>
        <v>#DIV/0!</v>
      </c>
      <c r="K72" s="175" t="s">
        <v>790</v>
      </c>
      <c r="L72" s="175" t="e">
        <f t="shared" si="134"/>
        <v>#DIV/0!</v>
      </c>
      <c r="M72" s="175" t="s">
        <v>791</v>
      </c>
      <c r="N72" s="175">
        <f t="shared" si="135"/>
        <v>0</v>
      </c>
      <c r="O72" s="175"/>
      <c r="P72" s="291"/>
      <c r="Q72" s="291"/>
      <c r="R72" s="291"/>
      <c r="S72" s="291"/>
      <c r="T72" s="291"/>
      <c r="U72" s="291"/>
      <c r="V72" s="291"/>
      <c r="W72" s="291"/>
      <c r="X72" s="291"/>
      <c r="Y72" s="291"/>
      <c r="Z72" s="291"/>
      <c r="AA72" s="291"/>
      <c r="AB72" s="175">
        <f t="shared" si="136"/>
        <v>0</v>
      </c>
      <c r="AC72" s="175">
        <f t="shared" si="137"/>
        <v>0</v>
      </c>
      <c r="AD72" s="175">
        <f>SUMIFS('1-2 人员岗位信息'!F:F,'1-2 人员岗位信息'!$C:$C,"劳务派遣",'1-2 人员岗位信息'!$B:$B,$D72)</f>
        <v>0</v>
      </c>
      <c r="AE72" s="299"/>
      <c r="AF72" s="175">
        <f t="shared" si="138"/>
        <v>0</v>
      </c>
      <c r="AG72" s="175">
        <f>SUMIFS('1-2 人员岗位信息'!G:G,'1-2 人员岗位信息'!$C:$C,"劳务派遣",'1-2 人员岗位信息'!$B:$B,$D72)</f>
        <v>0</v>
      </c>
      <c r="AH72" s="299"/>
      <c r="AI72" s="175">
        <f t="shared" si="139"/>
        <v>0</v>
      </c>
      <c r="AJ72" s="175">
        <f>SUMIFS('1-2 人员岗位信息'!H:H,'1-2 人员岗位信息'!$C:$C,"劳务派遣",'1-2 人员岗位信息'!$B:$B,$D72)</f>
        <v>0</v>
      </c>
      <c r="AK72" s="299"/>
      <c r="AL72" s="175">
        <f t="shared" si="140"/>
        <v>0</v>
      </c>
      <c r="AM72" s="175">
        <f>SUMIFS('1-2 人员岗位信息'!I:I,'1-2 人员岗位信息'!$C:$C,"劳务派遣",'1-2 人员岗位信息'!$B:$B,$D72)</f>
        <v>0</v>
      </c>
      <c r="AN72" s="299"/>
      <c r="AO72" s="175">
        <f t="shared" si="141"/>
        <v>0</v>
      </c>
      <c r="AP72" s="175">
        <f>SUMIFS('1-2 人员岗位信息'!J:J,'1-2 人员岗位信息'!$C:$C,"劳务派遣",'1-2 人员岗位信息'!$B:$B,$D72)</f>
        <v>0</v>
      </c>
      <c r="AQ72" s="299"/>
      <c r="AR72" s="175">
        <f t="shared" si="142"/>
        <v>0</v>
      </c>
      <c r="AS72" s="175">
        <f>SUMIFS('1-2 人员岗位信息'!K:K,'1-2 人员岗位信息'!$C:$C,"劳务派遣",'1-2 人员岗位信息'!$B:$B,$D72)</f>
        <v>0</v>
      </c>
      <c r="AT72" s="299"/>
      <c r="AU72" s="175">
        <f t="shared" si="143"/>
        <v>0</v>
      </c>
      <c r="AV72" s="175">
        <f>SUMIFS('1-2 人员岗位信息'!L:L,'1-2 人员岗位信息'!$C:$C,"劳务派遣",'1-2 人员岗位信息'!$B:$B,$D72)</f>
        <v>0</v>
      </c>
      <c r="AW72" s="299"/>
      <c r="AX72" s="175">
        <f t="shared" si="144"/>
        <v>0</v>
      </c>
      <c r="AY72" s="175">
        <f>SUMIFS('1-2 人员岗位信息'!M:M,'1-2 人员岗位信息'!$C:$C,"劳务派遣",'1-2 人员岗位信息'!$B:$B,$D72)</f>
        <v>0</v>
      </c>
      <c r="AZ72" s="299"/>
      <c r="BA72" s="175">
        <f t="shared" si="145"/>
        <v>0</v>
      </c>
      <c r="BB72" s="175">
        <f>SUMIFS('1-2 人员岗位信息'!N:N,'1-2 人员岗位信息'!$C:$C,"劳务派遣",'1-2 人员岗位信息'!$B:$B,$D72)</f>
        <v>0</v>
      </c>
      <c r="BC72" s="299"/>
      <c r="BD72" s="175">
        <f t="shared" si="146"/>
        <v>0</v>
      </c>
      <c r="BE72" s="175">
        <f>SUMIFS('1-2 人员岗位信息'!O:O,'1-2 人员岗位信息'!$C:$C,"劳务派遣",'1-2 人员岗位信息'!$B:$B,$D72)</f>
        <v>0</v>
      </c>
      <c r="BF72" s="299"/>
      <c r="BG72" s="175">
        <f t="shared" si="147"/>
        <v>0</v>
      </c>
      <c r="BH72" s="175">
        <f>SUMIFS('1-2 人员岗位信息'!P:P,'1-2 人员岗位信息'!$C:$C,"劳务派遣",'1-2 人员岗位信息'!$B:$B,$D72)</f>
        <v>0</v>
      </c>
      <c r="BI72" s="299"/>
      <c r="BJ72" s="175">
        <f t="shared" si="148"/>
        <v>0</v>
      </c>
      <c r="BK72" s="175">
        <f>SUMIFS('1-2 人员岗位信息'!Q:Q,'1-2 人员岗位信息'!$C:$C,"劳务派遣",'1-2 人员岗位信息'!$B:$B,$D72)</f>
        <v>0</v>
      </c>
      <c r="BL72" s="308"/>
      <c r="BM72" s="312"/>
      <c r="BN72" s="316"/>
    </row>
    <row r="73" s="264" customFormat="1" ht="33.95" hidden="1" customHeight="1" outlineLevel="5" spans="2:66">
      <c r="B73" s="175" t="s">
        <v>784</v>
      </c>
      <c r="C73" s="284" t="s">
        <v>903</v>
      </c>
      <c r="D73" s="264" t="s">
        <v>879</v>
      </c>
      <c r="E73" s="175" t="s">
        <v>880</v>
      </c>
      <c r="F73" s="175"/>
      <c r="G73" s="175" t="s">
        <v>788</v>
      </c>
      <c r="H73" s="175">
        <f t="shared" si="132"/>
        <v>0</v>
      </c>
      <c r="I73" s="175" t="s">
        <v>789</v>
      </c>
      <c r="J73" s="175" t="e">
        <f t="shared" si="133"/>
        <v>#DIV/0!</v>
      </c>
      <c r="K73" s="175" t="s">
        <v>790</v>
      </c>
      <c r="L73" s="175" t="e">
        <f t="shared" si="134"/>
        <v>#DIV/0!</v>
      </c>
      <c r="M73" s="175" t="s">
        <v>791</v>
      </c>
      <c r="N73" s="175">
        <f t="shared" si="135"/>
        <v>0</v>
      </c>
      <c r="O73" s="175"/>
      <c r="P73" s="291"/>
      <c r="Q73" s="291"/>
      <c r="R73" s="291"/>
      <c r="S73" s="291"/>
      <c r="T73" s="291"/>
      <c r="U73" s="291"/>
      <c r="V73" s="291"/>
      <c r="W73" s="291"/>
      <c r="X73" s="291"/>
      <c r="Y73" s="291"/>
      <c r="Z73" s="291"/>
      <c r="AA73" s="291"/>
      <c r="AB73" s="175">
        <f t="shared" si="136"/>
        <v>0</v>
      </c>
      <c r="AC73" s="175">
        <f t="shared" si="137"/>
        <v>0</v>
      </c>
      <c r="AD73" s="175">
        <f>SUMIFS('1-2 人员岗位信息'!F:F,'1-2 人员岗位信息'!$C:$C,"劳务派遣",'1-2 人员岗位信息'!$B:$B,$D73)</f>
        <v>0</v>
      </c>
      <c r="AE73" s="299"/>
      <c r="AF73" s="175">
        <f t="shared" si="138"/>
        <v>0</v>
      </c>
      <c r="AG73" s="175">
        <f>SUMIFS('1-2 人员岗位信息'!G:G,'1-2 人员岗位信息'!$C:$C,"劳务派遣",'1-2 人员岗位信息'!$B:$B,$D73)</f>
        <v>0</v>
      </c>
      <c r="AH73" s="299"/>
      <c r="AI73" s="175">
        <f t="shared" si="139"/>
        <v>0</v>
      </c>
      <c r="AJ73" s="175">
        <f>SUMIFS('1-2 人员岗位信息'!H:H,'1-2 人员岗位信息'!$C:$C,"劳务派遣",'1-2 人员岗位信息'!$B:$B,$D73)</f>
        <v>0</v>
      </c>
      <c r="AK73" s="299"/>
      <c r="AL73" s="175">
        <f t="shared" si="140"/>
        <v>0</v>
      </c>
      <c r="AM73" s="175">
        <f>SUMIFS('1-2 人员岗位信息'!I:I,'1-2 人员岗位信息'!$C:$C,"劳务派遣",'1-2 人员岗位信息'!$B:$B,$D73)</f>
        <v>0</v>
      </c>
      <c r="AN73" s="299"/>
      <c r="AO73" s="175">
        <f t="shared" si="141"/>
        <v>0</v>
      </c>
      <c r="AP73" s="175">
        <f>SUMIFS('1-2 人员岗位信息'!J:J,'1-2 人员岗位信息'!$C:$C,"劳务派遣",'1-2 人员岗位信息'!$B:$B,$D73)</f>
        <v>0</v>
      </c>
      <c r="AQ73" s="299"/>
      <c r="AR73" s="175">
        <f t="shared" si="142"/>
        <v>0</v>
      </c>
      <c r="AS73" s="175">
        <f>SUMIFS('1-2 人员岗位信息'!K:K,'1-2 人员岗位信息'!$C:$C,"劳务派遣",'1-2 人员岗位信息'!$B:$B,$D73)</f>
        <v>0</v>
      </c>
      <c r="AT73" s="299"/>
      <c r="AU73" s="175">
        <f t="shared" si="143"/>
        <v>0</v>
      </c>
      <c r="AV73" s="175">
        <f>SUMIFS('1-2 人员岗位信息'!L:L,'1-2 人员岗位信息'!$C:$C,"劳务派遣",'1-2 人员岗位信息'!$B:$B,$D73)</f>
        <v>0</v>
      </c>
      <c r="AW73" s="299"/>
      <c r="AX73" s="175">
        <f t="shared" si="144"/>
        <v>0</v>
      </c>
      <c r="AY73" s="175">
        <f>SUMIFS('1-2 人员岗位信息'!M:M,'1-2 人员岗位信息'!$C:$C,"劳务派遣",'1-2 人员岗位信息'!$B:$B,$D73)</f>
        <v>0</v>
      </c>
      <c r="AZ73" s="299"/>
      <c r="BA73" s="175">
        <f t="shared" si="145"/>
        <v>0</v>
      </c>
      <c r="BB73" s="175">
        <f>SUMIFS('1-2 人员岗位信息'!N:N,'1-2 人员岗位信息'!$C:$C,"劳务派遣",'1-2 人员岗位信息'!$B:$B,$D73)</f>
        <v>0</v>
      </c>
      <c r="BC73" s="299"/>
      <c r="BD73" s="175">
        <f t="shared" si="146"/>
        <v>0</v>
      </c>
      <c r="BE73" s="175">
        <f>SUMIFS('1-2 人员岗位信息'!O:O,'1-2 人员岗位信息'!$C:$C,"劳务派遣",'1-2 人员岗位信息'!$B:$B,$D73)</f>
        <v>0</v>
      </c>
      <c r="BF73" s="299"/>
      <c r="BG73" s="175">
        <f t="shared" si="147"/>
        <v>0</v>
      </c>
      <c r="BH73" s="175">
        <f>SUMIFS('1-2 人员岗位信息'!P:P,'1-2 人员岗位信息'!$C:$C,"劳务派遣",'1-2 人员岗位信息'!$B:$B,$D73)</f>
        <v>0</v>
      </c>
      <c r="BI73" s="299"/>
      <c r="BJ73" s="175">
        <f t="shared" si="148"/>
        <v>0</v>
      </c>
      <c r="BK73" s="175">
        <f>SUMIFS('1-2 人员岗位信息'!Q:Q,'1-2 人员岗位信息'!$C:$C,"劳务派遣",'1-2 人员岗位信息'!$B:$B,$D73)</f>
        <v>0</v>
      </c>
      <c r="BL73" s="308"/>
      <c r="BM73" s="312"/>
      <c r="BN73" s="316"/>
    </row>
    <row r="74" s="264" customFormat="1" ht="33.95" hidden="1" customHeight="1" outlineLevel="5" spans="2:66">
      <c r="B74" s="175" t="s">
        <v>784</v>
      </c>
      <c r="C74" s="284" t="s">
        <v>904</v>
      </c>
      <c r="D74" s="264" t="s">
        <v>882</v>
      </c>
      <c r="E74" s="175" t="s">
        <v>883</v>
      </c>
      <c r="F74" s="175"/>
      <c r="G74" s="175" t="s">
        <v>788</v>
      </c>
      <c r="H74" s="175">
        <f t="shared" si="132"/>
        <v>0</v>
      </c>
      <c r="I74" s="175" t="s">
        <v>789</v>
      </c>
      <c r="J74" s="175" t="e">
        <f t="shared" si="133"/>
        <v>#DIV/0!</v>
      </c>
      <c r="K74" s="175" t="s">
        <v>790</v>
      </c>
      <c r="L74" s="175" t="e">
        <f t="shared" si="134"/>
        <v>#DIV/0!</v>
      </c>
      <c r="M74" s="175" t="s">
        <v>791</v>
      </c>
      <c r="N74" s="175">
        <f t="shared" si="135"/>
        <v>0</v>
      </c>
      <c r="O74" s="175"/>
      <c r="P74" s="291"/>
      <c r="Q74" s="291"/>
      <c r="R74" s="291"/>
      <c r="S74" s="291"/>
      <c r="T74" s="291"/>
      <c r="U74" s="291"/>
      <c r="V74" s="291"/>
      <c r="W74" s="291"/>
      <c r="X74" s="291"/>
      <c r="Y74" s="291"/>
      <c r="Z74" s="291"/>
      <c r="AA74" s="291"/>
      <c r="AB74" s="175">
        <f t="shared" si="136"/>
        <v>0</v>
      </c>
      <c r="AC74" s="175">
        <f t="shared" si="137"/>
        <v>0</v>
      </c>
      <c r="AD74" s="175">
        <f>SUMIFS('1-2 人员岗位信息'!F:F,'1-2 人员岗位信息'!$C:$C,"劳务派遣",'1-2 人员岗位信息'!$B:$B,$D74)</f>
        <v>0</v>
      </c>
      <c r="AE74" s="299"/>
      <c r="AF74" s="175">
        <f t="shared" si="138"/>
        <v>0</v>
      </c>
      <c r="AG74" s="175">
        <f>SUMIFS('1-2 人员岗位信息'!G:G,'1-2 人员岗位信息'!$C:$C,"劳务派遣",'1-2 人员岗位信息'!$B:$B,$D74)</f>
        <v>0</v>
      </c>
      <c r="AH74" s="299"/>
      <c r="AI74" s="175">
        <f t="shared" si="139"/>
        <v>0</v>
      </c>
      <c r="AJ74" s="175">
        <f>SUMIFS('1-2 人员岗位信息'!H:H,'1-2 人员岗位信息'!$C:$C,"劳务派遣",'1-2 人员岗位信息'!$B:$B,$D74)</f>
        <v>0</v>
      </c>
      <c r="AK74" s="299"/>
      <c r="AL74" s="175">
        <f t="shared" si="140"/>
        <v>0</v>
      </c>
      <c r="AM74" s="175">
        <f>SUMIFS('1-2 人员岗位信息'!I:I,'1-2 人员岗位信息'!$C:$C,"劳务派遣",'1-2 人员岗位信息'!$B:$B,$D74)</f>
        <v>0</v>
      </c>
      <c r="AN74" s="299"/>
      <c r="AO74" s="175">
        <f t="shared" si="141"/>
        <v>0</v>
      </c>
      <c r="AP74" s="175">
        <f>SUMIFS('1-2 人员岗位信息'!J:J,'1-2 人员岗位信息'!$C:$C,"劳务派遣",'1-2 人员岗位信息'!$B:$B,$D74)</f>
        <v>0</v>
      </c>
      <c r="AQ74" s="299"/>
      <c r="AR74" s="175">
        <f t="shared" si="142"/>
        <v>0</v>
      </c>
      <c r="AS74" s="175">
        <f>SUMIFS('1-2 人员岗位信息'!K:K,'1-2 人员岗位信息'!$C:$C,"劳务派遣",'1-2 人员岗位信息'!$B:$B,$D74)</f>
        <v>0</v>
      </c>
      <c r="AT74" s="299"/>
      <c r="AU74" s="175">
        <f t="shared" si="143"/>
        <v>0</v>
      </c>
      <c r="AV74" s="175">
        <f>SUMIFS('1-2 人员岗位信息'!L:L,'1-2 人员岗位信息'!$C:$C,"劳务派遣",'1-2 人员岗位信息'!$B:$B,$D74)</f>
        <v>0</v>
      </c>
      <c r="AW74" s="299"/>
      <c r="AX74" s="175">
        <f t="shared" si="144"/>
        <v>0</v>
      </c>
      <c r="AY74" s="175">
        <f>SUMIFS('1-2 人员岗位信息'!M:M,'1-2 人员岗位信息'!$C:$C,"劳务派遣",'1-2 人员岗位信息'!$B:$B,$D74)</f>
        <v>0</v>
      </c>
      <c r="AZ74" s="299"/>
      <c r="BA74" s="175">
        <f t="shared" si="145"/>
        <v>0</v>
      </c>
      <c r="BB74" s="175">
        <f>SUMIFS('1-2 人员岗位信息'!N:N,'1-2 人员岗位信息'!$C:$C,"劳务派遣",'1-2 人员岗位信息'!$B:$B,$D74)</f>
        <v>0</v>
      </c>
      <c r="BC74" s="299"/>
      <c r="BD74" s="175">
        <f t="shared" si="146"/>
        <v>0</v>
      </c>
      <c r="BE74" s="175">
        <f>SUMIFS('1-2 人员岗位信息'!O:O,'1-2 人员岗位信息'!$C:$C,"劳务派遣",'1-2 人员岗位信息'!$B:$B,$D74)</f>
        <v>0</v>
      </c>
      <c r="BF74" s="299"/>
      <c r="BG74" s="175">
        <f t="shared" si="147"/>
        <v>0</v>
      </c>
      <c r="BH74" s="175">
        <f>SUMIFS('1-2 人员岗位信息'!P:P,'1-2 人员岗位信息'!$C:$C,"劳务派遣",'1-2 人员岗位信息'!$B:$B,$D74)</f>
        <v>0</v>
      </c>
      <c r="BI74" s="299"/>
      <c r="BJ74" s="175">
        <f t="shared" si="148"/>
        <v>0</v>
      </c>
      <c r="BK74" s="175">
        <f>SUMIFS('1-2 人员岗位信息'!Q:Q,'1-2 人员岗位信息'!$C:$C,"劳务派遣",'1-2 人员岗位信息'!$B:$B,$D74)</f>
        <v>0</v>
      </c>
      <c r="BL74" s="308"/>
      <c r="BM74" s="312"/>
      <c r="BN74" s="316"/>
    </row>
    <row r="75" s="264" customFormat="1" ht="33.95" hidden="1" customHeight="1" outlineLevel="5" spans="2:66">
      <c r="B75" s="175" t="s">
        <v>784</v>
      </c>
      <c r="C75" s="284" t="s">
        <v>905</v>
      </c>
      <c r="D75" s="264" t="s">
        <v>885</v>
      </c>
      <c r="E75" s="175" t="s">
        <v>886</v>
      </c>
      <c r="F75" s="175"/>
      <c r="G75" s="175" t="s">
        <v>788</v>
      </c>
      <c r="H75" s="175">
        <f t="shared" si="132"/>
        <v>0</v>
      </c>
      <c r="I75" s="175" t="s">
        <v>789</v>
      </c>
      <c r="J75" s="175" t="e">
        <f t="shared" si="133"/>
        <v>#DIV/0!</v>
      </c>
      <c r="K75" s="175" t="s">
        <v>790</v>
      </c>
      <c r="L75" s="175" t="e">
        <f t="shared" si="134"/>
        <v>#DIV/0!</v>
      </c>
      <c r="M75" s="175" t="s">
        <v>791</v>
      </c>
      <c r="N75" s="175">
        <f t="shared" si="135"/>
        <v>0</v>
      </c>
      <c r="O75" s="175"/>
      <c r="P75" s="291"/>
      <c r="Q75" s="291"/>
      <c r="R75" s="291"/>
      <c r="S75" s="291"/>
      <c r="T75" s="291"/>
      <c r="U75" s="291"/>
      <c r="V75" s="291"/>
      <c r="W75" s="291"/>
      <c r="X75" s="291"/>
      <c r="Y75" s="291"/>
      <c r="Z75" s="291"/>
      <c r="AA75" s="291"/>
      <c r="AB75" s="175">
        <f t="shared" si="136"/>
        <v>0</v>
      </c>
      <c r="AC75" s="175">
        <f t="shared" si="137"/>
        <v>0</v>
      </c>
      <c r="AD75" s="175">
        <f>SUMIFS('1-2 人员岗位信息'!F:F,'1-2 人员岗位信息'!$C:$C,"劳务派遣",'1-2 人员岗位信息'!$B:$B,$D75)</f>
        <v>0</v>
      </c>
      <c r="AE75" s="299"/>
      <c r="AF75" s="175">
        <f t="shared" si="138"/>
        <v>0</v>
      </c>
      <c r="AG75" s="175">
        <f>SUMIFS('1-2 人员岗位信息'!G:G,'1-2 人员岗位信息'!$C:$C,"劳务派遣",'1-2 人员岗位信息'!$B:$B,$D75)</f>
        <v>0</v>
      </c>
      <c r="AH75" s="299"/>
      <c r="AI75" s="175">
        <f t="shared" si="139"/>
        <v>0</v>
      </c>
      <c r="AJ75" s="175">
        <f>SUMIFS('1-2 人员岗位信息'!H:H,'1-2 人员岗位信息'!$C:$C,"劳务派遣",'1-2 人员岗位信息'!$B:$B,$D75)</f>
        <v>0</v>
      </c>
      <c r="AK75" s="299"/>
      <c r="AL75" s="175">
        <f t="shared" si="140"/>
        <v>0</v>
      </c>
      <c r="AM75" s="175">
        <f>SUMIFS('1-2 人员岗位信息'!I:I,'1-2 人员岗位信息'!$C:$C,"劳务派遣",'1-2 人员岗位信息'!$B:$B,$D75)</f>
        <v>0</v>
      </c>
      <c r="AN75" s="299"/>
      <c r="AO75" s="175">
        <f t="shared" si="141"/>
        <v>0</v>
      </c>
      <c r="AP75" s="175">
        <f>SUMIFS('1-2 人员岗位信息'!J:J,'1-2 人员岗位信息'!$C:$C,"劳务派遣",'1-2 人员岗位信息'!$B:$B,$D75)</f>
        <v>0</v>
      </c>
      <c r="AQ75" s="299"/>
      <c r="AR75" s="175">
        <f t="shared" si="142"/>
        <v>0</v>
      </c>
      <c r="AS75" s="175">
        <f>SUMIFS('1-2 人员岗位信息'!K:K,'1-2 人员岗位信息'!$C:$C,"劳务派遣",'1-2 人员岗位信息'!$B:$B,$D75)</f>
        <v>0</v>
      </c>
      <c r="AT75" s="299"/>
      <c r="AU75" s="175">
        <f t="shared" si="143"/>
        <v>0</v>
      </c>
      <c r="AV75" s="175">
        <f>SUMIFS('1-2 人员岗位信息'!L:L,'1-2 人员岗位信息'!$C:$C,"劳务派遣",'1-2 人员岗位信息'!$B:$B,$D75)</f>
        <v>0</v>
      </c>
      <c r="AW75" s="299"/>
      <c r="AX75" s="175">
        <f t="shared" si="144"/>
        <v>0</v>
      </c>
      <c r="AY75" s="175">
        <f>SUMIFS('1-2 人员岗位信息'!M:M,'1-2 人员岗位信息'!$C:$C,"劳务派遣",'1-2 人员岗位信息'!$B:$B,$D75)</f>
        <v>0</v>
      </c>
      <c r="AZ75" s="299"/>
      <c r="BA75" s="175">
        <f t="shared" si="145"/>
        <v>0</v>
      </c>
      <c r="BB75" s="175">
        <f>SUMIFS('1-2 人员岗位信息'!N:N,'1-2 人员岗位信息'!$C:$C,"劳务派遣",'1-2 人员岗位信息'!$B:$B,$D75)</f>
        <v>0</v>
      </c>
      <c r="BC75" s="299"/>
      <c r="BD75" s="175">
        <f t="shared" si="146"/>
        <v>0</v>
      </c>
      <c r="BE75" s="175">
        <f>SUMIFS('1-2 人员岗位信息'!O:O,'1-2 人员岗位信息'!$C:$C,"劳务派遣",'1-2 人员岗位信息'!$B:$B,$D75)</f>
        <v>0</v>
      </c>
      <c r="BF75" s="299"/>
      <c r="BG75" s="175">
        <f t="shared" si="147"/>
        <v>0</v>
      </c>
      <c r="BH75" s="175">
        <f>SUMIFS('1-2 人员岗位信息'!P:P,'1-2 人员岗位信息'!$C:$C,"劳务派遣",'1-2 人员岗位信息'!$B:$B,$D75)</f>
        <v>0</v>
      </c>
      <c r="BI75" s="299"/>
      <c r="BJ75" s="175">
        <f t="shared" si="148"/>
        <v>0</v>
      </c>
      <c r="BK75" s="175">
        <f>SUMIFS('1-2 人员岗位信息'!Q:Q,'1-2 人员岗位信息'!$C:$C,"劳务派遣",'1-2 人员岗位信息'!$B:$B,$D75)</f>
        <v>0</v>
      </c>
      <c r="BL75" s="308"/>
      <c r="BM75" s="312"/>
      <c r="BN75" s="316"/>
    </row>
    <row r="76" s="264" customFormat="1" ht="33.95" hidden="1" customHeight="1" outlineLevel="5" spans="2:66">
      <c r="B76" s="175" t="s">
        <v>784</v>
      </c>
      <c r="C76" s="284" t="s">
        <v>906</v>
      </c>
      <c r="D76" s="264" t="s">
        <v>888</v>
      </c>
      <c r="E76" s="175" t="s">
        <v>889</v>
      </c>
      <c r="F76" s="175"/>
      <c r="G76" s="175" t="s">
        <v>788</v>
      </c>
      <c r="H76" s="175">
        <f t="shared" si="132"/>
        <v>0</v>
      </c>
      <c r="I76" s="175" t="s">
        <v>789</v>
      </c>
      <c r="J76" s="175" t="e">
        <f t="shared" si="133"/>
        <v>#DIV/0!</v>
      </c>
      <c r="K76" s="175" t="s">
        <v>790</v>
      </c>
      <c r="L76" s="175" t="e">
        <f t="shared" si="134"/>
        <v>#DIV/0!</v>
      </c>
      <c r="M76" s="175" t="s">
        <v>791</v>
      </c>
      <c r="N76" s="175">
        <f t="shared" si="135"/>
        <v>0</v>
      </c>
      <c r="O76" s="175"/>
      <c r="P76" s="291"/>
      <c r="Q76" s="291"/>
      <c r="R76" s="291"/>
      <c r="S76" s="291"/>
      <c r="T76" s="291"/>
      <c r="U76" s="291"/>
      <c r="V76" s="291"/>
      <c r="W76" s="291"/>
      <c r="X76" s="291"/>
      <c r="Y76" s="291"/>
      <c r="Z76" s="291"/>
      <c r="AA76" s="291"/>
      <c r="AB76" s="175">
        <f t="shared" si="136"/>
        <v>0</v>
      </c>
      <c r="AC76" s="175">
        <f t="shared" si="137"/>
        <v>0</v>
      </c>
      <c r="AD76" s="175">
        <f>SUMIFS('1-2 人员岗位信息'!F:F,'1-2 人员岗位信息'!$C:$C,"劳务派遣",'1-2 人员岗位信息'!$B:$B,$D76)</f>
        <v>0</v>
      </c>
      <c r="AE76" s="299"/>
      <c r="AF76" s="175">
        <f t="shared" si="138"/>
        <v>0</v>
      </c>
      <c r="AG76" s="175">
        <f>SUMIFS('1-2 人员岗位信息'!G:G,'1-2 人员岗位信息'!$C:$C,"劳务派遣",'1-2 人员岗位信息'!$B:$B,$D76)</f>
        <v>0</v>
      </c>
      <c r="AH76" s="299"/>
      <c r="AI76" s="175">
        <f t="shared" si="139"/>
        <v>0</v>
      </c>
      <c r="AJ76" s="175">
        <f>SUMIFS('1-2 人员岗位信息'!H:H,'1-2 人员岗位信息'!$C:$C,"劳务派遣",'1-2 人员岗位信息'!$B:$B,$D76)</f>
        <v>0</v>
      </c>
      <c r="AK76" s="299"/>
      <c r="AL76" s="175">
        <f t="shared" si="140"/>
        <v>0</v>
      </c>
      <c r="AM76" s="175">
        <f>SUMIFS('1-2 人员岗位信息'!I:I,'1-2 人员岗位信息'!$C:$C,"劳务派遣",'1-2 人员岗位信息'!$B:$B,$D76)</f>
        <v>0</v>
      </c>
      <c r="AN76" s="299"/>
      <c r="AO76" s="175">
        <f t="shared" si="141"/>
        <v>0</v>
      </c>
      <c r="AP76" s="175">
        <f>SUMIFS('1-2 人员岗位信息'!J:J,'1-2 人员岗位信息'!$C:$C,"劳务派遣",'1-2 人员岗位信息'!$B:$B,$D76)</f>
        <v>0</v>
      </c>
      <c r="AQ76" s="299"/>
      <c r="AR76" s="175">
        <f t="shared" si="142"/>
        <v>0</v>
      </c>
      <c r="AS76" s="175">
        <f>SUMIFS('1-2 人员岗位信息'!K:K,'1-2 人员岗位信息'!$C:$C,"劳务派遣",'1-2 人员岗位信息'!$B:$B,$D76)</f>
        <v>0</v>
      </c>
      <c r="AT76" s="299"/>
      <c r="AU76" s="175">
        <f t="shared" si="143"/>
        <v>0</v>
      </c>
      <c r="AV76" s="175">
        <f>SUMIFS('1-2 人员岗位信息'!L:L,'1-2 人员岗位信息'!$C:$C,"劳务派遣",'1-2 人员岗位信息'!$B:$B,$D76)</f>
        <v>0</v>
      </c>
      <c r="AW76" s="299"/>
      <c r="AX76" s="175">
        <f t="shared" si="144"/>
        <v>0</v>
      </c>
      <c r="AY76" s="175">
        <f>SUMIFS('1-2 人员岗位信息'!M:M,'1-2 人员岗位信息'!$C:$C,"劳务派遣",'1-2 人员岗位信息'!$B:$B,$D76)</f>
        <v>0</v>
      </c>
      <c r="AZ76" s="299"/>
      <c r="BA76" s="175">
        <f t="shared" si="145"/>
        <v>0</v>
      </c>
      <c r="BB76" s="175">
        <f>SUMIFS('1-2 人员岗位信息'!N:N,'1-2 人员岗位信息'!$C:$C,"劳务派遣",'1-2 人员岗位信息'!$B:$B,$D76)</f>
        <v>0</v>
      </c>
      <c r="BC76" s="299"/>
      <c r="BD76" s="175">
        <f t="shared" si="146"/>
        <v>0</v>
      </c>
      <c r="BE76" s="175">
        <f>SUMIFS('1-2 人员岗位信息'!O:O,'1-2 人员岗位信息'!$C:$C,"劳务派遣",'1-2 人员岗位信息'!$B:$B,$D76)</f>
        <v>0</v>
      </c>
      <c r="BF76" s="299"/>
      <c r="BG76" s="175">
        <f t="shared" si="147"/>
        <v>0</v>
      </c>
      <c r="BH76" s="175">
        <f>SUMIFS('1-2 人员岗位信息'!P:P,'1-2 人员岗位信息'!$C:$C,"劳务派遣",'1-2 人员岗位信息'!$B:$B,$D76)</f>
        <v>0</v>
      </c>
      <c r="BI76" s="299"/>
      <c r="BJ76" s="175">
        <f t="shared" si="148"/>
        <v>0</v>
      </c>
      <c r="BK76" s="175">
        <f>SUMIFS('1-2 人员岗位信息'!Q:Q,'1-2 人员岗位信息'!$C:$C,"劳务派遣",'1-2 人员岗位信息'!$B:$B,$D76)</f>
        <v>0</v>
      </c>
      <c r="BL76" s="308"/>
      <c r="BM76" s="312"/>
      <c r="BN76" s="316"/>
    </row>
    <row r="77" s="264" customFormat="1" ht="33.95" hidden="1" customHeight="1" outlineLevel="5" spans="2:66">
      <c r="B77" s="175" t="s">
        <v>784</v>
      </c>
      <c r="C77" s="284" t="s">
        <v>907</v>
      </c>
      <c r="D77" s="264" t="s">
        <v>891</v>
      </c>
      <c r="E77" s="175" t="s">
        <v>892</v>
      </c>
      <c r="F77" s="175"/>
      <c r="G77" s="175" t="s">
        <v>788</v>
      </c>
      <c r="H77" s="175">
        <f t="shared" si="132"/>
        <v>0</v>
      </c>
      <c r="I77" s="175" t="s">
        <v>789</v>
      </c>
      <c r="J77" s="175" t="e">
        <f t="shared" si="133"/>
        <v>#DIV/0!</v>
      </c>
      <c r="K77" s="175" t="s">
        <v>790</v>
      </c>
      <c r="L77" s="175" t="e">
        <f t="shared" si="134"/>
        <v>#DIV/0!</v>
      </c>
      <c r="M77" s="175" t="s">
        <v>791</v>
      </c>
      <c r="N77" s="175">
        <f t="shared" si="135"/>
        <v>0</v>
      </c>
      <c r="O77" s="175"/>
      <c r="P77" s="291"/>
      <c r="Q77" s="291"/>
      <c r="R77" s="291"/>
      <c r="S77" s="291"/>
      <c r="T77" s="291"/>
      <c r="U77" s="291"/>
      <c r="V77" s="291"/>
      <c r="W77" s="291"/>
      <c r="X77" s="291"/>
      <c r="Y77" s="291"/>
      <c r="Z77" s="291"/>
      <c r="AA77" s="291"/>
      <c r="AB77" s="175">
        <f t="shared" si="136"/>
        <v>0</v>
      </c>
      <c r="AC77" s="175">
        <f t="shared" si="137"/>
        <v>0</v>
      </c>
      <c r="AD77" s="175">
        <f>SUMIFS('1-2 人员岗位信息'!F:F,'1-2 人员岗位信息'!$C:$C,"劳务派遣",'1-2 人员岗位信息'!$B:$B,$D77)</f>
        <v>0</v>
      </c>
      <c r="AE77" s="299"/>
      <c r="AF77" s="175">
        <f t="shared" si="138"/>
        <v>0</v>
      </c>
      <c r="AG77" s="175">
        <f>SUMIFS('1-2 人员岗位信息'!G:G,'1-2 人员岗位信息'!$C:$C,"劳务派遣",'1-2 人员岗位信息'!$B:$B,$D77)</f>
        <v>0</v>
      </c>
      <c r="AH77" s="299"/>
      <c r="AI77" s="175">
        <f t="shared" si="139"/>
        <v>0</v>
      </c>
      <c r="AJ77" s="175">
        <f>SUMIFS('1-2 人员岗位信息'!H:H,'1-2 人员岗位信息'!$C:$C,"劳务派遣",'1-2 人员岗位信息'!$B:$B,$D77)</f>
        <v>0</v>
      </c>
      <c r="AK77" s="299"/>
      <c r="AL77" s="175">
        <f t="shared" si="140"/>
        <v>0</v>
      </c>
      <c r="AM77" s="175">
        <f>SUMIFS('1-2 人员岗位信息'!I:I,'1-2 人员岗位信息'!$C:$C,"劳务派遣",'1-2 人员岗位信息'!$B:$B,$D77)</f>
        <v>0</v>
      </c>
      <c r="AN77" s="299"/>
      <c r="AO77" s="175">
        <f t="shared" si="141"/>
        <v>0</v>
      </c>
      <c r="AP77" s="175">
        <f>SUMIFS('1-2 人员岗位信息'!J:J,'1-2 人员岗位信息'!$C:$C,"劳务派遣",'1-2 人员岗位信息'!$B:$B,$D77)</f>
        <v>0</v>
      </c>
      <c r="AQ77" s="299"/>
      <c r="AR77" s="175">
        <f t="shared" si="142"/>
        <v>0</v>
      </c>
      <c r="AS77" s="175">
        <f>SUMIFS('1-2 人员岗位信息'!K:K,'1-2 人员岗位信息'!$C:$C,"劳务派遣",'1-2 人员岗位信息'!$B:$B,$D77)</f>
        <v>0</v>
      </c>
      <c r="AT77" s="299"/>
      <c r="AU77" s="175">
        <f t="shared" si="143"/>
        <v>0</v>
      </c>
      <c r="AV77" s="175">
        <f>SUMIFS('1-2 人员岗位信息'!L:L,'1-2 人员岗位信息'!$C:$C,"劳务派遣",'1-2 人员岗位信息'!$B:$B,$D77)</f>
        <v>0</v>
      </c>
      <c r="AW77" s="299"/>
      <c r="AX77" s="175">
        <f t="shared" si="144"/>
        <v>0</v>
      </c>
      <c r="AY77" s="175">
        <f>SUMIFS('1-2 人员岗位信息'!M:M,'1-2 人员岗位信息'!$C:$C,"劳务派遣",'1-2 人员岗位信息'!$B:$B,$D77)</f>
        <v>0</v>
      </c>
      <c r="AZ77" s="299"/>
      <c r="BA77" s="175">
        <f t="shared" si="145"/>
        <v>0</v>
      </c>
      <c r="BB77" s="175">
        <f>SUMIFS('1-2 人员岗位信息'!N:N,'1-2 人员岗位信息'!$C:$C,"劳务派遣",'1-2 人员岗位信息'!$B:$B,$D77)</f>
        <v>0</v>
      </c>
      <c r="BC77" s="299"/>
      <c r="BD77" s="175">
        <f t="shared" si="146"/>
        <v>0</v>
      </c>
      <c r="BE77" s="175">
        <f>SUMIFS('1-2 人员岗位信息'!O:O,'1-2 人员岗位信息'!$C:$C,"劳务派遣",'1-2 人员岗位信息'!$B:$B,$D77)</f>
        <v>0</v>
      </c>
      <c r="BF77" s="299"/>
      <c r="BG77" s="175">
        <f t="shared" si="147"/>
        <v>0</v>
      </c>
      <c r="BH77" s="175">
        <f>SUMIFS('1-2 人员岗位信息'!P:P,'1-2 人员岗位信息'!$C:$C,"劳务派遣",'1-2 人员岗位信息'!$B:$B,$D77)</f>
        <v>0</v>
      </c>
      <c r="BI77" s="299"/>
      <c r="BJ77" s="175">
        <f t="shared" si="148"/>
        <v>0</v>
      </c>
      <c r="BK77" s="175">
        <f>SUMIFS('1-2 人员岗位信息'!Q:Q,'1-2 人员岗位信息'!$C:$C,"劳务派遣",'1-2 人员岗位信息'!$B:$B,$D77)</f>
        <v>0</v>
      </c>
      <c r="BL77" s="308"/>
      <c r="BM77" s="312"/>
      <c r="BN77" s="316"/>
    </row>
    <row r="78" s="264" customFormat="1" ht="33.95" hidden="1" customHeight="1" outlineLevel="5" spans="2:66">
      <c r="B78" s="175" t="s">
        <v>784</v>
      </c>
      <c r="C78" s="284" t="s">
        <v>908</v>
      </c>
      <c r="D78" s="264" t="s">
        <v>894</v>
      </c>
      <c r="E78" s="175" t="s">
        <v>895</v>
      </c>
      <c r="F78" s="175"/>
      <c r="G78" s="175" t="s">
        <v>788</v>
      </c>
      <c r="H78" s="175">
        <f t="shared" si="132"/>
        <v>0</v>
      </c>
      <c r="I78" s="175" t="s">
        <v>789</v>
      </c>
      <c r="J78" s="175" t="e">
        <f t="shared" si="133"/>
        <v>#DIV/0!</v>
      </c>
      <c r="K78" s="175" t="s">
        <v>790</v>
      </c>
      <c r="L78" s="175" t="e">
        <f t="shared" si="134"/>
        <v>#DIV/0!</v>
      </c>
      <c r="M78" s="175" t="s">
        <v>791</v>
      </c>
      <c r="N78" s="175">
        <f t="shared" si="135"/>
        <v>0</v>
      </c>
      <c r="O78" s="175"/>
      <c r="P78" s="291"/>
      <c r="Q78" s="291"/>
      <c r="R78" s="291"/>
      <c r="S78" s="291"/>
      <c r="T78" s="291"/>
      <c r="U78" s="291"/>
      <c r="V78" s="291"/>
      <c r="W78" s="291"/>
      <c r="X78" s="291"/>
      <c r="Y78" s="291"/>
      <c r="Z78" s="291"/>
      <c r="AA78" s="291"/>
      <c r="AB78" s="175">
        <f t="shared" si="136"/>
        <v>0</v>
      </c>
      <c r="AC78" s="175">
        <f t="shared" si="137"/>
        <v>0</v>
      </c>
      <c r="AD78" s="175">
        <f>SUMIFS('1-2 人员岗位信息'!F:F,'1-2 人员岗位信息'!$C:$C,"劳务派遣",'1-2 人员岗位信息'!$B:$B,$D78)</f>
        <v>0</v>
      </c>
      <c r="AE78" s="299"/>
      <c r="AF78" s="175">
        <f t="shared" si="138"/>
        <v>0</v>
      </c>
      <c r="AG78" s="175">
        <f>SUMIFS('1-2 人员岗位信息'!G:G,'1-2 人员岗位信息'!$C:$C,"劳务派遣",'1-2 人员岗位信息'!$B:$B,$D78)</f>
        <v>0</v>
      </c>
      <c r="AH78" s="299"/>
      <c r="AI78" s="175">
        <f t="shared" si="139"/>
        <v>0</v>
      </c>
      <c r="AJ78" s="175">
        <f>SUMIFS('1-2 人员岗位信息'!H:H,'1-2 人员岗位信息'!$C:$C,"劳务派遣",'1-2 人员岗位信息'!$B:$B,$D78)</f>
        <v>0</v>
      </c>
      <c r="AK78" s="299"/>
      <c r="AL78" s="175">
        <f t="shared" si="140"/>
        <v>0</v>
      </c>
      <c r="AM78" s="175">
        <f>SUMIFS('1-2 人员岗位信息'!I:I,'1-2 人员岗位信息'!$C:$C,"劳务派遣",'1-2 人员岗位信息'!$B:$B,$D78)</f>
        <v>0</v>
      </c>
      <c r="AN78" s="299"/>
      <c r="AO78" s="175">
        <f t="shared" si="141"/>
        <v>0</v>
      </c>
      <c r="AP78" s="175">
        <f>SUMIFS('1-2 人员岗位信息'!J:J,'1-2 人员岗位信息'!$C:$C,"劳务派遣",'1-2 人员岗位信息'!$B:$B,$D78)</f>
        <v>0</v>
      </c>
      <c r="AQ78" s="299"/>
      <c r="AR78" s="175">
        <f t="shared" si="142"/>
        <v>0</v>
      </c>
      <c r="AS78" s="175">
        <f>SUMIFS('1-2 人员岗位信息'!K:K,'1-2 人员岗位信息'!$C:$C,"劳务派遣",'1-2 人员岗位信息'!$B:$B,$D78)</f>
        <v>0</v>
      </c>
      <c r="AT78" s="299"/>
      <c r="AU78" s="175">
        <f t="shared" si="143"/>
        <v>0</v>
      </c>
      <c r="AV78" s="175">
        <f>SUMIFS('1-2 人员岗位信息'!L:L,'1-2 人员岗位信息'!$C:$C,"劳务派遣",'1-2 人员岗位信息'!$B:$B,$D78)</f>
        <v>0</v>
      </c>
      <c r="AW78" s="299"/>
      <c r="AX78" s="175">
        <f t="shared" si="144"/>
        <v>0</v>
      </c>
      <c r="AY78" s="175">
        <f>SUMIFS('1-2 人员岗位信息'!M:M,'1-2 人员岗位信息'!$C:$C,"劳务派遣",'1-2 人员岗位信息'!$B:$B,$D78)</f>
        <v>0</v>
      </c>
      <c r="AZ78" s="299"/>
      <c r="BA78" s="175">
        <f t="shared" si="145"/>
        <v>0</v>
      </c>
      <c r="BB78" s="175">
        <f>SUMIFS('1-2 人员岗位信息'!N:N,'1-2 人员岗位信息'!$C:$C,"劳务派遣",'1-2 人员岗位信息'!$B:$B,$D78)</f>
        <v>0</v>
      </c>
      <c r="BC78" s="299"/>
      <c r="BD78" s="175">
        <f t="shared" si="146"/>
        <v>0</v>
      </c>
      <c r="BE78" s="175">
        <f>SUMIFS('1-2 人员岗位信息'!O:O,'1-2 人员岗位信息'!$C:$C,"劳务派遣",'1-2 人员岗位信息'!$B:$B,$D78)</f>
        <v>0</v>
      </c>
      <c r="BF78" s="299"/>
      <c r="BG78" s="175">
        <f t="shared" si="147"/>
        <v>0</v>
      </c>
      <c r="BH78" s="175">
        <f>SUMIFS('1-2 人员岗位信息'!P:P,'1-2 人员岗位信息'!$C:$C,"劳务派遣",'1-2 人员岗位信息'!$B:$B,$D78)</f>
        <v>0</v>
      </c>
      <c r="BI78" s="299"/>
      <c r="BJ78" s="175">
        <f t="shared" si="148"/>
        <v>0</v>
      </c>
      <c r="BK78" s="175">
        <f>SUMIFS('1-2 人员岗位信息'!Q:Q,'1-2 人员岗位信息'!$C:$C,"劳务派遣",'1-2 人员岗位信息'!$B:$B,$D78)</f>
        <v>0</v>
      </c>
      <c r="BL78" s="308"/>
      <c r="BM78" s="312"/>
      <c r="BN78" s="316"/>
    </row>
    <row r="79" s="264" customFormat="1" ht="33.95" hidden="1" customHeight="1" outlineLevel="5" spans="2:66">
      <c r="B79" s="175" t="s">
        <v>784</v>
      </c>
      <c r="C79" s="284" t="s">
        <v>909</v>
      </c>
      <c r="D79" s="264" t="s">
        <v>897</v>
      </c>
      <c r="E79" s="175" t="s">
        <v>910</v>
      </c>
      <c r="F79" s="175"/>
      <c r="G79" s="175" t="s">
        <v>788</v>
      </c>
      <c r="H79" s="175">
        <f t="shared" si="132"/>
        <v>0</v>
      </c>
      <c r="I79" s="175" t="s">
        <v>789</v>
      </c>
      <c r="J79" s="175" t="e">
        <f t="shared" si="133"/>
        <v>#DIV/0!</v>
      </c>
      <c r="K79" s="175" t="s">
        <v>790</v>
      </c>
      <c r="L79" s="175" t="e">
        <f t="shared" si="134"/>
        <v>#DIV/0!</v>
      </c>
      <c r="M79" s="175" t="s">
        <v>791</v>
      </c>
      <c r="N79" s="175">
        <f t="shared" si="135"/>
        <v>0</v>
      </c>
      <c r="O79" s="175"/>
      <c r="P79" s="291"/>
      <c r="Q79" s="291"/>
      <c r="R79" s="291"/>
      <c r="S79" s="291"/>
      <c r="T79" s="291"/>
      <c r="U79" s="291"/>
      <c r="V79" s="291"/>
      <c r="W79" s="291"/>
      <c r="X79" s="291"/>
      <c r="Y79" s="291"/>
      <c r="Z79" s="291"/>
      <c r="AA79" s="291"/>
      <c r="AB79" s="175">
        <f t="shared" si="136"/>
        <v>0</v>
      </c>
      <c r="AC79" s="175">
        <f t="shared" si="137"/>
        <v>0</v>
      </c>
      <c r="AD79" s="175">
        <f>SUMIFS('1-2 人员岗位信息'!F:F,'1-2 人员岗位信息'!$C:$C,"劳务派遣",'1-2 人员岗位信息'!$B:$B,$D79)</f>
        <v>0</v>
      </c>
      <c r="AE79" s="299"/>
      <c r="AF79" s="175">
        <f t="shared" si="138"/>
        <v>0</v>
      </c>
      <c r="AG79" s="175">
        <f>SUMIFS('1-2 人员岗位信息'!G:G,'1-2 人员岗位信息'!$C:$C,"劳务派遣",'1-2 人员岗位信息'!$B:$B,$D79)</f>
        <v>0</v>
      </c>
      <c r="AH79" s="299"/>
      <c r="AI79" s="175">
        <f t="shared" si="139"/>
        <v>0</v>
      </c>
      <c r="AJ79" s="175">
        <f>SUMIFS('1-2 人员岗位信息'!H:H,'1-2 人员岗位信息'!$C:$C,"劳务派遣",'1-2 人员岗位信息'!$B:$B,$D79)</f>
        <v>0</v>
      </c>
      <c r="AK79" s="299"/>
      <c r="AL79" s="175">
        <f t="shared" si="140"/>
        <v>0</v>
      </c>
      <c r="AM79" s="175">
        <f>SUMIFS('1-2 人员岗位信息'!I:I,'1-2 人员岗位信息'!$C:$C,"劳务派遣",'1-2 人员岗位信息'!$B:$B,$D79)</f>
        <v>0</v>
      </c>
      <c r="AN79" s="299"/>
      <c r="AO79" s="175">
        <f t="shared" si="141"/>
        <v>0</v>
      </c>
      <c r="AP79" s="175">
        <f>SUMIFS('1-2 人员岗位信息'!J:J,'1-2 人员岗位信息'!$C:$C,"劳务派遣",'1-2 人员岗位信息'!$B:$B,$D79)</f>
        <v>0</v>
      </c>
      <c r="AQ79" s="299"/>
      <c r="AR79" s="175">
        <f t="shared" si="142"/>
        <v>0</v>
      </c>
      <c r="AS79" s="175">
        <f>SUMIFS('1-2 人员岗位信息'!K:K,'1-2 人员岗位信息'!$C:$C,"劳务派遣",'1-2 人员岗位信息'!$B:$B,$D79)</f>
        <v>0</v>
      </c>
      <c r="AT79" s="299"/>
      <c r="AU79" s="175">
        <f t="shared" si="143"/>
        <v>0</v>
      </c>
      <c r="AV79" s="175">
        <f>SUMIFS('1-2 人员岗位信息'!L:L,'1-2 人员岗位信息'!$C:$C,"劳务派遣",'1-2 人员岗位信息'!$B:$B,$D79)</f>
        <v>0</v>
      </c>
      <c r="AW79" s="299"/>
      <c r="AX79" s="175">
        <f t="shared" si="144"/>
        <v>0</v>
      </c>
      <c r="AY79" s="175">
        <f>SUMIFS('1-2 人员岗位信息'!M:M,'1-2 人员岗位信息'!$C:$C,"劳务派遣",'1-2 人员岗位信息'!$B:$B,$D79)</f>
        <v>0</v>
      </c>
      <c r="AZ79" s="299"/>
      <c r="BA79" s="175">
        <f t="shared" si="145"/>
        <v>0</v>
      </c>
      <c r="BB79" s="175">
        <f>SUMIFS('1-2 人员岗位信息'!N:N,'1-2 人员岗位信息'!$C:$C,"劳务派遣",'1-2 人员岗位信息'!$B:$B,$D79)</f>
        <v>0</v>
      </c>
      <c r="BC79" s="299"/>
      <c r="BD79" s="175">
        <f t="shared" si="146"/>
        <v>0</v>
      </c>
      <c r="BE79" s="175">
        <f>SUMIFS('1-2 人员岗位信息'!O:O,'1-2 人员岗位信息'!$C:$C,"劳务派遣",'1-2 人员岗位信息'!$B:$B,$D79)</f>
        <v>0</v>
      </c>
      <c r="BF79" s="299"/>
      <c r="BG79" s="175">
        <f t="shared" si="147"/>
        <v>0</v>
      </c>
      <c r="BH79" s="175">
        <f>SUMIFS('1-2 人员岗位信息'!P:P,'1-2 人员岗位信息'!$C:$C,"劳务派遣",'1-2 人员岗位信息'!$B:$B,$D79)</f>
        <v>0</v>
      </c>
      <c r="BI79" s="299"/>
      <c r="BJ79" s="175">
        <f t="shared" si="148"/>
        <v>0</v>
      </c>
      <c r="BK79" s="175">
        <f>SUMIFS('1-2 人员岗位信息'!Q:Q,'1-2 人员岗位信息'!$C:$C,"劳务派遣",'1-2 人员岗位信息'!$B:$B,$D79)</f>
        <v>0</v>
      </c>
      <c r="BL79" s="308"/>
      <c r="BM79" s="312"/>
      <c r="BN79" s="316"/>
    </row>
    <row r="80" s="118" customFormat="1" ht="33.95" hidden="1" customHeight="1" outlineLevel="4" collapsed="1" spans="2:66">
      <c r="B80" s="119" t="s">
        <v>779</v>
      </c>
      <c r="C80" s="120" t="s">
        <v>14</v>
      </c>
      <c r="D80" s="118" t="s">
        <v>15</v>
      </c>
      <c r="E80" s="119"/>
      <c r="F80" s="119"/>
      <c r="G80" s="119"/>
      <c r="H80" s="119">
        <f>SUM(H81:H90)</f>
        <v>716677.811320754</v>
      </c>
      <c r="I80" s="119"/>
      <c r="J80" s="119"/>
      <c r="K80" s="119"/>
      <c r="L80" s="119"/>
      <c r="M80" s="119"/>
      <c r="N80" s="119"/>
      <c r="O80" s="119"/>
      <c r="P80" s="290"/>
      <c r="Q80" s="290"/>
      <c r="R80" s="290"/>
      <c r="S80" s="290"/>
      <c r="T80" s="290"/>
      <c r="U80" s="290"/>
      <c r="V80" s="290"/>
      <c r="W80" s="290"/>
      <c r="X80" s="290"/>
      <c r="Y80" s="290"/>
      <c r="Z80" s="290"/>
      <c r="AA80" s="290"/>
      <c r="AB80" s="119">
        <f t="shared" ref="AB80:AF80" si="149">SUM(AB81:AB90)</f>
        <v>716677.811320754</v>
      </c>
      <c r="AC80" s="119">
        <f t="shared" si="149"/>
        <v>69677.0094339623</v>
      </c>
      <c r="AD80" s="119"/>
      <c r="AE80" s="119"/>
      <c r="AF80" s="119">
        <f t="shared" si="149"/>
        <v>69677.0094339623</v>
      </c>
      <c r="AG80" s="119"/>
      <c r="AH80" s="119"/>
      <c r="AI80" s="119">
        <f>SUM(AI81:AI90)</f>
        <v>69677.0094339623</v>
      </c>
      <c r="AJ80" s="119"/>
      <c r="AK80" s="119"/>
      <c r="AL80" s="119">
        <f>SUM(AL81:AL90)</f>
        <v>56405.1981132075</v>
      </c>
      <c r="AM80" s="119"/>
      <c r="AN80" s="119"/>
      <c r="AO80" s="119">
        <f>SUM(AO81:AO90)</f>
        <v>56405.1981132075</v>
      </c>
      <c r="AP80" s="119"/>
      <c r="AQ80" s="119"/>
      <c r="AR80" s="119">
        <f>SUM(AR81:AR90)</f>
        <v>56405.1981132075</v>
      </c>
      <c r="AS80" s="119"/>
      <c r="AT80" s="119"/>
      <c r="AU80" s="119">
        <f>SUM(AU81:AU90)</f>
        <v>56405.1981132075</v>
      </c>
      <c r="AV80" s="119"/>
      <c r="AW80" s="119"/>
      <c r="AX80" s="119">
        <f>SUM(AX81:AX90)</f>
        <v>56405.1981132075</v>
      </c>
      <c r="AY80" s="119"/>
      <c r="AZ80" s="119"/>
      <c r="BA80" s="119">
        <f>SUM(BA81:BA90)</f>
        <v>56405.1981132075</v>
      </c>
      <c r="BB80" s="119"/>
      <c r="BC80" s="119"/>
      <c r="BD80" s="119">
        <f>SUM(BD81:BD90)</f>
        <v>56405.1981132075</v>
      </c>
      <c r="BE80" s="119"/>
      <c r="BF80" s="119"/>
      <c r="BG80" s="119">
        <f>SUM(BG81:BG90)</f>
        <v>56405.1981132075</v>
      </c>
      <c r="BH80" s="119"/>
      <c r="BI80" s="119"/>
      <c r="BJ80" s="119">
        <f>SUM(BJ81:BJ90)</f>
        <v>56405.1981132075</v>
      </c>
      <c r="BK80" s="119"/>
      <c r="BL80" s="307"/>
      <c r="BM80" s="312"/>
      <c r="BN80" s="315"/>
    </row>
    <row r="81" s="264" customFormat="1" ht="33.95" hidden="1" customHeight="1" outlineLevel="5" spans="2:66">
      <c r="B81" s="175" t="s">
        <v>784</v>
      </c>
      <c r="C81" s="284" t="s">
        <v>911</v>
      </c>
      <c r="D81" s="264" t="s">
        <v>870</v>
      </c>
      <c r="E81" s="175" t="s">
        <v>912</v>
      </c>
      <c r="F81" s="175"/>
      <c r="G81" s="175" t="s">
        <v>788</v>
      </c>
      <c r="H81" s="175">
        <f t="shared" ref="H81:H90" si="150">AB81</f>
        <v>716677.811320754</v>
      </c>
      <c r="I81" s="175" t="s">
        <v>789</v>
      </c>
      <c r="J81" s="175">
        <f t="shared" ref="J81:J90" si="151">SUM(AD81,AG81,AJ81,AM81,AP81,AS81,AV81,AY81,BB81,BE81,BH81,BK81)/N81</f>
        <v>17</v>
      </c>
      <c r="K81" s="175" t="s">
        <v>790</v>
      </c>
      <c r="L81" s="175">
        <f t="shared" ref="L81:L90" si="152">H81/N81/J81</f>
        <v>3513.12652608213</v>
      </c>
      <c r="M81" s="175" t="s">
        <v>791</v>
      </c>
      <c r="N81" s="175">
        <f t="shared" ref="N81:N90" si="153">COUNTIF(AD81,"&gt;0")+COUNTIF(AG81,"&gt;0")+COUNTIF(AJ81,"&gt;0")+COUNTIF(AM81,"&gt;0")+COUNTIF(AP81,"&gt;0")+COUNTIF(AS81,"&gt;0")+COUNTIF(AV81,"&gt;0")+COUNTIF(AY81,"&gt;0")+COUNTIF(BB81,"&gt;0")+COUNTIF(BE81,"&gt;0")+COUNTIF(BH81,"&gt;0")+COUNTIF(BK81,"&gt;0")</f>
        <v>12</v>
      </c>
      <c r="O81" s="175"/>
      <c r="P81" s="291"/>
      <c r="Q81" s="291"/>
      <c r="R81" s="291"/>
      <c r="S81" s="291"/>
      <c r="T81" s="291"/>
      <c r="U81" s="291"/>
      <c r="V81" s="291"/>
      <c r="W81" s="291"/>
      <c r="X81" s="291"/>
      <c r="Y81" s="291"/>
      <c r="Z81" s="291"/>
      <c r="AA81" s="291"/>
      <c r="AB81" s="175">
        <f>SUM(AC81,AF81,AI81,AL81,AO81,AR81,AU81,AX81,BA81,BD81,BG81,BJ81)</f>
        <v>716677.811320754</v>
      </c>
      <c r="AC81" s="175">
        <f t="shared" ref="AC81:AC90" si="154">AD81*AE81</f>
        <v>69677.0094339623</v>
      </c>
      <c r="AD81" s="175">
        <f>SUMIFS('1-2 人员岗位信息'!J:J,'1-2 人员岗位信息'!$C:$C,"专业外包",'1-2 人员岗位信息'!$B:$B,$D81)</f>
        <v>17</v>
      </c>
      <c r="AE81" s="299">
        <f>69677.0094339623/AD81</f>
        <v>4098.64761376249</v>
      </c>
      <c r="AF81" s="175">
        <f t="shared" ref="AF81:AF90" si="155">AG81*AH81</f>
        <v>69677.0094339623</v>
      </c>
      <c r="AG81" s="175">
        <f>SUMIFS('1-2 人员岗位信息'!J:J,'1-2 人员岗位信息'!$C:$C,"专业外包",'1-2 人员岗位信息'!$B:$B,$D81)</f>
        <v>17</v>
      </c>
      <c r="AH81" s="299">
        <f>69677.0094339623/AG81</f>
        <v>4098.64761376249</v>
      </c>
      <c r="AI81" s="175">
        <f t="shared" ref="AI81:AI90" si="156">AJ81*AK81</f>
        <v>69677.0094339623</v>
      </c>
      <c r="AJ81" s="175">
        <f>SUMIFS('1-2 人员岗位信息'!J:J,'1-2 人员岗位信息'!$C:$C,"专业外包",'1-2 人员岗位信息'!$B:$B,$D81)</f>
        <v>17</v>
      </c>
      <c r="AK81" s="299">
        <f>69677.0094339623/AJ81</f>
        <v>4098.64761376249</v>
      </c>
      <c r="AL81" s="175">
        <f t="shared" ref="AL81:AL90" si="157">AM81*AN81</f>
        <v>56405.1981132075</v>
      </c>
      <c r="AM81" s="175">
        <f>SUMIFS('1-2 人员岗位信息'!I:I,'1-2 人员岗位信息'!$C:$C,"专业外包",'1-2 人员岗位信息'!$B:$B,$D81)</f>
        <v>17</v>
      </c>
      <c r="AN81" s="299">
        <f>56405.1981132075/AM81</f>
        <v>3317.95283018868</v>
      </c>
      <c r="AO81" s="175">
        <f t="shared" ref="AO81:AO90" si="158">AP81*AQ81</f>
        <v>56405.1981132075</v>
      </c>
      <c r="AP81" s="175">
        <f>SUMIFS('1-2 人员岗位信息'!J:J,'1-2 人员岗位信息'!$C:$C,"专业外包",'1-2 人员岗位信息'!$B:$B,$D81)</f>
        <v>17</v>
      </c>
      <c r="AQ81" s="299">
        <f>56405.1981132075/AP81</f>
        <v>3317.95283018868</v>
      </c>
      <c r="AR81" s="175">
        <f t="shared" ref="AR81:AR90" si="159">AS81*AT81</f>
        <v>56405.1981132075</v>
      </c>
      <c r="AS81" s="175">
        <f>SUMIFS('1-2 人员岗位信息'!K:K,'1-2 人员岗位信息'!$C:$C,"专业外包",'1-2 人员岗位信息'!$B:$B,$D81)</f>
        <v>17</v>
      </c>
      <c r="AT81" s="299">
        <f>56405.1981132075/AS81</f>
        <v>3317.95283018868</v>
      </c>
      <c r="AU81" s="175">
        <f t="shared" ref="AU81:AU90" si="160">AV81*AW81</f>
        <v>56405.1981132075</v>
      </c>
      <c r="AV81" s="175">
        <f>SUMIFS('1-2 人员岗位信息'!L:L,'1-2 人员岗位信息'!$C:$C,"专业外包",'1-2 人员岗位信息'!$B:$B,$D81)</f>
        <v>17</v>
      </c>
      <c r="AW81" s="299">
        <f>56405.1981132075/AV81</f>
        <v>3317.95283018868</v>
      </c>
      <c r="AX81" s="175">
        <f t="shared" ref="AX81:AX90" si="161">AY81*AZ81</f>
        <v>56405.1981132075</v>
      </c>
      <c r="AY81" s="175">
        <f>SUMIFS('1-2 人员岗位信息'!M:M,'1-2 人员岗位信息'!$C:$C,"专业外包",'1-2 人员岗位信息'!$B:$B,$D81)</f>
        <v>17</v>
      </c>
      <c r="AZ81" s="299">
        <f>56405.1981132075/AY81</f>
        <v>3317.95283018868</v>
      </c>
      <c r="BA81" s="175">
        <f t="shared" ref="BA81:BA90" si="162">BB81*BC81</f>
        <v>56405.1981132075</v>
      </c>
      <c r="BB81" s="175">
        <f>SUMIFS('1-2 人员岗位信息'!N:N,'1-2 人员岗位信息'!$C:$C,"专业外包",'1-2 人员岗位信息'!$B:$B,$D81)</f>
        <v>17</v>
      </c>
      <c r="BC81" s="299">
        <f>56405.1981132075/BB81</f>
        <v>3317.95283018868</v>
      </c>
      <c r="BD81" s="175">
        <f t="shared" ref="BD81:BD90" si="163">BE81*BF81</f>
        <v>56405.1981132075</v>
      </c>
      <c r="BE81" s="175">
        <f>SUMIFS('1-2 人员岗位信息'!O:O,'1-2 人员岗位信息'!$C:$C,"专业外包",'1-2 人员岗位信息'!$B:$B,$D81)</f>
        <v>17</v>
      </c>
      <c r="BF81" s="299">
        <f>56405.1981132075/BE81</f>
        <v>3317.95283018868</v>
      </c>
      <c r="BG81" s="175">
        <f t="shared" ref="BG81:BG90" si="164">BH81*BI81</f>
        <v>56405.1981132075</v>
      </c>
      <c r="BH81" s="175">
        <f>SUMIFS('1-2 人员岗位信息'!P:P,'1-2 人员岗位信息'!$C:$C,"专业外包",'1-2 人员岗位信息'!$B:$B,$D81)</f>
        <v>17</v>
      </c>
      <c r="BI81" s="299">
        <f>56405.1981132075/BH81</f>
        <v>3317.95283018868</v>
      </c>
      <c r="BJ81" s="175">
        <f t="shared" ref="BJ81:BJ90" si="165">BK81*BL81</f>
        <v>56405.1981132075</v>
      </c>
      <c r="BK81" s="175">
        <f>SUMIFS('1-2 人员岗位信息'!Q:Q,'1-2 人员岗位信息'!$C:$C,"专业外包",'1-2 人员岗位信息'!$B:$B,$D81)</f>
        <v>17</v>
      </c>
      <c r="BL81" s="299">
        <f>56405.1981132075/BK81</f>
        <v>3317.95283018868</v>
      </c>
      <c r="BM81" s="312"/>
      <c r="BN81" s="316"/>
    </row>
    <row r="82" s="264" customFormat="1" ht="33.95" hidden="1" customHeight="1" outlineLevel="5" spans="2:66">
      <c r="B82" s="175" t="s">
        <v>784</v>
      </c>
      <c r="C82" s="284" t="s">
        <v>913</v>
      </c>
      <c r="D82" s="264" t="s">
        <v>873</v>
      </c>
      <c r="E82" s="175" t="s">
        <v>914</v>
      </c>
      <c r="F82" s="175"/>
      <c r="G82" s="175" t="s">
        <v>788</v>
      </c>
      <c r="H82" s="175">
        <f t="shared" si="150"/>
        <v>0</v>
      </c>
      <c r="I82" s="175" t="s">
        <v>789</v>
      </c>
      <c r="J82" s="175" t="e">
        <f t="shared" si="151"/>
        <v>#DIV/0!</v>
      </c>
      <c r="K82" s="175" t="s">
        <v>790</v>
      </c>
      <c r="L82" s="175" t="e">
        <f t="shared" si="152"/>
        <v>#DIV/0!</v>
      </c>
      <c r="M82" s="175" t="s">
        <v>791</v>
      </c>
      <c r="N82" s="175">
        <f t="shared" si="153"/>
        <v>0</v>
      </c>
      <c r="O82" s="175"/>
      <c r="P82" s="291"/>
      <c r="Q82" s="291"/>
      <c r="R82" s="291"/>
      <c r="S82" s="291"/>
      <c r="T82" s="291"/>
      <c r="U82" s="291"/>
      <c r="V82" s="291"/>
      <c r="W82" s="291"/>
      <c r="X82" s="291"/>
      <c r="Y82" s="291"/>
      <c r="Z82" s="291"/>
      <c r="AA82" s="291"/>
      <c r="AB82" s="175">
        <f t="shared" ref="AB82:AB90" si="166">SUM(AC82,AF82,AI82,AL82,AO82,AR82,AU82,AX82,BA82,BD82,BG82,BJ82)</f>
        <v>0</v>
      </c>
      <c r="AC82" s="175">
        <f t="shared" si="154"/>
        <v>0</v>
      </c>
      <c r="AD82" s="175">
        <f>SUMIFS('1-2 人员岗位信息'!F:F,'1-2 人员岗位信息'!$C:$C,"专业外包",'1-2 人员岗位信息'!$B:$B,$D82)</f>
        <v>0</v>
      </c>
      <c r="AE82" s="299"/>
      <c r="AF82" s="175">
        <f t="shared" si="155"/>
        <v>0</v>
      </c>
      <c r="AG82" s="175">
        <f>SUMIFS('1-2 人员岗位信息'!G:G,'1-2 人员岗位信息'!$C:$C,"专业外包",'1-2 人员岗位信息'!$B:$B,$D82)</f>
        <v>0</v>
      </c>
      <c r="AH82" s="299"/>
      <c r="AI82" s="175">
        <f t="shared" si="156"/>
        <v>0</v>
      </c>
      <c r="AJ82" s="175">
        <f>SUMIFS('1-2 人员岗位信息'!H:H,'1-2 人员岗位信息'!$C:$C,"专业外包",'1-2 人员岗位信息'!$B:$B,$D82)</f>
        <v>0</v>
      </c>
      <c r="AK82" s="299"/>
      <c r="AL82" s="175">
        <f t="shared" si="157"/>
        <v>0</v>
      </c>
      <c r="AM82" s="175">
        <f>SUMIFS('1-2 人员岗位信息'!I:I,'1-2 人员岗位信息'!$C:$C,"专业外包",'1-2 人员岗位信息'!$B:$B,$D82)</f>
        <v>0</v>
      </c>
      <c r="AN82" s="299"/>
      <c r="AO82" s="175">
        <f t="shared" si="158"/>
        <v>0</v>
      </c>
      <c r="AP82" s="175">
        <f>SUMIFS('1-2 人员岗位信息'!J:J,'1-2 人员岗位信息'!$C:$C,"专业外包",'1-2 人员岗位信息'!$B:$B,$D82)</f>
        <v>0</v>
      </c>
      <c r="AQ82" s="299"/>
      <c r="AR82" s="175">
        <f t="shared" si="159"/>
        <v>0</v>
      </c>
      <c r="AS82" s="175">
        <f>SUMIFS('1-2 人员岗位信息'!K:K,'1-2 人员岗位信息'!$C:$C,"专业外包",'1-2 人员岗位信息'!$B:$B,$D82)</f>
        <v>0</v>
      </c>
      <c r="AT82" s="299"/>
      <c r="AU82" s="175">
        <f t="shared" si="160"/>
        <v>0</v>
      </c>
      <c r="AV82" s="175">
        <f>SUMIFS('1-2 人员岗位信息'!L:L,'1-2 人员岗位信息'!$C:$C,"专业外包",'1-2 人员岗位信息'!$B:$B,$D82)</f>
        <v>0</v>
      </c>
      <c r="AW82" s="299"/>
      <c r="AX82" s="175">
        <f t="shared" si="161"/>
        <v>0</v>
      </c>
      <c r="AY82" s="175">
        <f>SUMIFS('1-2 人员岗位信息'!M:M,'1-2 人员岗位信息'!$C:$C,"专业外包",'1-2 人员岗位信息'!$B:$B,$D82)</f>
        <v>0</v>
      </c>
      <c r="AZ82" s="299"/>
      <c r="BA82" s="175">
        <f t="shared" si="162"/>
        <v>0</v>
      </c>
      <c r="BB82" s="175">
        <f>SUMIFS('1-2 人员岗位信息'!N:N,'1-2 人员岗位信息'!$C:$C,"专业外包",'1-2 人员岗位信息'!$B:$B,$D82)</f>
        <v>0</v>
      </c>
      <c r="BC82" s="299"/>
      <c r="BD82" s="175">
        <f t="shared" si="163"/>
        <v>0</v>
      </c>
      <c r="BE82" s="175">
        <f>SUMIFS('1-2 人员岗位信息'!O:O,'1-2 人员岗位信息'!$C:$C,"专业外包",'1-2 人员岗位信息'!$B:$B,$D82)</f>
        <v>0</v>
      </c>
      <c r="BF82" s="299"/>
      <c r="BG82" s="175">
        <f t="shared" si="164"/>
        <v>0</v>
      </c>
      <c r="BH82" s="175">
        <f>SUMIFS('1-2 人员岗位信息'!P:P,'1-2 人员岗位信息'!$C:$C,"专业外包",'1-2 人员岗位信息'!$B:$B,$D82)</f>
        <v>0</v>
      </c>
      <c r="BI82" s="299"/>
      <c r="BJ82" s="175">
        <f t="shared" si="165"/>
        <v>0</v>
      </c>
      <c r="BK82" s="175">
        <f>SUMIFS('1-2 人员岗位信息'!Q:Q,'1-2 人员岗位信息'!$C:$C,"专业外包",'1-2 人员岗位信息'!$B:$B,$D82)</f>
        <v>0</v>
      </c>
      <c r="BL82" s="308"/>
      <c r="BM82" s="312"/>
      <c r="BN82" s="316"/>
    </row>
    <row r="83" s="264" customFormat="1" ht="33.95" hidden="1" customHeight="1" outlineLevel="5" spans="2:66">
      <c r="B83" s="175" t="s">
        <v>784</v>
      </c>
      <c r="C83" s="284" t="s">
        <v>915</v>
      </c>
      <c r="D83" s="264" t="s">
        <v>876</v>
      </c>
      <c r="E83" s="175" t="s">
        <v>877</v>
      </c>
      <c r="F83" s="175"/>
      <c r="G83" s="175" t="s">
        <v>788</v>
      </c>
      <c r="H83" s="175">
        <f t="shared" si="150"/>
        <v>0</v>
      </c>
      <c r="I83" s="175" t="s">
        <v>789</v>
      </c>
      <c r="J83" s="175" t="e">
        <f t="shared" si="151"/>
        <v>#DIV/0!</v>
      </c>
      <c r="K83" s="175" t="s">
        <v>790</v>
      </c>
      <c r="L83" s="175" t="e">
        <f t="shared" si="152"/>
        <v>#DIV/0!</v>
      </c>
      <c r="M83" s="175" t="s">
        <v>791</v>
      </c>
      <c r="N83" s="175">
        <f t="shared" si="153"/>
        <v>0</v>
      </c>
      <c r="O83" s="175"/>
      <c r="P83" s="291"/>
      <c r="Q83" s="291"/>
      <c r="R83" s="291"/>
      <c r="S83" s="291"/>
      <c r="T83" s="291"/>
      <c r="U83" s="291"/>
      <c r="V83" s="291"/>
      <c r="W83" s="291"/>
      <c r="X83" s="291"/>
      <c r="Y83" s="291"/>
      <c r="Z83" s="291"/>
      <c r="AA83" s="291"/>
      <c r="AB83" s="175">
        <f t="shared" si="166"/>
        <v>0</v>
      </c>
      <c r="AC83" s="175">
        <f t="shared" si="154"/>
        <v>0</v>
      </c>
      <c r="AD83" s="175">
        <f>SUMIFS('1-2 人员岗位信息'!F:F,'1-2 人员岗位信息'!$C:$C,"专业外包",'1-2 人员岗位信息'!$B:$B,$D83)</f>
        <v>0</v>
      </c>
      <c r="AE83" s="299"/>
      <c r="AF83" s="175">
        <f t="shared" si="155"/>
        <v>0</v>
      </c>
      <c r="AG83" s="175">
        <f>SUMIFS('1-2 人员岗位信息'!G:G,'1-2 人员岗位信息'!$C:$C,"专业外包",'1-2 人员岗位信息'!$B:$B,$D83)</f>
        <v>0</v>
      </c>
      <c r="AH83" s="299"/>
      <c r="AI83" s="175">
        <f t="shared" si="156"/>
        <v>0</v>
      </c>
      <c r="AJ83" s="175">
        <f>SUMIFS('1-2 人员岗位信息'!H:H,'1-2 人员岗位信息'!$C:$C,"专业外包",'1-2 人员岗位信息'!$B:$B,$D83)</f>
        <v>0</v>
      </c>
      <c r="AK83" s="299"/>
      <c r="AL83" s="175">
        <f t="shared" si="157"/>
        <v>0</v>
      </c>
      <c r="AM83" s="175">
        <f>SUMIFS('1-2 人员岗位信息'!I:I,'1-2 人员岗位信息'!$C:$C,"专业外包",'1-2 人员岗位信息'!$B:$B,$D83)</f>
        <v>0</v>
      </c>
      <c r="AN83" s="299"/>
      <c r="AO83" s="175">
        <f t="shared" si="158"/>
        <v>0</v>
      </c>
      <c r="AP83" s="175">
        <f>SUMIFS('1-2 人员岗位信息'!J:J,'1-2 人员岗位信息'!$C:$C,"专业外包",'1-2 人员岗位信息'!$B:$B,$D83)</f>
        <v>0</v>
      </c>
      <c r="AQ83" s="299"/>
      <c r="AR83" s="175">
        <f t="shared" si="159"/>
        <v>0</v>
      </c>
      <c r="AS83" s="175">
        <f>SUMIFS('1-2 人员岗位信息'!K:K,'1-2 人员岗位信息'!$C:$C,"专业外包",'1-2 人员岗位信息'!$B:$B,$D83)</f>
        <v>0</v>
      </c>
      <c r="AT83" s="299"/>
      <c r="AU83" s="175">
        <f t="shared" si="160"/>
        <v>0</v>
      </c>
      <c r="AV83" s="175">
        <f>SUMIFS('1-2 人员岗位信息'!L:L,'1-2 人员岗位信息'!$C:$C,"专业外包",'1-2 人员岗位信息'!$B:$B,$D83)</f>
        <v>0</v>
      </c>
      <c r="AW83" s="299"/>
      <c r="AX83" s="175">
        <f t="shared" si="161"/>
        <v>0</v>
      </c>
      <c r="AY83" s="175">
        <f>SUMIFS('1-2 人员岗位信息'!M:M,'1-2 人员岗位信息'!$C:$C,"专业外包",'1-2 人员岗位信息'!$B:$B,$D83)</f>
        <v>0</v>
      </c>
      <c r="AZ83" s="299"/>
      <c r="BA83" s="175">
        <f t="shared" si="162"/>
        <v>0</v>
      </c>
      <c r="BB83" s="175">
        <f>SUMIFS('1-2 人员岗位信息'!N:N,'1-2 人员岗位信息'!$C:$C,"专业外包",'1-2 人员岗位信息'!$B:$B,$D83)</f>
        <v>0</v>
      </c>
      <c r="BC83" s="299"/>
      <c r="BD83" s="175">
        <f t="shared" si="163"/>
        <v>0</v>
      </c>
      <c r="BE83" s="175">
        <f>SUMIFS('1-2 人员岗位信息'!O:O,'1-2 人员岗位信息'!$C:$C,"专业外包",'1-2 人员岗位信息'!$B:$B,$D83)</f>
        <v>0</v>
      </c>
      <c r="BF83" s="299"/>
      <c r="BG83" s="175">
        <f t="shared" si="164"/>
        <v>0</v>
      </c>
      <c r="BH83" s="175">
        <f>SUMIFS('1-2 人员岗位信息'!P:P,'1-2 人员岗位信息'!$C:$C,"专业外包",'1-2 人员岗位信息'!$B:$B,$D83)</f>
        <v>0</v>
      </c>
      <c r="BI83" s="299"/>
      <c r="BJ83" s="175">
        <f t="shared" si="165"/>
        <v>0</v>
      </c>
      <c r="BK83" s="175">
        <f>SUMIFS('1-2 人员岗位信息'!Q:Q,'1-2 人员岗位信息'!$C:$C,"专业外包",'1-2 人员岗位信息'!$B:$B,$D83)</f>
        <v>0</v>
      </c>
      <c r="BL83" s="308"/>
      <c r="BM83" s="312"/>
      <c r="BN83" s="316"/>
    </row>
    <row r="84" s="264" customFormat="1" ht="33.95" hidden="1" customHeight="1" outlineLevel="5" spans="2:66">
      <c r="B84" s="175" t="s">
        <v>784</v>
      </c>
      <c r="C84" s="284" t="s">
        <v>916</v>
      </c>
      <c r="D84" s="264" t="s">
        <v>879</v>
      </c>
      <c r="E84" s="175" t="s">
        <v>880</v>
      </c>
      <c r="F84" s="175"/>
      <c r="G84" s="175" t="s">
        <v>788</v>
      </c>
      <c r="H84" s="175">
        <f t="shared" si="150"/>
        <v>0</v>
      </c>
      <c r="I84" s="175" t="s">
        <v>789</v>
      </c>
      <c r="J84" s="175" t="e">
        <f t="shared" si="151"/>
        <v>#DIV/0!</v>
      </c>
      <c r="K84" s="175" t="s">
        <v>790</v>
      </c>
      <c r="L84" s="175" t="e">
        <f t="shared" si="152"/>
        <v>#DIV/0!</v>
      </c>
      <c r="M84" s="175" t="s">
        <v>791</v>
      </c>
      <c r="N84" s="175">
        <f t="shared" si="153"/>
        <v>0</v>
      </c>
      <c r="O84" s="175"/>
      <c r="P84" s="291"/>
      <c r="Q84" s="291"/>
      <c r="R84" s="291"/>
      <c r="S84" s="291"/>
      <c r="T84" s="291"/>
      <c r="U84" s="291"/>
      <c r="V84" s="291"/>
      <c r="W84" s="291"/>
      <c r="X84" s="291"/>
      <c r="Y84" s="291"/>
      <c r="Z84" s="291"/>
      <c r="AA84" s="291"/>
      <c r="AB84" s="175">
        <f t="shared" si="166"/>
        <v>0</v>
      </c>
      <c r="AC84" s="175">
        <f t="shared" si="154"/>
        <v>0</v>
      </c>
      <c r="AD84" s="175">
        <f>SUMIFS('1-2 人员岗位信息'!F:F,'1-2 人员岗位信息'!$C:$C,"专业外包",'1-2 人员岗位信息'!$B:$B,$D84)</f>
        <v>0</v>
      </c>
      <c r="AE84" s="299"/>
      <c r="AF84" s="175">
        <f t="shared" si="155"/>
        <v>0</v>
      </c>
      <c r="AG84" s="175">
        <f>SUMIFS('1-2 人员岗位信息'!G:G,'1-2 人员岗位信息'!$C:$C,"专业外包",'1-2 人员岗位信息'!$B:$B,$D84)</f>
        <v>0</v>
      </c>
      <c r="AH84" s="299"/>
      <c r="AI84" s="175">
        <f t="shared" si="156"/>
        <v>0</v>
      </c>
      <c r="AJ84" s="175">
        <f>SUMIFS('1-2 人员岗位信息'!H:H,'1-2 人员岗位信息'!$C:$C,"专业外包",'1-2 人员岗位信息'!$B:$B,$D84)</f>
        <v>0</v>
      </c>
      <c r="AK84" s="299"/>
      <c r="AL84" s="175">
        <f t="shared" si="157"/>
        <v>0</v>
      </c>
      <c r="AM84" s="175">
        <f>SUMIFS('1-2 人员岗位信息'!I:I,'1-2 人员岗位信息'!$C:$C,"专业外包",'1-2 人员岗位信息'!$B:$B,$D84)</f>
        <v>0</v>
      </c>
      <c r="AN84" s="299"/>
      <c r="AO84" s="175">
        <f t="shared" si="158"/>
        <v>0</v>
      </c>
      <c r="AP84" s="175">
        <f>SUMIFS('1-2 人员岗位信息'!J:J,'1-2 人员岗位信息'!$C:$C,"专业外包",'1-2 人员岗位信息'!$B:$B,$D84)</f>
        <v>0</v>
      </c>
      <c r="AQ84" s="299"/>
      <c r="AR84" s="175">
        <f t="shared" si="159"/>
        <v>0</v>
      </c>
      <c r="AS84" s="175">
        <f>SUMIFS('1-2 人员岗位信息'!K:K,'1-2 人员岗位信息'!$C:$C,"专业外包",'1-2 人员岗位信息'!$B:$B,$D84)</f>
        <v>0</v>
      </c>
      <c r="AT84" s="299"/>
      <c r="AU84" s="175">
        <f t="shared" si="160"/>
        <v>0</v>
      </c>
      <c r="AV84" s="175">
        <f>SUMIFS('1-2 人员岗位信息'!L:L,'1-2 人员岗位信息'!$C:$C,"专业外包",'1-2 人员岗位信息'!$B:$B,$D84)</f>
        <v>0</v>
      </c>
      <c r="AW84" s="299"/>
      <c r="AX84" s="175">
        <f t="shared" si="161"/>
        <v>0</v>
      </c>
      <c r="AY84" s="175">
        <f>SUMIFS('1-2 人员岗位信息'!M:M,'1-2 人员岗位信息'!$C:$C,"专业外包",'1-2 人员岗位信息'!$B:$B,$D84)</f>
        <v>0</v>
      </c>
      <c r="AZ84" s="299"/>
      <c r="BA84" s="175">
        <f t="shared" si="162"/>
        <v>0</v>
      </c>
      <c r="BB84" s="175">
        <f>SUMIFS('1-2 人员岗位信息'!N:N,'1-2 人员岗位信息'!$C:$C,"专业外包",'1-2 人员岗位信息'!$B:$B,$D84)</f>
        <v>0</v>
      </c>
      <c r="BC84" s="299"/>
      <c r="BD84" s="175">
        <f t="shared" si="163"/>
        <v>0</v>
      </c>
      <c r="BE84" s="175">
        <f>SUMIFS('1-2 人员岗位信息'!O:O,'1-2 人员岗位信息'!$C:$C,"专业外包",'1-2 人员岗位信息'!$B:$B,$D84)</f>
        <v>0</v>
      </c>
      <c r="BF84" s="299"/>
      <c r="BG84" s="175">
        <f t="shared" si="164"/>
        <v>0</v>
      </c>
      <c r="BH84" s="175">
        <f>SUMIFS('1-2 人员岗位信息'!P:P,'1-2 人员岗位信息'!$C:$C,"专业外包",'1-2 人员岗位信息'!$B:$B,$D84)</f>
        <v>0</v>
      </c>
      <c r="BI84" s="299"/>
      <c r="BJ84" s="175">
        <f t="shared" si="165"/>
        <v>0</v>
      </c>
      <c r="BK84" s="175">
        <f>SUMIFS('1-2 人员岗位信息'!Q:Q,'1-2 人员岗位信息'!$C:$C,"专业外包",'1-2 人员岗位信息'!$B:$B,$D84)</f>
        <v>0</v>
      </c>
      <c r="BL84" s="308"/>
      <c r="BM84" s="312"/>
      <c r="BN84" s="316"/>
    </row>
    <row r="85" s="264" customFormat="1" ht="33.95" hidden="1" customHeight="1" outlineLevel="5" spans="2:66">
      <c r="B85" s="175" t="s">
        <v>784</v>
      </c>
      <c r="C85" s="284" t="s">
        <v>917</v>
      </c>
      <c r="D85" s="264" t="s">
        <v>882</v>
      </c>
      <c r="E85" s="175" t="s">
        <v>883</v>
      </c>
      <c r="F85" s="175"/>
      <c r="G85" s="175" t="s">
        <v>788</v>
      </c>
      <c r="H85" s="175">
        <f t="shared" si="150"/>
        <v>0</v>
      </c>
      <c r="I85" s="175" t="s">
        <v>789</v>
      </c>
      <c r="J85" s="175" t="e">
        <f t="shared" si="151"/>
        <v>#DIV/0!</v>
      </c>
      <c r="K85" s="175" t="s">
        <v>790</v>
      </c>
      <c r="L85" s="175" t="e">
        <f t="shared" si="152"/>
        <v>#DIV/0!</v>
      </c>
      <c r="M85" s="175" t="s">
        <v>791</v>
      </c>
      <c r="N85" s="175">
        <f t="shared" si="153"/>
        <v>0</v>
      </c>
      <c r="O85" s="175"/>
      <c r="P85" s="291"/>
      <c r="Q85" s="291"/>
      <c r="R85" s="291"/>
      <c r="S85" s="291"/>
      <c r="T85" s="291"/>
      <c r="U85" s="291"/>
      <c r="V85" s="291"/>
      <c r="W85" s="291"/>
      <c r="X85" s="291"/>
      <c r="Y85" s="291"/>
      <c r="Z85" s="291"/>
      <c r="AA85" s="291"/>
      <c r="AB85" s="175">
        <f t="shared" si="166"/>
        <v>0</v>
      </c>
      <c r="AC85" s="175">
        <f t="shared" si="154"/>
        <v>0</v>
      </c>
      <c r="AD85" s="175">
        <f>SUMIFS('1-2 人员岗位信息'!F:F,'1-2 人员岗位信息'!$C:$C,"专业外包",'1-2 人员岗位信息'!$B:$B,$D85)</f>
        <v>0</v>
      </c>
      <c r="AE85" s="299"/>
      <c r="AF85" s="175">
        <f t="shared" si="155"/>
        <v>0</v>
      </c>
      <c r="AG85" s="175">
        <f>SUMIFS('1-2 人员岗位信息'!G:G,'1-2 人员岗位信息'!$C:$C,"专业外包",'1-2 人员岗位信息'!$B:$B,$D85)</f>
        <v>0</v>
      </c>
      <c r="AH85" s="299"/>
      <c r="AI85" s="175">
        <f t="shared" si="156"/>
        <v>0</v>
      </c>
      <c r="AJ85" s="175">
        <f>SUMIFS('1-2 人员岗位信息'!H:H,'1-2 人员岗位信息'!$C:$C,"专业外包",'1-2 人员岗位信息'!$B:$B,$D85)</f>
        <v>0</v>
      </c>
      <c r="AK85" s="299"/>
      <c r="AL85" s="175">
        <f t="shared" si="157"/>
        <v>0</v>
      </c>
      <c r="AM85" s="175">
        <f>SUMIFS('1-2 人员岗位信息'!I:I,'1-2 人员岗位信息'!$C:$C,"专业外包",'1-2 人员岗位信息'!$B:$B,$D85)</f>
        <v>0</v>
      </c>
      <c r="AN85" s="299"/>
      <c r="AO85" s="175">
        <f t="shared" si="158"/>
        <v>0</v>
      </c>
      <c r="AP85" s="175">
        <f>SUMIFS('1-2 人员岗位信息'!J:J,'1-2 人员岗位信息'!$C:$C,"专业外包",'1-2 人员岗位信息'!$B:$B,$D85)</f>
        <v>0</v>
      </c>
      <c r="AQ85" s="299"/>
      <c r="AR85" s="175">
        <f t="shared" si="159"/>
        <v>0</v>
      </c>
      <c r="AS85" s="175">
        <f>SUMIFS('1-2 人员岗位信息'!K:K,'1-2 人员岗位信息'!$C:$C,"专业外包",'1-2 人员岗位信息'!$B:$B,$D85)</f>
        <v>0</v>
      </c>
      <c r="AT85" s="299"/>
      <c r="AU85" s="175">
        <f t="shared" si="160"/>
        <v>0</v>
      </c>
      <c r="AV85" s="175">
        <f>SUMIFS('1-2 人员岗位信息'!L:L,'1-2 人员岗位信息'!$C:$C,"专业外包",'1-2 人员岗位信息'!$B:$B,$D85)</f>
        <v>0</v>
      </c>
      <c r="AW85" s="299"/>
      <c r="AX85" s="175">
        <f t="shared" si="161"/>
        <v>0</v>
      </c>
      <c r="AY85" s="175">
        <f>SUMIFS('1-2 人员岗位信息'!M:M,'1-2 人员岗位信息'!$C:$C,"专业外包",'1-2 人员岗位信息'!$B:$B,$D85)</f>
        <v>0</v>
      </c>
      <c r="AZ85" s="299"/>
      <c r="BA85" s="175">
        <f t="shared" si="162"/>
        <v>0</v>
      </c>
      <c r="BB85" s="175">
        <f>SUMIFS('1-2 人员岗位信息'!N:N,'1-2 人员岗位信息'!$C:$C,"专业外包",'1-2 人员岗位信息'!$B:$B,$D85)</f>
        <v>0</v>
      </c>
      <c r="BC85" s="299"/>
      <c r="BD85" s="175">
        <f t="shared" si="163"/>
        <v>0</v>
      </c>
      <c r="BE85" s="175">
        <f>SUMIFS('1-2 人员岗位信息'!O:O,'1-2 人员岗位信息'!$C:$C,"专业外包",'1-2 人员岗位信息'!$B:$B,$D85)</f>
        <v>0</v>
      </c>
      <c r="BF85" s="299"/>
      <c r="BG85" s="175">
        <f t="shared" si="164"/>
        <v>0</v>
      </c>
      <c r="BH85" s="175">
        <f>SUMIFS('1-2 人员岗位信息'!P:P,'1-2 人员岗位信息'!$C:$C,"专业外包",'1-2 人员岗位信息'!$B:$B,$D85)</f>
        <v>0</v>
      </c>
      <c r="BI85" s="299"/>
      <c r="BJ85" s="175">
        <f t="shared" si="165"/>
        <v>0</v>
      </c>
      <c r="BK85" s="175">
        <f>SUMIFS('1-2 人员岗位信息'!Q:Q,'1-2 人员岗位信息'!$C:$C,"专业外包",'1-2 人员岗位信息'!$B:$B,$D85)</f>
        <v>0</v>
      </c>
      <c r="BL85" s="308"/>
      <c r="BM85" s="312"/>
      <c r="BN85" s="316"/>
    </row>
    <row r="86" s="264" customFormat="1" ht="33.95" hidden="1" customHeight="1" outlineLevel="5" spans="2:66">
      <c r="B86" s="175" t="s">
        <v>784</v>
      </c>
      <c r="C86" s="284" t="s">
        <v>918</v>
      </c>
      <c r="D86" s="264" t="s">
        <v>885</v>
      </c>
      <c r="E86" s="175" t="s">
        <v>886</v>
      </c>
      <c r="F86" s="175"/>
      <c r="G86" s="175" t="s">
        <v>788</v>
      </c>
      <c r="H86" s="175">
        <f t="shared" si="150"/>
        <v>0</v>
      </c>
      <c r="I86" s="175" t="s">
        <v>789</v>
      </c>
      <c r="J86" s="175" t="e">
        <f t="shared" si="151"/>
        <v>#DIV/0!</v>
      </c>
      <c r="K86" s="175" t="s">
        <v>790</v>
      </c>
      <c r="L86" s="175" t="e">
        <f t="shared" si="152"/>
        <v>#DIV/0!</v>
      </c>
      <c r="M86" s="175" t="s">
        <v>791</v>
      </c>
      <c r="N86" s="175">
        <f t="shared" si="153"/>
        <v>0</v>
      </c>
      <c r="O86" s="175"/>
      <c r="P86" s="291"/>
      <c r="Q86" s="291"/>
      <c r="R86" s="291"/>
      <c r="S86" s="291"/>
      <c r="T86" s="291"/>
      <c r="U86" s="291"/>
      <c r="V86" s="291"/>
      <c r="W86" s="291"/>
      <c r="X86" s="291"/>
      <c r="Y86" s="291"/>
      <c r="Z86" s="291"/>
      <c r="AA86" s="291"/>
      <c r="AB86" s="175">
        <f t="shared" si="166"/>
        <v>0</v>
      </c>
      <c r="AC86" s="175">
        <f t="shared" si="154"/>
        <v>0</v>
      </c>
      <c r="AD86" s="175">
        <f>SUMIFS('1-2 人员岗位信息'!F:F,'1-2 人员岗位信息'!$C:$C,"专业外包",'1-2 人员岗位信息'!$B:$B,$D86)</f>
        <v>0</v>
      </c>
      <c r="AE86" s="299"/>
      <c r="AF86" s="175">
        <f t="shared" si="155"/>
        <v>0</v>
      </c>
      <c r="AG86" s="175">
        <f>SUMIFS('1-2 人员岗位信息'!G:G,'1-2 人员岗位信息'!$C:$C,"专业外包",'1-2 人员岗位信息'!$B:$B,$D86)</f>
        <v>0</v>
      </c>
      <c r="AH86" s="299"/>
      <c r="AI86" s="175">
        <f t="shared" si="156"/>
        <v>0</v>
      </c>
      <c r="AJ86" s="175">
        <f>SUMIFS('1-2 人员岗位信息'!H:H,'1-2 人员岗位信息'!$C:$C,"专业外包",'1-2 人员岗位信息'!$B:$B,$D86)</f>
        <v>0</v>
      </c>
      <c r="AK86" s="299"/>
      <c r="AL86" s="175">
        <f t="shared" si="157"/>
        <v>0</v>
      </c>
      <c r="AM86" s="175">
        <f>SUMIFS('1-2 人员岗位信息'!I:I,'1-2 人员岗位信息'!$C:$C,"专业外包",'1-2 人员岗位信息'!$B:$B,$D86)</f>
        <v>0</v>
      </c>
      <c r="AN86" s="299"/>
      <c r="AO86" s="175">
        <f t="shared" si="158"/>
        <v>0</v>
      </c>
      <c r="AP86" s="175">
        <f>SUMIFS('1-2 人员岗位信息'!J:J,'1-2 人员岗位信息'!$C:$C,"专业外包",'1-2 人员岗位信息'!$B:$B,$D86)</f>
        <v>0</v>
      </c>
      <c r="AQ86" s="299"/>
      <c r="AR86" s="175">
        <f t="shared" si="159"/>
        <v>0</v>
      </c>
      <c r="AS86" s="175">
        <f>SUMIFS('1-2 人员岗位信息'!K:K,'1-2 人员岗位信息'!$C:$C,"专业外包",'1-2 人员岗位信息'!$B:$B,$D86)</f>
        <v>0</v>
      </c>
      <c r="AT86" s="299"/>
      <c r="AU86" s="175">
        <f t="shared" si="160"/>
        <v>0</v>
      </c>
      <c r="AV86" s="175">
        <f>SUMIFS('1-2 人员岗位信息'!L:L,'1-2 人员岗位信息'!$C:$C,"专业外包",'1-2 人员岗位信息'!$B:$B,$D86)</f>
        <v>0</v>
      </c>
      <c r="AW86" s="299"/>
      <c r="AX86" s="175">
        <f t="shared" si="161"/>
        <v>0</v>
      </c>
      <c r="AY86" s="175">
        <f>SUMIFS('1-2 人员岗位信息'!M:M,'1-2 人员岗位信息'!$C:$C,"专业外包",'1-2 人员岗位信息'!$B:$B,$D86)</f>
        <v>0</v>
      </c>
      <c r="AZ86" s="299"/>
      <c r="BA86" s="175">
        <f t="shared" si="162"/>
        <v>0</v>
      </c>
      <c r="BB86" s="175">
        <f>SUMIFS('1-2 人员岗位信息'!N:N,'1-2 人员岗位信息'!$C:$C,"专业外包",'1-2 人员岗位信息'!$B:$B,$D86)</f>
        <v>0</v>
      </c>
      <c r="BC86" s="299"/>
      <c r="BD86" s="175">
        <f t="shared" si="163"/>
        <v>0</v>
      </c>
      <c r="BE86" s="175">
        <f>SUMIFS('1-2 人员岗位信息'!O:O,'1-2 人员岗位信息'!$C:$C,"专业外包",'1-2 人员岗位信息'!$B:$B,$D86)</f>
        <v>0</v>
      </c>
      <c r="BF86" s="299"/>
      <c r="BG86" s="175">
        <f t="shared" si="164"/>
        <v>0</v>
      </c>
      <c r="BH86" s="175">
        <f>SUMIFS('1-2 人员岗位信息'!P:P,'1-2 人员岗位信息'!$C:$C,"专业外包",'1-2 人员岗位信息'!$B:$B,$D86)</f>
        <v>0</v>
      </c>
      <c r="BI86" s="299"/>
      <c r="BJ86" s="175">
        <f t="shared" si="165"/>
        <v>0</v>
      </c>
      <c r="BK86" s="175">
        <f>SUMIFS('1-2 人员岗位信息'!Q:Q,'1-2 人员岗位信息'!$C:$C,"专业外包",'1-2 人员岗位信息'!$B:$B,$D86)</f>
        <v>0</v>
      </c>
      <c r="BL86" s="308"/>
      <c r="BM86" s="312"/>
      <c r="BN86" s="316"/>
    </row>
    <row r="87" s="264" customFormat="1" ht="33.95" hidden="1" customHeight="1" outlineLevel="5" spans="2:66">
      <c r="B87" s="175" t="s">
        <v>784</v>
      </c>
      <c r="C87" s="284" t="s">
        <v>919</v>
      </c>
      <c r="D87" s="264" t="s">
        <v>888</v>
      </c>
      <c r="E87" s="175" t="s">
        <v>889</v>
      </c>
      <c r="F87" s="175"/>
      <c r="G87" s="175" t="s">
        <v>788</v>
      </c>
      <c r="H87" s="175">
        <f t="shared" si="150"/>
        <v>0</v>
      </c>
      <c r="I87" s="175" t="s">
        <v>789</v>
      </c>
      <c r="J87" s="175" t="e">
        <f t="shared" si="151"/>
        <v>#DIV/0!</v>
      </c>
      <c r="K87" s="175" t="s">
        <v>790</v>
      </c>
      <c r="L87" s="175" t="e">
        <f t="shared" si="152"/>
        <v>#DIV/0!</v>
      </c>
      <c r="M87" s="175" t="s">
        <v>791</v>
      </c>
      <c r="N87" s="175">
        <f t="shared" si="153"/>
        <v>0</v>
      </c>
      <c r="O87" s="175"/>
      <c r="P87" s="291"/>
      <c r="Q87" s="291"/>
      <c r="R87" s="291"/>
      <c r="S87" s="291"/>
      <c r="T87" s="291"/>
      <c r="U87" s="291"/>
      <c r="V87" s="291"/>
      <c r="W87" s="291"/>
      <c r="X87" s="291"/>
      <c r="Y87" s="291"/>
      <c r="Z87" s="291"/>
      <c r="AA87" s="291"/>
      <c r="AB87" s="175">
        <f t="shared" si="166"/>
        <v>0</v>
      </c>
      <c r="AC87" s="175">
        <f t="shared" si="154"/>
        <v>0</v>
      </c>
      <c r="AD87" s="175">
        <f>SUMIFS('1-2 人员岗位信息'!F:F,'1-2 人员岗位信息'!$C:$C,"专业外包",'1-2 人员岗位信息'!$B:$B,$D87)</f>
        <v>0</v>
      </c>
      <c r="AE87" s="299"/>
      <c r="AF87" s="175">
        <f t="shared" si="155"/>
        <v>0</v>
      </c>
      <c r="AG87" s="175">
        <f>SUMIFS('1-2 人员岗位信息'!G:G,'1-2 人员岗位信息'!$C:$C,"专业外包",'1-2 人员岗位信息'!$B:$B,$D87)</f>
        <v>0</v>
      </c>
      <c r="AH87" s="299"/>
      <c r="AI87" s="175">
        <f t="shared" si="156"/>
        <v>0</v>
      </c>
      <c r="AJ87" s="175">
        <f>SUMIFS('1-2 人员岗位信息'!H:H,'1-2 人员岗位信息'!$C:$C,"专业外包",'1-2 人员岗位信息'!$B:$B,$D87)</f>
        <v>0</v>
      </c>
      <c r="AK87" s="299"/>
      <c r="AL87" s="175">
        <f t="shared" si="157"/>
        <v>0</v>
      </c>
      <c r="AM87" s="175">
        <f>SUMIFS('1-2 人员岗位信息'!I:I,'1-2 人员岗位信息'!$C:$C,"专业外包",'1-2 人员岗位信息'!$B:$B,$D87)</f>
        <v>0</v>
      </c>
      <c r="AN87" s="299"/>
      <c r="AO87" s="175">
        <f t="shared" si="158"/>
        <v>0</v>
      </c>
      <c r="AP87" s="175">
        <f>SUMIFS('1-2 人员岗位信息'!J:J,'1-2 人员岗位信息'!$C:$C,"专业外包",'1-2 人员岗位信息'!$B:$B,$D87)</f>
        <v>0</v>
      </c>
      <c r="AQ87" s="299"/>
      <c r="AR87" s="175">
        <f t="shared" si="159"/>
        <v>0</v>
      </c>
      <c r="AS87" s="175">
        <f>SUMIFS('1-2 人员岗位信息'!K:K,'1-2 人员岗位信息'!$C:$C,"专业外包",'1-2 人员岗位信息'!$B:$B,$D87)</f>
        <v>0</v>
      </c>
      <c r="AT87" s="299"/>
      <c r="AU87" s="175">
        <f t="shared" si="160"/>
        <v>0</v>
      </c>
      <c r="AV87" s="175">
        <f>SUMIFS('1-2 人员岗位信息'!L:L,'1-2 人员岗位信息'!$C:$C,"专业外包",'1-2 人员岗位信息'!$B:$B,$D87)</f>
        <v>0</v>
      </c>
      <c r="AW87" s="299"/>
      <c r="AX87" s="175">
        <f t="shared" si="161"/>
        <v>0</v>
      </c>
      <c r="AY87" s="175">
        <f>SUMIFS('1-2 人员岗位信息'!M:M,'1-2 人员岗位信息'!$C:$C,"专业外包",'1-2 人员岗位信息'!$B:$B,$D87)</f>
        <v>0</v>
      </c>
      <c r="AZ87" s="299"/>
      <c r="BA87" s="175">
        <f t="shared" si="162"/>
        <v>0</v>
      </c>
      <c r="BB87" s="175">
        <f>SUMIFS('1-2 人员岗位信息'!N:N,'1-2 人员岗位信息'!$C:$C,"专业外包",'1-2 人员岗位信息'!$B:$B,$D87)</f>
        <v>0</v>
      </c>
      <c r="BC87" s="299"/>
      <c r="BD87" s="175">
        <f t="shared" si="163"/>
        <v>0</v>
      </c>
      <c r="BE87" s="175">
        <f>SUMIFS('1-2 人员岗位信息'!O:O,'1-2 人员岗位信息'!$C:$C,"专业外包",'1-2 人员岗位信息'!$B:$B,$D87)</f>
        <v>0</v>
      </c>
      <c r="BF87" s="299"/>
      <c r="BG87" s="175">
        <f t="shared" si="164"/>
        <v>0</v>
      </c>
      <c r="BH87" s="175">
        <f>SUMIFS('1-2 人员岗位信息'!P:P,'1-2 人员岗位信息'!$C:$C,"专业外包",'1-2 人员岗位信息'!$B:$B,$D87)</f>
        <v>0</v>
      </c>
      <c r="BI87" s="299"/>
      <c r="BJ87" s="175">
        <f t="shared" si="165"/>
        <v>0</v>
      </c>
      <c r="BK87" s="175">
        <f>SUMIFS('1-2 人员岗位信息'!Q:Q,'1-2 人员岗位信息'!$C:$C,"专业外包",'1-2 人员岗位信息'!$B:$B,$D87)</f>
        <v>0</v>
      </c>
      <c r="BL87" s="308"/>
      <c r="BM87" s="312"/>
      <c r="BN87" s="316"/>
    </row>
    <row r="88" s="264" customFormat="1" ht="33.95" hidden="1" customHeight="1" outlineLevel="5" spans="2:66">
      <c r="B88" s="175" t="s">
        <v>784</v>
      </c>
      <c r="C88" s="284" t="s">
        <v>920</v>
      </c>
      <c r="D88" s="264" t="s">
        <v>891</v>
      </c>
      <c r="E88" s="175" t="s">
        <v>892</v>
      </c>
      <c r="F88" s="175"/>
      <c r="G88" s="175" t="s">
        <v>788</v>
      </c>
      <c r="H88" s="175">
        <f t="shared" si="150"/>
        <v>0</v>
      </c>
      <c r="I88" s="175" t="s">
        <v>789</v>
      </c>
      <c r="J88" s="175" t="e">
        <f t="shared" si="151"/>
        <v>#DIV/0!</v>
      </c>
      <c r="K88" s="175" t="s">
        <v>790</v>
      </c>
      <c r="L88" s="175" t="e">
        <f t="shared" si="152"/>
        <v>#DIV/0!</v>
      </c>
      <c r="M88" s="175" t="s">
        <v>791</v>
      </c>
      <c r="N88" s="175">
        <f t="shared" si="153"/>
        <v>0</v>
      </c>
      <c r="O88" s="175"/>
      <c r="P88" s="291"/>
      <c r="Q88" s="291"/>
      <c r="R88" s="291"/>
      <c r="S88" s="291"/>
      <c r="T88" s="291"/>
      <c r="U88" s="291"/>
      <c r="V88" s="291"/>
      <c r="W88" s="291"/>
      <c r="X88" s="291"/>
      <c r="Y88" s="291"/>
      <c r="Z88" s="291"/>
      <c r="AA88" s="291"/>
      <c r="AB88" s="175">
        <f t="shared" si="166"/>
        <v>0</v>
      </c>
      <c r="AC88" s="175">
        <f t="shared" si="154"/>
        <v>0</v>
      </c>
      <c r="AD88" s="175">
        <f>SUMIFS('1-2 人员岗位信息'!F:F,'1-2 人员岗位信息'!$C:$C,"专业外包",'1-2 人员岗位信息'!$B:$B,$D88)</f>
        <v>0</v>
      </c>
      <c r="AE88" s="299"/>
      <c r="AF88" s="175">
        <f t="shared" si="155"/>
        <v>0</v>
      </c>
      <c r="AG88" s="175">
        <f>SUMIFS('1-2 人员岗位信息'!G:G,'1-2 人员岗位信息'!$C:$C,"专业外包",'1-2 人员岗位信息'!$B:$B,$D88)</f>
        <v>0</v>
      </c>
      <c r="AH88" s="299"/>
      <c r="AI88" s="175">
        <f t="shared" si="156"/>
        <v>0</v>
      </c>
      <c r="AJ88" s="175">
        <f>SUMIFS('1-2 人员岗位信息'!H:H,'1-2 人员岗位信息'!$C:$C,"专业外包",'1-2 人员岗位信息'!$B:$B,$D88)</f>
        <v>0</v>
      </c>
      <c r="AK88" s="299"/>
      <c r="AL88" s="175">
        <f t="shared" si="157"/>
        <v>0</v>
      </c>
      <c r="AM88" s="175">
        <f>SUMIFS('1-2 人员岗位信息'!I:I,'1-2 人员岗位信息'!$C:$C,"专业外包",'1-2 人员岗位信息'!$B:$B,$D88)</f>
        <v>0</v>
      </c>
      <c r="AN88" s="299"/>
      <c r="AO88" s="175">
        <f t="shared" si="158"/>
        <v>0</v>
      </c>
      <c r="AP88" s="175">
        <f>SUMIFS('1-2 人员岗位信息'!J:J,'1-2 人员岗位信息'!$C:$C,"专业外包",'1-2 人员岗位信息'!$B:$B,$D88)</f>
        <v>0</v>
      </c>
      <c r="AQ88" s="299"/>
      <c r="AR88" s="175">
        <f t="shared" si="159"/>
        <v>0</v>
      </c>
      <c r="AS88" s="175">
        <f>SUMIFS('1-2 人员岗位信息'!K:K,'1-2 人员岗位信息'!$C:$C,"专业外包",'1-2 人员岗位信息'!$B:$B,$D88)</f>
        <v>0</v>
      </c>
      <c r="AT88" s="299"/>
      <c r="AU88" s="175">
        <f t="shared" si="160"/>
        <v>0</v>
      </c>
      <c r="AV88" s="175">
        <f>SUMIFS('1-2 人员岗位信息'!L:L,'1-2 人员岗位信息'!$C:$C,"专业外包",'1-2 人员岗位信息'!$B:$B,$D88)</f>
        <v>0</v>
      </c>
      <c r="AW88" s="299"/>
      <c r="AX88" s="175">
        <f t="shared" si="161"/>
        <v>0</v>
      </c>
      <c r="AY88" s="175">
        <f>SUMIFS('1-2 人员岗位信息'!M:M,'1-2 人员岗位信息'!$C:$C,"专业外包",'1-2 人员岗位信息'!$B:$B,$D88)</f>
        <v>0</v>
      </c>
      <c r="AZ88" s="299"/>
      <c r="BA88" s="175">
        <f t="shared" si="162"/>
        <v>0</v>
      </c>
      <c r="BB88" s="175">
        <f>SUMIFS('1-2 人员岗位信息'!N:N,'1-2 人员岗位信息'!$C:$C,"专业外包",'1-2 人员岗位信息'!$B:$B,$D88)</f>
        <v>0</v>
      </c>
      <c r="BC88" s="299"/>
      <c r="BD88" s="175">
        <f t="shared" si="163"/>
        <v>0</v>
      </c>
      <c r="BE88" s="175">
        <f>SUMIFS('1-2 人员岗位信息'!O:O,'1-2 人员岗位信息'!$C:$C,"专业外包",'1-2 人员岗位信息'!$B:$B,$D88)</f>
        <v>0</v>
      </c>
      <c r="BF88" s="299"/>
      <c r="BG88" s="175">
        <f t="shared" si="164"/>
        <v>0</v>
      </c>
      <c r="BH88" s="175">
        <f>SUMIFS('1-2 人员岗位信息'!P:P,'1-2 人员岗位信息'!$C:$C,"专业外包",'1-2 人员岗位信息'!$B:$B,$D88)</f>
        <v>0</v>
      </c>
      <c r="BI88" s="299"/>
      <c r="BJ88" s="175">
        <f t="shared" si="165"/>
        <v>0</v>
      </c>
      <c r="BK88" s="175">
        <f>SUMIFS('1-2 人员岗位信息'!Q:Q,'1-2 人员岗位信息'!$C:$C,"专业外包",'1-2 人员岗位信息'!$B:$B,$D88)</f>
        <v>0</v>
      </c>
      <c r="BL88" s="308"/>
      <c r="BM88" s="312"/>
      <c r="BN88" s="316"/>
    </row>
    <row r="89" s="264" customFormat="1" ht="33.95" hidden="1" customHeight="1" outlineLevel="5" spans="2:66">
      <c r="B89" s="175" t="s">
        <v>784</v>
      </c>
      <c r="C89" s="284" t="s">
        <v>921</v>
      </c>
      <c r="D89" s="264" t="s">
        <v>894</v>
      </c>
      <c r="E89" s="175" t="s">
        <v>895</v>
      </c>
      <c r="F89" s="175"/>
      <c r="G89" s="175" t="s">
        <v>788</v>
      </c>
      <c r="H89" s="175">
        <f t="shared" si="150"/>
        <v>0</v>
      </c>
      <c r="I89" s="175" t="s">
        <v>789</v>
      </c>
      <c r="J89" s="175" t="e">
        <f t="shared" si="151"/>
        <v>#DIV/0!</v>
      </c>
      <c r="K89" s="175" t="s">
        <v>790</v>
      </c>
      <c r="L89" s="175" t="e">
        <f t="shared" si="152"/>
        <v>#DIV/0!</v>
      </c>
      <c r="M89" s="175" t="s">
        <v>791</v>
      </c>
      <c r="N89" s="175">
        <f t="shared" si="153"/>
        <v>0</v>
      </c>
      <c r="O89" s="175"/>
      <c r="P89" s="291"/>
      <c r="Q89" s="291"/>
      <c r="R89" s="291"/>
      <c r="S89" s="291"/>
      <c r="T89" s="291"/>
      <c r="U89" s="291"/>
      <c r="V89" s="291"/>
      <c r="W89" s="291"/>
      <c r="X89" s="291"/>
      <c r="Y89" s="291"/>
      <c r="Z89" s="291"/>
      <c r="AA89" s="291"/>
      <c r="AB89" s="175">
        <f t="shared" si="166"/>
        <v>0</v>
      </c>
      <c r="AC89" s="175">
        <f t="shared" si="154"/>
        <v>0</v>
      </c>
      <c r="AD89" s="175">
        <f>SUMIFS('1-2 人员岗位信息'!F:F,'1-2 人员岗位信息'!$C:$C,"专业外包",'1-2 人员岗位信息'!$B:$B,$D89)</f>
        <v>0</v>
      </c>
      <c r="AE89" s="299"/>
      <c r="AF89" s="175">
        <f t="shared" si="155"/>
        <v>0</v>
      </c>
      <c r="AG89" s="175">
        <f>SUMIFS('1-2 人员岗位信息'!G:G,'1-2 人员岗位信息'!$C:$C,"专业外包",'1-2 人员岗位信息'!$B:$B,$D89)</f>
        <v>0</v>
      </c>
      <c r="AH89" s="299"/>
      <c r="AI89" s="175">
        <f t="shared" si="156"/>
        <v>0</v>
      </c>
      <c r="AJ89" s="175">
        <f>SUMIFS('1-2 人员岗位信息'!H:H,'1-2 人员岗位信息'!$C:$C,"专业外包",'1-2 人员岗位信息'!$B:$B,$D89)</f>
        <v>0</v>
      </c>
      <c r="AK89" s="299"/>
      <c r="AL89" s="175">
        <f t="shared" si="157"/>
        <v>0</v>
      </c>
      <c r="AM89" s="175">
        <f>SUMIFS('1-2 人员岗位信息'!I:I,'1-2 人员岗位信息'!$C:$C,"专业外包",'1-2 人员岗位信息'!$B:$B,$D89)</f>
        <v>0</v>
      </c>
      <c r="AN89" s="299"/>
      <c r="AO89" s="175">
        <f t="shared" si="158"/>
        <v>0</v>
      </c>
      <c r="AP89" s="175">
        <f>SUMIFS('1-2 人员岗位信息'!J:J,'1-2 人员岗位信息'!$C:$C,"专业外包",'1-2 人员岗位信息'!$B:$B,$D89)</f>
        <v>0</v>
      </c>
      <c r="AQ89" s="299"/>
      <c r="AR89" s="175">
        <f t="shared" si="159"/>
        <v>0</v>
      </c>
      <c r="AS89" s="175">
        <f>SUMIFS('1-2 人员岗位信息'!K:K,'1-2 人员岗位信息'!$C:$C,"专业外包",'1-2 人员岗位信息'!$B:$B,$D89)</f>
        <v>0</v>
      </c>
      <c r="AT89" s="299"/>
      <c r="AU89" s="175">
        <f t="shared" si="160"/>
        <v>0</v>
      </c>
      <c r="AV89" s="175">
        <f>SUMIFS('1-2 人员岗位信息'!L:L,'1-2 人员岗位信息'!$C:$C,"专业外包",'1-2 人员岗位信息'!$B:$B,$D89)</f>
        <v>0</v>
      </c>
      <c r="AW89" s="299"/>
      <c r="AX89" s="175">
        <f t="shared" si="161"/>
        <v>0</v>
      </c>
      <c r="AY89" s="175">
        <f>SUMIFS('1-2 人员岗位信息'!M:M,'1-2 人员岗位信息'!$C:$C,"专业外包",'1-2 人员岗位信息'!$B:$B,$D89)</f>
        <v>0</v>
      </c>
      <c r="AZ89" s="299"/>
      <c r="BA89" s="175">
        <f t="shared" si="162"/>
        <v>0</v>
      </c>
      <c r="BB89" s="175">
        <f>SUMIFS('1-2 人员岗位信息'!N:N,'1-2 人员岗位信息'!$C:$C,"专业外包",'1-2 人员岗位信息'!$B:$B,$D89)</f>
        <v>0</v>
      </c>
      <c r="BC89" s="299"/>
      <c r="BD89" s="175">
        <f t="shared" si="163"/>
        <v>0</v>
      </c>
      <c r="BE89" s="175">
        <f>SUMIFS('1-2 人员岗位信息'!O:O,'1-2 人员岗位信息'!$C:$C,"专业外包",'1-2 人员岗位信息'!$B:$B,$D89)</f>
        <v>0</v>
      </c>
      <c r="BF89" s="299"/>
      <c r="BG89" s="175">
        <f t="shared" si="164"/>
        <v>0</v>
      </c>
      <c r="BH89" s="175">
        <f>SUMIFS('1-2 人员岗位信息'!P:P,'1-2 人员岗位信息'!$C:$C,"专业外包",'1-2 人员岗位信息'!$B:$B,$D89)</f>
        <v>0</v>
      </c>
      <c r="BI89" s="299"/>
      <c r="BJ89" s="175">
        <f t="shared" si="165"/>
        <v>0</v>
      </c>
      <c r="BK89" s="175">
        <f>SUMIFS('1-2 人员岗位信息'!Q:Q,'1-2 人员岗位信息'!$C:$C,"专业外包",'1-2 人员岗位信息'!$B:$B,$D89)</f>
        <v>0</v>
      </c>
      <c r="BL89" s="308"/>
      <c r="BM89" s="312"/>
      <c r="BN89" s="316"/>
    </row>
    <row r="90" s="264" customFormat="1" ht="33.95" hidden="1" customHeight="1" outlineLevel="5" spans="2:66">
      <c r="B90" s="175" t="s">
        <v>784</v>
      </c>
      <c r="C90" s="284" t="s">
        <v>922</v>
      </c>
      <c r="D90" s="264" t="s">
        <v>897</v>
      </c>
      <c r="E90" s="175" t="s">
        <v>910</v>
      </c>
      <c r="F90" s="175"/>
      <c r="G90" s="175" t="s">
        <v>788</v>
      </c>
      <c r="H90" s="175">
        <f t="shared" si="150"/>
        <v>0</v>
      </c>
      <c r="I90" s="175" t="s">
        <v>789</v>
      </c>
      <c r="J90" s="175" t="e">
        <f t="shared" si="151"/>
        <v>#DIV/0!</v>
      </c>
      <c r="K90" s="175" t="s">
        <v>790</v>
      </c>
      <c r="L90" s="175" t="e">
        <f t="shared" si="152"/>
        <v>#DIV/0!</v>
      </c>
      <c r="M90" s="175" t="s">
        <v>791</v>
      </c>
      <c r="N90" s="175">
        <f t="shared" si="153"/>
        <v>0</v>
      </c>
      <c r="O90" s="175"/>
      <c r="P90" s="291"/>
      <c r="Q90" s="291"/>
      <c r="R90" s="291"/>
      <c r="S90" s="291"/>
      <c r="T90" s="291"/>
      <c r="U90" s="291"/>
      <c r="V90" s="291"/>
      <c r="W90" s="291"/>
      <c r="X90" s="291"/>
      <c r="Y90" s="291"/>
      <c r="Z90" s="291"/>
      <c r="AA90" s="291"/>
      <c r="AB90" s="175">
        <f t="shared" si="166"/>
        <v>0</v>
      </c>
      <c r="AC90" s="175">
        <f t="shared" si="154"/>
        <v>0</v>
      </c>
      <c r="AD90" s="175">
        <f>SUMIFS('1-2 人员岗位信息'!F:F,'1-2 人员岗位信息'!$C:$C,"专业外包",'1-2 人员岗位信息'!$B:$B,$D90)</f>
        <v>0</v>
      </c>
      <c r="AE90" s="299"/>
      <c r="AF90" s="175">
        <f t="shared" si="155"/>
        <v>0</v>
      </c>
      <c r="AG90" s="175">
        <f>SUMIFS('1-2 人员岗位信息'!G:G,'1-2 人员岗位信息'!$C:$C,"专业外包",'1-2 人员岗位信息'!$B:$B,$D90)</f>
        <v>0</v>
      </c>
      <c r="AH90" s="299"/>
      <c r="AI90" s="175">
        <f t="shared" si="156"/>
        <v>0</v>
      </c>
      <c r="AJ90" s="175">
        <f>SUMIFS('1-2 人员岗位信息'!H:H,'1-2 人员岗位信息'!$C:$C,"专业外包",'1-2 人员岗位信息'!$B:$B,$D90)</f>
        <v>0</v>
      </c>
      <c r="AK90" s="299"/>
      <c r="AL90" s="175">
        <f t="shared" si="157"/>
        <v>0</v>
      </c>
      <c r="AM90" s="175">
        <f>SUMIFS('1-2 人员岗位信息'!I:I,'1-2 人员岗位信息'!$C:$C,"专业外包",'1-2 人员岗位信息'!$B:$B,$D90)</f>
        <v>0</v>
      </c>
      <c r="AN90" s="299"/>
      <c r="AO90" s="175">
        <f t="shared" si="158"/>
        <v>0</v>
      </c>
      <c r="AP90" s="175">
        <f>SUMIFS('1-2 人员岗位信息'!J:J,'1-2 人员岗位信息'!$C:$C,"专业外包",'1-2 人员岗位信息'!$B:$B,$D90)</f>
        <v>0</v>
      </c>
      <c r="AQ90" s="299"/>
      <c r="AR90" s="175">
        <f t="shared" si="159"/>
        <v>0</v>
      </c>
      <c r="AS90" s="175">
        <f>SUMIFS('1-2 人员岗位信息'!K:K,'1-2 人员岗位信息'!$C:$C,"专业外包",'1-2 人员岗位信息'!$B:$B,$D90)</f>
        <v>0</v>
      </c>
      <c r="AT90" s="299"/>
      <c r="AU90" s="175">
        <f t="shared" si="160"/>
        <v>0</v>
      </c>
      <c r="AV90" s="175">
        <f>SUMIFS('1-2 人员岗位信息'!L:L,'1-2 人员岗位信息'!$C:$C,"专业外包",'1-2 人员岗位信息'!$B:$B,$D90)</f>
        <v>0</v>
      </c>
      <c r="AW90" s="299"/>
      <c r="AX90" s="175">
        <f t="shared" si="161"/>
        <v>0</v>
      </c>
      <c r="AY90" s="175">
        <f>SUMIFS('1-2 人员岗位信息'!M:M,'1-2 人员岗位信息'!$C:$C,"专业外包",'1-2 人员岗位信息'!$B:$B,$D90)</f>
        <v>0</v>
      </c>
      <c r="AZ90" s="299"/>
      <c r="BA90" s="175">
        <f t="shared" si="162"/>
        <v>0</v>
      </c>
      <c r="BB90" s="175">
        <f>SUMIFS('1-2 人员岗位信息'!N:N,'1-2 人员岗位信息'!$C:$C,"专业外包",'1-2 人员岗位信息'!$B:$B,$D90)</f>
        <v>0</v>
      </c>
      <c r="BC90" s="299"/>
      <c r="BD90" s="175">
        <f t="shared" si="163"/>
        <v>0</v>
      </c>
      <c r="BE90" s="175">
        <f>SUMIFS('1-2 人员岗位信息'!O:O,'1-2 人员岗位信息'!$C:$C,"专业外包",'1-2 人员岗位信息'!$B:$B,$D90)</f>
        <v>0</v>
      </c>
      <c r="BF90" s="299"/>
      <c r="BG90" s="175">
        <f t="shared" si="164"/>
        <v>0</v>
      </c>
      <c r="BH90" s="175">
        <f>SUMIFS('1-2 人员岗位信息'!P:P,'1-2 人员岗位信息'!$C:$C,"专业外包",'1-2 人员岗位信息'!$B:$B,$D90)</f>
        <v>0</v>
      </c>
      <c r="BI90" s="299"/>
      <c r="BJ90" s="175">
        <f t="shared" si="165"/>
        <v>0</v>
      </c>
      <c r="BK90" s="175">
        <f>SUMIFS('1-2 人员岗位信息'!Q:Q,'1-2 人员岗位信息'!$C:$C,"专业外包",'1-2 人员岗位信息'!$B:$B,$D90)</f>
        <v>0</v>
      </c>
      <c r="BL90" s="308"/>
      <c r="BM90" s="312"/>
      <c r="BN90" s="316"/>
    </row>
    <row r="91" s="118" customFormat="1" ht="33.95" hidden="1" customHeight="1" outlineLevel="4" collapsed="1" spans="2:66">
      <c r="B91" s="119" t="s">
        <v>779</v>
      </c>
      <c r="C91" s="120" t="s">
        <v>923</v>
      </c>
      <c r="D91" s="118" t="s">
        <v>924</v>
      </c>
      <c r="E91" s="119"/>
      <c r="F91" s="119"/>
      <c r="G91" s="119"/>
      <c r="H91" s="119">
        <f>SUM(H92:H110)</f>
        <v>0</v>
      </c>
      <c r="I91" s="119"/>
      <c r="J91" s="119"/>
      <c r="K91" s="119"/>
      <c r="L91" s="119"/>
      <c r="M91" s="119"/>
      <c r="N91" s="119"/>
      <c r="O91" s="119"/>
      <c r="P91" s="290"/>
      <c r="Q91" s="290"/>
      <c r="R91" s="290"/>
      <c r="S91" s="290"/>
      <c r="T91" s="290"/>
      <c r="U91" s="290"/>
      <c r="V91" s="290"/>
      <c r="W91" s="290"/>
      <c r="X91" s="290"/>
      <c r="Y91" s="290"/>
      <c r="Z91" s="290"/>
      <c r="AA91" s="290"/>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7"/>
      <c r="BM91" s="312"/>
      <c r="BN91" s="315"/>
    </row>
    <row r="92" s="264" customFormat="1" ht="33.95" hidden="1" customHeight="1" outlineLevel="5" spans="2:66">
      <c r="B92" s="175" t="s">
        <v>784</v>
      </c>
      <c r="C92" s="284" t="s">
        <v>925</v>
      </c>
      <c r="D92" s="264" t="s">
        <v>926</v>
      </c>
      <c r="E92" s="175" t="s">
        <v>927</v>
      </c>
      <c r="F92" s="175"/>
      <c r="G92" s="175" t="s">
        <v>928</v>
      </c>
      <c r="H92" s="175">
        <f t="shared" ref="H92:H110" si="168">AB92</f>
        <v>0</v>
      </c>
      <c r="I92" s="175" t="s">
        <v>789</v>
      </c>
      <c r="J92" s="175" t="e">
        <f t="shared" ref="J92:J110" si="169">SUM(AD92,AG92,AJ92,AM92,AP92,AS92,AV92,AY92,BB92,BE92,BH92,BK92)/N92</f>
        <v>#DIV/0!</v>
      </c>
      <c r="K92" s="175" t="s">
        <v>790</v>
      </c>
      <c r="L92" s="175" t="e">
        <f t="shared" ref="L92:L110" si="170">H92/N92/J92</f>
        <v>#DIV/0!</v>
      </c>
      <c r="M92" s="175" t="s">
        <v>791</v>
      </c>
      <c r="N92" s="175">
        <f t="shared" ref="N92:N110" si="171">COUNTIF(AD92,"&gt;0")+COUNTIF(AG92,"&gt;0")+COUNTIF(AJ92,"&gt;0")+COUNTIF(AM92,"&gt;0")+COUNTIF(AP92,"&gt;0")+COUNTIF(AS92,"&gt;0")+COUNTIF(AV92,"&gt;0")+COUNTIF(AY92,"&gt;0")+COUNTIF(BB92,"&gt;0")+COUNTIF(BE92,"&gt;0")+COUNTIF(BH92,"&gt;0")+COUNTIF(BK92,"&gt;0")</f>
        <v>0</v>
      </c>
      <c r="O92" s="175"/>
      <c r="P92" s="291"/>
      <c r="Q92" s="291"/>
      <c r="R92" s="291"/>
      <c r="S92" s="291"/>
      <c r="T92" s="291"/>
      <c r="U92" s="291"/>
      <c r="V92" s="291"/>
      <c r="W92" s="291"/>
      <c r="X92" s="291"/>
      <c r="Y92" s="291"/>
      <c r="Z92" s="291"/>
      <c r="AA92" s="291"/>
      <c r="AB92" s="175">
        <f t="shared" ref="AB92:AB110" si="172">SUM(AC92,AF92,AI92,AL92,AO92,AR92,AU92,AX92,BA92,BD92,BG92,BJ92)</f>
        <v>0</v>
      </c>
      <c r="AC92" s="175">
        <f t="shared" ref="AC92:AC110" si="173">AD92*AE92</f>
        <v>0</v>
      </c>
      <c r="AD92" s="299"/>
      <c r="AE92" s="299"/>
      <c r="AF92" s="175">
        <f t="shared" ref="AF92:AF110" si="174">AG92*AH92</f>
        <v>0</v>
      </c>
      <c r="AG92" s="299"/>
      <c r="AH92" s="299"/>
      <c r="AI92" s="175">
        <f t="shared" ref="AI92:AI110" si="175">AJ92*AK92</f>
        <v>0</v>
      </c>
      <c r="AJ92" s="299"/>
      <c r="AK92" s="299"/>
      <c r="AL92" s="175">
        <f t="shared" ref="AL92:AL110" si="176">AM92*AN92</f>
        <v>0</v>
      </c>
      <c r="AM92" s="299"/>
      <c r="AN92" s="299"/>
      <c r="AO92" s="175">
        <f t="shared" ref="AO92:AO110" si="177">AP92*AQ92</f>
        <v>0</v>
      </c>
      <c r="AP92" s="299"/>
      <c r="AQ92" s="299"/>
      <c r="AR92" s="175">
        <f t="shared" ref="AR92:AR110" si="178">AS92*AT92</f>
        <v>0</v>
      </c>
      <c r="AS92" s="299"/>
      <c r="AT92" s="299"/>
      <c r="AU92" s="175">
        <f t="shared" ref="AU92:AU110" si="179">AV92*AW92</f>
        <v>0</v>
      </c>
      <c r="AV92" s="299"/>
      <c r="AW92" s="299"/>
      <c r="AX92" s="175">
        <f t="shared" ref="AX92:AX110" si="180">AY92*AZ92</f>
        <v>0</v>
      </c>
      <c r="AY92" s="299"/>
      <c r="AZ92" s="299"/>
      <c r="BA92" s="175">
        <f t="shared" ref="BA92:BA110" si="181">BB92*BC92</f>
        <v>0</v>
      </c>
      <c r="BB92" s="299"/>
      <c r="BC92" s="299"/>
      <c r="BD92" s="175">
        <f t="shared" ref="BD92:BD110" si="182">BE92*BF92</f>
        <v>0</v>
      </c>
      <c r="BE92" s="299"/>
      <c r="BF92" s="299"/>
      <c r="BG92" s="175">
        <f t="shared" ref="BG92:BG110" si="183">BH92*BI92</f>
        <v>0</v>
      </c>
      <c r="BH92" s="299"/>
      <c r="BI92" s="299"/>
      <c r="BJ92" s="175">
        <f t="shared" ref="BJ92:BJ110" si="184">BK92*BL92</f>
        <v>0</v>
      </c>
      <c r="BK92" s="299"/>
      <c r="BL92" s="308"/>
      <c r="BM92" s="312"/>
      <c r="BN92" s="316"/>
    </row>
    <row r="93" s="264" customFormat="1" ht="33.95" hidden="1" customHeight="1" outlineLevel="5" spans="2:66">
      <c r="B93" s="175" t="s">
        <v>784</v>
      </c>
      <c r="C93" s="284" t="s">
        <v>929</v>
      </c>
      <c r="D93" s="264" t="s">
        <v>930</v>
      </c>
      <c r="E93" s="175" t="s">
        <v>927</v>
      </c>
      <c r="F93" s="175"/>
      <c r="G93" s="175" t="s">
        <v>928</v>
      </c>
      <c r="H93" s="175">
        <f t="shared" si="168"/>
        <v>0</v>
      </c>
      <c r="I93" s="175" t="s">
        <v>789</v>
      </c>
      <c r="J93" s="175" t="e">
        <f t="shared" si="169"/>
        <v>#DIV/0!</v>
      </c>
      <c r="K93" s="175" t="s">
        <v>790</v>
      </c>
      <c r="L93" s="175" t="e">
        <f t="shared" si="170"/>
        <v>#DIV/0!</v>
      </c>
      <c r="M93" s="175" t="s">
        <v>791</v>
      </c>
      <c r="N93" s="175">
        <f t="shared" si="171"/>
        <v>0</v>
      </c>
      <c r="O93" s="175"/>
      <c r="P93" s="291"/>
      <c r="Q93" s="291"/>
      <c r="R93" s="291"/>
      <c r="S93" s="291"/>
      <c r="T93" s="291"/>
      <c r="U93" s="291"/>
      <c r="V93" s="291"/>
      <c r="W93" s="291"/>
      <c r="X93" s="291"/>
      <c r="Y93" s="291"/>
      <c r="Z93" s="291"/>
      <c r="AA93" s="291"/>
      <c r="AB93" s="175">
        <f t="shared" si="172"/>
        <v>0</v>
      </c>
      <c r="AC93" s="175">
        <f t="shared" si="173"/>
        <v>0</v>
      </c>
      <c r="AD93" s="299"/>
      <c r="AE93" s="299"/>
      <c r="AF93" s="175">
        <f t="shared" si="174"/>
        <v>0</v>
      </c>
      <c r="AG93" s="299"/>
      <c r="AH93" s="299"/>
      <c r="AI93" s="175">
        <f t="shared" si="175"/>
        <v>0</v>
      </c>
      <c r="AJ93" s="299"/>
      <c r="AK93" s="299"/>
      <c r="AL93" s="175">
        <f t="shared" si="176"/>
        <v>0</v>
      </c>
      <c r="AM93" s="299"/>
      <c r="AN93" s="299"/>
      <c r="AO93" s="175">
        <f t="shared" si="177"/>
        <v>0</v>
      </c>
      <c r="AP93" s="299"/>
      <c r="AQ93" s="299"/>
      <c r="AR93" s="175">
        <f t="shared" si="178"/>
        <v>0</v>
      </c>
      <c r="AS93" s="299"/>
      <c r="AT93" s="299"/>
      <c r="AU93" s="175">
        <f t="shared" si="179"/>
        <v>0</v>
      </c>
      <c r="AV93" s="299"/>
      <c r="AW93" s="299"/>
      <c r="AX93" s="175">
        <f t="shared" si="180"/>
        <v>0</v>
      </c>
      <c r="AY93" s="299"/>
      <c r="AZ93" s="299"/>
      <c r="BA93" s="175">
        <f t="shared" si="181"/>
        <v>0</v>
      </c>
      <c r="BB93" s="299"/>
      <c r="BC93" s="299"/>
      <c r="BD93" s="175">
        <f t="shared" si="182"/>
        <v>0</v>
      </c>
      <c r="BE93" s="299"/>
      <c r="BF93" s="299"/>
      <c r="BG93" s="175">
        <f t="shared" si="183"/>
        <v>0</v>
      </c>
      <c r="BH93" s="299"/>
      <c r="BI93" s="299"/>
      <c r="BJ93" s="175">
        <f t="shared" si="184"/>
        <v>0</v>
      </c>
      <c r="BK93" s="299"/>
      <c r="BL93" s="308"/>
      <c r="BM93" s="312"/>
      <c r="BN93" s="316"/>
    </row>
    <row r="94" s="264" customFormat="1" ht="33.95" hidden="1" customHeight="1" outlineLevel="5" spans="2:66">
      <c r="B94" s="175" t="s">
        <v>784</v>
      </c>
      <c r="C94" s="284" t="s">
        <v>931</v>
      </c>
      <c r="D94" s="264" t="s">
        <v>932</v>
      </c>
      <c r="E94" s="175" t="s">
        <v>927</v>
      </c>
      <c r="F94" s="175"/>
      <c r="G94" s="175" t="s">
        <v>928</v>
      </c>
      <c r="H94" s="175">
        <f t="shared" si="168"/>
        <v>0</v>
      </c>
      <c r="I94" s="175" t="s">
        <v>789</v>
      </c>
      <c r="J94" s="175" t="e">
        <f t="shared" si="169"/>
        <v>#DIV/0!</v>
      </c>
      <c r="K94" s="175" t="s">
        <v>790</v>
      </c>
      <c r="L94" s="175" t="e">
        <f t="shared" si="170"/>
        <v>#DIV/0!</v>
      </c>
      <c r="M94" s="175" t="s">
        <v>791</v>
      </c>
      <c r="N94" s="175">
        <f t="shared" si="171"/>
        <v>0</v>
      </c>
      <c r="O94" s="175"/>
      <c r="P94" s="291"/>
      <c r="Q94" s="291"/>
      <c r="R94" s="291"/>
      <c r="S94" s="291"/>
      <c r="T94" s="291"/>
      <c r="U94" s="291"/>
      <c r="V94" s="291"/>
      <c r="W94" s="291"/>
      <c r="X94" s="291"/>
      <c r="Y94" s="291"/>
      <c r="Z94" s="291"/>
      <c r="AA94" s="291"/>
      <c r="AB94" s="175">
        <f t="shared" si="172"/>
        <v>0</v>
      </c>
      <c r="AC94" s="175">
        <f t="shared" si="173"/>
        <v>0</v>
      </c>
      <c r="AD94" s="299"/>
      <c r="AE94" s="299"/>
      <c r="AF94" s="175">
        <f t="shared" si="174"/>
        <v>0</v>
      </c>
      <c r="AG94" s="299"/>
      <c r="AH94" s="299"/>
      <c r="AI94" s="175">
        <f t="shared" si="175"/>
        <v>0</v>
      </c>
      <c r="AJ94" s="299"/>
      <c r="AK94" s="299"/>
      <c r="AL94" s="175">
        <f t="shared" si="176"/>
        <v>0</v>
      </c>
      <c r="AM94" s="299"/>
      <c r="AN94" s="299"/>
      <c r="AO94" s="175">
        <f t="shared" si="177"/>
        <v>0</v>
      </c>
      <c r="AP94" s="299"/>
      <c r="AQ94" s="299"/>
      <c r="AR94" s="175">
        <f t="shared" si="178"/>
        <v>0</v>
      </c>
      <c r="AS94" s="299"/>
      <c r="AT94" s="299"/>
      <c r="AU94" s="175">
        <f t="shared" si="179"/>
        <v>0</v>
      </c>
      <c r="AV94" s="299"/>
      <c r="AW94" s="299"/>
      <c r="AX94" s="175">
        <f t="shared" si="180"/>
        <v>0</v>
      </c>
      <c r="AY94" s="299"/>
      <c r="AZ94" s="299"/>
      <c r="BA94" s="175">
        <f t="shared" si="181"/>
        <v>0</v>
      </c>
      <c r="BB94" s="299"/>
      <c r="BC94" s="299"/>
      <c r="BD94" s="175">
        <f t="shared" si="182"/>
        <v>0</v>
      </c>
      <c r="BE94" s="299"/>
      <c r="BF94" s="299"/>
      <c r="BG94" s="175">
        <f t="shared" si="183"/>
        <v>0</v>
      </c>
      <c r="BH94" s="299"/>
      <c r="BI94" s="299"/>
      <c r="BJ94" s="175">
        <f t="shared" si="184"/>
        <v>0</v>
      </c>
      <c r="BK94" s="299"/>
      <c r="BL94" s="308"/>
      <c r="BM94" s="312"/>
      <c r="BN94" s="316"/>
    </row>
    <row r="95" s="264" customFormat="1" ht="33.95" hidden="1" customHeight="1" outlineLevel="5" spans="2:66">
      <c r="B95" s="175" t="s">
        <v>784</v>
      </c>
      <c r="C95" s="284" t="s">
        <v>933</v>
      </c>
      <c r="D95" s="264" t="s">
        <v>934</v>
      </c>
      <c r="E95" s="175" t="s">
        <v>927</v>
      </c>
      <c r="F95" s="175"/>
      <c r="G95" s="175" t="s">
        <v>928</v>
      </c>
      <c r="H95" s="175">
        <f t="shared" si="168"/>
        <v>0</v>
      </c>
      <c r="I95" s="175" t="s">
        <v>789</v>
      </c>
      <c r="J95" s="175" t="e">
        <f t="shared" si="169"/>
        <v>#DIV/0!</v>
      </c>
      <c r="K95" s="175" t="s">
        <v>790</v>
      </c>
      <c r="L95" s="175" t="e">
        <f t="shared" si="170"/>
        <v>#DIV/0!</v>
      </c>
      <c r="M95" s="175" t="s">
        <v>791</v>
      </c>
      <c r="N95" s="175">
        <f t="shared" si="171"/>
        <v>0</v>
      </c>
      <c r="O95" s="175"/>
      <c r="P95" s="291"/>
      <c r="Q95" s="291"/>
      <c r="R95" s="291"/>
      <c r="S95" s="291"/>
      <c r="T95" s="291"/>
      <c r="U95" s="291"/>
      <c r="V95" s="291"/>
      <c r="W95" s="291"/>
      <c r="X95" s="291"/>
      <c r="Y95" s="291"/>
      <c r="Z95" s="291"/>
      <c r="AA95" s="291"/>
      <c r="AB95" s="175">
        <f t="shared" si="172"/>
        <v>0</v>
      </c>
      <c r="AC95" s="175">
        <f t="shared" si="173"/>
        <v>0</v>
      </c>
      <c r="AD95" s="299"/>
      <c r="AE95" s="299"/>
      <c r="AF95" s="175">
        <f t="shared" si="174"/>
        <v>0</v>
      </c>
      <c r="AG95" s="299"/>
      <c r="AH95" s="299"/>
      <c r="AI95" s="175">
        <f t="shared" si="175"/>
        <v>0</v>
      </c>
      <c r="AJ95" s="299"/>
      <c r="AK95" s="299"/>
      <c r="AL95" s="175">
        <f t="shared" si="176"/>
        <v>0</v>
      </c>
      <c r="AM95" s="299"/>
      <c r="AN95" s="299"/>
      <c r="AO95" s="175">
        <f t="shared" si="177"/>
        <v>0</v>
      </c>
      <c r="AP95" s="299"/>
      <c r="AQ95" s="299"/>
      <c r="AR95" s="175">
        <f t="shared" si="178"/>
        <v>0</v>
      </c>
      <c r="AS95" s="299"/>
      <c r="AT95" s="299"/>
      <c r="AU95" s="175">
        <f t="shared" si="179"/>
        <v>0</v>
      </c>
      <c r="AV95" s="299"/>
      <c r="AW95" s="299"/>
      <c r="AX95" s="175">
        <f t="shared" si="180"/>
        <v>0</v>
      </c>
      <c r="AY95" s="299"/>
      <c r="AZ95" s="299"/>
      <c r="BA95" s="175">
        <f t="shared" si="181"/>
        <v>0</v>
      </c>
      <c r="BB95" s="299"/>
      <c r="BC95" s="299"/>
      <c r="BD95" s="175">
        <f t="shared" si="182"/>
        <v>0</v>
      </c>
      <c r="BE95" s="299"/>
      <c r="BF95" s="299"/>
      <c r="BG95" s="175">
        <f t="shared" si="183"/>
        <v>0</v>
      </c>
      <c r="BH95" s="299"/>
      <c r="BI95" s="299"/>
      <c r="BJ95" s="175">
        <f t="shared" si="184"/>
        <v>0</v>
      </c>
      <c r="BK95" s="299"/>
      <c r="BL95" s="308"/>
      <c r="BM95" s="312"/>
      <c r="BN95" s="316"/>
    </row>
    <row r="96" s="264" customFormat="1" ht="33.95" hidden="1" customHeight="1" outlineLevel="5" spans="2:66">
      <c r="B96" s="175" t="s">
        <v>784</v>
      </c>
      <c r="C96" s="284" t="s">
        <v>935</v>
      </c>
      <c r="D96" s="264" t="s">
        <v>936</v>
      </c>
      <c r="E96" s="175" t="s">
        <v>927</v>
      </c>
      <c r="F96" s="175"/>
      <c r="G96" s="175" t="s">
        <v>928</v>
      </c>
      <c r="H96" s="175">
        <f t="shared" si="168"/>
        <v>0</v>
      </c>
      <c r="I96" s="175" t="s">
        <v>789</v>
      </c>
      <c r="J96" s="175" t="e">
        <f t="shared" si="169"/>
        <v>#DIV/0!</v>
      </c>
      <c r="K96" s="175" t="s">
        <v>790</v>
      </c>
      <c r="L96" s="175" t="e">
        <f t="shared" si="170"/>
        <v>#DIV/0!</v>
      </c>
      <c r="M96" s="175" t="s">
        <v>791</v>
      </c>
      <c r="N96" s="175">
        <f t="shared" si="171"/>
        <v>0</v>
      </c>
      <c r="O96" s="175"/>
      <c r="P96" s="291"/>
      <c r="Q96" s="291"/>
      <c r="R96" s="291"/>
      <c r="S96" s="291"/>
      <c r="T96" s="291"/>
      <c r="U96" s="291"/>
      <c r="V96" s="291"/>
      <c r="W96" s="291"/>
      <c r="X96" s="291"/>
      <c r="Y96" s="291"/>
      <c r="Z96" s="291"/>
      <c r="AA96" s="291"/>
      <c r="AB96" s="175">
        <f t="shared" si="172"/>
        <v>0</v>
      </c>
      <c r="AC96" s="175">
        <f t="shared" si="173"/>
        <v>0</v>
      </c>
      <c r="AD96" s="299"/>
      <c r="AE96" s="299"/>
      <c r="AF96" s="175">
        <f t="shared" si="174"/>
        <v>0</v>
      </c>
      <c r="AG96" s="299"/>
      <c r="AH96" s="299"/>
      <c r="AI96" s="175">
        <f t="shared" si="175"/>
        <v>0</v>
      </c>
      <c r="AJ96" s="299"/>
      <c r="AK96" s="299"/>
      <c r="AL96" s="175">
        <f t="shared" si="176"/>
        <v>0</v>
      </c>
      <c r="AM96" s="299"/>
      <c r="AN96" s="299"/>
      <c r="AO96" s="175">
        <f t="shared" si="177"/>
        <v>0</v>
      </c>
      <c r="AP96" s="299"/>
      <c r="AQ96" s="299"/>
      <c r="AR96" s="175">
        <f t="shared" si="178"/>
        <v>0</v>
      </c>
      <c r="AS96" s="299"/>
      <c r="AT96" s="299"/>
      <c r="AU96" s="175">
        <f t="shared" si="179"/>
        <v>0</v>
      </c>
      <c r="AV96" s="299"/>
      <c r="AW96" s="299"/>
      <c r="AX96" s="175">
        <f t="shared" si="180"/>
        <v>0</v>
      </c>
      <c r="AY96" s="299"/>
      <c r="AZ96" s="299"/>
      <c r="BA96" s="175">
        <f t="shared" si="181"/>
        <v>0</v>
      </c>
      <c r="BB96" s="299"/>
      <c r="BC96" s="299"/>
      <c r="BD96" s="175">
        <f t="shared" si="182"/>
        <v>0</v>
      </c>
      <c r="BE96" s="299"/>
      <c r="BF96" s="299"/>
      <c r="BG96" s="175">
        <f t="shared" si="183"/>
        <v>0</v>
      </c>
      <c r="BH96" s="299"/>
      <c r="BI96" s="299"/>
      <c r="BJ96" s="175">
        <f t="shared" si="184"/>
        <v>0</v>
      </c>
      <c r="BK96" s="299"/>
      <c r="BL96" s="308"/>
      <c r="BM96" s="312"/>
      <c r="BN96" s="316"/>
    </row>
    <row r="97" s="264" customFormat="1" ht="33.95" hidden="1" customHeight="1" outlineLevel="5" spans="2:66">
      <c r="B97" s="175" t="s">
        <v>784</v>
      </c>
      <c r="C97" s="284" t="s">
        <v>937</v>
      </c>
      <c r="D97" s="264" t="s">
        <v>938</v>
      </c>
      <c r="E97" s="175" t="s">
        <v>939</v>
      </c>
      <c r="F97" s="175"/>
      <c r="G97" s="175" t="s">
        <v>928</v>
      </c>
      <c r="H97" s="175">
        <f t="shared" si="168"/>
        <v>0</v>
      </c>
      <c r="I97" s="175" t="s">
        <v>789</v>
      </c>
      <c r="J97" s="175" t="e">
        <f t="shared" si="169"/>
        <v>#DIV/0!</v>
      </c>
      <c r="K97" s="175" t="s">
        <v>790</v>
      </c>
      <c r="L97" s="175" t="e">
        <f t="shared" si="170"/>
        <v>#DIV/0!</v>
      </c>
      <c r="M97" s="175" t="s">
        <v>791</v>
      </c>
      <c r="N97" s="175">
        <f t="shared" si="171"/>
        <v>0</v>
      </c>
      <c r="O97" s="175"/>
      <c r="P97" s="291"/>
      <c r="Q97" s="291"/>
      <c r="R97" s="291"/>
      <c r="S97" s="291"/>
      <c r="T97" s="291"/>
      <c r="U97" s="291"/>
      <c r="V97" s="291"/>
      <c r="W97" s="291"/>
      <c r="X97" s="291"/>
      <c r="Y97" s="291"/>
      <c r="Z97" s="291"/>
      <c r="AA97" s="291"/>
      <c r="AB97" s="175">
        <f t="shared" si="172"/>
        <v>0</v>
      </c>
      <c r="AC97" s="175">
        <f t="shared" si="173"/>
        <v>0</v>
      </c>
      <c r="AD97" s="299"/>
      <c r="AE97" s="299"/>
      <c r="AF97" s="175">
        <f t="shared" si="174"/>
        <v>0</v>
      </c>
      <c r="AG97" s="299"/>
      <c r="AH97" s="299"/>
      <c r="AI97" s="175">
        <f t="shared" si="175"/>
        <v>0</v>
      </c>
      <c r="AJ97" s="299"/>
      <c r="AK97" s="299"/>
      <c r="AL97" s="175">
        <f t="shared" si="176"/>
        <v>0</v>
      </c>
      <c r="AM97" s="299"/>
      <c r="AN97" s="299"/>
      <c r="AO97" s="175">
        <f t="shared" si="177"/>
        <v>0</v>
      </c>
      <c r="AP97" s="299"/>
      <c r="AQ97" s="299"/>
      <c r="AR97" s="175">
        <f t="shared" si="178"/>
        <v>0</v>
      </c>
      <c r="AS97" s="299"/>
      <c r="AT97" s="299"/>
      <c r="AU97" s="175">
        <f t="shared" si="179"/>
        <v>0</v>
      </c>
      <c r="AV97" s="299"/>
      <c r="AW97" s="299"/>
      <c r="AX97" s="175">
        <f t="shared" si="180"/>
        <v>0</v>
      </c>
      <c r="AY97" s="299"/>
      <c r="AZ97" s="299"/>
      <c r="BA97" s="175">
        <f t="shared" si="181"/>
        <v>0</v>
      </c>
      <c r="BB97" s="299"/>
      <c r="BC97" s="299"/>
      <c r="BD97" s="175">
        <f t="shared" si="182"/>
        <v>0</v>
      </c>
      <c r="BE97" s="299"/>
      <c r="BF97" s="299"/>
      <c r="BG97" s="175">
        <f t="shared" si="183"/>
        <v>0</v>
      </c>
      <c r="BH97" s="299"/>
      <c r="BI97" s="299"/>
      <c r="BJ97" s="175">
        <f t="shared" si="184"/>
        <v>0</v>
      </c>
      <c r="BK97" s="299"/>
      <c r="BL97" s="308"/>
      <c r="BM97" s="312"/>
      <c r="BN97" s="316"/>
    </row>
    <row r="98" s="264" customFormat="1" ht="33.95" hidden="1" customHeight="1" outlineLevel="5" spans="2:66">
      <c r="B98" s="175" t="s">
        <v>784</v>
      </c>
      <c r="C98" s="284" t="s">
        <v>940</v>
      </c>
      <c r="D98" s="264" t="s">
        <v>941</v>
      </c>
      <c r="E98" s="175" t="s">
        <v>939</v>
      </c>
      <c r="F98" s="175"/>
      <c r="G98" s="175" t="s">
        <v>928</v>
      </c>
      <c r="H98" s="175">
        <f t="shared" si="168"/>
        <v>0</v>
      </c>
      <c r="I98" s="175" t="s">
        <v>789</v>
      </c>
      <c r="J98" s="175" t="e">
        <f t="shared" si="169"/>
        <v>#DIV/0!</v>
      </c>
      <c r="K98" s="175" t="s">
        <v>790</v>
      </c>
      <c r="L98" s="175" t="e">
        <f t="shared" si="170"/>
        <v>#DIV/0!</v>
      </c>
      <c r="M98" s="175" t="s">
        <v>791</v>
      </c>
      <c r="N98" s="175">
        <f t="shared" si="171"/>
        <v>0</v>
      </c>
      <c r="O98" s="175"/>
      <c r="P98" s="291"/>
      <c r="Q98" s="291"/>
      <c r="R98" s="291"/>
      <c r="S98" s="291"/>
      <c r="T98" s="291"/>
      <c r="U98" s="291"/>
      <c r="V98" s="291"/>
      <c r="W98" s="291"/>
      <c r="X98" s="291"/>
      <c r="Y98" s="291"/>
      <c r="Z98" s="291"/>
      <c r="AA98" s="291"/>
      <c r="AB98" s="175">
        <f t="shared" si="172"/>
        <v>0</v>
      </c>
      <c r="AC98" s="175">
        <f t="shared" si="173"/>
        <v>0</v>
      </c>
      <c r="AD98" s="299"/>
      <c r="AE98" s="299"/>
      <c r="AF98" s="175">
        <f t="shared" si="174"/>
        <v>0</v>
      </c>
      <c r="AG98" s="299"/>
      <c r="AH98" s="299"/>
      <c r="AI98" s="175">
        <f t="shared" si="175"/>
        <v>0</v>
      </c>
      <c r="AJ98" s="299"/>
      <c r="AK98" s="299"/>
      <c r="AL98" s="175">
        <f t="shared" si="176"/>
        <v>0</v>
      </c>
      <c r="AM98" s="299"/>
      <c r="AN98" s="299"/>
      <c r="AO98" s="175">
        <f t="shared" si="177"/>
        <v>0</v>
      </c>
      <c r="AP98" s="299"/>
      <c r="AQ98" s="299"/>
      <c r="AR98" s="175">
        <f t="shared" si="178"/>
        <v>0</v>
      </c>
      <c r="AS98" s="299"/>
      <c r="AT98" s="299"/>
      <c r="AU98" s="175">
        <f t="shared" si="179"/>
        <v>0</v>
      </c>
      <c r="AV98" s="299"/>
      <c r="AW98" s="299"/>
      <c r="AX98" s="175">
        <f t="shared" si="180"/>
        <v>0</v>
      </c>
      <c r="AY98" s="299"/>
      <c r="AZ98" s="299"/>
      <c r="BA98" s="175">
        <f t="shared" si="181"/>
        <v>0</v>
      </c>
      <c r="BB98" s="299"/>
      <c r="BC98" s="299"/>
      <c r="BD98" s="175">
        <f t="shared" si="182"/>
        <v>0</v>
      </c>
      <c r="BE98" s="299"/>
      <c r="BF98" s="299"/>
      <c r="BG98" s="175">
        <f t="shared" si="183"/>
        <v>0</v>
      </c>
      <c r="BH98" s="299"/>
      <c r="BI98" s="299"/>
      <c r="BJ98" s="175">
        <f t="shared" si="184"/>
        <v>0</v>
      </c>
      <c r="BK98" s="299"/>
      <c r="BL98" s="308"/>
      <c r="BM98" s="312"/>
      <c r="BN98" s="316"/>
    </row>
    <row r="99" s="264" customFormat="1" ht="33.95" hidden="1" customHeight="1" outlineLevel="5" spans="2:66">
      <c r="B99" s="175" t="s">
        <v>784</v>
      </c>
      <c r="C99" s="284" t="s">
        <v>942</v>
      </c>
      <c r="D99" s="264" t="s">
        <v>943</v>
      </c>
      <c r="E99" s="175" t="s">
        <v>944</v>
      </c>
      <c r="F99" s="175"/>
      <c r="G99" s="175" t="s">
        <v>928</v>
      </c>
      <c r="H99" s="175">
        <f t="shared" si="168"/>
        <v>0</v>
      </c>
      <c r="I99" s="175" t="s">
        <v>789</v>
      </c>
      <c r="J99" s="175" t="e">
        <f t="shared" si="169"/>
        <v>#DIV/0!</v>
      </c>
      <c r="K99" s="175" t="s">
        <v>790</v>
      </c>
      <c r="L99" s="175" t="e">
        <f t="shared" si="170"/>
        <v>#DIV/0!</v>
      </c>
      <c r="M99" s="175" t="s">
        <v>791</v>
      </c>
      <c r="N99" s="175">
        <f t="shared" si="171"/>
        <v>0</v>
      </c>
      <c r="O99" s="175"/>
      <c r="P99" s="291"/>
      <c r="Q99" s="291"/>
      <c r="R99" s="291"/>
      <c r="S99" s="291"/>
      <c r="T99" s="291"/>
      <c r="U99" s="291"/>
      <c r="V99" s="291"/>
      <c r="W99" s="291"/>
      <c r="X99" s="291"/>
      <c r="Y99" s="291"/>
      <c r="Z99" s="291"/>
      <c r="AA99" s="291"/>
      <c r="AB99" s="175">
        <f t="shared" si="172"/>
        <v>0</v>
      </c>
      <c r="AC99" s="175">
        <f t="shared" si="173"/>
        <v>0</v>
      </c>
      <c r="AD99" s="299"/>
      <c r="AE99" s="299"/>
      <c r="AF99" s="175">
        <f t="shared" si="174"/>
        <v>0</v>
      </c>
      <c r="AG99" s="299"/>
      <c r="AH99" s="299"/>
      <c r="AI99" s="175">
        <f t="shared" si="175"/>
        <v>0</v>
      </c>
      <c r="AJ99" s="299"/>
      <c r="AK99" s="299"/>
      <c r="AL99" s="175">
        <f t="shared" si="176"/>
        <v>0</v>
      </c>
      <c r="AM99" s="299"/>
      <c r="AN99" s="299"/>
      <c r="AO99" s="175">
        <f t="shared" si="177"/>
        <v>0</v>
      </c>
      <c r="AP99" s="299"/>
      <c r="AQ99" s="299"/>
      <c r="AR99" s="175">
        <f t="shared" si="178"/>
        <v>0</v>
      </c>
      <c r="AS99" s="299"/>
      <c r="AT99" s="299"/>
      <c r="AU99" s="175">
        <f t="shared" si="179"/>
        <v>0</v>
      </c>
      <c r="AV99" s="299"/>
      <c r="AW99" s="299"/>
      <c r="AX99" s="175">
        <f t="shared" si="180"/>
        <v>0</v>
      </c>
      <c r="AY99" s="299"/>
      <c r="AZ99" s="299"/>
      <c r="BA99" s="175">
        <f t="shared" si="181"/>
        <v>0</v>
      </c>
      <c r="BB99" s="299"/>
      <c r="BC99" s="299"/>
      <c r="BD99" s="175">
        <f t="shared" si="182"/>
        <v>0</v>
      </c>
      <c r="BE99" s="299"/>
      <c r="BF99" s="299"/>
      <c r="BG99" s="175">
        <f t="shared" si="183"/>
        <v>0</v>
      </c>
      <c r="BH99" s="299"/>
      <c r="BI99" s="299"/>
      <c r="BJ99" s="175">
        <f t="shared" si="184"/>
        <v>0</v>
      </c>
      <c r="BK99" s="299"/>
      <c r="BL99" s="308"/>
      <c r="BM99" s="312"/>
      <c r="BN99" s="316"/>
    </row>
    <row r="100" s="264" customFormat="1" ht="33.95" hidden="1" customHeight="1" outlineLevel="5" spans="2:66">
      <c r="B100" s="175" t="s">
        <v>784</v>
      </c>
      <c r="C100" s="284" t="s">
        <v>945</v>
      </c>
      <c r="D100" s="264" t="s">
        <v>946</v>
      </c>
      <c r="E100" s="175" t="s">
        <v>944</v>
      </c>
      <c r="F100" s="175"/>
      <c r="G100" s="175" t="s">
        <v>928</v>
      </c>
      <c r="H100" s="175">
        <f t="shared" si="168"/>
        <v>0</v>
      </c>
      <c r="I100" s="175" t="s">
        <v>789</v>
      </c>
      <c r="J100" s="175" t="e">
        <f t="shared" si="169"/>
        <v>#DIV/0!</v>
      </c>
      <c r="K100" s="175" t="s">
        <v>790</v>
      </c>
      <c r="L100" s="175" t="e">
        <f t="shared" si="170"/>
        <v>#DIV/0!</v>
      </c>
      <c r="M100" s="175" t="s">
        <v>791</v>
      </c>
      <c r="N100" s="175">
        <f t="shared" si="171"/>
        <v>0</v>
      </c>
      <c r="O100" s="175"/>
      <c r="P100" s="291"/>
      <c r="Q100" s="291"/>
      <c r="R100" s="291"/>
      <c r="S100" s="291"/>
      <c r="T100" s="291"/>
      <c r="U100" s="291"/>
      <c r="V100" s="291"/>
      <c r="W100" s="291"/>
      <c r="X100" s="291"/>
      <c r="Y100" s="291"/>
      <c r="Z100" s="291"/>
      <c r="AA100" s="291"/>
      <c r="AB100" s="175">
        <f t="shared" si="172"/>
        <v>0</v>
      </c>
      <c r="AC100" s="175">
        <f t="shared" si="173"/>
        <v>0</v>
      </c>
      <c r="AD100" s="299"/>
      <c r="AE100" s="299"/>
      <c r="AF100" s="175">
        <f t="shared" si="174"/>
        <v>0</v>
      </c>
      <c r="AG100" s="299"/>
      <c r="AH100" s="299"/>
      <c r="AI100" s="175">
        <f t="shared" si="175"/>
        <v>0</v>
      </c>
      <c r="AJ100" s="299"/>
      <c r="AK100" s="299"/>
      <c r="AL100" s="175">
        <f t="shared" si="176"/>
        <v>0</v>
      </c>
      <c r="AM100" s="299"/>
      <c r="AN100" s="299"/>
      <c r="AO100" s="175">
        <f t="shared" si="177"/>
        <v>0</v>
      </c>
      <c r="AP100" s="299"/>
      <c r="AQ100" s="299"/>
      <c r="AR100" s="175">
        <f t="shared" si="178"/>
        <v>0</v>
      </c>
      <c r="AS100" s="299"/>
      <c r="AT100" s="299"/>
      <c r="AU100" s="175">
        <f t="shared" si="179"/>
        <v>0</v>
      </c>
      <c r="AV100" s="299"/>
      <c r="AW100" s="299"/>
      <c r="AX100" s="175">
        <f t="shared" si="180"/>
        <v>0</v>
      </c>
      <c r="AY100" s="299"/>
      <c r="AZ100" s="299"/>
      <c r="BA100" s="175">
        <f t="shared" si="181"/>
        <v>0</v>
      </c>
      <c r="BB100" s="299"/>
      <c r="BC100" s="299"/>
      <c r="BD100" s="175">
        <f t="shared" si="182"/>
        <v>0</v>
      </c>
      <c r="BE100" s="299"/>
      <c r="BF100" s="299"/>
      <c r="BG100" s="175">
        <f t="shared" si="183"/>
        <v>0</v>
      </c>
      <c r="BH100" s="299"/>
      <c r="BI100" s="299"/>
      <c r="BJ100" s="175">
        <f t="shared" si="184"/>
        <v>0</v>
      </c>
      <c r="BK100" s="299"/>
      <c r="BL100" s="308"/>
      <c r="BM100" s="312"/>
      <c r="BN100" s="316"/>
    </row>
    <row r="101" s="264" customFormat="1" ht="33.95" hidden="1" customHeight="1" outlineLevel="5" spans="2:66">
      <c r="B101" s="175" t="s">
        <v>784</v>
      </c>
      <c r="C101" s="284" t="s">
        <v>947</v>
      </c>
      <c r="D101" s="264" t="s">
        <v>948</v>
      </c>
      <c r="E101" s="175" t="s">
        <v>944</v>
      </c>
      <c r="F101" s="175"/>
      <c r="G101" s="175" t="s">
        <v>928</v>
      </c>
      <c r="H101" s="175">
        <f t="shared" si="168"/>
        <v>0</v>
      </c>
      <c r="I101" s="175" t="s">
        <v>789</v>
      </c>
      <c r="J101" s="175" t="e">
        <f t="shared" si="169"/>
        <v>#DIV/0!</v>
      </c>
      <c r="K101" s="175" t="s">
        <v>790</v>
      </c>
      <c r="L101" s="175" t="e">
        <f t="shared" si="170"/>
        <v>#DIV/0!</v>
      </c>
      <c r="M101" s="175" t="s">
        <v>791</v>
      </c>
      <c r="N101" s="175">
        <f t="shared" si="171"/>
        <v>0</v>
      </c>
      <c r="O101" s="175"/>
      <c r="P101" s="291"/>
      <c r="Q101" s="291"/>
      <c r="R101" s="291"/>
      <c r="S101" s="291"/>
      <c r="T101" s="291"/>
      <c r="U101" s="291"/>
      <c r="V101" s="291"/>
      <c r="W101" s="291"/>
      <c r="X101" s="291"/>
      <c r="Y101" s="291"/>
      <c r="Z101" s="291"/>
      <c r="AA101" s="291"/>
      <c r="AB101" s="175">
        <f t="shared" si="172"/>
        <v>0</v>
      </c>
      <c r="AC101" s="175">
        <f t="shared" si="173"/>
        <v>0</v>
      </c>
      <c r="AD101" s="299"/>
      <c r="AE101" s="299"/>
      <c r="AF101" s="175">
        <f t="shared" si="174"/>
        <v>0</v>
      </c>
      <c r="AG101" s="299"/>
      <c r="AH101" s="299"/>
      <c r="AI101" s="175">
        <f t="shared" si="175"/>
        <v>0</v>
      </c>
      <c r="AJ101" s="299"/>
      <c r="AK101" s="299"/>
      <c r="AL101" s="175">
        <f t="shared" si="176"/>
        <v>0</v>
      </c>
      <c r="AM101" s="299"/>
      <c r="AN101" s="299"/>
      <c r="AO101" s="175">
        <f t="shared" si="177"/>
        <v>0</v>
      </c>
      <c r="AP101" s="299"/>
      <c r="AQ101" s="299"/>
      <c r="AR101" s="175">
        <f t="shared" si="178"/>
        <v>0</v>
      </c>
      <c r="AS101" s="299"/>
      <c r="AT101" s="299"/>
      <c r="AU101" s="175">
        <f t="shared" si="179"/>
        <v>0</v>
      </c>
      <c r="AV101" s="299"/>
      <c r="AW101" s="299"/>
      <c r="AX101" s="175">
        <f t="shared" si="180"/>
        <v>0</v>
      </c>
      <c r="AY101" s="299"/>
      <c r="AZ101" s="299"/>
      <c r="BA101" s="175">
        <f t="shared" si="181"/>
        <v>0</v>
      </c>
      <c r="BB101" s="299"/>
      <c r="BC101" s="299"/>
      <c r="BD101" s="175">
        <f t="shared" si="182"/>
        <v>0</v>
      </c>
      <c r="BE101" s="299"/>
      <c r="BF101" s="299"/>
      <c r="BG101" s="175">
        <f t="shared" si="183"/>
        <v>0</v>
      </c>
      <c r="BH101" s="299"/>
      <c r="BI101" s="299"/>
      <c r="BJ101" s="175">
        <f t="shared" si="184"/>
        <v>0</v>
      </c>
      <c r="BK101" s="299"/>
      <c r="BL101" s="308"/>
      <c r="BM101" s="312"/>
      <c r="BN101" s="316"/>
    </row>
    <row r="102" s="264" customFormat="1" ht="33.95" hidden="1" customHeight="1" outlineLevel="5" spans="2:66">
      <c r="B102" s="175" t="s">
        <v>784</v>
      </c>
      <c r="C102" s="284" t="s">
        <v>949</v>
      </c>
      <c r="D102" s="264" t="s">
        <v>950</v>
      </c>
      <c r="E102" s="175" t="s">
        <v>944</v>
      </c>
      <c r="F102" s="175"/>
      <c r="G102" s="175" t="s">
        <v>928</v>
      </c>
      <c r="H102" s="175">
        <f t="shared" si="168"/>
        <v>0</v>
      </c>
      <c r="I102" s="175" t="s">
        <v>789</v>
      </c>
      <c r="J102" s="175" t="e">
        <f t="shared" si="169"/>
        <v>#DIV/0!</v>
      </c>
      <c r="K102" s="175" t="s">
        <v>790</v>
      </c>
      <c r="L102" s="175" t="e">
        <f t="shared" si="170"/>
        <v>#DIV/0!</v>
      </c>
      <c r="M102" s="175" t="s">
        <v>791</v>
      </c>
      <c r="N102" s="175">
        <f t="shared" si="171"/>
        <v>0</v>
      </c>
      <c r="O102" s="175"/>
      <c r="P102" s="291"/>
      <c r="Q102" s="291"/>
      <c r="R102" s="291"/>
      <c r="S102" s="291"/>
      <c r="T102" s="291"/>
      <c r="U102" s="291"/>
      <c r="V102" s="291"/>
      <c r="W102" s="291"/>
      <c r="X102" s="291"/>
      <c r="Y102" s="291"/>
      <c r="Z102" s="291"/>
      <c r="AA102" s="291"/>
      <c r="AB102" s="175">
        <f t="shared" si="172"/>
        <v>0</v>
      </c>
      <c r="AC102" s="175">
        <f t="shared" si="173"/>
        <v>0</v>
      </c>
      <c r="AD102" s="299"/>
      <c r="AE102" s="299"/>
      <c r="AF102" s="175">
        <f t="shared" si="174"/>
        <v>0</v>
      </c>
      <c r="AG102" s="299"/>
      <c r="AH102" s="299"/>
      <c r="AI102" s="175">
        <f t="shared" si="175"/>
        <v>0</v>
      </c>
      <c r="AJ102" s="299"/>
      <c r="AK102" s="299"/>
      <c r="AL102" s="175">
        <f t="shared" si="176"/>
        <v>0</v>
      </c>
      <c r="AM102" s="299"/>
      <c r="AN102" s="299"/>
      <c r="AO102" s="175">
        <f t="shared" si="177"/>
        <v>0</v>
      </c>
      <c r="AP102" s="299"/>
      <c r="AQ102" s="299"/>
      <c r="AR102" s="175">
        <f t="shared" si="178"/>
        <v>0</v>
      </c>
      <c r="AS102" s="299"/>
      <c r="AT102" s="299"/>
      <c r="AU102" s="175">
        <f t="shared" si="179"/>
        <v>0</v>
      </c>
      <c r="AV102" s="299"/>
      <c r="AW102" s="299"/>
      <c r="AX102" s="175">
        <f t="shared" si="180"/>
        <v>0</v>
      </c>
      <c r="AY102" s="299"/>
      <c r="AZ102" s="299"/>
      <c r="BA102" s="175">
        <f t="shared" si="181"/>
        <v>0</v>
      </c>
      <c r="BB102" s="299"/>
      <c r="BC102" s="299"/>
      <c r="BD102" s="175">
        <f t="shared" si="182"/>
        <v>0</v>
      </c>
      <c r="BE102" s="299"/>
      <c r="BF102" s="299"/>
      <c r="BG102" s="175">
        <f t="shared" si="183"/>
        <v>0</v>
      </c>
      <c r="BH102" s="299"/>
      <c r="BI102" s="299"/>
      <c r="BJ102" s="175">
        <f t="shared" si="184"/>
        <v>0</v>
      </c>
      <c r="BK102" s="299"/>
      <c r="BL102" s="308"/>
      <c r="BM102" s="312"/>
      <c r="BN102" s="316"/>
    </row>
    <row r="103" s="264" customFormat="1" ht="33.95" hidden="1" customHeight="1" outlineLevel="5" spans="2:66">
      <c r="B103" s="175" t="s">
        <v>784</v>
      </c>
      <c r="C103" s="284" t="s">
        <v>951</v>
      </c>
      <c r="D103" s="264" t="s">
        <v>952</v>
      </c>
      <c r="E103" s="175" t="s">
        <v>944</v>
      </c>
      <c r="F103" s="175"/>
      <c r="G103" s="175" t="s">
        <v>928</v>
      </c>
      <c r="H103" s="175">
        <f t="shared" si="168"/>
        <v>0</v>
      </c>
      <c r="I103" s="175" t="s">
        <v>789</v>
      </c>
      <c r="J103" s="175" t="e">
        <f t="shared" si="169"/>
        <v>#DIV/0!</v>
      </c>
      <c r="K103" s="175" t="s">
        <v>790</v>
      </c>
      <c r="L103" s="175" t="e">
        <f t="shared" si="170"/>
        <v>#DIV/0!</v>
      </c>
      <c r="M103" s="175" t="s">
        <v>791</v>
      </c>
      <c r="N103" s="175">
        <f t="shared" si="171"/>
        <v>0</v>
      </c>
      <c r="O103" s="175"/>
      <c r="P103" s="291"/>
      <c r="Q103" s="291"/>
      <c r="R103" s="291"/>
      <c r="S103" s="291"/>
      <c r="T103" s="291"/>
      <c r="U103" s="291"/>
      <c r="V103" s="291"/>
      <c r="W103" s="291"/>
      <c r="X103" s="291"/>
      <c r="Y103" s="291"/>
      <c r="Z103" s="291"/>
      <c r="AA103" s="291"/>
      <c r="AB103" s="175">
        <f t="shared" si="172"/>
        <v>0</v>
      </c>
      <c r="AC103" s="175">
        <f t="shared" si="173"/>
        <v>0</v>
      </c>
      <c r="AD103" s="299"/>
      <c r="AE103" s="299"/>
      <c r="AF103" s="175">
        <f t="shared" si="174"/>
        <v>0</v>
      </c>
      <c r="AG103" s="299"/>
      <c r="AH103" s="299"/>
      <c r="AI103" s="175">
        <f t="shared" si="175"/>
        <v>0</v>
      </c>
      <c r="AJ103" s="299"/>
      <c r="AK103" s="299"/>
      <c r="AL103" s="175">
        <f t="shared" si="176"/>
        <v>0</v>
      </c>
      <c r="AM103" s="299"/>
      <c r="AN103" s="299"/>
      <c r="AO103" s="175">
        <f t="shared" si="177"/>
        <v>0</v>
      </c>
      <c r="AP103" s="299"/>
      <c r="AQ103" s="299"/>
      <c r="AR103" s="175">
        <f t="shared" si="178"/>
        <v>0</v>
      </c>
      <c r="AS103" s="299"/>
      <c r="AT103" s="299"/>
      <c r="AU103" s="175">
        <f t="shared" si="179"/>
        <v>0</v>
      </c>
      <c r="AV103" s="299"/>
      <c r="AW103" s="299"/>
      <c r="AX103" s="175">
        <f t="shared" si="180"/>
        <v>0</v>
      </c>
      <c r="AY103" s="299"/>
      <c r="AZ103" s="299"/>
      <c r="BA103" s="175">
        <f t="shared" si="181"/>
        <v>0</v>
      </c>
      <c r="BB103" s="299"/>
      <c r="BC103" s="299"/>
      <c r="BD103" s="175">
        <f t="shared" si="182"/>
        <v>0</v>
      </c>
      <c r="BE103" s="299"/>
      <c r="BF103" s="299"/>
      <c r="BG103" s="175">
        <f t="shared" si="183"/>
        <v>0</v>
      </c>
      <c r="BH103" s="299"/>
      <c r="BI103" s="299"/>
      <c r="BJ103" s="175">
        <f t="shared" si="184"/>
        <v>0</v>
      </c>
      <c r="BK103" s="299"/>
      <c r="BL103" s="308"/>
      <c r="BM103" s="312"/>
      <c r="BN103" s="316"/>
    </row>
    <row r="104" s="264" customFormat="1" ht="33.95" hidden="1" customHeight="1" outlineLevel="5" spans="2:66">
      <c r="B104" s="175" t="s">
        <v>784</v>
      </c>
      <c r="C104" s="284" t="s">
        <v>953</v>
      </c>
      <c r="D104" s="264" t="s">
        <v>954</v>
      </c>
      <c r="E104" s="175" t="s">
        <v>944</v>
      </c>
      <c r="F104" s="175"/>
      <c r="G104" s="175" t="s">
        <v>928</v>
      </c>
      <c r="H104" s="175">
        <f t="shared" si="168"/>
        <v>0</v>
      </c>
      <c r="I104" s="175" t="s">
        <v>789</v>
      </c>
      <c r="J104" s="175" t="e">
        <f t="shared" si="169"/>
        <v>#DIV/0!</v>
      </c>
      <c r="K104" s="175" t="s">
        <v>790</v>
      </c>
      <c r="L104" s="175" t="e">
        <f t="shared" si="170"/>
        <v>#DIV/0!</v>
      </c>
      <c r="M104" s="175" t="s">
        <v>791</v>
      </c>
      <c r="N104" s="175">
        <f t="shared" si="171"/>
        <v>0</v>
      </c>
      <c r="O104" s="175"/>
      <c r="P104" s="291"/>
      <c r="Q104" s="291"/>
      <c r="R104" s="291"/>
      <c r="S104" s="291"/>
      <c r="T104" s="291"/>
      <c r="U104" s="291"/>
      <c r="V104" s="291"/>
      <c r="W104" s="291"/>
      <c r="X104" s="291"/>
      <c r="Y104" s="291"/>
      <c r="Z104" s="291"/>
      <c r="AA104" s="291"/>
      <c r="AB104" s="175">
        <f t="shared" si="172"/>
        <v>0</v>
      </c>
      <c r="AC104" s="175">
        <f t="shared" si="173"/>
        <v>0</v>
      </c>
      <c r="AD104" s="299"/>
      <c r="AE104" s="299"/>
      <c r="AF104" s="175">
        <f t="shared" si="174"/>
        <v>0</v>
      </c>
      <c r="AG104" s="299"/>
      <c r="AH104" s="299"/>
      <c r="AI104" s="175">
        <f t="shared" si="175"/>
        <v>0</v>
      </c>
      <c r="AJ104" s="299"/>
      <c r="AK104" s="299"/>
      <c r="AL104" s="175">
        <f t="shared" si="176"/>
        <v>0</v>
      </c>
      <c r="AM104" s="299"/>
      <c r="AN104" s="299"/>
      <c r="AO104" s="175">
        <f t="shared" si="177"/>
        <v>0</v>
      </c>
      <c r="AP104" s="299"/>
      <c r="AQ104" s="299"/>
      <c r="AR104" s="175">
        <f t="shared" si="178"/>
        <v>0</v>
      </c>
      <c r="AS104" s="299"/>
      <c r="AT104" s="299"/>
      <c r="AU104" s="175">
        <f t="shared" si="179"/>
        <v>0</v>
      </c>
      <c r="AV104" s="299"/>
      <c r="AW104" s="299"/>
      <c r="AX104" s="175">
        <f t="shared" si="180"/>
        <v>0</v>
      </c>
      <c r="AY104" s="299"/>
      <c r="AZ104" s="299"/>
      <c r="BA104" s="175">
        <f t="shared" si="181"/>
        <v>0</v>
      </c>
      <c r="BB104" s="299"/>
      <c r="BC104" s="299"/>
      <c r="BD104" s="175">
        <f t="shared" si="182"/>
        <v>0</v>
      </c>
      <c r="BE104" s="299"/>
      <c r="BF104" s="299"/>
      <c r="BG104" s="175">
        <f t="shared" si="183"/>
        <v>0</v>
      </c>
      <c r="BH104" s="299"/>
      <c r="BI104" s="299"/>
      <c r="BJ104" s="175">
        <f t="shared" si="184"/>
        <v>0</v>
      </c>
      <c r="BK104" s="299"/>
      <c r="BL104" s="308"/>
      <c r="BM104" s="312"/>
      <c r="BN104" s="316"/>
    </row>
    <row r="105" s="264" customFormat="1" ht="33.95" hidden="1" customHeight="1" outlineLevel="5" spans="2:66">
      <c r="B105" s="175" t="s">
        <v>784</v>
      </c>
      <c r="C105" s="284" t="s">
        <v>955</v>
      </c>
      <c r="D105" s="264" t="s">
        <v>956</v>
      </c>
      <c r="E105" s="175" t="s">
        <v>944</v>
      </c>
      <c r="F105" s="175"/>
      <c r="G105" s="175" t="s">
        <v>928</v>
      </c>
      <c r="H105" s="175">
        <f t="shared" si="168"/>
        <v>0</v>
      </c>
      <c r="I105" s="175" t="s">
        <v>789</v>
      </c>
      <c r="J105" s="175" t="e">
        <f t="shared" si="169"/>
        <v>#DIV/0!</v>
      </c>
      <c r="K105" s="175" t="s">
        <v>790</v>
      </c>
      <c r="L105" s="175" t="e">
        <f t="shared" si="170"/>
        <v>#DIV/0!</v>
      </c>
      <c r="M105" s="175" t="s">
        <v>791</v>
      </c>
      <c r="N105" s="175">
        <f t="shared" si="171"/>
        <v>0</v>
      </c>
      <c r="O105" s="175"/>
      <c r="P105" s="291"/>
      <c r="Q105" s="291"/>
      <c r="R105" s="291"/>
      <c r="S105" s="291"/>
      <c r="T105" s="291"/>
      <c r="U105" s="291"/>
      <c r="V105" s="291"/>
      <c r="W105" s="291"/>
      <c r="X105" s="291"/>
      <c r="Y105" s="291"/>
      <c r="Z105" s="291"/>
      <c r="AA105" s="291"/>
      <c r="AB105" s="175">
        <f t="shared" si="172"/>
        <v>0</v>
      </c>
      <c r="AC105" s="175">
        <f t="shared" si="173"/>
        <v>0</v>
      </c>
      <c r="AD105" s="299"/>
      <c r="AE105" s="299"/>
      <c r="AF105" s="175">
        <f t="shared" si="174"/>
        <v>0</v>
      </c>
      <c r="AG105" s="299"/>
      <c r="AH105" s="299"/>
      <c r="AI105" s="175">
        <f t="shared" si="175"/>
        <v>0</v>
      </c>
      <c r="AJ105" s="299"/>
      <c r="AK105" s="299"/>
      <c r="AL105" s="175">
        <f t="shared" si="176"/>
        <v>0</v>
      </c>
      <c r="AM105" s="299"/>
      <c r="AN105" s="299"/>
      <c r="AO105" s="175">
        <f t="shared" si="177"/>
        <v>0</v>
      </c>
      <c r="AP105" s="299"/>
      <c r="AQ105" s="299"/>
      <c r="AR105" s="175">
        <f t="shared" si="178"/>
        <v>0</v>
      </c>
      <c r="AS105" s="299"/>
      <c r="AT105" s="299"/>
      <c r="AU105" s="175">
        <f t="shared" si="179"/>
        <v>0</v>
      </c>
      <c r="AV105" s="299"/>
      <c r="AW105" s="299"/>
      <c r="AX105" s="175">
        <f t="shared" si="180"/>
        <v>0</v>
      </c>
      <c r="AY105" s="299"/>
      <c r="AZ105" s="299"/>
      <c r="BA105" s="175">
        <f t="shared" si="181"/>
        <v>0</v>
      </c>
      <c r="BB105" s="299"/>
      <c r="BC105" s="299"/>
      <c r="BD105" s="175">
        <f t="shared" si="182"/>
        <v>0</v>
      </c>
      <c r="BE105" s="299"/>
      <c r="BF105" s="299"/>
      <c r="BG105" s="175">
        <f t="shared" si="183"/>
        <v>0</v>
      </c>
      <c r="BH105" s="299"/>
      <c r="BI105" s="299"/>
      <c r="BJ105" s="175">
        <f t="shared" si="184"/>
        <v>0</v>
      </c>
      <c r="BK105" s="299"/>
      <c r="BL105" s="308"/>
      <c r="BM105" s="312"/>
      <c r="BN105" s="316"/>
    </row>
    <row r="106" s="264" customFormat="1" ht="33.95" hidden="1" customHeight="1" outlineLevel="5" spans="2:66">
      <c r="B106" s="175" t="s">
        <v>784</v>
      </c>
      <c r="C106" s="284" t="s">
        <v>957</v>
      </c>
      <c r="D106" s="264" t="s">
        <v>958</v>
      </c>
      <c r="E106" s="175" t="s">
        <v>944</v>
      </c>
      <c r="F106" s="175"/>
      <c r="G106" s="175" t="s">
        <v>928</v>
      </c>
      <c r="H106" s="175">
        <f t="shared" si="168"/>
        <v>0</v>
      </c>
      <c r="I106" s="175" t="s">
        <v>789</v>
      </c>
      <c r="J106" s="175" t="e">
        <f t="shared" si="169"/>
        <v>#DIV/0!</v>
      </c>
      <c r="K106" s="175" t="s">
        <v>790</v>
      </c>
      <c r="L106" s="175" t="e">
        <f t="shared" si="170"/>
        <v>#DIV/0!</v>
      </c>
      <c r="M106" s="175" t="s">
        <v>791</v>
      </c>
      <c r="N106" s="175">
        <f t="shared" si="171"/>
        <v>0</v>
      </c>
      <c r="O106" s="175"/>
      <c r="P106" s="291"/>
      <c r="Q106" s="291"/>
      <c r="R106" s="291"/>
      <c r="S106" s="291"/>
      <c r="T106" s="291"/>
      <c r="U106" s="291"/>
      <c r="V106" s="291"/>
      <c r="W106" s="291"/>
      <c r="X106" s="291"/>
      <c r="Y106" s="291"/>
      <c r="Z106" s="291"/>
      <c r="AA106" s="291"/>
      <c r="AB106" s="175">
        <f t="shared" si="172"/>
        <v>0</v>
      </c>
      <c r="AC106" s="175">
        <f t="shared" si="173"/>
        <v>0</v>
      </c>
      <c r="AD106" s="299"/>
      <c r="AE106" s="299"/>
      <c r="AF106" s="175">
        <f t="shared" si="174"/>
        <v>0</v>
      </c>
      <c r="AG106" s="299"/>
      <c r="AH106" s="299"/>
      <c r="AI106" s="175">
        <f t="shared" si="175"/>
        <v>0</v>
      </c>
      <c r="AJ106" s="299"/>
      <c r="AK106" s="299"/>
      <c r="AL106" s="175">
        <f t="shared" si="176"/>
        <v>0</v>
      </c>
      <c r="AM106" s="299"/>
      <c r="AN106" s="299"/>
      <c r="AO106" s="175">
        <f t="shared" si="177"/>
        <v>0</v>
      </c>
      <c r="AP106" s="299"/>
      <c r="AQ106" s="299"/>
      <c r="AR106" s="175">
        <f t="shared" si="178"/>
        <v>0</v>
      </c>
      <c r="AS106" s="299"/>
      <c r="AT106" s="299"/>
      <c r="AU106" s="175">
        <f t="shared" si="179"/>
        <v>0</v>
      </c>
      <c r="AV106" s="299"/>
      <c r="AW106" s="299"/>
      <c r="AX106" s="175">
        <f t="shared" si="180"/>
        <v>0</v>
      </c>
      <c r="AY106" s="299"/>
      <c r="AZ106" s="299"/>
      <c r="BA106" s="175">
        <f t="shared" si="181"/>
        <v>0</v>
      </c>
      <c r="BB106" s="299"/>
      <c r="BC106" s="299"/>
      <c r="BD106" s="175">
        <f t="shared" si="182"/>
        <v>0</v>
      </c>
      <c r="BE106" s="299"/>
      <c r="BF106" s="299"/>
      <c r="BG106" s="175">
        <f t="shared" si="183"/>
        <v>0</v>
      </c>
      <c r="BH106" s="299"/>
      <c r="BI106" s="299"/>
      <c r="BJ106" s="175">
        <f t="shared" si="184"/>
        <v>0</v>
      </c>
      <c r="BK106" s="299"/>
      <c r="BL106" s="308"/>
      <c r="BM106" s="312"/>
      <c r="BN106" s="316"/>
    </row>
    <row r="107" s="264" customFormat="1" ht="33.95" hidden="1" customHeight="1" outlineLevel="5" spans="2:66">
      <c r="B107" s="175" t="s">
        <v>784</v>
      </c>
      <c r="C107" s="284" t="s">
        <v>959</v>
      </c>
      <c r="D107" s="264" t="s">
        <v>960</v>
      </c>
      <c r="E107" s="175" t="s">
        <v>944</v>
      </c>
      <c r="F107" s="175"/>
      <c r="G107" s="175" t="s">
        <v>928</v>
      </c>
      <c r="H107" s="175">
        <f t="shared" si="168"/>
        <v>0</v>
      </c>
      <c r="I107" s="175" t="s">
        <v>789</v>
      </c>
      <c r="J107" s="175" t="e">
        <f t="shared" si="169"/>
        <v>#DIV/0!</v>
      </c>
      <c r="K107" s="175" t="s">
        <v>790</v>
      </c>
      <c r="L107" s="175" t="e">
        <f t="shared" si="170"/>
        <v>#DIV/0!</v>
      </c>
      <c r="M107" s="175" t="s">
        <v>791</v>
      </c>
      <c r="N107" s="175">
        <f t="shared" si="171"/>
        <v>0</v>
      </c>
      <c r="O107" s="175"/>
      <c r="P107" s="291"/>
      <c r="Q107" s="291"/>
      <c r="R107" s="291"/>
      <c r="S107" s="291"/>
      <c r="T107" s="291"/>
      <c r="U107" s="291"/>
      <c r="V107" s="291"/>
      <c r="W107" s="291"/>
      <c r="X107" s="291"/>
      <c r="Y107" s="291"/>
      <c r="Z107" s="291"/>
      <c r="AA107" s="291"/>
      <c r="AB107" s="175">
        <f t="shared" si="172"/>
        <v>0</v>
      </c>
      <c r="AC107" s="175">
        <f t="shared" si="173"/>
        <v>0</v>
      </c>
      <c r="AD107" s="299"/>
      <c r="AE107" s="299"/>
      <c r="AF107" s="175">
        <f t="shared" si="174"/>
        <v>0</v>
      </c>
      <c r="AG107" s="299"/>
      <c r="AH107" s="299"/>
      <c r="AI107" s="175">
        <f t="shared" si="175"/>
        <v>0</v>
      </c>
      <c r="AJ107" s="299"/>
      <c r="AK107" s="299"/>
      <c r="AL107" s="175">
        <f t="shared" si="176"/>
        <v>0</v>
      </c>
      <c r="AM107" s="299"/>
      <c r="AN107" s="299"/>
      <c r="AO107" s="175">
        <f t="shared" si="177"/>
        <v>0</v>
      </c>
      <c r="AP107" s="299"/>
      <c r="AQ107" s="299"/>
      <c r="AR107" s="175">
        <f t="shared" si="178"/>
        <v>0</v>
      </c>
      <c r="AS107" s="299"/>
      <c r="AT107" s="299"/>
      <c r="AU107" s="175">
        <f t="shared" si="179"/>
        <v>0</v>
      </c>
      <c r="AV107" s="299"/>
      <c r="AW107" s="299"/>
      <c r="AX107" s="175">
        <f t="shared" si="180"/>
        <v>0</v>
      </c>
      <c r="AY107" s="299"/>
      <c r="AZ107" s="299"/>
      <c r="BA107" s="175">
        <f t="shared" si="181"/>
        <v>0</v>
      </c>
      <c r="BB107" s="299"/>
      <c r="BC107" s="299"/>
      <c r="BD107" s="175">
        <f t="shared" si="182"/>
        <v>0</v>
      </c>
      <c r="BE107" s="299"/>
      <c r="BF107" s="299"/>
      <c r="BG107" s="175">
        <f t="shared" si="183"/>
        <v>0</v>
      </c>
      <c r="BH107" s="299"/>
      <c r="BI107" s="299"/>
      <c r="BJ107" s="175">
        <f t="shared" si="184"/>
        <v>0</v>
      </c>
      <c r="BK107" s="299"/>
      <c r="BL107" s="308"/>
      <c r="BM107" s="312"/>
      <c r="BN107" s="316"/>
    </row>
    <row r="108" s="264" customFormat="1" ht="33.95" hidden="1" customHeight="1" outlineLevel="5" spans="2:66">
      <c r="B108" s="175" t="s">
        <v>784</v>
      </c>
      <c r="C108" s="284" t="s">
        <v>961</v>
      </c>
      <c r="D108" s="264" t="s">
        <v>962</v>
      </c>
      <c r="E108" s="175" t="s">
        <v>944</v>
      </c>
      <c r="F108" s="175"/>
      <c r="G108" s="175" t="s">
        <v>928</v>
      </c>
      <c r="H108" s="175">
        <f t="shared" si="168"/>
        <v>0</v>
      </c>
      <c r="I108" s="175" t="s">
        <v>789</v>
      </c>
      <c r="J108" s="175" t="e">
        <f t="shared" si="169"/>
        <v>#DIV/0!</v>
      </c>
      <c r="K108" s="175" t="s">
        <v>790</v>
      </c>
      <c r="L108" s="175" t="e">
        <f t="shared" si="170"/>
        <v>#DIV/0!</v>
      </c>
      <c r="M108" s="175" t="s">
        <v>791</v>
      </c>
      <c r="N108" s="175">
        <f t="shared" si="171"/>
        <v>0</v>
      </c>
      <c r="O108" s="175"/>
      <c r="P108" s="291"/>
      <c r="Q108" s="291"/>
      <c r="R108" s="291"/>
      <c r="S108" s="291"/>
      <c r="T108" s="291"/>
      <c r="U108" s="291"/>
      <c r="V108" s="291"/>
      <c r="W108" s="291"/>
      <c r="X108" s="291"/>
      <c r="Y108" s="291"/>
      <c r="Z108" s="291"/>
      <c r="AA108" s="291"/>
      <c r="AB108" s="175">
        <f t="shared" si="172"/>
        <v>0</v>
      </c>
      <c r="AC108" s="175">
        <f t="shared" si="173"/>
        <v>0</v>
      </c>
      <c r="AD108" s="299"/>
      <c r="AE108" s="299"/>
      <c r="AF108" s="175">
        <f t="shared" si="174"/>
        <v>0</v>
      </c>
      <c r="AG108" s="299"/>
      <c r="AH108" s="299"/>
      <c r="AI108" s="175">
        <f t="shared" si="175"/>
        <v>0</v>
      </c>
      <c r="AJ108" s="299"/>
      <c r="AK108" s="299"/>
      <c r="AL108" s="175">
        <f t="shared" si="176"/>
        <v>0</v>
      </c>
      <c r="AM108" s="299"/>
      <c r="AN108" s="299"/>
      <c r="AO108" s="175">
        <f t="shared" si="177"/>
        <v>0</v>
      </c>
      <c r="AP108" s="299"/>
      <c r="AQ108" s="299"/>
      <c r="AR108" s="175">
        <f t="shared" si="178"/>
        <v>0</v>
      </c>
      <c r="AS108" s="299"/>
      <c r="AT108" s="299"/>
      <c r="AU108" s="175">
        <f t="shared" si="179"/>
        <v>0</v>
      </c>
      <c r="AV108" s="299"/>
      <c r="AW108" s="299"/>
      <c r="AX108" s="175">
        <f t="shared" si="180"/>
        <v>0</v>
      </c>
      <c r="AY108" s="299"/>
      <c r="AZ108" s="299"/>
      <c r="BA108" s="175">
        <f t="shared" si="181"/>
        <v>0</v>
      </c>
      <c r="BB108" s="299"/>
      <c r="BC108" s="299"/>
      <c r="BD108" s="175">
        <f t="shared" si="182"/>
        <v>0</v>
      </c>
      <c r="BE108" s="299"/>
      <c r="BF108" s="299"/>
      <c r="BG108" s="175">
        <f t="shared" si="183"/>
        <v>0</v>
      </c>
      <c r="BH108" s="299"/>
      <c r="BI108" s="299"/>
      <c r="BJ108" s="175">
        <f t="shared" si="184"/>
        <v>0</v>
      </c>
      <c r="BK108" s="299"/>
      <c r="BL108" s="308"/>
      <c r="BM108" s="312"/>
      <c r="BN108" s="316"/>
    </row>
    <row r="109" s="264" customFormat="1" ht="33.95" hidden="1" customHeight="1" outlineLevel="5" spans="2:66">
      <c r="B109" s="175" t="s">
        <v>784</v>
      </c>
      <c r="C109" s="284" t="s">
        <v>963</v>
      </c>
      <c r="D109" s="264" t="s">
        <v>964</v>
      </c>
      <c r="E109" s="175" t="s">
        <v>944</v>
      </c>
      <c r="F109" s="175"/>
      <c r="G109" s="175" t="s">
        <v>928</v>
      </c>
      <c r="H109" s="175">
        <f t="shared" si="168"/>
        <v>0</v>
      </c>
      <c r="I109" s="175" t="s">
        <v>789</v>
      </c>
      <c r="J109" s="175" t="e">
        <f t="shared" si="169"/>
        <v>#DIV/0!</v>
      </c>
      <c r="K109" s="175" t="s">
        <v>790</v>
      </c>
      <c r="L109" s="175" t="e">
        <f t="shared" si="170"/>
        <v>#DIV/0!</v>
      </c>
      <c r="M109" s="175" t="s">
        <v>791</v>
      </c>
      <c r="N109" s="175">
        <f t="shared" si="171"/>
        <v>0</v>
      </c>
      <c r="O109" s="175"/>
      <c r="P109" s="291"/>
      <c r="Q109" s="291"/>
      <c r="R109" s="291"/>
      <c r="S109" s="291"/>
      <c r="T109" s="291"/>
      <c r="U109" s="291"/>
      <c r="V109" s="291"/>
      <c r="W109" s="291"/>
      <c r="X109" s="291"/>
      <c r="Y109" s="291"/>
      <c r="Z109" s="291"/>
      <c r="AA109" s="291"/>
      <c r="AB109" s="175">
        <f t="shared" si="172"/>
        <v>0</v>
      </c>
      <c r="AC109" s="175">
        <f t="shared" si="173"/>
        <v>0</v>
      </c>
      <c r="AD109" s="299"/>
      <c r="AE109" s="299"/>
      <c r="AF109" s="175">
        <f t="shared" si="174"/>
        <v>0</v>
      </c>
      <c r="AG109" s="299"/>
      <c r="AH109" s="299"/>
      <c r="AI109" s="175">
        <f t="shared" si="175"/>
        <v>0</v>
      </c>
      <c r="AJ109" s="299"/>
      <c r="AK109" s="299"/>
      <c r="AL109" s="175">
        <f t="shared" si="176"/>
        <v>0</v>
      </c>
      <c r="AM109" s="299"/>
      <c r="AN109" s="299"/>
      <c r="AO109" s="175">
        <f t="shared" si="177"/>
        <v>0</v>
      </c>
      <c r="AP109" s="299"/>
      <c r="AQ109" s="299"/>
      <c r="AR109" s="175">
        <f t="shared" si="178"/>
        <v>0</v>
      </c>
      <c r="AS109" s="299"/>
      <c r="AT109" s="299"/>
      <c r="AU109" s="175">
        <f t="shared" si="179"/>
        <v>0</v>
      </c>
      <c r="AV109" s="299"/>
      <c r="AW109" s="299"/>
      <c r="AX109" s="175">
        <f t="shared" si="180"/>
        <v>0</v>
      </c>
      <c r="AY109" s="299"/>
      <c r="AZ109" s="299"/>
      <c r="BA109" s="175">
        <f t="shared" si="181"/>
        <v>0</v>
      </c>
      <c r="BB109" s="299"/>
      <c r="BC109" s="299"/>
      <c r="BD109" s="175">
        <f t="shared" si="182"/>
        <v>0</v>
      </c>
      <c r="BE109" s="299"/>
      <c r="BF109" s="299"/>
      <c r="BG109" s="175">
        <f t="shared" si="183"/>
        <v>0</v>
      </c>
      <c r="BH109" s="299"/>
      <c r="BI109" s="299"/>
      <c r="BJ109" s="175">
        <f t="shared" si="184"/>
        <v>0</v>
      </c>
      <c r="BK109" s="299"/>
      <c r="BL109" s="308"/>
      <c r="BM109" s="312"/>
      <c r="BN109" s="316"/>
    </row>
    <row r="110" s="264" customFormat="1" ht="33.95" hidden="1" customHeight="1" outlineLevel="5" spans="2:66">
      <c r="B110" s="175" t="s">
        <v>784</v>
      </c>
      <c r="C110" s="284" t="s">
        <v>965</v>
      </c>
      <c r="D110" s="264" t="s">
        <v>966</v>
      </c>
      <c r="E110" s="175" t="s">
        <v>967</v>
      </c>
      <c r="F110" s="175"/>
      <c r="G110" s="175" t="s">
        <v>928</v>
      </c>
      <c r="H110" s="175">
        <f t="shared" si="168"/>
        <v>0</v>
      </c>
      <c r="I110" s="175" t="s">
        <v>789</v>
      </c>
      <c r="J110" s="175" t="e">
        <f t="shared" si="169"/>
        <v>#DIV/0!</v>
      </c>
      <c r="K110" s="175" t="s">
        <v>790</v>
      </c>
      <c r="L110" s="175" t="e">
        <f t="shared" si="170"/>
        <v>#DIV/0!</v>
      </c>
      <c r="M110" s="175" t="s">
        <v>791</v>
      </c>
      <c r="N110" s="175">
        <f t="shared" si="171"/>
        <v>0</v>
      </c>
      <c r="O110" s="175"/>
      <c r="P110" s="291"/>
      <c r="Q110" s="291"/>
      <c r="R110" s="291"/>
      <c r="S110" s="291"/>
      <c r="T110" s="291"/>
      <c r="U110" s="291"/>
      <c r="V110" s="291"/>
      <c r="W110" s="291"/>
      <c r="X110" s="291"/>
      <c r="Y110" s="291"/>
      <c r="Z110" s="291"/>
      <c r="AA110" s="291"/>
      <c r="AB110" s="175">
        <f t="shared" si="172"/>
        <v>0</v>
      </c>
      <c r="AC110" s="175">
        <f t="shared" si="173"/>
        <v>0</v>
      </c>
      <c r="AD110" s="299"/>
      <c r="AE110" s="299"/>
      <c r="AF110" s="175">
        <f t="shared" si="174"/>
        <v>0</v>
      </c>
      <c r="AG110" s="299"/>
      <c r="AH110" s="299"/>
      <c r="AI110" s="175">
        <f t="shared" si="175"/>
        <v>0</v>
      </c>
      <c r="AJ110" s="299"/>
      <c r="AK110" s="299"/>
      <c r="AL110" s="175">
        <f t="shared" si="176"/>
        <v>0</v>
      </c>
      <c r="AM110" s="299"/>
      <c r="AN110" s="299"/>
      <c r="AO110" s="175">
        <f t="shared" si="177"/>
        <v>0</v>
      </c>
      <c r="AP110" s="299"/>
      <c r="AQ110" s="299"/>
      <c r="AR110" s="175">
        <f t="shared" si="178"/>
        <v>0</v>
      </c>
      <c r="AS110" s="299"/>
      <c r="AT110" s="299"/>
      <c r="AU110" s="175">
        <f t="shared" si="179"/>
        <v>0</v>
      </c>
      <c r="AV110" s="299"/>
      <c r="AW110" s="299"/>
      <c r="AX110" s="175">
        <f t="shared" si="180"/>
        <v>0</v>
      </c>
      <c r="AY110" s="299"/>
      <c r="AZ110" s="299"/>
      <c r="BA110" s="175">
        <f t="shared" si="181"/>
        <v>0</v>
      </c>
      <c r="BB110" s="299"/>
      <c r="BC110" s="299"/>
      <c r="BD110" s="175">
        <f t="shared" si="182"/>
        <v>0</v>
      </c>
      <c r="BE110" s="299"/>
      <c r="BF110" s="299"/>
      <c r="BG110" s="175">
        <f t="shared" si="183"/>
        <v>0</v>
      </c>
      <c r="BH110" s="299"/>
      <c r="BI110" s="299"/>
      <c r="BJ110" s="175">
        <f t="shared" si="184"/>
        <v>0</v>
      </c>
      <c r="BK110" s="299"/>
      <c r="BL110" s="308"/>
      <c r="BM110" s="312"/>
      <c r="BN110" s="316"/>
    </row>
    <row r="111" s="48" customFormat="1" ht="33.95" hidden="1" customHeight="1" outlineLevel="3" collapsed="1" spans="2:66">
      <c r="B111" s="115" t="s">
        <v>779</v>
      </c>
      <c r="C111" s="116" t="s">
        <v>968</v>
      </c>
      <c r="D111" s="48" t="s">
        <v>969</v>
      </c>
      <c r="E111" s="115"/>
      <c r="F111" s="115"/>
      <c r="G111" s="115"/>
      <c r="H111" s="115">
        <f>H112+H122+H132+H142</f>
        <v>0</v>
      </c>
      <c r="I111" s="115"/>
      <c r="J111" s="115"/>
      <c r="K111" s="115"/>
      <c r="L111" s="115"/>
      <c r="M111" s="115"/>
      <c r="N111" s="115"/>
      <c r="O111" s="115"/>
      <c r="P111" s="289"/>
      <c r="Q111" s="289"/>
      <c r="R111" s="289"/>
      <c r="S111" s="289"/>
      <c r="T111" s="289"/>
      <c r="U111" s="289"/>
      <c r="V111" s="289"/>
      <c r="W111" s="289"/>
      <c r="X111" s="289"/>
      <c r="Y111" s="289"/>
      <c r="Z111" s="289"/>
      <c r="AA111" s="289"/>
      <c r="AB111" s="115">
        <f t="shared" ref="AB111:AF111" si="185">AB112+AB122+AB132+AB142</f>
        <v>0</v>
      </c>
      <c r="AC111" s="115">
        <f t="shared" si="185"/>
        <v>0</v>
      </c>
      <c r="AD111" s="115"/>
      <c r="AE111" s="115"/>
      <c r="AF111" s="115">
        <f t="shared" si="185"/>
        <v>0</v>
      </c>
      <c r="AG111" s="115"/>
      <c r="AH111" s="115"/>
      <c r="AI111" s="115">
        <f>AI112+AI122+AI132+AI142</f>
        <v>0</v>
      </c>
      <c r="AJ111" s="115"/>
      <c r="AK111" s="115"/>
      <c r="AL111" s="115">
        <f>AL112+AL122+AL132+AL142</f>
        <v>0</v>
      </c>
      <c r="AM111" s="115"/>
      <c r="AN111" s="115"/>
      <c r="AO111" s="115">
        <f>AO112+AO122+AO132+AO142</f>
        <v>0</v>
      </c>
      <c r="AP111" s="115"/>
      <c r="AQ111" s="115"/>
      <c r="AR111" s="115">
        <f>AR112+AR122+AR132+AR142</f>
        <v>0</v>
      </c>
      <c r="AS111" s="115"/>
      <c r="AT111" s="115"/>
      <c r="AU111" s="115">
        <f>AU112+AU122+AU132+AU142</f>
        <v>0</v>
      </c>
      <c r="AV111" s="115"/>
      <c r="AW111" s="115"/>
      <c r="AX111" s="115">
        <f>AX112+AX122+AX132+AX142</f>
        <v>0</v>
      </c>
      <c r="AY111" s="115"/>
      <c r="AZ111" s="115"/>
      <c r="BA111" s="115">
        <f>BA112+BA122+BA132+BA142</f>
        <v>0</v>
      </c>
      <c r="BB111" s="115"/>
      <c r="BC111" s="115"/>
      <c r="BD111" s="115">
        <f>BD112+BD122+BD132+BD142</f>
        <v>0</v>
      </c>
      <c r="BE111" s="115"/>
      <c r="BF111" s="115"/>
      <c r="BG111" s="115">
        <f>BG112+BG122+BG132+BG142</f>
        <v>0</v>
      </c>
      <c r="BH111" s="115"/>
      <c r="BI111" s="115"/>
      <c r="BJ111" s="115">
        <f>BJ112+BJ122+BJ132+BJ142</f>
        <v>0</v>
      </c>
      <c r="BK111" s="115"/>
      <c r="BL111" s="306"/>
      <c r="BM111" s="312"/>
      <c r="BN111" s="314"/>
    </row>
    <row r="112" s="118" customFormat="1" ht="33.95" hidden="1" customHeight="1" outlineLevel="4" collapsed="1" spans="2:66">
      <c r="B112" s="119" t="s">
        <v>779</v>
      </c>
      <c r="C112" s="120" t="s">
        <v>118</v>
      </c>
      <c r="D112" s="118" t="s">
        <v>109</v>
      </c>
      <c r="E112" s="119"/>
      <c r="F112" s="119"/>
      <c r="G112" s="119"/>
      <c r="H112" s="119">
        <f>SUM(H113:H121)</f>
        <v>0</v>
      </c>
      <c r="I112" s="119"/>
      <c r="J112" s="119"/>
      <c r="K112" s="119"/>
      <c r="L112" s="119"/>
      <c r="M112" s="119"/>
      <c r="N112" s="119"/>
      <c r="O112" s="119"/>
      <c r="P112" s="290"/>
      <c r="Q112" s="290"/>
      <c r="R112" s="290"/>
      <c r="S112" s="290"/>
      <c r="T112" s="290"/>
      <c r="U112" s="290"/>
      <c r="V112" s="290"/>
      <c r="W112" s="290"/>
      <c r="X112" s="290"/>
      <c r="Y112" s="290"/>
      <c r="Z112" s="290"/>
      <c r="AA112" s="290"/>
      <c r="AB112" s="119">
        <f t="shared" ref="AB112:AF112" si="186">SUM(AB113:AB121)</f>
        <v>0</v>
      </c>
      <c r="AC112" s="119">
        <f t="shared" si="186"/>
        <v>0</v>
      </c>
      <c r="AD112" s="119"/>
      <c r="AE112" s="119"/>
      <c r="AF112" s="119">
        <f t="shared" si="186"/>
        <v>0</v>
      </c>
      <c r="AG112" s="119"/>
      <c r="AH112" s="119"/>
      <c r="AI112" s="119">
        <f>SUM(AI113:AI121)</f>
        <v>0</v>
      </c>
      <c r="AJ112" s="119"/>
      <c r="AK112" s="119"/>
      <c r="AL112" s="119">
        <f>SUM(AL113:AL121)</f>
        <v>0</v>
      </c>
      <c r="AM112" s="119"/>
      <c r="AN112" s="119"/>
      <c r="AO112" s="119">
        <f>SUM(AO113:AO121)</f>
        <v>0</v>
      </c>
      <c r="AP112" s="119"/>
      <c r="AQ112" s="119"/>
      <c r="AR112" s="119">
        <f>SUM(AR113:AR121)</f>
        <v>0</v>
      </c>
      <c r="AS112" s="119"/>
      <c r="AT112" s="119"/>
      <c r="AU112" s="119">
        <f>SUM(AU113:AU121)</f>
        <v>0</v>
      </c>
      <c r="AV112" s="119"/>
      <c r="AW112" s="119"/>
      <c r="AX112" s="119">
        <f>SUM(AX113:AX121)</f>
        <v>0</v>
      </c>
      <c r="AY112" s="119"/>
      <c r="AZ112" s="119"/>
      <c r="BA112" s="119">
        <f>SUM(BA113:BA121)</f>
        <v>0</v>
      </c>
      <c r="BB112" s="119"/>
      <c r="BC112" s="119"/>
      <c r="BD112" s="119">
        <f>SUM(BD113:BD121)</f>
        <v>0</v>
      </c>
      <c r="BE112" s="119"/>
      <c r="BF112" s="119"/>
      <c r="BG112" s="119">
        <f>SUM(BG113:BG121)</f>
        <v>0</v>
      </c>
      <c r="BH112" s="119"/>
      <c r="BI112" s="119"/>
      <c r="BJ112" s="119">
        <f>SUM(BJ113:BJ121)</f>
        <v>0</v>
      </c>
      <c r="BK112" s="119"/>
      <c r="BL112" s="307"/>
      <c r="BM112" s="312"/>
      <c r="BN112" s="315"/>
    </row>
    <row r="113" s="264" customFormat="1" ht="33.95" hidden="1" customHeight="1" outlineLevel="5" spans="2:66">
      <c r="B113" s="175" t="s">
        <v>784</v>
      </c>
      <c r="C113" s="284" t="s">
        <v>970</v>
      </c>
      <c r="D113" s="264" t="s">
        <v>971</v>
      </c>
      <c r="E113" s="175" t="s">
        <v>972</v>
      </c>
      <c r="F113" s="175"/>
      <c r="G113" s="175" t="s">
        <v>788</v>
      </c>
      <c r="H113" s="175">
        <f t="shared" ref="H113:H121" si="187">AB113</f>
        <v>0</v>
      </c>
      <c r="I113" s="175" t="s">
        <v>789</v>
      </c>
      <c r="J113" s="175">
        <f t="shared" ref="J113:J121" si="188">SUM(AD113,AG113,AJ113,AM113,AP113,AS113,AV113,AY113,BB113,BE113,BH113,BK113)/N113</f>
        <v>3</v>
      </c>
      <c r="K113" s="175" t="s">
        <v>790</v>
      </c>
      <c r="L113" s="175">
        <f t="shared" ref="L113:L121" si="189">H113/N113/J113</f>
        <v>0</v>
      </c>
      <c r="M113" s="175" t="s">
        <v>791</v>
      </c>
      <c r="N113" s="175">
        <f t="shared" ref="N113:N121" si="190">COUNTIF(AD113,"&gt;0")+COUNTIF(AG113,"&gt;0")+COUNTIF(AJ113,"&gt;0")+COUNTIF(AM113,"&gt;0")+COUNTIF(AP113,"&gt;0")+COUNTIF(AS113,"&gt;0")+COUNTIF(AV113,"&gt;0")+COUNTIF(AY113,"&gt;0")+COUNTIF(BB113,"&gt;0")+COUNTIF(BE113,"&gt;0")+COUNTIF(BH113,"&gt;0")+COUNTIF(BK113,"&gt;0")</f>
        <v>12</v>
      </c>
      <c r="O113" s="175"/>
      <c r="P113" s="291"/>
      <c r="Q113" s="291"/>
      <c r="R113" s="291"/>
      <c r="S113" s="291"/>
      <c r="T113" s="291"/>
      <c r="U113" s="291"/>
      <c r="V113" s="291"/>
      <c r="W113" s="291"/>
      <c r="X113" s="291"/>
      <c r="Y113" s="291"/>
      <c r="Z113" s="291"/>
      <c r="AA113" s="291"/>
      <c r="AB113" s="175">
        <f t="shared" ref="AB113:AB121" si="191">SUM(AC113,AF113,AI113,AL113,AO113,AR113,AU113,AX113,BA113,BD113,BG113,BJ113)</f>
        <v>0</v>
      </c>
      <c r="AC113" s="175">
        <f t="shared" ref="AC113:AC121" si="192">AD113*AE113</f>
        <v>0</v>
      </c>
      <c r="AD113" s="175">
        <f>SUMIFS('1-2 人员岗位信息'!F:F,'1-2 人员岗位信息'!$C:$C,"自有人员",'1-2 人员岗位信息'!$B:$B,$D113)</f>
        <v>3</v>
      </c>
      <c r="AE113" s="299">
        <v>0</v>
      </c>
      <c r="AF113" s="175">
        <f t="shared" ref="AF113:AF121" si="193">AG113*AH113</f>
        <v>0</v>
      </c>
      <c r="AG113" s="175">
        <f>SUMIFS('1-2 人员岗位信息'!G:G,'1-2 人员岗位信息'!$C:$C,"自有人员",'1-2 人员岗位信息'!$B:$B,$D113)</f>
        <v>3</v>
      </c>
      <c r="AH113" s="299">
        <v>0</v>
      </c>
      <c r="AI113" s="175">
        <f t="shared" ref="AI113:AI121" si="194">AJ113*AK113</f>
        <v>0</v>
      </c>
      <c r="AJ113" s="175">
        <f>SUMIFS('1-2 人员岗位信息'!H:H,'1-2 人员岗位信息'!$C:$C,"自有人员",'1-2 人员岗位信息'!$B:$B,$D113)</f>
        <v>3</v>
      </c>
      <c r="AK113" s="299">
        <v>0</v>
      </c>
      <c r="AL113" s="175">
        <f t="shared" ref="AL113:AL121" si="195">AM113*AN113</f>
        <v>0</v>
      </c>
      <c r="AM113" s="175">
        <f>SUMIFS('1-2 人员岗位信息'!I:I,'1-2 人员岗位信息'!$C:$C,"自有人员",'1-2 人员岗位信息'!$B:$B,$D113)</f>
        <v>3</v>
      </c>
      <c r="AN113" s="299">
        <v>0</v>
      </c>
      <c r="AO113" s="175">
        <f t="shared" ref="AO113:AO121" si="196">AP113*AQ113</f>
        <v>0</v>
      </c>
      <c r="AP113" s="175">
        <f>SUMIFS('1-2 人员岗位信息'!J:J,'1-2 人员岗位信息'!$C:$C,"自有人员",'1-2 人员岗位信息'!$B:$B,$D113)</f>
        <v>3</v>
      </c>
      <c r="AQ113" s="299">
        <v>0</v>
      </c>
      <c r="AR113" s="175">
        <f t="shared" ref="AR113:AR121" si="197">AS113*AT113</f>
        <v>0</v>
      </c>
      <c r="AS113" s="175">
        <f>SUMIFS('1-2 人员岗位信息'!K:K,'1-2 人员岗位信息'!$C:$C,"自有人员",'1-2 人员岗位信息'!$B:$B,$D113)</f>
        <v>3</v>
      </c>
      <c r="AT113" s="299">
        <v>0</v>
      </c>
      <c r="AU113" s="175">
        <f t="shared" ref="AU113:AU121" si="198">AV113*AW113</f>
        <v>0</v>
      </c>
      <c r="AV113" s="175">
        <f>SUMIFS('1-2 人员岗位信息'!L:L,'1-2 人员岗位信息'!$C:$C,"自有人员",'1-2 人员岗位信息'!$B:$B,$D113)</f>
        <v>3</v>
      </c>
      <c r="AW113" s="299">
        <v>0</v>
      </c>
      <c r="AX113" s="175">
        <f t="shared" ref="AX113:AX121" si="199">AY113*AZ113</f>
        <v>0</v>
      </c>
      <c r="AY113" s="175">
        <f>SUMIFS('1-2 人员岗位信息'!M:M,'1-2 人员岗位信息'!$C:$C,"自有人员",'1-2 人员岗位信息'!$B:$B,$D113)</f>
        <v>3</v>
      </c>
      <c r="AZ113" s="299">
        <v>0</v>
      </c>
      <c r="BA113" s="175">
        <f t="shared" ref="BA113:BA121" si="200">BB113*BC113</f>
        <v>0</v>
      </c>
      <c r="BB113" s="175">
        <f>SUMIFS('1-2 人员岗位信息'!N:N,'1-2 人员岗位信息'!$C:$C,"自有人员",'1-2 人员岗位信息'!$B:$B,$D113)</f>
        <v>3</v>
      </c>
      <c r="BC113" s="299">
        <v>0</v>
      </c>
      <c r="BD113" s="175">
        <f t="shared" ref="BD113:BD121" si="201">BE113*BF113</f>
        <v>0</v>
      </c>
      <c r="BE113" s="175">
        <f>SUMIFS('1-2 人员岗位信息'!O:O,'1-2 人员岗位信息'!$C:$C,"自有人员",'1-2 人员岗位信息'!$B:$B,$D113)</f>
        <v>3</v>
      </c>
      <c r="BF113" s="299">
        <v>0</v>
      </c>
      <c r="BG113" s="175">
        <f t="shared" ref="BG113:BG121" si="202">BH113*BI113</f>
        <v>0</v>
      </c>
      <c r="BH113" s="175">
        <f>SUMIFS('1-2 人员岗位信息'!P:P,'1-2 人员岗位信息'!$C:$C,"自有人员",'1-2 人员岗位信息'!$B:$B,$D113)</f>
        <v>3</v>
      </c>
      <c r="BI113" s="299">
        <v>0</v>
      </c>
      <c r="BJ113" s="175">
        <f t="shared" ref="BJ113:BJ121" si="203">BK113*BL113</f>
        <v>0</v>
      </c>
      <c r="BK113" s="175">
        <f>SUMIFS('1-2 人员岗位信息'!Q:Q,'1-2 人员岗位信息'!$C:$C,"自有人员",'1-2 人员岗位信息'!$B:$B,$D113)</f>
        <v>3</v>
      </c>
      <c r="BL113" s="299">
        <v>0</v>
      </c>
      <c r="BM113" s="312"/>
      <c r="BN113" s="316"/>
    </row>
    <row r="114" s="264" customFormat="1" ht="33.95" hidden="1" customHeight="1" outlineLevel="5" spans="2:66">
      <c r="B114" s="175" t="s">
        <v>784</v>
      </c>
      <c r="C114" s="284" t="s">
        <v>973</v>
      </c>
      <c r="D114" s="264" t="s">
        <v>974</v>
      </c>
      <c r="E114" s="175" t="s">
        <v>975</v>
      </c>
      <c r="F114" s="175"/>
      <c r="G114" s="175" t="s">
        <v>788</v>
      </c>
      <c r="H114" s="175">
        <f t="shared" si="187"/>
        <v>0</v>
      </c>
      <c r="I114" s="175" t="s">
        <v>789</v>
      </c>
      <c r="J114" s="175" t="e">
        <f t="shared" si="188"/>
        <v>#DIV/0!</v>
      </c>
      <c r="K114" s="175" t="s">
        <v>790</v>
      </c>
      <c r="L114" s="175" t="e">
        <f t="shared" si="189"/>
        <v>#DIV/0!</v>
      </c>
      <c r="M114" s="175" t="s">
        <v>791</v>
      </c>
      <c r="N114" s="175">
        <f t="shared" si="190"/>
        <v>0</v>
      </c>
      <c r="O114" s="175"/>
      <c r="P114" s="291"/>
      <c r="Q114" s="291"/>
      <c r="R114" s="291"/>
      <c r="S114" s="291"/>
      <c r="T114" s="291"/>
      <c r="U114" s="291"/>
      <c r="V114" s="291"/>
      <c r="W114" s="291"/>
      <c r="X114" s="291"/>
      <c r="Y114" s="291"/>
      <c r="Z114" s="291"/>
      <c r="AA114" s="291"/>
      <c r="AB114" s="175">
        <f t="shared" si="191"/>
        <v>0</v>
      </c>
      <c r="AC114" s="175">
        <f t="shared" si="192"/>
        <v>0</v>
      </c>
      <c r="AD114" s="175">
        <f>SUMIFS('1-2 人员岗位信息'!F:F,'1-2 人员岗位信息'!$C:$C,"自有人员",'1-2 人员岗位信息'!$B:$B,$D114)</f>
        <v>0</v>
      </c>
      <c r="AE114" s="299"/>
      <c r="AF114" s="175">
        <f t="shared" si="193"/>
        <v>0</v>
      </c>
      <c r="AG114" s="175">
        <f>SUMIFS('1-2 人员岗位信息'!G:G,'1-2 人员岗位信息'!$C:$C,"自有人员",'1-2 人员岗位信息'!$B:$B,$D114)</f>
        <v>0</v>
      </c>
      <c r="AH114" s="299"/>
      <c r="AI114" s="175">
        <f t="shared" si="194"/>
        <v>0</v>
      </c>
      <c r="AJ114" s="175">
        <f>SUMIFS('1-2 人员岗位信息'!H:H,'1-2 人员岗位信息'!$C:$C,"自有人员",'1-2 人员岗位信息'!$B:$B,$D114)</f>
        <v>0</v>
      </c>
      <c r="AK114" s="299"/>
      <c r="AL114" s="175">
        <f t="shared" si="195"/>
        <v>0</v>
      </c>
      <c r="AM114" s="175">
        <f>SUMIFS('1-2 人员岗位信息'!I:I,'1-2 人员岗位信息'!$C:$C,"自有人员",'1-2 人员岗位信息'!$B:$B,$D114)</f>
        <v>0</v>
      </c>
      <c r="AN114" s="299"/>
      <c r="AO114" s="175">
        <f t="shared" si="196"/>
        <v>0</v>
      </c>
      <c r="AP114" s="175">
        <f>SUMIFS('1-2 人员岗位信息'!J:J,'1-2 人员岗位信息'!$C:$C,"自有人员",'1-2 人员岗位信息'!$B:$B,$D114)</f>
        <v>0</v>
      </c>
      <c r="AQ114" s="299"/>
      <c r="AR114" s="175">
        <f t="shared" si="197"/>
        <v>0</v>
      </c>
      <c r="AS114" s="175">
        <f>SUMIFS('1-2 人员岗位信息'!K:K,'1-2 人员岗位信息'!$C:$C,"自有人员",'1-2 人员岗位信息'!$B:$B,$D114)</f>
        <v>0</v>
      </c>
      <c r="AT114" s="299"/>
      <c r="AU114" s="175">
        <f t="shared" si="198"/>
        <v>0</v>
      </c>
      <c r="AV114" s="175">
        <f>SUMIFS('1-2 人员岗位信息'!L:L,'1-2 人员岗位信息'!$C:$C,"自有人员",'1-2 人员岗位信息'!$B:$B,$D114)</f>
        <v>0</v>
      </c>
      <c r="AW114" s="299"/>
      <c r="AX114" s="175">
        <f t="shared" si="199"/>
        <v>0</v>
      </c>
      <c r="AY114" s="175">
        <f>SUMIFS('1-2 人员岗位信息'!M:M,'1-2 人员岗位信息'!$C:$C,"自有人员",'1-2 人员岗位信息'!$B:$B,$D114)</f>
        <v>0</v>
      </c>
      <c r="AZ114" s="299"/>
      <c r="BA114" s="175">
        <f t="shared" si="200"/>
        <v>0</v>
      </c>
      <c r="BB114" s="175">
        <f>SUMIFS('1-2 人员岗位信息'!N:N,'1-2 人员岗位信息'!$C:$C,"自有人员",'1-2 人员岗位信息'!$B:$B,$D114)</f>
        <v>0</v>
      </c>
      <c r="BC114" s="299"/>
      <c r="BD114" s="175">
        <f t="shared" si="201"/>
        <v>0</v>
      </c>
      <c r="BE114" s="175">
        <f>SUMIFS('1-2 人员岗位信息'!O:O,'1-2 人员岗位信息'!$C:$C,"自有人员",'1-2 人员岗位信息'!$B:$B,$D114)</f>
        <v>0</v>
      </c>
      <c r="BF114" s="299"/>
      <c r="BG114" s="175">
        <f t="shared" si="202"/>
        <v>0</v>
      </c>
      <c r="BH114" s="175">
        <f>SUMIFS('1-2 人员岗位信息'!P:P,'1-2 人员岗位信息'!$C:$C,"自有人员",'1-2 人员岗位信息'!$B:$B,$D114)</f>
        <v>0</v>
      </c>
      <c r="BI114" s="299"/>
      <c r="BJ114" s="175">
        <f t="shared" si="203"/>
        <v>0</v>
      </c>
      <c r="BK114" s="175">
        <f>SUMIFS('1-2 人员岗位信息'!Q:Q,'1-2 人员岗位信息'!$C:$C,"自有人员",'1-2 人员岗位信息'!$B:$B,$D114)</f>
        <v>0</v>
      </c>
      <c r="BL114" s="308"/>
      <c r="BM114" s="312"/>
      <c r="BN114" s="316"/>
    </row>
    <row r="115" s="264" customFormat="1" ht="33.95" hidden="1" customHeight="1" outlineLevel="5" spans="2:66">
      <c r="B115" s="175" t="s">
        <v>784</v>
      </c>
      <c r="C115" s="284" t="s">
        <v>976</v>
      </c>
      <c r="D115" s="264" t="s">
        <v>977</v>
      </c>
      <c r="E115" s="175" t="s">
        <v>978</v>
      </c>
      <c r="F115" s="175"/>
      <c r="G115" s="175" t="s">
        <v>788</v>
      </c>
      <c r="H115" s="175">
        <f t="shared" si="187"/>
        <v>0</v>
      </c>
      <c r="I115" s="175" t="s">
        <v>789</v>
      </c>
      <c r="J115" s="175" t="e">
        <f t="shared" si="188"/>
        <v>#DIV/0!</v>
      </c>
      <c r="K115" s="175" t="s">
        <v>790</v>
      </c>
      <c r="L115" s="175" t="e">
        <f t="shared" si="189"/>
        <v>#DIV/0!</v>
      </c>
      <c r="M115" s="175" t="s">
        <v>791</v>
      </c>
      <c r="N115" s="175">
        <f t="shared" si="190"/>
        <v>0</v>
      </c>
      <c r="O115" s="175"/>
      <c r="P115" s="291"/>
      <c r="Q115" s="291"/>
      <c r="R115" s="291"/>
      <c r="S115" s="291"/>
      <c r="T115" s="291"/>
      <c r="U115" s="291"/>
      <c r="V115" s="291"/>
      <c r="W115" s="291"/>
      <c r="X115" s="291"/>
      <c r="Y115" s="291"/>
      <c r="Z115" s="291"/>
      <c r="AA115" s="291"/>
      <c r="AB115" s="175">
        <f t="shared" si="191"/>
        <v>0</v>
      </c>
      <c r="AC115" s="175">
        <f t="shared" si="192"/>
        <v>0</v>
      </c>
      <c r="AD115" s="175">
        <f>SUMIFS('1-2 人员岗位信息'!F:F,'1-2 人员岗位信息'!$C:$C,"自有人员",'1-2 人员岗位信息'!$B:$B,$D115)</f>
        <v>0</v>
      </c>
      <c r="AE115" s="299"/>
      <c r="AF115" s="175">
        <f t="shared" si="193"/>
        <v>0</v>
      </c>
      <c r="AG115" s="175">
        <f>SUMIFS('1-2 人员岗位信息'!G:G,'1-2 人员岗位信息'!$C:$C,"自有人员",'1-2 人员岗位信息'!$B:$B,$D115)</f>
        <v>0</v>
      </c>
      <c r="AH115" s="299"/>
      <c r="AI115" s="175">
        <f t="shared" si="194"/>
        <v>0</v>
      </c>
      <c r="AJ115" s="175">
        <f>SUMIFS('1-2 人员岗位信息'!H:H,'1-2 人员岗位信息'!$C:$C,"自有人员",'1-2 人员岗位信息'!$B:$B,$D115)</f>
        <v>0</v>
      </c>
      <c r="AK115" s="299"/>
      <c r="AL115" s="175">
        <f t="shared" si="195"/>
        <v>0</v>
      </c>
      <c r="AM115" s="175">
        <f>SUMIFS('1-2 人员岗位信息'!I:I,'1-2 人员岗位信息'!$C:$C,"自有人员",'1-2 人员岗位信息'!$B:$B,$D115)</f>
        <v>0</v>
      </c>
      <c r="AN115" s="299"/>
      <c r="AO115" s="175">
        <f t="shared" si="196"/>
        <v>0</v>
      </c>
      <c r="AP115" s="175">
        <f>SUMIFS('1-2 人员岗位信息'!J:J,'1-2 人员岗位信息'!$C:$C,"自有人员",'1-2 人员岗位信息'!$B:$B,$D115)</f>
        <v>0</v>
      </c>
      <c r="AQ115" s="299"/>
      <c r="AR115" s="175">
        <f t="shared" si="197"/>
        <v>0</v>
      </c>
      <c r="AS115" s="175">
        <f>SUMIFS('1-2 人员岗位信息'!K:K,'1-2 人员岗位信息'!$C:$C,"自有人员",'1-2 人员岗位信息'!$B:$B,$D115)</f>
        <v>0</v>
      </c>
      <c r="AT115" s="299"/>
      <c r="AU115" s="175">
        <f t="shared" si="198"/>
        <v>0</v>
      </c>
      <c r="AV115" s="175">
        <f>SUMIFS('1-2 人员岗位信息'!L:L,'1-2 人员岗位信息'!$C:$C,"自有人员",'1-2 人员岗位信息'!$B:$B,$D115)</f>
        <v>0</v>
      </c>
      <c r="AW115" s="299"/>
      <c r="AX115" s="175">
        <f t="shared" si="199"/>
        <v>0</v>
      </c>
      <c r="AY115" s="175">
        <f>SUMIFS('1-2 人员岗位信息'!M:M,'1-2 人员岗位信息'!$C:$C,"自有人员",'1-2 人员岗位信息'!$B:$B,$D115)</f>
        <v>0</v>
      </c>
      <c r="AZ115" s="299"/>
      <c r="BA115" s="175">
        <f t="shared" si="200"/>
        <v>0</v>
      </c>
      <c r="BB115" s="175">
        <f>SUMIFS('1-2 人员岗位信息'!N:N,'1-2 人员岗位信息'!$C:$C,"自有人员",'1-2 人员岗位信息'!$B:$B,$D115)</f>
        <v>0</v>
      </c>
      <c r="BC115" s="299"/>
      <c r="BD115" s="175">
        <f t="shared" si="201"/>
        <v>0</v>
      </c>
      <c r="BE115" s="175">
        <f>SUMIFS('1-2 人员岗位信息'!O:O,'1-2 人员岗位信息'!$C:$C,"自有人员",'1-2 人员岗位信息'!$B:$B,$D115)</f>
        <v>0</v>
      </c>
      <c r="BF115" s="299"/>
      <c r="BG115" s="175">
        <f t="shared" si="202"/>
        <v>0</v>
      </c>
      <c r="BH115" s="175">
        <f>SUMIFS('1-2 人员岗位信息'!P:P,'1-2 人员岗位信息'!$C:$C,"自有人员",'1-2 人员岗位信息'!$B:$B,$D115)</f>
        <v>0</v>
      </c>
      <c r="BI115" s="299"/>
      <c r="BJ115" s="175">
        <f t="shared" si="203"/>
        <v>0</v>
      </c>
      <c r="BK115" s="175">
        <f>SUMIFS('1-2 人员岗位信息'!Q:Q,'1-2 人员岗位信息'!$C:$C,"自有人员",'1-2 人员岗位信息'!$B:$B,$D115)</f>
        <v>0</v>
      </c>
      <c r="BL115" s="308"/>
      <c r="BM115" s="312"/>
      <c r="BN115" s="316"/>
    </row>
    <row r="116" s="264" customFormat="1" ht="33.95" hidden="1" customHeight="1" outlineLevel="5" spans="2:66">
      <c r="B116" s="175" t="s">
        <v>784</v>
      </c>
      <c r="C116" s="284" t="s">
        <v>979</v>
      </c>
      <c r="D116" s="264" t="s">
        <v>980</v>
      </c>
      <c r="E116" s="175" t="s">
        <v>981</v>
      </c>
      <c r="F116" s="175"/>
      <c r="G116" s="175" t="s">
        <v>788</v>
      </c>
      <c r="H116" s="175">
        <f t="shared" si="187"/>
        <v>0</v>
      </c>
      <c r="I116" s="175" t="s">
        <v>789</v>
      </c>
      <c r="J116" s="175" t="e">
        <f t="shared" si="188"/>
        <v>#DIV/0!</v>
      </c>
      <c r="K116" s="175" t="s">
        <v>790</v>
      </c>
      <c r="L116" s="175" t="e">
        <f t="shared" si="189"/>
        <v>#DIV/0!</v>
      </c>
      <c r="M116" s="175" t="s">
        <v>791</v>
      </c>
      <c r="N116" s="175">
        <f t="shared" si="190"/>
        <v>0</v>
      </c>
      <c r="O116" s="175"/>
      <c r="P116" s="291"/>
      <c r="Q116" s="291"/>
      <c r="R116" s="291"/>
      <c r="S116" s="291"/>
      <c r="T116" s="291"/>
      <c r="U116" s="291"/>
      <c r="V116" s="291"/>
      <c r="W116" s="291"/>
      <c r="X116" s="291"/>
      <c r="Y116" s="291"/>
      <c r="Z116" s="291"/>
      <c r="AA116" s="291"/>
      <c r="AB116" s="175">
        <f t="shared" si="191"/>
        <v>0</v>
      </c>
      <c r="AC116" s="175">
        <f t="shared" si="192"/>
        <v>0</v>
      </c>
      <c r="AD116" s="175">
        <f>SUMIFS('1-2 人员岗位信息'!F:F,'1-2 人员岗位信息'!$C:$C,"自有人员",'1-2 人员岗位信息'!$B:$B,$D116)</f>
        <v>0</v>
      </c>
      <c r="AE116" s="299"/>
      <c r="AF116" s="175">
        <f t="shared" si="193"/>
        <v>0</v>
      </c>
      <c r="AG116" s="175">
        <f>SUMIFS('1-2 人员岗位信息'!G:G,'1-2 人员岗位信息'!$C:$C,"自有人员",'1-2 人员岗位信息'!$B:$B,$D116)</f>
        <v>0</v>
      </c>
      <c r="AH116" s="299"/>
      <c r="AI116" s="175">
        <f t="shared" si="194"/>
        <v>0</v>
      </c>
      <c r="AJ116" s="175">
        <f>SUMIFS('1-2 人员岗位信息'!H:H,'1-2 人员岗位信息'!$C:$C,"自有人员",'1-2 人员岗位信息'!$B:$B,$D116)</f>
        <v>0</v>
      </c>
      <c r="AK116" s="299"/>
      <c r="AL116" s="175">
        <f t="shared" si="195"/>
        <v>0</v>
      </c>
      <c r="AM116" s="175">
        <f>SUMIFS('1-2 人员岗位信息'!I:I,'1-2 人员岗位信息'!$C:$C,"自有人员",'1-2 人员岗位信息'!$B:$B,$D116)</f>
        <v>0</v>
      </c>
      <c r="AN116" s="299"/>
      <c r="AO116" s="175">
        <f t="shared" si="196"/>
        <v>0</v>
      </c>
      <c r="AP116" s="175">
        <f>SUMIFS('1-2 人员岗位信息'!J:J,'1-2 人员岗位信息'!$C:$C,"自有人员",'1-2 人员岗位信息'!$B:$B,$D116)</f>
        <v>0</v>
      </c>
      <c r="AQ116" s="299"/>
      <c r="AR116" s="175">
        <f t="shared" si="197"/>
        <v>0</v>
      </c>
      <c r="AS116" s="175">
        <f>SUMIFS('1-2 人员岗位信息'!K:K,'1-2 人员岗位信息'!$C:$C,"自有人员",'1-2 人员岗位信息'!$B:$B,$D116)</f>
        <v>0</v>
      </c>
      <c r="AT116" s="299"/>
      <c r="AU116" s="175">
        <f t="shared" si="198"/>
        <v>0</v>
      </c>
      <c r="AV116" s="175">
        <f>SUMIFS('1-2 人员岗位信息'!L:L,'1-2 人员岗位信息'!$C:$C,"自有人员",'1-2 人员岗位信息'!$B:$B,$D116)</f>
        <v>0</v>
      </c>
      <c r="AW116" s="299"/>
      <c r="AX116" s="175">
        <f t="shared" si="199"/>
        <v>0</v>
      </c>
      <c r="AY116" s="175">
        <f>SUMIFS('1-2 人员岗位信息'!M:M,'1-2 人员岗位信息'!$C:$C,"自有人员",'1-2 人员岗位信息'!$B:$B,$D116)</f>
        <v>0</v>
      </c>
      <c r="AZ116" s="299"/>
      <c r="BA116" s="175">
        <f t="shared" si="200"/>
        <v>0</v>
      </c>
      <c r="BB116" s="175">
        <f>SUMIFS('1-2 人员岗位信息'!N:N,'1-2 人员岗位信息'!$C:$C,"自有人员",'1-2 人员岗位信息'!$B:$B,$D116)</f>
        <v>0</v>
      </c>
      <c r="BC116" s="299"/>
      <c r="BD116" s="175">
        <f t="shared" si="201"/>
        <v>0</v>
      </c>
      <c r="BE116" s="175">
        <f>SUMIFS('1-2 人员岗位信息'!O:O,'1-2 人员岗位信息'!$C:$C,"自有人员",'1-2 人员岗位信息'!$B:$B,$D116)</f>
        <v>0</v>
      </c>
      <c r="BF116" s="299"/>
      <c r="BG116" s="175">
        <f t="shared" si="202"/>
        <v>0</v>
      </c>
      <c r="BH116" s="175">
        <f>SUMIFS('1-2 人员岗位信息'!P:P,'1-2 人员岗位信息'!$C:$C,"自有人员",'1-2 人员岗位信息'!$B:$B,$D116)</f>
        <v>0</v>
      </c>
      <c r="BI116" s="299"/>
      <c r="BJ116" s="175">
        <f t="shared" si="203"/>
        <v>0</v>
      </c>
      <c r="BK116" s="175">
        <f>SUMIFS('1-2 人员岗位信息'!Q:Q,'1-2 人员岗位信息'!$C:$C,"自有人员",'1-2 人员岗位信息'!$B:$B,$D116)</f>
        <v>0</v>
      </c>
      <c r="BL116" s="308"/>
      <c r="BM116" s="312"/>
      <c r="BN116" s="316"/>
    </row>
    <row r="117" s="264" customFormat="1" ht="33.95" hidden="1" customHeight="1" outlineLevel="5" spans="2:66">
      <c r="B117" s="175" t="s">
        <v>784</v>
      </c>
      <c r="C117" s="284" t="s">
        <v>982</v>
      </c>
      <c r="D117" s="264" t="s">
        <v>983</v>
      </c>
      <c r="E117" s="175" t="s">
        <v>981</v>
      </c>
      <c r="F117" s="175"/>
      <c r="G117" s="175" t="s">
        <v>788</v>
      </c>
      <c r="H117" s="175">
        <f t="shared" si="187"/>
        <v>0</v>
      </c>
      <c r="I117" s="175" t="s">
        <v>789</v>
      </c>
      <c r="J117" s="175" t="e">
        <f t="shared" si="188"/>
        <v>#DIV/0!</v>
      </c>
      <c r="K117" s="175" t="s">
        <v>790</v>
      </c>
      <c r="L117" s="175" t="e">
        <f t="shared" si="189"/>
        <v>#DIV/0!</v>
      </c>
      <c r="M117" s="175" t="s">
        <v>791</v>
      </c>
      <c r="N117" s="175">
        <f t="shared" si="190"/>
        <v>0</v>
      </c>
      <c r="O117" s="175"/>
      <c r="P117" s="291"/>
      <c r="Q117" s="291"/>
      <c r="R117" s="291"/>
      <c r="S117" s="291"/>
      <c r="T117" s="291"/>
      <c r="U117" s="291"/>
      <c r="V117" s="291"/>
      <c r="W117" s="291"/>
      <c r="X117" s="291"/>
      <c r="Y117" s="291"/>
      <c r="Z117" s="291"/>
      <c r="AA117" s="291"/>
      <c r="AB117" s="175">
        <f t="shared" si="191"/>
        <v>0</v>
      </c>
      <c r="AC117" s="175">
        <f t="shared" si="192"/>
        <v>0</v>
      </c>
      <c r="AD117" s="175">
        <f>SUMIFS('1-2 人员岗位信息'!F:F,'1-2 人员岗位信息'!$C:$C,"自有人员",'1-2 人员岗位信息'!$B:$B,$D117)</f>
        <v>0</v>
      </c>
      <c r="AE117" s="299"/>
      <c r="AF117" s="175">
        <f t="shared" si="193"/>
        <v>0</v>
      </c>
      <c r="AG117" s="175">
        <f>SUMIFS('1-2 人员岗位信息'!G:G,'1-2 人员岗位信息'!$C:$C,"自有人员",'1-2 人员岗位信息'!$B:$B,$D117)</f>
        <v>0</v>
      </c>
      <c r="AH117" s="299"/>
      <c r="AI117" s="175">
        <f t="shared" si="194"/>
        <v>0</v>
      </c>
      <c r="AJ117" s="175">
        <f>SUMIFS('1-2 人员岗位信息'!H:H,'1-2 人员岗位信息'!$C:$C,"自有人员",'1-2 人员岗位信息'!$B:$B,$D117)</f>
        <v>0</v>
      </c>
      <c r="AK117" s="299"/>
      <c r="AL117" s="175">
        <f t="shared" si="195"/>
        <v>0</v>
      </c>
      <c r="AM117" s="175">
        <f>SUMIFS('1-2 人员岗位信息'!I:I,'1-2 人员岗位信息'!$C:$C,"自有人员",'1-2 人员岗位信息'!$B:$B,$D117)</f>
        <v>0</v>
      </c>
      <c r="AN117" s="299"/>
      <c r="AO117" s="175">
        <f t="shared" si="196"/>
        <v>0</v>
      </c>
      <c r="AP117" s="175">
        <f>SUMIFS('1-2 人员岗位信息'!J:J,'1-2 人员岗位信息'!$C:$C,"自有人员",'1-2 人员岗位信息'!$B:$B,$D117)</f>
        <v>0</v>
      </c>
      <c r="AQ117" s="299"/>
      <c r="AR117" s="175">
        <f t="shared" si="197"/>
        <v>0</v>
      </c>
      <c r="AS117" s="175">
        <f>SUMIFS('1-2 人员岗位信息'!K:K,'1-2 人员岗位信息'!$C:$C,"自有人员",'1-2 人员岗位信息'!$B:$B,$D117)</f>
        <v>0</v>
      </c>
      <c r="AT117" s="299"/>
      <c r="AU117" s="175">
        <f t="shared" si="198"/>
        <v>0</v>
      </c>
      <c r="AV117" s="175">
        <f>SUMIFS('1-2 人员岗位信息'!L:L,'1-2 人员岗位信息'!$C:$C,"自有人员",'1-2 人员岗位信息'!$B:$B,$D117)</f>
        <v>0</v>
      </c>
      <c r="AW117" s="299"/>
      <c r="AX117" s="175">
        <f t="shared" si="199"/>
        <v>0</v>
      </c>
      <c r="AY117" s="175">
        <f>SUMIFS('1-2 人员岗位信息'!M:M,'1-2 人员岗位信息'!$C:$C,"自有人员",'1-2 人员岗位信息'!$B:$B,$D117)</f>
        <v>0</v>
      </c>
      <c r="AZ117" s="299"/>
      <c r="BA117" s="175">
        <f t="shared" si="200"/>
        <v>0</v>
      </c>
      <c r="BB117" s="175">
        <f>SUMIFS('1-2 人员岗位信息'!N:N,'1-2 人员岗位信息'!$C:$C,"自有人员",'1-2 人员岗位信息'!$B:$B,$D117)</f>
        <v>0</v>
      </c>
      <c r="BC117" s="299"/>
      <c r="BD117" s="175">
        <f t="shared" si="201"/>
        <v>0</v>
      </c>
      <c r="BE117" s="175">
        <f>SUMIFS('1-2 人员岗位信息'!O:O,'1-2 人员岗位信息'!$C:$C,"自有人员",'1-2 人员岗位信息'!$B:$B,$D117)</f>
        <v>0</v>
      </c>
      <c r="BF117" s="299"/>
      <c r="BG117" s="175">
        <f t="shared" si="202"/>
        <v>0</v>
      </c>
      <c r="BH117" s="175">
        <f>SUMIFS('1-2 人员岗位信息'!P:P,'1-2 人员岗位信息'!$C:$C,"自有人员",'1-2 人员岗位信息'!$B:$B,$D117)</f>
        <v>0</v>
      </c>
      <c r="BI117" s="299"/>
      <c r="BJ117" s="175">
        <f t="shared" si="203"/>
        <v>0</v>
      </c>
      <c r="BK117" s="175">
        <f>SUMIFS('1-2 人员岗位信息'!Q:Q,'1-2 人员岗位信息'!$C:$C,"自有人员",'1-2 人员岗位信息'!$B:$B,$D117)</f>
        <v>0</v>
      </c>
      <c r="BL117" s="308"/>
      <c r="BM117" s="312"/>
      <c r="BN117" s="316"/>
    </row>
    <row r="118" s="264" customFormat="1" ht="33.95" hidden="1" customHeight="1" outlineLevel="5" spans="2:66">
      <c r="B118" s="175" t="s">
        <v>784</v>
      </c>
      <c r="C118" s="284" t="s">
        <v>984</v>
      </c>
      <c r="D118" s="264" t="s">
        <v>985</v>
      </c>
      <c r="E118" s="175" t="s">
        <v>981</v>
      </c>
      <c r="F118" s="175"/>
      <c r="G118" s="175" t="s">
        <v>788</v>
      </c>
      <c r="H118" s="175">
        <f t="shared" si="187"/>
        <v>0</v>
      </c>
      <c r="I118" s="175" t="s">
        <v>789</v>
      </c>
      <c r="J118" s="175" t="e">
        <f t="shared" si="188"/>
        <v>#DIV/0!</v>
      </c>
      <c r="K118" s="175" t="s">
        <v>790</v>
      </c>
      <c r="L118" s="175" t="e">
        <f t="shared" si="189"/>
        <v>#DIV/0!</v>
      </c>
      <c r="M118" s="175" t="s">
        <v>791</v>
      </c>
      <c r="N118" s="175">
        <f t="shared" si="190"/>
        <v>0</v>
      </c>
      <c r="O118" s="175"/>
      <c r="P118" s="291"/>
      <c r="Q118" s="291"/>
      <c r="R118" s="291"/>
      <c r="S118" s="291"/>
      <c r="T118" s="291"/>
      <c r="U118" s="291"/>
      <c r="V118" s="291"/>
      <c r="W118" s="291"/>
      <c r="X118" s="291"/>
      <c r="Y118" s="291"/>
      <c r="Z118" s="291"/>
      <c r="AA118" s="291"/>
      <c r="AB118" s="175">
        <f t="shared" si="191"/>
        <v>0</v>
      </c>
      <c r="AC118" s="175">
        <f t="shared" si="192"/>
        <v>0</v>
      </c>
      <c r="AD118" s="175">
        <f>SUMIFS('1-2 人员岗位信息'!F:F,'1-2 人员岗位信息'!$C:$C,"自有人员",'1-2 人员岗位信息'!$B:$B,$D118)</f>
        <v>0</v>
      </c>
      <c r="AE118" s="299"/>
      <c r="AF118" s="175">
        <f t="shared" si="193"/>
        <v>0</v>
      </c>
      <c r="AG118" s="175">
        <f>SUMIFS('1-2 人员岗位信息'!G:G,'1-2 人员岗位信息'!$C:$C,"自有人员",'1-2 人员岗位信息'!$B:$B,$D118)</f>
        <v>0</v>
      </c>
      <c r="AH118" s="299"/>
      <c r="AI118" s="175">
        <f t="shared" si="194"/>
        <v>0</v>
      </c>
      <c r="AJ118" s="175">
        <f>SUMIFS('1-2 人员岗位信息'!H:H,'1-2 人员岗位信息'!$C:$C,"自有人员",'1-2 人员岗位信息'!$B:$B,$D118)</f>
        <v>0</v>
      </c>
      <c r="AK118" s="299"/>
      <c r="AL118" s="175">
        <f t="shared" si="195"/>
        <v>0</v>
      </c>
      <c r="AM118" s="175">
        <f>SUMIFS('1-2 人员岗位信息'!I:I,'1-2 人员岗位信息'!$C:$C,"自有人员",'1-2 人员岗位信息'!$B:$B,$D118)</f>
        <v>0</v>
      </c>
      <c r="AN118" s="299"/>
      <c r="AO118" s="175">
        <f t="shared" si="196"/>
        <v>0</v>
      </c>
      <c r="AP118" s="175">
        <f>SUMIFS('1-2 人员岗位信息'!J:J,'1-2 人员岗位信息'!$C:$C,"自有人员",'1-2 人员岗位信息'!$B:$B,$D118)</f>
        <v>0</v>
      </c>
      <c r="AQ118" s="299"/>
      <c r="AR118" s="175">
        <f t="shared" si="197"/>
        <v>0</v>
      </c>
      <c r="AS118" s="175">
        <f>SUMIFS('1-2 人员岗位信息'!K:K,'1-2 人员岗位信息'!$C:$C,"自有人员",'1-2 人员岗位信息'!$B:$B,$D118)</f>
        <v>0</v>
      </c>
      <c r="AT118" s="299"/>
      <c r="AU118" s="175">
        <f t="shared" si="198"/>
        <v>0</v>
      </c>
      <c r="AV118" s="175">
        <f>SUMIFS('1-2 人员岗位信息'!L:L,'1-2 人员岗位信息'!$C:$C,"自有人员",'1-2 人员岗位信息'!$B:$B,$D118)</f>
        <v>0</v>
      </c>
      <c r="AW118" s="299"/>
      <c r="AX118" s="175">
        <f t="shared" si="199"/>
        <v>0</v>
      </c>
      <c r="AY118" s="175">
        <f>SUMIFS('1-2 人员岗位信息'!M:M,'1-2 人员岗位信息'!$C:$C,"自有人员",'1-2 人员岗位信息'!$B:$B,$D118)</f>
        <v>0</v>
      </c>
      <c r="AZ118" s="299"/>
      <c r="BA118" s="175">
        <f t="shared" si="200"/>
        <v>0</v>
      </c>
      <c r="BB118" s="175">
        <f>SUMIFS('1-2 人员岗位信息'!N:N,'1-2 人员岗位信息'!$C:$C,"自有人员",'1-2 人员岗位信息'!$B:$B,$D118)</f>
        <v>0</v>
      </c>
      <c r="BC118" s="299"/>
      <c r="BD118" s="175">
        <f t="shared" si="201"/>
        <v>0</v>
      </c>
      <c r="BE118" s="175">
        <f>SUMIFS('1-2 人员岗位信息'!O:O,'1-2 人员岗位信息'!$C:$C,"自有人员",'1-2 人员岗位信息'!$B:$B,$D118)</f>
        <v>0</v>
      </c>
      <c r="BF118" s="299"/>
      <c r="BG118" s="175">
        <f t="shared" si="202"/>
        <v>0</v>
      </c>
      <c r="BH118" s="175">
        <f>SUMIFS('1-2 人员岗位信息'!P:P,'1-2 人员岗位信息'!$C:$C,"自有人员",'1-2 人员岗位信息'!$B:$B,$D118)</f>
        <v>0</v>
      </c>
      <c r="BI118" s="299"/>
      <c r="BJ118" s="175">
        <f t="shared" si="203"/>
        <v>0</v>
      </c>
      <c r="BK118" s="175">
        <f>SUMIFS('1-2 人员岗位信息'!Q:Q,'1-2 人员岗位信息'!$C:$C,"自有人员",'1-2 人员岗位信息'!$B:$B,$D118)</f>
        <v>0</v>
      </c>
      <c r="BL118" s="308"/>
      <c r="BM118" s="312"/>
      <c r="BN118" s="316"/>
    </row>
    <row r="119" s="264" customFormat="1" ht="33.95" hidden="1" customHeight="1" outlineLevel="5" spans="2:66">
      <c r="B119" s="175" t="s">
        <v>784</v>
      </c>
      <c r="C119" s="284" t="s">
        <v>986</v>
      </c>
      <c r="D119" s="264" t="s">
        <v>987</v>
      </c>
      <c r="E119" s="175" t="s">
        <v>981</v>
      </c>
      <c r="F119" s="175"/>
      <c r="G119" s="175" t="s">
        <v>788</v>
      </c>
      <c r="H119" s="175">
        <f t="shared" si="187"/>
        <v>0</v>
      </c>
      <c r="I119" s="175" t="s">
        <v>789</v>
      </c>
      <c r="J119" s="175" t="e">
        <f t="shared" si="188"/>
        <v>#DIV/0!</v>
      </c>
      <c r="K119" s="175" t="s">
        <v>790</v>
      </c>
      <c r="L119" s="175" t="e">
        <f t="shared" si="189"/>
        <v>#DIV/0!</v>
      </c>
      <c r="M119" s="175" t="s">
        <v>791</v>
      </c>
      <c r="N119" s="175">
        <f t="shared" si="190"/>
        <v>0</v>
      </c>
      <c r="O119" s="175"/>
      <c r="P119" s="291"/>
      <c r="Q119" s="291"/>
      <c r="R119" s="291"/>
      <c r="S119" s="291"/>
      <c r="T119" s="291"/>
      <c r="U119" s="291"/>
      <c r="V119" s="291"/>
      <c r="W119" s="291"/>
      <c r="X119" s="291"/>
      <c r="Y119" s="291"/>
      <c r="Z119" s="291"/>
      <c r="AA119" s="291"/>
      <c r="AB119" s="175">
        <f t="shared" si="191"/>
        <v>0</v>
      </c>
      <c r="AC119" s="175">
        <f t="shared" si="192"/>
        <v>0</v>
      </c>
      <c r="AD119" s="175">
        <f>SUMIFS('1-2 人员岗位信息'!F:F,'1-2 人员岗位信息'!$C:$C,"自有人员",'1-2 人员岗位信息'!$B:$B,$D119)</f>
        <v>0</v>
      </c>
      <c r="AE119" s="299"/>
      <c r="AF119" s="175">
        <f t="shared" si="193"/>
        <v>0</v>
      </c>
      <c r="AG119" s="175">
        <f>SUMIFS('1-2 人员岗位信息'!G:G,'1-2 人员岗位信息'!$C:$C,"自有人员",'1-2 人员岗位信息'!$B:$B,$D119)</f>
        <v>0</v>
      </c>
      <c r="AH119" s="299"/>
      <c r="AI119" s="175">
        <f t="shared" si="194"/>
        <v>0</v>
      </c>
      <c r="AJ119" s="175">
        <f>SUMIFS('1-2 人员岗位信息'!H:H,'1-2 人员岗位信息'!$C:$C,"自有人员",'1-2 人员岗位信息'!$B:$B,$D119)</f>
        <v>0</v>
      </c>
      <c r="AK119" s="299"/>
      <c r="AL119" s="175">
        <f t="shared" si="195"/>
        <v>0</v>
      </c>
      <c r="AM119" s="175">
        <f>SUMIFS('1-2 人员岗位信息'!I:I,'1-2 人员岗位信息'!$C:$C,"自有人员",'1-2 人员岗位信息'!$B:$B,$D119)</f>
        <v>0</v>
      </c>
      <c r="AN119" s="299"/>
      <c r="AO119" s="175">
        <f t="shared" si="196"/>
        <v>0</v>
      </c>
      <c r="AP119" s="175">
        <f>SUMIFS('1-2 人员岗位信息'!J:J,'1-2 人员岗位信息'!$C:$C,"自有人员",'1-2 人员岗位信息'!$B:$B,$D119)</f>
        <v>0</v>
      </c>
      <c r="AQ119" s="299"/>
      <c r="AR119" s="175">
        <f t="shared" si="197"/>
        <v>0</v>
      </c>
      <c r="AS119" s="175">
        <f>SUMIFS('1-2 人员岗位信息'!K:K,'1-2 人员岗位信息'!$C:$C,"自有人员",'1-2 人员岗位信息'!$B:$B,$D119)</f>
        <v>0</v>
      </c>
      <c r="AT119" s="299"/>
      <c r="AU119" s="175">
        <f t="shared" si="198"/>
        <v>0</v>
      </c>
      <c r="AV119" s="175">
        <f>SUMIFS('1-2 人员岗位信息'!L:L,'1-2 人员岗位信息'!$C:$C,"自有人员",'1-2 人员岗位信息'!$B:$B,$D119)</f>
        <v>0</v>
      </c>
      <c r="AW119" s="299"/>
      <c r="AX119" s="175">
        <f t="shared" si="199"/>
        <v>0</v>
      </c>
      <c r="AY119" s="175">
        <f>SUMIFS('1-2 人员岗位信息'!M:M,'1-2 人员岗位信息'!$C:$C,"自有人员",'1-2 人员岗位信息'!$B:$B,$D119)</f>
        <v>0</v>
      </c>
      <c r="AZ119" s="299"/>
      <c r="BA119" s="175">
        <f t="shared" si="200"/>
        <v>0</v>
      </c>
      <c r="BB119" s="175">
        <f>SUMIFS('1-2 人员岗位信息'!N:N,'1-2 人员岗位信息'!$C:$C,"自有人员",'1-2 人员岗位信息'!$B:$B,$D119)</f>
        <v>0</v>
      </c>
      <c r="BC119" s="299"/>
      <c r="BD119" s="175">
        <f t="shared" si="201"/>
        <v>0</v>
      </c>
      <c r="BE119" s="175">
        <f>SUMIFS('1-2 人员岗位信息'!O:O,'1-2 人员岗位信息'!$C:$C,"自有人员",'1-2 人员岗位信息'!$B:$B,$D119)</f>
        <v>0</v>
      </c>
      <c r="BF119" s="299"/>
      <c r="BG119" s="175">
        <f t="shared" si="202"/>
        <v>0</v>
      </c>
      <c r="BH119" s="175">
        <f>SUMIFS('1-2 人员岗位信息'!P:P,'1-2 人员岗位信息'!$C:$C,"自有人员",'1-2 人员岗位信息'!$B:$B,$D119)</f>
        <v>0</v>
      </c>
      <c r="BI119" s="299"/>
      <c r="BJ119" s="175">
        <f t="shared" si="203"/>
        <v>0</v>
      </c>
      <c r="BK119" s="175">
        <f>SUMIFS('1-2 人员岗位信息'!Q:Q,'1-2 人员岗位信息'!$C:$C,"自有人员",'1-2 人员岗位信息'!$B:$B,$D119)</f>
        <v>0</v>
      </c>
      <c r="BL119" s="308"/>
      <c r="BM119" s="312"/>
      <c r="BN119" s="316"/>
    </row>
    <row r="120" s="264" customFormat="1" ht="33.95" hidden="1" customHeight="1" outlineLevel="5" spans="2:66">
      <c r="B120" s="175" t="s">
        <v>784</v>
      </c>
      <c r="C120" s="284" t="s">
        <v>988</v>
      </c>
      <c r="D120" s="264" t="s">
        <v>989</v>
      </c>
      <c r="E120" s="175" t="s">
        <v>990</v>
      </c>
      <c r="F120" s="175"/>
      <c r="G120" s="175" t="s">
        <v>788</v>
      </c>
      <c r="H120" s="175">
        <f t="shared" si="187"/>
        <v>0</v>
      </c>
      <c r="I120" s="175" t="s">
        <v>789</v>
      </c>
      <c r="J120" s="175" t="e">
        <f t="shared" si="188"/>
        <v>#DIV/0!</v>
      </c>
      <c r="K120" s="175" t="s">
        <v>790</v>
      </c>
      <c r="L120" s="175" t="e">
        <f t="shared" si="189"/>
        <v>#DIV/0!</v>
      </c>
      <c r="M120" s="175" t="s">
        <v>791</v>
      </c>
      <c r="N120" s="175">
        <f t="shared" si="190"/>
        <v>0</v>
      </c>
      <c r="O120" s="175"/>
      <c r="P120" s="291"/>
      <c r="Q120" s="291"/>
      <c r="R120" s="291"/>
      <c r="S120" s="291"/>
      <c r="T120" s="291"/>
      <c r="U120" s="291"/>
      <c r="V120" s="291"/>
      <c r="W120" s="291"/>
      <c r="X120" s="291"/>
      <c r="Y120" s="291"/>
      <c r="Z120" s="291"/>
      <c r="AA120" s="291"/>
      <c r="AB120" s="175">
        <f t="shared" si="191"/>
        <v>0</v>
      </c>
      <c r="AC120" s="175">
        <f t="shared" si="192"/>
        <v>0</v>
      </c>
      <c r="AD120" s="175">
        <f>SUMIFS('1-2 人员岗位信息'!F:F,'1-2 人员岗位信息'!$C:$C,"自有人员",'1-2 人员岗位信息'!$B:$B,$D120)</f>
        <v>0</v>
      </c>
      <c r="AE120" s="299"/>
      <c r="AF120" s="175">
        <f t="shared" si="193"/>
        <v>0</v>
      </c>
      <c r="AG120" s="175">
        <f>SUMIFS('1-2 人员岗位信息'!G:G,'1-2 人员岗位信息'!$C:$C,"自有人员",'1-2 人员岗位信息'!$B:$B,$D120)</f>
        <v>0</v>
      </c>
      <c r="AH120" s="299"/>
      <c r="AI120" s="175">
        <f t="shared" si="194"/>
        <v>0</v>
      </c>
      <c r="AJ120" s="175">
        <f>SUMIFS('1-2 人员岗位信息'!H:H,'1-2 人员岗位信息'!$C:$C,"自有人员",'1-2 人员岗位信息'!$B:$B,$D120)</f>
        <v>0</v>
      </c>
      <c r="AK120" s="299"/>
      <c r="AL120" s="175">
        <f t="shared" si="195"/>
        <v>0</v>
      </c>
      <c r="AM120" s="175">
        <f>SUMIFS('1-2 人员岗位信息'!I:I,'1-2 人员岗位信息'!$C:$C,"自有人员",'1-2 人员岗位信息'!$B:$B,$D120)</f>
        <v>0</v>
      </c>
      <c r="AN120" s="299"/>
      <c r="AO120" s="175">
        <f t="shared" si="196"/>
        <v>0</v>
      </c>
      <c r="AP120" s="175">
        <f>SUMIFS('1-2 人员岗位信息'!J:J,'1-2 人员岗位信息'!$C:$C,"自有人员",'1-2 人员岗位信息'!$B:$B,$D120)</f>
        <v>0</v>
      </c>
      <c r="AQ120" s="299"/>
      <c r="AR120" s="175">
        <f t="shared" si="197"/>
        <v>0</v>
      </c>
      <c r="AS120" s="175">
        <f>SUMIFS('1-2 人员岗位信息'!K:K,'1-2 人员岗位信息'!$C:$C,"自有人员",'1-2 人员岗位信息'!$B:$B,$D120)</f>
        <v>0</v>
      </c>
      <c r="AT120" s="299"/>
      <c r="AU120" s="175">
        <f t="shared" si="198"/>
        <v>0</v>
      </c>
      <c r="AV120" s="175">
        <f>SUMIFS('1-2 人员岗位信息'!L:L,'1-2 人员岗位信息'!$C:$C,"自有人员",'1-2 人员岗位信息'!$B:$B,$D120)</f>
        <v>0</v>
      </c>
      <c r="AW120" s="299"/>
      <c r="AX120" s="175">
        <f t="shared" si="199"/>
        <v>0</v>
      </c>
      <c r="AY120" s="175">
        <f>SUMIFS('1-2 人员岗位信息'!M:M,'1-2 人员岗位信息'!$C:$C,"自有人员",'1-2 人员岗位信息'!$B:$B,$D120)</f>
        <v>0</v>
      </c>
      <c r="AZ120" s="299"/>
      <c r="BA120" s="175">
        <f t="shared" si="200"/>
        <v>0</v>
      </c>
      <c r="BB120" s="175">
        <f>SUMIFS('1-2 人员岗位信息'!N:N,'1-2 人员岗位信息'!$C:$C,"自有人员",'1-2 人员岗位信息'!$B:$B,$D120)</f>
        <v>0</v>
      </c>
      <c r="BC120" s="299"/>
      <c r="BD120" s="175">
        <f t="shared" si="201"/>
        <v>0</v>
      </c>
      <c r="BE120" s="175">
        <f>SUMIFS('1-2 人员岗位信息'!O:O,'1-2 人员岗位信息'!$C:$C,"自有人员",'1-2 人员岗位信息'!$B:$B,$D120)</f>
        <v>0</v>
      </c>
      <c r="BF120" s="299"/>
      <c r="BG120" s="175">
        <f t="shared" si="202"/>
        <v>0</v>
      </c>
      <c r="BH120" s="175">
        <f>SUMIFS('1-2 人员岗位信息'!P:P,'1-2 人员岗位信息'!$C:$C,"自有人员",'1-2 人员岗位信息'!$B:$B,$D120)</f>
        <v>0</v>
      </c>
      <c r="BI120" s="299"/>
      <c r="BJ120" s="175">
        <f t="shared" si="203"/>
        <v>0</v>
      </c>
      <c r="BK120" s="175">
        <f>SUMIFS('1-2 人员岗位信息'!Q:Q,'1-2 人员岗位信息'!$C:$C,"自有人员",'1-2 人员岗位信息'!$B:$B,$D120)</f>
        <v>0</v>
      </c>
      <c r="BL120" s="308"/>
      <c r="BM120" s="312"/>
      <c r="BN120" s="316"/>
    </row>
    <row r="121" s="264" customFormat="1" ht="33.95" hidden="1" customHeight="1" outlineLevel="5" spans="2:66">
      <c r="B121" s="175" t="s">
        <v>784</v>
      </c>
      <c r="C121" s="284" t="s">
        <v>991</v>
      </c>
      <c r="D121" s="264" t="s">
        <v>992</v>
      </c>
      <c r="E121" s="175" t="s">
        <v>806</v>
      </c>
      <c r="F121" s="175"/>
      <c r="G121" s="175" t="s">
        <v>788</v>
      </c>
      <c r="H121" s="175">
        <f t="shared" si="187"/>
        <v>0</v>
      </c>
      <c r="I121" s="175" t="s">
        <v>789</v>
      </c>
      <c r="J121" s="175" t="e">
        <f t="shared" si="188"/>
        <v>#DIV/0!</v>
      </c>
      <c r="K121" s="175" t="s">
        <v>790</v>
      </c>
      <c r="L121" s="175" t="e">
        <f t="shared" si="189"/>
        <v>#DIV/0!</v>
      </c>
      <c r="M121" s="175" t="s">
        <v>791</v>
      </c>
      <c r="N121" s="175">
        <f t="shared" si="190"/>
        <v>0</v>
      </c>
      <c r="O121" s="175"/>
      <c r="P121" s="291"/>
      <c r="Q121" s="291"/>
      <c r="R121" s="291"/>
      <c r="S121" s="291"/>
      <c r="T121" s="291"/>
      <c r="U121" s="291"/>
      <c r="V121" s="291"/>
      <c r="W121" s="291"/>
      <c r="X121" s="291"/>
      <c r="Y121" s="291"/>
      <c r="Z121" s="291"/>
      <c r="AA121" s="291"/>
      <c r="AB121" s="175">
        <f t="shared" si="191"/>
        <v>0</v>
      </c>
      <c r="AC121" s="175">
        <f t="shared" si="192"/>
        <v>0</v>
      </c>
      <c r="AD121" s="175">
        <f>SUMIFS('1-2 人员岗位信息'!F:F,'1-2 人员岗位信息'!$C:$C,"自有人员",'1-2 人员岗位信息'!$B:$B,$D121)</f>
        <v>0</v>
      </c>
      <c r="AE121" s="299"/>
      <c r="AF121" s="175">
        <f t="shared" si="193"/>
        <v>0</v>
      </c>
      <c r="AG121" s="175">
        <f>SUMIFS('1-2 人员岗位信息'!G:G,'1-2 人员岗位信息'!$C:$C,"自有人员",'1-2 人员岗位信息'!$B:$B,$D121)</f>
        <v>0</v>
      </c>
      <c r="AH121" s="299"/>
      <c r="AI121" s="175">
        <f t="shared" si="194"/>
        <v>0</v>
      </c>
      <c r="AJ121" s="175">
        <f>SUMIFS('1-2 人员岗位信息'!H:H,'1-2 人员岗位信息'!$C:$C,"自有人员",'1-2 人员岗位信息'!$B:$B,$D121)</f>
        <v>0</v>
      </c>
      <c r="AK121" s="299"/>
      <c r="AL121" s="175">
        <f t="shared" si="195"/>
        <v>0</v>
      </c>
      <c r="AM121" s="175">
        <f>SUMIFS('1-2 人员岗位信息'!I:I,'1-2 人员岗位信息'!$C:$C,"自有人员",'1-2 人员岗位信息'!$B:$B,$D121)</f>
        <v>0</v>
      </c>
      <c r="AN121" s="299"/>
      <c r="AO121" s="175">
        <f t="shared" si="196"/>
        <v>0</v>
      </c>
      <c r="AP121" s="175">
        <f>SUMIFS('1-2 人员岗位信息'!J:J,'1-2 人员岗位信息'!$C:$C,"自有人员",'1-2 人员岗位信息'!$B:$B,$D121)</f>
        <v>0</v>
      </c>
      <c r="AQ121" s="299"/>
      <c r="AR121" s="175">
        <f t="shared" si="197"/>
        <v>0</v>
      </c>
      <c r="AS121" s="175">
        <f>SUMIFS('1-2 人员岗位信息'!K:K,'1-2 人员岗位信息'!$C:$C,"自有人员",'1-2 人员岗位信息'!$B:$B,$D121)</f>
        <v>0</v>
      </c>
      <c r="AT121" s="299"/>
      <c r="AU121" s="175">
        <f t="shared" si="198"/>
        <v>0</v>
      </c>
      <c r="AV121" s="175">
        <f>SUMIFS('1-2 人员岗位信息'!L:L,'1-2 人员岗位信息'!$C:$C,"自有人员",'1-2 人员岗位信息'!$B:$B,$D121)</f>
        <v>0</v>
      </c>
      <c r="AW121" s="299"/>
      <c r="AX121" s="175">
        <f t="shared" si="199"/>
        <v>0</v>
      </c>
      <c r="AY121" s="175">
        <f>SUMIFS('1-2 人员岗位信息'!M:M,'1-2 人员岗位信息'!$C:$C,"自有人员",'1-2 人员岗位信息'!$B:$B,$D121)</f>
        <v>0</v>
      </c>
      <c r="AZ121" s="299"/>
      <c r="BA121" s="175">
        <f t="shared" si="200"/>
        <v>0</v>
      </c>
      <c r="BB121" s="175">
        <f>SUMIFS('1-2 人员岗位信息'!N:N,'1-2 人员岗位信息'!$C:$C,"自有人员",'1-2 人员岗位信息'!$B:$B,$D121)</f>
        <v>0</v>
      </c>
      <c r="BC121" s="299"/>
      <c r="BD121" s="175">
        <f t="shared" si="201"/>
        <v>0</v>
      </c>
      <c r="BE121" s="175">
        <f>SUMIFS('1-2 人员岗位信息'!O:O,'1-2 人员岗位信息'!$C:$C,"自有人员",'1-2 人员岗位信息'!$B:$B,$D121)</f>
        <v>0</v>
      </c>
      <c r="BF121" s="299"/>
      <c r="BG121" s="175">
        <f t="shared" si="202"/>
        <v>0</v>
      </c>
      <c r="BH121" s="175">
        <f>SUMIFS('1-2 人员岗位信息'!P:P,'1-2 人员岗位信息'!$C:$C,"自有人员",'1-2 人员岗位信息'!$B:$B,$D121)</f>
        <v>0</v>
      </c>
      <c r="BI121" s="299"/>
      <c r="BJ121" s="175">
        <f t="shared" si="203"/>
        <v>0</v>
      </c>
      <c r="BK121" s="175">
        <f>SUMIFS('1-2 人员岗位信息'!Q:Q,'1-2 人员岗位信息'!$C:$C,"自有人员",'1-2 人员岗位信息'!$B:$B,$D121)</f>
        <v>0</v>
      </c>
      <c r="BL121" s="308"/>
      <c r="BM121" s="312"/>
      <c r="BN121" s="316"/>
    </row>
    <row r="122" s="118" customFormat="1" ht="33.95" hidden="1" customHeight="1" outlineLevel="4" collapsed="1" spans="2:66">
      <c r="B122" s="119" t="s">
        <v>779</v>
      </c>
      <c r="C122" s="120" t="s">
        <v>71</v>
      </c>
      <c r="D122" s="118" t="s">
        <v>68</v>
      </c>
      <c r="E122" s="119"/>
      <c r="F122" s="119"/>
      <c r="G122" s="119"/>
      <c r="H122" s="119">
        <f>SUM(H123:H131)</f>
        <v>0</v>
      </c>
      <c r="I122" s="119"/>
      <c r="J122" s="119"/>
      <c r="K122" s="119"/>
      <c r="L122" s="119"/>
      <c r="M122" s="119"/>
      <c r="N122" s="119"/>
      <c r="O122" s="119"/>
      <c r="P122" s="290"/>
      <c r="Q122" s="290"/>
      <c r="R122" s="290"/>
      <c r="S122" s="290"/>
      <c r="T122" s="290"/>
      <c r="U122" s="290"/>
      <c r="V122" s="290"/>
      <c r="W122" s="290"/>
      <c r="X122" s="290"/>
      <c r="Y122" s="290"/>
      <c r="Z122" s="290"/>
      <c r="AA122" s="290"/>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7"/>
      <c r="BM122" s="312"/>
      <c r="BN122" s="315"/>
    </row>
    <row r="123" s="264" customFormat="1" ht="33.95" hidden="1" customHeight="1" outlineLevel="5" spans="2:66">
      <c r="B123" s="175" t="s">
        <v>784</v>
      </c>
      <c r="C123" s="284" t="s">
        <v>993</v>
      </c>
      <c r="D123" s="264" t="s">
        <v>971</v>
      </c>
      <c r="E123" s="175" t="s">
        <v>994</v>
      </c>
      <c r="F123" s="175"/>
      <c r="G123" s="175" t="s">
        <v>788</v>
      </c>
      <c r="H123" s="175">
        <f t="shared" ref="H123:H131" si="205">AB123</f>
        <v>0</v>
      </c>
      <c r="I123" s="175" t="s">
        <v>789</v>
      </c>
      <c r="J123" s="175" t="e">
        <f t="shared" ref="J123:J131" si="206">SUM(AD123,AG123,AJ123,AM123,AP123,AS123,AV123,AY123,BB123,BE123,BH123,BK123)/N123</f>
        <v>#DIV/0!</v>
      </c>
      <c r="K123" s="175" t="s">
        <v>790</v>
      </c>
      <c r="L123" s="175" t="e">
        <f t="shared" ref="L123:L131" si="207">H123/N123/J123</f>
        <v>#DIV/0!</v>
      </c>
      <c r="M123" s="175" t="s">
        <v>791</v>
      </c>
      <c r="N123" s="175">
        <f t="shared" ref="N123:N131" si="208">COUNTIF(AD123,"&gt;0")+COUNTIF(AG123,"&gt;0")+COUNTIF(AJ123,"&gt;0")+COUNTIF(AM123,"&gt;0")+COUNTIF(AP123,"&gt;0")+COUNTIF(AS123,"&gt;0")+COUNTIF(AV123,"&gt;0")+COUNTIF(AY123,"&gt;0")+COUNTIF(BB123,"&gt;0")+COUNTIF(BE123,"&gt;0")+COUNTIF(BH123,"&gt;0")+COUNTIF(BK123,"&gt;0")</f>
        <v>0</v>
      </c>
      <c r="O123" s="175"/>
      <c r="P123" s="291"/>
      <c r="Q123" s="291"/>
      <c r="R123" s="291"/>
      <c r="S123" s="291"/>
      <c r="T123" s="291"/>
      <c r="U123" s="291"/>
      <c r="V123" s="291"/>
      <c r="W123" s="291"/>
      <c r="X123" s="291"/>
      <c r="Y123" s="291"/>
      <c r="Z123" s="291"/>
      <c r="AA123" s="291"/>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9"/>
      <c r="AF123" s="175">
        <f t="shared" ref="AF123:AF131" si="211">AG123*AH123</f>
        <v>0</v>
      </c>
      <c r="AG123" s="175">
        <f>SUMIFS('1-2 人员岗位信息'!G:G,'1-2 人员岗位信息'!$C:$C,"劳务派遣",'1-2 人员岗位信息'!$B:$B,$D123)</f>
        <v>0</v>
      </c>
      <c r="AH123" s="299"/>
      <c r="AI123" s="175">
        <f t="shared" ref="AI123:AI131" si="212">AJ123*AK123</f>
        <v>0</v>
      </c>
      <c r="AJ123" s="175">
        <f>SUMIFS('1-2 人员岗位信息'!H:H,'1-2 人员岗位信息'!$C:$C,"劳务派遣",'1-2 人员岗位信息'!$B:$B,$D123)</f>
        <v>0</v>
      </c>
      <c r="AK123" s="299"/>
      <c r="AL123" s="175">
        <f t="shared" ref="AL123:AL131" si="213">AM123*AN123</f>
        <v>0</v>
      </c>
      <c r="AM123" s="175">
        <f>SUMIFS('1-2 人员岗位信息'!I:I,'1-2 人员岗位信息'!$C:$C,"劳务派遣",'1-2 人员岗位信息'!$B:$B,$D123)</f>
        <v>0</v>
      </c>
      <c r="AN123" s="299"/>
      <c r="AO123" s="175">
        <f t="shared" ref="AO123:AO131" si="214">AP123*AQ123</f>
        <v>0</v>
      </c>
      <c r="AP123" s="175">
        <f>SUMIFS('1-2 人员岗位信息'!J:J,'1-2 人员岗位信息'!$C:$C,"劳务派遣",'1-2 人员岗位信息'!$B:$B,$D123)</f>
        <v>0</v>
      </c>
      <c r="AQ123" s="299"/>
      <c r="AR123" s="175">
        <f t="shared" ref="AR123:AR131" si="215">AS123*AT123</f>
        <v>0</v>
      </c>
      <c r="AS123" s="175">
        <f>SUMIFS('1-2 人员岗位信息'!K:K,'1-2 人员岗位信息'!$C:$C,"劳务派遣",'1-2 人员岗位信息'!$B:$B,$D123)</f>
        <v>0</v>
      </c>
      <c r="AT123" s="299"/>
      <c r="AU123" s="175">
        <f t="shared" ref="AU123:AU131" si="216">AV123*AW123</f>
        <v>0</v>
      </c>
      <c r="AV123" s="175">
        <f>SUMIFS('1-2 人员岗位信息'!L:L,'1-2 人员岗位信息'!$C:$C,"劳务派遣",'1-2 人员岗位信息'!$B:$B,$D123)</f>
        <v>0</v>
      </c>
      <c r="AW123" s="299"/>
      <c r="AX123" s="175">
        <f t="shared" ref="AX123:AX131" si="217">AY123*AZ123</f>
        <v>0</v>
      </c>
      <c r="AY123" s="175">
        <f>SUMIFS('1-2 人员岗位信息'!M:M,'1-2 人员岗位信息'!$C:$C,"劳务派遣",'1-2 人员岗位信息'!$B:$B,$D123)</f>
        <v>0</v>
      </c>
      <c r="AZ123" s="299"/>
      <c r="BA123" s="175">
        <f t="shared" ref="BA123:BA131" si="218">BB123*BC123</f>
        <v>0</v>
      </c>
      <c r="BB123" s="175">
        <f>SUMIFS('1-2 人员岗位信息'!N:N,'1-2 人员岗位信息'!$C:$C,"劳务派遣",'1-2 人员岗位信息'!$B:$B,$D123)</f>
        <v>0</v>
      </c>
      <c r="BC123" s="299"/>
      <c r="BD123" s="175">
        <f t="shared" ref="BD123:BD131" si="219">BE123*BF123</f>
        <v>0</v>
      </c>
      <c r="BE123" s="175">
        <f>SUMIFS('1-2 人员岗位信息'!O:O,'1-2 人员岗位信息'!$C:$C,"劳务派遣",'1-2 人员岗位信息'!$B:$B,$D123)</f>
        <v>0</v>
      </c>
      <c r="BF123" s="299"/>
      <c r="BG123" s="175">
        <f t="shared" ref="BG123:BG131" si="220">BH123*BI123</f>
        <v>0</v>
      </c>
      <c r="BH123" s="175">
        <f>SUMIFS('1-2 人员岗位信息'!P:P,'1-2 人员岗位信息'!$C:$C,"劳务派遣",'1-2 人员岗位信息'!$B:$B,$D123)</f>
        <v>0</v>
      </c>
      <c r="BI123" s="299"/>
      <c r="BJ123" s="175">
        <f t="shared" ref="BJ123:BJ131" si="221">BK123*BL123</f>
        <v>0</v>
      </c>
      <c r="BK123" s="175">
        <f>SUMIFS('1-2 人员岗位信息'!Q:Q,'1-2 人员岗位信息'!$C:$C,"劳务派遣",'1-2 人员岗位信息'!$B:$B,$D123)</f>
        <v>0</v>
      </c>
      <c r="BL123" s="308"/>
      <c r="BM123" s="312"/>
      <c r="BN123" s="316"/>
    </row>
    <row r="124" s="264" customFormat="1" ht="33.95" hidden="1" customHeight="1" outlineLevel="5" spans="2:66">
      <c r="B124" s="175" t="s">
        <v>784</v>
      </c>
      <c r="C124" s="284" t="s">
        <v>995</v>
      </c>
      <c r="D124" s="264" t="s">
        <v>974</v>
      </c>
      <c r="E124" s="175" t="s">
        <v>996</v>
      </c>
      <c r="F124" s="175"/>
      <c r="G124" s="175" t="s">
        <v>788</v>
      </c>
      <c r="H124" s="175">
        <f t="shared" si="205"/>
        <v>0</v>
      </c>
      <c r="I124" s="175" t="s">
        <v>789</v>
      </c>
      <c r="J124" s="175" t="e">
        <f t="shared" si="206"/>
        <v>#DIV/0!</v>
      </c>
      <c r="K124" s="175" t="s">
        <v>790</v>
      </c>
      <c r="L124" s="175" t="e">
        <f t="shared" si="207"/>
        <v>#DIV/0!</v>
      </c>
      <c r="M124" s="175" t="s">
        <v>791</v>
      </c>
      <c r="N124" s="175">
        <f t="shared" si="208"/>
        <v>0</v>
      </c>
      <c r="O124" s="175"/>
      <c r="P124" s="291"/>
      <c r="Q124" s="291"/>
      <c r="R124" s="291"/>
      <c r="S124" s="291"/>
      <c r="T124" s="291"/>
      <c r="U124" s="291"/>
      <c r="V124" s="291"/>
      <c r="W124" s="291"/>
      <c r="X124" s="291"/>
      <c r="Y124" s="291"/>
      <c r="Z124" s="291"/>
      <c r="AA124" s="291"/>
      <c r="AB124" s="175">
        <f t="shared" si="209"/>
        <v>0</v>
      </c>
      <c r="AC124" s="175">
        <f t="shared" si="210"/>
        <v>0</v>
      </c>
      <c r="AD124" s="175">
        <f>SUMIFS('1-2 人员岗位信息'!F:F,'1-2 人员岗位信息'!$C:$C,"劳务派遣",'1-2 人员岗位信息'!$B:$B,$D124)</f>
        <v>0</v>
      </c>
      <c r="AE124" s="299"/>
      <c r="AF124" s="175">
        <f t="shared" si="211"/>
        <v>0</v>
      </c>
      <c r="AG124" s="175">
        <f>SUMIFS('1-2 人员岗位信息'!G:G,'1-2 人员岗位信息'!$C:$C,"劳务派遣",'1-2 人员岗位信息'!$B:$B,$D124)</f>
        <v>0</v>
      </c>
      <c r="AH124" s="299"/>
      <c r="AI124" s="175">
        <f t="shared" si="212"/>
        <v>0</v>
      </c>
      <c r="AJ124" s="175">
        <f>SUMIFS('1-2 人员岗位信息'!H:H,'1-2 人员岗位信息'!$C:$C,"劳务派遣",'1-2 人员岗位信息'!$B:$B,$D124)</f>
        <v>0</v>
      </c>
      <c r="AK124" s="299"/>
      <c r="AL124" s="175">
        <f t="shared" si="213"/>
        <v>0</v>
      </c>
      <c r="AM124" s="175">
        <f>SUMIFS('1-2 人员岗位信息'!I:I,'1-2 人员岗位信息'!$C:$C,"劳务派遣",'1-2 人员岗位信息'!$B:$B,$D124)</f>
        <v>0</v>
      </c>
      <c r="AN124" s="299"/>
      <c r="AO124" s="175">
        <f t="shared" si="214"/>
        <v>0</v>
      </c>
      <c r="AP124" s="175">
        <f>SUMIFS('1-2 人员岗位信息'!J:J,'1-2 人员岗位信息'!$C:$C,"劳务派遣",'1-2 人员岗位信息'!$B:$B,$D124)</f>
        <v>0</v>
      </c>
      <c r="AQ124" s="299"/>
      <c r="AR124" s="175">
        <f t="shared" si="215"/>
        <v>0</v>
      </c>
      <c r="AS124" s="175">
        <f>SUMIFS('1-2 人员岗位信息'!K:K,'1-2 人员岗位信息'!$C:$C,"劳务派遣",'1-2 人员岗位信息'!$B:$B,$D124)</f>
        <v>0</v>
      </c>
      <c r="AT124" s="299"/>
      <c r="AU124" s="175">
        <f t="shared" si="216"/>
        <v>0</v>
      </c>
      <c r="AV124" s="175">
        <f>SUMIFS('1-2 人员岗位信息'!L:L,'1-2 人员岗位信息'!$C:$C,"劳务派遣",'1-2 人员岗位信息'!$B:$B,$D124)</f>
        <v>0</v>
      </c>
      <c r="AW124" s="299"/>
      <c r="AX124" s="175">
        <f t="shared" si="217"/>
        <v>0</v>
      </c>
      <c r="AY124" s="175">
        <f>SUMIFS('1-2 人员岗位信息'!M:M,'1-2 人员岗位信息'!$C:$C,"劳务派遣",'1-2 人员岗位信息'!$B:$B,$D124)</f>
        <v>0</v>
      </c>
      <c r="AZ124" s="299"/>
      <c r="BA124" s="175">
        <f t="shared" si="218"/>
        <v>0</v>
      </c>
      <c r="BB124" s="175">
        <f>SUMIFS('1-2 人员岗位信息'!N:N,'1-2 人员岗位信息'!$C:$C,"劳务派遣",'1-2 人员岗位信息'!$B:$B,$D124)</f>
        <v>0</v>
      </c>
      <c r="BC124" s="299"/>
      <c r="BD124" s="175">
        <f t="shared" si="219"/>
        <v>0</v>
      </c>
      <c r="BE124" s="175">
        <f>SUMIFS('1-2 人员岗位信息'!O:O,'1-2 人员岗位信息'!$C:$C,"劳务派遣",'1-2 人员岗位信息'!$B:$B,$D124)</f>
        <v>0</v>
      </c>
      <c r="BF124" s="299"/>
      <c r="BG124" s="175">
        <f t="shared" si="220"/>
        <v>0</v>
      </c>
      <c r="BH124" s="175">
        <f>SUMIFS('1-2 人员岗位信息'!P:P,'1-2 人员岗位信息'!$C:$C,"劳务派遣",'1-2 人员岗位信息'!$B:$B,$D124)</f>
        <v>0</v>
      </c>
      <c r="BI124" s="299"/>
      <c r="BJ124" s="175">
        <f t="shared" si="221"/>
        <v>0</v>
      </c>
      <c r="BK124" s="175">
        <f>SUMIFS('1-2 人员岗位信息'!Q:Q,'1-2 人员岗位信息'!$C:$C,"劳务派遣",'1-2 人员岗位信息'!$B:$B,$D124)</f>
        <v>0</v>
      </c>
      <c r="BL124" s="308"/>
      <c r="BM124" s="312"/>
      <c r="BN124" s="316"/>
    </row>
    <row r="125" s="264" customFormat="1" ht="33.95" hidden="1" customHeight="1" outlineLevel="5" spans="2:66">
      <c r="B125" s="175" t="s">
        <v>784</v>
      </c>
      <c r="C125" s="284" t="s">
        <v>997</v>
      </c>
      <c r="D125" s="264" t="s">
        <v>977</v>
      </c>
      <c r="E125" s="175" t="s">
        <v>978</v>
      </c>
      <c r="F125" s="175"/>
      <c r="G125" s="175" t="s">
        <v>788</v>
      </c>
      <c r="H125" s="175">
        <f t="shared" si="205"/>
        <v>0</v>
      </c>
      <c r="I125" s="175" t="s">
        <v>789</v>
      </c>
      <c r="J125" s="175" t="e">
        <f t="shared" si="206"/>
        <v>#DIV/0!</v>
      </c>
      <c r="K125" s="175" t="s">
        <v>790</v>
      </c>
      <c r="L125" s="175" t="e">
        <f t="shared" si="207"/>
        <v>#DIV/0!</v>
      </c>
      <c r="M125" s="175" t="s">
        <v>791</v>
      </c>
      <c r="N125" s="175">
        <f t="shared" si="208"/>
        <v>0</v>
      </c>
      <c r="O125" s="175"/>
      <c r="P125" s="291"/>
      <c r="Q125" s="291"/>
      <c r="R125" s="291"/>
      <c r="S125" s="291"/>
      <c r="T125" s="291"/>
      <c r="U125" s="291"/>
      <c r="V125" s="291"/>
      <c r="W125" s="291"/>
      <c r="X125" s="291"/>
      <c r="Y125" s="291"/>
      <c r="Z125" s="291"/>
      <c r="AA125" s="291"/>
      <c r="AB125" s="175">
        <f t="shared" si="209"/>
        <v>0</v>
      </c>
      <c r="AC125" s="175">
        <f t="shared" si="210"/>
        <v>0</v>
      </c>
      <c r="AD125" s="175">
        <f>SUMIFS('1-2 人员岗位信息'!F:F,'1-2 人员岗位信息'!$C:$C,"劳务派遣",'1-2 人员岗位信息'!$B:$B,$D125)</f>
        <v>0</v>
      </c>
      <c r="AE125" s="299"/>
      <c r="AF125" s="175">
        <f t="shared" si="211"/>
        <v>0</v>
      </c>
      <c r="AG125" s="175">
        <f>SUMIFS('1-2 人员岗位信息'!G:G,'1-2 人员岗位信息'!$C:$C,"劳务派遣",'1-2 人员岗位信息'!$B:$B,$D125)</f>
        <v>0</v>
      </c>
      <c r="AH125" s="299"/>
      <c r="AI125" s="175">
        <f t="shared" si="212"/>
        <v>0</v>
      </c>
      <c r="AJ125" s="175">
        <f>SUMIFS('1-2 人员岗位信息'!H:H,'1-2 人员岗位信息'!$C:$C,"劳务派遣",'1-2 人员岗位信息'!$B:$B,$D125)</f>
        <v>0</v>
      </c>
      <c r="AK125" s="299"/>
      <c r="AL125" s="175">
        <f t="shared" si="213"/>
        <v>0</v>
      </c>
      <c r="AM125" s="175">
        <f>SUMIFS('1-2 人员岗位信息'!I:I,'1-2 人员岗位信息'!$C:$C,"劳务派遣",'1-2 人员岗位信息'!$B:$B,$D125)</f>
        <v>0</v>
      </c>
      <c r="AN125" s="299"/>
      <c r="AO125" s="175">
        <f t="shared" si="214"/>
        <v>0</v>
      </c>
      <c r="AP125" s="175">
        <f>SUMIFS('1-2 人员岗位信息'!J:J,'1-2 人员岗位信息'!$C:$C,"劳务派遣",'1-2 人员岗位信息'!$B:$B,$D125)</f>
        <v>0</v>
      </c>
      <c r="AQ125" s="299"/>
      <c r="AR125" s="175">
        <f t="shared" si="215"/>
        <v>0</v>
      </c>
      <c r="AS125" s="175">
        <f>SUMIFS('1-2 人员岗位信息'!K:K,'1-2 人员岗位信息'!$C:$C,"劳务派遣",'1-2 人员岗位信息'!$B:$B,$D125)</f>
        <v>0</v>
      </c>
      <c r="AT125" s="299"/>
      <c r="AU125" s="175">
        <f t="shared" si="216"/>
        <v>0</v>
      </c>
      <c r="AV125" s="175">
        <f>SUMIFS('1-2 人员岗位信息'!L:L,'1-2 人员岗位信息'!$C:$C,"劳务派遣",'1-2 人员岗位信息'!$B:$B,$D125)</f>
        <v>0</v>
      </c>
      <c r="AW125" s="299"/>
      <c r="AX125" s="175">
        <f t="shared" si="217"/>
        <v>0</v>
      </c>
      <c r="AY125" s="175">
        <f>SUMIFS('1-2 人员岗位信息'!M:M,'1-2 人员岗位信息'!$C:$C,"劳务派遣",'1-2 人员岗位信息'!$B:$B,$D125)</f>
        <v>0</v>
      </c>
      <c r="AZ125" s="299"/>
      <c r="BA125" s="175">
        <f t="shared" si="218"/>
        <v>0</v>
      </c>
      <c r="BB125" s="175">
        <f>SUMIFS('1-2 人员岗位信息'!N:N,'1-2 人员岗位信息'!$C:$C,"劳务派遣",'1-2 人员岗位信息'!$B:$B,$D125)</f>
        <v>0</v>
      </c>
      <c r="BC125" s="299"/>
      <c r="BD125" s="175">
        <f t="shared" si="219"/>
        <v>0</v>
      </c>
      <c r="BE125" s="175">
        <f>SUMIFS('1-2 人员岗位信息'!O:O,'1-2 人员岗位信息'!$C:$C,"劳务派遣",'1-2 人员岗位信息'!$B:$B,$D125)</f>
        <v>0</v>
      </c>
      <c r="BF125" s="299"/>
      <c r="BG125" s="175">
        <f t="shared" si="220"/>
        <v>0</v>
      </c>
      <c r="BH125" s="175">
        <f>SUMIFS('1-2 人员岗位信息'!P:P,'1-2 人员岗位信息'!$C:$C,"劳务派遣",'1-2 人员岗位信息'!$B:$B,$D125)</f>
        <v>0</v>
      </c>
      <c r="BI125" s="299"/>
      <c r="BJ125" s="175">
        <f t="shared" si="221"/>
        <v>0</v>
      </c>
      <c r="BK125" s="175">
        <f>SUMIFS('1-2 人员岗位信息'!Q:Q,'1-2 人员岗位信息'!$C:$C,"劳务派遣",'1-2 人员岗位信息'!$B:$B,$D125)</f>
        <v>0</v>
      </c>
      <c r="BL125" s="308"/>
      <c r="BM125" s="312"/>
      <c r="BN125" s="316"/>
    </row>
    <row r="126" s="264" customFormat="1" ht="33.95" hidden="1" customHeight="1" outlineLevel="5" spans="2:66">
      <c r="B126" s="175" t="s">
        <v>784</v>
      </c>
      <c r="C126" s="284" t="s">
        <v>998</v>
      </c>
      <c r="D126" s="264" t="s">
        <v>980</v>
      </c>
      <c r="E126" s="175" t="s">
        <v>981</v>
      </c>
      <c r="F126" s="175"/>
      <c r="G126" s="175" t="s">
        <v>788</v>
      </c>
      <c r="H126" s="175">
        <f t="shared" si="205"/>
        <v>0</v>
      </c>
      <c r="I126" s="175" t="s">
        <v>789</v>
      </c>
      <c r="J126" s="175" t="e">
        <f t="shared" si="206"/>
        <v>#DIV/0!</v>
      </c>
      <c r="K126" s="175" t="s">
        <v>790</v>
      </c>
      <c r="L126" s="175" t="e">
        <f t="shared" si="207"/>
        <v>#DIV/0!</v>
      </c>
      <c r="M126" s="175" t="s">
        <v>791</v>
      </c>
      <c r="N126" s="175">
        <f t="shared" si="208"/>
        <v>0</v>
      </c>
      <c r="O126" s="175"/>
      <c r="P126" s="291"/>
      <c r="Q126" s="291"/>
      <c r="R126" s="291"/>
      <c r="S126" s="291"/>
      <c r="T126" s="291"/>
      <c r="U126" s="291"/>
      <c r="V126" s="291"/>
      <c r="W126" s="291"/>
      <c r="X126" s="291"/>
      <c r="Y126" s="291"/>
      <c r="Z126" s="291"/>
      <c r="AA126" s="291"/>
      <c r="AB126" s="175">
        <f t="shared" si="209"/>
        <v>0</v>
      </c>
      <c r="AC126" s="175">
        <f t="shared" si="210"/>
        <v>0</v>
      </c>
      <c r="AD126" s="175">
        <f>SUMIFS('1-2 人员岗位信息'!F:F,'1-2 人员岗位信息'!$C:$C,"劳务派遣",'1-2 人员岗位信息'!$B:$B,$D126)</f>
        <v>0</v>
      </c>
      <c r="AE126" s="299"/>
      <c r="AF126" s="175">
        <f t="shared" si="211"/>
        <v>0</v>
      </c>
      <c r="AG126" s="175">
        <f>SUMIFS('1-2 人员岗位信息'!G:G,'1-2 人员岗位信息'!$C:$C,"劳务派遣",'1-2 人员岗位信息'!$B:$B,$D126)</f>
        <v>0</v>
      </c>
      <c r="AH126" s="299"/>
      <c r="AI126" s="175">
        <f t="shared" si="212"/>
        <v>0</v>
      </c>
      <c r="AJ126" s="175">
        <f>SUMIFS('1-2 人员岗位信息'!H:H,'1-2 人员岗位信息'!$C:$C,"劳务派遣",'1-2 人员岗位信息'!$B:$B,$D126)</f>
        <v>0</v>
      </c>
      <c r="AK126" s="299"/>
      <c r="AL126" s="175">
        <f t="shared" si="213"/>
        <v>0</v>
      </c>
      <c r="AM126" s="175">
        <f>SUMIFS('1-2 人员岗位信息'!I:I,'1-2 人员岗位信息'!$C:$C,"劳务派遣",'1-2 人员岗位信息'!$B:$B,$D126)</f>
        <v>0</v>
      </c>
      <c r="AN126" s="299"/>
      <c r="AO126" s="175">
        <f t="shared" si="214"/>
        <v>0</v>
      </c>
      <c r="AP126" s="175">
        <f>SUMIFS('1-2 人员岗位信息'!J:J,'1-2 人员岗位信息'!$C:$C,"劳务派遣",'1-2 人员岗位信息'!$B:$B,$D126)</f>
        <v>0</v>
      </c>
      <c r="AQ126" s="299"/>
      <c r="AR126" s="175">
        <f t="shared" si="215"/>
        <v>0</v>
      </c>
      <c r="AS126" s="175">
        <f>SUMIFS('1-2 人员岗位信息'!K:K,'1-2 人员岗位信息'!$C:$C,"劳务派遣",'1-2 人员岗位信息'!$B:$B,$D126)</f>
        <v>0</v>
      </c>
      <c r="AT126" s="299"/>
      <c r="AU126" s="175">
        <f t="shared" si="216"/>
        <v>0</v>
      </c>
      <c r="AV126" s="175">
        <f>SUMIFS('1-2 人员岗位信息'!L:L,'1-2 人员岗位信息'!$C:$C,"劳务派遣",'1-2 人员岗位信息'!$B:$B,$D126)</f>
        <v>0</v>
      </c>
      <c r="AW126" s="299"/>
      <c r="AX126" s="175">
        <f t="shared" si="217"/>
        <v>0</v>
      </c>
      <c r="AY126" s="175">
        <f>SUMIFS('1-2 人员岗位信息'!M:M,'1-2 人员岗位信息'!$C:$C,"劳务派遣",'1-2 人员岗位信息'!$B:$B,$D126)</f>
        <v>0</v>
      </c>
      <c r="AZ126" s="299"/>
      <c r="BA126" s="175">
        <f t="shared" si="218"/>
        <v>0</v>
      </c>
      <c r="BB126" s="175">
        <f>SUMIFS('1-2 人员岗位信息'!N:N,'1-2 人员岗位信息'!$C:$C,"劳务派遣",'1-2 人员岗位信息'!$B:$B,$D126)</f>
        <v>0</v>
      </c>
      <c r="BC126" s="299"/>
      <c r="BD126" s="175">
        <f t="shared" si="219"/>
        <v>0</v>
      </c>
      <c r="BE126" s="175">
        <f>SUMIFS('1-2 人员岗位信息'!O:O,'1-2 人员岗位信息'!$C:$C,"劳务派遣",'1-2 人员岗位信息'!$B:$B,$D126)</f>
        <v>0</v>
      </c>
      <c r="BF126" s="299"/>
      <c r="BG126" s="175">
        <f t="shared" si="220"/>
        <v>0</v>
      </c>
      <c r="BH126" s="175">
        <f>SUMIFS('1-2 人员岗位信息'!P:P,'1-2 人员岗位信息'!$C:$C,"劳务派遣",'1-2 人员岗位信息'!$B:$B,$D126)</f>
        <v>0</v>
      </c>
      <c r="BI126" s="299"/>
      <c r="BJ126" s="175">
        <f t="shared" si="221"/>
        <v>0</v>
      </c>
      <c r="BK126" s="175">
        <f>SUMIFS('1-2 人员岗位信息'!Q:Q,'1-2 人员岗位信息'!$C:$C,"劳务派遣",'1-2 人员岗位信息'!$B:$B,$D126)</f>
        <v>0</v>
      </c>
      <c r="BL126" s="308"/>
      <c r="BM126" s="312"/>
      <c r="BN126" s="316"/>
    </row>
    <row r="127" s="264" customFormat="1" ht="33.95" hidden="1" customHeight="1" outlineLevel="5" spans="2:66">
      <c r="B127" s="175" t="s">
        <v>784</v>
      </c>
      <c r="C127" s="284" t="s">
        <v>999</v>
      </c>
      <c r="D127" s="264" t="s">
        <v>983</v>
      </c>
      <c r="E127" s="175" t="s">
        <v>981</v>
      </c>
      <c r="F127" s="175"/>
      <c r="G127" s="175" t="s">
        <v>788</v>
      </c>
      <c r="H127" s="175">
        <f t="shared" si="205"/>
        <v>0</v>
      </c>
      <c r="I127" s="175" t="s">
        <v>789</v>
      </c>
      <c r="J127" s="175" t="e">
        <f t="shared" si="206"/>
        <v>#DIV/0!</v>
      </c>
      <c r="K127" s="175" t="s">
        <v>790</v>
      </c>
      <c r="L127" s="175" t="e">
        <f t="shared" si="207"/>
        <v>#DIV/0!</v>
      </c>
      <c r="M127" s="175" t="s">
        <v>791</v>
      </c>
      <c r="N127" s="175">
        <f t="shared" si="208"/>
        <v>0</v>
      </c>
      <c r="O127" s="175"/>
      <c r="P127" s="291"/>
      <c r="Q127" s="291"/>
      <c r="R127" s="291"/>
      <c r="S127" s="291"/>
      <c r="T127" s="291"/>
      <c r="U127" s="291"/>
      <c r="V127" s="291"/>
      <c r="W127" s="291"/>
      <c r="X127" s="291"/>
      <c r="Y127" s="291"/>
      <c r="Z127" s="291"/>
      <c r="AA127" s="291"/>
      <c r="AB127" s="175">
        <f t="shared" si="209"/>
        <v>0</v>
      </c>
      <c r="AC127" s="175">
        <f t="shared" si="210"/>
        <v>0</v>
      </c>
      <c r="AD127" s="175">
        <f>SUMIFS('1-2 人员岗位信息'!F:F,'1-2 人员岗位信息'!$C:$C,"劳务派遣",'1-2 人员岗位信息'!$B:$B,$D127)</f>
        <v>0</v>
      </c>
      <c r="AE127" s="299"/>
      <c r="AF127" s="175">
        <f t="shared" si="211"/>
        <v>0</v>
      </c>
      <c r="AG127" s="175">
        <f>SUMIFS('1-2 人员岗位信息'!G:G,'1-2 人员岗位信息'!$C:$C,"劳务派遣",'1-2 人员岗位信息'!$B:$B,$D127)</f>
        <v>0</v>
      </c>
      <c r="AH127" s="299"/>
      <c r="AI127" s="175">
        <f t="shared" si="212"/>
        <v>0</v>
      </c>
      <c r="AJ127" s="175">
        <f>SUMIFS('1-2 人员岗位信息'!H:H,'1-2 人员岗位信息'!$C:$C,"劳务派遣",'1-2 人员岗位信息'!$B:$B,$D127)</f>
        <v>0</v>
      </c>
      <c r="AK127" s="299"/>
      <c r="AL127" s="175">
        <f t="shared" si="213"/>
        <v>0</v>
      </c>
      <c r="AM127" s="175">
        <f>SUMIFS('1-2 人员岗位信息'!I:I,'1-2 人员岗位信息'!$C:$C,"劳务派遣",'1-2 人员岗位信息'!$B:$B,$D127)</f>
        <v>0</v>
      </c>
      <c r="AN127" s="299"/>
      <c r="AO127" s="175">
        <f t="shared" si="214"/>
        <v>0</v>
      </c>
      <c r="AP127" s="175">
        <f>SUMIFS('1-2 人员岗位信息'!J:J,'1-2 人员岗位信息'!$C:$C,"劳务派遣",'1-2 人员岗位信息'!$B:$B,$D127)</f>
        <v>0</v>
      </c>
      <c r="AQ127" s="299"/>
      <c r="AR127" s="175">
        <f t="shared" si="215"/>
        <v>0</v>
      </c>
      <c r="AS127" s="175">
        <f>SUMIFS('1-2 人员岗位信息'!K:K,'1-2 人员岗位信息'!$C:$C,"劳务派遣",'1-2 人员岗位信息'!$B:$B,$D127)</f>
        <v>0</v>
      </c>
      <c r="AT127" s="299"/>
      <c r="AU127" s="175">
        <f t="shared" si="216"/>
        <v>0</v>
      </c>
      <c r="AV127" s="175">
        <f>SUMIFS('1-2 人员岗位信息'!L:L,'1-2 人员岗位信息'!$C:$C,"劳务派遣",'1-2 人员岗位信息'!$B:$B,$D127)</f>
        <v>0</v>
      </c>
      <c r="AW127" s="299"/>
      <c r="AX127" s="175">
        <f t="shared" si="217"/>
        <v>0</v>
      </c>
      <c r="AY127" s="175">
        <f>SUMIFS('1-2 人员岗位信息'!M:M,'1-2 人员岗位信息'!$C:$C,"劳务派遣",'1-2 人员岗位信息'!$B:$B,$D127)</f>
        <v>0</v>
      </c>
      <c r="AZ127" s="299"/>
      <c r="BA127" s="175">
        <f t="shared" si="218"/>
        <v>0</v>
      </c>
      <c r="BB127" s="175">
        <f>SUMIFS('1-2 人员岗位信息'!N:N,'1-2 人员岗位信息'!$C:$C,"劳务派遣",'1-2 人员岗位信息'!$B:$B,$D127)</f>
        <v>0</v>
      </c>
      <c r="BC127" s="299"/>
      <c r="BD127" s="175">
        <f t="shared" si="219"/>
        <v>0</v>
      </c>
      <c r="BE127" s="175">
        <f>SUMIFS('1-2 人员岗位信息'!O:O,'1-2 人员岗位信息'!$C:$C,"劳务派遣",'1-2 人员岗位信息'!$B:$B,$D127)</f>
        <v>0</v>
      </c>
      <c r="BF127" s="299"/>
      <c r="BG127" s="175">
        <f t="shared" si="220"/>
        <v>0</v>
      </c>
      <c r="BH127" s="175">
        <f>SUMIFS('1-2 人员岗位信息'!P:P,'1-2 人员岗位信息'!$C:$C,"劳务派遣",'1-2 人员岗位信息'!$B:$B,$D127)</f>
        <v>0</v>
      </c>
      <c r="BI127" s="299"/>
      <c r="BJ127" s="175">
        <f t="shared" si="221"/>
        <v>0</v>
      </c>
      <c r="BK127" s="175">
        <f>SUMIFS('1-2 人员岗位信息'!Q:Q,'1-2 人员岗位信息'!$C:$C,"劳务派遣",'1-2 人员岗位信息'!$B:$B,$D127)</f>
        <v>0</v>
      </c>
      <c r="BL127" s="308"/>
      <c r="BM127" s="312"/>
      <c r="BN127" s="316"/>
    </row>
    <row r="128" s="264" customFormat="1" ht="33.95" hidden="1" customHeight="1" outlineLevel="5" spans="2:66">
      <c r="B128" s="175" t="s">
        <v>784</v>
      </c>
      <c r="C128" s="284" t="s">
        <v>1000</v>
      </c>
      <c r="D128" s="264" t="s">
        <v>985</v>
      </c>
      <c r="E128" s="175" t="s">
        <v>981</v>
      </c>
      <c r="F128" s="175"/>
      <c r="G128" s="175" t="s">
        <v>788</v>
      </c>
      <c r="H128" s="175">
        <f t="shared" si="205"/>
        <v>0</v>
      </c>
      <c r="I128" s="175" t="s">
        <v>789</v>
      </c>
      <c r="J128" s="175" t="e">
        <f t="shared" si="206"/>
        <v>#DIV/0!</v>
      </c>
      <c r="K128" s="175" t="s">
        <v>790</v>
      </c>
      <c r="L128" s="175" t="e">
        <f t="shared" si="207"/>
        <v>#DIV/0!</v>
      </c>
      <c r="M128" s="175" t="s">
        <v>791</v>
      </c>
      <c r="N128" s="175">
        <f t="shared" si="208"/>
        <v>0</v>
      </c>
      <c r="O128" s="175"/>
      <c r="P128" s="291"/>
      <c r="Q128" s="291"/>
      <c r="R128" s="291"/>
      <c r="S128" s="291"/>
      <c r="T128" s="291"/>
      <c r="U128" s="291"/>
      <c r="V128" s="291"/>
      <c r="W128" s="291"/>
      <c r="X128" s="291"/>
      <c r="Y128" s="291"/>
      <c r="Z128" s="291"/>
      <c r="AA128" s="291"/>
      <c r="AB128" s="175">
        <f t="shared" si="209"/>
        <v>0</v>
      </c>
      <c r="AC128" s="175">
        <f t="shared" si="210"/>
        <v>0</v>
      </c>
      <c r="AD128" s="175">
        <f>SUMIFS('1-2 人员岗位信息'!F:F,'1-2 人员岗位信息'!$C:$C,"劳务派遣",'1-2 人员岗位信息'!$B:$B,$D128)</f>
        <v>0</v>
      </c>
      <c r="AE128" s="299"/>
      <c r="AF128" s="175">
        <f t="shared" si="211"/>
        <v>0</v>
      </c>
      <c r="AG128" s="175">
        <f>SUMIFS('1-2 人员岗位信息'!G:G,'1-2 人员岗位信息'!$C:$C,"劳务派遣",'1-2 人员岗位信息'!$B:$B,$D128)</f>
        <v>0</v>
      </c>
      <c r="AH128" s="299"/>
      <c r="AI128" s="175">
        <f t="shared" si="212"/>
        <v>0</v>
      </c>
      <c r="AJ128" s="175">
        <f>SUMIFS('1-2 人员岗位信息'!H:H,'1-2 人员岗位信息'!$C:$C,"劳务派遣",'1-2 人员岗位信息'!$B:$B,$D128)</f>
        <v>0</v>
      </c>
      <c r="AK128" s="299"/>
      <c r="AL128" s="175">
        <f t="shared" si="213"/>
        <v>0</v>
      </c>
      <c r="AM128" s="175">
        <f>SUMIFS('1-2 人员岗位信息'!I:I,'1-2 人员岗位信息'!$C:$C,"劳务派遣",'1-2 人员岗位信息'!$B:$B,$D128)</f>
        <v>0</v>
      </c>
      <c r="AN128" s="299"/>
      <c r="AO128" s="175">
        <f t="shared" si="214"/>
        <v>0</v>
      </c>
      <c r="AP128" s="175">
        <f>SUMIFS('1-2 人员岗位信息'!J:J,'1-2 人员岗位信息'!$C:$C,"劳务派遣",'1-2 人员岗位信息'!$B:$B,$D128)</f>
        <v>0</v>
      </c>
      <c r="AQ128" s="299"/>
      <c r="AR128" s="175">
        <f t="shared" si="215"/>
        <v>0</v>
      </c>
      <c r="AS128" s="175">
        <f>SUMIFS('1-2 人员岗位信息'!K:K,'1-2 人员岗位信息'!$C:$C,"劳务派遣",'1-2 人员岗位信息'!$B:$B,$D128)</f>
        <v>0</v>
      </c>
      <c r="AT128" s="299"/>
      <c r="AU128" s="175">
        <f t="shared" si="216"/>
        <v>0</v>
      </c>
      <c r="AV128" s="175">
        <f>SUMIFS('1-2 人员岗位信息'!L:L,'1-2 人员岗位信息'!$C:$C,"劳务派遣",'1-2 人员岗位信息'!$B:$B,$D128)</f>
        <v>0</v>
      </c>
      <c r="AW128" s="299"/>
      <c r="AX128" s="175">
        <f t="shared" si="217"/>
        <v>0</v>
      </c>
      <c r="AY128" s="175">
        <f>SUMIFS('1-2 人员岗位信息'!M:M,'1-2 人员岗位信息'!$C:$C,"劳务派遣",'1-2 人员岗位信息'!$B:$B,$D128)</f>
        <v>0</v>
      </c>
      <c r="AZ128" s="299"/>
      <c r="BA128" s="175">
        <f t="shared" si="218"/>
        <v>0</v>
      </c>
      <c r="BB128" s="175">
        <f>SUMIFS('1-2 人员岗位信息'!N:N,'1-2 人员岗位信息'!$C:$C,"劳务派遣",'1-2 人员岗位信息'!$B:$B,$D128)</f>
        <v>0</v>
      </c>
      <c r="BC128" s="299"/>
      <c r="BD128" s="175">
        <f t="shared" si="219"/>
        <v>0</v>
      </c>
      <c r="BE128" s="175">
        <f>SUMIFS('1-2 人员岗位信息'!O:O,'1-2 人员岗位信息'!$C:$C,"劳务派遣",'1-2 人员岗位信息'!$B:$B,$D128)</f>
        <v>0</v>
      </c>
      <c r="BF128" s="299"/>
      <c r="BG128" s="175">
        <f t="shared" si="220"/>
        <v>0</v>
      </c>
      <c r="BH128" s="175">
        <f>SUMIFS('1-2 人员岗位信息'!P:P,'1-2 人员岗位信息'!$C:$C,"劳务派遣",'1-2 人员岗位信息'!$B:$B,$D128)</f>
        <v>0</v>
      </c>
      <c r="BI128" s="299"/>
      <c r="BJ128" s="175">
        <f t="shared" si="221"/>
        <v>0</v>
      </c>
      <c r="BK128" s="175">
        <f>SUMIFS('1-2 人员岗位信息'!Q:Q,'1-2 人员岗位信息'!$C:$C,"劳务派遣",'1-2 人员岗位信息'!$B:$B,$D128)</f>
        <v>0</v>
      </c>
      <c r="BL128" s="308"/>
      <c r="BM128" s="312"/>
      <c r="BN128" s="316"/>
    </row>
    <row r="129" s="264" customFormat="1" ht="33.95" hidden="1" customHeight="1" outlineLevel="5" spans="2:66">
      <c r="B129" s="175" t="s">
        <v>784</v>
      </c>
      <c r="C129" s="284" t="s">
        <v>1001</v>
      </c>
      <c r="D129" s="264" t="s">
        <v>987</v>
      </c>
      <c r="E129" s="175" t="s">
        <v>981</v>
      </c>
      <c r="F129" s="175"/>
      <c r="G129" s="175" t="s">
        <v>788</v>
      </c>
      <c r="H129" s="175">
        <f t="shared" si="205"/>
        <v>0</v>
      </c>
      <c r="I129" s="175" t="s">
        <v>789</v>
      </c>
      <c r="J129" s="175" t="e">
        <f t="shared" si="206"/>
        <v>#DIV/0!</v>
      </c>
      <c r="K129" s="175" t="s">
        <v>790</v>
      </c>
      <c r="L129" s="175" t="e">
        <f t="shared" si="207"/>
        <v>#DIV/0!</v>
      </c>
      <c r="M129" s="175" t="s">
        <v>791</v>
      </c>
      <c r="N129" s="175">
        <f t="shared" si="208"/>
        <v>0</v>
      </c>
      <c r="O129" s="175"/>
      <c r="P129" s="291"/>
      <c r="Q129" s="291"/>
      <c r="R129" s="291"/>
      <c r="S129" s="291"/>
      <c r="T129" s="291"/>
      <c r="U129" s="291"/>
      <c r="V129" s="291"/>
      <c r="W129" s="291"/>
      <c r="X129" s="291"/>
      <c r="Y129" s="291"/>
      <c r="Z129" s="291"/>
      <c r="AA129" s="291"/>
      <c r="AB129" s="175">
        <f t="shared" si="209"/>
        <v>0</v>
      </c>
      <c r="AC129" s="175">
        <f t="shared" si="210"/>
        <v>0</v>
      </c>
      <c r="AD129" s="175">
        <f>SUMIFS('1-2 人员岗位信息'!F:F,'1-2 人员岗位信息'!$C:$C,"劳务派遣",'1-2 人员岗位信息'!$B:$B,$D129)</f>
        <v>0</v>
      </c>
      <c r="AE129" s="299"/>
      <c r="AF129" s="175">
        <f t="shared" si="211"/>
        <v>0</v>
      </c>
      <c r="AG129" s="175">
        <f>SUMIFS('1-2 人员岗位信息'!G:G,'1-2 人员岗位信息'!$C:$C,"劳务派遣",'1-2 人员岗位信息'!$B:$B,$D129)</f>
        <v>0</v>
      </c>
      <c r="AH129" s="299"/>
      <c r="AI129" s="175">
        <f t="shared" si="212"/>
        <v>0</v>
      </c>
      <c r="AJ129" s="175">
        <f>SUMIFS('1-2 人员岗位信息'!H:H,'1-2 人员岗位信息'!$C:$C,"劳务派遣",'1-2 人员岗位信息'!$B:$B,$D129)</f>
        <v>0</v>
      </c>
      <c r="AK129" s="299"/>
      <c r="AL129" s="175">
        <f t="shared" si="213"/>
        <v>0</v>
      </c>
      <c r="AM129" s="175">
        <f>SUMIFS('1-2 人员岗位信息'!I:I,'1-2 人员岗位信息'!$C:$C,"劳务派遣",'1-2 人员岗位信息'!$B:$B,$D129)</f>
        <v>0</v>
      </c>
      <c r="AN129" s="299"/>
      <c r="AO129" s="175">
        <f t="shared" si="214"/>
        <v>0</v>
      </c>
      <c r="AP129" s="175">
        <f>SUMIFS('1-2 人员岗位信息'!J:J,'1-2 人员岗位信息'!$C:$C,"劳务派遣",'1-2 人员岗位信息'!$B:$B,$D129)</f>
        <v>0</v>
      </c>
      <c r="AQ129" s="299"/>
      <c r="AR129" s="175">
        <f t="shared" si="215"/>
        <v>0</v>
      </c>
      <c r="AS129" s="175">
        <f>SUMIFS('1-2 人员岗位信息'!K:K,'1-2 人员岗位信息'!$C:$C,"劳务派遣",'1-2 人员岗位信息'!$B:$B,$D129)</f>
        <v>0</v>
      </c>
      <c r="AT129" s="299"/>
      <c r="AU129" s="175">
        <f t="shared" si="216"/>
        <v>0</v>
      </c>
      <c r="AV129" s="175">
        <f>SUMIFS('1-2 人员岗位信息'!L:L,'1-2 人员岗位信息'!$C:$C,"劳务派遣",'1-2 人员岗位信息'!$B:$B,$D129)</f>
        <v>0</v>
      </c>
      <c r="AW129" s="299"/>
      <c r="AX129" s="175">
        <f t="shared" si="217"/>
        <v>0</v>
      </c>
      <c r="AY129" s="175">
        <f>SUMIFS('1-2 人员岗位信息'!M:M,'1-2 人员岗位信息'!$C:$C,"劳务派遣",'1-2 人员岗位信息'!$B:$B,$D129)</f>
        <v>0</v>
      </c>
      <c r="AZ129" s="299"/>
      <c r="BA129" s="175">
        <f t="shared" si="218"/>
        <v>0</v>
      </c>
      <c r="BB129" s="175">
        <f>SUMIFS('1-2 人员岗位信息'!N:N,'1-2 人员岗位信息'!$C:$C,"劳务派遣",'1-2 人员岗位信息'!$B:$B,$D129)</f>
        <v>0</v>
      </c>
      <c r="BC129" s="299"/>
      <c r="BD129" s="175">
        <f t="shared" si="219"/>
        <v>0</v>
      </c>
      <c r="BE129" s="175">
        <f>SUMIFS('1-2 人员岗位信息'!O:O,'1-2 人员岗位信息'!$C:$C,"劳务派遣",'1-2 人员岗位信息'!$B:$B,$D129)</f>
        <v>0</v>
      </c>
      <c r="BF129" s="299"/>
      <c r="BG129" s="175">
        <f t="shared" si="220"/>
        <v>0</v>
      </c>
      <c r="BH129" s="175">
        <f>SUMIFS('1-2 人员岗位信息'!P:P,'1-2 人员岗位信息'!$C:$C,"劳务派遣",'1-2 人员岗位信息'!$B:$B,$D129)</f>
        <v>0</v>
      </c>
      <c r="BI129" s="299"/>
      <c r="BJ129" s="175">
        <f t="shared" si="221"/>
        <v>0</v>
      </c>
      <c r="BK129" s="175">
        <f>SUMIFS('1-2 人员岗位信息'!Q:Q,'1-2 人员岗位信息'!$C:$C,"劳务派遣",'1-2 人员岗位信息'!$B:$B,$D129)</f>
        <v>0</v>
      </c>
      <c r="BL129" s="308"/>
      <c r="BM129" s="312"/>
      <c r="BN129" s="316"/>
    </row>
    <row r="130" s="264" customFormat="1" ht="33.95" hidden="1" customHeight="1" outlineLevel="5" spans="2:66">
      <c r="B130" s="175" t="s">
        <v>784</v>
      </c>
      <c r="C130" s="284" t="s">
        <v>1002</v>
      </c>
      <c r="D130" s="264" t="s">
        <v>989</v>
      </c>
      <c r="E130" s="175" t="s">
        <v>990</v>
      </c>
      <c r="F130" s="175"/>
      <c r="G130" s="175" t="s">
        <v>788</v>
      </c>
      <c r="H130" s="175">
        <f t="shared" si="205"/>
        <v>0</v>
      </c>
      <c r="I130" s="175" t="s">
        <v>789</v>
      </c>
      <c r="J130" s="175" t="e">
        <f t="shared" si="206"/>
        <v>#DIV/0!</v>
      </c>
      <c r="K130" s="175" t="s">
        <v>790</v>
      </c>
      <c r="L130" s="175" t="e">
        <f t="shared" si="207"/>
        <v>#DIV/0!</v>
      </c>
      <c r="M130" s="175" t="s">
        <v>791</v>
      </c>
      <c r="N130" s="175">
        <f t="shared" si="208"/>
        <v>0</v>
      </c>
      <c r="O130" s="175"/>
      <c r="P130" s="291"/>
      <c r="Q130" s="291"/>
      <c r="R130" s="291"/>
      <c r="S130" s="291"/>
      <c r="T130" s="291"/>
      <c r="U130" s="291"/>
      <c r="V130" s="291"/>
      <c r="W130" s="291"/>
      <c r="X130" s="291"/>
      <c r="Y130" s="291"/>
      <c r="Z130" s="291"/>
      <c r="AA130" s="291"/>
      <c r="AB130" s="175">
        <f t="shared" si="209"/>
        <v>0</v>
      </c>
      <c r="AC130" s="175">
        <f t="shared" si="210"/>
        <v>0</v>
      </c>
      <c r="AD130" s="175">
        <f>SUMIFS('1-2 人员岗位信息'!F:F,'1-2 人员岗位信息'!$C:$C,"劳务派遣",'1-2 人员岗位信息'!$B:$B,$D130)</f>
        <v>0</v>
      </c>
      <c r="AE130" s="299"/>
      <c r="AF130" s="175">
        <f t="shared" si="211"/>
        <v>0</v>
      </c>
      <c r="AG130" s="175">
        <f>SUMIFS('1-2 人员岗位信息'!G:G,'1-2 人员岗位信息'!$C:$C,"劳务派遣",'1-2 人员岗位信息'!$B:$B,$D130)</f>
        <v>0</v>
      </c>
      <c r="AH130" s="299"/>
      <c r="AI130" s="175">
        <f t="shared" si="212"/>
        <v>0</v>
      </c>
      <c r="AJ130" s="175">
        <f>SUMIFS('1-2 人员岗位信息'!H:H,'1-2 人员岗位信息'!$C:$C,"劳务派遣",'1-2 人员岗位信息'!$B:$B,$D130)</f>
        <v>0</v>
      </c>
      <c r="AK130" s="299"/>
      <c r="AL130" s="175">
        <f t="shared" si="213"/>
        <v>0</v>
      </c>
      <c r="AM130" s="175">
        <f>SUMIFS('1-2 人员岗位信息'!I:I,'1-2 人员岗位信息'!$C:$C,"劳务派遣",'1-2 人员岗位信息'!$B:$B,$D130)</f>
        <v>0</v>
      </c>
      <c r="AN130" s="299"/>
      <c r="AO130" s="175">
        <f t="shared" si="214"/>
        <v>0</v>
      </c>
      <c r="AP130" s="175">
        <f>SUMIFS('1-2 人员岗位信息'!J:J,'1-2 人员岗位信息'!$C:$C,"劳务派遣",'1-2 人员岗位信息'!$B:$B,$D130)</f>
        <v>0</v>
      </c>
      <c r="AQ130" s="299"/>
      <c r="AR130" s="175">
        <f t="shared" si="215"/>
        <v>0</v>
      </c>
      <c r="AS130" s="175">
        <f>SUMIFS('1-2 人员岗位信息'!K:K,'1-2 人员岗位信息'!$C:$C,"劳务派遣",'1-2 人员岗位信息'!$B:$B,$D130)</f>
        <v>0</v>
      </c>
      <c r="AT130" s="299"/>
      <c r="AU130" s="175">
        <f t="shared" si="216"/>
        <v>0</v>
      </c>
      <c r="AV130" s="175">
        <f>SUMIFS('1-2 人员岗位信息'!L:L,'1-2 人员岗位信息'!$C:$C,"劳务派遣",'1-2 人员岗位信息'!$B:$B,$D130)</f>
        <v>0</v>
      </c>
      <c r="AW130" s="299"/>
      <c r="AX130" s="175">
        <f t="shared" si="217"/>
        <v>0</v>
      </c>
      <c r="AY130" s="175">
        <f>SUMIFS('1-2 人员岗位信息'!M:M,'1-2 人员岗位信息'!$C:$C,"劳务派遣",'1-2 人员岗位信息'!$B:$B,$D130)</f>
        <v>0</v>
      </c>
      <c r="AZ130" s="299"/>
      <c r="BA130" s="175">
        <f t="shared" si="218"/>
        <v>0</v>
      </c>
      <c r="BB130" s="175">
        <f>SUMIFS('1-2 人员岗位信息'!N:N,'1-2 人员岗位信息'!$C:$C,"劳务派遣",'1-2 人员岗位信息'!$B:$B,$D130)</f>
        <v>0</v>
      </c>
      <c r="BC130" s="299"/>
      <c r="BD130" s="175">
        <f t="shared" si="219"/>
        <v>0</v>
      </c>
      <c r="BE130" s="175">
        <f>SUMIFS('1-2 人员岗位信息'!O:O,'1-2 人员岗位信息'!$C:$C,"劳务派遣",'1-2 人员岗位信息'!$B:$B,$D130)</f>
        <v>0</v>
      </c>
      <c r="BF130" s="299"/>
      <c r="BG130" s="175">
        <f t="shared" si="220"/>
        <v>0</v>
      </c>
      <c r="BH130" s="175">
        <f>SUMIFS('1-2 人员岗位信息'!P:P,'1-2 人员岗位信息'!$C:$C,"劳务派遣",'1-2 人员岗位信息'!$B:$B,$D130)</f>
        <v>0</v>
      </c>
      <c r="BI130" s="299"/>
      <c r="BJ130" s="175">
        <f t="shared" si="221"/>
        <v>0</v>
      </c>
      <c r="BK130" s="175">
        <f>SUMIFS('1-2 人员岗位信息'!Q:Q,'1-2 人员岗位信息'!$C:$C,"劳务派遣",'1-2 人员岗位信息'!$B:$B,$D130)</f>
        <v>0</v>
      </c>
      <c r="BL130" s="308"/>
      <c r="BM130" s="312"/>
      <c r="BN130" s="316"/>
    </row>
    <row r="131" s="264" customFormat="1" ht="33.95" hidden="1" customHeight="1" outlineLevel="5" spans="2:66">
      <c r="B131" s="175" t="s">
        <v>784</v>
      </c>
      <c r="C131" s="284" t="s">
        <v>1003</v>
      </c>
      <c r="D131" s="264" t="s">
        <v>992</v>
      </c>
      <c r="E131" s="175" t="s">
        <v>806</v>
      </c>
      <c r="F131" s="175"/>
      <c r="G131" s="175" t="s">
        <v>788</v>
      </c>
      <c r="H131" s="175">
        <f t="shared" si="205"/>
        <v>0</v>
      </c>
      <c r="I131" s="175" t="s">
        <v>789</v>
      </c>
      <c r="J131" s="175" t="e">
        <f t="shared" si="206"/>
        <v>#DIV/0!</v>
      </c>
      <c r="K131" s="175" t="s">
        <v>790</v>
      </c>
      <c r="L131" s="175" t="e">
        <f t="shared" si="207"/>
        <v>#DIV/0!</v>
      </c>
      <c r="M131" s="175" t="s">
        <v>791</v>
      </c>
      <c r="N131" s="175">
        <f t="shared" si="208"/>
        <v>0</v>
      </c>
      <c r="O131" s="175"/>
      <c r="P131" s="291"/>
      <c r="Q131" s="291"/>
      <c r="R131" s="291"/>
      <c r="S131" s="291"/>
      <c r="T131" s="291"/>
      <c r="U131" s="291"/>
      <c r="V131" s="291"/>
      <c r="W131" s="291"/>
      <c r="X131" s="291"/>
      <c r="Y131" s="291"/>
      <c r="Z131" s="291"/>
      <c r="AA131" s="291"/>
      <c r="AB131" s="175">
        <f t="shared" si="209"/>
        <v>0</v>
      </c>
      <c r="AC131" s="175">
        <f t="shared" si="210"/>
        <v>0</v>
      </c>
      <c r="AD131" s="175">
        <f>SUMIFS('1-2 人员岗位信息'!F:F,'1-2 人员岗位信息'!$C:$C,"劳务派遣",'1-2 人员岗位信息'!$B:$B,$D131)</f>
        <v>0</v>
      </c>
      <c r="AE131" s="299"/>
      <c r="AF131" s="175">
        <f t="shared" si="211"/>
        <v>0</v>
      </c>
      <c r="AG131" s="175">
        <f>SUMIFS('1-2 人员岗位信息'!G:G,'1-2 人员岗位信息'!$C:$C,"劳务派遣",'1-2 人员岗位信息'!$B:$B,$D131)</f>
        <v>0</v>
      </c>
      <c r="AH131" s="299"/>
      <c r="AI131" s="175">
        <f t="shared" si="212"/>
        <v>0</v>
      </c>
      <c r="AJ131" s="175">
        <f>SUMIFS('1-2 人员岗位信息'!H:H,'1-2 人员岗位信息'!$C:$C,"劳务派遣",'1-2 人员岗位信息'!$B:$B,$D131)</f>
        <v>0</v>
      </c>
      <c r="AK131" s="299"/>
      <c r="AL131" s="175">
        <f t="shared" si="213"/>
        <v>0</v>
      </c>
      <c r="AM131" s="175">
        <f>SUMIFS('1-2 人员岗位信息'!I:I,'1-2 人员岗位信息'!$C:$C,"劳务派遣",'1-2 人员岗位信息'!$B:$B,$D131)</f>
        <v>0</v>
      </c>
      <c r="AN131" s="299"/>
      <c r="AO131" s="175">
        <f t="shared" si="214"/>
        <v>0</v>
      </c>
      <c r="AP131" s="175">
        <f>SUMIFS('1-2 人员岗位信息'!J:J,'1-2 人员岗位信息'!$C:$C,"劳务派遣",'1-2 人员岗位信息'!$B:$B,$D131)</f>
        <v>0</v>
      </c>
      <c r="AQ131" s="299"/>
      <c r="AR131" s="175">
        <f t="shared" si="215"/>
        <v>0</v>
      </c>
      <c r="AS131" s="175">
        <f>SUMIFS('1-2 人员岗位信息'!K:K,'1-2 人员岗位信息'!$C:$C,"劳务派遣",'1-2 人员岗位信息'!$B:$B,$D131)</f>
        <v>0</v>
      </c>
      <c r="AT131" s="299"/>
      <c r="AU131" s="175">
        <f t="shared" si="216"/>
        <v>0</v>
      </c>
      <c r="AV131" s="175">
        <f>SUMIFS('1-2 人员岗位信息'!L:L,'1-2 人员岗位信息'!$C:$C,"劳务派遣",'1-2 人员岗位信息'!$B:$B,$D131)</f>
        <v>0</v>
      </c>
      <c r="AW131" s="299"/>
      <c r="AX131" s="175">
        <f t="shared" si="217"/>
        <v>0</v>
      </c>
      <c r="AY131" s="175">
        <f>SUMIFS('1-2 人员岗位信息'!M:M,'1-2 人员岗位信息'!$C:$C,"劳务派遣",'1-2 人员岗位信息'!$B:$B,$D131)</f>
        <v>0</v>
      </c>
      <c r="AZ131" s="299"/>
      <c r="BA131" s="175">
        <f t="shared" si="218"/>
        <v>0</v>
      </c>
      <c r="BB131" s="175">
        <f>SUMIFS('1-2 人员岗位信息'!N:N,'1-2 人员岗位信息'!$C:$C,"劳务派遣",'1-2 人员岗位信息'!$B:$B,$D131)</f>
        <v>0</v>
      </c>
      <c r="BC131" s="299"/>
      <c r="BD131" s="175">
        <f t="shared" si="219"/>
        <v>0</v>
      </c>
      <c r="BE131" s="175">
        <f>SUMIFS('1-2 人员岗位信息'!O:O,'1-2 人员岗位信息'!$C:$C,"劳务派遣",'1-2 人员岗位信息'!$B:$B,$D131)</f>
        <v>0</v>
      </c>
      <c r="BF131" s="299"/>
      <c r="BG131" s="175">
        <f t="shared" si="220"/>
        <v>0</v>
      </c>
      <c r="BH131" s="175">
        <f>SUMIFS('1-2 人员岗位信息'!P:P,'1-2 人员岗位信息'!$C:$C,"劳务派遣",'1-2 人员岗位信息'!$B:$B,$D131)</f>
        <v>0</v>
      </c>
      <c r="BI131" s="299"/>
      <c r="BJ131" s="175">
        <f t="shared" si="221"/>
        <v>0</v>
      </c>
      <c r="BK131" s="175">
        <f>SUMIFS('1-2 人员岗位信息'!Q:Q,'1-2 人员岗位信息'!$C:$C,"劳务派遣",'1-2 人员岗位信息'!$B:$B,$D131)</f>
        <v>0</v>
      </c>
      <c r="BL131" s="308"/>
      <c r="BM131" s="312"/>
      <c r="BN131" s="316"/>
    </row>
    <row r="132" s="118" customFormat="1" ht="33.95" hidden="1" customHeight="1" outlineLevel="4" collapsed="1" spans="2:66">
      <c r="B132" s="119" t="s">
        <v>779</v>
      </c>
      <c r="C132" s="120" t="s">
        <v>1004</v>
      </c>
      <c r="D132" s="118" t="s">
        <v>15</v>
      </c>
      <c r="E132" s="119"/>
      <c r="F132" s="119"/>
      <c r="G132" s="119"/>
      <c r="H132" s="119">
        <f>SUM(H133:H141)</f>
        <v>0</v>
      </c>
      <c r="I132" s="119"/>
      <c r="J132" s="119"/>
      <c r="K132" s="119"/>
      <c r="L132" s="119"/>
      <c r="M132" s="119"/>
      <c r="N132" s="119"/>
      <c r="O132" s="119"/>
      <c r="P132" s="290"/>
      <c r="Q132" s="290"/>
      <c r="R132" s="290"/>
      <c r="S132" s="290"/>
      <c r="T132" s="290"/>
      <c r="U132" s="290"/>
      <c r="V132" s="290"/>
      <c r="W132" s="290"/>
      <c r="X132" s="290"/>
      <c r="Y132" s="290"/>
      <c r="Z132" s="290"/>
      <c r="AA132" s="290"/>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7"/>
      <c r="BM132" s="312"/>
      <c r="BN132" s="315"/>
    </row>
    <row r="133" s="264" customFormat="1" ht="33.95" hidden="1" customHeight="1" outlineLevel="5" spans="2:66">
      <c r="B133" s="175" t="s">
        <v>784</v>
      </c>
      <c r="C133" s="284" t="s">
        <v>1005</v>
      </c>
      <c r="D133" s="264" t="s">
        <v>971</v>
      </c>
      <c r="E133" s="175" t="s">
        <v>1006</v>
      </c>
      <c r="F133" s="175"/>
      <c r="G133" s="175" t="s">
        <v>788</v>
      </c>
      <c r="H133" s="175">
        <f t="shared" ref="H133:H142" si="223">AB133</f>
        <v>0</v>
      </c>
      <c r="I133" s="175" t="s">
        <v>789</v>
      </c>
      <c r="J133" s="175" t="e">
        <f t="shared" ref="J133:J142" si="224">SUM(AD133,AG133,AJ133,AM133,AP133,AS133,AV133,AY133,BB133,BE133,BH133,BK133)/N133</f>
        <v>#DIV/0!</v>
      </c>
      <c r="K133" s="175" t="s">
        <v>790</v>
      </c>
      <c r="L133" s="175" t="e">
        <f t="shared" ref="L133:L142" si="225">H133/N133/J133</f>
        <v>#DIV/0!</v>
      </c>
      <c r="M133" s="175" t="s">
        <v>791</v>
      </c>
      <c r="N133" s="175">
        <f t="shared" ref="N133:N142" si="226">COUNTIF(AD133,"&gt;0")+COUNTIF(AG133,"&gt;0")+COUNTIF(AJ133,"&gt;0")+COUNTIF(AM133,"&gt;0")+COUNTIF(AP133,"&gt;0")+COUNTIF(AS133,"&gt;0")+COUNTIF(AV133,"&gt;0")+COUNTIF(AY133,"&gt;0")+COUNTIF(BB133,"&gt;0")+COUNTIF(BE133,"&gt;0")+COUNTIF(BH133,"&gt;0")+COUNTIF(BK133,"&gt;0")</f>
        <v>0</v>
      </c>
      <c r="O133" s="175"/>
      <c r="P133" s="291"/>
      <c r="Q133" s="291"/>
      <c r="R133" s="291"/>
      <c r="S133" s="291"/>
      <c r="T133" s="291"/>
      <c r="U133" s="291"/>
      <c r="V133" s="291"/>
      <c r="W133" s="291"/>
      <c r="X133" s="291"/>
      <c r="Y133" s="291"/>
      <c r="Z133" s="291"/>
      <c r="AA133" s="291"/>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9"/>
      <c r="AF133" s="175">
        <f t="shared" ref="AF133:AF142" si="229">AG133*AH133</f>
        <v>0</v>
      </c>
      <c r="AG133" s="175">
        <f>SUMIFS('1-2 人员岗位信息'!G:G,'1-2 人员岗位信息'!$C:$C,"专业外包",'1-2 人员岗位信息'!$B:$B,$D133)</f>
        <v>0</v>
      </c>
      <c r="AH133" s="299"/>
      <c r="AI133" s="175">
        <f t="shared" ref="AI133:AI142" si="230">AJ133*AK133</f>
        <v>0</v>
      </c>
      <c r="AJ133" s="175">
        <f>SUMIFS('1-2 人员岗位信息'!H:H,'1-2 人员岗位信息'!$C:$C,"专业外包",'1-2 人员岗位信息'!$B:$B,$D133)</f>
        <v>0</v>
      </c>
      <c r="AK133" s="299"/>
      <c r="AL133" s="175">
        <f t="shared" ref="AL133:AL142" si="231">AM133*AN133</f>
        <v>0</v>
      </c>
      <c r="AM133" s="175">
        <f>SUMIFS('1-2 人员岗位信息'!I:I,'1-2 人员岗位信息'!$C:$C,"专业外包",'1-2 人员岗位信息'!$B:$B,$D133)</f>
        <v>0</v>
      </c>
      <c r="AN133" s="299"/>
      <c r="AO133" s="175">
        <f t="shared" ref="AO133:AO142" si="232">AP133*AQ133</f>
        <v>0</v>
      </c>
      <c r="AP133" s="175">
        <f>SUMIFS('1-2 人员岗位信息'!J:J,'1-2 人员岗位信息'!$C:$C,"专业外包",'1-2 人员岗位信息'!$B:$B,$D133)</f>
        <v>0</v>
      </c>
      <c r="AQ133" s="299"/>
      <c r="AR133" s="175">
        <f t="shared" ref="AR133:AR142" si="233">AS133*AT133</f>
        <v>0</v>
      </c>
      <c r="AS133" s="175">
        <f>SUMIFS('1-2 人员岗位信息'!K:K,'1-2 人员岗位信息'!$C:$C,"专业外包",'1-2 人员岗位信息'!$B:$B,$D133)</f>
        <v>0</v>
      </c>
      <c r="AT133" s="299"/>
      <c r="AU133" s="175">
        <f t="shared" ref="AU133:AU142" si="234">AV133*AW133</f>
        <v>0</v>
      </c>
      <c r="AV133" s="175">
        <f>SUMIFS('1-2 人员岗位信息'!L:L,'1-2 人员岗位信息'!$C:$C,"专业外包",'1-2 人员岗位信息'!$B:$B,$D133)</f>
        <v>0</v>
      </c>
      <c r="AW133" s="299"/>
      <c r="AX133" s="175">
        <f t="shared" ref="AX133:AX142" si="235">AY133*AZ133</f>
        <v>0</v>
      </c>
      <c r="AY133" s="175">
        <f>SUMIFS('1-2 人员岗位信息'!M:M,'1-2 人员岗位信息'!$C:$C,"专业外包",'1-2 人员岗位信息'!$B:$B,$D133)</f>
        <v>0</v>
      </c>
      <c r="AZ133" s="299"/>
      <c r="BA133" s="175">
        <f t="shared" ref="BA133:BA142" si="236">BB133*BC133</f>
        <v>0</v>
      </c>
      <c r="BB133" s="175">
        <f>SUMIFS('1-2 人员岗位信息'!N:N,'1-2 人员岗位信息'!$C:$C,"专业外包",'1-2 人员岗位信息'!$B:$B,$D133)</f>
        <v>0</v>
      </c>
      <c r="BC133" s="299"/>
      <c r="BD133" s="175">
        <f t="shared" ref="BD133:BD142" si="237">BE133*BF133</f>
        <v>0</v>
      </c>
      <c r="BE133" s="175">
        <f>SUMIFS('1-2 人员岗位信息'!O:O,'1-2 人员岗位信息'!$C:$C,"专业外包",'1-2 人员岗位信息'!$B:$B,$D133)</f>
        <v>0</v>
      </c>
      <c r="BF133" s="299"/>
      <c r="BG133" s="175">
        <f t="shared" ref="BG133:BG142" si="238">BH133*BI133</f>
        <v>0</v>
      </c>
      <c r="BH133" s="175">
        <f>SUMIFS('1-2 人员岗位信息'!P:P,'1-2 人员岗位信息'!$C:$C,"专业外包",'1-2 人员岗位信息'!$B:$B,$D133)</f>
        <v>0</v>
      </c>
      <c r="BI133" s="299"/>
      <c r="BJ133" s="175">
        <f t="shared" ref="BJ133:BJ142" si="239">BK133*BL133</f>
        <v>0</v>
      </c>
      <c r="BK133" s="175">
        <f>SUMIFS('1-2 人员岗位信息'!Q:Q,'1-2 人员岗位信息'!$C:$C,"专业外包",'1-2 人员岗位信息'!$B:$B,$D133)</f>
        <v>0</v>
      </c>
      <c r="BL133" s="308"/>
      <c r="BM133" s="312"/>
      <c r="BN133" s="316"/>
    </row>
    <row r="134" s="264" customFormat="1" ht="33.95" hidden="1" customHeight="1" outlineLevel="5" spans="2:66">
      <c r="B134" s="175" t="s">
        <v>784</v>
      </c>
      <c r="C134" s="284" t="s">
        <v>1007</v>
      </c>
      <c r="D134" s="264" t="s">
        <v>974</v>
      </c>
      <c r="E134" s="175" t="s">
        <v>1008</v>
      </c>
      <c r="F134" s="175"/>
      <c r="G134" s="175" t="s">
        <v>788</v>
      </c>
      <c r="H134" s="175">
        <f t="shared" si="223"/>
        <v>0</v>
      </c>
      <c r="I134" s="175" t="s">
        <v>789</v>
      </c>
      <c r="J134" s="175" t="e">
        <f t="shared" si="224"/>
        <v>#DIV/0!</v>
      </c>
      <c r="K134" s="175" t="s">
        <v>790</v>
      </c>
      <c r="L134" s="175" t="e">
        <f t="shared" si="225"/>
        <v>#DIV/0!</v>
      </c>
      <c r="M134" s="175" t="s">
        <v>791</v>
      </c>
      <c r="N134" s="175">
        <f t="shared" si="226"/>
        <v>0</v>
      </c>
      <c r="O134" s="175"/>
      <c r="P134" s="291"/>
      <c r="Q134" s="291"/>
      <c r="R134" s="291"/>
      <c r="S134" s="291"/>
      <c r="T134" s="291"/>
      <c r="U134" s="291"/>
      <c r="V134" s="291"/>
      <c r="W134" s="291"/>
      <c r="X134" s="291"/>
      <c r="Y134" s="291"/>
      <c r="Z134" s="291"/>
      <c r="AA134" s="291"/>
      <c r="AB134" s="175">
        <f t="shared" si="227"/>
        <v>0</v>
      </c>
      <c r="AC134" s="175">
        <f t="shared" si="228"/>
        <v>0</v>
      </c>
      <c r="AD134" s="175">
        <f>SUMIFS('1-2 人员岗位信息'!F:F,'1-2 人员岗位信息'!$C:$C,"专业外包",'1-2 人员岗位信息'!$B:$B,$D134)</f>
        <v>0</v>
      </c>
      <c r="AE134" s="299"/>
      <c r="AF134" s="175">
        <f t="shared" si="229"/>
        <v>0</v>
      </c>
      <c r="AG134" s="175">
        <f>SUMIFS('1-2 人员岗位信息'!G:G,'1-2 人员岗位信息'!$C:$C,"专业外包",'1-2 人员岗位信息'!$B:$B,$D134)</f>
        <v>0</v>
      </c>
      <c r="AH134" s="299"/>
      <c r="AI134" s="175">
        <f t="shared" si="230"/>
        <v>0</v>
      </c>
      <c r="AJ134" s="175">
        <f>SUMIFS('1-2 人员岗位信息'!H:H,'1-2 人员岗位信息'!$C:$C,"专业外包",'1-2 人员岗位信息'!$B:$B,$D134)</f>
        <v>0</v>
      </c>
      <c r="AK134" s="299"/>
      <c r="AL134" s="175">
        <f t="shared" si="231"/>
        <v>0</v>
      </c>
      <c r="AM134" s="175">
        <f>SUMIFS('1-2 人员岗位信息'!I:I,'1-2 人员岗位信息'!$C:$C,"专业外包",'1-2 人员岗位信息'!$B:$B,$D134)</f>
        <v>0</v>
      </c>
      <c r="AN134" s="299"/>
      <c r="AO134" s="175">
        <f t="shared" si="232"/>
        <v>0</v>
      </c>
      <c r="AP134" s="175">
        <f>SUMIFS('1-2 人员岗位信息'!J:J,'1-2 人员岗位信息'!$C:$C,"专业外包",'1-2 人员岗位信息'!$B:$B,$D134)</f>
        <v>0</v>
      </c>
      <c r="AQ134" s="299"/>
      <c r="AR134" s="175">
        <f t="shared" si="233"/>
        <v>0</v>
      </c>
      <c r="AS134" s="175">
        <f>SUMIFS('1-2 人员岗位信息'!K:K,'1-2 人员岗位信息'!$C:$C,"专业外包",'1-2 人员岗位信息'!$B:$B,$D134)</f>
        <v>0</v>
      </c>
      <c r="AT134" s="299"/>
      <c r="AU134" s="175">
        <f t="shared" si="234"/>
        <v>0</v>
      </c>
      <c r="AV134" s="175">
        <f>SUMIFS('1-2 人员岗位信息'!L:L,'1-2 人员岗位信息'!$C:$C,"专业外包",'1-2 人员岗位信息'!$B:$B,$D134)</f>
        <v>0</v>
      </c>
      <c r="AW134" s="299"/>
      <c r="AX134" s="175">
        <f t="shared" si="235"/>
        <v>0</v>
      </c>
      <c r="AY134" s="175">
        <f>SUMIFS('1-2 人员岗位信息'!M:M,'1-2 人员岗位信息'!$C:$C,"专业外包",'1-2 人员岗位信息'!$B:$B,$D134)</f>
        <v>0</v>
      </c>
      <c r="AZ134" s="299"/>
      <c r="BA134" s="175">
        <f t="shared" si="236"/>
        <v>0</v>
      </c>
      <c r="BB134" s="175">
        <f>SUMIFS('1-2 人员岗位信息'!N:N,'1-2 人员岗位信息'!$C:$C,"专业外包",'1-2 人员岗位信息'!$B:$B,$D134)</f>
        <v>0</v>
      </c>
      <c r="BC134" s="299"/>
      <c r="BD134" s="175">
        <f t="shared" si="237"/>
        <v>0</v>
      </c>
      <c r="BE134" s="175">
        <f>SUMIFS('1-2 人员岗位信息'!O:O,'1-2 人员岗位信息'!$C:$C,"专业外包",'1-2 人员岗位信息'!$B:$B,$D134)</f>
        <v>0</v>
      </c>
      <c r="BF134" s="299"/>
      <c r="BG134" s="175">
        <f t="shared" si="238"/>
        <v>0</v>
      </c>
      <c r="BH134" s="175">
        <f>SUMIFS('1-2 人员岗位信息'!P:P,'1-2 人员岗位信息'!$C:$C,"专业外包",'1-2 人员岗位信息'!$B:$B,$D134)</f>
        <v>0</v>
      </c>
      <c r="BI134" s="299"/>
      <c r="BJ134" s="175">
        <f t="shared" si="239"/>
        <v>0</v>
      </c>
      <c r="BK134" s="175">
        <f>SUMIFS('1-2 人员岗位信息'!Q:Q,'1-2 人员岗位信息'!$C:$C,"专业外包",'1-2 人员岗位信息'!$B:$B,$D134)</f>
        <v>0</v>
      </c>
      <c r="BL134" s="308"/>
      <c r="BM134" s="312"/>
      <c r="BN134" s="316"/>
    </row>
    <row r="135" s="264" customFormat="1" ht="33.95" hidden="1" customHeight="1" outlineLevel="5" spans="2:66">
      <c r="B135" s="175" t="s">
        <v>784</v>
      </c>
      <c r="C135" s="284" t="s">
        <v>1009</v>
      </c>
      <c r="D135" s="264" t="s">
        <v>977</v>
      </c>
      <c r="E135" s="175" t="s">
        <v>978</v>
      </c>
      <c r="F135" s="175"/>
      <c r="G135" s="175" t="s">
        <v>788</v>
      </c>
      <c r="H135" s="175">
        <f t="shared" si="223"/>
        <v>0</v>
      </c>
      <c r="I135" s="175" t="s">
        <v>789</v>
      </c>
      <c r="J135" s="175" t="e">
        <f t="shared" si="224"/>
        <v>#DIV/0!</v>
      </c>
      <c r="K135" s="175" t="s">
        <v>790</v>
      </c>
      <c r="L135" s="175" t="e">
        <f t="shared" si="225"/>
        <v>#DIV/0!</v>
      </c>
      <c r="M135" s="175" t="s">
        <v>791</v>
      </c>
      <c r="N135" s="175">
        <f t="shared" si="226"/>
        <v>0</v>
      </c>
      <c r="O135" s="175"/>
      <c r="P135" s="291"/>
      <c r="Q135" s="291"/>
      <c r="R135" s="291"/>
      <c r="S135" s="291"/>
      <c r="T135" s="291"/>
      <c r="U135" s="291"/>
      <c r="V135" s="291"/>
      <c r="W135" s="291"/>
      <c r="X135" s="291"/>
      <c r="Y135" s="291"/>
      <c r="Z135" s="291"/>
      <c r="AA135" s="291"/>
      <c r="AB135" s="175">
        <f t="shared" si="227"/>
        <v>0</v>
      </c>
      <c r="AC135" s="175">
        <f t="shared" si="228"/>
        <v>0</v>
      </c>
      <c r="AD135" s="175">
        <f>SUMIFS('1-2 人员岗位信息'!F:F,'1-2 人员岗位信息'!$C:$C,"专业外包",'1-2 人员岗位信息'!$B:$B,$D135)</f>
        <v>0</v>
      </c>
      <c r="AE135" s="299"/>
      <c r="AF135" s="175">
        <f t="shared" si="229"/>
        <v>0</v>
      </c>
      <c r="AG135" s="175">
        <f>SUMIFS('1-2 人员岗位信息'!G:G,'1-2 人员岗位信息'!$C:$C,"专业外包",'1-2 人员岗位信息'!$B:$B,$D135)</f>
        <v>0</v>
      </c>
      <c r="AH135" s="299"/>
      <c r="AI135" s="175">
        <f t="shared" si="230"/>
        <v>0</v>
      </c>
      <c r="AJ135" s="175">
        <f>SUMIFS('1-2 人员岗位信息'!H:H,'1-2 人员岗位信息'!$C:$C,"专业外包",'1-2 人员岗位信息'!$B:$B,$D135)</f>
        <v>0</v>
      </c>
      <c r="AK135" s="299"/>
      <c r="AL135" s="175">
        <f t="shared" si="231"/>
        <v>0</v>
      </c>
      <c r="AM135" s="175">
        <f>SUMIFS('1-2 人员岗位信息'!I:I,'1-2 人员岗位信息'!$C:$C,"专业外包",'1-2 人员岗位信息'!$B:$B,$D135)</f>
        <v>0</v>
      </c>
      <c r="AN135" s="299"/>
      <c r="AO135" s="175">
        <f t="shared" si="232"/>
        <v>0</v>
      </c>
      <c r="AP135" s="175">
        <f>SUMIFS('1-2 人员岗位信息'!J:J,'1-2 人员岗位信息'!$C:$C,"专业外包",'1-2 人员岗位信息'!$B:$B,$D135)</f>
        <v>0</v>
      </c>
      <c r="AQ135" s="299"/>
      <c r="AR135" s="175">
        <f t="shared" si="233"/>
        <v>0</v>
      </c>
      <c r="AS135" s="175">
        <f>SUMIFS('1-2 人员岗位信息'!K:K,'1-2 人员岗位信息'!$C:$C,"专业外包",'1-2 人员岗位信息'!$B:$B,$D135)</f>
        <v>0</v>
      </c>
      <c r="AT135" s="299"/>
      <c r="AU135" s="175">
        <f t="shared" si="234"/>
        <v>0</v>
      </c>
      <c r="AV135" s="175">
        <f>SUMIFS('1-2 人员岗位信息'!L:L,'1-2 人员岗位信息'!$C:$C,"专业外包",'1-2 人员岗位信息'!$B:$B,$D135)</f>
        <v>0</v>
      </c>
      <c r="AW135" s="299"/>
      <c r="AX135" s="175">
        <f t="shared" si="235"/>
        <v>0</v>
      </c>
      <c r="AY135" s="175">
        <f>SUMIFS('1-2 人员岗位信息'!M:M,'1-2 人员岗位信息'!$C:$C,"专业外包",'1-2 人员岗位信息'!$B:$B,$D135)</f>
        <v>0</v>
      </c>
      <c r="AZ135" s="299"/>
      <c r="BA135" s="175">
        <f t="shared" si="236"/>
        <v>0</v>
      </c>
      <c r="BB135" s="175">
        <f>SUMIFS('1-2 人员岗位信息'!N:N,'1-2 人员岗位信息'!$C:$C,"专业外包",'1-2 人员岗位信息'!$B:$B,$D135)</f>
        <v>0</v>
      </c>
      <c r="BC135" s="299"/>
      <c r="BD135" s="175">
        <f t="shared" si="237"/>
        <v>0</v>
      </c>
      <c r="BE135" s="175">
        <f>SUMIFS('1-2 人员岗位信息'!O:O,'1-2 人员岗位信息'!$C:$C,"专业外包",'1-2 人员岗位信息'!$B:$B,$D135)</f>
        <v>0</v>
      </c>
      <c r="BF135" s="299"/>
      <c r="BG135" s="175">
        <f t="shared" si="238"/>
        <v>0</v>
      </c>
      <c r="BH135" s="175">
        <f>SUMIFS('1-2 人员岗位信息'!P:P,'1-2 人员岗位信息'!$C:$C,"专业外包",'1-2 人员岗位信息'!$B:$B,$D135)</f>
        <v>0</v>
      </c>
      <c r="BI135" s="299"/>
      <c r="BJ135" s="175">
        <f t="shared" si="239"/>
        <v>0</v>
      </c>
      <c r="BK135" s="175">
        <f>SUMIFS('1-2 人员岗位信息'!Q:Q,'1-2 人员岗位信息'!$C:$C,"专业外包",'1-2 人员岗位信息'!$B:$B,$D135)</f>
        <v>0</v>
      </c>
      <c r="BL135" s="308"/>
      <c r="BM135" s="312"/>
      <c r="BN135" s="316"/>
    </row>
    <row r="136" s="264" customFormat="1" ht="33.95" hidden="1" customHeight="1" outlineLevel="5" spans="2:66">
      <c r="B136" s="175" t="s">
        <v>784</v>
      </c>
      <c r="C136" s="284" t="s">
        <v>1010</v>
      </c>
      <c r="D136" s="264" t="s">
        <v>980</v>
      </c>
      <c r="E136" s="175" t="s">
        <v>981</v>
      </c>
      <c r="F136" s="175"/>
      <c r="G136" s="175" t="s">
        <v>788</v>
      </c>
      <c r="H136" s="175">
        <f t="shared" si="223"/>
        <v>0</v>
      </c>
      <c r="I136" s="175" t="s">
        <v>789</v>
      </c>
      <c r="J136" s="175" t="e">
        <f t="shared" si="224"/>
        <v>#DIV/0!</v>
      </c>
      <c r="K136" s="175" t="s">
        <v>790</v>
      </c>
      <c r="L136" s="175" t="e">
        <f t="shared" si="225"/>
        <v>#DIV/0!</v>
      </c>
      <c r="M136" s="175" t="s">
        <v>791</v>
      </c>
      <c r="N136" s="175">
        <f t="shared" si="226"/>
        <v>0</v>
      </c>
      <c r="O136" s="175"/>
      <c r="P136" s="291"/>
      <c r="Q136" s="291"/>
      <c r="R136" s="291"/>
      <c r="S136" s="291"/>
      <c r="T136" s="291"/>
      <c r="U136" s="291"/>
      <c r="V136" s="291"/>
      <c r="W136" s="291"/>
      <c r="X136" s="291"/>
      <c r="Y136" s="291"/>
      <c r="Z136" s="291"/>
      <c r="AA136" s="291"/>
      <c r="AB136" s="175">
        <f t="shared" si="227"/>
        <v>0</v>
      </c>
      <c r="AC136" s="175">
        <f t="shared" si="228"/>
        <v>0</v>
      </c>
      <c r="AD136" s="175">
        <f>SUMIFS('1-2 人员岗位信息'!F:F,'1-2 人员岗位信息'!$C:$C,"专业外包",'1-2 人员岗位信息'!$B:$B,$D136)</f>
        <v>0</v>
      </c>
      <c r="AE136" s="299"/>
      <c r="AF136" s="175">
        <f t="shared" si="229"/>
        <v>0</v>
      </c>
      <c r="AG136" s="175">
        <f>SUMIFS('1-2 人员岗位信息'!G:G,'1-2 人员岗位信息'!$C:$C,"专业外包",'1-2 人员岗位信息'!$B:$B,$D136)</f>
        <v>0</v>
      </c>
      <c r="AH136" s="299"/>
      <c r="AI136" s="175">
        <f t="shared" si="230"/>
        <v>0</v>
      </c>
      <c r="AJ136" s="175">
        <f>SUMIFS('1-2 人员岗位信息'!H:H,'1-2 人员岗位信息'!$C:$C,"专业外包",'1-2 人员岗位信息'!$B:$B,$D136)</f>
        <v>0</v>
      </c>
      <c r="AK136" s="299"/>
      <c r="AL136" s="175">
        <f t="shared" si="231"/>
        <v>0</v>
      </c>
      <c r="AM136" s="175">
        <f>SUMIFS('1-2 人员岗位信息'!I:I,'1-2 人员岗位信息'!$C:$C,"专业外包",'1-2 人员岗位信息'!$B:$B,$D136)</f>
        <v>0</v>
      </c>
      <c r="AN136" s="299"/>
      <c r="AO136" s="175">
        <f t="shared" si="232"/>
        <v>0</v>
      </c>
      <c r="AP136" s="175">
        <f>SUMIFS('1-2 人员岗位信息'!J:J,'1-2 人员岗位信息'!$C:$C,"专业外包",'1-2 人员岗位信息'!$B:$B,$D136)</f>
        <v>0</v>
      </c>
      <c r="AQ136" s="299"/>
      <c r="AR136" s="175">
        <f t="shared" si="233"/>
        <v>0</v>
      </c>
      <c r="AS136" s="175">
        <f>SUMIFS('1-2 人员岗位信息'!K:K,'1-2 人员岗位信息'!$C:$C,"专业外包",'1-2 人员岗位信息'!$B:$B,$D136)</f>
        <v>0</v>
      </c>
      <c r="AT136" s="299"/>
      <c r="AU136" s="175">
        <f t="shared" si="234"/>
        <v>0</v>
      </c>
      <c r="AV136" s="175">
        <f>SUMIFS('1-2 人员岗位信息'!L:L,'1-2 人员岗位信息'!$C:$C,"专业外包",'1-2 人员岗位信息'!$B:$B,$D136)</f>
        <v>0</v>
      </c>
      <c r="AW136" s="299"/>
      <c r="AX136" s="175">
        <f t="shared" si="235"/>
        <v>0</v>
      </c>
      <c r="AY136" s="175">
        <f>SUMIFS('1-2 人员岗位信息'!M:M,'1-2 人员岗位信息'!$C:$C,"专业外包",'1-2 人员岗位信息'!$B:$B,$D136)</f>
        <v>0</v>
      </c>
      <c r="AZ136" s="299"/>
      <c r="BA136" s="175">
        <f t="shared" si="236"/>
        <v>0</v>
      </c>
      <c r="BB136" s="175">
        <f>SUMIFS('1-2 人员岗位信息'!N:N,'1-2 人员岗位信息'!$C:$C,"专业外包",'1-2 人员岗位信息'!$B:$B,$D136)</f>
        <v>0</v>
      </c>
      <c r="BC136" s="299"/>
      <c r="BD136" s="175">
        <f t="shared" si="237"/>
        <v>0</v>
      </c>
      <c r="BE136" s="175">
        <f>SUMIFS('1-2 人员岗位信息'!O:O,'1-2 人员岗位信息'!$C:$C,"专业外包",'1-2 人员岗位信息'!$B:$B,$D136)</f>
        <v>0</v>
      </c>
      <c r="BF136" s="299"/>
      <c r="BG136" s="175">
        <f t="shared" si="238"/>
        <v>0</v>
      </c>
      <c r="BH136" s="175">
        <f>SUMIFS('1-2 人员岗位信息'!P:P,'1-2 人员岗位信息'!$C:$C,"专业外包",'1-2 人员岗位信息'!$B:$B,$D136)</f>
        <v>0</v>
      </c>
      <c r="BI136" s="299"/>
      <c r="BJ136" s="175">
        <f t="shared" si="239"/>
        <v>0</v>
      </c>
      <c r="BK136" s="175">
        <f>SUMIFS('1-2 人员岗位信息'!Q:Q,'1-2 人员岗位信息'!$C:$C,"专业外包",'1-2 人员岗位信息'!$B:$B,$D136)</f>
        <v>0</v>
      </c>
      <c r="BL136" s="308"/>
      <c r="BM136" s="312"/>
      <c r="BN136" s="316"/>
    </row>
    <row r="137" s="264" customFormat="1" ht="33.95" hidden="1" customHeight="1" outlineLevel="5" spans="2:66">
      <c r="B137" s="175" t="s">
        <v>784</v>
      </c>
      <c r="C137" s="284" t="s">
        <v>1011</v>
      </c>
      <c r="D137" s="264" t="s">
        <v>983</v>
      </c>
      <c r="E137" s="175" t="s">
        <v>981</v>
      </c>
      <c r="F137" s="175"/>
      <c r="G137" s="175" t="s">
        <v>788</v>
      </c>
      <c r="H137" s="175">
        <f t="shared" si="223"/>
        <v>0</v>
      </c>
      <c r="I137" s="175" t="s">
        <v>789</v>
      </c>
      <c r="J137" s="175" t="e">
        <f t="shared" si="224"/>
        <v>#DIV/0!</v>
      </c>
      <c r="K137" s="175" t="s">
        <v>790</v>
      </c>
      <c r="L137" s="175" t="e">
        <f t="shared" si="225"/>
        <v>#DIV/0!</v>
      </c>
      <c r="M137" s="175" t="s">
        <v>791</v>
      </c>
      <c r="N137" s="175">
        <f t="shared" si="226"/>
        <v>0</v>
      </c>
      <c r="O137" s="175"/>
      <c r="P137" s="291"/>
      <c r="Q137" s="291"/>
      <c r="R137" s="291"/>
      <c r="S137" s="291"/>
      <c r="T137" s="291"/>
      <c r="U137" s="291"/>
      <c r="V137" s="291"/>
      <c r="W137" s="291"/>
      <c r="X137" s="291"/>
      <c r="Y137" s="291"/>
      <c r="Z137" s="291"/>
      <c r="AA137" s="291"/>
      <c r="AB137" s="175">
        <f t="shared" si="227"/>
        <v>0</v>
      </c>
      <c r="AC137" s="175">
        <f t="shared" si="228"/>
        <v>0</v>
      </c>
      <c r="AD137" s="175">
        <f>SUMIFS('1-2 人员岗位信息'!F:F,'1-2 人员岗位信息'!$C:$C,"专业外包",'1-2 人员岗位信息'!$B:$B,$D137)</f>
        <v>0</v>
      </c>
      <c r="AE137" s="299"/>
      <c r="AF137" s="175">
        <f t="shared" si="229"/>
        <v>0</v>
      </c>
      <c r="AG137" s="175">
        <f>SUMIFS('1-2 人员岗位信息'!G:G,'1-2 人员岗位信息'!$C:$C,"专业外包",'1-2 人员岗位信息'!$B:$B,$D137)</f>
        <v>0</v>
      </c>
      <c r="AH137" s="299"/>
      <c r="AI137" s="175">
        <f t="shared" si="230"/>
        <v>0</v>
      </c>
      <c r="AJ137" s="175">
        <f>SUMIFS('1-2 人员岗位信息'!H:H,'1-2 人员岗位信息'!$C:$C,"专业外包",'1-2 人员岗位信息'!$B:$B,$D137)</f>
        <v>0</v>
      </c>
      <c r="AK137" s="299"/>
      <c r="AL137" s="175">
        <f t="shared" si="231"/>
        <v>0</v>
      </c>
      <c r="AM137" s="175">
        <f>SUMIFS('1-2 人员岗位信息'!I:I,'1-2 人员岗位信息'!$C:$C,"专业外包",'1-2 人员岗位信息'!$B:$B,$D137)</f>
        <v>0</v>
      </c>
      <c r="AN137" s="299"/>
      <c r="AO137" s="175">
        <f t="shared" si="232"/>
        <v>0</v>
      </c>
      <c r="AP137" s="175">
        <f>SUMIFS('1-2 人员岗位信息'!J:J,'1-2 人员岗位信息'!$C:$C,"专业外包",'1-2 人员岗位信息'!$B:$B,$D137)</f>
        <v>0</v>
      </c>
      <c r="AQ137" s="299"/>
      <c r="AR137" s="175">
        <f t="shared" si="233"/>
        <v>0</v>
      </c>
      <c r="AS137" s="175">
        <f>SUMIFS('1-2 人员岗位信息'!K:K,'1-2 人员岗位信息'!$C:$C,"专业外包",'1-2 人员岗位信息'!$B:$B,$D137)</f>
        <v>0</v>
      </c>
      <c r="AT137" s="299"/>
      <c r="AU137" s="175">
        <f t="shared" si="234"/>
        <v>0</v>
      </c>
      <c r="AV137" s="175">
        <f>SUMIFS('1-2 人员岗位信息'!L:L,'1-2 人员岗位信息'!$C:$C,"专业外包",'1-2 人员岗位信息'!$B:$B,$D137)</f>
        <v>0</v>
      </c>
      <c r="AW137" s="299"/>
      <c r="AX137" s="175">
        <f t="shared" si="235"/>
        <v>0</v>
      </c>
      <c r="AY137" s="175">
        <f>SUMIFS('1-2 人员岗位信息'!M:M,'1-2 人员岗位信息'!$C:$C,"专业外包",'1-2 人员岗位信息'!$B:$B,$D137)</f>
        <v>0</v>
      </c>
      <c r="AZ137" s="299"/>
      <c r="BA137" s="175">
        <f t="shared" si="236"/>
        <v>0</v>
      </c>
      <c r="BB137" s="175">
        <f>SUMIFS('1-2 人员岗位信息'!N:N,'1-2 人员岗位信息'!$C:$C,"专业外包",'1-2 人员岗位信息'!$B:$B,$D137)</f>
        <v>0</v>
      </c>
      <c r="BC137" s="299"/>
      <c r="BD137" s="175">
        <f t="shared" si="237"/>
        <v>0</v>
      </c>
      <c r="BE137" s="175">
        <f>SUMIFS('1-2 人员岗位信息'!O:O,'1-2 人员岗位信息'!$C:$C,"专业外包",'1-2 人员岗位信息'!$B:$B,$D137)</f>
        <v>0</v>
      </c>
      <c r="BF137" s="299"/>
      <c r="BG137" s="175">
        <f t="shared" si="238"/>
        <v>0</v>
      </c>
      <c r="BH137" s="175">
        <f>SUMIFS('1-2 人员岗位信息'!P:P,'1-2 人员岗位信息'!$C:$C,"专业外包",'1-2 人员岗位信息'!$B:$B,$D137)</f>
        <v>0</v>
      </c>
      <c r="BI137" s="299"/>
      <c r="BJ137" s="175">
        <f t="shared" si="239"/>
        <v>0</v>
      </c>
      <c r="BK137" s="175">
        <f>SUMIFS('1-2 人员岗位信息'!Q:Q,'1-2 人员岗位信息'!$C:$C,"专业外包",'1-2 人员岗位信息'!$B:$B,$D137)</f>
        <v>0</v>
      </c>
      <c r="BL137" s="308"/>
      <c r="BM137" s="312"/>
      <c r="BN137" s="316"/>
    </row>
    <row r="138" s="264" customFormat="1" ht="33.95" hidden="1" customHeight="1" outlineLevel="5" spans="2:66">
      <c r="B138" s="175" t="s">
        <v>784</v>
      </c>
      <c r="C138" s="284" t="s">
        <v>1012</v>
      </c>
      <c r="D138" s="264" t="s">
        <v>985</v>
      </c>
      <c r="E138" s="175" t="s">
        <v>981</v>
      </c>
      <c r="F138" s="175"/>
      <c r="G138" s="175" t="s">
        <v>788</v>
      </c>
      <c r="H138" s="175">
        <f t="shared" si="223"/>
        <v>0</v>
      </c>
      <c r="I138" s="175" t="s">
        <v>789</v>
      </c>
      <c r="J138" s="175" t="e">
        <f t="shared" si="224"/>
        <v>#DIV/0!</v>
      </c>
      <c r="K138" s="175" t="s">
        <v>790</v>
      </c>
      <c r="L138" s="175" t="e">
        <f t="shared" si="225"/>
        <v>#DIV/0!</v>
      </c>
      <c r="M138" s="175" t="s">
        <v>791</v>
      </c>
      <c r="N138" s="175">
        <f t="shared" si="226"/>
        <v>0</v>
      </c>
      <c r="O138" s="175"/>
      <c r="P138" s="291"/>
      <c r="Q138" s="291"/>
      <c r="R138" s="291"/>
      <c r="S138" s="291"/>
      <c r="T138" s="291"/>
      <c r="U138" s="291"/>
      <c r="V138" s="291"/>
      <c r="W138" s="291"/>
      <c r="X138" s="291"/>
      <c r="Y138" s="291"/>
      <c r="Z138" s="291"/>
      <c r="AA138" s="291"/>
      <c r="AB138" s="175">
        <f t="shared" si="227"/>
        <v>0</v>
      </c>
      <c r="AC138" s="175">
        <f t="shared" si="228"/>
        <v>0</v>
      </c>
      <c r="AD138" s="175">
        <f>SUMIFS('1-2 人员岗位信息'!F:F,'1-2 人员岗位信息'!$C:$C,"专业外包",'1-2 人员岗位信息'!$B:$B,$D138)</f>
        <v>0</v>
      </c>
      <c r="AE138" s="299"/>
      <c r="AF138" s="175">
        <f t="shared" si="229"/>
        <v>0</v>
      </c>
      <c r="AG138" s="175">
        <f>SUMIFS('1-2 人员岗位信息'!G:G,'1-2 人员岗位信息'!$C:$C,"专业外包",'1-2 人员岗位信息'!$B:$B,$D138)</f>
        <v>0</v>
      </c>
      <c r="AH138" s="299"/>
      <c r="AI138" s="175">
        <f t="shared" si="230"/>
        <v>0</v>
      </c>
      <c r="AJ138" s="175">
        <f>SUMIFS('1-2 人员岗位信息'!H:H,'1-2 人员岗位信息'!$C:$C,"专业外包",'1-2 人员岗位信息'!$B:$B,$D138)</f>
        <v>0</v>
      </c>
      <c r="AK138" s="299"/>
      <c r="AL138" s="175">
        <f t="shared" si="231"/>
        <v>0</v>
      </c>
      <c r="AM138" s="175">
        <f>SUMIFS('1-2 人员岗位信息'!I:I,'1-2 人员岗位信息'!$C:$C,"专业外包",'1-2 人员岗位信息'!$B:$B,$D138)</f>
        <v>0</v>
      </c>
      <c r="AN138" s="299"/>
      <c r="AO138" s="175">
        <f t="shared" si="232"/>
        <v>0</v>
      </c>
      <c r="AP138" s="175">
        <f>SUMIFS('1-2 人员岗位信息'!J:J,'1-2 人员岗位信息'!$C:$C,"专业外包",'1-2 人员岗位信息'!$B:$B,$D138)</f>
        <v>0</v>
      </c>
      <c r="AQ138" s="299"/>
      <c r="AR138" s="175">
        <f t="shared" si="233"/>
        <v>0</v>
      </c>
      <c r="AS138" s="175">
        <f>SUMIFS('1-2 人员岗位信息'!K:K,'1-2 人员岗位信息'!$C:$C,"专业外包",'1-2 人员岗位信息'!$B:$B,$D138)</f>
        <v>0</v>
      </c>
      <c r="AT138" s="299"/>
      <c r="AU138" s="175">
        <f t="shared" si="234"/>
        <v>0</v>
      </c>
      <c r="AV138" s="175">
        <f>SUMIFS('1-2 人员岗位信息'!L:L,'1-2 人员岗位信息'!$C:$C,"专业外包",'1-2 人员岗位信息'!$B:$B,$D138)</f>
        <v>0</v>
      </c>
      <c r="AW138" s="299"/>
      <c r="AX138" s="175">
        <f t="shared" si="235"/>
        <v>0</v>
      </c>
      <c r="AY138" s="175">
        <f>SUMIFS('1-2 人员岗位信息'!M:M,'1-2 人员岗位信息'!$C:$C,"专业外包",'1-2 人员岗位信息'!$B:$B,$D138)</f>
        <v>0</v>
      </c>
      <c r="AZ138" s="299"/>
      <c r="BA138" s="175">
        <f t="shared" si="236"/>
        <v>0</v>
      </c>
      <c r="BB138" s="175">
        <f>SUMIFS('1-2 人员岗位信息'!N:N,'1-2 人员岗位信息'!$C:$C,"专业外包",'1-2 人员岗位信息'!$B:$B,$D138)</f>
        <v>0</v>
      </c>
      <c r="BC138" s="299"/>
      <c r="BD138" s="175">
        <f t="shared" si="237"/>
        <v>0</v>
      </c>
      <c r="BE138" s="175">
        <f>SUMIFS('1-2 人员岗位信息'!O:O,'1-2 人员岗位信息'!$C:$C,"专业外包",'1-2 人员岗位信息'!$B:$B,$D138)</f>
        <v>0</v>
      </c>
      <c r="BF138" s="299"/>
      <c r="BG138" s="175">
        <f t="shared" si="238"/>
        <v>0</v>
      </c>
      <c r="BH138" s="175">
        <f>SUMIFS('1-2 人员岗位信息'!P:P,'1-2 人员岗位信息'!$C:$C,"专业外包",'1-2 人员岗位信息'!$B:$B,$D138)</f>
        <v>0</v>
      </c>
      <c r="BI138" s="299"/>
      <c r="BJ138" s="175">
        <f t="shared" si="239"/>
        <v>0</v>
      </c>
      <c r="BK138" s="175">
        <f>SUMIFS('1-2 人员岗位信息'!Q:Q,'1-2 人员岗位信息'!$C:$C,"专业外包",'1-2 人员岗位信息'!$B:$B,$D138)</f>
        <v>0</v>
      </c>
      <c r="BL138" s="308"/>
      <c r="BM138" s="312"/>
      <c r="BN138" s="316"/>
    </row>
    <row r="139" s="264" customFormat="1" ht="33.95" hidden="1" customHeight="1" outlineLevel="5" spans="2:66">
      <c r="B139" s="175" t="s">
        <v>784</v>
      </c>
      <c r="C139" s="284" t="s">
        <v>1013</v>
      </c>
      <c r="D139" s="264" t="s">
        <v>987</v>
      </c>
      <c r="E139" s="175" t="s">
        <v>981</v>
      </c>
      <c r="F139" s="175"/>
      <c r="G139" s="175" t="s">
        <v>788</v>
      </c>
      <c r="H139" s="175">
        <f t="shared" si="223"/>
        <v>0</v>
      </c>
      <c r="I139" s="175" t="s">
        <v>789</v>
      </c>
      <c r="J139" s="175" t="e">
        <f t="shared" si="224"/>
        <v>#DIV/0!</v>
      </c>
      <c r="K139" s="175" t="s">
        <v>790</v>
      </c>
      <c r="L139" s="175" t="e">
        <f t="shared" si="225"/>
        <v>#DIV/0!</v>
      </c>
      <c r="M139" s="175" t="s">
        <v>791</v>
      </c>
      <c r="N139" s="175">
        <f t="shared" si="226"/>
        <v>0</v>
      </c>
      <c r="O139" s="175"/>
      <c r="P139" s="291"/>
      <c r="Q139" s="291"/>
      <c r="R139" s="291"/>
      <c r="S139" s="291"/>
      <c r="T139" s="291"/>
      <c r="U139" s="291"/>
      <c r="V139" s="291"/>
      <c r="W139" s="291"/>
      <c r="X139" s="291"/>
      <c r="Y139" s="291"/>
      <c r="Z139" s="291"/>
      <c r="AA139" s="291"/>
      <c r="AB139" s="175">
        <f t="shared" si="227"/>
        <v>0</v>
      </c>
      <c r="AC139" s="175">
        <f t="shared" si="228"/>
        <v>0</v>
      </c>
      <c r="AD139" s="175">
        <f>SUMIFS('1-2 人员岗位信息'!F:F,'1-2 人员岗位信息'!$C:$C,"专业外包",'1-2 人员岗位信息'!$B:$B,$D139)</f>
        <v>0</v>
      </c>
      <c r="AE139" s="299"/>
      <c r="AF139" s="175">
        <f t="shared" si="229"/>
        <v>0</v>
      </c>
      <c r="AG139" s="175">
        <f>SUMIFS('1-2 人员岗位信息'!G:G,'1-2 人员岗位信息'!$C:$C,"专业外包",'1-2 人员岗位信息'!$B:$B,$D139)</f>
        <v>0</v>
      </c>
      <c r="AH139" s="299"/>
      <c r="AI139" s="175">
        <f t="shared" si="230"/>
        <v>0</v>
      </c>
      <c r="AJ139" s="175">
        <f>SUMIFS('1-2 人员岗位信息'!H:H,'1-2 人员岗位信息'!$C:$C,"专业外包",'1-2 人员岗位信息'!$B:$B,$D139)</f>
        <v>0</v>
      </c>
      <c r="AK139" s="299"/>
      <c r="AL139" s="175">
        <f t="shared" si="231"/>
        <v>0</v>
      </c>
      <c r="AM139" s="175">
        <f>SUMIFS('1-2 人员岗位信息'!I:I,'1-2 人员岗位信息'!$C:$C,"专业外包",'1-2 人员岗位信息'!$B:$B,$D139)</f>
        <v>0</v>
      </c>
      <c r="AN139" s="299"/>
      <c r="AO139" s="175">
        <f t="shared" si="232"/>
        <v>0</v>
      </c>
      <c r="AP139" s="175">
        <f>SUMIFS('1-2 人员岗位信息'!J:J,'1-2 人员岗位信息'!$C:$C,"专业外包",'1-2 人员岗位信息'!$B:$B,$D139)</f>
        <v>0</v>
      </c>
      <c r="AQ139" s="299"/>
      <c r="AR139" s="175">
        <f t="shared" si="233"/>
        <v>0</v>
      </c>
      <c r="AS139" s="175">
        <f>SUMIFS('1-2 人员岗位信息'!K:K,'1-2 人员岗位信息'!$C:$C,"专业外包",'1-2 人员岗位信息'!$B:$B,$D139)</f>
        <v>0</v>
      </c>
      <c r="AT139" s="299"/>
      <c r="AU139" s="175">
        <f t="shared" si="234"/>
        <v>0</v>
      </c>
      <c r="AV139" s="175">
        <f>SUMIFS('1-2 人员岗位信息'!L:L,'1-2 人员岗位信息'!$C:$C,"专业外包",'1-2 人员岗位信息'!$B:$B,$D139)</f>
        <v>0</v>
      </c>
      <c r="AW139" s="299"/>
      <c r="AX139" s="175">
        <f t="shared" si="235"/>
        <v>0</v>
      </c>
      <c r="AY139" s="175">
        <f>SUMIFS('1-2 人员岗位信息'!M:M,'1-2 人员岗位信息'!$C:$C,"专业外包",'1-2 人员岗位信息'!$B:$B,$D139)</f>
        <v>0</v>
      </c>
      <c r="AZ139" s="299"/>
      <c r="BA139" s="175">
        <f t="shared" si="236"/>
        <v>0</v>
      </c>
      <c r="BB139" s="175">
        <f>SUMIFS('1-2 人员岗位信息'!N:N,'1-2 人员岗位信息'!$C:$C,"专业外包",'1-2 人员岗位信息'!$B:$B,$D139)</f>
        <v>0</v>
      </c>
      <c r="BC139" s="299"/>
      <c r="BD139" s="175">
        <f t="shared" si="237"/>
        <v>0</v>
      </c>
      <c r="BE139" s="175">
        <f>SUMIFS('1-2 人员岗位信息'!O:O,'1-2 人员岗位信息'!$C:$C,"专业外包",'1-2 人员岗位信息'!$B:$B,$D139)</f>
        <v>0</v>
      </c>
      <c r="BF139" s="299"/>
      <c r="BG139" s="175">
        <f t="shared" si="238"/>
        <v>0</v>
      </c>
      <c r="BH139" s="175">
        <f>SUMIFS('1-2 人员岗位信息'!P:P,'1-2 人员岗位信息'!$C:$C,"专业外包",'1-2 人员岗位信息'!$B:$B,$D139)</f>
        <v>0</v>
      </c>
      <c r="BI139" s="299"/>
      <c r="BJ139" s="175">
        <f t="shared" si="239"/>
        <v>0</v>
      </c>
      <c r="BK139" s="175">
        <f>SUMIFS('1-2 人员岗位信息'!Q:Q,'1-2 人员岗位信息'!$C:$C,"专业外包",'1-2 人员岗位信息'!$B:$B,$D139)</f>
        <v>0</v>
      </c>
      <c r="BL139" s="308"/>
      <c r="BM139" s="312"/>
      <c r="BN139" s="316"/>
    </row>
    <row r="140" s="264" customFormat="1" ht="33.95" hidden="1" customHeight="1" outlineLevel="5" spans="2:66">
      <c r="B140" s="175" t="s">
        <v>784</v>
      </c>
      <c r="C140" s="284" t="s">
        <v>1014</v>
      </c>
      <c r="D140" s="264" t="s">
        <v>989</v>
      </c>
      <c r="E140" s="175" t="s">
        <v>990</v>
      </c>
      <c r="F140" s="175"/>
      <c r="G140" s="175" t="s">
        <v>788</v>
      </c>
      <c r="H140" s="175">
        <f t="shared" si="223"/>
        <v>0</v>
      </c>
      <c r="I140" s="175" t="s">
        <v>789</v>
      </c>
      <c r="J140" s="175" t="e">
        <f t="shared" si="224"/>
        <v>#DIV/0!</v>
      </c>
      <c r="K140" s="175" t="s">
        <v>790</v>
      </c>
      <c r="L140" s="175" t="e">
        <f t="shared" si="225"/>
        <v>#DIV/0!</v>
      </c>
      <c r="M140" s="175" t="s">
        <v>791</v>
      </c>
      <c r="N140" s="175">
        <f t="shared" si="226"/>
        <v>0</v>
      </c>
      <c r="O140" s="175"/>
      <c r="P140" s="291"/>
      <c r="Q140" s="291"/>
      <c r="R140" s="291"/>
      <c r="S140" s="291"/>
      <c r="T140" s="291"/>
      <c r="U140" s="291"/>
      <c r="V140" s="291"/>
      <c r="W140" s="291"/>
      <c r="X140" s="291"/>
      <c r="Y140" s="291"/>
      <c r="Z140" s="291"/>
      <c r="AA140" s="291"/>
      <c r="AB140" s="175">
        <f t="shared" si="227"/>
        <v>0</v>
      </c>
      <c r="AC140" s="175">
        <f t="shared" si="228"/>
        <v>0</v>
      </c>
      <c r="AD140" s="175">
        <f>SUMIFS('1-2 人员岗位信息'!F:F,'1-2 人员岗位信息'!$C:$C,"专业外包",'1-2 人员岗位信息'!$B:$B,$D140)</f>
        <v>0</v>
      </c>
      <c r="AE140" s="299"/>
      <c r="AF140" s="175">
        <f t="shared" si="229"/>
        <v>0</v>
      </c>
      <c r="AG140" s="175">
        <f>SUMIFS('1-2 人员岗位信息'!G:G,'1-2 人员岗位信息'!$C:$C,"专业外包",'1-2 人员岗位信息'!$B:$B,$D140)</f>
        <v>0</v>
      </c>
      <c r="AH140" s="299"/>
      <c r="AI140" s="175">
        <f t="shared" si="230"/>
        <v>0</v>
      </c>
      <c r="AJ140" s="175">
        <f>SUMIFS('1-2 人员岗位信息'!H:H,'1-2 人员岗位信息'!$C:$C,"专业外包",'1-2 人员岗位信息'!$B:$B,$D140)</f>
        <v>0</v>
      </c>
      <c r="AK140" s="299"/>
      <c r="AL140" s="175">
        <f t="shared" si="231"/>
        <v>0</v>
      </c>
      <c r="AM140" s="175">
        <f>SUMIFS('1-2 人员岗位信息'!I:I,'1-2 人员岗位信息'!$C:$C,"专业外包",'1-2 人员岗位信息'!$B:$B,$D140)</f>
        <v>0</v>
      </c>
      <c r="AN140" s="299"/>
      <c r="AO140" s="175">
        <f t="shared" si="232"/>
        <v>0</v>
      </c>
      <c r="AP140" s="175">
        <f>SUMIFS('1-2 人员岗位信息'!J:J,'1-2 人员岗位信息'!$C:$C,"专业外包",'1-2 人员岗位信息'!$B:$B,$D140)</f>
        <v>0</v>
      </c>
      <c r="AQ140" s="299"/>
      <c r="AR140" s="175">
        <f t="shared" si="233"/>
        <v>0</v>
      </c>
      <c r="AS140" s="175">
        <f>SUMIFS('1-2 人员岗位信息'!K:K,'1-2 人员岗位信息'!$C:$C,"专业外包",'1-2 人员岗位信息'!$B:$B,$D140)</f>
        <v>0</v>
      </c>
      <c r="AT140" s="299"/>
      <c r="AU140" s="175">
        <f t="shared" si="234"/>
        <v>0</v>
      </c>
      <c r="AV140" s="175">
        <f>SUMIFS('1-2 人员岗位信息'!L:L,'1-2 人员岗位信息'!$C:$C,"专业外包",'1-2 人员岗位信息'!$B:$B,$D140)</f>
        <v>0</v>
      </c>
      <c r="AW140" s="299"/>
      <c r="AX140" s="175">
        <f t="shared" si="235"/>
        <v>0</v>
      </c>
      <c r="AY140" s="175">
        <f>SUMIFS('1-2 人员岗位信息'!M:M,'1-2 人员岗位信息'!$C:$C,"专业外包",'1-2 人员岗位信息'!$B:$B,$D140)</f>
        <v>0</v>
      </c>
      <c r="AZ140" s="299"/>
      <c r="BA140" s="175">
        <f t="shared" si="236"/>
        <v>0</v>
      </c>
      <c r="BB140" s="175">
        <f>SUMIFS('1-2 人员岗位信息'!N:N,'1-2 人员岗位信息'!$C:$C,"专业外包",'1-2 人员岗位信息'!$B:$B,$D140)</f>
        <v>0</v>
      </c>
      <c r="BC140" s="299"/>
      <c r="BD140" s="175">
        <f t="shared" si="237"/>
        <v>0</v>
      </c>
      <c r="BE140" s="175">
        <f>SUMIFS('1-2 人员岗位信息'!O:O,'1-2 人员岗位信息'!$C:$C,"专业外包",'1-2 人员岗位信息'!$B:$B,$D140)</f>
        <v>0</v>
      </c>
      <c r="BF140" s="299"/>
      <c r="BG140" s="175">
        <f t="shared" si="238"/>
        <v>0</v>
      </c>
      <c r="BH140" s="175">
        <f>SUMIFS('1-2 人员岗位信息'!P:P,'1-2 人员岗位信息'!$C:$C,"专业外包",'1-2 人员岗位信息'!$B:$B,$D140)</f>
        <v>0</v>
      </c>
      <c r="BI140" s="299"/>
      <c r="BJ140" s="175">
        <f t="shared" si="239"/>
        <v>0</v>
      </c>
      <c r="BK140" s="175">
        <f>SUMIFS('1-2 人员岗位信息'!Q:Q,'1-2 人员岗位信息'!$C:$C,"专业外包",'1-2 人员岗位信息'!$B:$B,$D140)</f>
        <v>0</v>
      </c>
      <c r="BL140" s="308"/>
      <c r="BM140" s="312"/>
      <c r="BN140" s="316"/>
    </row>
    <row r="141" s="264" customFormat="1" ht="33.95" hidden="1" customHeight="1" outlineLevel="5" spans="2:66">
      <c r="B141" s="175" t="s">
        <v>784</v>
      </c>
      <c r="C141" s="284" t="s">
        <v>1015</v>
      </c>
      <c r="D141" s="264" t="s">
        <v>992</v>
      </c>
      <c r="E141" s="175" t="s">
        <v>806</v>
      </c>
      <c r="F141" s="175"/>
      <c r="G141" s="175" t="s">
        <v>788</v>
      </c>
      <c r="H141" s="175">
        <f t="shared" si="223"/>
        <v>0</v>
      </c>
      <c r="I141" s="175" t="s">
        <v>789</v>
      </c>
      <c r="J141" s="175" t="e">
        <f t="shared" si="224"/>
        <v>#DIV/0!</v>
      </c>
      <c r="K141" s="175" t="s">
        <v>790</v>
      </c>
      <c r="L141" s="175" t="e">
        <f t="shared" si="225"/>
        <v>#DIV/0!</v>
      </c>
      <c r="M141" s="175" t="s">
        <v>791</v>
      </c>
      <c r="N141" s="175">
        <f t="shared" si="226"/>
        <v>0</v>
      </c>
      <c r="O141" s="175"/>
      <c r="P141" s="291"/>
      <c r="Q141" s="291"/>
      <c r="R141" s="291"/>
      <c r="S141" s="291"/>
      <c r="T141" s="291"/>
      <c r="U141" s="291"/>
      <c r="V141" s="291"/>
      <c r="W141" s="291"/>
      <c r="X141" s="291"/>
      <c r="Y141" s="291"/>
      <c r="Z141" s="291"/>
      <c r="AA141" s="291"/>
      <c r="AB141" s="175">
        <f t="shared" ref="AB141:AB148" si="240">SUM(AC141,AF141,AI141,AL141,AO141,AR141,AU141,AX141,BA141,BD141,BG141,BJ141)</f>
        <v>0</v>
      </c>
      <c r="AC141" s="175">
        <f t="shared" si="228"/>
        <v>0</v>
      </c>
      <c r="AD141" s="175">
        <f>SUMIFS('1-2 人员岗位信息'!F:F,'1-2 人员岗位信息'!$C:$C,"专业外包",'1-2 人员岗位信息'!$B:$B,$D141)</f>
        <v>0</v>
      </c>
      <c r="AE141" s="299"/>
      <c r="AF141" s="175">
        <f t="shared" si="229"/>
        <v>0</v>
      </c>
      <c r="AG141" s="175">
        <f>SUMIFS('1-2 人员岗位信息'!G:G,'1-2 人员岗位信息'!$C:$C,"专业外包",'1-2 人员岗位信息'!$B:$B,$D141)</f>
        <v>0</v>
      </c>
      <c r="AH141" s="299"/>
      <c r="AI141" s="175">
        <f t="shared" si="230"/>
        <v>0</v>
      </c>
      <c r="AJ141" s="175">
        <f>SUMIFS('1-2 人员岗位信息'!H:H,'1-2 人员岗位信息'!$C:$C,"专业外包",'1-2 人员岗位信息'!$B:$B,$D141)</f>
        <v>0</v>
      </c>
      <c r="AK141" s="299"/>
      <c r="AL141" s="175">
        <f t="shared" si="231"/>
        <v>0</v>
      </c>
      <c r="AM141" s="175">
        <f>SUMIFS('1-2 人员岗位信息'!I:I,'1-2 人员岗位信息'!$C:$C,"专业外包",'1-2 人员岗位信息'!$B:$B,$D141)</f>
        <v>0</v>
      </c>
      <c r="AN141" s="299"/>
      <c r="AO141" s="175">
        <f t="shared" si="232"/>
        <v>0</v>
      </c>
      <c r="AP141" s="175">
        <f>SUMIFS('1-2 人员岗位信息'!J:J,'1-2 人员岗位信息'!$C:$C,"专业外包",'1-2 人员岗位信息'!$B:$B,$D141)</f>
        <v>0</v>
      </c>
      <c r="AQ141" s="299"/>
      <c r="AR141" s="175">
        <f t="shared" si="233"/>
        <v>0</v>
      </c>
      <c r="AS141" s="175">
        <f>SUMIFS('1-2 人员岗位信息'!K:K,'1-2 人员岗位信息'!$C:$C,"专业外包",'1-2 人员岗位信息'!$B:$B,$D141)</f>
        <v>0</v>
      </c>
      <c r="AT141" s="299"/>
      <c r="AU141" s="175">
        <f t="shared" si="234"/>
        <v>0</v>
      </c>
      <c r="AV141" s="175">
        <f>SUMIFS('1-2 人员岗位信息'!L:L,'1-2 人员岗位信息'!$C:$C,"专业外包",'1-2 人员岗位信息'!$B:$B,$D141)</f>
        <v>0</v>
      </c>
      <c r="AW141" s="299"/>
      <c r="AX141" s="175">
        <f t="shared" si="235"/>
        <v>0</v>
      </c>
      <c r="AY141" s="175">
        <f>SUMIFS('1-2 人员岗位信息'!M:M,'1-2 人员岗位信息'!$C:$C,"专业外包",'1-2 人员岗位信息'!$B:$B,$D141)</f>
        <v>0</v>
      </c>
      <c r="AZ141" s="299"/>
      <c r="BA141" s="175">
        <f t="shared" si="236"/>
        <v>0</v>
      </c>
      <c r="BB141" s="175">
        <f>SUMIFS('1-2 人员岗位信息'!N:N,'1-2 人员岗位信息'!$C:$C,"专业外包",'1-2 人员岗位信息'!$B:$B,$D141)</f>
        <v>0</v>
      </c>
      <c r="BC141" s="299"/>
      <c r="BD141" s="175">
        <f t="shared" si="237"/>
        <v>0</v>
      </c>
      <c r="BE141" s="175">
        <f>SUMIFS('1-2 人员岗位信息'!O:O,'1-2 人员岗位信息'!$C:$C,"专业外包",'1-2 人员岗位信息'!$B:$B,$D141)</f>
        <v>0</v>
      </c>
      <c r="BF141" s="299"/>
      <c r="BG141" s="175">
        <f t="shared" si="238"/>
        <v>0</v>
      </c>
      <c r="BH141" s="175">
        <f>SUMIFS('1-2 人员岗位信息'!P:P,'1-2 人员岗位信息'!$C:$C,"专业外包",'1-2 人员岗位信息'!$B:$B,$D141)</f>
        <v>0</v>
      </c>
      <c r="BI141" s="299"/>
      <c r="BJ141" s="175">
        <f t="shared" si="239"/>
        <v>0</v>
      </c>
      <c r="BK141" s="175">
        <f>SUMIFS('1-2 人员岗位信息'!Q:Q,'1-2 人员岗位信息'!$C:$C,"专业外包",'1-2 人员岗位信息'!$B:$B,$D141)</f>
        <v>0</v>
      </c>
      <c r="BL141" s="308"/>
      <c r="BM141" s="312"/>
      <c r="BN141" s="316"/>
    </row>
    <row r="142" s="118" customFormat="1" ht="33.95" hidden="1" customHeight="1" outlineLevel="4" spans="2:66">
      <c r="B142" s="119" t="s">
        <v>784</v>
      </c>
      <c r="C142" s="120" t="s">
        <v>1016</v>
      </c>
      <c r="D142" s="118" t="s">
        <v>25</v>
      </c>
      <c r="E142" s="119"/>
      <c r="F142" s="119"/>
      <c r="G142" s="119"/>
      <c r="H142" s="119">
        <f t="shared" si="223"/>
        <v>0</v>
      </c>
      <c r="I142" s="119" t="s">
        <v>1017</v>
      </c>
      <c r="J142" s="119" t="e">
        <f t="shared" si="224"/>
        <v>#DIV/0!</v>
      </c>
      <c r="K142" s="119" t="s">
        <v>1018</v>
      </c>
      <c r="L142" s="119" t="e">
        <f t="shared" si="225"/>
        <v>#DIV/0!</v>
      </c>
      <c r="M142" s="119" t="s">
        <v>791</v>
      </c>
      <c r="N142" s="119">
        <f t="shared" si="226"/>
        <v>0</v>
      </c>
      <c r="O142" s="119"/>
      <c r="P142" s="290"/>
      <c r="Q142" s="290"/>
      <c r="R142" s="290"/>
      <c r="S142" s="290"/>
      <c r="T142" s="290"/>
      <c r="U142" s="290"/>
      <c r="V142" s="290"/>
      <c r="W142" s="290"/>
      <c r="X142" s="290"/>
      <c r="Y142" s="290"/>
      <c r="Z142" s="290"/>
      <c r="AA142" s="290"/>
      <c r="AB142" s="119">
        <f t="shared" si="240"/>
        <v>0</v>
      </c>
      <c r="AC142" s="119">
        <f t="shared" si="228"/>
        <v>0</v>
      </c>
      <c r="AD142" s="119">
        <f>VLOOKUP($I142,'1-1 项目基础信息'!$F:$S,3,FALSE)</f>
        <v>0</v>
      </c>
      <c r="AE142" s="299"/>
      <c r="AF142" s="119">
        <f t="shared" si="229"/>
        <v>0</v>
      </c>
      <c r="AG142" s="119">
        <f>VLOOKUP($I142,'1-1 项目基础信息'!$F:$S,4,FALSE)</f>
        <v>0</v>
      </c>
      <c r="AH142" s="299"/>
      <c r="AI142" s="119">
        <f t="shared" si="230"/>
        <v>0</v>
      </c>
      <c r="AJ142" s="119">
        <f>VLOOKUP($I142,'1-1 项目基础信息'!$F:$S,5,FALSE)</f>
        <v>0</v>
      </c>
      <c r="AK142" s="299"/>
      <c r="AL142" s="119">
        <f t="shared" si="231"/>
        <v>0</v>
      </c>
      <c r="AM142" s="119">
        <f>VLOOKUP($I142,'1-1 项目基础信息'!$F:$S,6,FALSE)</f>
        <v>0</v>
      </c>
      <c r="AN142" s="299"/>
      <c r="AO142" s="119">
        <f t="shared" si="232"/>
        <v>0</v>
      </c>
      <c r="AP142" s="119">
        <f>VLOOKUP($I142,'1-1 项目基础信息'!$F:$S,7,FALSE)</f>
        <v>0</v>
      </c>
      <c r="AQ142" s="299"/>
      <c r="AR142" s="119">
        <f t="shared" si="233"/>
        <v>0</v>
      </c>
      <c r="AS142" s="119">
        <f>VLOOKUP($I142,'1-1 项目基础信息'!$F:$S,8,FALSE)</f>
        <v>0</v>
      </c>
      <c r="AT142" s="299"/>
      <c r="AU142" s="119">
        <f t="shared" si="234"/>
        <v>0</v>
      </c>
      <c r="AV142" s="119">
        <f>VLOOKUP($I142,'1-1 项目基础信息'!$F:$S,9,FALSE)</f>
        <v>0</v>
      </c>
      <c r="AW142" s="299"/>
      <c r="AX142" s="119">
        <f t="shared" si="235"/>
        <v>0</v>
      </c>
      <c r="AY142" s="119">
        <f>VLOOKUP($I142,'1-1 项目基础信息'!$F:$S,10,FALSE)</f>
        <v>0</v>
      </c>
      <c r="AZ142" s="299"/>
      <c r="BA142" s="119">
        <f t="shared" si="236"/>
        <v>0</v>
      </c>
      <c r="BB142" s="119">
        <f>VLOOKUP($I142,'1-1 项目基础信息'!$F:$S,11,FALSE)</f>
        <v>0</v>
      </c>
      <c r="BC142" s="299"/>
      <c r="BD142" s="119">
        <f t="shared" si="237"/>
        <v>0</v>
      </c>
      <c r="BE142" s="119">
        <f>VLOOKUP($I142,'1-1 项目基础信息'!$F:$S,12,FALSE)</f>
        <v>0</v>
      </c>
      <c r="BF142" s="299"/>
      <c r="BG142" s="119">
        <f t="shared" si="238"/>
        <v>0</v>
      </c>
      <c r="BH142" s="119">
        <f>VLOOKUP($I142,'1-1 项目基础信息'!$F:$S,13,FALSE)</f>
        <v>0</v>
      </c>
      <c r="BI142" s="299"/>
      <c r="BJ142" s="119">
        <f t="shared" si="239"/>
        <v>0</v>
      </c>
      <c r="BK142" s="119">
        <f>VLOOKUP($I142,'1-1 项目基础信息'!$F:$S,14,FALSE)</f>
        <v>0</v>
      </c>
      <c r="BL142" s="308"/>
      <c r="BM142" s="312"/>
      <c r="BN142" s="315"/>
    </row>
    <row r="143" s="48" customFormat="1" ht="33.95" hidden="1" customHeight="1" outlineLevel="3" collapsed="1" spans="2:66">
      <c r="B143" s="115" t="s">
        <v>779</v>
      </c>
      <c r="C143" s="116" t="s">
        <v>1019</v>
      </c>
      <c r="D143" s="48" t="s">
        <v>1020</v>
      </c>
      <c r="E143" s="115"/>
      <c r="F143" s="115"/>
      <c r="G143" s="115"/>
      <c r="H143" s="115">
        <f>H144+H149+H154</f>
        <v>0</v>
      </c>
      <c r="I143" s="115"/>
      <c r="J143" s="115"/>
      <c r="K143" s="115"/>
      <c r="L143" s="115"/>
      <c r="M143" s="115"/>
      <c r="N143" s="115"/>
      <c r="O143" s="115"/>
      <c r="P143" s="289"/>
      <c r="Q143" s="289"/>
      <c r="R143" s="289"/>
      <c r="S143" s="289"/>
      <c r="T143" s="289"/>
      <c r="U143" s="289"/>
      <c r="V143" s="289"/>
      <c r="W143" s="289"/>
      <c r="X143" s="289"/>
      <c r="Y143" s="289"/>
      <c r="Z143" s="289"/>
      <c r="AA143" s="289"/>
      <c r="AB143" s="115">
        <f t="shared" ref="AB143:AF143" si="241">AB144+AB149+AB154</f>
        <v>0</v>
      </c>
      <c r="AC143" s="115">
        <f t="shared" si="241"/>
        <v>0</v>
      </c>
      <c r="AD143" s="115"/>
      <c r="AE143" s="115"/>
      <c r="AF143" s="115">
        <f t="shared" si="241"/>
        <v>0</v>
      </c>
      <c r="AG143" s="115"/>
      <c r="AH143" s="115"/>
      <c r="AI143" s="115">
        <f>AI144+AI149+AI154</f>
        <v>0</v>
      </c>
      <c r="AJ143" s="115"/>
      <c r="AK143" s="115"/>
      <c r="AL143" s="115">
        <f>AL144+AL149+AL154</f>
        <v>0</v>
      </c>
      <c r="AM143" s="115"/>
      <c r="AN143" s="115"/>
      <c r="AO143" s="115">
        <f>AO144+AO149+AO154</f>
        <v>0</v>
      </c>
      <c r="AP143" s="115"/>
      <c r="AQ143" s="115"/>
      <c r="AR143" s="115">
        <f>AR144+AR149+AR154</f>
        <v>0</v>
      </c>
      <c r="AS143" s="115"/>
      <c r="AT143" s="115"/>
      <c r="AU143" s="115">
        <f>AU144+AU149+AU154</f>
        <v>0</v>
      </c>
      <c r="AV143" s="115"/>
      <c r="AW143" s="115"/>
      <c r="AX143" s="115">
        <f>AX144+AX149+AX154</f>
        <v>0</v>
      </c>
      <c r="AY143" s="115"/>
      <c r="AZ143" s="115"/>
      <c r="BA143" s="115">
        <f>BA144+BA149+BA154</f>
        <v>0</v>
      </c>
      <c r="BB143" s="115"/>
      <c r="BC143" s="115"/>
      <c r="BD143" s="115">
        <f>BD144+BD149+BD154</f>
        <v>0</v>
      </c>
      <c r="BE143" s="115"/>
      <c r="BF143" s="115"/>
      <c r="BG143" s="115">
        <f>BG144+BG149+BG154</f>
        <v>0</v>
      </c>
      <c r="BH143" s="115"/>
      <c r="BI143" s="115"/>
      <c r="BJ143" s="115">
        <f>BJ144+BJ149+BJ154</f>
        <v>0</v>
      </c>
      <c r="BK143" s="115"/>
      <c r="BL143" s="306"/>
      <c r="BM143" s="312"/>
      <c r="BN143" s="314"/>
    </row>
    <row r="144" s="118" customFormat="1" ht="33.95" hidden="1" customHeight="1" outlineLevel="4" collapsed="1" spans="2:66">
      <c r="B144" s="119" t="s">
        <v>779</v>
      </c>
      <c r="C144" s="120" t="s">
        <v>121</v>
      </c>
      <c r="D144" s="118" t="s">
        <v>109</v>
      </c>
      <c r="E144" s="119"/>
      <c r="F144" s="119"/>
      <c r="G144" s="119"/>
      <c r="H144" s="119">
        <f>SUM(H145:H148)</f>
        <v>0</v>
      </c>
      <c r="I144" s="119"/>
      <c r="J144" s="119"/>
      <c r="K144" s="119"/>
      <c r="L144" s="119"/>
      <c r="M144" s="119"/>
      <c r="N144" s="119"/>
      <c r="O144" s="119"/>
      <c r="P144" s="290"/>
      <c r="Q144" s="290"/>
      <c r="R144" s="290"/>
      <c r="S144" s="290"/>
      <c r="T144" s="290"/>
      <c r="U144" s="290"/>
      <c r="V144" s="290"/>
      <c r="W144" s="290"/>
      <c r="X144" s="290"/>
      <c r="Y144" s="290"/>
      <c r="Z144" s="290"/>
      <c r="AA144" s="290"/>
      <c r="AB144" s="119">
        <f t="shared" ref="AB144:AF144" si="242">SUM(AB145:AB148)</f>
        <v>0</v>
      </c>
      <c r="AC144" s="119">
        <f t="shared" si="242"/>
        <v>0</v>
      </c>
      <c r="AD144" s="119"/>
      <c r="AE144" s="119"/>
      <c r="AF144" s="119">
        <f t="shared" si="242"/>
        <v>0</v>
      </c>
      <c r="AG144" s="119"/>
      <c r="AH144" s="119"/>
      <c r="AI144" s="119">
        <f>SUM(AI145:AI148)</f>
        <v>0</v>
      </c>
      <c r="AJ144" s="119"/>
      <c r="AK144" s="119"/>
      <c r="AL144" s="119">
        <f>SUM(AL145:AL148)</f>
        <v>0</v>
      </c>
      <c r="AM144" s="119"/>
      <c r="AN144" s="119"/>
      <c r="AO144" s="119">
        <f>SUM(AO145:AO148)</f>
        <v>0</v>
      </c>
      <c r="AP144" s="119"/>
      <c r="AQ144" s="119"/>
      <c r="AR144" s="119">
        <f>SUM(AR145:AR148)</f>
        <v>0</v>
      </c>
      <c r="AS144" s="119"/>
      <c r="AT144" s="119"/>
      <c r="AU144" s="119">
        <f>SUM(AU145:AU148)</f>
        <v>0</v>
      </c>
      <c r="AV144" s="119"/>
      <c r="AW144" s="119"/>
      <c r="AX144" s="119">
        <f>SUM(AX145:AX148)</f>
        <v>0</v>
      </c>
      <c r="AY144" s="119"/>
      <c r="AZ144" s="119"/>
      <c r="BA144" s="119">
        <f>SUM(BA145:BA148)</f>
        <v>0</v>
      </c>
      <c r="BB144" s="119"/>
      <c r="BC144" s="119"/>
      <c r="BD144" s="119">
        <f>SUM(BD145:BD148)</f>
        <v>0</v>
      </c>
      <c r="BE144" s="119"/>
      <c r="BF144" s="119"/>
      <c r="BG144" s="119">
        <f>SUM(BG145:BG148)</f>
        <v>0</v>
      </c>
      <c r="BH144" s="119"/>
      <c r="BI144" s="119"/>
      <c r="BJ144" s="119">
        <f>SUM(BJ145:BJ148)</f>
        <v>0</v>
      </c>
      <c r="BK144" s="119"/>
      <c r="BL144" s="307"/>
      <c r="BM144" s="312"/>
      <c r="BN144" s="315"/>
    </row>
    <row r="145" s="264" customFormat="1" ht="33.95" hidden="1" customHeight="1" outlineLevel="5" spans="2:66">
      <c r="B145" s="175" t="s">
        <v>784</v>
      </c>
      <c r="C145" s="284" t="s">
        <v>1021</v>
      </c>
      <c r="D145" s="264" t="s">
        <v>1022</v>
      </c>
      <c r="E145" s="175" t="s">
        <v>1023</v>
      </c>
      <c r="F145" s="175"/>
      <c r="G145" s="175" t="s">
        <v>788</v>
      </c>
      <c r="H145" s="175">
        <f t="shared" ref="H145:H148" si="243">AB145</f>
        <v>0</v>
      </c>
      <c r="I145" s="175" t="s">
        <v>789</v>
      </c>
      <c r="J145" s="175">
        <f t="shared" ref="J145:J148" si="244">SUM(AD145,AG145,AJ145,AM145,AP145,AS145,AV145,AY145,BB145,BE145,BH145,BK145)/N145</f>
        <v>2</v>
      </c>
      <c r="K145" s="175" t="s">
        <v>790</v>
      </c>
      <c r="L145" s="175">
        <f t="shared" ref="L145:L148" si="245">H145/N145/J145</f>
        <v>0</v>
      </c>
      <c r="M145" s="175" t="s">
        <v>791</v>
      </c>
      <c r="N145" s="175">
        <f t="shared" ref="N145:N148" si="246">COUNTIF(AD145,"&gt;0")+COUNTIF(AG145,"&gt;0")+COUNTIF(AJ145,"&gt;0")+COUNTIF(AM145,"&gt;0")+COUNTIF(AP145,"&gt;0")+COUNTIF(AS145,"&gt;0")+COUNTIF(AV145,"&gt;0")+COUNTIF(AY145,"&gt;0")+COUNTIF(BB145,"&gt;0")+COUNTIF(BE145,"&gt;0")+COUNTIF(BH145,"&gt;0")+COUNTIF(BK145,"&gt;0")</f>
        <v>12</v>
      </c>
      <c r="O145" s="175"/>
      <c r="P145" s="291"/>
      <c r="Q145" s="291"/>
      <c r="R145" s="291"/>
      <c r="S145" s="291"/>
      <c r="T145" s="291"/>
      <c r="U145" s="291"/>
      <c r="V145" s="291"/>
      <c r="W145" s="291"/>
      <c r="X145" s="291"/>
      <c r="Y145" s="291"/>
      <c r="Z145" s="291"/>
      <c r="AA145" s="291"/>
      <c r="AB145" s="175">
        <f t="shared" si="240"/>
        <v>0</v>
      </c>
      <c r="AC145" s="175">
        <f t="shared" ref="AC145:AC148" si="247">AD145*AE145</f>
        <v>0</v>
      </c>
      <c r="AD145" s="175">
        <f>SUMIFS('1-2 人员岗位信息'!F:F,'1-2 人员岗位信息'!$C:$C,"自有人员",'1-2 人员岗位信息'!$B:$B,$D145)</f>
        <v>2</v>
      </c>
      <c r="AE145" s="299">
        <v>0</v>
      </c>
      <c r="AF145" s="175">
        <f t="shared" ref="AF145:AF148" si="248">AG145*AH145</f>
        <v>0</v>
      </c>
      <c r="AG145" s="175">
        <f>SUMIFS('1-2 人员岗位信息'!G:G,'1-2 人员岗位信息'!$C:$C,"自有人员",'1-2 人员岗位信息'!$B:$B,$D145)</f>
        <v>2</v>
      </c>
      <c r="AH145" s="299">
        <v>0</v>
      </c>
      <c r="AI145" s="175">
        <f t="shared" ref="AI145:AI148" si="249">AJ145*AK145</f>
        <v>0</v>
      </c>
      <c r="AJ145" s="175">
        <f>SUMIFS('1-2 人员岗位信息'!H:H,'1-2 人员岗位信息'!$C:$C,"自有人员",'1-2 人员岗位信息'!$B:$B,$D145)</f>
        <v>2</v>
      </c>
      <c r="AK145" s="299">
        <v>0</v>
      </c>
      <c r="AL145" s="175">
        <f t="shared" ref="AL145:AL148" si="250">AM145*AN145</f>
        <v>0</v>
      </c>
      <c r="AM145" s="175">
        <f>SUMIFS('1-2 人员岗位信息'!I:I,'1-2 人员岗位信息'!$C:$C,"自有人员",'1-2 人员岗位信息'!$B:$B,$D145)</f>
        <v>2</v>
      </c>
      <c r="AN145" s="299">
        <v>0</v>
      </c>
      <c r="AO145" s="175">
        <f t="shared" ref="AO145:AO148" si="251">AP145*AQ145</f>
        <v>0</v>
      </c>
      <c r="AP145" s="175">
        <f>SUMIFS('1-2 人员岗位信息'!J:J,'1-2 人员岗位信息'!$C:$C,"自有人员",'1-2 人员岗位信息'!$B:$B,$D145)</f>
        <v>2</v>
      </c>
      <c r="AQ145" s="299">
        <v>0</v>
      </c>
      <c r="AR145" s="175">
        <f t="shared" ref="AR145:AR148" si="252">AS145*AT145</f>
        <v>0</v>
      </c>
      <c r="AS145" s="175">
        <f>SUMIFS('1-2 人员岗位信息'!K:K,'1-2 人员岗位信息'!$C:$C,"自有人员",'1-2 人员岗位信息'!$B:$B,$D145)</f>
        <v>2</v>
      </c>
      <c r="AT145" s="299">
        <v>0</v>
      </c>
      <c r="AU145" s="175">
        <f t="shared" ref="AU145:AU148" si="253">AV145*AW145</f>
        <v>0</v>
      </c>
      <c r="AV145" s="175">
        <f>SUMIFS('1-2 人员岗位信息'!L:L,'1-2 人员岗位信息'!$C:$C,"自有人员",'1-2 人员岗位信息'!$B:$B,$D145)</f>
        <v>2</v>
      </c>
      <c r="AW145" s="299">
        <v>0</v>
      </c>
      <c r="AX145" s="175">
        <f t="shared" ref="AX145:AX148" si="254">AY145*AZ145</f>
        <v>0</v>
      </c>
      <c r="AY145" s="175">
        <f>SUMIFS('1-2 人员岗位信息'!M:M,'1-2 人员岗位信息'!$C:$C,"自有人员",'1-2 人员岗位信息'!$B:$B,$D145)</f>
        <v>2</v>
      </c>
      <c r="AZ145" s="299">
        <v>0</v>
      </c>
      <c r="BA145" s="175">
        <f t="shared" ref="BA145:BA148" si="255">BB145*BC145</f>
        <v>0</v>
      </c>
      <c r="BB145" s="175">
        <f>SUMIFS('1-2 人员岗位信息'!N:N,'1-2 人员岗位信息'!$C:$C,"自有人员",'1-2 人员岗位信息'!$B:$B,$D145)</f>
        <v>2</v>
      </c>
      <c r="BC145" s="299">
        <v>0</v>
      </c>
      <c r="BD145" s="175">
        <f t="shared" ref="BD145:BD148" si="256">BE145*BF145</f>
        <v>0</v>
      </c>
      <c r="BE145" s="175">
        <f>SUMIFS('1-2 人员岗位信息'!O:O,'1-2 人员岗位信息'!$C:$C,"自有人员",'1-2 人员岗位信息'!$B:$B,$D145)</f>
        <v>2</v>
      </c>
      <c r="BF145" s="299">
        <v>0</v>
      </c>
      <c r="BG145" s="175">
        <f t="shared" ref="BG145:BG148" si="257">BH145*BI145</f>
        <v>0</v>
      </c>
      <c r="BH145" s="175">
        <f>SUMIFS('1-2 人员岗位信息'!P:P,'1-2 人员岗位信息'!$C:$C,"自有人员",'1-2 人员岗位信息'!$B:$B,$D145)</f>
        <v>2</v>
      </c>
      <c r="BI145" s="299">
        <v>0</v>
      </c>
      <c r="BJ145" s="175">
        <f t="shared" ref="BJ145:BJ148" si="258">BK145*BL145</f>
        <v>0</v>
      </c>
      <c r="BK145" s="175">
        <f>SUMIFS('1-2 人员岗位信息'!Q:Q,'1-2 人员岗位信息'!$C:$C,"自有人员",'1-2 人员岗位信息'!$B:$B,$D145)</f>
        <v>2</v>
      </c>
      <c r="BL145" s="299">
        <v>0</v>
      </c>
      <c r="BM145" s="312"/>
      <c r="BN145" s="316"/>
    </row>
    <row r="146" s="264" customFormat="1" ht="33.95" hidden="1" customHeight="1" outlineLevel="5" spans="2:66">
      <c r="B146" s="175" t="s">
        <v>784</v>
      </c>
      <c r="C146" s="284" t="s">
        <v>1024</v>
      </c>
      <c r="D146" s="264" t="s">
        <v>1025</v>
      </c>
      <c r="E146" s="175" t="s">
        <v>1026</v>
      </c>
      <c r="F146" s="175"/>
      <c r="G146" s="175" t="s">
        <v>788</v>
      </c>
      <c r="H146" s="175">
        <f t="shared" si="243"/>
        <v>0</v>
      </c>
      <c r="I146" s="175" t="s">
        <v>789</v>
      </c>
      <c r="J146" s="175" t="e">
        <f t="shared" si="244"/>
        <v>#DIV/0!</v>
      </c>
      <c r="K146" s="175" t="s">
        <v>790</v>
      </c>
      <c r="L146" s="175" t="e">
        <f t="shared" si="245"/>
        <v>#DIV/0!</v>
      </c>
      <c r="M146" s="175" t="s">
        <v>791</v>
      </c>
      <c r="N146" s="175">
        <f t="shared" si="246"/>
        <v>0</v>
      </c>
      <c r="O146" s="175"/>
      <c r="P146" s="291"/>
      <c r="Q146" s="291"/>
      <c r="R146" s="291"/>
      <c r="S146" s="291"/>
      <c r="T146" s="291"/>
      <c r="U146" s="291"/>
      <c r="V146" s="291"/>
      <c r="W146" s="291"/>
      <c r="X146" s="291"/>
      <c r="Y146" s="291"/>
      <c r="Z146" s="291"/>
      <c r="AA146" s="291"/>
      <c r="AB146" s="175">
        <f t="shared" si="240"/>
        <v>0</v>
      </c>
      <c r="AC146" s="175">
        <f t="shared" si="247"/>
        <v>0</v>
      </c>
      <c r="AD146" s="175">
        <f>SUMIFS('1-2 人员岗位信息'!F:F,'1-2 人员岗位信息'!$C:$C,"自有人员",'1-2 人员岗位信息'!$B:$B,$D146)</f>
        <v>0</v>
      </c>
      <c r="AE146" s="299"/>
      <c r="AF146" s="175">
        <f t="shared" si="248"/>
        <v>0</v>
      </c>
      <c r="AG146" s="175">
        <f>SUMIFS('1-2 人员岗位信息'!G:G,'1-2 人员岗位信息'!$C:$C,"自有人员",'1-2 人员岗位信息'!$B:$B,$D146)</f>
        <v>0</v>
      </c>
      <c r="AH146" s="299"/>
      <c r="AI146" s="175">
        <f t="shared" si="249"/>
        <v>0</v>
      </c>
      <c r="AJ146" s="175">
        <f>SUMIFS('1-2 人员岗位信息'!H:H,'1-2 人员岗位信息'!$C:$C,"自有人员",'1-2 人员岗位信息'!$B:$B,$D146)</f>
        <v>0</v>
      </c>
      <c r="AK146" s="299"/>
      <c r="AL146" s="175">
        <f t="shared" si="250"/>
        <v>0</v>
      </c>
      <c r="AM146" s="175">
        <f>SUMIFS('1-2 人员岗位信息'!I:I,'1-2 人员岗位信息'!$C:$C,"自有人员",'1-2 人员岗位信息'!$B:$B,$D146)</f>
        <v>0</v>
      </c>
      <c r="AN146" s="299"/>
      <c r="AO146" s="175">
        <f t="shared" si="251"/>
        <v>0</v>
      </c>
      <c r="AP146" s="175">
        <f>SUMIFS('1-2 人员岗位信息'!J:J,'1-2 人员岗位信息'!$C:$C,"自有人员",'1-2 人员岗位信息'!$B:$B,$D146)</f>
        <v>0</v>
      </c>
      <c r="AQ146" s="299"/>
      <c r="AR146" s="175">
        <f t="shared" si="252"/>
        <v>0</v>
      </c>
      <c r="AS146" s="175">
        <f>SUMIFS('1-2 人员岗位信息'!K:K,'1-2 人员岗位信息'!$C:$C,"自有人员",'1-2 人员岗位信息'!$B:$B,$D146)</f>
        <v>0</v>
      </c>
      <c r="AT146" s="299"/>
      <c r="AU146" s="175">
        <f t="shared" si="253"/>
        <v>0</v>
      </c>
      <c r="AV146" s="175">
        <f>SUMIFS('1-2 人员岗位信息'!L:L,'1-2 人员岗位信息'!$C:$C,"自有人员",'1-2 人员岗位信息'!$B:$B,$D146)</f>
        <v>0</v>
      </c>
      <c r="AW146" s="299"/>
      <c r="AX146" s="175">
        <f t="shared" si="254"/>
        <v>0</v>
      </c>
      <c r="AY146" s="175">
        <f>SUMIFS('1-2 人员岗位信息'!M:M,'1-2 人员岗位信息'!$C:$C,"自有人员",'1-2 人员岗位信息'!$B:$B,$D146)</f>
        <v>0</v>
      </c>
      <c r="AZ146" s="299"/>
      <c r="BA146" s="175">
        <f t="shared" si="255"/>
        <v>0</v>
      </c>
      <c r="BB146" s="175">
        <f>SUMIFS('1-2 人员岗位信息'!N:N,'1-2 人员岗位信息'!$C:$C,"自有人员",'1-2 人员岗位信息'!$B:$B,$D146)</f>
        <v>0</v>
      </c>
      <c r="BC146" s="299"/>
      <c r="BD146" s="175">
        <f t="shared" si="256"/>
        <v>0</v>
      </c>
      <c r="BE146" s="175">
        <f>SUMIFS('1-2 人员岗位信息'!O:O,'1-2 人员岗位信息'!$C:$C,"自有人员",'1-2 人员岗位信息'!$B:$B,$D146)</f>
        <v>0</v>
      </c>
      <c r="BF146" s="299"/>
      <c r="BG146" s="175">
        <f t="shared" si="257"/>
        <v>0</v>
      </c>
      <c r="BH146" s="175">
        <f>SUMIFS('1-2 人员岗位信息'!P:P,'1-2 人员岗位信息'!$C:$C,"自有人员",'1-2 人员岗位信息'!$B:$B,$D146)</f>
        <v>0</v>
      </c>
      <c r="BI146" s="299"/>
      <c r="BJ146" s="175">
        <f t="shared" si="258"/>
        <v>0</v>
      </c>
      <c r="BK146" s="175">
        <f>SUMIFS('1-2 人员岗位信息'!Q:Q,'1-2 人员岗位信息'!$C:$C,"自有人员",'1-2 人员岗位信息'!$B:$B,$D146)</f>
        <v>0</v>
      </c>
      <c r="BL146" s="308"/>
      <c r="BM146" s="312"/>
      <c r="BN146" s="316"/>
    </row>
    <row r="147" s="264" customFormat="1" ht="33.95" hidden="1" customHeight="1" outlineLevel="5" spans="2:66">
      <c r="B147" s="175" t="s">
        <v>784</v>
      </c>
      <c r="C147" s="284" t="s">
        <v>1027</v>
      </c>
      <c r="D147" s="264" t="s">
        <v>1028</v>
      </c>
      <c r="E147" s="175" t="s">
        <v>1029</v>
      </c>
      <c r="F147" s="175"/>
      <c r="G147" s="175" t="s">
        <v>788</v>
      </c>
      <c r="H147" s="175">
        <f t="shared" si="243"/>
        <v>0</v>
      </c>
      <c r="I147" s="175" t="s">
        <v>789</v>
      </c>
      <c r="J147" s="175" t="e">
        <f t="shared" si="244"/>
        <v>#DIV/0!</v>
      </c>
      <c r="K147" s="175" t="s">
        <v>790</v>
      </c>
      <c r="L147" s="175" t="e">
        <f t="shared" si="245"/>
        <v>#DIV/0!</v>
      </c>
      <c r="M147" s="175" t="s">
        <v>791</v>
      </c>
      <c r="N147" s="175">
        <f t="shared" si="246"/>
        <v>0</v>
      </c>
      <c r="O147" s="175"/>
      <c r="P147" s="291"/>
      <c r="Q147" s="291"/>
      <c r="R147" s="291"/>
      <c r="S147" s="291"/>
      <c r="T147" s="291"/>
      <c r="U147" s="291"/>
      <c r="V147" s="291"/>
      <c r="W147" s="291"/>
      <c r="X147" s="291"/>
      <c r="Y147" s="291"/>
      <c r="Z147" s="291"/>
      <c r="AA147" s="291"/>
      <c r="AB147" s="175">
        <f t="shared" si="240"/>
        <v>0</v>
      </c>
      <c r="AC147" s="175">
        <f t="shared" si="247"/>
        <v>0</v>
      </c>
      <c r="AD147" s="175">
        <f>SUMIFS('1-2 人员岗位信息'!F:F,'1-2 人员岗位信息'!$C:$C,"自有人员",'1-2 人员岗位信息'!$B:$B,$D147)</f>
        <v>0</v>
      </c>
      <c r="AE147" s="299"/>
      <c r="AF147" s="175">
        <f t="shared" si="248"/>
        <v>0</v>
      </c>
      <c r="AG147" s="175">
        <f>SUMIFS('1-2 人员岗位信息'!G:G,'1-2 人员岗位信息'!$C:$C,"自有人员",'1-2 人员岗位信息'!$B:$B,$D147)</f>
        <v>0</v>
      </c>
      <c r="AH147" s="299"/>
      <c r="AI147" s="175">
        <f t="shared" si="249"/>
        <v>0</v>
      </c>
      <c r="AJ147" s="175">
        <f>SUMIFS('1-2 人员岗位信息'!H:H,'1-2 人员岗位信息'!$C:$C,"自有人员",'1-2 人员岗位信息'!$B:$B,$D147)</f>
        <v>0</v>
      </c>
      <c r="AK147" s="299"/>
      <c r="AL147" s="175">
        <f t="shared" si="250"/>
        <v>0</v>
      </c>
      <c r="AM147" s="175">
        <f>SUMIFS('1-2 人员岗位信息'!I:I,'1-2 人员岗位信息'!$C:$C,"自有人员",'1-2 人员岗位信息'!$B:$B,$D147)</f>
        <v>0</v>
      </c>
      <c r="AN147" s="299"/>
      <c r="AO147" s="175">
        <f t="shared" si="251"/>
        <v>0</v>
      </c>
      <c r="AP147" s="175">
        <f>SUMIFS('1-2 人员岗位信息'!J:J,'1-2 人员岗位信息'!$C:$C,"自有人员",'1-2 人员岗位信息'!$B:$B,$D147)</f>
        <v>0</v>
      </c>
      <c r="AQ147" s="299"/>
      <c r="AR147" s="175">
        <f t="shared" si="252"/>
        <v>0</v>
      </c>
      <c r="AS147" s="175">
        <f>SUMIFS('1-2 人员岗位信息'!K:K,'1-2 人员岗位信息'!$C:$C,"自有人员",'1-2 人员岗位信息'!$B:$B,$D147)</f>
        <v>0</v>
      </c>
      <c r="AT147" s="299"/>
      <c r="AU147" s="175">
        <f t="shared" si="253"/>
        <v>0</v>
      </c>
      <c r="AV147" s="175">
        <f>SUMIFS('1-2 人员岗位信息'!L:L,'1-2 人员岗位信息'!$C:$C,"自有人员",'1-2 人员岗位信息'!$B:$B,$D147)</f>
        <v>0</v>
      </c>
      <c r="AW147" s="299"/>
      <c r="AX147" s="175">
        <f t="shared" si="254"/>
        <v>0</v>
      </c>
      <c r="AY147" s="175">
        <f>SUMIFS('1-2 人员岗位信息'!M:M,'1-2 人员岗位信息'!$C:$C,"自有人员",'1-2 人员岗位信息'!$B:$B,$D147)</f>
        <v>0</v>
      </c>
      <c r="AZ147" s="299"/>
      <c r="BA147" s="175">
        <f t="shared" si="255"/>
        <v>0</v>
      </c>
      <c r="BB147" s="175">
        <f>SUMIFS('1-2 人员岗位信息'!N:N,'1-2 人员岗位信息'!$C:$C,"自有人员",'1-2 人员岗位信息'!$B:$B,$D147)</f>
        <v>0</v>
      </c>
      <c r="BC147" s="299"/>
      <c r="BD147" s="175">
        <f t="shared" si="256"/>
        <v>0</v>
      </c>
      <c r="BE147" s="175">
        <f>SUMIFS('1-2 人员岗位信息'!O:O,'1-2 人员岗位信息'!$C:$C,"自有人员",'1-2 人员岗位信息'!$B:$B,$D147)</f>
        <v>0</v>
      </c>
      <c r="BF147" s="299"/>
      <c r="BG147" s="175">
        <f t="shared" si="257"/>
        <v>0</v>
      </c>
      <c r="BH147" s="175">
        <f>SUMIFS('1-2 人员岗位信息'!P:P,'1-2 人员岗位信息'!$C:$C,"自有人员",'1-2 人员岗位信息'!$B:$B,$D147)</f>
        <v>0</v>
      </c>
      <c r="BI147" s="299"/>
      <c r="BJ147" s="175">
        <f t="shared" si="258"/>
        <v>0</v>
      </c>
      <c r="BK147" s="175">
        <f>SUMIFS('1-2 人员岗位信息'!Q:Q,'1-2 人员岗位信息'!$C:$C,"自有人员",'1-2 人员岗位信息'!$B:$B,$D147)</f>
        <v>0</v>
      </c>
      <c r="BL147" s="308"/>
      <c r="BM147" s="312"/>
      <c r="BN147" s="316"/>
    </row>
    <row r="148" s="264" customFormat="1" ht="33.95" hidden="1" customHeight="1" outlineLevel="5" spans="2:66">
      <c r="B148" s="175" t="s">
        <v>784</v>
      </c>
      <c r="C148" s="284" t="s">
        <v>1030</v>
      </c>
      <c r="D148" s="264" t="s">
        <v>1031</v>
      </c>
      <c r="E148" s="175" t="s">
        <v>1032</v>
      </c>
      <c r="F148" s="175"/>
      <c r="G148" s="175" t="s">
        <v>788</v>
      </c>
      <c r="H148" s="175">
        <f t="shared" si="243"/>
        <v>0</v>
      </c>
      <c r="I148" s="175" t="s">
        <v>789</v>
      </c>
      <c r="J148" s="175" t="e">
        <f t="shared" si="244"/>
        <v>#DIV/0!</v>
      </c>
      <c r="K148" s="175" t="s">
        <v>790</v>
      </c>
      <c r="L148" s="175" t="e">
        <f t="shared" si="245"/>
        <v>#DIV/0!</v>
      </c>
      <c r="M148" s="175" t="s">
        <v>791</v>
      </c>
      <c r="N148" s="175">
        <f t="shared" si="246"/>
        <v>0</v>
      </c>
      <c r="O148" s="175"/>
      <c r="P148" s="291"/>
      <c r="Q148" s="291"/>
      <c r="R148" s="291"/>
      <c r="S148" s="291"/>
      <c r="T148" s="291"/>
      <c r="U148" s="291"/>
      <c r="V148" s="291"/>
      <c r="W148" s="291"/>
      <c r="X148" s="291"/>
      <c r="Y148" s="291"/>
      <c r="Z148" s="291"/>
      <c r="AA148" s="291"/>
      <c r="AB148" s="175">
        <f t="shared" si="240"/>
        <v>0</v>
      </c>
      <c r="AC148" s="175">
        <f t="shared" si="247"/>
        <v>0</v>
      </c>
      <c r="AD148" s="175">
        <f>SUMIFS('1-2 人员岗位信息'!F:F,'1-2 人员岗位信息'!$C:$C,"自有人员",'1-2 人员岗位信息'!$B:$B,$D148)</f>
        <v>0</v>
      </c>
      <c r="AE148" s="299"/>
      <c r="AF148" s="175">
        <f t="shared" si="248"/>
        <v>0</v>
      </c>
      <c r="AG148" s="175">
        <f>SUMIFS('1-2 人员岗位信息'!G:G,'1-2 人员岗位信息'!$C:$C,"自有人员",'1-2 人员岗位信息'!$B:$B,$D148)</f>
        <v>0</v>
      </c>
      <c r="AH148" s="299"/>
      <c r="AI148" s="175">
        <f t="shared" si="249"/>
        <v>0</v>
      </c>
      <c r="AJ148" s="175">
        <f>SUMIFS('1-2 人员岗位信息'!H:H,'1-2 人员岗位信息'!$C:$C,"自有人员",'1-2 人员岗位信息'!$B:$B,$D148)</f>
        <v>0</v>
      </c>
      <c r="AK148" s="299"/>
      <c r="AL148" s="175">
        <f t="shared" si="250"/>
        <v>0</v>
      </c>
      <c r="AM148" s="175">
        <f>SUMIFS('1-2 人员岗位信息'!I:I,'1-2 人员岗位信息'!$C:$C,"自有人员",'1-2 人员岗位信息'!$B:$B,$D148)</f>
        <v>0</v>
      </c>
      <c r="AN148" s="299"/>
      <c r="AO148" s="175">
        <f t="shared" si="251"/>
        <v>0</v>
      </c>
      <c r="AP148" s="175">
        <f>SUMIFS('1-2 人员岗位信息'!J:J,'1-2 人员岗位信息'!$C:$C,"自有人员",'1-2 人员岗位信息'!$B:$B,$D148)</f>
        <v>0</v>
      </c>
      <c r="AQ148" s="299"/>
      <c r="AR148" s="175">
        <f t="shared" si="252"/>
        <v>0</v>
      </c>
      <c r="AS148" s="175">
        <f>SUMIFS('1-2 人员岗位信息'!K:K,'1-2 人员岗位信息'!$C:$C,"自有人员",'1-2 人员岗位信息'!$B:$B,$D148)</f>
        <v>0</v>
      </c>
      <c r="AT148" s="299"/>
      <c r="AU148" s="175">
        <f t="shared" si="253"/>
        <v>0</v>
      </c>
      <c r="AV148" s="175">
        <f>SUMIFS('1-2 人员岗位信息'!L:L,'1-2 人员岗位信息'!$C:$C,"自有人员",'1-2 人员岗位信息'!$B:$B,$D148)</f>
        <v>0</v>
      </c>
      <c r="AW148" s="299"/>
      <c r="AX148" s="175">
        <f t="shared" si="254"/>
        <v>0</v>
      </c>
      <c r="AY148" s="175">
        <f>SUMIFS('1-2 人员岗位信息'!M:M,'1-2 人员岗位信息'!$C:$C,"自有人员",'1-2 人员岗位信息'!$B:$B,$D148)</f>
        <v>0</v>
      </c>
      <c r="AZ148" s="299"/>
      <c r="BA148" s="175">
        <f t="shared" si="255"/>
        <v>0</v>
      </c>
      <c r="BB148" s="175">
        <f>SUMIFS('1-2 人员岗位信息'!N:N,'1-2 人员岗位信息'!$C:$C,"自有人员",'1-2 人员岗位信息'!$B:$B,$D148)</f>
        <v>0</v>
      </c>
      <c r="BC148" s="299"/>
      <c r="BD148" s="175">
        <f t="shared" si="256"/>
        <v>0</v>
      </c>
      <c r="BE148" s="175">
        <f>SUMIFS('1-2 人员岗位信息'!O:O,'1-2 人员岗位信息'!$C:$C,"自有人员",'1-2 人员岗位信息'!$B:$B,$D148)</f>
        <v>0</v>
      </c>
      <c r="BF148" s="299"/>
      <c r="BG148" s="175">
        <f t="shared" si="257"/>
        <v>0</v>
      </c>
      <c r="BH148" s="175">
        <f>SUMIFS('1-2 人员岗位信息'!P:P,'1-2 人员岗位信息'!$C:$C,"自有人员",'1-2 人员岗位信息'!$B:$B,$D148)</f>
        <v>0</v>
      </c>
      <c r="BI148" s="299"/>
      <c r="BJ148" s="175">
        <f t="shared" si="258"/>
        <v>0</v>
      </c>
      <c r="BK148" s="175">
        <f>SUMIFS('1-2 人员岗位信息'!Q:Q,'1-2 人员岗位信息'!$C:$C,"自有人员",'1-2 人员岗位信息'!$B:$B,$D148)</f>
        <v>0</v>
      </c>
      <c r="BL148" s="308"/>
      <c r="BM148" s="312"/>
      <c r="BN148" s="316"/>
    </row>
    <row r="149" s="118" customFormat="1" ht="33.95" hidden="1" customHeight="1" outlineLevel="4" collapsed="1" spans="2:66">
      <c r="B149" s="119" t="s">
        <v>779</v>
      </c>
      <c r="C149" s="120" t="s">
        <v>72</v>
      </c>
      <c r="D149" s="118" t="s">
        <v>68</v>
      </c>
      <c r="E149" s="119"/>
      <c r="F149" s="119"/>
      <c r="G149" s="119"/>
      <c r="H149" s="119">
        <f>SUM(H150:H153)</f>
        <v>0</v>
      </c>
      <c r="I149" s="119"/>
      <c r="J149" s="119"/>
      <c r="K149" s="119"/>
      <c r="L149" s="119"/>
      <c r="M149" s="119"/>
      <c r="N149" s="119"/>
      <c r="O149" s="119"/>
      <c r="P149" s="290"/>
      <c r="Q149" s="290"/>
      <c r="R149" s="290"/>
      <c r="S149" s="290"/>
      <c r="T149" s="290"/>
      <c r="U149" s="290"/>
      <c r="V149" s="290"/>
      <c r="W149" s="290"/>
      <c r="X149" s="290"/>
      <c r="Y149" s="290"/>
      <c r="Z149" s="290"/>
      <c r="AA149" s="290"/>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7"/>
      <c r="BM149" s="312"/>
      <c r="BN149" s="315"/>
    </row>
    <row r="150" s="264" customFormat="1" ht="33.95" hidden="1" customHeight="1" outlineLevel="5" spans="2:66">
      <c r="B150" s="175" t="s">
        <v>784</v>
      </c>
      <c r="C150" s="284" t="s">
        <v>1033</v>
      </c>
      <c r="D150" s="264" t="s">
        <v>1022</v>
      </c>
      <c r="E150" s="175" t="s">
        <v>1034</v>
      </c>
      <c r="F150" s="175"/>
      <c r="G150" s="175" t="s">
        <v>788</v>
      </c>
      <c r="H150" s="175">
        <f t="shared" ref="H150:H153" si="260">AB150</f>
        <v>0</v>
      </c>
      <c r="I150" s="175" t="s">
        <v>789</v>
      </c>
      <c r="J150" s="175" t="e">
        <f t="shared" ref="J150:J153" si="261">SUM(AD150,AG150,AJ150,AM150,AP150,AS150,AV150,AY150,BB150,BE150,BH150,BK150)/N150</f>
        <v>#DIV/0!</v>
      </c>
      <c r="K150" s="175" t="s">
        <v>790</v>
      </c>
      <c r="L150" s="175" t="e">
        <f t="shared" ref="L150:L153" si="262">H150/N150/J150</f>
        <v>#DIV/0!</v>
      </c>
      <c r="M150" s="175" t="s">
        <v>791</v>
      </c>
      <c r="N150" s="175">
        <f t="shared" ref="N150:N153" si="263">COUNTIF(AD150,"&gt;0")+COUNTIF(AG150,"&gt;0")+COUNTIF(AJ150,"&gt;0")+COUNTIF(AM150,"&gt;0")+COUNTIF(AP150,"&gt;0")+COUNTIF(AS150,"&gt;0")+COUNTIF(AV150,"&gt;0")+COUNTIF(AY150,"&gt;0")+COUNTIF(BB150,"&gt;0")+COUNTIF(BE150,"&gt;0")+COUNTIF(BH150,"&gt;0")+COUNTIF(BK150,"&gt;0")</f>
        <v>0</v>
      </c>
      <c r="O150" s="175"/>
      <c r="P150" s="291"/>
      <c r="Q150" s="291"/>
      <c r="R150" s="291"/>
      <c r="S150" s="291"/>
      <c r="T150" s="291"/>
      <c r="U150" s="291"/>
      <c r="V150" s="291"/>
      <c r="W150" s="291"/>
      <c r="X150" s="291"/>
      <c r="Y150" s="291"/>
      <c r="Z150" s="291"/>
      <c r="AA150" s="291"/>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9"/>
      <c r="AF150" s="175">
        <f t="shared" ref="AF150:AF153" si="266">AG150*AH150</f>
        <v>0</v>
      </c>
      <c r="AG150" s="175">
        <f>SUMIFS('1-2 人员岗位信息'!G:G,'1-2 人员岗位信息'!$C:$C,"劳务派遣",'1-2 人员岗位信息'!$B:$B,$D150)</f>
        <v>0</v>
      </c>
      <c r="AH150" s="299"/>
      <c r="AI150" s="175">
        <f t="shared" ref="AI150:AI153" si="267">AJ150*AK150</f>
        <v>0</v>
      </c>
      <c r="AJ150" s="175">
        <f>SUMIFS('1-2 人员岗位信息'!H:H,'1-2 人员岗位信息'!$C:$C,"劳务派遣",'1-2 人员岗位信息'!$B:$B,$D150)</f>
        <v>0</v>
      </c>
      <c r="AK150" s="299"/>
      <c r="AL150" s="175">
        <f t="shared" ref="AL150:AL153" si="268">AM150*AN150</f>
        <v>0</v>
      </c>
      <c r="AM150" s="175">
        <f>SUMIFS('1-2 人员岗位信息'!I:I,'1-2 人员岗位信息'!$C:$C,"劳务派遣",'1-2 人员岗位信息'!$B:$B,$D150)</f>
        <v>0</v>
      </c>
      <c r="AN150" s="299"/>
      <c r="AO150" s="175">
        <f t="shared" ref="AO150:AO153" si="269">AP150*AQ150</f>
        <v>0</v>
      </c>
      <c r="AP150" s="175">
        <f>SUMIFS('1-2 人员岗位信息'!J:J,'1-2 人员岗位信息'!$C:$C,"劳务派遣",'1-2 人员岗位信息'!$B:$B,$D150)</f>
        <v>0</v>
      </c>
      <c r="AQ150" s="299"/>
      <c r="AR150" s="175">
        <f t="shared" ref="AR150:AR153" si="270">AS150*AT150</f>
        <v>0</v>
      </c>
      <c r="AS150" s="175">
        <f>SUMIFS('1-2 人员岗位信息'!K:K,'1-2 人员岗位信息'!$C:$C,"劳务派遣",'1-2 人员岗位信息'!$B:$B,$D150)</f>
        <v>0</v>
      </c>
      <c r="AT150" s="299"/>
      <c r="AU150" s="175">
        <f t="shared" ref="AU150:AU153" si="271">AV150*AW150</f>
        <v>0</v>
      </c>
      <c r="AV150" s="175">
        <f>SUMIFS('1-2 人员岗位信息'!L:L,'1-2 人员岗位信息'!$C:$C,"劳务派遣",'1-2 人员岗位信息'!$B:$B,$D150)</f>
        <v>0</v>
      </c>
      <c r="AW150" s="299"/>
      <c r="AX150" s="175">
        <f t="shared" ref="AX150:AX153" si="272">AY150*AZ150</f>
        <v>0</v>
      </c>
      <c r="AY150" s="175">
        <f>SUMIFS('1-2 人员岗位信息'!M:M,'1-2 人员岗位信息'!$C:$C,"劳务派遣",'1-2 人员岗位信息'!$B:$B,$D150)</f>
        <v>0</v>
      </c>
      <c r="AZ150" s="299"/>
      <c r="BA150" s="175">
        <f t="shared" ref="BA150:BA153" si="273">BB150*BC150</f>
        <v>0</v>
      </c>
      <c r="BB150" s="175">
        <f>SUMIFS('1-2 人员岗位信息'!N:N,'1-2 人员岗位信息'!$C:$C,"劳务派遣",'1-2 人员岗位信息'!$B:$B,$D150)</f>
        <v>0</v>
      </c>
      <c r="BC150" s="299"/>
      <c r="BD150" s="175">
        <f t="shared" ref="BD150:BD153" si="274">BE150*BF150</f>
        <v>0</v>
      </c>
      <c r="BE150" s="175">
        <f>SUMIFS('1-2 人员岗位信息'!O:O,'1-2 人员岗位信息'!$C:$C,"劳务派遣",'1-2 人员岗位信息'!$B:$B,$D150)</f>
        <v>0</v>
      </c>
      <c r="BF150" s="299"/>
      <c r="BG150" s="175">
        <f t="shared" ref="BG150:BG153" si="275">BH150*BI150</f>
        <v>0</v>
      </c>
      <c r="BH150" s="175">
        <f>SUMIFS('1-2 人员岗位信息'!P:P,'1-2 人员岗位信息'!$C:$C,"劳务派遣",'1-2 人员岗位信息'!$B:$B,$D150)</f>
        <v>0</v>
      </c>
      <c r="BI150" s="299"/>
      <c r="BJ150" s="175">
        <f t="shared" ref="BJ150:BJ153" si="276">BK150*BL150</f>
        <v>0</v>
      </c>
      <c r="BK150" s="175">
        <f>SUMIFS('1-2 人员岗位信息'!Q:Q,'1-2 人员岗位信息'!$C:$C,"劳务派遣",'1-2 人员岗位信息'!$B:$B,$D150)</f>
        <v>0</v>
      </c>
      <c r="BL150" s="308"/>
      <c r="BM150" s="312"/>
      <c r="BN150" s="316"/>
    </row>
    <row r="151" s="264" customFormat="1" ht="33.95" hidden="1" customHeight="1" outlineLevel="5" spans="2:66">
      <c r="B151" s="175" t="s">
        <v>784</v>
      </c>
      <c r="C151" s="284" t="s">
        <v>1035</v>
      </c>
      <c r="D151" s="264" t="s">
        <v>1025</v>
      </c>
      <c r="E151" s="175" t="s">
        <v>1036</v>
      </c>
      <c r="F151" s="175"/>
      <c r="G151" s="175" t="s">
        <v>788</v>
      </c>
      <c r="H151" s="175">
        <f t="shared" si="260"/>
        <v>0</v>
      </c>
      <c r="I151" s="175" t="s">
        <v>789</v>
      </c>
      <c r="J151" s="175" t="e">
        <f t="shared" si="261"/>
        <v>#DIV/0!</v>
      </c>
      <c r="K151" s="175" t="s">
        <v>790</v>
      </c>
      <c r="L151" s="175" t="e">
        <f t="shared" si="262"/>
        <v>#DIV/0!</v>
      </c>
      <c r="M151" s="175" t="s">
        <v>791</v>
      </c>
      <c r="N151" s="175">
        <f t="shared" si="263"/>
        <v>0</v>
      </c>
      <c r="O151" s="175"/>
      <c r="P151" s="291"/>
      <c r="Q151" s="291"/>
      <c r="R151" s="291"/>
      <c r="S151" s="291"/>
      <c r="T151" s="291"/>
      <c r="U151" s="291"/>
      <c r="V151" s="291"/>
      <c r="W151" s="291"/>
      <c r="X151" s="291"/>
      <c r="Y151" s="291"/>
      <c r="Z151" s="291"/>
      <c r="AA151" s="291"/>
      <c r="AB151" s="175">
        <f t="shared" si="264"/>
        <v>0</v>
      </c>
      <c r="AC151" s="175">
        <f t="shared" si="265"/>
        <v>0</v>
      </c>
      <c r="AD151" s="175">
        <f>SUMIFS('1-2 人员岗位信息'!F:F,'1-2 人员岗位信息'!$C:$C,"劳务派遣",'1-2 人员岗位信息'!$B:$B,$D151)</f>
        <v>0</v>
      </c>
      <c r="AE151" s="299"/>
      <c r="AF151" s="175">
        <f t="shared" si="266"/>
        <v>0</v>
      </c>
      <c r="AG151" s="175">
        <f>SUMIFS('1-2 人员岗位信息'!G:G,'1-2 人员岗位信息'!$C:$C,"劳务派遣",'1-2 人员岗位信息'!$B:$B,$D151)</f>
        <v>0</v>
      </c>
      <c r="AH151" s="299"/>
      <c r="AI151" s="175">
        <f t="shared" si="267"/>
        <v>0</v>
      </c>
      <c r="AJ151" s="175">
        <f>SUMIFS('1-2 人员岗位信息'!H:H,'1-2 人员岗位信息'!$C:$C,"劳务派遣",'1-2 人员岗位信息'!$B:$B,$D151)</f>
        <v>0</v>
      </c>
      <c r="AK151" s="299"/>
      <c r="AL151" s="175">
        <f t="shared" si="268"/>
        <v>0</v>
      </c>
      <c r="AM151" s="175">
        <f>SUMIFS('1-2 人员岗位信息'!I:I,'1-2 人员岗位信息'!$C:$C,"劳务派遣",'1-2 人员岗位信息'!$B:$B,$D151)</f>
        <v>0</v>
      </c>
      <c r="AN151" s="299"/>
      <c r="AO151" s="175">
        <f t="shared" si="269"/>
        <v>0</v>
      </c>
      <c r="AP151" s="175">
        <f>SUMIFS('1-2 人员岗位信息'!J:J,'1-2 人员岗位信息'!$C:$C,"劳务派遣",'1-2 人员岗位信息'!$B:$B,$D151)</f>
        <v>0</v>
      </c>
      <c r="AQ151" s="299"/>
      <c r="AR151" s="175">
        <f t="shared" si="270"/>
        <v>0</v>
      </c>
      <c r="AS151" s="175">
        <f>SUMIFS('1-2 人员岗位信息'!K:K,'1-2 人员岗位信息'!$C:$C,"劳务派遣",'1-2 人员岗位信息'!$B:$B,$D151)</f>
        <v>0</v>
      </c>
      <c r="AT151" s="299"/>
      <c r="AU151" s="175">
        <f t="shared" si="271"/>
        <v>0</v>
      </c>
      <c r="AV151" s="175">
        <f>SUMIFS('1-2 人员岗位信息'!L:L,'1-2 人员岗位信息'!$C:$C,"劳务派遣",'1-2 人员岗位信息'!$B:$B,$D151)</f>
        <v>0</v>
      </c>
      <c r="AW151" s="299"/>
      <c r="AX151" s="175">
        <f t="shared" si="272"/>
        <v>0</v>
      </c>
      <c r="AY151" s="175">
        <f>SUMIFS('1-2 人员岗位信息'!M:M,'1-2 人员岗位信息'!$C:$C,"劳务派遣",'1-2 人员岗位信息'!$B:$B,$D151)</f>
        <v>0</v>
      </c>
      <c r="AZ151" s="299"/>
      <c r="BA151" s="175">
        <f t="shared" si="273"/>
        <v>0</v>
      </c>
      <c r="BB151" s="175">
        <f>SUMIFS('1-2 人员岗位信息'!N:N,'1-2 人员岗位信息'!$C:$C,"劳务派遣",'1-2 人员岗位信息'!$B:$B,$D151)</f>
        <v>0</v>
      </c>
      <c r="BC151" s="299"/>
      <c r="BD151" s="175">
        <f t="shared" si="274"/>
        <v>0</v>
      </c>
      <c r="BE151" s="175">
        <f>SUMIFS('1-2 人员岗位信息'!O:O,'1-2 人员岗位信息'!$C:$C,"劳务派遣",'1-2 人员岗位信息'!$B:$B,$D151)</f>
        <v>0</v>
      </c>
      <c r="BF151" s="299"/>
      <c r="BG151" s="175">
        <f t="shared" si="275"/>
        <v>0</v>
      </c>
      <c r="BH151" s="175">
        <f>SUMIFS('1-2 人员岗位信息'!P:P,'1-2 人员岗位信息'!$C:$C,"劳务派遣",'1-2 人员岗位信息'!$B:$B,$D151)</f>
        <v>0</v>
      </c>
      <c r="BI151" s="299"/>
      <c r="BJ151" s="175">
        <f t="shared" si="276"/>
        <v>0</v>
      </c>
      <c r="BK151" s="175">
        <f>SUMIFS('1-2 人员岗位信息'!Q:Q,'1-2 人员岗位信息'!$C:$C,"劳务派遣",'1-2 人员岗位信息'!$B:$B,$D151)</f>
        <v>0</v>
      </c>
      <c r="BL151" s="308"/>
      <c r="BM151" s="312"/>
      <c r="BN151" s="316"/>
    </row>
    <row r="152" s="264" customFormat="1" ht="33.95" hidden="1" customHeight="1" outlineLevel="5" spans="2:66">
      <c r="B152" s="175" t="s">
        <v>784</v>
      </c>
      <c r="C152" s="284" t="s">
        <v>1037</v>
      </c>
      <c r="D152" s="264" t="s">
        <v>1028</v>
      </c>
      <c r="E152" s="175" t="s">
        <v>1038</v>
      </c>
      <c r="F152" s="175"/>
      <c r="G152" s="175" t="s">
        <v>788</v>
      </c>
      <c r="H152" s="175">
        <f t="shared" si="260"/>
        <v>0</v>
      </c>
      <c r="I152" s="175" t="s">
        <v>789</v>
      </c>
      <c r="J152" s="175" t="e">
        <f t="shared" si="261"/>
        <v>#DIV/0!</v>
      </c>
      <c r="K152" s="175" t="s">
        <v>790</v>
      </c>
      <c r="L152" s="175" t="e">
        <f t="shared" si="262"/>
        <v>#DIV/0!</v>
      </c>
      <c r="M152" s="175" t="s">
        <v>791</v>
      </c>
      <c r="N152" s="175">
        <f t="shared" si="263"/>
        <v>0</v>
      </c>
      <c r="O152" s="175"/>
      <c r="P152" s="291"/>
      <c r="Q152" s="291"/>
      <c r="R152" s="291"/>
      <c r="S152" s="291"/>
      <c r="T152" s="291"/>
      <c r="U152" s="291"/>
      <c r="V152" s="291"/>
      <c r="W152" s="291"/>
      <c r="X152" s="291"/>
      <c r="Y152" s="291"/>
      <c r="Z152" s="291"/>
      <c r="AA152" s="291"/>
      <c r="AB152" s="175">
        <f t="shared" si="264"/>
        <v>0</v>
      </c>
      <c r="AC152" s="175">
        <f t="shared" si="265"/>
        <v>0</v>
      </c>
      <c r="AD152" s="175">
        <f>SUMIFS('1-2 人员岗位信息'!F:F,'1-2 人员岗位信息'!$C:$C,"劳务派遣",'1-2 人员岗位信息'!$B:$B,$D152)</f>
        <v>0</v>
      </c>
      <c r="AE152" s="299"/>
      <c r="AF152" s="175">
        <f t="shared" si="266"/>
        <v>0</v>
      </c>
      <c r="AG152" s="175">
        <f>SUMIFS('1-2 人员岗位信息'!G:G,'1-2 人员岗位信息'!$C:$C,"劳务派遣",'1-2 人员岗位信息'!$B:$B,$D152)</f>
        <v>0</v>
      </c>
      <c r="AH152" s="299"/>
      <c r="AI152" s="175">
        <f t="shared" si="267"/>
        <v>0</v>
      </c>
      <c r="AJ152" s="175">
        <f>SUMIFS('1-2 人员岗位信息'!H:H,'1-2 人员岗位信息'!$C:$C,"劳务派遣",'1-2 人员岗位信息'!$B:$B,$D152)</f>
        <v>0</v>
      </c>
      <c r="AK152" s="299"/>
      <c r="AL152" s="175">
        <f t="shared" si="268"/>
        <v>0</v>
      </c>
      <c r="AM152" s="175">
        <f>SUMIFS('1-2 人员岗位信息'!I:I,'1-2 人员岗位信息'!$C:$C,"劳务派遣",'1-2 人员岗位信息'!$B:$B,$D152)</f>
        <v>0</v>
      </c>
      <c r="AN152" s="299"/>
      <c r="AO152" s="175">
        <f t="shared" si="269"/>
        <v>0</v>
      </c>
      <c r="AP152" s="175">
        <f>SUMIFS('1-2 人员岗位信息'!J:J,'1-2 人员岗位信息'!$C:$C,"劳务派遣",'1-2 人员岗位信息'!$B:$B,$D152)</f>
        <v>0</v>
      </c>
      <c r="AQ152" s="299"/>
      <c r="AR152" s="175">
        <f t="shared" si="270"/>
        <v>0</v>
      </c>
      <c r="AS152" s="175">
        <f>SUMIFS('1-2 人员岗位信息'!K:K,'1-2 人员岗位信息'!$C:$C,"劳务派遣",'1-2 人员岗位信息'!$B:$B,$D152)</f>
        <v>0</v>
      </c>
      <c r="AT152" s="299"/>
      <c r="AU152" s="175">
        <f t="shared" si="271"/>
        <v>0</v>
      </c>
      <c r="AV152" s="175">
        <f>SUMIFS('1-2 人员岗位信息'!L:L,'1-2 人员岗位信息'!$C:$C,"劳务派遣",'1-2 人员岗位信息'!$B:$B,$D152)</f>
        <v>0</v>
      </c>
      <c r="AW152" s="299"/>
      <c r="AX152" s="175">
        <f t="shared" si="272"/>
        <v>0</v>
      </c>
      <c r="AY152" s="175">
        <f>SUMIFS('1-2 人员岗位信息'!M:M,'1-2 人员岗位信息'!$C:$C,"劳务派遣",'1-2 人员岗位信息'!$B:$B,$D152)</f>
        <v>0</v>
      </c>
      <c r="AZ152" s="299"/>
      <c r="BA152" s="175">
        <f t="shared" si="273"/>
        <v>0</v>
      </c>
      <c r="BB152" s="175">
        <f>SUMIFS('1-2 人员岗位信息'!N:N,'1-2 人员岗位信息'!$C:$C,"劳务派遣",'1-2 人员岗位信息'!$B:$B,$D152)</f>
        <v>0</v>
      </c>
      <c r="BC152" s="299"/>
      <c r="BD152" s="175">
        <f t="shared" si="274"/>
        <v>0</v>
      </c>
      <c r="BE152" s="175">
        <f>SUMIFS('1-2 人员岗位信息'!O:O,'1-2 人员岗位信息'!$C:$C,"劳务派遣",'1-2 人员岗位信息'!$B:$B,$D152)</f>
        <v>0</v>
      </c>
      <c r="BF152" s="299"/>
      <c r="BG152" s="175">
        <f t="shared" si="275"/>
        <v>0</v>
      </c>
      <c r="BH152" s="175">
        <f>SUMIFS('1-2 人员岗位信息'!P:P,'1-2 人员岗位信息'!$C:$C,"劳务派遣",'1-2 人员岗位信息'!$B:$B,$D152)</f>
        <v>0</v>
      </c>
      <c r="BI152" s="299"/>
      <c r="BJ152" s="175">
        <f t="shared" si="276"/>
        <v>0</v>
      </c>
      <c r="BK152" s="175">
        <f>SUMIFS('1-2 人员岗位信息'!Q:Q,'1-2 人员岗位信息'!$C:$C,"劳务派遣",'1-2 人员岗位信息'!$B:$B,$D152)</f>
        <v>0</v>
      </c>
      <c r="BL152" s="308"/>
      <c r="BM152" s="312"/>
      <c r="BN152" s="316"/>
    </row>
    <row r="153" s="264" customFormat="1" ht="33.95" hidden="1" customHeight="1" outlineLevel="5" spans="2:66">
      <c r="B153" s="175" t="s">
        <v>784</v>
      </c>
      <c r="C153" s="284" t="s">
        <v>1039</v>
      </c>
      <c r="D153" s="264" t="s">
        <v>1031</v>
      </c>
      <c r="E153" s="175" t="s">
        <v>1040</v>
      </c>
      <c r="F153" s="175"/>
      <c r="G153" s="175" t="s">
        <v>788</v>
      </c>
      <c r="H153" s="175">
        <f t="shared" si="260"/>
        <v>0</v>
      </c>
      <c r="I153" s="175" t="s">
        <v>789</v>
      </c>
      <c r="J153" s="175" t="e">
        <f t="shared" si="261"/>
        <v>#DIV/0!</v>
      </c>
      <c r="K153" s="175" t="s">
        <v>790</v>
      </c>
      <c r="L153" s="175" t="e">
        <f t="shared" si="262"/>
        <v>#DIV/0!</v>
      </c>
      <c r="M153" s="175" t="s">
        <v>791</v>
      </c>
      <c r="N153" s="175">
        <f t="shared" si="263"/>
        <v>0</v>
      </c>
      <c r="O153" s="175"/>
      <c r="P153" s="291"/>
      <c r="Q153" s="291"/>
      <c r="R153" s="291"/>
      <c r="S153" s="291"/>
      <c r="T153" s="291"/>
      <c r="U153" s="291"/>
      <c r="V153" s="291"/>
      <c r="W153" s="291"/>
      <c r="X153" s="291"/>
      <c r="Y153" s="291"/>
      <c r="Z153" s="291"/>
      <c r="AA153" s="291"/>
      <c r="AB153" s="175">
        <f t="shared" si="264"/>
        <v>0</v>
      </c>
      <c r="AC153" s="175">
        <f t="shared" si="265"/>
        <v>0</v>
      </c>
      <c r="AD153" s="175">
        <f>SUMIFS('1-2 人员岗位信息'!F:F,'1-2 人员岗位信息'!$C:$C,"劳务派遣",'1-2 人员岗位信息'!$B:$B,$D153)</f>
        <v>0</v>
      </c>
      <c r="AE153" s="299"/>
      <c r="AF153" s="175">
        <f t="shared" si="266"/>
        <v>0</v>
      </c>
      <c r="AG153" s="175">
        <f>SUMIFS('1-2 人员岗位信息'!G:G,'1-2 人员岗位信息'!$C:$C,"劳务派遣",'1-2 人员岗位信息'!$B:$B,$D153)</f>
        <v>0</v>
      </c>
      <c r="AH153" s="299"/>
      <c r="AI153" s="175">
        <f t="shared" si="267"/>
        <v>0</v>
      </c>
      <c r="AJ153" s="175">
        <f>SUMIFS('1-2 人员岗位信息'!H:H,'1-2 人员岗位信息'!$C:$C,"劳务派遣",'1-2 人员岗位信息'!$B:$B,$D153)</f>
        <v>0</v>
      </c>
      <c r="AK153" s="299"/>
      <c r="AL153" s="175">
        <f t="shared" si="268"/>
        <v>0</v>
      </c>
      <c r="AM153" s="175">
        <f>SUMIFS('1-2 人员岗位信息'!I:I,'1-2 人员岗位信息'!$C:$C,"劳务派遣",'1-2 人员岗位信息'!$B:$B,$D153)</f>
        <v>0</v>
      </c>
      <c r="AN153" s="299"/>
      <c r="AO153" s="175">
        <f t="shared" si="269"/>
        <v>0</v>
      </c>
      <c r="AP153" s="175">
        <f>SUMIFS('1-2 人员岗位信息'!J:J,'1-2 人员岗位信息'!$C:$C,"劳务派遣",'1-2 人员岗位信息'!$B:$B,$D153)</f>
        <v>0</v>
      </c>
      <c r="AQ153" s="299"/>
      <c r="AR153" s="175">
        <f t="shared" si="270"/>
        <v>0</v>
      </c>
      <c r="AS153" s="175">
        <f>SUMIFS('1-2 人员岗位信息'!K:K,'1-2 人员岗位信息'!$C:$C,"劳务派遣",'1-2 人员岗位信息'!$B:$B,$D153)</f>
        <v>0</v>
      </c>
      <c r="AT153" s="299"/>
      <c r="AU153" s="175">
        <f t="shared" si="271"/>
        <v>0</v>
      </c>
      <c r="AV153" s="175">
        <f>SUMIFS('1-2 人员岗位信息'!L:L,'1-2 人员岗位信息'!$C:$C,"劳务派遣",'1-2 人员岗位信息'!$B:$B,$D153)</f>
        <v>0</v>
      </c>
      <c r="AW153" s="299"/>
      <c r="AX153" s="175">
        <f t="shared" si="272"/>
        <v>0</v>
      </c>
      <c r="AY153" s="175">
        <f>SUMIFS('1-2 人员岗位信息'!M:M,'1-2 人员岗位信息'!$C:$C,"劳务派遣",'1-2 人员岗位信息'!$B:$B,$D153)</f>
        <v>0</v>
      </c>
      <c r="AZ153" s="299"/>
      <c r="BA153" s="175">
        <f t="shared" si="273"/>
        <v>0</v>
      </c>
      <c r="BB153" s="175">
        <f>SUMIFS('1-2 人员岗位信息'!N:N,'1-2 人员岗位信息'!$C:$C,"劳务派遣",'1-2 人员岗位信息'!$B:$B,$D153)</f>
        <v>0</v>
      </c>
      <c r="BC153" s="299"/>
      <c r="BD153" s="175">
        <f t="shared" si="274"/>
        <v>0</v>
      </c>
      <c r="BE153" s="175">
        <f>SUMIFS('1-2 人员岗位信息'!O:O,'1-2 人员岗位信息'!$C:$C,"劳务派遣",'1-2 人员岗位信息'!$B:$B,$D153)</f>
        <v>0</v>
      </c>
      <c r="BF153" s="299"/>
      <c r="BG153" s="175">
        <f t="shared" si="275"/>
        <v>0</v>
      </c>
      <c r="BH153" s="175">
        <f>SUMIFS('1-2 人员岗位信息'!P:P,'1-2 人员岗位信息'!$C:$C,"劳务派遣",'1-2 人员岗位信息'!$B:$B,$D153)</f>
        <v>0</v>
      </c>
      <c r="BI153" s="299"/>
      <c r="BJ153" s="175">
        <f t="shared" si="276"/>
        <v>0</v>
      </c>
      <c r="BK153" s="175">
        <f>SUMIFS('1-2 人员岗位信息'!Q:Q,'1-2 人员岗位信息'!$C:$C,"劳务派遣",'1-2 人员岗位信息'!$B:$B,$D153)</f>
        <v>0</v>
      </c>
      <c r="BL153" s="308"/>
      <c r="BM153" s="312"/>
      <c r="BN153" s="316"/>
    </row>
    <row r="154" s="118" customFormat="1" ht="33.95" hidden="1" customHeight="1" outlineLevel="4" collapsed="1" spans="2:66">
      <c r="B154" s="119" t="s">
        <v>779</v>
      </c>
      <c r="C154" s="120" t="s">
        <v>1041</v>
      </c>
      <c r="D154" s="118" t="s">
        <v>19</v>
      </c>
      <c r="E154" s="119"/>
      <c r="F154" s="119"/>
      <c r="G154" s="119"/>
      <c r="H154" s="119">
        <f>SUM(H155:H158)</f>
        <v>0</v>
      </c>
      <c r="I154" s="119"/>
      <c r="J154" s="119"/>
      <c r="K154" s="119"/>
      <c r="L154" s="119"/>
      <c r="M154" s="119"/>
      <c r="N154" s="119"/>
      <c r="O154" s="119"/>
      <c r="P154" s="290"/>
      <c r="Q154" s="290"/>
      <c r="R154" s="290"/>
      <c r="S154" s="290"/>
      <c r="T154" s="290"/>
      <c r="U154" s="290"/>
      <c r="V154" s="290"/>
      <c r="W154" s="290"/>
      <c r="X154" s="290"/>
      <c r="Y154" s="290"/>
      <c r="Z154" s="290"/>
      <c r="AA154" s="290"/>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7"/>
      <c r="BM154" s="312"/>
      <c r="BN154" s="315"/>
    </row>
    <row r="155" s="264" customFormat="1" ht="33.95" hidden="1" customHeight="1" outlineLevel="5" spans="2:66">
      <c r="B155" s="175" t="s">
        <v>784</v>
      </c>
      <c r="C155" s="284" t="s">
        <v>1042</v>
      </c>
      <c r="D155" s="264" t="s">
        <v>1043</v>
      </c>
      <c r="E155" s="175" t="s">
        <v>1044</v>
      </c>
      <c r="F155" s="175"/>
      <c r="G155" s="175" t="s">
        <v>788</v>
      </c>
      <c r="H155" s="175">
        <f t="shared" ref="H155:H158" si="278">AB155</f>
        <v>0</v>
      </c>
      <c r="I155" s="175" t="s">
        <v>789</v>
      </c>
      <c r="J155" s="175" t="e">
        <f t="shared" ref="J155:J158" si="279">SUM(AD155,AG155,AJ155,AM155,AP155,AS155,AV155,AY155,BB155,BE155,BH155,BK155)/N155</f>
        <v>#DIV/0!</v>
      </c>
      <c r="K155" s="175" t="s">
        <v>790</v>
      </c>
      <c r="L155" s="175" t="e">
        <f t="shared" ref="L155:L158" si="280">H155/N155/J155</f>
        <v>#DIV/0!</v>
      </c>
      <c r="M155" s="175" t="s">
        <v>791</v>
      </c>
      <c r="N155" s="175">
        <f t="shared" ref="N155:N158" si="281">COUNTIF(AD155,"&gt;0")+COUNTIF(AG155,"&gt;0")+COUNTIF(AJ155,"&gt;0")+COUNTIF(AM155,"&gt;0")+COUNTIF(AP155,"&gt;0")+COUNTIF(AS155,"&gt;0")+COUNTIF(AV155,"&gt;0")+COUNTIF(AY155,"&gt;0")+COUNTIF(BB155,"&gt;0")+COUNTIF(BE155,"&gt;0")+COUNTIF(BH155,"&gt;0")+COUNTIF(BK155,"&gt;0")</f>
        <v>0</v>
      </c>
      <c r="O155" s="175"/>
      <c r="P155" s="291"/>
      <c r="Q155" s="291"/>
      <c r="R155" s="291"/>
      <c r="S155" s="291"/>
      <c r="T155" s="291"/>
      <c r="U155" s="291"/>
      <c r="V155" s="291"/>
      <c r="W155" s="291"/>
      <c r="X155" s="291"/>
      <c r="Y155" s="291"/>
      <c r="Z155" s="291"/>
      <c r="AA155" s="291"/>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9"/>
      <c r="AF155" s="175">
        <f t="shared" ref="AF155:AF158" si="284">AG155*AH155</f>
        <v>0</v>
      </c>
      <c r="AG155" s="175">
        <f>SUMIFS('1-2 人员岗位信息'!G:G,'1-2 人员岗位信息'!$C:$C,"专业外包",'1-2 人员岗位信息'!$B:$B,$D155)</f>
        <v>0</v>
      </c>
      <c r="AH155" s="299"/>
      <c r="AI155" s="175">
        <f t="shared" ref="AI155:AI158" si="285">AJ155*AK155</f>
        <v>0</v>
      </c>
      <c r="AJ155" s="175">
        <f>SUMIFS('1-2 人员岗位信息'!H:H,'1-2 人员岗位信息'!$C:$C,"专业外包",'1-2 人员岗位信息'!$B:$B,$D155)</f>
        <v>0</v>
      </c>
      <c r="AK155" s="299"/>
      <c r="AL155" s="175">
        <f t="shared" ref="AL155:AL158" si="286">AM155*AN155</f>
        <v>0</v>
      </c>
      <c r="AM155" s="175">
        <f>SUMIFS('1-2 人员岗位信息'!I:I,'1-2 人员岗位信息'!$C:$C,"专业外包",'1-2 人员岗位信息'!$B:$B,$D155)</f>
        <v>0</v>
      </c>
      <c r="AN155" s="299"/>
      <c r="AO155" s="175">
        <f t="shared" ref="AO155:AO158" si="287">AP155*AQ155</f>
        <v>0</v>
      </c>
      <c r="AP155" s="175">
        <f>SUMIFS('1-2 人员岗位信息'!J:J,'1-2 人员岗位信息'!$C:$C,"专业外包",'1-2 人员岗位信息'!$B:$B,$D155)</f>
        <v>0</v>
      </c>
      <c r="AQ155" s="299"/>
      <c r="AR155" s="175">
        <f t="shared" ref="AR155:AR158" si="288">AS155*AT155</f>
        <v>0</v>
      </c>
      <c r="AS155" s="175">
        <f>SUMIFS('1-2 人员岗位信息'!K:K,'1-2 人员岗位信息'!$C:$C,"专业外包",'1-2 人员岗位信息'!$B:$B,$D155)</f>
        <v>0</v>
      </c>
      <c r="AT155" s="299"/>
      <c r="AU155" s="175">
        <f t="shared" ref="AU155:AU158" si="289">AV155*AW155</f>
        <v>0</v>
      </c>
      <c r="AV155" s="175">
        <f>SUMIFS('1-2 人员岗位信息'!L:L,'1-2 人员岗位信息'!$C:$C,"专业外包",'1-2 人员岗位信息'!$B:$B,$D155)</f>
        <v>0</v>
      </c>
      <c r="AW155" s="299"/>
      <c r="AX155" s="175">
        <f t="shared" ref="AX155:AX158" si="290">AY155*AZ155</f>
        <v>0</v>
      </c>
      <c r="AY155" s="175">
        <f>SUMIFS('1-2 人员岗位信息'!M:M,'1-2 人员岗位信息'!$C:$C,"专业外包",'1-2 人员岗位信息'!$B:$B,$D155)</f>
        <v>0</v>
      </c>
      <c r="AZ155" s="299"/>
      <c r="BA155" s="175">
        <f t="shared" ref="BA155:BA158" si="291">BB155*BC155</f>
        <v>0</v>
      </c>
      <c r="BB155" s="175">
        <f>SUMIFS('1-2 人员岗位信息'!N:N,'1-2 人员岗位信息'!$C:$C,"专业外包",'1-2 人员岗位信息'!$B:$B,$D155)</f>
        <v>0</v>
      </c>
      <c r="BC155" s="299"/>
      <c r="BD155" s="175">
        <f t="shared" ref="BD155:BD158" si="292">BE155*BF155</f>
        <v>0</v>
      </c>
      <c r="BE155" s="175">
        <f>SUMIFS('1-2 人员岗位信息'!O:O,'1-2 人员岗位信息'!$C:$C,"专业外包",'1-2 人员岗位信息'!$B:$B,$D155)</f>
        <v>0</v>
      </c>
      <c r="BF155" s="299"/>
      <c r="BG155" s="175">
        <f t="shared" ref="BG155:BG158" si="293">BH155*BI155</f>
        <v>0</v>
      </c>
      <c r="BH155" s="175">
        <f>SUMIFS('1-2 人员岗位信息'!P:P,'1-2 人员岗位信息'!$C:$C,"专业外包",'1-2 人员岗位信息'!$B:$B,$D155)</f>
        <v>0</v>
      </c>
      <c r="BI155" s="299"/>
      <c r="BJ155" s="175">
        <f t="shared" ref="BJ155:BJ158" si="294">BK155*BL155</f>
        <v>0</v>
      </c>
      <c r="BK155" s="175">
        <f>SUMIFS('1-2 人员岗位信息'!Q:Q,'1-2 人员岗位信息'!$C:$C,"专业外包",'1-2 人员岗位信息'!$B:$B,$D155)</f>
        <v>0</v>
      </c>
      <c r="BL155" s="308"/>
      <c r="BM155" s="312"/>
      <c r="BN155" s="316"/>
    </row>
    <row r="156" s="264" customFormat="1" ht="33.95" hidden="1" customHeight="1" outlineLevel="5" spans="2:66">
      <c r="B156" s="175" t="s">
        <v>784</v>
      </c>
      <c r="C156" s="284" t="s">
        <v>1045</v>
      </c>
      <c r="D156" s="264" t="s">
        <v>1025</v>
      </c>
      <c r="E156" s="175" t="s">
        <v>1046</v>
      </c>
      <c r="F156" s="175"/>
      <c r="G156" s="175" t="s">
        <v>788</v>
      </c>
      <c r="H156" s="175">
        <f t="shared" si="278"/>
        <v>0</v>
      </c>
      <c r="I156" s="175" t="s">
        <v>789</v>
      </c>
      <c r="J156" s="175" t="e">
        <f t="shared" si="279"/>
        <v>#DIV/0!</v>
      </c>
      <c r="K156" s="175" t="s">
        <v>790</v>
      </c>
      <c r="L156" s="175" t="e">
        <f t="shared" si="280"/>
        <v>#DIV/0!</v>
      </c>
      <c r="M156" s="175" t="s">
        <v>791</v>
      </c>
      <c r="N156" s="175">
        <f t="shared" si="281"/>
        <v>0</v>
      </c>
      <c r="O156" s="175"/>
      <c r="P156" s="291"/>
      <c r="Q156" s="291"/>
      <c r="R156" s="291"/>
      <c r="S156" s="291"/>
      <c r="T156" s="291"/>
      <c r="U156" s="291"/>
      <c r="V156" s="291"/>
      <c r="W156" s="291"/>
      <c r="X156" s="291"/>
      <c r="Y156" s="291"/>
      <c r="Z156" s="291"/>
      <c r="AA156" s="291"/>
      <c r="AB156" s="175">
        <f t="shared" si="282"/>
        <v>0</v>
      </c>
      <c r="AC156" s="175">
        <f t="shared" si="283"/>
        <v>0</v>
      </c>
      <c r="AD156" s="175">
        <f>SUMIFS('1-2 人员岗位信息'!F:F,'1-2 人员岗位信息'!$C:$C,"专业外包",'1-2 人员岗位信息'!$B:$B,$D156)</f>
        <v>0</v>
      </c>
      <c r="AE156" s="299"/>
      <c r="AF156" s="175">
        <f t="shared" si="284"/>
        <v>0</v>
      </c>
      <c r="AG156" s="175">
        <f>SUMIFS('1-2 人员岗位信息'!G:G,'1-2 人员岗位信息'!$C:$C,"专业外包",'1-2 人员岗位信息'!$B:$B,$D156)</f>
        <v>0</v>
      </c>
      <c r="AH156" s="299"/>
      <c r="AI156" s="175">
        <f t="shared" si="285"/>
        <v>0</v>
      </c>
      <c r="AJ156" s="175">
        <f>SUMIFS('1-2 人员岗位信息'!H:H,'1-2 人员岗位信息'!$C:$C,"专业外包",'1-2 人员岗位信息'!$B:$B,$D156)</f>
        <v>0</v>
      </c>
      <c r="AK156" s="299"/>
      <c r="AL156" s="175">
        <f t="shared" si="286"/>
        <v>0</v>
      </c>
      <c r="AM156" s="175">
        <f>SUMIFS('1-2 人员岗位信息'!I:I,'1-2 人员岗位信息'!$C:$C,"专业外包",'1-2 人员岗位信息'!$B:$B,$D156)</f>
        <v>0</v>
      </c>
      <c r="AN156" s="299"/>
      <c r="AO156" s="175">
        <f t="shared" si="287"/>
        <v>0</v>
      </c>
      <c r="AP156" s="175">
        <f>SUMIFS('1-2 人员岗位信息'!J:J,'1-2 人员岗位信息'!$C:$C,"专业外包",'1-2 人员岗位信息'!$B:$B,$D156)</f>
        <v>0</v>
      </c>
      <c r="AQ156" s="299"/>
      <c r="AR156" s="175">
        <f t="shared" si="288"/>
        <v>0</v>
      </c>
      <c r="AS156" s="175">
        <f>SUMIFS('1-2 人员岗位信息'!K:K,'1-2 人员岗位信息'!$C:$C,"专业外包",'1-2 人员岗位信息'!$B:$B,$D156)</f>
        <v>0</v>
      </c>
      <c r="AT156" s="299"/>
      <c r="AU156" s="175">
        <f t="shared" si="289"/>
        <v>0</v>
      </c>
      <c r="AV156" s="175">
        <f>SUMIFS('1-2 人员岗位信息'!L:L,'1-2 人员岗位信息'!$C:$C,"专业外包",'1-2 人员岗位信息'!$B:$B,$D156)</f>
        <v>0</v>
      </c>
      <c r="AW156" s="299"/>
      <c r="AX156" s="175">
        <f t="shared" si="290"/>
        <v>0</v>
      </c>
      <c r="AY156" s="175">
        <f>SUMIFS('1-2 人员岗位信息'!M:M,'1-2 人员岗位信息'!$C:$C,"专业外包",'1-2 人员岗位信息'!$B:$B,$D156)</f>
        <v>0</v>
      </c>
      <c r="AZ156" s="299"/>
      <c r="BA156" s="175">
        <f t="shared" si="291"/>
        <v>0</v>
      </c>
      <c r="BB156" s="175">
        <f>SUMIFS('1-2 人员岗位信息'!N:N,'1-2 人员岗位信息'!$C:$C,"专业外包",'1-2 人员岗位信息'!$B:$B,$D156)</f>
        <v>0</v>
      </c>
      <c r="BC156" s="299"/>
      <c r="BD156" s="175">
        <f t="shared" si="292"/>
        <v>0</v>
      </c>
      <c r="BE156" s="175">
        <f>SUMIFS('1-2 人员岗位信息'!O:O,'1-2 人员岗位信息'!$C:$C,"专业外包",'1-2 人员岗位信息'!$B:$B,$D156)</f>
        <v>0</v>
      </c>
      <c r="BF156" s="299"/>
      <c r="BG156" s="175">
        <f t="shared" si="293"/>
        <v>0</v>
      </c>
      <c r="BH156" s="175">
        <f>SUMIFS('1-2 人员岗位信息'!P:P,'1-2 人员岗位信息'!$C:$C,"专业外包",'1-2 人员岗位信息'!$B:$B,$D156)</f>
        <v>0</v>
      </c>
      <c r="BI156" s="299"/>
      <c r="BJ156" s="175">
        <f t="shared" si="294"/>
        <v>0</v>
      </c>
      <c r="BK156" s="175">
        <f>SUMIFS('1-2 人员岗位信息'!Q:Q,'1-2 人员岗位信息'!$C:$C,"专业外包",'1-2 人员岗位信息'!$B:$B,$D156)</f>
        <v>0</v>
      </c>
      <c r="BL156" s="308"/>
      <c r="BM156" s="312"/>
      <c r="BN156" s="316"/>
    </row>
    <row r="157" s="264" customFormat="1" ht="33.95" hidden="1" customHeight="1" outlineLevel="5" spans="2:66">
      <c r="B157" s="175" t="s">
        <v>784</v>
      </c>
      <c r="C157" s="284" t="s">
        <v>1047</v>
      </c>
      <c r="D157" s="264" t="s">
        <v>1028</v>
      </c>
      <c r="E157" s="175" t="s">
        <v>1048</v>
      </c>
      <c r="F157" s="175"/>
      <c r="G157" s="175" t="s">
        <v>788</v>
      </c>
      <c r="H157" s="175">
        <f t="shared" si="278"/>
        <v>0</v>
      </c>
      <c r="I157" s="175" t="s">
        <v>789</v>
      </c>
      <c r="J157" s="175" t="e">
        <f t="shared" si="279"/>
        <v>#DIV/0!</v>
      </c>
      <c r="K157" s="175" t="s">
        <v>790</v>
      </c>
      <c r="L157" s="175" t="e">
        <f t="shared" si="280"/>
        <v>#DIV/0!</v>
      </c>
      <c r="M157" s="175" t="s">
        <v>791</v>
      </c>
      <c r="N157" s="175">
        <f t="shared" si="281"/>
        <v>0</v>
      </c>
      <c r="O157" s="175"/>
      <c r="P157" s="291"/>
      <c r="Q157" s="291"/>
      <c r="R157" s="291"/>
      <c r="S157" s="291"/>
      <c r="T157" s="291"/>
      <c r="U157" s="291"/>
      <c r="V157" s="291"/>
      <c r="W157" s="291"/>
      <c r="X157" s="291"/>
      <c r="Y157" s="291"/>
      <c r="Z157" s="291"/>
      <c r="AA157" s="291"/>
      <c r="AB157" s="175">
        <f t="shared" si="282"/>
        <v>0</v>
      </c>
      <c r="AC157" s="175">
        <f t="shared" si="283"/>
        <v>0</v>
      </c>
      <c r="AD157" s="175">
        <f>SUMIFS('1-2 人员岗位信息'!F:F,'1-2 人员岗位信息'!$C:$C,"专业外包",'1-2 人员岗位信息'!$B:$B,$D157)</f>
        <v>0</v>
      </c>
      <c r="AE157" s="299"/>
      <c r="AF157" s="175">
        <f t="shared" si="284"/>
        <v>0</v>
      </c>
      <c r="AG157" s="175">
        <f>SUMIFS('1-2 人员岗位信息'!G:G,'1-2 人员岗位信息'!$C:$C,"专业外包",'1-2 人员岗位信息'!$B:$B,$D157)</f>
        <v>0</v>
      </c>
      <c r="AH157" s="299"/>
      <c r="AI157" s="175">
        <f t="shared" si="285"/>
        <v>0</v>
      </c>
      <c r="AJ157" s="175">
        <f>SUMIFS('1-2 人员岗位信息'!H:H,'1-2 人员岗位信息'!$C:$C,"专业外包",'1-2 人员岗位信息'!$B:$B,$D157)</f>
        <v>0</v>
      </c>
      <c r="AK157" s="299"/>
      <c r="AL157" s="175">
        <f t="shared" si="286"/>
        <v>0</v>
      </c>
      <c r="AM157" s="175">
        <f>SUMIFS('1-2 人员岗位信息'!I:I,'1-2 人员岗位信息'!$C:$C,"专业外包",'1-2 人员岗位信息'!$B:$B,$D157)</f>
        <v>0</v>
      </c>
      <c r="AN157" s="299"/>
      <c r="AO157" s="175">
        <f t="shared" si="287"/>
        <v>0</v>
      </c>
      <c r="AP157" s="175">
        <f>SUMIFS('1-2 人员岗位信息'!J:J,'1-2 人员岗位信息'!$C:$C,"专业外包",'1-2 人员岗位信息'!$B:$B,$D157)</f>
        <v>0</v>
      </c>
      <c r="AQ157" s="299"/>
      <c r="AR157" s="175">
        <f t="shared" si="288"/>
        <v>0</v>
      </c>
      <c r="AS157" s="175">
        <f>SUMIFS('1-2 人员岗位信息'!K:K,'1-2 人员岗位信息'!$C:$C,"专业外包",'1-2 人员岗位信息'!$B:$B,$D157)</f>
        <v>0</v>
      </c>
      <c r="AT157" s="299"/>
      <c r="AU157" s="175">
        <f t="shared" si="289"/>
        <v>0</v>
      </c>
      <c r="AV157" s="175">
        <f>SUMIFS('1-2 人员岗位信息'!L:L,'1-2 人员岗位信息'!$C:$C,"专业外包",'1-2 人员岗位信息'!$B:$B,$D157)</f>
        <v>0</v>
      </c>
      <c r="AW157" s="299"/>
      <c r="AX157" s="175">
        <f t="shared" si="290"/>
        <v>0</v>
      </c>
      <c r="AY157" s="175">
        <f>SUMIFS('1-2 人员岗位信息'!M:M,'1-2 人员岗位信息'!$C:$C,"专业外包",'1-2 人员岗位信息'!$B:$B,$D157)</f>
        <v>0</v>
      </c>
      <c r="AZ157" s="299"/>
      <c r="BA157" s="175">
        <f t="shared" si="291"/>
        <v>0</v>
      </c>
      <c r="BB157" s="175">
        <f>SUMIFS('1-2 人员岗位信息'!N:N,'1-2 人员岗位信息'!$C:$C,"专业外包",'1-2 人员岗位信息'!$B:$B,$D157)</f>
        <v>0</v>
      </c>
      <c r="BC157" s="299"/>
      <c r="BD157" s="175">
        <f t="shared" si="292"/>
        <v>0</v>
      </c>
      <c r="BE157" s="175">
        <f>SUMIFS('1-2 人员岗位信息'!O:O,'1-2 人员岗位信息'!$C:$C,"专业外包",'1-2 人员岗位信息'!$B:$B,$D157)</f>
        <v>0</v>
      </c>
      <c r="BF157" s="299"/>
      <c r="BG157" s="175">
        <f t="shared" si="293"/>
        <v>0</v>
      </c>
      <c r="BH157" s="175">
        <f>SUMIFS('1-2 人员岗位信息'!P:P,'1-2 人员岗位信息'!$C:$C,"专业外包",'1-2 人员岗位信息'!$B:$B,$D157)</f>
        <v>0</v>
      </c>
      <c r="BI157" s="299"/>
      <c r="BJ157" s="175">
        <f t="shared" si="294"/>
        <v>0</v>
      </c>
      <c r="BK157" s="175">
        <f>SUMIFS('1-2 人员岗位信息'!Q:Q,'1-2 人员岗位信息'!$C:$C,"专业外包",'1-2 人员岗位信息'!$B:$B,$D157)</f>
        <v>0</v>
      </c>
      <c r="BL157" s="308"/>
      <c r="BM157" s="312"/>
      <c r="BN157" s="316"/>
    </row>
    <row r="158" s="264" customFormat="1" ht="33.95" hidden="1" customHeight="1" outlineLevel="5" spans="2:66">
      <c r="B158" s="175" t="s">
        <v>784</v>
      </c>
      <c r="C158" s="284" t="s">
        <v>1049</v>
      </c>
      <c r="D158" s="264" t="s">
        <v>1031</v>
      </c>
      <c r="E158" s="175" t="s">
        <v>1050</v>
      </c>
      <c r="F158" s="175"/>
      <c r="G158" s="175" t="s">
        <v>788</v>
      </c>
      <c r="H158" s="175">
        <f t="shared" si="278"/>
        <v>0</v>
      </c>
      <c r="I158" s="175" t="s">
        <v>789</v>
      </c>
      <c r="J158" s="175" t="e">
        <f t="shared" si="279"/>
        <v>#DIV/0!</v>
      </c>
      <c r="K158" s="175" t="s">
        <v>790</v>
      </c>
      <c r="L158" s="175" t="e">
        <f t="shared" si="280"/>
        <v>#DIV/0!</v>
      </c>
      <c r="M158" s="175" t="s">
        <v>791</v>
      </c>
      <c r="N158" s="175">
        <f t="shared" si="281"/>
        <v>0</v>
      </c>
      <c r="O158" s="175"/>
      <c r="P158" s="291"/>
      <c r="Q158" s="291"/>
      <c r="R158" s="291"/>
      <c r="S158" s="291"/>
      <c r="T158" s="291"/>
      <c r="U158" s="291"/>
      <c r="V158" s="291"/>
      <c r="W158" s="291"/>
      <c r="X158" s="291"/>
      <c r="Y158" s="291"/>
      <c r="Z158" s="291"/>
      <c r="AA158" s="291"/>
      <c r="AB158" s="175">
        <f t="shared" si="282"/>
        <v>0</v>
      </c>
      <c r="AC158" s="175">
        <f t="shared" si="283"/>
        <v>0</v>
      </c>
      <c r="AD158" s="175">
        <f>SUMIFS('1-2 人员岗位信息'!F:F,'1-2 人员岗位信息'!$C:$C,"专业外包",'1-2 人员岗位信息'!$B:$B,$D158)</f>
        <v>0</v>
      </c>
      <c r="AE158" s="299"/>
      <c r="AF158" s="175">
        <f t="shared" si="284"/>
        <v>0</v>
      </c>
      <c r="AG158" s="175">
        <f>SUMIFS('1-2 人员岗位信息'!G:G,'1-2 人员岗位信息'!$C:$C,"专业外包",'1-2 人员岗位信息'!$B:$B,$D158)</f>
        <v>0</v>
      </c>
      <c r="AH158" s="299"/>
      <c r="AI158" s="175">
        <f t="shared" si="285"/>
        <v>0</v>
      </c>
      <c r="AJ158" s="175">
        <f>SUMIFS('1-2 人员岗位信息'!H:H,'1-2 人员岗位信息'!$C:$C,"专业外包",'1-2 人员岗位信息'!$B:$B,$D158)</f>
        <v>0</v>
      </c>
      <c r="AK158" s="299"/>
      <c r="AL158" s="175">
        <f t="shared" si="286"/>
        <v>0</v>
      </c>
      <c r="AM158" s="175">
        <f>SUMIFS('1-2 人员岗位信息'!I:I,'1-2 人员岗位信息'!$C:$C,"专业外包",'1-2 人员岗位信息'!$B:$B,$D158)</f>
        <v>0</v>
      </c>
      <c r="AN158" s="299"/>
      <c r="AO158" s="175">
        <f t="shared" si="287"/>
        <v>0</v>
      </c>
      <c r="AP158" s="175">
        <f>SUMIFS('1-2 人员岗位信息'!J:J,'1-2 人员岗位信息'!$C:$C,"专业外包",'1-2 人员岗位信息'!$B:$B,$D158)</f>
        <v>0</v>
      </c>
      <c r="AQ158" s="299"/>
      <c r="AR158" s="175">
        <f t="shared" si="288"/>
        <v>0</v>
      </c>
      <c r="AS158" s="175">
        <f>SUMIFS('1-2 人员岗位信息'!K:K,'1-2 人员岗位信息'!$C:$C,"专业外包",'1-2 人员岗位信息'!$B:$B,$D158)</f>
        <v>0</v>
      </c>
      <c r="AT158" s="299"/>
      <c r="AU158" s="175">
        <f t="shared" si="289"/>
        <v>0</v>
      </c>
      <c r="AV158" s="175">
        <f>SUMIFS('1-2 人员岗位信息'!L:L,'1-2 人员岗位信息'!$C:$C,"专业外包",'1-2 人员岗位信息'!$B:$B,$D158)</f>
        <v>0</v>
      </c>
      <c r="AW158" s="299"/>
      <c r="AX158" s="175">
        <f t="shared" si="290"/>
        <v>0</v>
      </c>
      <c r="AY158" s="175">
        <f>SUMIFS('1-2 人员岗位信息'!M:M,'1-2 人员岗位信息'!$C:$C,"专业外包",'1-2 人员岗位信息'!$B:$B,$D158)</f>
        <v>0</v>
      </c>
      <c r="AZ158" s="299"/>
      <c r="BA158" s="175">
        <f t="shared" si="291"/>
        <v>0</v>
      </c>
      <c r="BB158" s="175">
        <f>SUMIFS('1-2 人员岗位信息'!N:N,'1-2 人员岗位信息'!$C:$C,"专业外包",'1-2 人员岗位信息'!$B:$B,$D158)</f>
        <v>0</v>
      </c>
      <c r="BC158" s="299"/>
      <c r="BD158" s="175">
        <f t="shared" si="292"/>
        <v>0</v>
      </c>
      <c r="BE158" s="175">
        <f>SUMIFS('1-2 人员岗位信息'!O:O,'1-2 人员岗位信息'!$C:$C,"专业外包",'1-2 人员岗位信息'!$B:$B,$D158)</f>
        <v>0</v>
      </c>
      <c r="BF158" s="299"/>
      <c r="BG158" s="175">
        <f t="shared" si="293"/>
        <v>0</v>
      </c>
      <c r="BH158" s="175">
        <f>SUMIFS('1-2 人员岗位信息'!P:P,'1-2 人员岗位信息'!$C:$C,"专业外包",'1-2 人员岗位信息'!$B:$B,$D158)</f>
        <v>0</v>
      </c>
      <c r="BI158" s="299"/>
      <c r="BJ158" s="175">
        <f t="shared" si="294"/>
        <v>0</v>
      </c>
      <c r="BK158" s="175">
        <f>SUMIFS('1-2 人员岗位信息'!Q:Q,'1-2 人员岗位信息'!$C:$C,"专业外包",'1-2 人员岗位信息'!$B:$B,$D158)</f>
        <v>0</v>
      </c>
      <c r="BL158" s="308"/>
      <c r="BM158" s="312"/>
      <c r="BN158" s="316"/>
    </row>
    <row r="159" s="48" customFormat="1" ht="33.95" hidden="1" customHeight="1" outlineLevel="3" collapsed="1" spans="2:66">
      <c r="B159" s="115" t="s">
        <v>779</v>
      </c>
      <c r="C159" s="116" t="s">
        <v>1051</v>
      </c>
      <c r="D159" s="48" t="s">
        <v>1052</v>
      </c>
      <c r="E159" s="115"/>
      <c r="F159" s="115"/>
      <c r="G159" s="115"/>
      <c r="H159" s="115">
        <f>H160+H165+H170+H175</f>
        <v>0</v>
      </c>
      <c r="I159" s="115"/>
      <c r="J159" s="115"/>
      <c r="K159" s="115"/>
      <c r="L159" s="115"/>
      <c r="M159" s="115"/>
      <c r="N159" s="115"/>
      <c r="O159" s="115"/>
      <c r="P159" s="289"/>
      <c r="Q159" s="289"/>
      <c r="R159" s="289"/>
      <c r="S159" s="289"/>
      <c r="T159" s="289"/>
      <c r="U159" s="289"/>
      <c r="V159" s="289"/>
      <c r="W159" s="289"/>
      <c r="X159" s="289"/>
      <c r="Y159" s="289"/>
      <c r="Z159" s="289"/>
      <c r="AA159" s="289"/>
      <c r="AB159" s="115">
        <f t="shared" ref="AB159:AF159" si="295">AB160+AB165+AB170+AB175</f>
        <v>0</v>
      </c>
      <c r="AC159" s="115">
        <f t="shared" si="295"/>
        <v>0</v>
      </c>
      <c r="AD159" s="115"/>
      <c r="AE159" s="115"/>
      <c r="AF159" s="115">
        <f t="shared" si="295"/>
        <v>0</v>
      </c>
      <c r="AG159" s="115"/>
      <c r="AH159" s="115"/>
      <c r="AI159" s="115">
        <f>AI160+AI165+AI170+AI175</f>
        <v>0</v>
      </c>
      <c r="AJ159" s="115"/>
      <c r="AK159" s="115"/>
      <c r="AL159" s="115">
        <f>AL160+AL165+AL170+AL175</f>
        <v>0</v>
      </c>
      <c r="AM159" s="115"/>
      <c r="AN159" s="115"/>
      <c r="AO159" s="115">
        <f>AO160+AO165+AO170+AO175</f>
        <v>0</v>
      </c>
      <c r="AP159" s="115"/>
      <c r="AQ159" s="115"/>
      <c r="AR159" s="115">
        <f>AR160+AR165+AR170+AR175</f>
        <v>0</v>
      </c>
      <c r="AS159" s="115"/>
      <c r="AT159" s="115"/>
      <c r="AU159" s="115">
        <f>AU160+AU165+AU170+AU175</f>
        <v>0</v>
      </c>
      <c r="AV159" s="115"/>
      <c r="AW159" s="115"/>
      <c r="AX159" s="115">
        <f>AX160+AX165+AX170+AX175</f>
        <v>0</v>
      </c>
      <c r="AY159" s="115"/>
      <c r="AZ159" s="115"/>
      <c r="BA159" s="115">
        <f>BA160+BA165+BA170+BA175</f>
        <v>0</v>
      </c>
      <c r="BB159" s="115"/>
      <c r="BC159" s="115"/>
      <c r="BD159" s="115">
        <f>BD160+BD165+BD170+BD175</f>
        <v>0</v>
      </c>
      <c r="BE159" s="115"/>
      <c r="BF159" s="115"/>
      <c r="BG159" s="115">
        <f>BG160+BG165+BG170+BG175</f>
        <v>0</v>
      </c>
      <c r="BH159" s="115"/>
      <c r="BI159" s="115"/>
      <c r="BJ159" s="115">
        <f>BJ160+BJ165+BJ170+BJ175</f>
        <v>0</v>
      </c>
      <c r="BK159" s="115"/>
      <c r="BL159" s="306"/>
      <c r="BM159" s="312"/>
      <c r="BN159" s="314"/>
    </row>
    <row r="160" s="118" customFormat="1" ht="33.95" hidden="1" customHeight="1" outlineLevel="4" collapsed="1" spans="2:66">
      <c r="B160" s="119" t="s">
        <v>779</v>
      </c>
      <c r="C160" s="120" t="s">
        <v>124</v>
      </c>
      <c r="D160" s="118" t="s">
        <v>109</v>
      </c>
      <c r="E160" s="119"/>
      <c r="F160" s="119"/>
      <c r="G160" s="119"/>
      <c r="H160" s="119">
        <f>SUM(H161:H164)</f>
        <v>0</v>
      </c>
      <c r="I160" s="119"/>
      <c r="J160" s="119"/>
      <c r="K160" s="119"/>
      <c r="L160" s="119"/>
      <c r="M160" s="119"/>
      <c r="N160" s="119"/>
      <c r="O160" s="119"/>
      <c r="P160" s="290"/>
      <c r="Q160" s="290"/>
      <c r="R160" s="290"/>
      <c r="S160" s="290"/>
      <c r="T160" s="290"/>
      <c r="U160" s="290"/>
      <c r="V160" s="290"/>
      <c r="W160" s="290"/>
      <c r="X160" s="290"/>
      <c r="Y160" s="290"/>
      <c r="Z160" s="290"/>
      <c r="AA160" s="290"/>
      <c r="AB160" s="119">
        <f t="shared" ref="AB160:AF160" si="296">SUM(AB161:AB164)</f>
        <v>0</v>
      </c>
      <c r="AC160" s="119">
        <f t="shared" si="296"/>
        <v>0</v>
      </c>
      <c r="AD160" s="119"/>
      <c r="AE160" s="119"/>
      <c r="AF160" s="119">
        <f t="shared" si="296"/>
        <v>0</v>
      </c>
      <c r="AG160" s="119"/>
      <c r="AH160" s="119"/>
      <c r="AI160" s="119">
        <f>SUM(AI161:AI164)</f>
        <v>0</v>
      </c>
      <c r="AJ160" s="119"/>
      <c r="AK160" s="119"/>
      <c r="AL160" s="119">
        <f>SUM(AL161:AL164)</f>
        <v>0</v>
      </c>
      <c r="AM160" s="119"/>
      <c r="AN160" s="119"/>
      <c r="AO160" s="119">
        <f>SUM(AO161:AO164)</f>
        <v>0</v>
      </c>
      <c r="AP160" s="119"/>
      <c r="AQ160" s="119"/>
      <c r="AR160" s="119">
        <f>SUM(AR161:AR164)</f>
        <v>0</v>
      </c>
      <c r="AS160" s="119"/>
      <c r="AT160" s="119"/>
      <c r="AU160" s="119">
        <f>SUM(AU161:AU164)</f>
        <v>0</v>
      </c>
      <c r="AV160" s="119"/>
      <c r="AW160" s="119"/>
      <c r="AX160" s="119">
        <f>SUM(AX161:AX164)</f>
        <v>0</v>
      </c>
      <c r="AY160" s="119"/>
      <c r="AZ160" s="119"/>
      <c r="BA160" s="119">
        <f>SUM(BA161:BA164)</f>
        <v>0</v>
      </c>
      <c r="BB160" s="119"/>
      <c r="BC160" s="119"/>
      <c r="BD160" s="119">
        <f>SUM(BD161:BD164)</f>
        <v>0</v>
      </c>
      <c r="BE160" s="119"/>
      <c r="BF160" s="119"/>
      <c r="BG160" s="119">
        <f>SUM(BG161:BG164)</f>
        <v>0</v>
      </c>
      <c r="BH160" s="119"/>
      <c r="BI160" s="119"/>
      <c r="BJ160" s="119">
        <f>SUM(BJ161:BJ164)</f>
        <v>0</v>
      </c>
      <c r="BK160" s="119"/>
      <c r="BL160" s="307"/>
      <c r="BM160" s="312"/>
      <c r="BN160" s="315"/>
    </row>
    <row r="161" s="264" customFormat="1" ht="33.95" hidden="1" customHeight="1" outlineLevel="5" spans="2:66">
      <c r="B161" s="175" t="s">
        <v>784</v>
      </c>
      <c r="C161" s="284" t="s">
        <v>1053</v>
      </c>
      <c r="D161" s="264" t="s">
        <v>1054</v>
      </c>
      <c r="E161" s="175" t="s">
        <v>1055</v>
      </c>
      <c r="F161" s="175"/>
      <c r="G161" s="175" t="s">
        <v>788</v>
      </c>
      <c r="H161" s="175">
        <f t="shared" ref="H161:H164" si="297">AB161</f>
        <v>0</v>
      </c>
      <c r="I161" s="175" t="s">
        <v>789</v>
      </c>
      <c r="J161" s="175">
        <f t="shared" ref="J161:J164" si="298">SUM(AD161,AG161,AJ161,AM161,AP161,AS161,AV161,AY161,BB161,BE161,BH161,BK161)/N161</f>
        <v>1</v>
      </c>
      <c r="K161" s="175" t="s">
        <v>790</v>
      </c>
      <c r="L161" s="175">
        <f t="shared" ref="L161:L164" si="299">H161/N161/J161</f>
        <v>0</v>
      </c>
      <c r="M161" s="175" t="s">
        <v>791</v>
      </c>
      <c r="N161" s="175">
        <f t="shared" ref="N161:N164" si="300">COUNTIF(AD161,"&gt;0")+COUNTIF(AG161,"&gt;0")+COUNTIF(AJ161,"&gt;0")+COUNTIF(AM161,"&gt;0")+COUNTIF(AP161,"&gt;0")+COUNTIF(AS161,"&gt;0")+COUNTIF(AV161,"&gt;0")+COUNTIF(AY161,"&gt;0")+COUNTIF(BB161,"&gt;0")+COUNTIF(BE161,"&gt;0")+COUNTIF(BH161,"&gt;0")+COUNTIF(BK161,"&gt;0")</f>
        <v>12</v>
      </c>
      <c r="O161" s="175"/>
      <c r="P161" s="291"/>
      <c r="Q161" s="291"/>
      <c r="R161" s="291"/>
      <c r="S161" s="291"/>
      <c r="T161" s="291"/>
      <c r="U161" s="291"/>
      <c r="V161" s="291"/>
      <c r="W161" s="291"/>
      <c r="X161" s="291"/>
      <c r="Y161" s="291"/>
      <c r="Z161" s="291"/>
      <c r="AA161" s="291"/>
      <c r="AB161" s="175">
        <f t="shared" ref="AB161:AB164" si="301">SUM(AC161,AF161,AI161,AL161,AO161,AR161,AU161,AX161,BA161,BD161,BG161,BJ161)</f>
        <v>0</v>
      </c>
      <c r="AC161" s="175">
        <f t="shared" ref="AC161:AC164" si="302">AD161*AE161</f>
        <v>0</v>
      </c>
      <c r="AD161" s="175">
        <f>SUMIFS('1-2 人员岗位信息'!F:F,'1-2 人员岗位信息'!$C:$C,"自有人员",'1-2 人员岗位信息'!$B:$B,$D161)</f>
        <v>1</v>
      </c>
      <c r="AE161" s="299"/>
      <c r="AF161" s="175">
        <f t="shared" ref="AF161:AF164" si="303">AG161*AH161</f>
        <v>0</v>
      </c>
      <c r="AG161" s="175">
        <f>SUMIFS('1-2 人员岗位信息'!G:G,'1-2 人员岗位信息'!$C:$C,"自有人员",'1-2 人员岗位信息'!$B:$B,$D161)</f>
        <v>1</v>
      </c>
      <c r="AH161" s="299"/>
      <c r="AI161" s="175">
        <f t="shared" ref="AI161:AI164" si="304">AJ161*AK161</f>
        <v>0</v>
      </c>
      <c r="AJ161" s="175">
        <f>SUMIFS('1-2 人员岗位信息'!H:H,'1-2 人员岗位信息'!$C:$C,"自有人员",'1-2 人员岗位信息'!$B:$B,$D161)</f>
        <v>1</v>
      </c>
      <c r="AK161" s="299"/>
      <c r="AL161" s="175">
        <f t="shared" ref="AL161:AL164" si="305">AM161*AN161</f>
        <v>0</v>
      </c>
      <c r="AM161" s="175">
        <f>SUMIFS('1-2 人员岗位信息'!I:I,'1-2 人员岗位信息'!$C:$C,"自有人员",'1-2 人员岗位信息'!$B:$B,$D161)</f>
        <v>1</v>
      </c>
      <c r="AN161" s="299"/>
      <c r="AO161" s="175">
        <f t="shared" ref="AO161:AO164" si="306">AP161*AQ161</f>
        <v>0</v>
      </c>
      <c r="AP161" s="175">
        <f>SUMIFS('1-2 人员岗位信息'!J:J,'1-2 人员岗位信息'!$C:$C,"自有人员",'1-2 人员岗位信息'!$B:$B,$D161)</f>
        <v>1</v>
      </c>
      <c r="AQ161" s="299"/>
      <c r="AR161" s="175">
        <f t="shared" ref="AR161:AR164" si="307">AS161*AT161</f>
        <v>0</v>
      </c>
      <c r="AS161" s="175">
        <f>SUMIFS('1-2 人员岗位信息'!K:K,'1-2 人员岗位信息'!$C:$C,"自有人员",'1-2 人员岗位信息'!$B:$B,$D161)</f>
        <v>1</v>
      </c>
      <c r="AT161" s="299"/>
      <c r="AU161" s="175">
        <f t="shared" ref="AU161:AU164" si="308">AV161*AW161</f>
        <v>0</v>
      </c>
      <c r="AV161" s="175">
        <f>SUMIFS('1-2 人员岗位信息'!L:L,'1-2 人员岗位信息'!$C:$C,"自有人员",'1-2 人员岗位信息'!$B:$B,$D161)</f>
        <v>1</v>
      </c>
      <c r="AW161" s="299"/>
      <c r="AX161" s="175">
        <f t="shared" ref="AX161:AX164" si="309">AY161*AZ161</f>
        <v>0</v>
      </c>
      <c r="AY161" s="175">
        <f>SUMIFS('1-2 人员岗位信息'!M:M,'1-2 人员岗位信息'!$C:$C,"自有人员",'1-2 人员岗位信息'!$B:$B,$D161)</f>
        <v>1</v>
      </c>
      <c r="AZ161" s="299"/>
      <c r="BA161" s="175">
        <f t="shared" ref="BA161:BA164" si="310">BB161*BC161</f>
        <v>0</v>
      </c>
      <c r="BB161" s="175">
        <f>SUMIFS('1-2 人员岗位信息'!N:N,'1-2 人员岗位信息'!$C:$C,"自有人员",'1-2 人员岗位信息'!$B:$B,$D161)</f>
        <v>1</v>
      </c>
      <c r="BC161" s="299"/>
      <c r="BD161" s="175">
        <f t="shared" ref="BD161:BD164" si="311">BE161*BF161</f>
        <v>0</v>
      </c>
      <c r="BE161" s="175">
        <f>SUMIFS('1-2 人员岗位信息'!O:O,'1-2 人员岗位信息'!$C:$C,"自有人员",'1-2 人员岗位信息'!$B:$B,$D161)</f>
        <v>1</v>
      </c>
      <c r="BF161" s="299"/>
      <c r="BG161" s="175">
        <f t="shared" ref="BG161:BG164" si="312">BH161*BI161</f>
        <v>0</v>
      </c>
      <c r="BH161" s="175">
        <f>SUMIFS('1-2 人员岗位信息'!P:P,'1-2 人员岗位信息'!$C:$C,"自有人员",'1-2 人员岗位信息'!$B:$B,$D161)</f>
        <v>1</v>
      </c>
      <c r="BI161" s="299"/>
      <c r="BJ161" s="175">
        <f t="shared" ref="BJ161:BJ164" si="313">BK161*BL161</f>
        <v>0</v>
      </c>
      <c r="BK161" s="175">
        <f>SUMIFS('1-2 人员岗位信息'!Q:Q,'1-2 人员岗位信息'!$C:$C,"自有人员",'1-2 人员岗位信息'!$B:$B,$D161)</f>
        <v>1</v>
      </c>
      <c r="BL161" s="299"/>
      <c r="BM161" s="312"/>
      <c r="BN161" s="316"/>
    </row>
    <row r="162" s="264" customFormat="1" ht="33.95" hidden="1" customHeight="1" outlineLevel="5" spans="2:66">
      <c r="B162" s="175" t="s">
        <v>784</v>
      </c>
      <c r="C162" s="284" t="s">
        <v>1056</v>
      </c>
      <c r="D162" s="264" t="s">
        <v>1057</v>
      </c>
      <c r="E162" s="175" t="s">
        <v>1058</v>
      </c>
      <c r="F162" s="175"/>
      <c r="G162" s="175" t="s">
        <v>788</v>
      </c>
      <c r="H162" s="175">
        <f t="shared" si="297"/>
        <v>0</v>
      </c>
      <c r="I162" s="175" t="s">
        <v>789</v>
      </c>
      <c r="J162" s="175" t="e">
        <f t="shared" si="298"/>
        <v>#DIV/0!</v>
      </c>
      <c r="K162" s="175" t="s">
        <v>790</v>
      </c>
      <c r="L162" s="175" t="e">
        <f t="shared" si="299"/>
        <v>#DIV/0!</v>
      </c>
      <c r="M162" s="175" t="s">
        <v>791</v>
      </c>
      <c r="N162" s="175">
        <f t="shared" si="300"/>
        <v>0</v>
      </c>
      <c r="O162" s="175"/>
      <c r="P162" s="291"/>
      <c r="Q162" s="291"/>
      <c r="R162" s="291"/>
      <c r="S162" s="291"/>
      <c r="T162" s="291"/>
      <c r="U162" s="291"/>
      <c r="V162" s="291"/>
      <c r="W162" s="291"/>
      <c r="X162" s="291"/>
      <c r="Y162" s="291"/>
      <c r="Z162" s="291"/>
      <c r="AA162" s="291"/>
      <c r="AB162" s="175">
        <f t="shared" si="301"/>
        <v>0</v>
      </c>
      <c r="AC162" s="175">
        <f t="shared" si="302"/>
        <v>0</v>
      </c>
      <c r="AD162" s="175">
        <f>SUMIFS('1-2 人员岗位信息'!F:F,'1-2 人员岗位信息'!$C:$C,"自有人员",'1-2 人员岗位信息'!$B:$B,$D162)</f>
        <v>0</v>
      </c>
      <c r="AE162" s="299"/>
      <c r="AF162" s="175">
        <f t="shared" si="303"/>
        <v>0</v>
      </c>
      <c r="AG162" s="175">
        <f>SUMIFS('1-2 人员岗位信息'!G:G,'1-2 人员岗位信息'!$C:$C,"自有人员",'1-2 人员岗位信息'!$B:$B,$D162)</f>
        <v>0</v>
      </c>
      <c r="AH162" s="299"/>
      <c r="AI162" s="175">
        <f t="shared" si="304"/>
        <v>0</v>
      </c>
      <c r="AJ162" s="175">
        <f>SUMIFS('1-2 人员岗位信息'!H:H,'1-2 人员岗位信息'!$C:$C,"自有人员",'1-2 人员岗位信息'!$B:$B,$D162)</f>
        <v>0</v>
      </c>
      <c r="AK162" s="299"/>
      <c r="AL162" s="175">
        <f t="shared" si="305"/>
        <v>0</v>
      </c>
      <c r="AM162" s="175">
        <f>SUMIFS('1-2 人员岗位信息'!I:I,'1-2 人员岗位信息'!$C:$C,"自有人员",'1-2 人员岗位信息'!$B:$B,$D162)</f>
        <v>0</v>
      </c>
      <c r="AN162" s="299"/>
      <c r="AO162" s="175">
        <f t="shared" si="306"/>
        <v>0</v>
      </c>
      <c r="AP162" s="175">
        <f>SUMIFS('1-2 人员岗位信息'!J:J,'1-2 人员岗位信息'!$C:$C,"自有人员",'1-2 人员岗位信息'!$B:$B,$D162)</f>
        <v>0</v>
      </c>
      <c r="AQ162" s="299"/>
      <c r="AR162" s="175">
        <f t="shared" si="307"/>
        <v>0</v>
      </c>
      <c r="AS162" s="175">
        <f>SUMIFS('1-2 人员岗位信息'!K:K,'1-2 人员岗位信息'!$C:$C,"自有人员",'1-2 人员岗位信息'!$B:$B,$D162)</f>
        <v>0</v>
      </c>
      <c r="AT162" s="299"/>
      <c r="AU162" s="175">
        <f t="shared" si="308"/>
        <v>0</v>
      </c>
      <c r="AV162" s="175">
        <f>SUMIFS('1-2 人员岗位信息'!L:L,'1-2 人员岗位信息'!$C:$C,"自有人员",'1-2 人员岗位信息'!$B:$B,$D162)</f>
        <v>0</v>
      </c>
      <c r="AW162" s="299"/>
      <c r="AX162" s="175">
        <f t="shared" si="309"/>
        <v>0</v>
      </c>
      <c r="AY162" s="175">
        <f>SUMIFS('1-2 人员岗位信息'!M:M,'1-2 人员岗位信息'!$C:$C,"自有人员",'1-2 人员岗位信息'!$B:$B,$D162)</f>
        <v>0</v>
      </c>
      <c r="AZ162" s="299"/>
      <c r="BA162" s="175">
        <f t="shared" si="310"/>
        <v>0</v>
      </c>
      <c r="BB162" s="175">
        <f>SUMIFS('1-2 人员岗位信息'!N:N,'1-2 人员岗位信息'!$C:$C,"自有人员",'1-2 人员岗位信息'!$B:$B,$D162)</f>
        <v>0</v>
      </c>
      <c r="BC162" s="299"/>
      <c r="BD162" s="175">
        <f t="shared" si="311"/>
        <v>0</v>
      </c>
      <c r="BE162" s="175">
        <f>SUMIFS('1-2 人员岗位信息'!O:O,'1-2 人员岗位信息'!$C:$C,"自有人员",'1-2 人员岗位信息'!$B:$B,$D162)</f>
        <v>0</v>
      </c>
      <c r="BF162" s="299"/>
      <c r="BG162" s="175">
        <f t="shared" si="312"/>
        <v>0</v>
      </c>
      <c r="BH162" s="175">
        <f>SUMIFS('1-2 人员岗位信息'!P:P,'1-2 人员岗位信息'!$C:$C,"自有人员",'1-2 人员岗位信息'!$B:$B,$D162)</f>
        <v>0</v>
      </c>
      <c r="BI162" s="299"/>
      <c r="BJ162" s="175">
        <f t="shared" si="313"/>
        <v>0</v>
      </c>
      <c r="BK162" s="175">
        <f>SUMIFS('1-2 人员岗位信息'!Q:Q,'1-2 人员岗位信息'!$C:$C,"自有人员",'1-2 人员岗位信息'!$B:$B,$D162)</f>
        <v>0</v>
      </c>
      <c r="BL162" s="308"/>
      <c r="BM162" s="312"/>
      <c r="BN162" s="316"/>
    </row>
    <row r="163" s="264" customFormat="1" ht="33.95" hidden="1" customHeight="1" outlineLevel="5" spans="2:66">
      <c r="B163" s="175" t="s">
        <v>784</v>
      </c>
      <c r="C163" s="284" t="s">
        <v>1059</v>
      </c>
      <c r="D163" s="264" t="s">
        <v>1060</v>
      </c>
      <c r="E163" s="175" t="s">
        <v>1061</v>
      </c>
      <c r="F163" s="175"/>
      <c r="G163" s="175" t="s">
        <v>788</v>
      </c>
      <c r="H163" s="175">
        <f t="shared" si="297"/>
        <v>0</v>
      </c>
      <c r="I163" s="175" t="s">
        <v>789</v>
      </c>
      <c r="J163" s="175" t="e">
        <f t="shared" si="298"/>
        <v>#DIV/0!</v>
      </c>
      <c r="K163" s="175" t="s">
        <v>790</v>
      </c>
      <c r="L163" s="175" t="e">
        <f t="shared" si="299"/>
        <v>#DIV/0!</v>
      </c>
      <c r="M163" s="175" t="s">
        <v>791</v>
      </c>
      <c r="N163" s="175">
        <f t="shared" si="300"/>
        <v>0</v>
      </c>
      <c r="O163" s="175"/>
      <c r="P163" s="291"/>
      <c r="Q163" s="291"/>
      <c r="R163" s="291"/>
      <c r="S163" s="291"/>
      <c r="T163" s="291"/>
      <c r="U163" s="291"/>
      <c r="V163" s="291"/>
      <c r="W163" s="291"/>
      <c r="X163" s="291"/>
      <c r="Y163" s="291"/>
      <c r="Z163" s="291"/>
      <c r="AA163" s="291"/>
      <c r="AB163" s="175">
        <f t="shared" si="301"/>
        <v>0</v>
      </c>
      <c r="AC163" s="175">
        <f t="shared" si="302"/>
        <v>0</v>
      </c>
      <c r="AD163" s="175">
        <f>SUMIFS('1-2 人员岗位信息'!F:F,'1-2 人员岗位信息'!$C:$C,"自有人员",'1-2 人员岗位信息'!$B:$B,$D163)</f>
        <v>0</v>
      </c>
      <c r="AE163" s="299"/>
      <c r="AF163" s="175">
        <f t="shared" si="303"/>
        <v>0</v>
      </c>
      <c r="AG163" s="175">
        <f>SUMIFS('1-2 人员岗位信息'!G:G,'1-2 人员岗位信息'!$C:$C,"自有人员",'1-2 人员岗位信息'!$B:$B,$D163)</f>
        <v>0</v>
      </c>
      <c r="AH163" s="299"/>
      <c r="AI163" s="175">
        <f t="shared" si="304"/>
        <v>0</v>
      </c>
      <c r="AJ163" s="175">
        <f>SUMIFS('1-2 人员岗位信息'!H:H,'1-2 人员岗位信息'!$C:$C,"自有人员",'1-2 人员岗位信息'!$B:$B,$D163)</f>
        <v>0</v>
      </c>
      <c r="AK163" s="299"/>
      <c r="AL163" s="175">
        <f t="shared" si="305"/>
        <v>0</v>
      </c>
      <c r="AM163" s="175">
        <f>SUMIFS('1-2 人员岗位信息'!I:I,'1-2 人员岗位信息'!$C:$C,"自有人员",'1-2 人员岗位信息'!$B:$B,$D163)</f>
        <v>0</v>
      </c>
      <c r="AN163" s="299"/>
      <c r="AO163" s="175">
        <f t="shared" si="306"/>
        <v>0</v>
      </c>
      <c r="AP163" s="175">
        <f>SUMIFS('1-2 人员岗位信息'!J:J,'1-2 人员岗位信息'!$C:$C,"自有人员",'1-2 人员岗位信息'!$B:$B,$D163)</f>
        <v>0</v>
      </c>
      <c r="AQ163" s="299"/>
      <c r="AR163" s="175">
        <f t="shared" si="307"/>
        <v>0</v>
      </c>
      <c r="AS163" s="175">
        <f>SUMIFS('1-2 人员岗位信息'!K:K,'1-2 人员岗位信息'!$C:$C,"自有人员",'1-2 人员岗位信息'!$B:$B,$D163)</f>
        <v>0</v>
      </c>
      <c r="AT163" s="299"/>
      <c r="AU163" s="175">
        <f t="shared" si="308"/>
        <v>0</v>
      </c>
      <c r="AV163" s="175">
        <f>SUMIFS('1-2 人员岗位信息'!L:L,'1-2 人员岗位信息'!$C:$C,"自有人员",'1-2 人员岗位信息'!$B:$B,$D163)</f>
        <v>0</v>
      </c>
      <c r="AW163" s="299"/>
      <c r="AX163" s="175">
        <f t="shared" si="309"/>
        <v>0</v>
      </c>
      <c r="AY163" s="175">
        <f>SUMIFS('1-2 人员岗位信息'!M:M,'1-2 人员岗位信息'!$C:$C,"自有人员",'1-2 人员岗位信息'!$B:$B,$D163)</f>
        <v>0</v>
      </c>
      <c r="AZ163" s="299"/>
      <c r="BA163" s="175">
        <f t="shared" si="310"/>
        <v>0</v>
      </c>
      <c r="BB163" s="175">
        <f>SUMIFS('1-2 人员岗位信息'!N:N,'1-2 人员岗位信息'!$C:$C,"自有人员",'1-2 人员岗位信息'!$B:$B,$D163)</f>
        <v>0</v>
      </c>
      <c r="BC163" s="299"/>
      <c r="BD163" s="175">
        <f t="shared" si="311"/>
        <v>0</v>
      </c>
      <c r="BE163" s="175">
        <f>SUMIFS('1-2 人员岗位信息'!O:O,'1-2 人员岗位信息'!$C:$C,"自有人员",'1-2 人员岗位信息'!$B:$B,$D163)</f>
        <v>0</v>
      </c>
      <c r="BF163" s="299"/>
      <c r="BG163" s="175">
        <f t="shared" si="312"/>
        <v>0</v>
      </c>
      <c r="BH163" s="175">
        <f>SUMIFS('1-2 人员岗位信息'!P:P,'1-2 人员岗位信息'!$C:$C,"自有人员",'1-2 人员岗位信息'!$B:$B,$D163)</f>
        <v>0</v>
      </c>
      <c r="BI163" s="299"/>
      <c r="BJ163" s="175">
        <f t="shared" si="313"/>
        <v>0</v>
      </c>
      <c r="BK163" s="175">
        <f>SUMIFS('1-2 人员岗位信息'!Q:Q,'1-2 人员岗位信息'!$C:$C,"自有人员",'1-2 人员岗位信息'!$B:$B,$D163)</f>
        <v>0</v>
      </c>
      <c r="BL163" s="308"/>
      <c r="BM163" s="312"/>
      <c r="BN163" s="316"/>
    </row>
    <row r="164" s="264" customFormat="1" ht="33.95" hidden="1" customHeight="1" outlineLevel="5" spans="2:66">
      <c r="B164" s="175" t="s">
        <v>784</v>
      </c>
      <c r="C164" s="284" t="s">
        <v>1062</v>
      </c>
      <c r="D164" s="264" t="s">
        <v>1063</v>
      </c>
      <c r="E164" s="175" t="s">
        <v>1064</v>
      </c>
      <c r="F164" s="175"/>
      <c r="G164" s="175" t="s">
        <v>788</v>
      </c>
      <c r="H164" s="175">
        <f t="shared" si="297"/>
        <v>0</v>
      </c>
      <c r="I164" s="175" t="s">
        <v>789</v>
      </c>
      <c r="J164" s="175" t="e">
        <f t="shared" si="298"/>
        <v>#DIV/0!</v>
      </c>
      <c r="K164" s="175" t="s">
        <v>790</v>
      </c>
      <c r="L164" s="175" t="e">
        <f t="shared" si="299"/>
        <v>#DIV/0!</v>
      </c>
      <c r="M164" s="175" t="s">
        <v>791</v>
      </c>
      <c r="N164" s="175">
        <f t="shared" si="300"/>
        <v>0</v>
      </c>
      <c r="O164" s="175"/>
      <c r="P164" s="291"/>
      <c r="Q164" s="291"/>
      <c r="R164" s="291"/>
      <c r="S164" s="291"/>
      <c r="T164" s="291"/>
      <c r="U164" s="291"/>
      <c r="V164" s="291"/>
      <c r="W164" s="291"/>
      <c r="X164" s="291"/>
      <c r="Y164" s="291"/>
      <c r="Z164" s="291"/>
      <c r="AA164" s="291"/>
      <c r="AB164" s="175">
        <f t="shared" si="301"/>
        <v>0</v>
      </c>
      <c r="AC164" s="175">
        <f t="shared" si="302"/>
        <v>0</v>
      </c>
      <c r="AD164" s="175">
        <f>SUMIFS('1-2 人员岗位信息'!F:F,'1-2 人员岗位信息'!$C:$C,"自有人员",'1-2 人员岗位信息'!$B:$B,$D164)</f>
        <v>0</v>
      </c>
      <c r="AE164" s="299"/>
      <c r="AF164" s="175">
        <f t="shared" si="303"/>
        <v>0</v>
      </c>
      <c r="AG164" s="175">
        <f>SUMIFS('1-2 人员岗位信息'!G:G,'1-2 人员岗位信息'!$C:$C,"自有人员",'1-2 人员岗位信息'!$B:$B,$D164)</f>
        <v>0</v>
      </c>
      <c r="AH164" s="299"/>
      <c r="AI164" s="175">
        <f t="shared" si="304"/>
        <v>0</v>
      </c>
      <c r="AJ164" s="175">
        <f>SUMIFS('1-2 人员岗位信息'!H:H,'1-2 人员岗位信息'!$C:$C,"自有人员",'1-2 人员岗位信息'!$B:$B,$D164)</f>
        <v>0</v>
      </c>
      <c r="AK164" s="299"/>
      <c r="AL164" s="175">
        <f t="shared" si="305"/>
        <v>0</v>
      </c>
      <c r="AM164" s="175">
        <f>SUMIFS('1-2 人员岗位信息'!I:I,'1-2 人员岗位信息'!$C:$C,"自有人员",'1-2 人员岗位信息'!$B:$B,$D164)</f>
        <v>0</v>
      </c>
      <c r="AN164" s="299"/>
      <c r="AO164" s="175">
        <f t="shared" si="306"/>
        <v>0</v>
      </c>
      <c r="AP164" s="175">
        <f>SUMIFS('1-2 人员岗位信息'!J:J,'1-2 人员岗位信息'!$C:$C,"自有人员",'1-2 人员岗位信息'!$B:$B,$D164)</f>
        <v>0</v>
      </c>
      <c r="AQ164" s="299"/>
      <c r="AR164" s="175">
        <f t="shared" si="307"/>
        <v>0</v>
      </c>
      <c r="AS164" s="175">
        <f>SUMIFS('1-2 人员岗位信息'!K:K,'1-2 人员岗位信息'!$C:$C,"自有人员",'1-2 人员岗位信息'!$B:$B,$D164)</f>
        <v>0</v>
      </c>
      <c r="AT164" s="299"/>
      <c r="AU164" s="175">
        <f t="shared" si="308"/>
        <v>0</v>
      </c>
      <c r="AV164" s="175">
        <f>SUMIFS('1-2 人员岗位信息'!L:L,'1-2 人员岗位信息'!$C:$C,"自有人员",'1-2 人员岗位信息'!$B:$B,$D164)</f>
        <v>0</v>
      </c>
      <c r="AW164" s="299"/>
      <c r="AX164" s="175">
        <f t="shared" si="309"/>
        <v>0</v>
      </c>
      <c r="AY164" s="175">
        <f>SUMIFS('1-2 人员岗位信息'!M:M,'1-2 人员岗位信息'!$C:$C,"自有人员",'1-2 人员岗位信息'!$B:$B,$D164)</f>
        <v>0</v>
      </c>
      <c r="AZ164" s="299"/>
      <c r="BA164" s="175">
        <f t="shared" si="310"/>
        <v>0</v>
      </c>
      <c r="BB164" s="175">
        <f>SUMIFS('1-2 人员岗位信息'!N:N,'1-2 人员岗位信息'!$C:$C,"自有人员",'1-2 人员岗位信息'!$B:$B,$D164)</f>
        <v>0</v>
      </c>
      <c r="BC164" s="299"/>
      <c r="BD164" s="175">
        <f t="shared" si="311"/>
        <v>0</v>
      </c>
      <c r="BE164" s="175">
        <f>SUMIFS('1-2 人员岗位信息'!O:O,'1-2 人员岗位信息'!$C:$C,"自有人员",'1-2 人员岗位信息'!$B:$B,$D164)</f>
        <v>0</v>
      </c>
      <c r="BF164" s="299"/>
      <c r="BG164" s="175">
        <f t="shared" si="312"/>
        <v>0</v>
      </c>
      <c r="BH164" s="175">
        <f>SUMIFS('1-2 人员岗位信息'!P:P,'1-2 人员岗位信息'!$C:$C,"自有人员",'1-2 人员岗位信息'!$B:$B,$D164)</f>
        <v>0</v>
      </c>
      <c r="BI164" s="299"/>
      <c r="BJ164" s="175">
        <f t="shared" si="313"/>
        <v>0</v>
      </c>
      <c r="BK164" s="175">
        <f>SUMIFS('1-2 人员岗位信息'!Q:Q,'1-2 人员岗位信息'!$C:$C,"自有人员",'1-2 人员岗位信息'!$B:$B,$D164)</f>
        <v>0</v>
      </c>
      <c r="BL164" s="308"/>
      <c r="BM164" s="312"/>
      <c r="BN164" s="316"/>
    </row>
    <row r="165" s="118" customFormat="1" ht="33.95" hidden="1" customHeight="1" outlineLevel="4" collapsed="1" spans="2:66">
      <c r="B165" s="119" t="s">
        <v>779</v>
      </c>
      <c r="C165" s="120" t="s">
        <v>73</v>
      </c>
      <c r="D165" s="118" t="s">
        <v>68</v>
      </c>
      <c r="E165" s="119"/>
      <c r="F165" s="119"/>
      <c r="G165" s="119"/>
      <c r="H165" s="119">
        <f>SUM(H166:H169)</f>
        <v>0</v>
      </c>
      <c r="I165" s="119"/>
      <c r="J165" s="119"/>
      <c r="K165" s="119"/>
      <c r="L165" s="119"/>
      <c r="M165" s="119"/>
      <c r="N165" s="119"/>
      <c r="O165" s="119"/>
      <c r="P165" s="290"/>
      <c r="Q165" s="290"/>
      <c r="R165" s="290"/>
      <c r="S165" s="290"/>
      <c r="T165" s="290"/>
      <c r="U165" s="290"/>
      <c r="V165" s="290"/>
      <c r="W165" s="290"/>
      <c r="X165" s="290"/>
      <c r="Y165" s="290"/>
      <c r="Z165" s="290"/>
      <c r="AA165" s="290"/>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7"/>
      <c r="BM165" s="312"/>
      <c r="BN165" s="315"/>
    </row>
    <row r="166" s="264" customFormat="1" ht="33.95" hidden="1" customHeight="1" outlineLevel="5" spans="2:66">
      <c r="B166" s="175" t="s">
        <v>784</v>
      </c>
      <c r="C166" s="284" t="s">
        <v>1065</v>
      </c>
      <c r="D166" s="264" t="s">
        <v>1054</v>
      </c>
      <c r="E166" s="175" t="s">
        <v>1066</v>
      </c>
      <c r="F166" s="175"/>
      <c r="G166" s="175" t="s">
        <v>788</v>
      </c>
      <c r="H166" s="175">
        <f t="shared" ref="H166:H169" si="315">AB166</f>
        <v>0</v>
      </c>
      <c r="I166" s="175" t="s">
        <v>789</v>
      </c>
      <c r="J166" s="175" t="e">
        <f t="shared" ref="J166:J169" si="316">SUM(AD166,AG166,AJ166,AM166,AP166,AS166,AV166,AY166,BB166,BE166,BH166,BK166)/N166</f>
        <v>#DIV/0!</v>
      </c>
      <c r="K166" s="175" t="s">
        <v>790</v>
      </c>
      <c r="L166" s="175" t="e">
        <f t="shared" ref="L166:L169" si="317">H166/N166/J166</f>
        <v>#DIV/0!</v>
      </c>
      <c r="M166" s="175" t="s">
        <v>791</v>
      </c>
      <c r="N166" s="175">
        <f t="shared" ref="N166:N169" si="318">COUNTIF(AD166,"&gt;0")+COUNTIF(AG166,"&gt;0")+COUNTIF(AJ166,"&gt;0")+COUNTIF(AM166,"&gt;0")+COUNTIF(AP166,"&gt;0")+COUNTIF(AS166,"&gt;0")+COUNTIF(AV166,"&gt;0")+COUNTIF(AY166,"&gt;0")+COUNTIF(BB166,"&gt;0")+COUNTIF(BE166,"&gt;0")+COUNTIF(BH166,"&gt;0")+COUNTIF(BK166,"&gt;0")</f>
        <v>0</v>
      </c>
      <c r="O166" s="175"/>
      <c r="P166" s="291"/>
      <c r="Q166" s="291"/>
      <c r="R166" s="291"/>
      <c r="S166" s="291"/>
      <c r="T166" s="291"/>
      <c r="U166" s="291"/>
      <c r="V166" s="291"/>
      <c r="W166" s="291"/>
      <c r="X166" s="291"/>
      <c r="Y166" s="291"/>
      <c r="Z166" s="291"/>
      <c r="AA166" s="291"/>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9"/>
      <c r="AF166" s="175">
        <f t="shared" ref="AF166:AF169" si="321">AG166*AH166</f>
        <v>0</v>
      </c>
      <c r="AG166" s="175">
        <f>SUMIFS('1-2 人员岗位信息'!G:G,'1-2 人员岗位信息'!$C:$C,"劳务派遣",'1-2 人员岗位信息'!$B:$B,$D166)</f>
        <v>0</v>
      </c>
      <c r="AH166" s="299"/>
      <c r="AI166" s="175">
        <f t="shared" ref="AI166:AI169" si="322">AJ166*AK166</f>
        <v>0</v>
      </c>
      <c r="AJ166" s="175">
        <f>SUMIFS('1-2 人员岗位信息'!H:H,'1-2 人员岗位信息'!$C:$C,"劳务派遣",'1-2 人员岗位信息'!$B:$B,$D166)</f>
        <v>0</v>
      </c>
      <c r="AK166" s="299"/>
      <c r="AL166" s="175">
        <f t="shared" ref="AL166:AL169" si="323">AM166*AN166</f>
        <v>0</v>
      </c>
      <c r="AM166" s="175">
        <f>SUMIFS('1-2 人员岗位信息'!I:I,'1-2 人员岗位信息'!$C:$C,"劳务派遣",'1-2 人员岗位信息'!$B:$B,$D166)</f>
        <v>0</v>
      </c>
      <c r="AN166" s="299"/>
      <c r="AO166" s="175">
        <f t="shared" ref="AO166:AO169" si="324">AP166*AQ166</f>
        <v>0</v>
      </c>
      <c r="AP166" s="175">
        <f>SUMIFS('1-2 人员岗位信息'!J:J,'1-2 人员岗位信息'!$C:$C,"劳务派遣",'1-2 人员岗位信息'!$B:$B,$D166)</f>
        <v>0</v>
      </c>
      <c r="AQ166" s="299"/>
      <c r="AR166" s="175">
        <f t="shared" ref="AR166:AR169" si="325">AS166*AT166</f>
        <v>0</v>
      </c>
      <c r="AS166" s="175">
        <f>SUMIFS('1-2 人员岗位信息'!K:K,'1-2 人员岗位信息'!$C:$C,"劳务派遣",'1-2 人员岗位信息'!$B:$B,$D166)</f>
        <v>0</v>
      </c>
      <c r="AT166" s="299"/>
      <c r="AU166" s="175">
        <f t="shared" ref="AU166:AU169" si="326">AV166*AW166</f>
        <v>0</v>
      </c>
      <c r="AV166" s="175">
        <f>SUMIFS('1-2 人员岗位信息'!L:L,'1-2 人员岗位信息'!$C:$C,"劳务派遣",'1-2 人员岗位信息'!$B:$B,$D166)</f>
        <v>0</v>
      </c>
      <c r="AW166" s="299"/>
      <c r="AX166" s="175">
        <f t="shared" ref="AX166:AX169" si="327">AY166*AZ166</f>
        <v>0</v>
      </c>
      <c r="AY166" s="175">
        <f>SUMIFS('1-2 人员岗位信息'!M:M,'1-2 人员岗位信息'!$C:$C,"劳务派遣",'1-2 人员岗位信息'!$B:$B,$D166)</f>
        <v>0</v>
      </c>
      <c r="AZ166" s="299"/>
      <c r="BA166" s="175">
        <f t="shared" ref="BA166:BA169" si="328">BB166*BC166</f>
        <v>0</v>
      </c>
      <c r="BB166" s="175">
        <f>SUMIFS('1-2 人员岗位信息'!N:N,'1-2 人员岗位信息'!$C:$C,"劳务派遣",'1-2 人员岗位信息'!$B:$B,$D166)</f>
        <v>0</v>
      </c>
      <c r="BC166" s="299"/>
      <c r="BD166" s="175">
        <f t="shared" ref="BD166:BD169" si="329">BE166*BF166</f>
        <v>0</v>
      </c>
      <c r="BE166" s="175">
        <f>SUMIFS('1-2 人员岗位信息'!O:O,'1-2 人员岗位信息'!$C:$C,"劳务派遣",'1-2 人员岗位信息'!$B:$B,$D166)</f>
        <v>0</v>
      </c>
      <c r="BF166" s="299"/>
      <c r="BG166" s="175">
        <f t="shared" ref="BG166:BG169" si="330">BH166*BI166</f>
        <v>0</v>
      </c>
      <c r="BH166" s="175">
        <f>SUMIFS('1-2 人员岗位信息'!P:P,'1-2 人员岗位信息'!$C:$C,"劳务派遣",'1-2 人员岗位信息'!$B:$B,$D166)</f>
        <v>0</v>
      </c>
      <c r="BI166" s="299"/>
      <c r="BJ166" s="175">
        <f t="shared" ref="BJ166:BJ169" si="331">BK166*BL166</f>
        <v>0</v>
      </c>
      <c r="BK166" s="175">
        <f>SUMIFS('1-2 人员岗位信息'!Q:Q,'1-2 人员岗位信息'!$C:$C,"劳务派遣",'1-2 人员岗位信息'!$B:$B,$D166)</f>
        <v>0</v>
      </c>
      <c r="BL166" s="308"/>
      <c r="BM166" s="312"/>
      <c r="BN166" s="316"/>
    </row>
    <row r="167" s="264" customFormat="1" ht="33.95" hidden="1" customHeight="1" outlineLevel="5" spans="2:66">
      <c r="B167" s="175" t="s">
        <v>784</v>
      </c>
      <c r="C167" s="284" t="s">
        <v>1067</v>
      </c>
      <c r="D167" s="264" t="s">
        <v>1057</v>
      </c>
      <c r="E167" s="175" t="s">
        <v>1068</v>
      </c>
      <c r="F167" s="175"/>
      <c r="G167" s="175" t="s">
        <v>788</v>
      </c>
      <c r="H167" s="175">
        <f t="shared" si="315"/>
        <v>0</v>
      </c>
      <c r="I167" s="175" t="s">
        <v>789</v>
      </c>
      <c r="J167" s="175" t="e">
        <f t="shared" si="316"/>
        <v>#DIV/0!</v>
      </c>
      <c r="K167" s="175" t="s">
        <v>790</v>
      </c>
      <c r="L167" s="175" t="e">
        <f t="shared" si="317"/>
        <v>#DIV/0!</v>
      </c>
      <c r="M167" s="175" t="s">
        <v>791</v>
      </c>
      <c r="N167" s="175">
        <f t="shared" si="318"/>
        <v>0</v>
      </c>
      <c r="O167" s="175"/>
      <c r="P167" s="291"/>
      <c r="Q167" s="291"/>
      <c r="R167" s="291"/>
      <c r="S167" s="291"/>
      <c r="T167" s="291"/>
      <c r="U167" s="291"/>
      <c r="V167" s="291"/>
      <c r="W167" s="291"/>
      <c r="X167" s="291"/>
      <c r="Y167" s="291"/>
      <c r="Z167" s="291"/>
      <c r="AA167" s="291"/>
      <c r="AB167" s="175">
        <f t="shared" si="319"/>
        <v>0</v>
      </c>
      <c r="AC167" s="175">
        <f t="shared" si="320"/>
        <v>0</v>
      </c>
      <c r="AD167" s="175">
        <f>SUMIFS('1-2 人员岗位信息'!F:F,'1-2 人员岗位信息'!$C:$C,"劳务派遣",'1-2 人员岗位信息'!$B:$B,$D167)</f>
        <v>0</v>
      </c>
      <c r="AE167" s="299"/>
      <c r="AF167" s="175">
        <f t="shared" si="321"/>
        <v>0</v>
      </c>
      <c r="AG167" s="175">
        <f>SUMIFS('1-2 人员岗位信息'!G:G,'1-2 人员岗位信息'!$C:$C,"劳务派遣",'1-2 人员岗位信息'!$B:$B,$D167)</f>
        <v>0</v>
      </c>
      <c r="AH167" s="299"/>
      <c r="AI167" s="175">
        <f t="shared" si="322"/>
        <v>0</v>
      </c>
      <c r="AJ167" s="175">
        <f>SUMIFS('1-2 人员岗位信息'!H:H,'1-2 人员岗位信息'!$C:$C,"劳务派遣",'1-2 人员岗位信息'!$B:$B,$D167)</f>
        <v>0</v>
      </c>
      <c r="AK167" s="299"/>
      <c r="AL167" s="175">
        <f t="shared" si="323"/>
        <v>0</v>
      </c>
      <c r="AM167" s="175">
        <f>SUMIFS('1-2 人员岗位信息'!I:I,'1-2 人员岗位信息'!$C:$C,"劳务派遣",'1-2 人员岗位信息'!$B:$B,$D167)</f>
        <v>0</v>
      </c>
      <c r="AN167" s="299"/>
      <c r="AO167" s="175">
        <f t="shared" si="324"/>
        <v>0</v>
      </c>
      <c r="AP167" s="175">
        <f>SUMIFS('1-2 人员岗位信息'!J:J,'1-2 人员岗位信息'!$C:$C,"劳务派遣",'1-2 人员岗位信息'!$B:$B,$D167)</f>
        <v>0</v>
      </c>
      <c r="AQ167" s="299"/>
      <c r="AR167" s="175">
        <f t="shared" si="325"/>
        <v>0</v>
      </c>
      <c r="AS167" s="175">
        <f>SUMIFS('1-2 人员岗位信息'!K:K,'1-2 人员岗位信息'!$C:$C,"劳务派遣",'1-2 人员岗位信息'!$B:$B,$D167)</f>
        <v>0</v>
      </c>
      <c r="AT167" s="299"/>
      <c r="AU167" s="175">
        <f t="shared" si="326"/>
        <v>0</v>
      </c>
      <c r="AV167" s="175">
        <f>SUMIFS('1-2 人员岗位信息'!L:L,'1-2 人员岗位信息'!$C:$C,"劳务派遣",'1-2 人员岗位信息'!$B:$B,$D167)</f>
        <v>0</v>
      </c>
      <c r="AW167" s="299"/>
      <c r="AX167" s="175">
        <f t="shared" si="327"/>
        <v>0</v>
      </c>
      <c r="AY167" s="175">
        <f>SUMIFS('1-2 人员岗位信息'!M:M,'1-2 人员岗位信息'!$C:$C,"劳务派遣",'1-2 人员岗位信息'!$B:$B,$D167)</f>
        <v>0</v>
      </c>
      <c r="AZ167" s="299"/>
      <c r="BA167" s="175">
        <f t="shared" si="328"/>
        <v>0</v>
      </c>
      <c r="BB167" s="175">
        <f>SUMIFS('1-2 人员岗位信息'!N:N,'1-2 人员岗位信息'!$C:$C,"劳务派遣",'1-2 人员岗位信息'!$B:$B,$D167)</f>
        <v>0</v>
      </c>
      <c r="BC167" s="299"/>
      <c r="BD167" s="175">
        <f t="shared" si="329"/>
        <v>0</v>
      </c>
      <c r="BE167" s="175">
        <f>SUMIFS('1-2 人员岗位信息'!O:O,'1-2 人员岗位信息'!$C:$C,"劳务派遣",'1-2 人员岗位信息'!$B:$B,$D167)</f>
        <v>0</v>
      </c>
      <c r="BF167" s="299"/>
      <c r="BG167" s="175">
        <f t="shared" si="330"/>
        <v>0</v>
      </c>
      <c r="BH167" s="175">
        <f>SUMIFS('1-2 人员岗位信息'!P:P,'1-2 人员岗位信息'!$C:$C,"劳务派遣",'1-2 人员岗位信息'!$B:$B,$D167)</f>
        <v>0</v>
      </c>
      <c r="BI167" s="299"/>
      <c r="BJ167" s="175">
        <f t="shared" si="331"/>
        <v>0</v>
      </c>
      <c r="BK167" s="175">
        <f>SUMIFS('1-2 人员岗位信息'!Q:Q,'1-2 人员岗位信息'!$C:$C,"劳务派遣",'1-2 人员岗位信息'!$B:$B,$D167)</f>
        <v>0</v>
      </c>
      <c r="BL167" s="308"/>
      <c r="BM167" s="312"/>
      <c r="BN167" s="316"/>
    </row>
    <row r="168" s="264" customFormat="1" ht="33.95" hidden="1" customHeight="1" outlineLevel="5" spans="2:66">
      <c r="B168" s="175" t="s">
        <v>784</v>
      </c>
      <c r="C168" s="284" t="s">
        <v>1069</v>
      </c>
      <c r="D168" s="264" t="s">
        <v>1060</v>
      </c>
      <c r="E168" s="175" t="s">
        <v>1070</v>
      </c>
      <c r="F168" s="175"/>
      <c r="G168" s="175" t="s">
        <v>788</v>
      </c>
      <c r="H168" s="175">
        <f t="shared" si="315"/>
        <v>0</v>
      </c>
      <c r="I168" s="175" t="s">
        <v>789</v>
      </c>
      <c r="J168" s="175" t="e">
        <f t="shared" si="316"/>
        <v>#DIV/0!</v>
      </c>
      <c r="K168" s="175" t="s">
        <v>790</v>
      </c>
      <c r="L168" s="175" t="e">
        <f t="shared" si="317"/>
        <v>#DIV/0!</v>
      </c>
      <c r="M168" s="175" t="s">
        <v>791</v>
      </c>
      <c r="N168" s="175">
        <f t="shared" si="318"/>
        <v>0</v>
      </c>
      <c r="O168" s="175"/>
      <c r="P168" s="291"/>
      <c r="Q168" s="291"/>
      <c r="R168" s="291"/>
      <c r="S168" s="291"/>
      <c r="T168" s="291"/>
      <c r="U168" s="291"/>
      <c r="V168" s="291"/>
      <c r="W168" s="291"/>
      <c r="X168" s="291"/>
      <c r="Y168" s="291"/>
      <c r="Z168" s="291"/>
      <c r="AA168" s="291"/>
      <c r="AB168" s="175">
        <f t="shared" si="319"/>
        <v>0</v>
      </c>
      <c r="AC168" s="175">
        <f t="shared" si="320"/>
        <v>0</v>
      </c>
      <c r="AD168" s="175">
        <f>SUMIFS('1-2 人员岗位信息'!F:F,'1-2 人员岗位信息'!$C:$C,"劳务派遣",'1-2 人员岗位信息'!$B:$B,$D168)</f>
        <v>0</v>
      </c>
      <c r="AE168" s="299"/>
      <c r="AF168" s="175">
        <f t="shared" si="321"/>
        <v>0</v>
      </c>
      <c r="AG168" s="175">
        <f>SUMIFS('1-2 人员岗位信息'!G:G,'1-2 人员岗位信息'!$C:$C,"劳务派遣",'1-2 人员岗位信息'!$B:$B,$D168)</f>
        <v>0</v>
      </c>
      <c r="AH168" s="299"/>
      <c r="AI168" s="175">
        <f t="shared" si="322"/>
        <v>0</v>
      </c>
      <c r="AJ168" s="175">
        <f>SUMIFS('1-2 人员岗位信息'!H:H,'1-2 人员岗位信息'!$C:$C,"劳务派遣",'1-2 人员岗位信息'!$B:$B,$D168)</f>
        <v>0</v>
      </c>
      <c r="AK168" s="299"/>
      <c r="AL168" s="175">
        <f t="shared" si="323"/>
        <v>0</v>
      </c>
      <c r="AM168" s="175">
        <f>SUMIFS('1-2 人员岗位信息'!I:I,'1-2 人员岗位信息'!$C:$C,"劳务派遣",'1-2 人员岗位信息'!$B:$B,$D168)</f>
        <v>0</v>
      </c>
      <c r="AN168" s="299"/>
      <c r="AO168" s="175">
        <f t="shared" si="324"/>
        <v>0</v>
      </c>
      <c r="AP168" s="175">
        <f>SUMIFS('1-2 人员岗位信息'!J:J,'1-2 人员岗位信息'!$C:$C,"劳务派遣",'1-2 人员岗位信息'!$B:$B,$D168)</f>
        <v>0</v>
      </c>
      <c r="AQ168" s="299"/>
      <c r="AR168" s="175">
        <f t="shared" si="325"/>
        <v>0</v>
      </c>
      <c r="AS168" s="175">
        <f>SUMIFS('1-2 人员岗位信息'!K:K,'1-2 人员岗位信息'!$C:$C,"劳务派遣",'1-2 人员岗位信息'!$B:$B,$D168)</f>
        <v>0</v>
      </c>
      <c r="AT168" s="299"/>
      <c r="AU168" s="175">
        <f t="shared" si="326"/>
        <v>0</v>
      </c>
      <c r="AV168" s="175">
        <f>SUMIFS('1-2 人员岗位信息'!L:L,'1-2 人员岗位信息'!$C:$C,"劳务派遣",'1-2 人员岗位信息'!$B:$B,$D168)</f>
        <v>0</v>
      </c>
      <c r="AW168" s="299"/>
      <c r="AX168" s="175">
        <f t="shared" si="327"/>
        <v>0</v>
      </c>
      <c r="AY168" s="175">
        <f>SUMIFS('1-2 人员岗位信息'!M:M,'1-2 人员岗位信息'!$C:$C,"劳务派遣",'1-2 人员岗位信息'!$B:$B,$D168)</f>
        <v>0</v>
      </c>
      <c r="AZ168" s="299"/>
      <c r="BA168" s="175">
        <f t="shared" si="328"/>
        <v>0</v>
      </c>
      <c r="BB168" s="175">
        <f>SUMIFS('1-2 人员岗位信息'!N:N,'1-2 人员岗位信息'!$C:$C,"劳务派遣",'1-2 人员岗位信息'!$B:$B,$D168)</f>
        <v>0</v>
      </c>
      <c r="BC168" s="299"/>
      <c r="BD168" s="175">
        <f t="shared" si="329"/>
        <v>0</v>
      </c>
      <c r="BE168" s="175">
        <f>SUMIFS('1-2 人员岗位信息'!O:O,'1-2 人员岗位信息'!$C:$C,"劳务派遣",'1-2 人员岗位信息'!$B:$B,$D168)</f>
        <v>0</v>
      </c>
      <c r="BF168" s="299"/>
      <c r="BG168" s="175">
        <f t="shared" si="330"/>
        <v>0</v>
      </c>
      <c r="BH168" s="175">
        <f>SUMIFS('1-2 人员岗位信息'!P:P,'1-2 人员岗位信息'!$C:$C,"劳务派遣",'1-2 人员岗位信息'!$B:$B,$D168)</f>
        <v>0</v>
      </c>
      <c r="BI168" s="299"/>
      <c r="BJ168" s="175">
        <f t="shared" si="331"/>
        <v>0</v>
      </c>
      <c r="BK168" s="175">
        <f>SUMIFS('1-2 人员岗位信息'!Q:Q,'1-2 人员岗位信息'!$C:$C,"劳务派遣",'1-2 人员岗位信息'!$B:$B,$D168)</f>
        <v>0</v>
      </c>
      <c r="BL168" s="308"/>
      <c r="BM168" s="312"/>
      <c r="BN168" s="316"/>
    </row>
    <row r="169" s="264" customFormat="1" ht="33.95" hidden="1" customHeight="1" outlineLevel="5" spans="2:66">
      <c r="B169" s="175" t="s">
        <v>784</v>
      </c>
      <c r="C169" s="284" t="s">
        <v>1071</v>
      </c>
      <c r="D169" s="264" t="s">
        <v>1063</v>
      </c>
      <c r="E169" s="175" t="s">
        <v>1072</v>
      </c>
      <c r="F169" s="175"/>
      <c r="G169" s="175" t="s">
        <v>788</v>
      </c>
      <c r="H169" s="175">
        <f t="shared" si="315"/>
        <v>0</v>
      </c>
      <c r="I169" s="175" t="s">
        <v>789</v>
      </c>
      <c r="J169" s="175" t="e">
        <f t="shared" si="316"/>
        <v>#DIV/0!</v>
      </c>
      <c r="K169" s="175" t="s">
        <v>790</v>
      </c>
      <c r="L169" s="175" t="e">
        <f t="shared" si="317"/>
        <v>#DIV/0!</v>
      </c>
      <c r="M169" s="175" t="s">
        <v>791</v>
      </c>
      <c r="N169" s="175">
        <f t="shared" si="318"/>
        <v>0</v>
      </c>
      <c r="O169" s="175"/>
      <c r="P169" s="291"/>
      <c r="Q169" s="291"/>
      <c r="R169" s="291"/>
      <c r="S169" s="291"/>
      <c r="T169" s="291"/>
      <c r="U169" s="291"/>
      <c r="V169" s="291"/>
      <c r="W169" s="291"/>
      <c r="X169" s="291"/>
      <c r="Y169" s="291"/>
      <c r="Z169" s="291"/>
      <c r="AA169" s="291"/>
      <c r="AB169" s="175">
        <f t="shared" si="319"/>
        <v>0</v>
      </c>
      <c r="AC169" s="175">
        <f t="shared" si="320"/>
        <v>0</v>
      </c>
      <c r="AD169" s="175">
        <f>SUMIFS('1-2 人员岗位信息'!F:F,'1-2 人员岗位信息'!$C:$C,"劳务派遣",'1-2 人员岗位信息'!$B:$B,$D169)</f>
        <v>0</v>
      </c>
      <c r="AE169" s="299"/>
      <c r="AF169" s="175">
        <f t="shared" si="321"/>
        <v>0</v>
      </c>
      <c r="AG169" s="175">
        <f>SUMIFS('1-2 人员岗位信息'!G:G,'1-2 人员岗位信息'!$C:$C,"劳务派遣",'1-2 人员岗位信息'!$B:$B,$D169)</f>
        <v>0</v>
      </c>
      <c r="AH169" s="299"/>
      <c r="AI169" s="175">
        <f t="shared" si="322"/>
        <v>0</v>
      </c>
      <c r="AJ169" s="175">
        <f>SUMIFS('1-2 人员岗位信息'!H:H,'1-2 人员岗位信息'!$C:$C,"劳务派遣",'1-2 人员岗位信息'!$B:$B,$D169)</f>
        <v>0</v>
      </c>
      <c r="AK169" s="299"/>
      <c r="AL169" s="175">
        <f t="shared" si="323"/>
        <v>0</v>
      </c>
      <c r="AM169" s="175">
        <f>SUMIFS('1-2 人员岗位信息'!I:I,'1-2 人员岗位信息'!$C:$C,"劳务派遣",'1-2 人员岗位信息'!$B:$B,$D169)</f>
        <v>0</v>
      </c>
      <c r="AN169" s="299"/>
      <c r="AO169" s="175">
        <f t="shared" si="324"/>
        <v>0</v>
      </c>
      <c r="AP169" s="175">
        <f>SUMIFS('1-2 人员岗位信息'!J:J,'1-2 人员岗位信息'!$C:$C,"劳务派遣",'1-2 人员岗位信息'!$B:$B,$D169)</f>
        <v>0</v>
      </c>
      <c r="AQ169" s="299"/>
      <c r="AR169" s="175">
        <f t="shared" si="325"/>
        <v>0</v>
      </c>
      <c r="AS169" s="175">
        <f>SUMIFS('1-2 人员岗位信息'!K:K,'1-2 人员岗位信息'!$C:$C,"劳务派遣",'1-2 人员岗位信息'!$B:$B,$D169)</f>
        <v>0</v>
      </c>
      <c r="AT169" s="299"/>
      <c r="AU169" s="175">
        <f t="shared" si="326"/>
        <v>0</v>
      </c>
      <c r="AV169" s="175">
        <f>SUMIFS('1-2 人员岗位信息'!L:L,'1-2 人员岗位信息'!$C:$C,"劳务派遣",'1-2 人员岗位信息'!$B:$B,$D169)</f>
        <v>0</v>
      </c>
      <c r="AW169" s="299"/>
      <c r="AX169" s="175">
        <f t="shared" si="327"/>
        <v>0</v>
      </c>
      <c r="AY169" s="175">
        <f>SUMIFS('1-2 人员岗位信息'!M:M,'1-2 人员岗位信息'!$C:$C,"劳务派遣",'1-2 人员岗位信息'!$B:$B,$D169)</f>
        <v>0</v>
      </c>
      <c r="AZ169" s="299"/>
      <c r="BA169" s="175">
        <f t="shared" si="328"/>
        <v>0</v>
      </c>
      <c r="BB169" s="175">
        <f>SUMIFS('1-2 人员岗位信息'!N:N,'1-2 人员岗位信息'!$C:$C,"劳务派遣",'1-2 人员岗位信息'!$B:$B,$D169)</f>
        <v>0</v>
      </c>
      <c r="BC169" s="299"/>
      <c r="BD169" s="175">
        <f t="shared" si="329"/>
        <v>0</v>
      </c>
      <c r="BE169" s="175">
        <f>SUMIFS('1-2 人员岗位信息'!O:O,'1-2 人员岗位信息'!$C:$C,"劳务派遣",'1-2 人员岗位信息'!$B:$B,$D169)</f>
        <v>0</v>
      </c>
      <c r="BF169" s="299"/>
      <c r="BG169" s="175">
        <f t="shared" si="330"/>
        <v>0</v>
      </c>
      <c r="BH169" s="175">
        <f>SUMIFS('1-2 人员岗位信息'!P:P,'1-2 人员岗位信息'!$C:$C,"劳务派遣",'1-2 人员岗位信息'!$B:$B,$D169)</f>
        <v>0</v>
      </c>
      <c r="BI169" s="299"/>
      <c r="BJ169" s="175">
        <f t="shared" si="331"/>
        <v>0</v>
      </c>
      <c r="BK169" s="175">
        <f>SUMIFS('1-2 人员岗位信息'!Q:Q,'1-2 人员岗位信息'!$C:$C,"劳务派遣",'1-2 人员岗位信息'!$B:$B,$D169)</f>
        <v>0</v>
      </c>
      <c r="BL169" s="308"/>
      <c r="BM169" s="312"/>
      <c r="BN169" s="316"/>
    </row>
    <row r="170" s="118" customFormat="1" ht="33.95" hidden="1" customHeight="1" outlineLevel="4" collapsed="1" spans="2:66">
      <c r="B170" s="119" t="s">
        <v>779</v>
      </c>
      <c r="C170" s="120" t="s">
        <v>22</v>
      </c>
      <c r="D170" s="118" t="s">
        <v>23</v>
      </c>
      <c r="E170" s="119"/>
      <c r="F170" s="119"/>
      <c r="G170" s="119"/>
      <c r="H170" s="119">
        <f>SUM(H171:H174)</f>
        <v>0</v>
      </c>
      <c r="I170" s="119"/>
      <c r="J170" s="119"/>
      <c r="K170" s="119"/>
      <c r="L170" s="119"/>
      <c r="M170" s="119"/>
      <c r="N170" s="119"/>
      <c r="O170" s="119"/>
      <c r="P170" s="290"/>
      <c r="Q170" s="290"/>
      <c r="R170" s="290"/>
      <c r="S170" s="290"/>
      <c r="T170" s="290"/>
      <c r="U170" s="290"/>
      <c r="V170" s="290"/>
      <c r="W170" s="290"/>
      <c r="X170" s="290"/>
      <c r="Y170" s="290"/>
      <c r="Z170" s="290"/>
      <c r="AA170" s="290"/>
      <c r="AB170" s="119">
        <f t="shared" ref="AB170:AF170" si="332">SUM(AB171:AB174)</f>
        <v>0</v>
      </c>
      <c r="AC170" s="119">
        <f t="shared" si="332"/>
        <v>0</v>
      </c>
      <c r="AD170" s="119"/>
      <c r="AE170" s="119"/>
      <c r="AF170" s="119">
        <f t="shared" si="332"/>
        <v>0</v>
      </c>
      <c r="AG170" s="119"/>
      <c r="AH170" s="119"/>
      <c r="AI170" s="119">
        <f>SUM(AI171:AI174)</f>
        <v>0</v>
      </c>
      <c r="AJ170" s="119"/>
      <c r="AK170" s="119"/>
      <c r="AL170" s="119">
        <f>SUM(AL171:AL174)</f>
        <v>0</v>
      </c>
      <c r="AM170" s="119"/>
      <c r="AN170" s="119"/>
      <c r="AO170" s="119">
        <f>SUM(AO171:AO174)</f>
        <v>0</v>
      </c>
      <c r="AP170" s="119"/>
      <c r="AQ170" s="119"/>
      <c r="AR170" s="119">
        <f>SUM(AR171:AR174)</f>
        <v>0</v>
      </c>
      <c r="AS170" s="119"/>
      <c r="AT170" s="119"/>
      <c r="AU170" s="119">
        <f>SUM(AU171:AU174)</f>
        <v>0</v>
      </c>
      <c r="AV170" s="119"/>
      <c r="AW170" s="119"/>
      <c r="AX170" s="119">
        <f>SUM(AX171:AX174)</f>
        <v>0</v>
      </c>
      <c r="AY170" s="119"/>
      <c r="AZ170" s="119"/>
      <c r="BA170" s="119">
        <f>SUM(BA171:BA174)</f>
        <v>0</v>
      </c>
      <c r="BB170" s="119"/>
      <c r="BC170" s="119"/>
      <c r="BD170" s="119">
        <f>SUM(BD171:BD174)</f>
        <v>0</v>
      </c>
      <c r="BE170" s="119"/>
      <c r="BF170" s="119"/>
      <c r="BG170" s="119">
        <f>SUM(BG171:BG174)</f>
        <v>0</v>
      </c>
      <c r="BH170" s="119"/>
      <c r="BI170" s="119"/>
      <c r="BJ170" s="119">
        <f>SUM(BJ171:BJ174)</f>
        <v>0</v>
      </c>
      <c r="BK170" s="119"/>
      <c r="BL170" s="307"/>
      <c r="BM170" s="312"/>
      <c r="BN170" s="315"/>
    </row>
    <row r="171" s="264" customFormat="1" ht="33.95" hidden="1" customHeight="1" outlineLevel="5" spans="2:66">
      <c r="B171" s="175" t="s">
        <v>784</v>
      </c>
      <c r="C171" s="284" t="s">
        <v>1073</v>
      </c>
      <c r="D171" s="264" t="s">
        <v>1054</v>
      </c>
      <c r="E171" s="175" t="s">
        <v>1074</v>
      </c>
      <c r="F171" s="175"/>
      <c r="G171" s="175" t="s">
        <v>788</v>
      </c>
      <c r="H171" s="175">
        <f t="shared" ref="H171:H175" si="333">AB171</f>
        <v>0</v>
      </c>
      <c r="I171" s="175" t="s">
        <v>789</v>
      </c>
      <c r="J171" s="175" t="e">
        <f t="shared" ref="J171:J175" si="334">SUM(AD171,AG171,AJ171,AM171,AP171,AS171,AV171,AY171,BB171,BE171,BH171,BK171)/N171</f>
        <v>#DIV/0!</v>
      </c>
      <c r="K171" s="175" t="s">
        <v>790</v>
      </c>
      <c r="L171" s="175" t="e">
        <f t="shared" ref="L171:L175" si="335">H171/N171/J171</f>
        <v>#DIV/0!</v>
      </c>
      <c r="M171" s="175" t="s">
        <v>791</v>
      </c>
      <c r="N171" s="175">
        <f t="shared" ref="N171:N175" si="336">COUNTIF(AD171,"&gt;0")+COUNTIF(AG171,"&gt;0")+COUNTIF(AJ171,"&gt;0")+COUNTIF(AM171,"&gt;0")+COUNTIF(AP171,"&gt;0")+COUNTIF(AS171,"&gt;0")+COUNTIF(AV171,"&gt;0")+COUNTIF(AY171,"&gt;0")+COUNTIF(BB171,"&gt;0")+COUNTIF(BE171,"&gt;0")+COUNTIF(BH171,"&gt;0")+COUNTIF(BK171,"&gt;0")</f>
        <v>0</v>
      </c>
      <c r="O171" s="175"/>
      <c r="P171" s="291"/>
      <c r="Q171" s="291"/>
      <c r="R171" s="291"/>
      <c r="S171" s="291"/>
      <c r="T171" s="291"/>
      <c r="U171" s="291"/>
      <c r="V171" s="291"/>
      <c r="W171" s="291"/>
      <c r="X171" s="291"/>
      <c r="Y171" s="291"/>
      <c r="Z171" s="291"/>
      <c r="AA171" s="291"/>
      <c r="AB171" s="175">
        <f t="shared" ref="AB171:AB175" si="337">SUM(AC171,AF171,AI171,AL171,AO171,AR171,AU171,AX171,BA171,BD171,BG171,BJ171)</f>
        <v>0</v>
      </c>
      <c r="AC171" s="175">
        <f t="shared" ref="AC171:AC175" si="338">AD171*AE171</f>
        <v>0</v>
      </c>
      <c r="AD171" s="175">
        <f>SUMIFS('1-2 人员岗位信息'!F:F,'1-2 人员岗位信息'!$C:$C,"专业外包",'1-2 人员岗位信息'!$B:$B,$D171)</f>
        <v>0</v>
      </c>
      <c r="AE171" s="299">
        <v>0</v>
      </c>
      <c r="AF171" s="175">
        <f t="shared" ref="AF171:AF175" si="339">AG171*AH171</f>
        <v>0</v>
      </c>
      <c r="AG171" s="175">
        <f>SUMIFS('1-2 人员岗位信息'!G:G,'1-2 人员岗位信息'!$C:$C,"专业外包",'1-2 人员岗位信息'!$B:$B,$D171)</f>
        <v>0</v>
      </c>
      <c r="AH171" s="299">
        <v>0</v>
      </c>
      <c r="AI171" s="175">
        <f t="shared" ref="AI171:AI175" si="340">AJ171*AK171</f>
        <v>0</v>
      </c>
      <c r="AJ171" s="175">
        <f>SUMIFS('1-2 人员岗位信息'!H:H,'1-2 人员岗位信息'!$C:$C,"专业外包",'1-2 人员岗位信息'!$B:$B,$D171)</f>
        <v>0</v>
      </c>
      <c r="AK171" s="299">
        <v>0</v>
      </c>
      <c r="AL171" s="175">
        <f t="shared" ref="AL171:AL175" si="341">AM171*AN171</f>
        <v>0</v>
      </c>
      <c r="AM171" s="175">
        <f>SUMIFS('1-2 人员岗位信息'!I:I,'1-2 人员岗位信息'!$C:$C,"专业外包",'1-2 人员岗位信息'!$B:$B,$D171)</f>
        <v>0</v>
      </c>
      <c r="AN171" s="299">
        <v>0</v>
      </c>
      <c r="AO171" s="175">
        <f t="shared" ref="AO171:AO175" si="342">AP171*AQ171</f>
        <v>0</v>
      </c>
      <c r="AP171" s="175">
        <f>SUMIFS('1-2 人员岗位信息'!J:J,'1-2 人员岗位信息'!$C:$C,"专业外包",'1-2 人员岗位信息'!$B:$B,$D171)</f>
        <v>0</v>
      </c>
      <c r="AQ171" s="299">
        <v>0</v>
      </c>
      <c r="AR171" s="175">
        <f t="shared" ref="AR171:AR175" si="343">AS171*AT171</f>
        <v>0</v>
      </c>
      <c r="AS171" s="175">
        <f>SUMIFS('1-2 人员岗位信息'!K:K,'1-2 人员岗位信息'!$C:$C,"专业外包",'1-2 人员岗位信息'!$B:$B,$D171)</f>
        <v>0</v>
      </c>
      <c r="AT171" s="299">
        <v>0</v>
      </c>
      <c r="AU171" s="175">
        <f t="shared" ref="AU171:AU175" si="344">AV171*AW171</f>
        <v>0</v>
      </c>
      <c r="AV171" s="175">
        <f>SUMIFS('1-2 人员岗位信息'!L:L,'1-2 人员岗位信息'!$C:$C,"专业外包",'1-2 人员岗位信息'!$B:$B,$D171)</f>
        <v>0</v>
      </c>
      <c r="AW171" s="299">
        <v>0</v>
      </c>
      <c r="AX171" s="175">
        <f t="shared" ref="AX171:AX175" si="345">AY171*AZ171</f>
        <v>0</v>
      </c>
      <c r="AY171" s="175">
        <f>SUMIFS('1-2 人员岗位信息'!M:M,'1-2 人员岗位信息'!$C:$C,"专业外包",'1-2 人员岗位信息'!$B:$B,$D171)</f>
        <v>0</v>
      </c>
      <c r="AZ171" s="299">
        <v>0</v>
      </c>
      <c r="BA171" s="175">
        <f t="shared" ref="BA171:BA175" si="346">BB171*BC171</f>
        <v>0</v>
      </c>
      <c r="BB171" s="175">
        <f>SUMIFS('1-2 人员岗位信息'!N:N,'1-2 人员岗位信息'!$C:$C,"专业外包",'1-2 人员岗位信息'!$B:$B,$D171)</f>
        <v>0</v>
      </c>
      <c r="BC171" s="299">
        <v>0</v>
      </c>
      <c r="BD171" s="175">
        <f t="shared" ref="BD171:BD175" si="347">BE171*BF171</f>
        <v>0</v>
      </c>
      <c r="BE171" s="175">
        <f>SUMIFS('1-2 人员岗位信息'!O:O,'1-2 人员岗位信息'!$C:$C,"专业外包",'1-2 人员岗位信息'!$B:$B,$D171)</f>
        <v>0</v>
      </c>
      <c r="BF171" s="299">
        <v>0</v>
      </c>
      <c r="BG171" s="175">
        <f t="shared" ref="BG171:BG175" si="348">BH171*BI171</f>
        <v>0</v>
      </c>
      <c r="BH171" s="175">
        <f>SUMIFS('1-2 人员岗位信息'!P:P,'1-2 人员岗位信息'!$C:$C,"专业外包",'1-2 人员岗位信息'!$B:$B,$D171)</f>
        <v>0</v>
      </c>
      <c r="BI171" s="299">
        <v>0</v>
      </c>
      <c r="BJ171" s="175">
        <f t="shared" ref="BJ171:BJ175" si="349">BK171*BL171</f>
        <v>0</v>
      </c>
      <c r="BK171" s="175">
        <f>SUMIFS('1-2 人员岗位信息'!Q:Q,'1-2 人员岗位信息'!$C:$C,"专业外包",'1-2 人员岗位信息'!$B:$B,$D171)</f>
        <v>0</v>
      </c>
      <c r="BL171" s="299">
        <v>0</v>
      </c>
      <c r="BM171" s="312"/>
      <c r="BN171" s="316"/>
    </row>
    <row r="172" s="264" customFormat="1" ht="33.95" hidden="1" customHeight="1" outlineLevel="5" spans="2:66">
      <c r="B172" s="175" t="s">
        <v>784</v>
      </c>
      <c r="C172" s="284" t="s">
        <v>1075</v>
      </c>
      <c r="D172" s="264" t="s">
        <v>1057</v>
      </c>
      <c r="E172" s="175" t="s">
        <v>1076</v>
      </c>
      <c r="F172" s="175"/>
      <c r="G172" s="175" t="s">
        <v>788</v>
      </c>
      <c r="H172" s="175">
        <f t="shared" si="333"/>
        <v>0</v>
      </c>
      <c r="I172" s="175" t="s">
        <v>789</v>
      </c>
      <c r="J172" s="175" t="e">
        <f t="shared" si="334"/>
        <v>#DIV/0!</v>
      </c>
      <c r="K172" s="175" t="s">
        <v>790</v>
      </c>
      <c r="L172" s="175" t="e">
        <f t="shared" si="335"/>
        <v>#DIV/0!</v>
      </c>
      <c r="M172" s="175" t="s">
        <v>791</v>
      </c>
      <c r="N172" s="175">
        <f t="shared" si="336"/>
        <v>0</v>
      </c>
      <c r="O172" s="175"/>
      <c r="P172" s="291"/>
      <c r="Q172" s="291"/>
      <c r="R172" s="291"/>
      <c r="S172" s="291"/>
      <c r="T172" s="291"/>
      <c r="U172" s="291"/>
      <c r="V172" s="291"/>
      <c r="W172" s="291"/>
      <c r="X172" s="291"/>
      <c r="Y172" s="291"/>
      <c r="Z172" s="291"/>
      <c r="AA172" s="291"/>
      <c r="AB172" s="175">
        <f t="shared" si="337"/>
        <v>0</v>
      </c>
      <c r="AC172" s="175">
        <f t="shared" si="338"/>
        <v>0</v>
      </c>
      <c r="AD172" s="175">
        <f>SUMIFS('1-2 人员岗位信息'!F:F,'1-2 人员岗位信息'!$C:$C,"专业外包",'1-2 人员岗位信息'!$B:$B,$D172)</f>
        <v>0</v>
      </c>
      <c r="AE172" s="299">
        <v>0</v>
      </c>
      <c r="AF172" s="175">
        <f t="shared" si="339"/>
        <v>0</v>
      </c>
      <c r="AG172" s="175">
        <f>SUMIFS('1-2 人员岗位信息'!G:G,'1-2 人员岗位信息'!$C:$C,"专业外包",'1-2 人员岗位信息'!$B:$B,$D172)</f>
        <v>0</v>
      </c>
      <c r="AH172" s="299">
        <v>0</v>
      </c>
      <c r="AI172" s="175">
        <f t="shared" si="340"/>
        <v>0</v>
      </c>
      <c r="AJ172" s="175">
        <f>SUMIFS('1-2 人员岗位信息'!H:H,'1-2 人员岗位信息'!$C:$C,"专业外包",'1-2 人员岗位信息'!$B:$B,$D172)</f>
        <v>0</v>
      </c>
      <c r="AK172" s="299">
        <v>0</v>
      </c>
      <c r="AL172" s="175">
        <f t="shared" si="341"/>
        <v>0</v>
      </c>
      <c r="AM172" s="175">
        <f>SUMIFS('1-2 人员岗位信息'!I:I,'1-2 人员岗位信息'!$C:$C,"专业外包",'1-2 人员岗位信息'!$B:$B,$D172)</f>
        <v>0</v>
      </c>
      <c r="AN172" s="299">
        <v>0</v>
      </c>
      <c r="AO172" s="175">
        <f t="shared" si="342"/>
        <v>0</v>
      </c>
      <c r="AP172" s="175">
        <f>SUMIFS('1-2 人员岗位信息'!J:J,'1-2 人员岗位信息'!$C:$C,"专业外包",'1-2 人员岗位信息'!$B:$B,$D172)</f>
        <v>0</v>
      </c>
      <c r="AQ172" s="299">
        <v>0</v>
      </c>
      <c r="AR172" s="175">
        <f t="shared" si="343"/>
        <v>0</v>
      </c>
      <c r="AS172" s="175">
        <f>SUMIFS('1-2 人员岗位信息'!K:K,'1-2 人员岗位信息'!$C:$C,"专业外包",'1-2 人员岗位信息'!$B:$B,$D172)</f>
        <v>0</v>
      </c>
      <c r="AT172" s="299">
        <v>0</v>
      </c>
      <c r="AU172" s="175">
        <f t="shared" si="344"/>
        <v>0</v>
      </c>
      <c r="AV172" s="175">
        <f>SUMIFS('1-2 人员岗位信息'!L:L,'1-2 人员岗位信息'!$C:$C,"专业外包",'1-2 人员岗位信息'!$B:$B,$D172)</f>
        <v>0</v>
      </c>
      <c r="AW172" s="299">
        <v>0</v>
      </c>
      <c r="AX172" s="175">
        <f t="shared" si="345"/>
        <v>0</v>
      </c>
      <c r="AY172" s="175">
        <f>SUMIFS('1-2 人员岗位信息'!M:M,'1-2 人员岗位信息'!$C:$C,"专业外包",'1-2 人员岗位信息'!$B:$B,$D172)</f>
        <v>0</v>
      </c>
      <c r="AZ172" s="299">
        <v>0</v>
      </c>
      <c r="BA172" s="175">
        <f t="shared" si="346"/>
        <v>0</v>
      </c>
      <c r="BB172" s="175">
        <f>SUMIFS('1-2 人员岗位信息'!N:N,'1-2 人员岗位信息'!$C:$C,"专业外包",'1-2 人员岗位信息'!$B:$B,$D172)</f>
        <v>0</v>
      </c>
      <c r="BC172" s="299">
        <v>0</v>
      </c>
      <c r="BD172" s="175">
        <f t="shared" si="347"/>
        <v>0</v>
      </c>
      <c r="BE172" s="175">
        <f>SUMIFS('1-2 人员岗位信息'!O:O,'1-2 人员岗位信息'!$C:$C,"专业外包",'1-2 人员岗位信息'!$B:$B,$D172)</f>
        <v>0</v>
      </c>
      <c r="BF172" s="299">
        <v>0</v>
      </c>
      <c r="BG172" s="175">
        <f t="shared" si="348"/>
        <v>0</v>
      </c>
      <c r="BH172" s="175">
        <f>SUMIFS('1-2 人员岗位信息'!P:P,'1-2 人员岗位信息'!$C:$C,"专业外包",'1-2 人员岗位信息'!$B:$B,$D172)</f>
        <v>0</v>
      </c>
      <c r="BI172" s="299">
        <v>0</v>
      </c>
      <c r="BJ172" s="175">
        <f t="shared" si="349"/>
        <v>0</v>
      </c>
      <c r="BK172" s="175">
        <f>SUMIFS('1-2 人员岗位信息'!Q:Q,'1-2 人员岗位信息'!$C:$C,"专业外包",'1-2 人员岗位信息'!$B:$B,$D172)</f>
        <v>0</v>
      </c>
      <c r="BL172" s="299">
        <v>0</v>
      </c>
      <c r="BM172" s="312"/>
      <c r="BN172" s="316"/>
    </row>
    <row r="173" s="264" customFormat="1" ht="33.95" hidden="1" customHeight="1" outlineLevel="5" spans="2:66">
      <c r="B173" s="175" t="s">
        <v>784</v>
      </c>
      <c r="C173" s="284" t="s">
        <v>1077</v>
      </c>
      <c r="D173" s="264" t="s">
        <v>1060</v>
      </c>
      <c r="E173" s="175" t="s">
        <v>1078</v>
      </c>
      <c r="F173" s="175"/>
      <c r="G173" s="175" t="s">
        <v>788</v>
      </c>
      <c r="H173" s="175">
        <f t="shared" si="333"/>
        <v>0</v>
      </c>
      <c r="I173" s="175" t="s">
        <v>789</v>
      </c>
      <c r="J173" s="175" t="e">
        <f t="shared" si="334"/>
        <v>#DIV/0!</v>
      </c>
      <c r="K173" s="175" t="s">
        <v>790</v>
      </c>
      <c r="L173" s="175" t="e">
        <f t="shared" si="335"/>
        <v>#DIV/0!</v>
      </c>
      <c r="M173" s="175" t="s">
        <v>791</v>
      </c>
      <c r="N173" s="175">
        <f t="shared" si="336"/>
        <v>0</v>
      </c>
      <c r="O173" s="175"/>
      <c r="P173" s="291"/>
      <c r="Q173" s="291"/>
      <c r="R173" s="291"/>
      <c r="S173" s="291"/>
      <c r="T173" s="291"/>
      <c r="U173" s="291"/>
      <c r="V173" s="291"/>
      <c r="W173" s="291"/>
      <c r="X173" s="291"/>
      <c r="Y173" s="291"/>
      <c r="Z173" s="291"/>
      <c r="AA173" s="291"/>
      <c r="AB173" s="175">
        <f t="shared" si="337"/>
        <v>0</v>
      </c>
      <c r="AC173" s="175">
        <f t="shared" si="338"/>
        <v>0</v>
      </c>
      <c r="AD173" s="175">
        <f>SUMIFS('1-2 人员岗位信息'!F:F,'1-2 人员岗位信息'!$C:$C,"专业外包",'1-2 人员岗位信息'!$B:$B,$D173)</f>
        <v>0</v>
      </c>
      <c r="AE173" s="299"/>
      <c r="AF173" s="175">
        <f t="shared" si="339"/>
        <v>0</v>
      </c>
      <c r="AG173" s="175">
        <f>SUMIFS('1-2 人员岗位信息'!G:G,'1-2 人员岗位信息'!$C:$C,"专业外包",'1-2 人员岗位信息'!$B:$B,$D173)</f>
        <v>0</v>
      </c>
      <c r="AH173" s="299"/>
      <c r="AI173" s="175">
        <f t="shared" si="340"/>
        <v>0</v>
      </c>
      <c r="AJ173" s="175">
        <f>SUMIFS('1-2 人员岗位信息'!H:H,'1-2 人员岗位信息'!$C:$C,"专业外包",'1-2 人员岗位信息'!$B:$B,$D173)</f>
        <v>0</v>
      </c>
      <c r="AK173" s="299"/>
      <c r="AL173" s="175">
        <f t="shared" si="341"/>
        <v>0</v>
      </c>
      <c r="AM173" s="175">
        <f>SUMIFS('1-2 人员岗位信息'!I:I,'1-2 人员岗位信息'!$C:$C,"专业外包",'1-2 人员岗位信息'!$B:$B,$D173)</f>
        <v>0</v>
      </c>
      <c r="AN173" s="299"/>
      <c r="AO173" s="175">
        <f t="shared" si="342"/>
        <v>0</v>
      </c>
      <c r="AP173" s="175">
        <f>SUMIFS('1-2 人员岗位信息'!J:J,'1-2 人员岗位信息'!$C:$C,"专业外包",'1-2 人员岗位信息'!$B:$B,$D173)</f>
        <v>0</v>
      </c>
      <c r="AQ173" s="299"/>
      <c r="AR173" s="175">
        <f t="shared" si="343"/>
        <v>0</v>
      </c>
      <c r="AS173" s="175">
        <f>SUMIFS('1-2 人员岗位信息'!K:K,'1-2 人员岗位信息'!$C:$C,"专业外包",'1-2 人员岗位信息'!$B:$B,$D173)</f>
        <v>0</v>
      </c>
      <c r="AT173" s="299"/>
      <c r="AU173" s="175">
        <f t="shared" si="344"/>
        <v>0</v>
      </c>
      <c r="AV173" s="175">
        <f>SUMIFS('1-2 人员岗位信息'!L:L,'1-2 人员岗位信息'!$C:$C,"专业外包",'1-2 人员岗位信息'!$B:$B,$D173)</f>
        <v>0</v>
      </c>
      <c r="AW173" s="299"/>
      <c r="AX173" s="175">
        <f t="shared" si="345"/>
        <v>0</v>
      </c>
      <c r="AY173" s="175">
        <f>SUMIFS('1-2 人员岗位信息'!M:M,'1-2 人员岗位信息'!$C:$C,"专业外包",'1-2 人员岗位信息'!$B:$B,$D173)</f>
        <v>0</v>
      </c>
      <c r="AZ173" s="299"/>
      <c r="BA173" s="175">
        <f t="shared" si="346"/>
        <v>0</v>
      </c>
      <c r="BB173" s="175">
        <f>SUMIFS('1-2 人员岗位信息'!N:N,'1-2 人员岗位信息'!$C:$C,"专业外包",'1-2 人员岗位信息'!$B:$B,$D173)</f>
        <v>0</v>
      </c>
      <c r="BC173" s="299"/>
      <c r="BD173" s="175">
        <f t="shared" si="347"/>
        <v>0</v>
      </c>
      <c r="BE173" s="175">
        <f>SUMIFS('1-2 人员岗位信息'!O:O,'1-2 人员岗位信息'!$C:$C,"专业外包",'1-2 人员岗位信息'!$B:$B,$D173)</f>
        <v>0</v>
      </c>
      <c r="BF173" s="299"/>
      <c r="BG173" s="175">
        <f t="shared" si="348"/>
        <v>0</v>
      </c>
      <c r="BH173" s="175">
        <f>SUMIFS('1-2 人员岗位信息'!P:P,'1-2 人员岗位信息'!$C:$C,"专业外包",'1-2 人员岗位信息'!$B:$B,$D173)</f>
        <v>0</v>
      </c>
      <c r="BI173" s="299"/>
      <c r="BJ173" s="175">
        <f t="shared" si="349"/>
        <v>0</v>
      </c>
      <c r="BK173" s="175">
        <f>SUMIFS('1-2 人员岗位信息'!Q:Q,'1-2 人员岗位信息'!$C:$C,"专业外包",'1-2 人员岗位信息'!$B:$B,$D173)</f>
        <v>0</v>
      </c>
      <c r="BL173" s="308"/>
      <c r="BM173" s="312"/>
      <c r="BN173" s="316"/>
    </row>
    <row r="174" s="264" customFormat="1" ht="33.95" hidden="1" customHeight="1" outlineLevel="5" spans="2:66">
      <c r="B174" s="175" t="s">
        <v>784</v>
      </c>
      <c r="C174" s="284" t="s">
        <v>1079</v>
      </c>
      <c r="D174" s="264" t="s">
        <v>1063</v>
      </c>
      <c r="E174" s="175" t="s">
        <v>1080</v>
      </c>
      <c r="F174" s="175"/>
      <c r="G174" s="175" t="s">
        <v>788</v>
      </c>
      <c r="H174" s="175">
        <f t="shared" si="333"/>
        <v>0</v>
      </c>
      <c r="I174" s="175" t="s">
        <v>789</v>
      </c>
      <c r="J174" s="175" t="e">
        <f t="shared" si="334"/>
        <v>#DIV/0!</v>
      </c>
      <c r="K174" s="175" t="s">
        <v>790</v>
      </c>
      <c r="L174" s="175" t="e">
        <f t="shared" si="335"/>
        <v>#DIV/0!</v>
      </c>
      <c r="M174" s="175" t="s">
        <v>791</v>
      </c>
      <c r="N174" s="175">
        <f t="shared" si="336"/>
        <v>0</v>
      </c>
      <c r="O174" s="175"/>
      <c r="P174" s="291"/>
      <c r="Q174" s="291"/>
      <c r="R174" s="291"/>
      <c r="S174" s="291"/>
      <c r="T174" s="291"/>
      <c r="U174" s="291"/>
      <c r="V174" s="291"/>
      <c r="W174" s="291"/>
      <c r="X174" s="291"/>
      <c r="Y174" s="291"/>
      <c r="Z174" s="291"/>
      <c r="AA174" s="291"/>
      <c r="AB174" s="175">
        <f t="shared" si="337"/>
        <v>0</v>
      </c>
      <c r="AC174" s="175">
        <f t="shared" si="338"/>
        <v>0</v>
      </c>
      <c r="AD174" s="175">
        <f>SUMIFS('1-2 人员岗位信息'!F:F,'1-2 人员岗位信息'!$C:$C,"专业外包",'1-2 人员岗位信息'!$B:$B,$D174)</f>
        <v>0</v>
      </c>
      <c r="AE174" s="299"/>
      <c r="AF174" s="175">
        <f t="shared" si="339"/>
        <v>0</v>
      </c>
      <c r="AG174" s="175">
        <f>SUMIFS('1-2 人员岗位信息'!G:G,'1-2 人员岗位信息'!$C:$C,"专业外包",'1-2 人员岗位信息'!$B:$B,$D174)</f>
        <v>0</v>
      </c>
      <c r="AH174" s="299"/>
      <c r="AI174" s="175">
        <f t="shared" si="340"/>
        <v>0</v>
      </c>
      <c r="AJ174" s="175">
        <f>SUMIFS('1-2 人员岗位信息'!H:H,'1-2 人员岗位信息'!$C:$C,"专业外包",'1-2 人员岗位信息'!$B:$B,$D174)</f>
        <v>0</v>
      </c>
      <c r="AK174" s="299"/>
      <c r="AL174" s="175">
        <f t="shared" si="341"/>
        <v>0</v>
      </c>
      <c r="AM174" s="175">
        <f>SUMIFS('1-2 人员岗位信息'!I:I,'1-2 人员岗位信息'!$C:$C,"专业外包",'1-2 人员岗位信息'!$B:$B,$D174)</f>
        <v>0</v>
      </c>
      <c r="AN174" s="299"/>
      <c r="AO174" s="175">
        <f t="shared" si="342"/>
        <v>0</v>
      </c>
      <c r="AP174" s="175">
        <f>SUMIFS('1-2 人员岗位信息'!J:J,'1-2 人员岗位信息'!$C:$C,"专业外包",'1-2 人员岗位信息'!$B:$B,$D174)</f>
        <v>0</v>
      </c>
      <c r="AQ174" s="299"/>
      <c r="AR174" s="175">
        <f t="shared" si="343"/>
        <v>0</v>
      </c>
      <c r="AS174" s="175">
        <f>SUMIFS('1-2 人员岗位信息'!K:K,'1-2 人员岗位信息'!$C:$C,"专业外包",'1-2 人员岗位信息'!$B:$B,$D174)</f>
        <v>0</v>
      </c>
      <c r="AT174" s="299"/>
      <c r="AU174" s="175">
        <f t="shared" si="344"/>
        <v>0</v>
      </c>
      <c r="AV174" s="175">
        <f>SUMIFS('1-2 人员岗位信息'!L:L,'1-2 人员岗位信息'!$C:$C,"专业外包",'1-2 人员岗位信息'!$B:$B,$D174)</f>
        <v>0</v>
      </c>
      <c r="AW174" s="299"/>
      <c r="AX174" s="175">
        <f t="shared" si="345"/>
        <v>0</v>
      </c>
      <c r="AY174" s="175">
        <f>SUMIFS('1-2 人员岗位信息'!M:M,'1-2 人员岗位信息'!$C:$C,"专业外包",'1-2 人员岗位信息'!$B:$B,$D174)</f>
        <v>0</v>
      </c>
      <c r="AZ174" s="299"/>
      <c r="BA174" s="175">
        <f t="shared" si="346"/>
        <v>0</v>
      </c>
      <c r="BB174" s="175">
        <f>SUMIFS('1-2 人员岗位信息'!N:N,'1-2 人员岗位信息'!$C:$C,"专业外包",'1-2 人员岗位信息'!$B:$B,$D174)</f>
        <v>0</v>
      </c>
      <c r="BC174" s="299"/>
      <c r="BD174" s="175">
        <f t="shared" si="347"/>
        <v>0</v>
      </c>
      <c r="BE174" s="175">
        <f>SUMIFS('1-2 人员岗位信息'!O:O,'1-2 人员岗位信息'!$C:$C,"专业外包",'1-2 人员岗位信息'!$B:$B,$D174)</f>
        <v>0</v>
      </c>
      <c r="BF174" s="299"/>
      <c r="BG174" s="175">
        <f t="shared" si="348"/>
        <v>0</v>
      </c>
      <c r="BH174" s="175">
        <f>SUMIFS('1-2 人员岗位信息'!P:P,'1-2 人员岗位信息'!$C:$C,"专业外包",'1-2 人员岗位信息'!$B:$B,$D174)</f>
        <v>0</v>
      </c>
      <c r="BI174" s="299"/>
      <c r="BJ174" s="175">
        <f t="shared" si="349"/>
        <v>0</v>
      </c>
      <c r="BK174" s="175">
        <f>SUMIFS('1-2 人员岗位信息'!Q:Q,'1-2 人员岗位信息'!$C:$C,"专业外包",'1-2 人员岗位信息'!$B:$B,$D174)</f>
        <v>0</v>
      </c>
      <c r="BL174" s="308"/>
      <c r="BM174" s="312"/>
      <c r="BN174" s="316"/>
    </row>
    <row r="175" s="118" customFormat="1" ht="33.95" hidden="1" customHeight="1" outlineLevel="4" spans="2:66">
      <c r="B175" s="119" t="s">
        <v>784</v>
      </c>
      <c r="C175" s="120" t="s">
        <v>24</v>
      </c>
      <c r="D175" s="118" t="s">
        <v>25</v>
      </c>
      <c r="E175" s="119"/>
      <c r="F175" s="119"/>
      <c r="G175" s="119"/>
      <c r="H175" s="119">
        <f t="shared" si="333"/>
        <v>0</v>
      </c>
      <c r="I175" s="119" t="s">
        <v>1081</v>
      </c>
      <c r="J175" s="119" t="e">
        <f t="shared" si="334"/>
        <v>#DIV/0!</v>
      </c>
      <c r="K175" s="119" t="s">
        <v>1018</v>
      </c>
      <c r="L175" s="119" t="e">
        <f t="shared" si="335"/>
        <v>#DIV/0!</v>
      </c>
      <c r="M175" s="119" t="s">
        <v>791</v>
      </c>
      <c r="N175" s="119">
        <f t="shared" si="336"/>
        <v>0</v>
      </c>
      <c r="O175" s="119"/>
      <c r="P175" s="290"/>
      <c r="Q175" s="290"/>
      <c r="R175" s="290"/>
      <c r="S175" s="290"/>
      <c r="T175" s="290"/>
      <c r="U175" s="290"/>
      <c r="V175" s="290"/>
      <c r="W175" s="290"/>
      <c r="X175" s="290"/>
      <c r="Y175" s="290"/>
      <c r="Z175" s="290"/>
      <c r="AA175" s="290"/>
      <c r="AB175" s="119">
        <f t="shared" si="337"/>
        <v>0</v>
      </c>
      <c r="AC175" s="119">
        <f t="shared" si="338"/>
        <v>0</v>
      </c>
      <c r="AD175" s="119">
        <f>VLOOKUP($I175,'1-1 项目基础信息'!$F:$S,3,FALSE)</f>
        <v>0</v>
      </c>
      <c r="AE175" s="299"/>
      <c r="AF175" s="119">
        <f t="shared" si="339"/>
        <v>0</v>
      </c>
      <c r="AG175" s="119">
        <f>VLOOKUP($I175,'1-1 项目基础信息'!$F:$S,4,FALSE)</f>
        <v>0</v>
      </c>
      <c r="AH175" s="299"/>
      <c r="AI175" s="119">
        <f t="shared" si="340"/>
        <v>0</v>
      </c>
      <c r="AJ175" s="119">
        <f>VLOOKUP($I175,'1-1 项目基础信息'!$F:$S,5,FALSE)</f>
        <v>0</v>
      </c>
      <c r="AK175" s="299"/>
      <c r="AL175" s="119">
        <f t="shared" si="341"/>
        <v>0</v>
      </c>
      <c r="AM175" s="119">
        <f>VLOOKUP($I175,'1-1 项目基础信息'!$F:$S,6,FALSE)</f>
        <v>0</v>
      </c>
      <c r="AN175" s="299"/>
      <c r="AO175" s="119">
        <f t="shared" si="342"/>
        <v>0</v>
      </c>
      <c r="AP175" s="119">
        <f>VLOOKUP($I175,'1-1 项目基础信息'!$F:$S,7,FALSE)</f>
        <v>0</v>
      </c>
      <c r="AQ175" s="299"/>
      <c r="AR175" s="119">
        <f t="shared" si="343"/>
        <v>0</v>
      </c>
      <c r="AS175" s="119">
        <f>VLOOKUP($I175,'1-1 项目基础信息'!$F:$S,8,FALSE)</f>
        <v>0</v>
      </c>
      <c r="AT175" s="299"/>
      <c r="AU175" s="119">
        <f t="shared" si="344"/>
        <v>0</v>
      </c>
      <c r="AV175" s="119">
        <f>VLOOKUP($I175,'1-1 项目基础信息'!$F:$S,9,FALSE)</f>
        <v>0</v>
      </c>
      <c r="AW175" s="299"/>
      <c r="AX175" s="119">
        <f t="shared" si="345"/>
        <v>0</v>
      </c>
      <c r="AY175" s="119">
        <f>VLOOKUP($I175,'1-1 项目基础信息'!$F:$S,10,FALSE)</f>
        <v>0</v>
      </c>
      <c r="AZ175" s="299"/>
      <c r="BA175" s="119">
        <f t="shared" si="346"/>
        <v>0</v>
      </c>
      <c r="BB175" s="119">
        <f>VLOOKUP($I175,'1-1 项目基础信息'!$F:$S,11,FALSE)</f>
        <v>0</v>
      </c>
      <c r="BC175" s="299"/>
      <c r="BD175" s="119">
        <f t="shared" si="347"/>
        <v>0</v>
      </c>
      <c r="BE175" s="119">
        <f>VLOOKUP($I175,'1-1 项目基础信息'!$F:$S,12,FALSE)</f>
        <v>0</v>
      </c>
      <c r="BF175" s="299"/>
      <c r="BG175" s="119">
        <f t="shared" si="348"/>
        <v>0</v>
      </c>
      <c r="BH175" s="119">
        <f>VLOOKUP($I175,'1-1 项目基础信息'!$F:$S,13,FALSE)</f>
        <v>0</v>
      </c>
      <c r="BI175" s="299"/>
      <c r="BJ175" s="119">
        <f t="shared" si="349"/>
        <v>0</v>
      </c>
      <c r="BK175" s="119">
        <f>VLOOKUP($I175,'1-1 项目基础信息'!$F:$S,14,FALSE)</f>
        <v>0</v>
      </c>
      <c r="BL175" s="308"/>
      <c r="BM175" s="312"/>
      <c r="BN175" s="315"/>
    </row>
    <row r="176" s="48" customFormat="1" ht="33.95" hidden="1" customHeight="1" outlineLevel="3" collapsed="1" spans="2:66">
      <c r="B176" s="115" t="s">
        <v>779</v>
      </c>
      <c r="C176" s="116" t="s">
        <v>1082</v>
      </c>
      <c r="D176" s="48" t="s">
        <v>1083</v>
      </c>
      <c r="E176" s="115"/>
      <c r="F176" s="115"/>
      <c r="G176" s="115"/>
      <c r="H176" s="115">
        <f>H177+H181+H185</f>
        <v>0</v>
      </c>
      <c r="I176" s="115"/>
      <c r="J176" s="115"/>
      <c r="K176" s="115"/>
      <c r="L176" s="115"/>
      <c r="M176" s="115"/>
      <c r="N176" s="115"/>
      <c r="O176" s="115"/>
      <c r="P176" s="289"/>
      <c r="Q176" s="289"/>
      <c r="R176" s="289"/>
      <c r="S176" s="289"/>
      <c r="T176" s="289"/>
      <c r="U176" s="289"/>
      <c r="V176" s="289"/>
      <c r="W176" s="289"/>
      <c r="X176" s="289"/>
      <c r="Y176" s="289"/>
      <c r="Z176" s="289"/>
      <c r="AA176" s="289"/>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6"/>
      <c r="BM176" s="312"/>
      <c r="BN176" s="314"/>
    </row>
    <row r="177" s="118" customFormat="1" ht="33.95" hidden="1" customHeight="1" outlineLevel="4" collapsed="1" spans="2:66">
      <c r="B177" s="119" t="s">
        <v>779</v>
      </c>
      <c r="C177" s="120" t="s">
        <v>127</v>
      </c>
      <c r="D177" s="118" t="s">
        <v>109</v>
      </c>
      <c r="E177" s="119"/>
      <c r="F177" s="119"/>
      <c r="G177" s="119"/>
      <c r="H177" s="119">
        <f>SUM(H178:H180)</f>
        <v>0</v>
      </c>
      <c r="I177" s="119"/>
      <c r="J177" s="119"/>
      <c r="K177" s="119"/>
      <c r="L177" s="119"/>
      <c r="M177" s="119"/>
      <c r="N177" s="119"/>
      <c r="O177" s="119"/>
      <c r="P177" s="290"/>
      <c r="Q177" s="290"/>
      <c r="R177" s="290"/>
      <c r="S177" s="290"/>
      <c r="T177" s="290"/>
      <c r="U177" s="290"/>
      <c r="V177" s="290"/>
      <c r="W177" s="290"/>
      <c r="X177" s="290"/>
      <c r="Y177" s="290"/>
      <c r="Z177" s="290"/>
      <c r="AA177" s="290"/>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7"/>
      <c r="BM177" s="312"/>
      <c r="BN177" s="315"/>
    </row>
    <row r="178" s="264" customFormat="1" ht="33.95" hidden="1" customHeight="1" outlineLevel="5" spans="2:66">
      <c r="B178" s="175" t="s">
        <v>784</v>
      </c>
      <c r="C178" s="284" t="s">
        <v>1084</v>
      </c>
      <c r="D178" s="264" t="s">
        <v>1085</v>
      </c>
      <c r="E178" s="175" t="s">
        <v>1086</v>
      </c>
      <c r="F178" s="175"/>
      <c r="G178" s="175" t="s">
        <v>788</v>
      </c>
      <c r="H178" s="175">
        <f t="shared" ref="H178:H180" si="352">AB178</f>
        <v>0</v>
      </c>
      <c r="I178" s="175" t="s">
        <v>789</v>
      </c>
      <c r="J178" s="175" t="e">
        <f t="shared" ref="J178:J180" si="353">SUM(AD178,AG178,AJ178,AM178,AP178,AS178,AV178,AY178,BB178,BE178,BH178,BK178)/N178</f>
        <v>#DIV/0!</v>
      </c>
      <c r="K178" s="175" t="s">
        <v>790</v>
      </c>
      <c r="L178" s="175" t="e">
        <f t="shared" ref="L178:L180" si="354">H178/N178/J178</f>
        <v>#DIV/0!</v>
      </c>
      <c r="M178" s="175" t="s">
        <v>791</v>
      </c>
      <c r="N178" s="175">
        <f t="shared" ref="N178:N180" si="355">COUNTIF(AD178,"&gt;0")+COUNTIF(AG178,"&gt;0")+COUNTIF(AJ178,"&gt;0")+COUNTIF(AM178,"&gt;0")+COUNTIF(AP178,"&gt;0")+COUNTIF(AS178,"&gt;0")+COUNTIF(AV178,"&gt;0")+COUNTIF(AY178,"&gt;0")+COUNTIF(BB178,"&gt;0")+COUNTIF(BE178,"&gt;0")+COUNTIF(BH178,"&gt;0")+COUNTIF(BK178,"&gt;0")</f>
        <v>0</v>
      </c>
      <c r="O178" s="175"/>
      <c r="P178" s="291"/>
      <c r="Q178" s="291"/>
      <c r="R178" s="291"/>
      <c r="S178" s="291"/>
      <c r="T178" s="291"/>
      <c r="U178" s="291"/>
      <c r="V178" s="291"/>
      <c r="W178" s="291"/>
      <c r="X178" s="291"/>
      <c r="Y178" s="291"/>
      <c r="Z178" s="291"/>
      <c r="AA178" s="291"/>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9"/>
      <c r="AF178" s="175">
        <f t="shared" ref="AF178:AF180" si="358">AG178*AH178</f>
        <v>0</v>
      </c>
      <c r="AG178" s="175">
        <f>SUMIFS('1-2 人员岗位信息'!G:G,'1-2 人员岗位信息'!$C:$C,"自有人员",'1-2 人员岗位信息'!$B:$B,$D178)</f>
        <v>0</v>
      </c>
      <c r="AH178" s="299"/>
      <c r="AI178" s="175">
        <f t="shared" ref="AI178:AI180" si="359">AJ178*AK178</f>
        <v>0</v>
      </c>
      <c r="AJ178" s="175">
        <f>SUMIFS('1-2 人员岗位信息'!H:H,'1-2 人员岗位信息'!$C:$C,"自有人员",'1-2 人员岗位信息'!$B:$B,$D178)</f>
        <v>0</v>
      </c>
      <c r="AK178" s="299"/>
      <c r="AL178" s="175">
        <f t="shared" ref="AL178:AL180" si="360">AM178*AN178</f>
        <v>0</v>
      </c>
      <c r="AM178" s="175">
        <f>SUMIFS('1-2 人员岗位信息'!I:I,'1-2 人员岗位信息'!$C:$C,"自有人员",'1-2 人员岗位信息'!$B:$B,$D178)</f>
        <v>0</v>
      </c>
      <c r="AN178" s="299"/>
      <c r="AO178" s="175">
        <f t="shared" ref="AO178:AO180" si="361">AP178*AQ178</f>
        <v>0</v>
      </c>
      <c r="AP178" s="175">
        <f>SUMIFS('1-2 人员岗位信息'!J:J,'1-2 人员岗位信息'!$C:$C,"自有人员",'1-2 人员岗位信息'!$B:$B,$D178)</f>
        <v>0</v>
      </c>
      <c r="AQ178" s="299"/>
      <c r="AR178" s="175">
        <f t="shared" ref="AR178:AR180" si="362">AS178*AT178</f>
        <v>0</v>
      </c>
      <c r="AS178" s="175">
        <f>SUMIFS('1-2 人员岗位信息'!K:K,'1-2 人员岗位信息'!$C:$C,"自有人员",'1-2 人员岗位信息'!$B:$B,$D178)</f>
        <v>0</v>
      </c>
      <c r="AT178" s="299"/>
      <c r="AU178" s="175">
        <f t="shared" ref="AU178:AU180" si="363">AV178*AW178</f>
        <v>0</v>
      </c>
      <c r="AV178" s="175">
        <f>SUMIFS('1-2 人员岗位信息'!L:L,'1-2 人员岗位信息'!$C:$C,"自有人员",'1-2 人员岗位信息'!$B:$B,$D178)</f>
        <v>0</v>
      </c>
      <c r="AW178" s="299"/>
      <c r="AX178" s="175">
        <f t="shared" ref="AX178:AX180" si="364">AY178*AZ178</f>
        <v>0</v>
      </c>
      <c r="AY178" s="175">
        <f>SUMIFS('1-2 人员岗位信息'!M:M,'1-2 人员岗位信息'!$C:$C,"自有人员",'1-2 人员岗位信息'!$B:$B,$D178)</f>
        <v>0</v>
      </c>
      <c r="AZ178" s="299"/>
      <c r="BA178" s="175">
        <f t="shared" ref="BA178:BA180" si="365">BB178*BC178</f>
        <v>0</v>
      </c>
      <c r="BB178" s="175">
        <f>SUMIFS('1-2 人员岗位信息'!N:N,'1-2 人员岗位信息'!$C:$C,"自有人员",'1-2 人员岗位信息'!$B:$B,$D178)</f>
        <v>0</v>
      </c>
      <c r="BC178" s="299"/>
      <c r="BD178" s="175">
        <f t="shared" ref="BD178:BD180" si="366">BE178*BF178</f>
        <v>0</v>
      </c>
      <c r="BE178" s="175">
        <f>SUMIFS('1-2 人员岗位信息'!O:O,'1-2 人员岗位信息'!$C:$C,"自有人员",'1-2 人员岗位信息'!$B:$B,$D178)</f>
        <v>0</v>
      </c>
      <c r="BF178" s="299"/>
      <c r="BG178" s="175">
        <f t="shared" ref="BG178:BG180" si="367">BH178*BI178</f>
        <v>0</v>
      </c>
      <c r="BH178" s="175">
        <f>SUMIFS('1-2 人员岗位信息'!P:P,'1-2 人员岗位信息'!$C:$C,"自有人员",'1-2 人员岗位信息'!$B:$B,$D178)</f>
        <v>0</v>
      </c>
      <c r="BI178" s="299"/>
      <c r="BJ178" s="175">
        <f t="shared" ref="BJ178:BJ180" si="368">BK178*BL178</f>
        <v>0</v>
      </c>
      <c r="BK178" s="175">
        <f>SUMIFS('1-2 人员岗位信息'!Q:Q,'1-2 人员岗位信息'!$C:$C,"自有人员",'1-2 人员岗位信息'!$B:$B,$D178)</f>
        <v>0</v>
      </c>
      <c r="BL178" s="308"/>
      <c r="BM178" s="312"/>
      <c r="BN178" s="316"/>
    </row>
    <row r="179" s="264" customFormat="1" ht="33.95" hidden="1" customHeight="1" outlineLevel="5" spans="2:66">
      <c r="B179" s="175" t="s">
        <v>784</v>
      </c>
      <c r="C179" s="284" t="s">
        <v>1087</v>
      </c>
      <c r="D179" s="264" t="s">
        <v>1083</v>
      </c>
      <c r="E179" s="175" t="s">
        <v>1088</v>
      </c>
      <c r="F179" s="175"/>
      <c r="G179" s="175" t="s">
        <v>788</v>
      </c>
      <c r="H179" s="175">
        <f t="shared" si="352"/>
        <v>0</v>
      </c>
      <c r="I179" s="175" t="s">
        <v>789</v>
      </c>
      <c r="J179" s="175" t="e">
        <f t="shared" si="353"/>
        <v>#DIV/0!</v>
      </c>
      <c r="K179" s="175" t="s">
        <v>790</v>
      </c>
      <c r="L179" s="175" t="e">
        <f t="shared" si="354"/>
        <v>#DIV/0!</v>
      </c>
      <c r="M179" s="175" t="s">
        <v>791</v>
      </c>
      <c r="N179" s="175">
        <f t="shared" si="355"/>
        <v>0</v>
      </c>
      <c r="O179" s="175"/>
      <c r="P179" s="291"/>
      <c r="Q179" s="291"/>
      <c r="R179" s="291"/>
      <c r="S179" s="291"/>
      <c r="T179" s="291"/>
      <c r="U179" s="291"/>
      <c r="V179" s="291"/>
      <c r="W179" s="291"/>
      <c r="X179" s="291"/>
      <c r="Y179" s="291"/>
      <c r="Z179" s="291"/>
      <c r="AA179" s="291"/>
      <c r="AB179" s="175">
        <f t="shared" si="356"/>
        <v>0</v>
      </c>
      <c r="AC179" s="175">
        <f t="shared" si="357"/>
        <v>0</v>
      </c>
      <c r="AD179" s="175">
        <f>SUMIFS('1-2 人员岗位信息'!F:F,'1-2 人员岗位信息'!$C:$C,"自有人员",'1-2 人员岗位信息'!$B:$B,$D179)</f>
        <v>0</v>
      </c>
      <c r="AE179" s="299"/>
      <c r="AF179" s="175">
        <f t="shared" si="358"/>
        <v>0</v>
      </c>
      <c r="AG179" s="175">
        <f>SUMIFS('1-2 人员岗位信息'!G:G,'1-2 人员岗位信息'!$C:$C,"自有人员",'1-2 人员岗位信息'!$B:$B,$D179)</f>
        <v>0</v>
      </c>
      <c r="AH179" s="299"/>
      <c r="AI179" s="175">
        <f t="shared" si="359"/>
        <v>0</v>
      </c>
      <c r="AJ179" s="175">
        <f>SUMIFS('1-2 人员岗位信息'!H:H,'1-2 人员岗位信息'!$C:$C,"自有人员",'1-2 人员岗位信息'!$B:$B,$D179)</f>
        <v>0</v>
      </c>
      <c r="AK179" s="299"/>
      <c r="AL179" s="175">
        <f t="shared" si="360"/>
        <v>0</v>
      </c>
      <c r="AM179" s="175">
        <f>SUMIFS('1-2 人员岗位信息'!I:I,'1-2 人员岗位信息'!$C:$C,"自有人员",'1-2 人员岗位信息'!$B:$B,$D179)</f>
        <v>0</v>
      </c>
      <c r="AN179" s="299"/>
      <c r="AO179" s="175">
        <f t="shared" si="361"/>
        <v>0</v>
      </c>
      <c r="AP179" s="175">
        <f>SUMIFS('1-2 人员岗位信息'!J:J,'1-2 人员岗位信息'!$C:$C,"自有人员",'1-2 人员岗位信息'!$B:$B,$D179)</f>
        <v>0</v>
      </c>
      <c r="AQ179" s="299"/>
      <c r="AR179" s="175">
        <f t="shared" si="362"/>
        <v>0</v>
      </c>
      <c r="AS179" s="175">
        <f>SUMIFS('1-2 人员岗位信息'!K:K,'1-2 人员岗位信息'!$C:$C,"自有人员",'1-2 人员岗位信息'!$B:$B,$D179)</f>
        <v>0</v>
      </c>
      <c r="AT179" s="299"/>
      <c r="AU179" s="175">
        <f t="shared" si="363"/>
        <v>0</v>
      </c>
      <c r="AV179" s="175">
        <f>SUMIFS('1-2 人员岗位信息'!L:L,'1-2 人员岗位信息'!$C:$C,"自有人员",'1-2 人员岗位信息'!$B:$B,$D179)</f>
        <v>0</v>
      </c>
      <c r="AW179" s="299"/>
      <c r="AX179" s="175">
        <f t="shared" si="364"/>
        <v>0</v>
      </c>
      <c r="AY179" s="175">
        <f>SUMIFS('1-2 人员岗位信息'!M:M,'1-2 人员岗位信息'!$C:$C,"自有人员",'1-2 人员岗位信息'!$B:$B,$D179)</f>
        <v>0</v>
      </c>
      <c r="AZ179" s="299"/>
      <c r="BA179" s="175">
        <f t="shared" si="365"/>
        <v>0</v>
      </c>
      <c r="BB179" s="175">
        <f>SUMIFS('1-2 人员岗位信息'!N:N,'1-2 人员岗位信息'!$C:$C,"自有人员",'1-2 人员岗位信息'!$B:$B,$D179)</f>
        <v>0</v>
      </c>
      <c r="BC179" s="299"/>
      <c r="BD179" s="175">
        <f t="shared" si="366"/>
        <v>0</v>
      </c>
      <c r="BE179" s="175">
        <f>SUMIFS('1-2 人员岗位信息'!O:O,'1-2 人员岗位信息'!$C:$C,"自有人员",'1-2 人员岗位信息'!$B:$B,$D179)</f>
        <v>0</v>
      </c>
      <c r="BF179" s="299"/>
      <c r="BG179" s="175">
        <f t="shared" si="367"/>
        <v>0</v>
      </c>
      <c r="BH179" s="175">
        <f>SUMIFS('1-2 人员岗位信息'!P:P,'1-2 人员岗位信息'!$C:$C,"自有人员",'1-2 人员岗位信息'!$B:$B,$D179)</f>
        <v>0</v>
      </c>
      <c r="BI179" s="299"/>
      <c r="BJ179" s="175">
        <f t="shared" si="368"/>
        <v>0</v>
      </c>
      <c r="BK179" s="175">
        <f>SUMIFS('1-2 人员岗位信息'!Q:Q,'1-2 人员岗位信息'!$C:$C,"自有人员",'1-2 人员岗位信息'!$B:$B,$D179)</f>
        <v>0</v>
      </c>
      <c r="BL179" s="308"/>
      <c r="BM179" s="312"/>
      <c r="BN179" s="316"/>
    </row>
    <row r="180" s="264" customFormat="1" ht="33.95" hidden="1" customHeight="1" outlineLevel="5" spans="2:66">
      <c r="B180" s="175" t="s">
        <v>784</v>
      </c>
      <c r="C180" s="284" t="s">
        <v>1089</v>
      </c>
      <c r="D180" s="264" t="s">
        <v>1090</v>
      </c>
      <c r="E180" s="175" t="s">
        <v>1091</v>
      </c>
      <c r="F180" s="175"/>
      <c r="G180" s="175" t="s">
        <v>788</v>
      </c>
      <c r="H180" s="175">
        <f t="shared" si="352"/>
        <v>0</v>
      </c>
      <c r="I180" s="175" t="s">
        <v>789</v>
      </c>
      <c r="J180" s="175" t="e">
        <f t="shared" si="353"/>
        <v>#DIV/0!</v>
      </c>
      <c r="K180" s="175" t="s">
        <v>790</v>
      </c>
      <c r="L180" s="175" t="e">
        <f t="shared" si="354"/>
        <v>#DIV/0!</v>
      </c>
      <c r="M180" s="175" t="s">
        <v>791</v>
      </c>
      <c r="N180" s="175">
        <f t="shared" si="355"/>
        <v>0</v>
      </c>
      <c r="O180" s="175"/>
      <c r="P180" s="291"/>
      <c r="Q180" s="291"/>
      <c r="R180" s="291"/>
      <c r="S180" s="291"/>
      <c r="T180" s="291"/>
      <c r="U180" s="291"/>
      <c r="V180" s="291"/>
      <c r="W180" s="291"/>
      <c r="X180" s="291"/>
      <c r="Y180" s="291"/>
      <c r="Z180" s="291"/>
      <c r="AA180" s="291"/>
      <c r="AB180" s="175">
        <f t="shared" si="356"/>
        <v>0</v>
      </c>
      <c r="AC180" s="175">
        <f t="shared" si="357"/>
        <v>0</v>
      </c>
      <c r="AD180" s="175">
        <f>SUMIFS('1-2 人员岗位信息'!F:F,'1-2 人员岗位信息'!$C:$C,"自有人员",'1-2 人员岗位信息'!$B:$B,$D180)</f>
        <v>0</v>
      </c>
      <c r="AE180" s="299"/>
      <c r="AF180" s="175">
        <f t="shared" si="358"/>
        <v>0</v>
      </c>
      <c r="AG180" s="175">
        <f>SUMIFS('1-2 人员岗位信息'!G:G,'1-2 人员岗位信息'!$C:$C,"自有人员",'1-2 人员岗位信息'!$B:$B,$D180)</f>
        <v>0</v>
      </c>
      <c r="AH180" s="299"/>
      <c r="AI180" s="175">
        <f t="shared" si="359"/>
        <v>0</v>
      </c>
      <c r="AJ180" s="175">
        <f>SUMIFS('1-2 人员岗位信息'!H:H,'1-2 人员岗位信息'!$C:$C,"自有人员",'1-2 人员岗位信息'!$B:$B,$D180)</f>
        <v>0</v>
      </c>
      <c r="AK180" s="299"/>
      <c r="AL180" s="175">
        <f t="shared" si="360"/>
        <v>0</v>
      </c>
      <c r="AM180" s="175">
        <f>SUMIFS('1-2 人员岗位信息'!I:I,'1-2 人员岗位信息'!$C:$C,"自有人员",'1-2 人员岗位信息'!$B:$B,$D180)</f>
        <v>0</v>
      </c>
      <c r="AN180" s="299"/>
      <c r="AO180" s="175">
        <f t="shared" si="361"/>
        <v>0</v>
      </c>
      <c r="AP180" s="175">
        <f>SUMIFS('1-2 人员岗位信息'!J:J,'1-2 人员岗位信息'!$C:$C,"自有人员",'1-2 人员岗位信息'!$B:$B,$D180)</f>
        <v>0</v>
      </c>
      <c r="AQ180" s="299"/>
      <c r="AR180" s="175">
        <f t="shared" si="362"/>
        <v>0</v>
      </c>
      <c r="AS180" s="175">
        <f>SUMIFS('1-2 人员岗位信息'!K:K,'1-2 人员岗位信息'!$C:$C,"自有人员",'1-2 人员岗位信息'!$B:$B,$D180)</f>
        <v>0</v>
      </c>
      <c r="AT180" s="299"/>
      <c r="AU180" s="175">
        <f t="shared" si="363"/>
        <v>0</v>
      </c>
      <c r="AV180" s="175">
        <f>SUMIFS('1-2 人员岗位信息'!L:L,'1-2 人员岗位信息'!$C:$C,"自有人员",'1-2 人员岗位信息'!$B:$B,$D180)</f>
        <v>0</v>
      </c>
      <c r="AW180" s="299"/>
      <c r="AX180" s="175">
        <f t="shared" si="364"/>
        <v>0</v>
      </c>
      <c r="AY180" s="175">
        <f>SUMIFS('1-2 人员岗位信息'!M:M,'1-2 人员岗位信息'!$C:$C,"自有人员",'1-2 人员岗位信息'!$B:$B,$D180)</f>
        <v>0</v>
      </c>
      <c r="AZ180" s="299"/>
      <c r="BA180" s="175">
        <f t="shared" si="365"/>
        <v>0</v>
      </c>
      <c r="BB180" s="175">
        <f>SUMIFS('1-2 人员岗位信息'!N:N,'1-2 人员岗位信息'!$C:$C,"自有人员",'1-2 人员岗位信息'!$B:$B,$D180)</f>
        <v>0</v>
      </c>
      <c r="BC180" s="299"/>
      <c r="BD180" s="175">
        <f t="shared" si="366"/>
        <v>0</v>
      </c>
      <c r="BE180" s="175">
        <f>SUMIFS('1-2 人员岗位信息'!O:O,'1-2 人员岗位信息'!$C:$C,"自有人员",'1-2 人员岗位信息'!$B:$B,$D180)</f>
        <v>0</v>
      </c>
      <c r="BF180" s="299"/>
      <c r="BG180" s="175">
        <f t="shared" si="367"/>
        <v>0</v>
      </c>
      <c r="BH180" s="175">
        <f>SUMIFS('1-2 人员岗位信息'!P:P,'1-2 人员岗位信息'!$C:$C,"自有人员",'1-2 人员岗位信息'!$B:$B,$D180)</f>
        <v>0</v>
      </c>
      <c r="BI180" s="299"/>
      <c r="BJ180" s="175">
        <f t="shared" si="368"/>
        <v>0</v>
      </c>
      <c r="BK180" s="175">
        <f>SUMIFS('1-2 人员岗位信息'!Q:Q,'1-2 人员岗位信息'!$C:$C,"自有人员",'1-2 人员岗位信息'!$B:$B,$D180)</f>
        <v>0</v>
      </c>
      <c r="BL180" s="308"/>
      <c r="BM180" s="312"/>
      <c r="BN180" s="316"/>
    </row>
    <row r="181" s="118" customFormat="1" ht="33.95" hidden="1" customHeight="1" outlineLevel="4" collapsed="1" spans="2:66">
      <c r="B181" s="119" t="s">
        <v>779</v>
      </c>
      <c r="C181" s="120" t="s">
        <v>74</v>
      </c>
      <c r="D181" s="118" t="s">
        <v>68</v>
      </c>
      <c r="E181" s="119"/>
      <c r="F181" s="119"/>
      <c r="G181" s="119"/>
      <c r="H181" s="119">
        <f>SUM(H182:H184)</f>
        <v>0</v>
      </c>
      <c r="I181" s="119"/>
      <c r="J181" s="119"/>
      <c r="K181" s="119"/>
      <c r="L181" s="119"/>
      <c r="M181" s="119"/>
      <c r="N181" s="119"/>
      <c r="O181" s="119"/>
      <c r="P181" s="290"/>
      <c r="Q181" s="290"/>
      <c r="R181" s="290"/>
      <c r="S181" s="290"/>
      <c r="T181" s="290"/>
      <c r="U181" s="290"/>
      <c r="V181" s="290"/>
      <c r="W181" s="290"/>
      <c r="X181" s="290"/>
      <c r="Y181" s="290"/>
      <c r="Z181" s="290"/>
      <c r="AA181" s="290"/>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7"/>
      <c r="BM181" s="312"/>
      <c r="BN181" s="315"/>
    </row>
    <row r="182" s="264" customFormat="1" ht="33.95" hidden="1" customHeight="1" outlineLevel="5" spans="2:66">
      <c r="B182" s="175" t="s">
        <v>784</v>
      </c>
      <c r="C182" s="284" t="s">
        <v>1092</v>
      </c>
      <c r="D182" s="264" t="s">
        <v>1085</v>
      </c>
      <c r="E182" s="175" t="s">
        <v>1093</v>
      </c>
      <c r="F182" s="175"/>
      <c r="G182" s="175" t="s">
        <v>788</v>
      </c>
      <c r="H182" s="175">
        <f t="shared" ref="H182:H184" si="370">AB182</f>
        <v>0</v>
      </c>
      <c r="I182" s="175" t="s">
        <v>789</v>
      </c>
      <c r="J182" s="175" t="e">
        <f t="shared" ref="J182:J184" si="371">SUM(AD182,AG182,AJ182,AM182,AP182,AS182,AV182,AY182,BB182,BE182,BH182,BK182)/N182</f>
        <v>#DIV/0!</v>
      </c>
      <c r="K182" s="175" t="s">
        <v>790</v>
      </c>
      <c r="L182" s="175" t="e">
        <f t="shared" ref="L182:L184" si="372">H182/N182/J182</f>
        <v>#DIV/0!</v>
      </c>
      <c r="M182" s="175" t="s">
        <v>791</v>
      </c>
      <c r="N182" s="175">
        <f t="shared" ref="N182:N184" si="373">COUNTIF(AD182,"&gt;0")+COUNTIF(AG182,"&gt;0")+COUNTIF(AJ182,"&gt;0")+COUNTIF(AM182,"&gt;0")+COUNTIF(AP182,"&gt;0")+COUNTIF(AS182,"&gt;0")+COUNTIF(AV182,"&gt;0")+COUNTIF(AY182,"&gt;0")+COUNTIF(BB182,"&gt;0")+COUNTIF(BE182,"&gt;0")+COUNTIF(BH182,"&gt;0")+COUNTIF(BK182,"&gt;0")</f>
        <v>0</v>
      </c>
      <c r="O182" s="175"/>
      <c r="P182" s="291"/>
      <c r="Q182" s="291"/>
      <c r="R182" s="291"/>
      <c r="S182" s="291"/>
      <c r="T182" s="291"/>
      <c r="U182" s="291"/>
      <c r="V182" s="291"/>
      <c r="W182" s="291"/>
      <c r="X182" s="291"/>
      <c r="Y182" s="291"/>
      <c r="Z182" s="291"/>
      <c r="AA182" s="291"/>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9"/>
      <c r="AF182" s="175">
        <f t="shared" ref="AF182:AF184" si="376">AG182*AH182</f>
        <v>0</v>
      </c>
      <c r="AG182" s="175">
        <f>SUMIFS('1-2 人员岗位信息'!G:G,'1-2 人员岗位信息'!$C:$C,"劳务派遣",'1-2 人员岗位信息'!$B:$B,$D182)</f>
        <v>0</v>
      </c>
      <c r="AH182" s="299"/>
      <c r="AI182" s="175">
        <f t="shared" ref="AI182:AI184" si="377">AJ182*AK182</f>
        <v>0</v>
      </c>
      <c r="AJ182" s="175">
        <f>SUMIFS('1-2 人员岗位信息'!H:H,'1-2 人员岗位信息'!$C:$C,"劳务派遣",'1-2 人员岗位信息'!$B:$B,$D182)</f>
        <v>0</v>
      </c>
      <c r="AK182" s="299"/>
      <c r="AL182" s="175">
        <f t="shared" ref="AL182:AL184" si="378">AM182*AN182</f>
        <v>0</v>
      </c>
      <c r="AM182" s="175">
        <f>SUMIFS('1-2 人员岗位信息'!I:I,'1-2 人员岗位信息'!$C:$C,"劳务派遣",'1-2 人员岗位信息'!$B:$B,$D182)</f>
        <v>0</v>
      </c>
      <c r="AN182" s="299"/>
      <c r="AO182" s="175">
        <f t="shared" ref="AO182:AO184" si="379">AP182*AQ182</f>
        <v>0</v>
      </c>
      <c r="AP182" s="175">
        <f>SUMIFS('1-2 人员岗位信息'!J:J,'1-2 人员岗位信息'!$C:$C,"劳务派遣",'1-2 人员岗位信息'!$B:$B,$D182)</f>
        <v>0</v>
      </c>
      <c r="AQ182" s="299"/>
      <c r="AR182" s="175">
        <f t="shared" ref="AR182:AR184" si="380">AS182*AT182</f>
        <v>0</v>
      </c>
      <c r="AS182" s="175">
        <f>SUMIFS('1-2 人员岗位信息'!K:K,'1-2 人员岗位信息'!$C:$C,"劳务派遣",'1-2 人员岗位信息'!$B:$B,$D182)</f>
        <v>0</v>
      </c>
      <c r="AT182" s="299"/>
      <c r="AU182" s="175">
        <f t="shared" ref="AU182:AU184" si="381">AV182*AW182</f>
        <v>0</v>
      </c>
      <c r="AV182" s="175">
        <f>SUMIFS('1-2 人员岗位信息'!L:L,'1-2 人员岗位信息'!$C:$C,"劳务派遣",'1-2 人员岗位信息'!$B:$B,$D182)</f>
        <v>0</v>
      </c>
      <c r="AW182" s="299"/>
      <c r="AX182" s="175">
        <f t="shared" ref="AX182:AX184" si="382">AY182*AZ182</f>
        <v>0</v>
      </c>
      <c r="AY182" s="175">
        <f>SUMIFS('1-2 人员岗位信息'!M:M,'1-2 人员岗位信息'!$C:$C,"劳务派遣",'1-2 人员岗位信息'!$B:$B,$D182)</f>
        <v>0</v>
      </c>
      <c r="AZ182" s="299"/>
      <c r="BA182" s="175">
        <f t="shared" ref="BA182:BA184" si="383">BB182*BC182</f>
        <v>0</v>
      </c>
      <c r="BB182" s="175">
        <f>SUMIFS('1-2 人员岗位信息'!N:N,'1-2 人员岗位信息'!$C:$C,"劳务派遣",'1-2 人员岗位信息'!$B:$B,$D182)</f>
        <v>0</v>
      </c>
      <c r="BC182" s="299"/>
      <c r="BD182" s="175">
        <f t="shared" ref="BD182:BD184" si="384">BE182*BF182</f>
        <v>0</v>
      </c>
      <c r="BE182" s="175">
        <f>SUMIFS('1-2 人员岗位信息'!O:O,'1-2 人员岗位信息'!$C:$C,"劳务派遣",'1-2 人员岗位信息'!$B:$B,$D182)</f>
        <v>0</v>
      </c>
      <c r="BF182" s="299"/>
      <c r="BG182" s="175">
        <f t="shared" ref="BG182:BG184" si="385">BH182*BI182</f>
        <v>0</v>
      </c>
      <c r="BH182" s="175">
        <f>SUMIFS('1-2 人员岗位信息'!P:P,'1-2 人员岗位信息'!$C:$C,"劳务派遣",'1-2 人员岗位信息'!$B:$B,$D182)</f>
        <v>0</v>
      </c>
      <c r="BI182" s="299"/>
      <c r="BJ182" s="175">
        <f t="shared" ref="BJ182:BJ184" si="386">BK182*BL182</f>
        <v>0</v>
      </c>
      <c r="BK182" s="175">
        <f>SUMIFS('1-2 人员岗位信息'!Q:Q,'1-2 人员岗位信息'!$C:$C,"劳务派遣",'1-2 人员岗位信息'!$B:$B,$D182)</f>
        <v>0</v>
      </c>
      <c r="BL182" s="308"/>
      <c r="BM182" s="312"/>
      <c r="BN182" s="316"/>
    </row>
    <row r="183" s="264" customFormat="1" ht="33.95" hidden="1" customHeight="1" outlineLevel="5" spans="2:66">
      <c r="B183" s="175" t="s">
        <v>784</v>
      </c>
      <c r="C183" s="284" t="s">
        <v>1094</v>
      </c>
      <c r="D183" s="264" t="s">
        <v>1083</v>
      </c>
      <c r="E183" s="175" t="s">
        <v>1095</v>
      </c>
      <c r="F183" s="175"/>
      <c r="G183" s="175" t="s">
        <v>788</v>
      </c>
      <c r="H183" s="175">
        <f t="shared" si="370"/>
        <v>0</v>
      </c>
      <c r="I183" s="175" t="s">
        <v>789</v>
      </c>
      <c r="J183" s="175" t="e">
        <f t="shared" si="371"/>
        <v>#DIV/0!</v>
      </c>
      <c r="K183" s="175" t="s">
        <v>790</v>
      </c>
      <c r="L183" s="175" t="e">
        <f t="shared" si="372"/>
        <v>#DIV/0!</v>
      </c>
      <c r="M183" s="175" t="s">
        <v>791</v>
      </c>
      <c r="N183" s="175">
        <f t="shared" si="373"/>
        <v>0</v>
      </c>
      <c r="O183" s="175"/>
      <c r="P183" s="291"/>
      <c r="Q183" s="291"/>
      <c r="R183" s="291"/>
      <c r="S183" s="291"/>
      <c r="T183" s="291"/>
      <c r="U183" s="291"/>
      <c r="V183" s="291"/>
      <c r="W183" s="291"/>
      <c r="X183" s="291"/>
      <c r="Y183" s="291"/>
      <c r="Z183" s="291"/>
      <c r="AA183" s="291"/>
      <c r="AB183" s="175">
        <f t="shared" si="374"/>
        <v>0</v>
      </c>
      <c r="AC183" s="175">
        <f t="shared" si="375"/>
        <v>0</v>
      </c>
      <c r="AD183" s="175">
        <f>SUMIFS('1-2 人员岗位信息'!F:F,'1-2 人员岗位信息'!$C:$C,"劳务派遣",'1-2 人员岗位信息'!$B:$B,$D183)</f>
        <v>0</v>
      </c>
      <c r="AE183" s="299"/>
      <c r="AF183" s="175">
        <f t="shared" si="376"/>
        <v>0</v>
      </c>
      <c r="AG183" s="175">
        <f>SUMIFS('1-2 人员岗位信息'!G:G,'1-2 人员岗位信息'!$C:$C,"劳务派遣",'1-2 人员岗位信息'!$B:$B,$D183)</f>
        <v>0</v>
      </c>
      <c r="AH183" s="299"/>
      <c r="AI183" s="175">
        <f t="shared" si="377"/>
        <v>0</v>
      </c>
      <c r="AJ183" s="175">
        <f>SUMIFS('1-2 人员岗位信息'!H:H,'1-2 人员岗位信息'!$C:$C,"劳务派遣",'1-2 人员岗位信息'!$B:$B,$D183)</f>
        <v>0</v>
      </c>
      <c r="AK183" s="299"/>
      <c r="AL183" s="175">
        <f t="shared" si="378"/>
        <v>0</v>
      </c>
      <c r="AM183" s="175">
        <f>SUMIFS('1-2 人员岗位信息'!I:I,'1-2 人员岗位信息'!$C:$C,"劳务派遣",'1-2 人员岗位信息'!$B:$B,$D183)</f>
        <v>0</v>
      </c>
      <c r="AN183" s="299"/>
      <c r="AO183" s="175">
        <f t="shared" si="379"/>
        <v>0</v>
      </c>
      <c r="AP183" s="175">
        <f>SUMIFS('1-2 人员岗位信息'!J:J,'1-2 人员岗位信息'!$C:$C,"劳务派遣",'1-2 人员岗位信息'!$B:$B,$D183)</f>
        <v>0</v>
      </c>
      <c r="AQ183" s="299"/>
      <c r="AR183" s="175">
        <f t="shared" si="380"/>
        <v>0</v>
      </c>
      <c r="AS183" s="175">
        <f>SUMIFS('1-2 人员岗位信息'!K:K,'1-2 人员岗位信息'!$C:$C,"劳务派遣",'1-2 人员岗位信息'!$B:$B,$D183)</f>
        <v>0</v>
      </c>
      <c r="AT183" s="299"/>
      <c r="AU183" s="175">
        <f t="shared" si="381"/>
        <v>0</v>
      </c>
      <c r="AV183" s="175">
        <f>SUMIFS('1-2 人员岗位信息'!L:L,'1-2 人员岗位信息'!$C:$C,"劳务派遣",'1-2 人员岗位信息'!$B:$B,$D183)</f>
        <v>0</v>
      </c>
      <c r="AW183" s="299"/>
      <c r="AX183" s="175">
        <f t="shared" si="382"/>
        <v>0</v>
      </c>
      <c r="AY183" s="175">
        <f>SUMIFS('1-2 人员岗位信息'!M:M,'1-2 人员岗位信息'!$C:$C,"劳务派遣",'1-2 人员岗位信息'!$B:$B,$D183)</f>
        <v>0</v>
      </c>
      <c r="AZ183" s="299"/>
      <c r="BA183" s="175">
        <f t="shared" si="383"/>
        <v>0</v>
      </c>
      <c r="BB183" s="175">
        <f>SUMIFS('1-2 人员岗位信息'!N:N,'1-2 人员岗位信息'!$C:$C,"劳务派遣",'1-2 人员岗位信息'!$B:$B,$D183)</f>
        <v>0</v>
      </c>
      <c r="BC183" s="299"/>
      <c r="BD183" s="175">
        <f t="shared" si="384"/>
        <v>0</v>
      </c>
      <c r="BE183" s="175">
        <f>SUMIFS('1-2 人员岗位信息'!O:O,'1-2 人员岗位信息'!$C:$C,"劳务派遣",'1-2 人员岗位信息'!$B:$B,$D183)</f>
        <v>0</v>
      </c>
      <c r="BF183" s="299"/>
      <c r="BG183" s="175">
        <f t="shared" si="385"/>
        <v>0</v>
      </c>
      <c r="BH183" s="175">
        <f>SUMIFS('1-2 人员岗位信息'!P:P,'1-2 人员岗位信息'!$C:$C,"劳务派遣",'1-2 人员岗位信息'!$B:$B,$D183)</f>
        <v>0</v>
      </c>
      <c r="BI183" s="299"/>
      <c r="BJ183" s="175">
        <f t="shared" si="386"/>
        <v>0</v>
      </c>
      <c r="BK183" s="175">
        <f>SUMIFS('1-2 人员岗位信息'!Q:Q,'1-2 人员岗位信息'!$C:$C,"劳务派遣",'1-2 人员岗位信息'!$B:$B,$D183)</f>
        <v>0</v>
      </c>
      <c r="BL183" s="308"/>
      <c r="BM183" s="312"/>
      <c r="BN183" s="316"/>
    </row>
    <row r="184" s="264" customFormat="1" ht="33.95" hidden="1" customHeight="1" outlineLevel="5" spans="2:66">
      <c r="B184" s="175" t="s">
        <v>784</v>
      </c>
      <c r="C184" s="284" t="s">
        <v>1096</v>
      </c>
      <c r="D184" s="264" t="s">
        <v>1090</v>
      </c>
      <c r="E184" s="175" t="s">
        <v>1097</v>
      </c>
      <c r="F184" s="175"/>
      <c r="G184" s="175" t="s">
        <v>788</v>
      </c>
      <c r="H184" s="175">
        <f t="shared" si="370"/>
        <v>0</v>
      </c>
      <c r="I184" s="175" t="s">
        <v>789</v>
      </c>
      <c r="J184" s="175" t="e">
        <f t="shared" si="371"/>
        <v>#DIV/0!</v>
      </c>
      <c r="K184" s="175" t="s">
        <v>790</v>
      </c>
      <c r="L184" s="175" t="e">
        <f t="shared" si="372"/>
        <v>#DIV/0!</v>
      </c>
      <c r="M184" s="175" t="s">
        <v>791</v>
      </c>
      <c r="N184" s="175">
        <f t="shared" si="373"/>
        <v>0</v>
      </c>
      <c r="O184" s="175"/>
      <c r="P184" s="291"/>
      <c r="Q184" s="291"/>
      <c r="R184" s="291"/>
      <c r="S184" s="291"/>
      <c r="T184" s="291"/>
      <c r="U184" s="291"/>
      <c r="V184" s="291"/>
      <c r="W184" s="291"/>
      <c r="X184" s="291"/>
      <c r="Y184" s="291"/>
      <c r="Z184" s="291"/>
      <c r="AA184" s="291"/>
      <c r="AB184" s="175">
        <f t="shared" si="374"/>
        <v>0</v>
      </c>
      <c r="AC184" s="175">
        <f t="shared" si="375"/>
        <v>0</v>
      </c>
      <c r="AD184" s="175">
        <f>SUMIFS('1-2 人员岗位信息'!F:F,'1-2 人员岗位信息'!$C:$C,"劳务派遣",'1-2 人员岗位信息'!$B:$B,$D184)</f>
        <v>0</v>
      </c>
      <c r="AE184" s="299"/>
      <c r="AF184" s="175">
        <f t="shared" si="376"/>
        <v>0</v>
      </c>
      <c r="AG184" s="175">
        <f>SUMIFS('1-2 人员岗位信息'!G:G,'1-2 人员岗位信息'!$C:$C,"劳务派遣",'1-2 人员岗位信息'!$B:$B,$D184)</f>
        <v>0</v>
      </c>
      <c r="AH184" s="299"/>
      <c r="AI184" s="175">
        <f t="shared" si="377"/>
        <v>0</v>
      </c>
      <c r="AJ184" s="175">
        <f>SUMIFS('1-2 人员岗位信息'!H:H,'1-2 人员岗位信息'!$C:$C,"劳务派遣",'1-2 人员岗位信息'!$B:$B,$D184)</f>
        <v>0</v>
      </c>
      <c r="AK184" s="299"/>
      <c r="AL184" s="175">
        <f t="shared" si="378"/>
        <v>0</v>
      </c>
      <c r="AM184" s="175">
        <f>SUMIFS('1-2 人员岗位信息'!I:I,'1-2 人员岗位信息'!$C:$C,"劳务派遣",'1-2 人员岗位信息'!$B:$B,$D184)</f>
        <v>0</v>
      </c>
      <c r="AN184" s="299"/>
      <c r="AO184" s="175">
        <f t="shared" si="379"/>
        <v>0</v>
      </c>
      <c r="AP184" s="175">
        <f>SUMIFS('1-2 人员岗位信息'!J:J,'1-2 人员岗位信息'!$C:$C,"劳务派遣",'1-2 人员岗位信息'!$B:$B,$D184)</f>
        <v>0</v>
      </c>
      <c r="AQ184" s="299"/>
      <c r="AR184" s="175">
        <f t="shared" si="380"/>
        <v>0</v>
      </c>
      <c r="AS184" s="175">
        <f>SUMIFS('1-2 人员岗位信息'!K:K,'1-2 人员岗位信息'!$C:$C,"劳务派遣",'1-2 人员岗位信息'!$B:$B,$D184)</f>
        <v>0</v>
      </c>
      <c r="AT184" s="299"/>
      <c r="AU184" s="175">
        <f t="shared" si="381"/>
        <v>0</v>
      </c>
      <c r="AV184" s="175">
        <f>SUMIFS('1-2 人员岗位信息'!L:L,'1-2 人员岗位信息'!$C:$C,"劳务派遣",'1-2 人员岗位信息'!$B:$B,$D184)</f>
        <v>0</v>
      </c>
      <c r="AW184" s="299"/>
      <c r="AX184" s="175">
        <f t="shared" si="382"/>
        <v>0</v>
      </c>
      <c r="AY184" s="175">
        <f>SUMIFS('1-2 人员岗位信息'!M:M,'1-2 人员岗位信息'!$C:$C,"劳务派遣",'1-2 人员岗位信息'!$B:$B,$D184)</f>
        <v>0</v>
      </c>
      <c r="AZ184" s="299"/>
      <c r="BA184" s="175">
        <f t="shared" si="383"/>
        <v>0</v>
      </c>
      <c r="BB184" s="175">
        <f>SUMIFS('1-2 人员岗位信息'!N:N,'1-2 人员岗位信息'!$C:$C,"劳务派遣",'1-2 人员岗位信息'!$B:$B,$D184)</f>
        <v>0</v>
      </c>
      <c r="BC184" s="299"/>
      <c r="BD184" s="175">
        <f t="shared" si="384"/>
        <v>0</v>
      </c>
      <c r="BE184" s="175">
        <f>SUMIFS('1-2 人员岗位信息'!O:O,'1-2 人员岗位信息'!$C:$C,"劳务派遣",'1-2 人员岗位信息'!$B:$B,$D184)</f>
        <v>0</v>
      </c>
      <c r="BF184" s="299"/>
      <c r="BG184" s="175">
        <f t="shared" si="385"/>
        <v>0</v>
      </c>
      <c r="BH184" s="175">
        <f>SUMIFS('1-2 人员岗位信息'!P:P,'1-2 人员岗位信息'!$C:$C,"劳务派遣",'1-2 人员岗位信息'!$B:$B,$D184)</f>
        <v>0</v>
      </c>
      <c r="BI184" s="299"/>
      <c r="BJ184" s="175">
        <f t="shared" si="386"/>
        <v>0</v>
      </c>
      <c r="BK184" s="175">
        <f>SUMIFS('1-2 人员岗位信息'!Q:Q,'1-2 人员岗位信息'!$C:$C,"劳务派遣",'1-2 人员岗位信息'!$B:$B,$D184)</f>
        <v>0</v>
      </c>
      <c r="BL184" s="308"/>
      <c r="BM184" s="312"/>
      <c r="BN184" s="316"/>
    </row>
    <row r="185" s="118" customFormat="1" ht="33.95" hidden="1" customHeight="1" outlineLevel="4" collapsed="1" spans="2:66">
      <c r="B185" s="119" t="s">
        <v>779</v>
      </c>
      <c r="C185" s="120" t="s">
        <v>1098</v>
      </c>
      <c r="D185" s="118" t="s">
        <v>19</v>
      </c>
      <c r="E185" s="119"/>
      <c r="F185" s="119"/>
      <c r="G185" s="119"/>
      <c r="H185" s="119">
        <f>SUM(H186:H188)</f>
        <v>0</v>
      </c>
      <c r="I185" s="119"/>
      <c r="J185" s="119"/>
      <c r="K185" s="119"/>
      <c r="L185" s="119"/>
      <c r="M185" s="119"/>
      <c r="N185" s="119"/>
      <c r="O185" s="119"/>
      <c r="P185" s="290"/>
      <c r="Q185" s="290"/>
      <c r="R185" s="290"/>
      <c r="S185" s="290"/>
      <c r="T185" s="290"/>
      <c r="U185" s="290"/>
      <c r="V185" s="290"/>
      <c r="W185" s="290"/>
      <c r="X185" s="290"/>
      <c r="Y185" s="290"/>
      <c r="Z185" s="290"/>
      <c r="AA185" s="290"/>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7"/>
      <c r="BM185" s="312"/>
      <c r="BN185" s="315"/>
    </row>
    <row r="186" s="264" customFormat="1" ht="33.95" hidden="1" customHeight="1" outlineLevel="5" spans="2:66">
      <c r="B186" s="175" t="s">
        <v>784</v>
      </c>
      <c r="C186" s="284" t="s">
        <v>1099</v>
      </c>
      <c r="D186" s="264" t="s">
        <v>1085</v>
      </c>
      <c r="E186" s="175" t="s">
        <v>1100</v>
      </c>
      <c r="F186" s="175"/>
      <c r="G186" s="175" t="s">
        <v>788</v>
      </c>
      <c r="H186" s="175">
        <f t="shared" ref="H186:H188" si="388">AB186</f>
        <v>0</v>
      </c>
      <c r="I186" s="175" t="s">
        <v>789</v>
      </c>
      <c r="J186" s="175" t="e">
        <f t="shared" ref="J186:J188" si="389">SUM(AD186,AG186,AJ186,AM186,AP186,AS186,AV186,AY186,BB186,BE186,BH186,BK186)/N186</f>
        <v>#DIV/0!</v>
      </c>
      <c r="K186" s="175" t="s">
        <v>790</v>
      </c>
      <c r="L186" s="175" t="e">
        <f t="shared" ref="L186:L188" si="390">H186/N186/J186</f>
        <v>#DIV/0!</v>
      </c>
      <c r="M186" s="175" t="s">
        <v>791</v>
      </c>
      <c r="N186" s="175">
        <f t="shared" ref="N186:N188" si="391">COUNTIF(AD186,"&gt;0")+COUNTIF(AG186,"&gt;0")+COUNTIF(AJ186,"&gt;0")+COUNTIF(AM186,"&gt;0")+COUNTIF(AP186,"&gt;0")+COUNTIF(AS186,"&gt;0")+COUNTIF(AV186,"&gt;0")+COUNTIF(AY186,"&gt;0")+COUNTIF(BB186,"&gt;0")+COUNTIF(BE186,"&gt;0")+COUNTIF(BH186,"&gt;0")+COUNTIF(BK186,"&gt;0")</f>
        <v>0</v>
      </c>
      <c r="O186" s="175"/>
      <c r="P186" s="291"/>
      <c r="Q186" s="291"/>
      <c r="R186" s="291"/>
      <c r="S186" s="291"/>
      <c r="T186" s="291"/>
      <c r="U186" s="291"/>
      <c r="V186" s="291"/>
      <c r="W186" s="291"/>
      <c r="X186" s="291"/>
      <c r="Y186" s="291"/>
      <c r="Z186" s="291"/>
      <c r="AA186" s="291"/>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9"/>
      <c r="AF186" s="175">
        <f t="shared" ref="AF186:AF188" si="394">AG186*AH186</f>
        <v>0</v>
      </c>
      <c r="AG186" s="175">
        <f>SUMIFS('1-2 人员岗位信息'!G:G,'1-2 人员岗位信息'!$C:$C,"专业外包",'1-2 人员岗位信息'!$B:$B,$D186)</f>
        <v>0</v>
      </c>
      <c r="AH186" s="299"/>
      <c r="AI186" s="175">
        <f t="shared" ref="AI186:AI188" si="395">AJ186*AK186</f>
        <v>0</v>
      </c>
      <c r="AJ186" s="175">
        <f>SUMIFS('1-2 人员岗位信息'!H:H,'1-2 人员岗位信息'!$C:$C,"专业外包",'1-2 人员岗位信息'!$B:$B,$D186)</f>
        <v>0</v>
      </c>
      <c r="AK186" s="299"/>
      <c r="AL186" s="175">
        <f t="shared" ref="AL186:AL188" si="396">AM186*AN186</f>
        <v>0</v>
      </c>
      <c r="AM186" s="175">
        <f>SUMIFS('1-2 人员岗位信息'!I:I,'1-2 人员岗位信息'!$C:$C,"专业外包",'1-2 人员岗位信息'!$B:$B,$D186)</f>
        <v>0</v>
      </c>
      <c r="AN186" s="299"/>
      <c r="AO186" s="175">
        <f t="shared" ref="AO186:AO188" si="397">AP186*AQ186</f>
        <v>0</v>
      </c>
      <c r="AP186" s="175">
        <f>SUMIFS('1-2 人员岗位信息'!J:J,'1-2 人员岗位信息'!$C:$C,"专业外包",'1-2 人员岗位信息'!$B:$B,$D186)</f>
        <v>0</v>
      </c>
      <c r="AQ186" s="299"/>
      <c r="AR186" s="175">
        <f t="shared" ref="AR186:AR188" si="398">AS186*AT186</f>
        <v>0</v>
      </c>
      <c r="AS186" s="175">
        <f>SUMIFS('1-2 人员岗位信息'!K:K,'1-2 人员岗位信息'!$C:$C,"专业外包",'1-2 人员岗位信息'!$B:$B,$D186)</f>
        <v>0</v>
      </c>
      <c r="AT186" s="299"/>
      <c r="AU186" s="175">
        <f t="shared" ref="AU186:AU188" si="399">AV186*AW186</f>
        <v>0</v>
      </c>
      <c r="AV186" s="175">
        <f>SUMIFS('1-2 人员岗位信息'!L:L,'1-2 人员岗位信息'!$C:$C,"专业外包",'1-2 人员岗位信息'!$B:$B,$D186)</f>
        <v>0</v>
      </c>
      <c r="AW186" s="299"/>
      <c r="AX186" s="175">
        <f t="shared" ref="AX186:AX188" si="400">AY186*AZ186</f>
        <v>0</v>
      </c>
      <c r="AY186" s="175">
        <f>SUMIFS('1-2 人员岗位信息'!M:M,'1-2 人员岗位信息'!$C:$C,"专业外包",'1-2 人员岗位信息'!$B:$B,$D186)</f>
        <v>0</v>
      </c>
      <c r="AZ186" s="299"/>
      <c r="BA186" s="175">
        <f t="shared" ref="BA186:BA188" si="401">BB186*BC186</f>
        <v>0</v>
      </c>
      <c r="BB186" s="175">
        <f>SUMIFS('1-2 人员岗位信息'!N:N,'1-2 人员岗位信息'!$C:$C,"专业外包",'1-2 人员岗位信息'!$B:$B,$D186)</f>
        <v>0</v>
      </c>
      <c r="BC186" s="299"/>
      <c r="BD186" s="175">
        <f t="shared" ref="BD186:BD188" si="402">BE186*BF186</f>
        <v>0</v>
      </c>
      <c r="BE186" s="175">
        <f>SUMIFS('1-2 人员岗位信息'!O:O,'1-2 人员岗位信息'!$C:$C,"专业外包",'1-2 人员岗位信息'!$B:$B,$D186)</f>
        <v>0</v>
      </c>
      <c r="BF186" s="299"/>
      <c r="BG186" s="175">
        <f t="shared" ref="BG186:BG188" si="403">BH186*BI186</f>
        <v>0</v>
      </c>
      <c r="BH186" s="175">
        <f>SUMIFS('1-2 人员岗位信息'!P:P,'1-2 人员岗位信息'!$C:$C,"专业外包",'1-2 人员岗位信息'!$B:$B,$D186)</f>
        <v>0</v>
      </c>
      <c r="BI186" s="299"/>
      <c r="BJ186" s="175">
        <f t="shared" ref="BJ186:BJ188" si="404">BK186*BL186</f>
        <v>0</v>
      </c>
      <c r="BK186" s="175">
        <f>SUMIFS('1-2 人员岗位信息'!Q:Q,'1-2 人员岗位信息'!$C:$C,"专业外包",'1-2 人员岗位信息'!$B:$B,$D186)</f>
        <v>0</v>
      </c>
      <c r="BL186" s="308"/>
      <c r="BM186" s="312"/>
      <c r="BN186" s="316"/>
    </row>
    <row r="187" s="264" customFormat="1" ht="33.95" hidden="1" customHeight="1" outlineLevel="5" spans="2:66">
      <c r="B187" s="175" t="s">
        <v>784</v>
      </c>
      <c r="C187" s="284" t="s">
        <v>1101</v>
      </c>
      <c r="D187" s="264" t="s">
        <v>1083</v>
      </c>
      <c r="E187" s="175" t="s">
        <v>1102</v>
      </c>
      <c r="F187" s="175"/>
      <c r="G187" s="175" t="s">
        <v>788</v>
      </c>
      <c r="H187" s="175">
        <f t="shared" si="388"/>
        <v>0</v>
      </c>
      <c r="I187" s="175" t="s">
        <v>789</v>
      </c>
      <c r="J187" s="175" t="e">
        <f t="shared" si="389"/>
        <v>#DIV/0!</v>
      </c>
      <c r="K187" s="175" t="s">
        <v>790</v>
      </c>
      <c r="L187" s="175" t="e">
        <f t="shared" si="390"/>
        <v>#DIV/0!</v>
      </c>
      <c r="M187" s="175" t="s">
        <v>791</v>
      </c>
      <c r="N187" s="175">
        <f t="shared" si="391"/>
        <v>0</v>
      </c>
      <c r="O187" s="175"/>
      <c r="P187" s="291"/>
      <c r="Q187" s="291"/>
      <c r="R187" s="291"/>
      <c r="S187" s="291"/>
      <c r="T187" s="291"/>
      <c r="U187" s="291"/>
      <c r="V187" s="291"/>
      <c r="W187" s="291"/>
      <c r="X187" s="291"/>
      <c r="Y187" s="291"/>
      <c r="Z187" s="291"/>
      <c r="AA187" s="291"/>
      <c r="AB187" s="175">
        <f t="shared" si="392"/>
        <v>0</v>
      </c>
      <c r="AC187" s="175">
        <f t="shared" si="393"/>
        <v>0</v>
      </c>
      <c r="AD187" s="175">
        <f>SUMIFS('1-2 人员岗位信息'!F:F,'1-2 人员岗位信息'!$C:$C,"专业外包",'1-2 人员岗位信息'!$B:$B,$D187)</f>
        <v>0</v>
      </c>
      <c r="AE187" s="299"/>
      <c r="AF187" s="175">
        <f t="shared" si="394"/>
        <v>0</v>
      </c>
      <c r="AG187" s="175">
        <f>SUMIFS('1-2 人员岗位信息'!G:G,'1-2 人员岗位信息'!$C:$C,"专业外包",'1-2 人员岗位信息'!$B:$B,$D187)</f>
        <v>0</v>
      </c>
      <c r="AH187" s="299"/>
      <c r="AI187" s="175">
        <f t="shared" si="395"/>
        <v>0</v>
      </c>
      <c r="AJ187" s="175">
        <f>SUMIFS('1-2 人员岗位信息'!H:H,'1-2 人员岗位信息'!$C:$C,"专业外包",'1-2 人员岗位信息'!$B:$B,$D187)</f>
        <v>0</v>
      </c>
      <c r="AK187" s="299"/>
      <c r="AL187" s="175">
        <f t="shared" si="396"/>
        <v>0</v>
      </c>
      <c r="AM187" s="175">
        <f>SUMIFS('1-2 人员岗位信息'!I:I,'1-2 人员岗位信息'!$C:$C,"专业外包",'1-2 人员岗位信息'!$B:$B,$D187)</f>
        <v>0</v>
      </c>
      <c r="AN187" s="299"/>
      <c r="AO187" s="175">
        <f t="shared" si="397"/>
        <v>0</v>
      </c>
      <c r="AP187" s="175">
        <f>SUMIFS('1-2 人员岗位信息'!J:J,'1-2 人员岗位信息'!$C:$C,"专业外包",'1-2 人员岗位信息'!$B:$B,$D187)</f>
        <v>0</v>
      </c>
      <c r="AQ187" s="299"/>
      <c r="AR187" s="175">
        <f t="shared" si="398"/>
        <v>0</v>
      </c>
      <c r="AS187" s="175">
        <f>SUMIFS('1-2 人员岗位信息'!K:K,'1-2 人员岗位信息'!$C:$C,"专业外包",'1-2 人员岗位信息'!$B:$B,$D187)</f>
        <v>0</v>
      </c>
      <c r="AT187" s="299"/>
      <c r="AU187" s="175">
        <f t="shared" si="399"/>
        <v>0</v>
      </c>
      <c r="AV187" s="175">
        <f>SUMIFS('1-2 人员岗位信息'!L:L,'1-2 人员岗位信息'!$C:$C,"专业外包",'1-2 人员岗位信息'!$B:$B,$D187)</f>
        <v>0</v>
      </c>
      <c r="AW187" s="299"/>
      <c r="AX187" s="175">
        <f t="shared" si="400"/>
        <v>0</v>
      </c>
      <c r="AY187" s="175">
        <f>SUMIFS('1-2 人员岗位信息'!M:M,'1-2 人员岗位信息'!$C:$C,"专业外包",'1-2 人员岗位信息'!$B:$B,$D187)</f>
        <v>0</v>
      </c>
      <c r="AZ187" s="299"/>
      <c r="BA187" s="175">
        <f t="shared" si="401"/>
        <v>0</v>
      </c>
      <c r="BB187" s="175">
        <f>SUMIFS('1-2 人员岗位信息'!N:N,'1-2 人员岗位信息'!$C:$C,"专业外包",'1-2 人员岗位信息'!$B:$B,$D187)</f>
        <v>0</v>
      </c>
      <c r="BC187" s="299"/>
      <c r="BD187" s="175">
        <f t="shared" si="402"/>
        <v>0</v>
      </c>
      <c r="BE187" s="175">
        <f>SUMIFS('1-2 人员岗位信息'!O:O,'1-2 人员岗位信息'!$C:$C,"专业外包",'1-2 人员岗位信息'!$B:$B,$D187)</f>
        <v>0</v>
      </c>
      <c r="BF187" s="299"/>
      <c r="BG187" s="175">
        <f t="shared" si="403"/>
        <v>0</v>
      </c>
      <c r="BH187" s="175">
        <f>SUMIFS('1-2 人员岗位信息'!P:P,'1-2 人员岗位信息'!$C:$C,"专业外包",'1-2 人员岗位信息'!$B:$B,$D187)</f>
        <v>0</v>
      </c>
      <c r="BI187" s="299"/>
      <c r="BJ187" s="175">
        <f t="shared" si="404"/>
        <v>0</v>
      </c>
      <c r="BK187" s="175">
        <f>SUMIFS('1-2 人员岗位信息'!Q:Q,'1-2 人员岗位信息'!$C:$C,"专业外包",'1-2 人员岗位信息'!$B:$B,$D187)</f>
        <v>0</v>
      </c>
      <c r="BL187" s="308"/>
      <c r="BM187" s="312"/>
      <c r="BN187" s="316"/>
    </row>
    <row r="188" s="264" customFormat="1" ht="33.95" hidden="1" customHeight="1" outlineLevel="5" spans="2:66">
      <c r="B188" s="175" t="s">
        <v>784</v>
      </c>
      <c r="C188" s="284" t="s">
        <v>1103</v>
      </c>
      <c r="D188" s="264" t="s">
        <v>1090</v>
      </c>
      <c r="E188" s="175" t="s">
        <v>1104</v>
      </c>
      <c r="F188" s="175"/>
      <c r="G188" s="175" t="s">
        <v>788</v>
      </c>
      <c r="H188" s="175">
        <f t="shared" si="388"/>
        <v>0</v>
      </c>
      <c r="I188" s="175" t="s">
        <v>789</v>
      </c>
      <c r="J188" s="175" t="e">
        <f t="shared" si="389"/>
        <v>#DIV/0!</v>
      </c>
      <c r="K188" s="175" t="s">
        <v>790</v>
      </c>
      <c r="L188" s="175" t="e">
        <f t="shared" si="390"/>
        <v>#DIV/0!</v>
      </c>
      <c r="M188" s="175" t="s">
        <v>791</v>
      </c>
      <c r="N188" s="175">
        <f t="shared" si="391"/>
        <v>0</v>
      </c>
      <c r="O188" s="175"/>
      <c r="P188" s="291"/>
      <c r="Q188" s="291"/>
      <c r="R188" s="291"/>
      <c r="S188" s="291"/>
      <c r="T188" s="291"/>
      <c r="U188" s="291"/>
      <c r="V188" s="291"/>
      <c r="W188" s="291"/>
      <c r="X188" s="291"/>
      <c r="Y188" s="291"/>
      <c r="Z188" s="291"/>
      <c r="AA188" s="291"/>
      <c r="AB188" s="175">
        <f t="shared" si="392"/>
        <v>0</v>
      </c>
      <c r="AC188" s="175">
        <f t="shared" si="393"/>
        <v>0</v>
      </c>
      <c r="AD188" s="175">
        <f>SUMIFS('1-2 人员岗位信息'!F:F,'1-2 人员岗位信息'!$C:$C,"专业外包",'1-2 人员岗位信息'!$B:$B,$D188)</f>
        <v>0</v>
      </c>
      <c r="AE188" s="299"/>
      <c r="AF188" s="175">
        <f t="shared" si="394"/>
        <v>0</v>
      </c>
      <c r="AG188" s="175">
        <f>SUMIFS('1-2 人员岗位信息'!G:G,'1-2 人员岗位信息'!$C:$C,"专业外包",'1-2 人员岗位信息'!$B:$B,$D188)</f>
        <v>0</v>
      </c>
      <c r="AH188" s="299"/>
      <c r="AI188" s="175">
        <f t="shared" si="395"/>
        <v>0</v>
      </c>
      <c r="AJ188" s="175">
        <f>SUMIFS('1-2 人员岗位信息'!H:H,'1-2 人员岗位信息'!$C:$C,"专业外包",'1-2 人员岗位信息'!$B:$B,$D188)</f>
        <v>0</v>
      </c>
      <c r="AK188" s="299"/>
      <c r="AL188" s="175">
        <f t="shared" si="396"/>
        <v>0</v>
      </c>
      <c r="AM188" s="175">
        <f>SUMIFS('1-2 人员岗位信息'!I:I,'1-2 人员岗位信息'!$C:$C,"专业外包",'1-2 人员岗位信息'!$B:$B,$D188)</f>
        <v>0</v>
      </c>
      <c r="AN188" s="299"/>
      <c r="AO188" s="175">
        <f t="shared" si="397"/>
        <v>0</v>
      </c>
      <c r="AP188" s="175">
        <f>SUMIFS('1-2 人员岗位信息'!J:J,'1-2 人员岗位信息'!$C:$C,"专业外包",'1-2 人员岗位信息'!$B:$B,$D188)</f>
        <v>0</v>
      </c>
      <c r="AQ188" s="299"/>
      <c r="AR188" s="175">
        <f t="shared" si="398"/>
        <v>0</v>
      </c>
      <c r="AS188" s="175">
        <f>SUMIFS('1-2 人员岗位信息'!K:K,'1-2 人员岗位信息'!$C:$C,"专业外包",'1-2 人员岗位信息'!$B:$B,$D188)</f>
        <v>0</v>
      </c>
      <c r="AT188" s="299"/>
      <c r="AU188" s="175">
        <f t="shared" si="399"/>
        <v>0</v>
      </c>
      <c r="AV188" s="175">
        <f>SUMIFS('1-2 人员岗位信息'!L:L,'1-2 人员岗位信息'!$C:$C,"专业外包",'1-2 人员岗位信息'!$B:$B,$D188)</f>
        <v>0</v>
      </c>
      <c r="AW188" s="299"/>
      <c r="AX188" s="175">
        <f t="shared" si="400"/>
        <v>0</v>
      </c>
      <c r="AY188" s="175">
        <f>SUMIFS('1-2 人员岗位信息'!M:M,'1-2 人员岗位信息'!$C:$C,"专业外包",'1-2 人员岗位信息'!$B:$B,$D188)</f>
        <v>0</v>
      </c>
      <c r="AZ188" s="299"/>
      <c r="BA188" s="175">
        <f t="shared" si="401"/>
        <v>0</v>
      </c>
      <c r="BB188" s="175">
        <f>SUMIFS('1-2 人员岗位信息'!N:N,'1-2 人员岗位信息'!$C:$C,"专业外包",'1-2 人员岗位信息'!$B:$B,$D188)</f>
        <v>0</v>
      </c>
      <c r="BC188" s="299"/>
      <c r="BD188" s="175">
        <f t="shared" si="402"/>
        <v>0</v>
      </c>
      <c r="BE188" s="175">
        <f>SUMIFS('1-2 人员岗位信息'!O:O,'1-2 人员岗位信息'!$C:$C,"专业外包",'1-2 人员岗位信息'!$B:$B,$D188)</f>
        <v>0</v>
      </c>
      <c r="BF188" s="299"/>
      <c r="BG188" s="175">
        <f t="shared" si="403"/>
        <v>0</v>
      </c>
      <c r="BH188" s="175">
        <f>SUMIFS('1-2 人员岗位信息'!P:P,'1-2 人员岗位信息'!$C:$C,"专业外包",'1-2 人员岗位信息'!$B:$B,$D188)</f>
        <v>0</v>
      </c>
      <c r="BI188" s="299"/>
      <c r="BJ188" s="175">
        <f t="shared" si="404"/>
        <v>0</v>
      </c>
      <c r="BK188" s="175">
        <f>SUMIFS('1-2 人员岗位信息'!Q:Q,'1-2 人员岗位信息'!$C:$C,"专业外包",'1-2 人员岗位信息'!$B:$B,$D188)</f>
        <v>0</v>
      </c>
      <c r="BL188" s="308"/>
      <c r="BM188" s="312"/>
      <c r="BN188" s="316"/>
    </row>
    <row r="189" s="48" customFormat="1" ht="33.95" hidden="1" customHeight="1" outlineLevel="3" collapsed="1" spans="2:66">
      <c r="B189" s="115" t="s">
        <v>779</v>
      </c>
      <c r="C189" s="116" t="s">
        <v>1105</v>
      </c>
      <c r="D189" s="48" t="s">
        <v>1106</v>
      </c>
      <c r="E189" s="115"/>
      <c r="F189" s="115"/>
      <c r="G189" s="115"/>
      <c r="H189" s="115">
        <f>H190+H196+H202</f>
        <v>0</v>
      </c>
      <c r="I189" s="115"/>
      <c r="J189" s="115"/>
      <c r="K189" s="115"/>
      <c r="L189" s="115"/>
      <c r="M189" s="115"/>
      <c r="N189" s="115"/>
      <c r="O189" s="115"/>
      <c r="P189" s="289"/>
      <c r="Q189" s="289"/>
      <c r="R189" s="289"/>
      <c r="S189" s="289"/>
      <c r="T189" s="289"/>
      <c r="U189" s="289"/>
      <c r="V189" s="289"/>
      <c r="W189" s="289"/>
      <c r="X189" s="289"/>
      <c r="Y189" s="289"/>
      <c r="Z189" s="289"/>
      <c r="AA189" s="289"/>
      <c r="AB189" s="115">
        <f t="shared" ref="AB189:AF189" si="405">AB190+AB196+AB202</f>
        <v>0</v>
      </c>
      <c r="AC189" s="115">
        <f t="shared" si="405"/>
        <v>0</v>
      </c>
      <c r="AD189" s="115"/>
      <c r="AE189" s="115"/>
      <c r="AF189" s="115">
        <f t="shared" si="405"/>
        <v>0</v>
      </c>
      <c r="AG189" s="115"/>
      <c r="AH189" s="115"/>
      <c r="AI189" s="115">
        <f>AI190+AI196+AI202</f>
        <v>0</v>
      </c>
      <c r="AJ189" s="115"/>
      <c r="AK189" s="115"/>
      <c r="AL189" s="115">
        <f>AL190+AL196+AL202</f>
        <v>0</v>
      </c>
      <c r="AM189" s="115"/>
      <c r="AN189" s="115"/>
      <c r="AO189" s="115">
        <f>AO190+AO196+AO202</f>
        <v>0</v>
      </c>
      <c r="AP189" s="115"/>
      <c r="AQ189" s="115"/>
      <c r="AR189" s="115">
        <f>AR190+AR196+AR202</f>
        <v>0</v>
      </c>
      <c r="AS189" s="115"/>
      <c r="AT189" s="115"/>
      <c r="AU189" s="115">
        <f>AU190+AU196+AU202</f>
        <v>0</v>
      </c>
      <c r="AV189" s="115"/>
      <c r="AW189" s="115"/>
      <c r="AX189" s="115">
        <f>AX190+AX196+AX202</f>
        <v>0</v>
      </c>
      <c r="AY189" s="115"/>
      <c r="AZ189" s="115"/>
      <c r="BA189" s="115">
        <f>BA190+BA196+BA202</f>
        <v>0</v>
      </c>
      <c r="BB189" s="115"/>
      <c r="BC189" s="115"/>
      <c r="BD189" s="115">
        <f>BD190+BD196+BD202</f>
        <v>0</v>
      </c>
      <c r="BE189" s="115"/>
      <c r="BF189" s="115"/>
      <c r="BG189" s="115">
        <f>BG190+BG196+BG202</f>
        <v>0</v>
      </c>
      <c r="BH189" s="115"/>
      <c r="BI189" s="115"/>
      <c r="BJ189" s="115">
        <f>BJ190+BJ196+BJ202</f>
        <v>0</v>
      </c>
      <c r="BK189" s="115"/>
      <c r="BL189" s="306"/>
      <c r="BM189" s="312"/>
      <c r="BN189" s="314"/>
    </row>
    <row r="190" s="118" customFormat="1" ht="33.95" hidden="1" customHeight="1" outlineLevel="4" collapsed="1" spans="2:66">
      <c r="B190" s="119" t="s">
        <v>779</v>
      </c>
      <c r="C190" s="120" t="s">
        <v>130</v>
      </c>
      <c r="D190" s="118" t="s">
        <v>109</v>
      </c>
      <c r="E190" s="119"/>
      <c r="F190" s="119"/>
      <c r="G190" s="119"/>
      <c r="H190" s="119">
        <f>SUM(H191:H195)</f>
        <v>0</v>
      </c>
      <c r="I190" s="119"/>
      <c r="J190" s="119"/>
      <c r="K190" s="119"/>
      <c r="L190" s="119"/>
      <c r="M190" s="119"/>
      <c r="N190" s="119"/>
      <c r="O190" s="119"/>
      <c r="P190" s="290"/>
      <c r="Q190" s="290"/>
      <c r="R190" s="290"/>
      <c r="S190" s="290"/>
      <c r="T190" s="290"/>
      <c r="U190" s="290"/>
      <c r="V190" s="290"/>
      <c r="W190" s="290"/>
      <c r="X190" s="290"/>
      <c r="Y190" s="290"/>
      <c r="Z190" s="290"/>
      <c r="AA190" s="290"/>
      <c r="AB190" s="119">
        <f t="shared" ref="AB190:AF190" si="406">SUM(AB191:AB195)</f>
        <v>0</v>
      </c>
      <c r="AC190" s="119">
        <f t="shared" si="406"/>
        <v>0</v>
      </c>
      <c r="AD190" s="119"/>
      <c r="AE190" s="119"/>
      <c r="AF190" s="119">
        <f t="shared" si="406"/>
        <v>0</v>
      </c>
      <c r="AG190" s="119"/>
      <c r="AH190" s="119"/>
      <c r="AI190" s="119">
        <f>SUM(AI191:AI195)</f>
        <v>0</v>
      </c>
      <c r="AJ190" s="119"/>
      <c r="AK190" s="119"/>
      <c r="AL190" s="119">
        <f>SUM(AL191:AL195)</f>
        <v>0</v>
      </c>
      <c r="AM190" s="119"/>
      <c r="AN190" s="119"/>
      <c r="AO190" s="119">
        <f>SUM(AO191:AO195)</f>
        <v>0</v>
      </c>
      <c r="AP190" s="119"/>
      <c r="AQ190" s="119"/>
      <c r="AR190" s="119">
        <f>SUM(AR191:AR195)</f>
        <v>0</v>
      </c>
      <c r="AS190" s="119"/>
      <c r="AT190" s="119"/>
      <c r="AU190" s="119">
        <f>SUM(AU191:AU195)</f>
        <v>0</v>
      </c>
      <c r="AV190" s="119"/>
      <c r="AW190" s="119"/>
      <c r="AX190" s="119">
        <f>SUM(AX191:AX195)</f>
        <v>0</v>
      </c>
      <c r="AY190" s="119"/>
      <c r="AZ190" s="119"/>
      <c r="BA190" s="119">
        <f>SUM(BA191:BA195)</f>
        <v>0</v>
      </c>
      <c r="BB190" s="119"/>
      <c r="BC190" s="119"/>
      <c r="BD190" s="119">
        <f>SUM(BD191:BD195)</f>
        <v>0</v>
      </c>
      <c r="BE190" s="119"/>
      <c r="BF190" s="119"/>
      <c r="BG190" s="119">
        <f>SUM(BG191:BG195)</f>
        <v>0</v>
      </c>
      <c r="BH190" s="119"/>
      <c r="BI190" s="119"/>
      <c r="BJ190" s="119">
        <f>SUM(BJ191:BJ195)</f>
        <v>0</v>
      </c>
      <c r="BK190" s="119"/>
      <c r="BL190" s="307"/>
      <c r="BM190" s="312"/>
      <c r="BN190" s="315"/>
    </row>
    <row r="191" s="264" customFormat="1" ht="33.95" hidden="1" customHeight="1" outlineLevel="5" spans="2:66">
      <c r="B191" s="175" t="s">
        <v>784</v>
      </c>
      <c r="C191" s="284" t="s">
        <v>1107</v>
      </c>
      <c r="D191" s="264" t="s">
        <v>1108</v>
      </c>
      <c r="E191" s="175" t="s">
        <v>1109</v>
      </c>
      <c r="F191" s="175"/>
      <c r="G191" s="175" t="s">
        <v>788</v>
      </c>
      <c r="H191" s="175">
        <f t="shared" ref="H191:H195" si="407">AB191</f>
        <v>0</v>
      </c>
      <c r="I191" s="175" t="s">
        <v>789</v>
      </c>
      <c r="J191" s="175" t="e">
        <f t="shared" ref="J191:J195" si="408">SUM(AD191,AG191,AJ191,AM191,AP191,AS191,AV191,AY191,BB191,BE191,BH191,BK191)/N191</f>
        <v>#DIV/0!</v>
      </c>
      <c r="K191" s="175" t="s">
        <v>790</v>
      </c>
      <c r="L191" s="175" t="e">
        <f t="shared" ref="L191:L195" si="409">H191/N191/J191</f>
        <v>#DIV/0!</v>
      </c>
      <c r="M191" s="175" t="s">
        <v>791</v>
      </c>
      <c r="N191" s="175">
        <f t="shared" ref="N191:N195" si="410">COUNTIF(AD191,"&gt;0")+COUNTIF(AG191,"&gt;0")+COUNTIF(AJ191,"&gt;0")+COUNTIF(AM191,"&gt;0")+COUNTIF(AP191,"&gt;0")+COUNTIF(AS191,"&gt;0")+COUNTIF(AV191,"&gt;0")+COUNTIF(AY191,"&gt;0")+COUNTIF(BB191,"&gt;0")+COUNTIF(BE191,"&gt;0")+COUNTIF(BH191,"&gt;0")+COUNTIF(BK191,"&gt;0")</f>
        <v>0</v>
      </c>
      <c r="O191" s="175"/>
      <c r="P191" s="291"/>
      <c r="Q191" s="291"/>
      <c r="R191" s="291"/>
      <c r="S191" s="291"/>
      <c r="T191" s="291"/>
      <c r="U191" s="291"/>
      <c r="V191" s="291"/>
      <c r="W191" s="291"/>
      <c r="X191" s="291"/>
      <c r="Y191" s="291"/>
      <c r="Z191" s="291"/>
      <c r="AA191" s="291"/>
      <c r="AB191" s="175">
        <f t="shared" ref="AB191:AB195" si="411">SUM(AC191,AF191,AI191,AL191,AO191,AR191,AU191,AX191,BA191,BD191,BG191,BJ191)</f>
        <v>0</v>
      </c>
      <c r="AC191" s="175">
        <f t="shared" ref="AC191:AC195" si="412">AD191*AE191</f>
        <v>0</v>
      </c>
      <c r="AD191" s="175">
        <f>SUMIFS('1-2 人员岗位信息'!F:F,'1-2 人员岗位信息'!$C:$C,"自有人员",'1-2 人员岗位信息'!$B:$B,$D191)</f>
        <v>0</v>
      </c>
      <c r="AE191" s="299"/>
      <c r="AF191" s="175">
        <f t="shared" ref="AF191:AF195" si="413">AG191*AH191</f>
        <v>0</v>
      </c>
      <c r="AG191" s="175">
        <f>SUMIFS('1-2 人员岗位信息'!G:G,'1-2 人员岗位信息'!$C:$C,"自有人员",'1-2 人员岗位信息'!$B:$B,$D191)</f>
        <v>0</v>
      </c>
      <c r="AH191" s="299"/>
      <c r="AI191" s="175">
        <f t="shared" ref="AI191:AI195" si="414">AJ191*AK191</f>
        <v>0</v>
      </c>
      <c r="AJ191" s="175">
        <f>SUMIFS('1-2 人员岗位信息'!H:H,'1-2 人员岗位信息'!$C:$C,"自有人员",'1-2 人员岗位信息'!$B:$B,$D191)</f>
        <v>0</v>
      </c>
      <c r="AK191" s="299"/>
      <c r="AL191" s="175">
        <f t="shared" ref="AL191:AL195" si="415">AM191*AN191</f>
        <v>0</v>
      </c>
      <c r="AM191" s="175">
        <f>SUMIFS('1-2 人员岗位信息'!I:I,'1-2 人员岗位信息'!$C:$C,"自有人员",'1-2 人员岗位信息'!$B:$B,$D191)</f>
        <v>0</v>
      </c>
      <c r="AN191" s="299"/>
      <c r="AO191" s="175">
        <f t="shared" ref="AO191:AO195" si="416">AP191*AQ191</f>
        <v>0</v>
      </c>
      <c r="AP191" s="175">
        <f>SUMIFS('1-2 人员岗位信息'!J:J,'1-2 人员岗位信息'!$C:$C,"自有人员",'1-2 人员岗位信息'!$B:$B,$D191)</f>
        <v>0</v>
      </c>
      <c r="AQ191" s="299"/>
      <c r="AR191" s="175">
        <f t="shared" ref="AR191:AR195" si="417">AS191*AT191</f>
        <v>0</v>
      </c>
      <c r="AS191" s="175">
        <f>SUMIFS('1-2 人员岗位信息'!K:K,'1-2 人员岗位信息'!$C:$C,"自有人员",'1-2 人员岗位信息'!$B:$B,$D191)</f>
        <v>0</v>
      </c>
      <c r="AT191" s="299"/>
      <c r="AU191" s="175">
        <f t="shared" ref="AU191:AU195" si="418">AV191*AW191</f>
        <v>0</v>
      </c>
      <c r="AV191" s="175">
        <f>SUMIFS('1-2 人员岗位信息'!L:L,'1-2 人员岗位信息'!$C:$C,"自有人员",'1-2 人员岗位信息'!$B:$B,$D191)</f>
        <v>0</v>
      </c>
      <c r="AW191" s="299"/>
      <c r="AX191" s="175">
        <f t="shared" ref="AX191:AX195" si="419">AY191*AZ191</f>
        <v>0</v>
      </c>
      <c r="AY191" s="175">
        <f>SUMIFS('1-2 人员岗位信息'!M:M,'1-2 人员岗位信息'!$C:$C,"自有人员",'1-2 人员岗位信息'!$B:$B,$D191)</f>
        <v>0</v>
      </c>
      <c r="AZ191" s="299"/>
      <c r="BA191" s="175">
        <f t="shared" ref="BA191:BA195" si="420">BB191*BC191</f>
        <v>0</v>
      </c>
      <c r="BB191" s="175">
        <f>SUMIFS('1-2 人员岗位信息'!N:N,'1-2 人员岗位信息'!$C:$C,"自有人员",'1-2 人员岗位信息'!$B:$B,$D191)</f>
        <v>0</v>
      </c>
      <c r="BC191" s="299"/>
      <c r="BD191" s="175">
        <f t="shared" ref="BD191:BD195" si="421">BE191*BF191</f>
        <v>0</v>
      </c>
      <c r="BE191" s="175">
        <f>SUMIFS('1-2 人员岗位信息'!O:O,'1-2 人员岗位信息'!$C:$C,"自有人员",'1-2 人员岗位信息'!$B:$B,$D191)</f>
        <v>0</v>
      </c>
      <c r="BF191" s="299"/>
      <c r="BG191" s="175">
        <f t="shared" ref="BG191:BG195" si="422">BH191*BI191</f>
        <v>0</v>
      </c>
      <c r="BH191" s="175">
        <f>SUMIFS('1-2 人员岗位信息'!P:P,'1-2 人员岗位信息'!$C:$C,"自有人员",'1-2 人员岗位信息'!$B:$B,$D191)</f>
        <v>0</v>
      </c>
      <c r="BI191" s="299"/>
      <c r="BJ191" s="175">
        <f t="shared" ref="BJ191:BJ195" si="423">BK191*BL191</f>
        <v>0</v>
      </c>
      <c r="BK191" s="175">
        <f>SUMIFS('1-2 人员岗位信息'!Q:Q,'1-2 人员岗位信息'!$C:$C,"自有人员",'1-2 人员岗位信息'!$B:$B,$D191)</f>
        <v>0</v>
      </c>
      <c r="BL191" s="299"/>
      <c r="BM191" s="312"/>
      <c r="BN191" s="316"/>
    </row>
    <row r="192" s="264" customFormat="1" ht="33.95" hidden="1" customHeight="1" outlineLevel="5" spans="2:66">
      <c r="B192" s="175" t="s">
        <v>784</v>
      </c>
      <c r="C192" s="284" t="s">
        <v>1110</v>
      </c>
      <c r="D192" s="264" t="s">
        <v>1111</v>
      </c>
      <c r="E192" s="175" t="s">
        <v>1109</v>
      </c>
      <c r="F192" s="175"/>
      <c r="G192" s="175" t="s">
        <v>788</v>
      </c>
      <c r="H192" s="175">
        <f t="shared" si="407"/>
        <v>0</v>
      </c>
      <c r="I192" s="175" t="s">
        <v>789</v>
      </c>
      <c r="J192" s="175" t="e">
        <f t="shared" si="408"/>
        <v>#DIV/0!</v>
      </c>
      <c r="K192" s="175" t="s">
        <v>790</v>
      </c>
      <c r="L192" s="175" t="e">
        <f t="shared" si="409"/>
        <v>#DIV/0!</v>
      </c>
      <c r="M192" s="175" t="s">
        <v>791</v>
      </c>
      <c r="N192" s="175">
        <f t="shared" si="410"/>
        <v>0</v>
      </c>
      <c r="O192" s="175"/>
      <c r="P192" s="291"/>
      <c r="Q192" s="291"/>
      <c r="R192" s="291"/>
      <c r="S192" s="291"/>
      <c r="T192" s="291"/>
      <c r="U192" s="291"/>
      <c r="V192" s="291"/>
      <c r="W192" s="291"/>
      <c r="X192" s="291"/>
      <c r="Y192" s="291"/>
      <c r="Z192" s="291"/>
      <c r="AA192" s="291"/>
      <c r="AB192" s="175">
        <f t="shared" si="411"/>
        <v>0</v>
      </c>
      <c r="AC192" s="175">
        <f t="shared" si="412"/>
        <v>0</v>
      </c>
      <c r="AD192" s="175">
        <f>SUMIFS('1-2 人员岗位信息'!F:F,'1-2 人员岗位信息'!$C:$C,"自有人员",'1-2 人员岗位信息'!$B:$B,$D192)</f>
        <v>0</v>
      </c>
      <c r="AE192" s="299"/>
      <c r="AF192" s="175">
        <f t="shared" si="413"/>
        <v>0</v>
      </c>
      <c r="AG192" s="175">
        <f>SUMIFS('1-2 人员岗位信息'!G:G,'1-2 人员岗位信息'!$C:$C,"自有人员",'1-2 人员岗位信息'!$B:$B,$D192)</f>
        <v>0</v>
      </c>
      <c r="AH192" s="299"/>
      <c r="AI192" s="175">
        <f t="shared" si="414"/>
        <v>0</v>
      </c>
      <c r="AJ192" s="175">
        <f>SUMIFS('1-2 人员岗位信息'!H:H,'1-2 人员岗位信息'!$C:$C,"自有人员",'1-2 人员岗位信息'!$B:$B,$D192)</f>
        <v>0</v>
      </c>
      <c r="AK192" s="299"/>
      <c r="AL192" s="175">
        <f t="shared" si="415"/>
        <v>0</v>
      </c>
      <c r="AM192" s="175">
        <f>SUMIFS('1-2 人员岗位信息'!I:I,'1-2 人员岗位信息'!$C:$C,"自有人员",'1-2 人员岗位信息'!$B:$B,$D192)</f>
        <v>0</v>
      </c>
      <c r="AN192" s="299"/>
      <c r="AO192" s="175">
        <f t="shared" si="416"/>
        <v>0</v>
      </c>
      <c r="AP192" s="175">
        <f>SUMIFS('1-2 人员岗位信息'!J:J,'1-2 人员岗位信息'!$C:$C,"自有人员",'1-2 人员岗位信息'!$B:$B,$D192)</f>
        <v>0</v>
      </c>
      <c r="AQ192" s="299"/>
      <c r="AR192" s="175">
        <f t="shared" si="417"/>
        <v>0</v>
      </c>
      <c r="AS192" s="175">
        <f>SUMIFS('1-2 人员岗位信息'!K:K,'1-2 人员岗位信息'!$C:$C,"自有人员",'1-2 人员岗位信息'!$B:$B,$D192)</f>
        <v>0</v>
      </c>
      <c r="AT192" s="299"/>
      <c r="AU192" s="175">
        <f t="shared" si="418"/>
        <v>0</v>
      </c>
      <c r="AV192" s="175">
        <f>SUMIFS('1-2 人员岗位信息'!L:L,'1-2 人员岗位信息'!$C:$C,"自有人员",'1-2 人员岗位信息'!$B:$B,$D192)</f>
        <v>0</v>
      </c>
      <c r="AW192" s="299"/>
      <c r="AX192" s="175">
        <f t="shared" si="419"/>
        <v>0</v>
      </c>
      <c r="AY192" s="175">
        <f>SUMIFS('1-2 人员岗位信息'!M:M,'1-2 人员岗位信息'!$C:$C,"自有人员",'1-2 人员岗位信息'!$B:$B,$D192)</f>
        <v>0</v>
      </c>
      <c r="AZ192" s="299"/>
      <c r="BA192" s="175">
        <f t="shared" si="420"/>
        <v>0</v>
      </c>
      <c r="BB192" s="175">
        <f>SUMIFS('1-2 人员岗位信息'!N:N,'1-2 人员岗位信息'!$C:$C,"自有人员",'1-2 人员岗位信息'!$B:$B,$D192)</f>
        <v>0</v>
      </c>
      <c r="BC192" s="299"/>
      <c r="BD192" s="175">
        <f t="shared" si="421"/>
        <v>0</v>
      </c>
      <c r="BE192" s="175">
        <f>SUMIFS('1-2 人员岗位信息'!O:O,'1-2 人员岗位信息'!$C:$C,"自有人员",'1-2 人员岗位信息'!$B:$B,$D192)</f>
        <v>0</v>
      </c>
      <c r="BF192" s="299"/>
      <c r="BG192" s="175">
        <f t="shared" si="422"/>
        <v>0</v>
      </c>
      <c r="BH192" s="175">
        <f>SUMIFS('1-2 人员岗位信息'!P:P,'1-2 人员岗位信息'!$C:$C,"自有人员",'1-2 人员岗位信息'!$B:$B,$D192)</f>
        <v>0</v>
      </c>
      <c r="BI192" s="299"/>
      <c r="BJ192" s="175">
        <f t="shared" si="423"/>
        <v>0</v>
      </c>
      <c r="BK192" s="175">
        <f>SUMIFS('1-2 人员岗位信息'!Q:Q,'1-2 人员岗位信息'!$C:$C,"自有人员",'1-2 人员岗位信息'!$B:$B,$D192)</f>
        <v>0</v>
      </c>
      <c r="BL192" s="308"/>
      <c r="BM192" s="312"/>
      <c r="BN192" s="316"/>
    </row>
    <row r="193" s="264" customFormat="1" ht="33.95" hidden="1" customHeight="1" outlineLevel="5" spans="2:66">
      <c r="B193" s="175" t="s">
        <v>784</v>
      </c>
      <c r="C193" s="284" t="s">
        <v>1112</v>
      </c>
      <c r="D193" s="264" t="s">
        <v>1113</v>
      </c>
      <c r="E193" s="175" t="s">
        <v>1109</v>
      </c>
      <c r="F193" s="175"/>
      <c r="G193" s="175" t="s">
        <v>788</v>
      </c>
      <c r="H193" s="175">
        <f t="shared" si="407"/>
        <v>0</v>
      </c>
      <c r="I193" s="175" t="s">
        <v>789</v>
      </c>
      <c r="J193" s="175" t="e">
        <f t="shared" si="408"/>
        <v>#DIV/0!</v>
      </c>
      <c r="K193" s="175" t="s">
        <v>790</v>
      </c>
      <c r="L193" s="175" t="e">
        <f t="shared" si="409"/>
        <v>#DIV/0!</v>
      </c>
      <c r="M193" s="175" t="s">
        <v>791</v>
      </c>
      <c r="N193" s="175">
        <f t="shared" si="410"/>
        <v>0</v>
      </c>
      <c r="O193" s="175"/>
      <c r="P193" s="291"/>
      <c r="Q193" s="291"/>
      <c r="R193" s="291"/>
      <c r="S193" s="291"/>
      <c r="T193" s="291"/>
      <c r="U193" s="291"/>
      <c r="V193" s="291"/>
      <c r="W193" s="291"/>
      <c r="X193" s="291"/>
      <c r="Y193" s="291"/>
      <c r="Z193" s="291"/>
      <c r="AA193" s="291"/>
      <c r="AB193" s="175">
        <f t="shared" si="411"/>
        <v>0</v>
      </c>
      <c r="AC193" s="175">
        <f t="shared" si="412"/>
        <v>0</v>
      </c>
      <c r="AD193" s="175">
        <f>SUMIFS('1-2 人员岗位信息'!F:F,'1-2 人员岗位信息'!$C:$C,"自有人员",'1-2 人员岗位信息'!$B:$B,$D193)</f>
        <v>0</v>
      </c>
      <c r="AE193" s="299"/>
      <c r="AF193" s="175">
        <f t="shared" si="413"/>
        <v>0</v>
      </c>
      <c r="AG193" s="175">
        <f>SUMIFS('1-2 人员岗位信息'!G:G,'1-2 人员岗位信息'!$C:$C,"自有人员",'1-2 人员岗位信息'!$B:$B,$D193)</f>
        <v>0</v>
      </c>
      <c r="AH193" s="299"/>
      <c r="AI193" s="175">
        <f t="shared" si="414"/>
        <v>0</v>
      </c>
      <c r="AJ193" s="175">
        <f>SUMIFS('1-2 人员岗位信息'!H:H,'1-2 人员岗位信息'!$C:$C,"自有人员",'1-2 人员岗位信息'!$B:$B,$D193)</f>
        <v>0</v>
      </c>
      <c r="AK193" s="299"/>
      <c r="AL193" s="175">
        <f t="shared" si="415"/>
        <v>0</v>
      </c>
      <c r="AM193" s="175">
        <f>SUMIFS('1-2 人员岗位信息'!I:I,'1-2 人员岗位信息'!$C:$C,"自有人员",'1-2 人员岗位信息'!$B:$B,$D193)</f>
        <v>0</v>
      </c>
      <c r="AN193" s="299"/>
      <c r="AO193" s="175">
        <f t="shared" si="416"/>
        <v>0</v>
      </c>
      <c r="AP193" s="175">
        <f>SUMIFS('1-2 人员岗位信息'!J:J,'1-2 人员岗位信息'!$C:$C,"自有人员",'1-2 人员岗位信息'!$B:$B,$D193)</f>
        <v>0</v>
      </c>
      <c r="AQ193" s="299"/>
      <c r="AR193" s="175">
        <f t="shared" si="417"/>
        <v>0</v>
      </c>
      <c r="AS193" s="175">
        <f>SUMIFS('1-2 人员岗位信息'!K:K,'1-2 人员岗位信息'!$C:$C,"自有人员",'1-2 人员岗位信息'!$B:$B,$D193)</f>
        <v>0</v>
      </c>
      <c r="AT193" s="299"/>
      <c r="AU193" s="175">
        <f t="shared" si="418"/>
        <v>0</v>
      </c>
      <c r="AV193" s="175">
        <f>SUMIFS('1-2 人员岗位信息'!L:L,'1-2 人员岗位信息'!$C:$C,"自有人员",'1-2 人员岗位信息'!$B:$B,$D193)</f>
        <v>0</v>
      </c>
      <c r="AW193" s="299"/>
      <c r="AX193" s="175">
        <f t="shared" si="419"/>
        <v>0</v>
      </c>
      <c r="AY193" s="175">
        <f>SUMIFS('1-2 人员岗位信息'!M:M,'1-2 人员岗位信息'!$C:$C,"自有人员",'1-2 人员岗位信息'!$B:$B,$D193)</f>
        <v>0</v>
      </c>
      <c r="AZ193" s="299"/>
      <c r="BA193" s="175">
        <f t="shared" si="420"/>
        <v>0</v>
      </c>
      <c r="BB193" s="175">
        <f>SUMIFS('1-2 人员岗位信息'!N:N,'1-2 人员岗位信息'!$C:$C,"自有人员",'1-2 人员岗位信息'!$B:$B,$D193)</f>
        <v>0</v>
      </c>
      <c r="BC193" s="299"/>
      <c r="BD193" s="175">
        <f t="shared" si="421"/>
        <v>0</v>
      </c>
      <c r="BE193" s="175">
        <f>SUMIFS('1-2 人员岗位信息'!O:O,'1-2 人员岗位信息'!$C:$C,"自有人员",'1-2 人员岗位信息'!$B:$B,$D193)</f>
        <v>0</v>
      </c>
      <c r="BF193" s="299"/>
      <c r="BG193" s="175">
        <f t="shared" si="422"/>
        <v>0</v>
      </c>
      <c r="BH193" s="175">
        <f>SUMIFS('1-2 人员岗位信息'!P:P,'1-2 人员岗位信息'!$C:$C,"自有人员",'1-2 人员岗位信息'!$B:$B,$D193)</f>
        <v>0</v>
      </c>
      <c r="BI193" s="299"/>
      <c r="BJ193" s="175">
        <f t="shared" si="423"/>
        <v>0</v>
      </c>
      <c r="BK193" s="175">
        <f>SUMIFS('1-2 人员岗位信息'!Q:Q,'1-2 人员岗位信息'!$C:$C,"自有人员",'1-2 人员岗位信息'!$B:$B,$D193)</f>
        <v>0</v>
      </c>
      <c r="BL193" s="308"/>
      <c r="BM193" s="312"/>
      <c r="BN193" s="316"/>
    </row>
    <row r="194" s="264" customFormat="1" ht="33.95" hidden="1" customHeight="1" outlineLevel="5" spans="2:66">
      <c r="B194" s="175" t="s">
        <v>784</v>
      </c>
      <c r="C194" s="284" t="s">
        <v>1114</v>
      </c>
      <c r="D194" s="264" t="s">
        <v>1115</v>
      </c>
      <c r="E194" s="175" t="s">
        <v>1109</v>
      </c>
      <c r="F194" s="175"/>
      <c r="G194" s="175" t="s">
        <v>788</v>
      </c>
      <c r="H194" s="175">
        <f t="shared" si="407"/>
        <v>0</v>
      </c>
      <c r="I194" s="175" t="s">
        <v>789</v>
      </c>
      <c r="J194" s="175" t="e">
        <f t="shared" si="408"/>
        <v>#DIV/0!</v>
      </c>
      <c r="K194" s="175" t="s">
        <v>790</v>
      </c>
      <c r="L194" s="175" t="e">
        <f t="shared" si="409"/>
        <v>#DIV/0!</v>
      </c>
      <c r="M194" s="175" t="s">
        <v>791</v>
      </c>
      <c r="N194" s="175">
        <f t="shared" si="410"/>
        <v>0</v>
      </c>
      <c r="O194" s="175"/>
      <c r="P194" s="291"/>
      <c r="Q194" s="291"/>
      <c r="R194" s="291"/>
      <c r="S194" s="291"/>
      <c r="T194" s="291"/>
      <c r="U194" s="291"/>
      <c r="V194" s="291"/>
      <c r="W194" s="291"/>
      <c r="X194" s="291"/>
      <c r="Y194" s="291"/>
      <c r="Z194" s="291"/>
      <c r="AA194" s="291"/>
      <c r="AB194" s="175">
        <f t="shared" si="411"/>
        <v>0</v>
      </c>
      <c r="AC194" s="175">
        <f t="shared" si="412"/>
        <v>0</v>
      </c>
      <c r="AD194" s="175">
        <f>SUMIFS('1-2 人员岗位信息'!F:F,'1-2 人员岗位信息'!$C:$C,"自有人员",'1-2 人员岗位信息'!$B:$B,$D194)</f>
        <v>0</v>
      </c>
      <c r="AE194" s="299"/>
      <c r="AF194" s="175">
        <f t="shared" si="413"/>
        <v>0</v>
      </c>
      <c r="AG194" s="175">
        <f>SUMIFS('1-2 人员岗位信息'!G:G,'1-2 人员岗位信息'!$C:$C,"自有人员",'1-2 人员岗位信息'!$B:$B,$D194)</f>
        <v>0</v>
      </c>
      <c r="AH194" s="299"/>
      <c r="AI194" s="175">
        <f t="shared" si="414"/>
        <v>0</v>
      </c>
      <c r="AJ194" s="175">
        <f>SUMIFS('1-2 人员岗位信息'!H:H,'1-2 人员岗位信息'!$C:$C,"自有人员",'1-2 人员岗位信息'!$B:$B,$D194)</f>
        <v>0</v>
      </c>
      <c r="AK194" s="299"/>
      <c r="AL194" s="175">
        <f t="shared" si="415"/>
        <v>0</v>
      </c>
      <c r="AM194" s="175">
        <f>SUMIFS('1-2 人员岗位信息'!I:I,'1-2 人员岗位信息'!$C:$C,"自有人员",'1-2 人员岗位信息'!$B:$B,$D194)</f>
        <v>0</v>
      </c>
      <c r="AN194" s="299"/>
      <c r="AO194" s="175">
        <f t="shared" si="416"/>
        <v>0</v>
      </c>
      <c r="AP194" s="175">
        <f>SUMIFS('1-2 人员岗位信息'!J:J,'1-2 人员岗位信息'!$C:$C,"自有人员",'1-2 人员岗位信息'!$B:$B,$D194)</f>
        <v>0</v>
      </c>
      <c r="AQ194" s="299"/>
      <c r="AR194" s="175">
        <f t="shared" si="417"/>
        <v>0</v>
      </c>
      <c r="AS194" s="175">
        <f>SUMIFS('1-2 人员岗位信息'!K:K,'1-2 人员岗位信息'!$C:$C,"自有人员",'1-2 人员岗位信息'!$B:$B,$D194)</f>
        <v>0</v>
      </c>
      <c r="AT194" s="299"/>
      <c r="AU194" s="175">
        <f t="shared" si="418"/>
        <v>0</v>
      </c>
      <c r="AV194" s="175">
        <f>SUMIFS('1-2 人员岗位信息'!L:L,'1-2 人员岗位信息'!$C:$C,"自有人员",'1-2 人员岗位信息'!$B:$B,$D194)</f>
        <v>0</v>
      </c>
      <c r="AW194" s="299"/>
      <c r="AX194" s="175">
        <f t="shared" si="419"/>
        <v>0</v>
      </c>
      <c r="AY194" s="175">
        <f>SUMIFS('1-2 人员岗位信息'!M:M,'1-2 人员岗位信息'!$C:$C,"自有人员",'1-2 人员岗位信息'!$B:$B,$D194)</f>
        <v>0</v>
      </c>
      <c r="AZ194" s="299"/>
      <c r="BA194" s="175">
        <f t="shared" si="420"/>
        <v>0</v>
      </c>
      <c r="BB194" s="175">
        <f>SUMIFS('1-2 人员岗位信息'!N:N,'1-2 人员岗位信息'!$C:$C,"自有人员",'1-2 人员岗位信息'!$B:$B,$D194)</f>
        <v>0</v>
      </c>
      <c r="BC194" s="299"/>
      <c r="BD194" s="175">
        <f t="shared" si="421"/>
        <v>0</v>
      </c>
      <c r="BE194" s="175">
        <f>SUMIFS('1-2 人员岗位信息'!O:O,'1-2 人员岗位信息'!$C:$C,"自有人员",'1-2 人员岗位信息'!$B:$B,$D194)</f>
        <v>0</v>
      </c>
      <c r="BF194" s="299"/>
      <c r="BG194" s="175">
        <f t="shared" si="422"/>
        <v>0</v>
      </c>
      <c r="BH194" s="175">
        <f>SUMIFS('1-2 人员岗位信息'!P:P,'1-2 人员岗位信息'!$C:$C,"自有人员",'1-2 人员岗位信息'!$B:$B,$D194)</f>
        <v>0</v>
      </c>
      <c r="BI194" s="299"/>
      <c r="BJ194" s="175">
        <f t="shared" si="423"/>
        <v>0</v>
      </c>
      <c r="BK194" s="175">
        <f>SUMIFS('1-2 人员岗位信息'!Q:Q,'1-2 人员岗位信息'!$C:$C,"自有人员",'1-2 人员岗位信息'!$B:$B,$D194)</f>
        <v>0</v>
      </c>
      <c r="BL194" s="308"/>
      <c r="BM194" s="312"/>
      <c r="BN194" s="316"/>
    </row>
    <row r="195" s="264" customFormat="1" ht="33.95" hidden="1" customHeight="1" outlineLevel="5" spans="2:66">
      <c r="B195" s="175" t="s">
        <v>784</v>
      </c>
      <c r="C195" s="284" t="s">
        <v>1116</v>
      </c>
      <c r="D195" s="264" t="s">
        <v>1117</v>
      </c>
      <c r="E195" s="175" t="s">
        <v>1109</v>
      </c>
      <c r="F195" s="175"/>
      <c r="G195" s="175" t="s">
        <v>788</v>
      </c>
      <c r="H195" s="175">
        <f t="shared" si="407"/>
        <v>0</v>
      </c>
      <c r="I195" s="175" t="s">
        <v>789</v>
      </c>
      <c r="J195" s="175" t="e">
        <f t="shared" si="408"/>
        <v>#DIV/0!</v>
      </c>
      <c r="K195" s="175" t="s">
        <v>790</v>
      </c>
      <c r="L195" s="175" t="e">
        <f t="shared" si="409"/>
        <v>#DIV/0!</v>
      </c>
      <c r="M195" s="175" t="s">
        <v>791</v>
      </c>
      <c r="N195" s="175">
        <f t="shared" si="410"/>
        <v>0</v>
      </c>
      <c r="O195" s="175"/>
      <c r="P195" s="291"/>
      <c r="Q195" s="291"/>
      <c r="R195" s="291"/>
      <c r="S195" s="291"/>
      <c r="T195" s="291"/>
      <c r="U195" s="291"/>
      <c r="V195" s="291"/>
      <c r="W195" s="291"/>
      <c r="X195" s="291"/>
      <c r="Y195" s="291"/>
      <c r="Z195" s="291"/>
      <c r="AA195" s="291"/>
      <c r="AB195" s="175">
        <f t="shared" si="411"/>
        <v>0</v>
      </c>
      <c r="AC195" s="175">
        <f t="shared" si="412"/>
        <v>0</v>
      </c>
      <c r="AD195" s="175">
        <f>SUMIFS('1-2 人员岗位信息'!F:F,'1-2 人员岗位信息'!$C:$C,"自有人员",'1-2 人员岗位信息'!$B:$B,$D195)</f>
        <v>0</v>
      </c>
      <c r="AE195" s="299"/>
      <c r="AF195" s="175">
        <f t="shared" si="413"/>
        <v>0</v>
      </c>
      <c r="AG195" s="175">
        <f>SUMIFS('1-2 人员岗位信息'!G:G,'1-2 人员岗位信息'!$C:$C,"自有人员",'1-2 人员岗位信息'!$B:$B,$D195)</f>
        <v>0</v>
      </c>
      <c r="AH195" s="299"/>
      <c r="AI195" s="175">
        <f t="shared" si="414"/>
        <v>0</v>
      </c>
      <c r="AJ195" s="175">
        <f>SUMIFS('1-2 人员岗位信息'!H:H,'1-2 人员岗位信息'!$C:$C,"自有人员",'1-2 人员岗位信息'!$B:$B,$D195)</f>
        <v>0</v>
      </c>
      <c r="AK195" s="299"/>
      <c r="AL195" s="175">
        <f t="shared" si="415"/>
        <v>0</v>
      </c>
      <c r="AM195" s="175">
        <f>SUMIFS('1-2 人员岗位信息'!I:I,'1-2 人员岗位信息'!$C:$C,"自有人员",'1-2 人员岗位信息'!$B:$B,$D195)</f>
        <v>0</v>
      </c>
      <c r="AN195" s="299"/>
      <c r="AO195" s="175">
        <f t="shared" si="416"/>
        <v>0</v>
      </c>
      <c r="AP195" s="175">
        <f>SUMIFS('1-2 人员岗位信息'!J:J,'1-2 人员岗位信息'!$C:$C,"自有人员",'1-2 人员岗位信息'!$B:$B,$D195)</f>
        <v>0</v>
      </c>
      <c r="AQ195" s="299"/>
      <c r="AR195" s="175">
        <f t="shared" si="417"/>
        <v>0</v>
      </c>
      <c r="AS195" s="175">
        <f>SUMIFS('1-2 人员岗位信息'!K:K,'1-2 人员岗位信息'!$C:$C,"自有人员",'1-2 人员岗位信息'!$B:$B,$D195)</f>
        <v>0</v>
      </c>
      <c r="AT195" s="299"/>
      <c r="AU195" s="175">
        <f t="shared" si="418"/>
        <v>0</v>
      </c>
      <c r="AV195" s="175">
        <f>SUMIFS('1-2 人员岗位信息'!L:L,'1-2 人员岗位信息'!$C:$C,"自有人员",'1-2 人员岗位信息'!$B:$B,$D195)</f>
        <v>0</v>
      </c>
      <c r="AW195" s="299"/>
      <c r="AX195" s="175">
        <f t="shared" si="419"/>
        <v>0</v>
      </c>
      <c r="AY195" s="175">
        <f>SUMIFS('1-2 人员岗位信息'!M:M,'1-2 人员岗位信息'!$C:$C,"自有人员",'1-2 人员岗位信息'!$B:$B,$D195)</f>
        <v>0</v>
      </c>
      <c r="AZ195" s="299"/>
      <c r="BA195" s="175">
        <f t="shared" si="420"/>
        <v>0</v>
      </c>
      <c r="BB195" s="175">
        <f>SUMIFS('1-2 人员岗位信息'!N:N,'1-2 人员岗位信息'!$C:$C,"自有人员",'1-2 人员岗位信息'!$B:$B,$D195)</f>
        <v>0</v>
      </c>
      <c r="BC195" s="299"/>
      <c r="BD195" s="175">
        <f t="shared" si="421"/>
        <v>0</v>
      </c>
      <c r="BE195" s="175">
        <f>SUMIFS('1-2 人员岗位信息'!O:O,'1-2 人员岗位信息'!$C:$C,"自有人员",'1-2 人员岗位信息'!$B:$B,$D195)</f>
        <v>0</v>
      </c>
      <c r="BF195" s="299"/>
      <c r="BG195" s="175">
        <f t="shared" si="422"/>
        <v>0</v>
      </c>
      <c r="BH195" s="175">
        <f>SUMIFS('1-2 人员岗位信息'!P:P,'1-2 人员岗位信息'!$C:$C,"自有人员",'1-2 人员岗位信息'!$B:$B,$D195)</f>
        <v>0</v>
      </c>
      <c r="BI195" s="299"/>
      <c r="BJ195" s="175">
        <f t="shared" si="423"/>
        <v>0</v>
      </c>
      <c r="BK195" s="175">
        <f>SUMIFS('1-2 人员岗位信息'!Q:Q,'1-2 人员岗位信息'!$C:$C,"自有人员",'1-2 人员岗位信息'!$B:$B,$D195)</f>
        <v>0</v>
      </c>
      <c r="BL195" s="308"/>
      <c r="BM195" s="312"/>
      <c r="BN195" s="316"/>
    </row>
    <row r="196" s="118" customFormat="1" ht="33.95" hidden="1" customHeight="1" outlineLevel="4" collapsed="1" spans="2:66">
      <c r="B196" s="119" t="s">
        <v>779</v>
      </c>
      <c r="C196" s="120" t="s">
        <v>75</v>
      </c>
      <c r="D196" s="118" t="s">
        <v>68</v>
      </c>
      <c r="E196" s="119"/>
      <c r="F196" s="119"/>
      <c r="G196" s="119"/>
      <c r="H196" s="119">
        <f>SUM(H197:H201)</f>
        <v>0</v>
      </c>
      <c r="I196" s="119"/>
      <c r="J196" s="119"/>
      <c r="K196" s="119"/>
      <c r="L196" s="119"/>
      <c r="M196" s="119"/>
      <c r="N196" s="119"/>
      <c r="O196" s="119"/>
      <c r="P196" s="290"/>
      <c r="Q196" s="290"/>
      <c r="R196" s="290"/>
      <c r="S196" s="290"/>
      <c r="T196" s="290"/>
      <c r="U196" s="290"/>
      <c r="V196" s="290"/>
      <c r="W196" s="290"/>
      <c r="X196" s="290"/>
      <c r="Y196" s="290"/>
      <c r="Z196" s="290"/>
      <c r="AA196" s="290"/>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7"/>
      <c r="BM196" s="312"/>
      <c r="BN196" s="315"/>
    </row>
    <row r="197" s="264" customFormat="1" ht="33.95" hidden="1" customHeight="1" outlineLevel="5" spans="2:66">
      <c r="B197" s="175" t="s">
        <v>784</v>
      </c>
      <c r="C197" s="284" t="s">
        <v>1118</v>
      </c>
      <c r="D197" s="264" t="s">
        <v>1108</v>
      </c>
      <c r="E197" s="175" t="s">
        <v>1119</v>
      </c>
      <c r="F197" s="175"/>
      <c r="G197" s="175" t="s">
        <v>788</v>
      </c>
      <c r="H197" s="175">
        <f t="shared" ref="H197:H201" si="425">AB197</f>
        <v>0</v>
      </c>
      <c r="I197" s="175" t="s">
        <v>789</v>
      </c>
      <c r="J197" s="175" t="e">
        <f t="shared" ref="J197:J201" si="426">SUM(AD197,AG197,AJ197,AM197,AP197,AS197,AV197,AY197,BB197,BE197,BH197,BK197)/N197</f>
        <v>#DIV/0!</v>
      </c>
      <c r="K197" s="175" t="s">
        <v>790</v>
      </c>
      <c r="L197" s="175" t="e">
        <f t="shared" ref="L197:L201" si="427">H197/N197/J197</f>
        <v>#DIV/0!</v>
      </c>
      <c r="M197" s="175" t="s">
        <v>791</v>
      </c>
      <c r="N197" s="175">
        <f t="shared" ref="N197:N201" si="428">COUNTIF(AD197,"&gt;0")+COUNTIF(AG197,"&gt;0")+COUNTIF(AJ197,"&gt;0")+COUNTIF(AM197,"&gt;0")+COUNTIF(AP197,"&gt;0")+COUNTIF(AS197,"&gt;0")+COUNTIF(AV197,"&gt;0")+COUNTIF(AY197,"&gt;0")+COUNTIF(BB197,"&gt;0")+COUNTIF(BE197,"&gt;0")+COUNTIF(BH197,"&gt;0")+COUNTIF(BK197,"&gt;0")</f>
        <v>0</v>
      </c>
      <c r="O197" s="175"/>
      <c r="P197" s="291"/>
      <c r="Q197" s="291"/>
      <c r="R197" s="291"/>
      <c r="S197" s="291"/>
      <c r="T197" s="291"/>
      <c r="U197" s="291"/>
      <c r="V197" s="291"/>
      <c r="W197" s="291"/>
      <c r="X197" s="291"/>
      <c r="Y197" s="291"/>
      <c r="Z197" s="291"/>
      <c r="AA197" s="291"/>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9"/>
      <c r="AF197" s="175">
        <f t="shared" ref="AF197:AF201" si="431">AG197*AH197</f>
        <v>0</v>
      </c>
      <c r="AG197" s="175">
        <f>SUMIFS('1-2 人员岗位信息'!G:G,'1-2 人员岗位信息'!$C:$C,"劳务派遣",'1-2 人员岗位信息'!$B:$B,$D197)</f>
        <v>0</v>
      </c>
      <c r="AH197" s="299"/>
      <c r="AI197" s="175">
        <f t="shared" ref="AI197:AI201" si="432">AJ197*AK197</f>
        <v>0</v>
      </c>
      <c r="AJ197" s="175">
        <f>SUMIFS('1-2 人员岗位信息'!H:H,'1-2 人员岗位信息'!$C:$C,"劳务派遣",'1-2 人员岗位信息'!$B:$B,$D197)</f>
        <v>0</v>
      </c>
      <c r="AK197" s="299"/>
      <c r="AL197" s="175">
        <f t="shared" ref="AL197:AL201" si="433">AM197*AN197</f>
        <v>0</v>
      </c>
      <c r="AM197" s="175">
        <f>SUMIFS('1-2 人员岗位信息'!I:I,'1-2 人员岗位信息'!$C:$C,"劳务派遣",'1-2 人员岗位信息'!$B:$B,$D197)</f>
        <v>0</v>
      </c>
      <c r="AN197" s="299"/>
      <c r="AO197" s="175">
        <f t="shared" ref="AO197:AO201" si="434">AP197*AQ197</f>
        <v>0</v>
      </c>
      <c r="AP197" s="175">
        <f>SUMIFS('1-2 人员岗位信息'!J:J,'1-2 人员岗位信息'!$C:$C,"劳务派遣",'1-2 人员岗位信息'!$B:$B,$D197)</f>
        <v>0</v>
      </c>
      <c r="AQ197" s="299"/>
      <c r="AR197" s="175">
        <f t="shared" ref="AR197:AR201" si="435">AS197*AT197</f>
        <v>0</v>
      </c>
      <c r="AS197" s="175">
        <f>SUMIFS('1-2 人员岗位信息'!K:K,'1-2 人员岗位信息'!$C:$C,"劳务派遣",'1-2 人员岗位信息'!$B:$B,$D197)</f>
        <v>0</v>
      </c>
      <c r="AT197" s="299"/>
      <c r="AU197" s="175">
        <f t="shared" ref="AU197:AU201" si="436">AV197*AW197</f>
        <v>0</v>
      </c>
      <c r="AV197" s="175">
        <f>SUMIFS('1-2 人员岗位信息'!L:L,'1-2 人员岗位信息'!$C:$C,"劳务派遣",'1-2 人员岗位信息'!$B:$B,$D197)</f>
        <v>0</v>
      </c>
      <c r="AW197" s="299"/>
      <c r="AX197" s="175">
        <f t="shared" ref="AX197:AX201" si="437">AY197*AZ197</f>
        <v>0</v>
      </c>
      <c r="AY197" s="175">
        <f>SUMIFS('1-2 人员岗位信息'!M:M,'1-2 人员岗位信息'!$C:$C,"劳务派遣",'1-2 人员岗位信息'!$B:$B,$D197)</f>
        <v>0</v>
      </c>
      <c r="AZ197" s="299"/>
      <c r="BA197" s="175">
        <f t="shared" ref="BA197:BA201" si="438">BB197*BC197</f>
        <v>0</v>
      </c>
      <c r="BB197" s="175">
        <f>SUMIFS('1-2 人员岗位信息'!N:N,'1-2 人员岗位信息'!$C:$C,"劳务派遣",'1-2 人员岗位信息'!$B:$B,$D197)</f>
        <v>0</v>
      </c>
      <c r="BC197" s="299"/>
      <c r="BD197" s="175">
        <f t="shared" ref="BD197:BD201" si="439">BE197*BF197</f>
        <v>0</v>
      </c>
      <c r="BE197" s="175">
        <f>SUMIFS('1-2 人员岗位信息'!O:O,'1-2 人员岗位信息'!$C:$C,"劳务派遣",'1-2 人员岗位信息'!$B:$B,$D197)</f>
        <v>0</v>
      </c>
      <c r="BF197" s="299"/>
      <c r="BG197" s="175">
        <f t="shared" ref="BG197:BG201" si="440">BH197*BI197</f>
        <v>0</v>
      </c>
      <c r="BH197" s="175">
        <f>SUMIFS('1-2 人员岗位信息'!P:P,'1-2 人员岗位信息'!$C:$C,"劳务派遣",'1-2 人员岗位信息'!$B:$B,$D197)</f>
        <v>0</v>
      </c>
      <c r="BI197" s="299"/>
      <c r="BJ197" s="175">
        <f t="shared" ref="BJ197:BJ201" si="441">BK197*BL197</f>
        <v>0</v>
      </c>
      <c r="BK197" s="175">
        <f>SUMIFS('1-2 人员岗位信息'!Q:Q,'1-2 人员岗位信息'!$C:$C,"劳务派遣",'1-2 人员岗位信息'!$B:$B,$D197)</f>
        <v>0</v>
      </c>
      <c r="BL197" s="308"/>
      <c r="BM197" s="312"/>
      <c r="BN197" s="316"/>
    </row>
    <row r="198" s="264" customFormat="1" ht="33.95" hidden="1" customHeight="1" outlineLevel="5" spans="2:66">
      <c r="B198" s="175" t="s">
        <v>784</v>
      </c>
      <c r="C198" s="284" t="s">
        <v>1120</v>
      </c>
      <c r="D198" s="264" t="s">
        <v>1111</v>
      </c>
      <c r="E198" s="175" t="s">
        <v>1119</v>
      </c>
      <c r="F198" s="175"/>
      <c r="G198" s="175" t="s">
        <v>788</v>
      </c>
      <c r="H198" s="175">
        <f t="shared" si="425"/>
        <v>0</v>
      </c>
      <c r="I198" s="175" t="s">
        <v>789</v>
      </c>
      <c r="J198" s="175" t="e">
        <f t="shared" si="426"/>
        <v>#DIV/0!</v>
      </c>
      <c r="K198" s="175" t="s">
        <v>790</v>
      </c>
      <c r="L198" s="175" t="e">
        <f t="shared" si="427"/>
        <v>#DIV/0!</v>
      </c>
      <c r="M198" s="175" t="s">
        <v>791</v>
      </c>
      <c r="N198" s="175">
        <f t="shared" si="428"/>
        <v>0</v>
      </c>
      <c r="O198" s="175"/>
      <c r="P198" s="291"/>
      <c r="Q198" s="291"/>
      <c r="R198" s="291"/>
      <c r="S198" s="291"/>
      <c r="T198" s="291"/>
      <c r="U198" s="291"/>
      <c r="V198" s="291"/>
      <c r="W198" s="291"/>
      <c r="X198" s="291"/>
      <c r="Y198" s="291"/>
      <c r="Z198" s="291"/>
      <c r="AA198" s="291"/>
      <c r="AB198" s="175">
        <f t="shared" si="429"/>
        <v>0</v>
      </c>
      <c r="AC198" s="175">
        <f t="shared" si="430"/>
        <v>0</v>
      </c>
      <c r="AD198" s="175">
        <f>SUMIFS('1-2 人员岗位信息'!F:F,'1-2 人员岗位信息'!$C:$C,"劳务派遣",'1-2 人员岗位信息'!$B:$B,$D198)</f>
        <v>0</v>
      </c>
      <c r="AE198" s="299"/>
      <c r="AF198" s="175">
        <f t="shared" si="431"/>
        <v>0</v>
      </c>
      <c r="AG198" s="175">
        <f>SUMIFS('1-2 人员岗位信息'!G:G,'1-2 人员岗位信息'!$C:$C,"劳务派遣",'1-2 人员岗位信息'!$B:$B,$D198)</f>
        <v>0</v>
      </c>
      <c r="AH198" s="299"/>
      <c r="AI198" s="175">
        <f t="shared" si="432"/>
        <v>0</v>
      </c>
      <c r="AJ198" s="175">
        <f>SUMIFS('1-2 人员岗位信息'!H:H,'1-2 人员岗位信息'!$C:$C,"劳务派遣",'1-2 人员岗位信息'!$B:$B,$D198)</f>
        <v>0</v>
      </c>
      <c r="AK198" s="299"/>
      <c r="AL198" s="175">
        <f t="shared" si="433"/>
        <v>0</v>
      </c>
      <c r="AM198" s="175">
        <f>SUMIFS('1-2 人员岗位信息'!I:I,'1-2 人员岗位信息'!$C:$C,"劳务派遣",'1-2 人员岗位信息'!$B:$B,$D198)</f>
        <v>0</v>
      </c>
      <c r="AN198" s="299"/>
      <c r="AO198" s="175">
        <f t="shared" si="434"/>
        <v>0</v>
      </c>
      <c r="AP198" s="175">
        <f>SUMIFS('1-2 人员岗位信息'!J:J,'1-2 人员岗位信息'!$C:$C,"劳务派遣",'1-2 人员岗位信息'!$B:$B,$D198)</f>
        <v>0</v>
      </c>
      <c r="AQ198" s="299"/>
      <c r="AR198" s="175">
        <f t="shared" si="435"/>
        <v>0</v>
      </c>
      <c r="AS198" s="175">
        <f>SUMIFS('1-2 人员岗位信息'!K:K,'1-2 人员岗位信息'!$C:$C,"劳务派遣",'1-2 人员岗位信息'!$B:$B,$D198)</f>
        <v>0</v>
      </c>
      <c r="AT198" s="299"/>
      <c r="AU198" s="175">
        <f t="shared" si="436"/>
        <v>0</v>
      </c>
      <c r="AV198" s="175">
        <f>SUMIFS('1-2 人员岗位信息'!L:L,'1-2 人员岗位信息'!$C:$C,"劳务派遣",'1-2 人员岗位信息'!$B:$B,$D198)</f>
        <v>0</v>
      </c>
      <c r="AW198" s="299"/>
      <c r="AX198" s="175">
        <f t="shared" si="437"/>
        <v>0</v>
      </c>
      <c r="AY198" s="175">
        <f>SUMIFS('1-2 人员岗位信息'!M:M,'1-2 人员岗位信息'!$C:$C,"劳务派遣",'1-2 人员岗位信息'!$B:$B,$D198)</f>
        <v>0</v>
      </c>
      <c r="AZ198" s="299"/>
      <c r="BA198" s="175">
        <f t="shared" si="438"/>
        <v>0</v>
      </c>
      <c r="BB198" s="175">
        <f>SUMIFS('1-2 人员岗位信息'!N:N,'1-2 人员岗位信息'!$C:$C,"劳务派遣",'1-2 人员岗位信息'!$B:$B,$D198)</f>
        <v>0</v>
      </c>
      <c r="BC198" s="299"/>
      <c r="BD198" s="175">
        <f t="shared" si="439"/>
        <v>0</v>
      </c>
      <c r="BE198" s="175">
        <f>SUMIFS('1-2 人员岗位信息'!O:O,'1-2 人员岗位信息'!$C:$C,"劳务派遣",'1-2 人员岗位信息'!$B:$B,$D198)</f>
        <v>0</v>
      </c>
      <c r="BF198" s="299"/>
      <c r="BG198" s="175">
        <f t="shared" si="440"/>
        <v>0</v>
      </c>
      <c r="BH198" s="175">
        <f>SUMIFS('1-2 人员岗位信息'!P:P,'1-2 人员岗位信息'!$C:$C,"劳务派遣",'1-2 人员岗位信息'!$B:$B,$D198)</f>
        <v>0</v>
      </c>
      <c r="BI198" s="299"/>
      <c r="BJ198" s="175">
        <f t="shared" si="441"/>
        <v>0</v>
      </c>
      <c r="BK198" s="175">
        <f>SUMIFS('1-2 人员岗位信息'!Q:Q,'1-2 人员岗位信息'!$C:$C,"劳务派遣",'1-2 人员岗位信息'!$B:$B,$D198)</f>
        <v>0</v>
      </c>
      <c r="BL198" s="308"/>
      <c r="BM198" s="312"/>
      <c r="BN198" s="316"/>
    </row>
    <row r="199" s="264" customFormat="1" ht="33.95" hidden="1" customHeight="1" outlineLevel="5" spans="2:66">
      <c r="B199" s="175" t="s">
        <v>784</v>
      </c>
      <c r="C199" s="284" t="s">
        <v>1121</v>
      </c>
      <c r="D199" s="264" t="s">
        <v>1113</v>
      </c>
      <c r="E199" s="175" t="s">
        <v>1119</v>
      </c>
      <c r="F199" s="175"/>
      <c r="G199" s="175" t="s">
        <v>788</v>
      </c>
      <c r="H199" s="175">
        <f t="shared" si="425"/>
        <v>0</v>
      </c>
      <c r="I199" s="175" t="s">
        <v>789</v>
      </c>
      <c r="J199" s="175" t="e">
        <f t="shared" si="426"/>
        <v>#DIV/0!</v>
      </c>
      <c r="K199" s="175" t="s">
        <v>790</v>
      </c>
      <c r="L199" s="175" t="e">
        <f t="shared" si="427"/>
        <v>#DIV/0!</v>
      </c>
      <c r="M199" s="175" t="s">
        <v>791</v>
      </c>
      <c r="N199" s="175">
        <f t="shared" si="428"/>
        <v>0</v>
      </c>
      <c r="O199" s="175"/>
      <c r="P199" s="291"/>
      <c r="Q199" s="291"/>
      <c r="R199" s="291"/>
      <c r="S199" s="291"/>
      <c r="T199" s="291"/>
      <c r="U199" s="291"/>
      <c r="V199" s="291"/>
      <c r="W199" s="291"/>
      <c r="X199" s="291"/>
      <c r="Y199" s="291"/>
      <c r="Z199" s="291"/>
      <c r="AA199" s="291"/>
      <c r="AB199" s="175">
        <f t="shared" si="429"/>
        <v>0</v>
      </c>
      <c r="AC199" s="175">
        <f t="shared" si="430"/>
        <v>0</v>
      </c>
      <c r="AD199" s="175">
        <f>SUMIFS('1-2 人员岗位信息'!F:F,'1-2 人员岗位信息'!$C:$C,"劳务派遣",'1-2 人员岗位信息'!$B:$B,$D199)</f>
        <v>0</v>
      </c>
      <c r="AE199" s="299"/>
      <c r="AF199" s="175">
        <f t="shared" si="431"/>
        <v>0</v>
      </c>
      <c r="AG199" s="175">
        <f>SUMIFS('1-2 人员岗位信息'!G:G,'1-2 人员岗位信息'!$C:$C,"劳务派遣",'1-2 人员岗位信息'!$B:$B,$D199)</f>
        <v>0</v>
      </c>
      <c r="AH199" s="299"/>
      <c r="AI199" s="175">
        <f t="shared" si="432"/>
        <v>0</v>
      </c>
      <c r="AJ199" s="175">
        <f>SUMIFS('1-2 人员岗位信息'!H:H,'1-2 人员岗位信息'!$C:$C,"劳务派遣",'1-2 人员岗位信息'!$B:$B,$D199)</f>
        <v>0</v>
      </c>
      <c r="AK199" s="299"/>
      <c r="AL199" s="175">
        <f t="shared" si="433"/>
        <v>0</v>
      </c>
      <c r="AM199" s="175">
        <f>SUMIFS('1-2 人员岗位信息'!I:I,'1-2 人员岗位信息'!$C:$C,"劳务派遣",'1-2 人员岗位信息'!$B:$B,$D199)</f>
        <v>0</v>
      </c>
      <c r="AN199" s="299"/>
      <c r="AO199" s="175">
        <f t="shared" si="434"/>
        <v>0</v>
      </c>
      <c r="AP199" s="175">
        <f>SUMIFS('1-2 人员岗位信息'!J:J,'1-2 人员岗位信息'!$C:$C,"劳务派遣",'1-2 人员岗位信息'!$B:$B,$D199)</f>
        <v>0</v>
      </c>
      <c r="AQ199" s="299"/>
      <c r="AR199" s="175">
        <f t="shared" si="435"/>
        <v>0</v>
      </c>
      <c r="AS199" s="175">
        <f>SUMIFS('1-2 人员岗位信息'!K:K,'1-2 人员岗位信息'!$C:$C,"劳务派遣",'1-2 人员岗位信息'!$B:$B,$D199)</f>
        <v>0</v>
      </c>
      <c r="AT199" s="299"/>
      <c r="AU199" s="175">
        <f t="shared" si="436"/>
        <v>0</v>
      </c>
      <c r="AV199" s="175">
        <f>SUMIFS('1-2 人员岗位信息'!L:L,'1-2 人员岗位信息'!$C:$C,"劳务派遣",'1-2 人员岗位信息'!$B:$B,$D199)</f>
        <v>0</v>
      </c>
      <c r="AW199" s="299"/>
      <c r="AX199" s="175">
        <f t="shared" si="437"/>
        <v>0</v>
      </c>
      <c r="AY199" s="175">
        <f>SUMIFS('1-2 人员岗位信息'!M:M,'1-2 人员岗位信息'!$C:$C,"劳务派遣",'1-2 人员岗位信息'!$B:$B,$D199)</f>
        <v>0</v>
      </c>
      <c r="AZ199" s="299"/>
      <c r="BA199" s="175">
        <f t="shared" si="438"/>
        <v>0</v>
      </c>
      <c r="BB199" s="175">
        <f>SUMIFS('1-2 人员岗位信息'!N:N,'1-2 人员岗位信息'!$C:$C,"劳务派遣",'1-2 人员岗位信息'!$B:$B,$D199)</f>
        <v>0</v>
      </c>
      <c r="BC199" s="299"/>
      <c r="BD199" s="175">
        <f t="shared" si="439"/>
        <v>0</v>
      </c>
      <c r="BE199" s="175">
        <f>SUMIFS('1-2 人员岗位信息'!O:O,'1-2 人员岗位信息'!$C:$C,"劳务派遣",'1-2 人员岗位信息'!$B:$B,$D199)</f>
        <v>0</v>
      </c>
      <c r="BF199" s="299"/>
      <c r="BG199" s="175">
        <f t="shared" si="440"/>
        <v>0</v>
      </c>
      <c r="BH199" s="175">
        <f>SUMIFS('1-2 人员岗位信息'!P:P,'1-2 人员岗位信息'!$C:$C,"劳务派遣",'1-2 人员岗位信息'!$B:$B,$D199)</f>
        <v>0</v>
      </c>
      <c r="BI199" s="299"/>
      <c r="BJ199" s="175">
        <f t="shared" si="441"/>
        <v>0</v>
      </c>
      <c r="BK199" s="175">
        <f>SUMIFS('1-2 人员岗位信息'!Q:Q,'1-2 人员岗位信息'!$C:$C,"劳务派遣",'1-2 人员岗位信息'!$B:$B,$D199)</f>
        <v>0</v>
      </c>
      <c r="BL199" s="308"/>
      <c r="BM199" s="312"/>
      <c r="BN199" s="316"/>
    </row>
    <row r="200" s="264" customFormat="1" ht="33.95" hidden="1" customHeight="1" outlineLevel="5" spans="2:66">
      <c r="B200" s="175" t="s">
        <v>784</v>
      </c>
      <c r="C200" s="284" t="s">
        <v>1122</v>
      </c>
      <c r="D200" s="264" t="s">
        <v>1115</v>
      </c>
      <c r="E200" s="175" t="s">
        <v>1119</v>
      </c>
      <c r="F200" s="175"/>
      <c r="G200" s="175" t="s">
        <v>788</v>
      </c>
      <c r="H200" s="175">
        <f t="shared" si="425"/>
        <v>0</v>
      </c>
      <c r="I200" s="175" t="s">
        <v>789</v>
      </c>
      <c r="J200" s="175" t="e">
        <f t="shared" si="426"/>
        <v>#DIV/0!</v>
      </c>
      <c r="K200" s="175" t="s">
        <v>790</v>
      </c>
      <c r="L200" s="175" t="e">
        <f t="shared" si="427"/>
        <v>#DIV/0!</v>
      </c>
      <c r="M200" s="175" t="s">
        <v>791</v>
      </c>
      <c r="N200" s="175">
        <f t="shared" si="428"/>
        <v>0</v>
      </c>
      <c r="O200" s="175"/>
      <c r="P200" s="291"/>
      <c r="Q200" s="291"/>
      <c r="R200" s="291"/>
      <c r="S200" s="291"/>
      <c r="T200" s="291"/>
      <c r="U200" s="291"/>
      <c r="V200" s="291"/>
      <c r="W200" s="291"/>
      <c r="X200" s="291"/>
      <c r="Y200" s="291"/>
      <c r="Z200" s="291"/>
      <c r="AA200" s="291"/>
      <c r="AB200" s="175">
        <f t="shared" si="429"/>
        <v>0</v>
      </c>
      <c r="AC200" s="175">
        <f t="shared" si="430"/>
        <v>0</v>
      </c>
      <c r="AD200" s="175">
        <f>SUMIFS('1-2 人员岗位信息'!F:F,'1-2 人员岗位信息'!$C:$C,"劳务派遣",'1-2 人员岗位信息'!$B:$B,$D200)</f>
        <v>0</v>
      </c>
      <c r="AE200" s="299"/>
      <c r="AF200" s="175">
        <f t="shared" si="431"/>
        <v>0</v>
      </c>
      <c r="AG200" s="175">
        <f>SUMIFS('1-2 人员岗位信息'!G:G,'1-2 人员岗位信息'!$C:$C,"劳务派遣",'1-2 人员岗位信息'!$B:$B,$D200)</f>
        <v>0</v>
      </c>
      <c r="AH200" s="299"/>
      <c r="AI200" s="175">
        <f t="shared" si="432"/>
        <v>0</v>
      </c>
      <c r="AJ200" s="175">
        <f>SUMIFS('1-2 人员岗位信息'!H:H,'1-2 人员岗位信息'!$C:$C,"劳务派遣",'1-2 人员岗位信息'!$B:$B,$D200)</f>
        <v>0</v>
      </c>
      <c r="AK200" s="299"/>
      <c r="AL200" s="175">
        <f t="shared" si="433"/>
        <v>0</v>
      </c>
      <c r="AM200" s="175">
        <f>SUMIFS('1-2 人员岗位信息'!I:I,'1-2 人员岗位信息'!$C:$C,"劳务派遣",'1-2 人员岗位信息'!$B:$B,$D200)</f>
        <v>0</v>
      </c>
      <c r="AN200" s="299"/>
      <c r="AO200" s="175">
        <f t="shared" si="434"/>
        <v>0</v>
      </c>
      <c r="AP200" s="175">
        <f>SUMIFS('1-2 人员岗位信息'!J:J,'1-2 人员岗位信息'!$C:$C,"劳务派遣",'1-2 人员岗位信息'!$B:$B,$D200)</f>
        <v>0</v>
      </c>
      <c r="AQ200" s="299"/>
      <c r="AR200" s="175">
        <f t="shared" si="435"/>
        <v>0</v>
      </c>
      <c r="AS200" s="175">
        <f>SUMIFS('1-2 人员岗位信息'!K:K,'1-2 人员岗位信息'!$C:$C,"劳务派遣",'1-2 人员岗位信息'!$B:$B,$D200)</f>
        <v>0</v>
      </c>
      <c r="AT200" s="299"/>
      <c r="AU200" s="175">
        <f t="shared" si="436"/>
        <v>0</v>
      </c>
      <c r="AV200" s="175">
        <f>SUMIFS('1-2 人员岗位信息'!L:L,'1-2 人员岗位信息'!$C:$C,"劳务派遣",'1-2 人员岗位信息'!$B:$B,$D200)</f>
        <v>0</v>
      </c>
      <c r="AW200" s="299"/>
      <c r="AX200" s="175">
        <f t="shared" si="437"/>
        <v>0</v>
      </c>
      <c r="AY200" s="175">
        <f>SUMIFS('1-2 人员岗位信息'!M:M,'1-2 人员岗位信息'!$C:$C,"劳务派遣",'1-2 人员岗位信息'!$B:$B,$D200)</f>
        <v>0</v>
      </c>
      <c r="AZ200" s="299"/>
      <c r="BA200" s="175">
        <f t="shared" si="438"/>
        <v>0</v>
      </c>
      <c r="BB200" s="175">
        <f>SUMIFS('1-2 人员岗位信息'!N:N,'1-2 人员岗位信息'!$C:$C,"劳务派遣",'1-2 人员岗位信息'!$B:$B,$D200)</f>
        <v>0</v>
      </c>
      <c r="BC200" s="299"/>
      <c r="BD200" s="175">
        <f t="shared" si="439"/>
        <v>0</v>
      </c>
      <c r="BE200" s="175">
        <f>SUMIFS('1-2 人员岗位信息'!O:O,'1-2 人员岗位信息'!$C:$C,"劳务派遣",'1-2 人员岗位信息'!$B:$B,$D200)</f>
        <v>0</v>
      </c>
      <c r="BF200" s="299"/>
      <c r="BG200" s="175">
        <f t="shared" si="440"/>
        <v>0</v>
      </c>
      <c r="BH200" s="175">
        <f>SUMIFS('1-2 人员岗位信息'!P:P,'1-2 人员岗位信息'!$C:$C,"劳务派遣",'1-2 人员岗位信息'!$B:$B,$D200)</f>
        <v>0</v>
      </c>
      <c r="BI200" s="299"/>
      <c r="BJ200" s="175">
        <f t="shared" si="441"/>
        <v>0</v>
      </c>
      <c r="BK200" s="175">
        <f>SUMIFS('1-2 人员岗位信息'!Q:Q,'1-2 人员岗位信息'!$C:$C,"劳务派遣",'1-2 人员岗位信息'!$B:$B,$D200)</f>
        <v>0</v>
      </c>
      <c r="BL200" s="308"/>
      <c r="BM200" s="312"/>
      <c r="BN200" s="316"/>
    </row>
    <row r="201" s="264" customFormat="1" ht="33.95" hidden="1" customHeight="1" outlineLevel="5" spans="2:66">
      <c r="B201" s="175" t="s">
        <v>784</v>
      </c>
      <c r="C201" s="284" t="s">
        <v>1123</v>
      </c>
      <c r="D201" s="264" t="s">
        <v>1117</v>
      </c>
      <c r="E201" s="175" t="s">
        <v>1119</v>
      </c>
      <c r="F201" s="175"/>
      <c r="G201" s="175" t="s">
        <v>788</v>
      </c>
      <c r="H201" s="175">
        <f t="shared" si="425"/>
        <v>0</v>
      </c>
      <c r="I201" s="175" t="s">
        <v>789</v>
      </c>
      <c r="J201" s="175" t="e">
        <f t="shared" si="426"/>
        <v>#DIV/0!</v>
      </c>
      <c r="K201" s="175" t="s">
        <v>790</v>
      </c>
      <c r="L201" s="175" t="e">
        <f t="shared" si="427"/>
        <v>#DIV/0!</v>
      </c>
      <c r="M201" s="175" t="s">
        <v>791</v>
      </c>
      <c r="N201" s="175">
        <f t="shared" si="428"/>
        <v>0</v>
      </c>
      <c r="O201" s="175"/>
      <c r="P201" s="291"/>
      <c r="Q201" s="291"/>
      <c r="R201" s="291"/>
      <c r="S201" s="291"/>
      <c r="T201" s="291"/>
      <c r="U201" s="291"/>
      <c r="V201" s="291"/>
      <c r="W201" s="291"/>
      <c r="X201" s="291"/>
      <c r="Y201" s="291"/>
      <c r="Z201" s="291"/>
      <c r="AA201" s="291"/>
      <c r="AB201" s="175">
        <f t="shared" si="429"/>
        <v>0</v>
      </c>
      <c r="AC201" s="175">
        <f t="shared" si="430"/>
        <v>0</v>
      </c>
      <c r="AD201" s="175">
        <f>SUMIFS('1-2 人员岗位信息'!F:F,'1-2 人员岗位信息'!$C:$C,"劳务派遣",'1-2 人员岗位信息'!$B:$B,$D201)</f>
        <v>0</v>
      </c>
      <c r="AE201" s="299"/>
      <c r="AF201" s="175">
        <f t="shared" si="431"/>
        <v>0</v>
      </c>
      <c r="AG201" s="175">
        <f>SUMIFS('1-2 人员岗位信息'!G:G,'1-2 人员岗位信息'!$C:$C,"劳务派遣",'1-2 人员岗位信息'!$B:$B,$D201)</f>
        <v>0</v>
      </c>
      <c r="AH201" s="299"/>
      <c r="AI201" s="175">
        <f t="shared" si="432"/>
        <v>0</v>
      </c>
      <c r="AJ201" s="175">
        <f>SUMIFS('1-2 人员岗位信息'!H:H,'1-2 人员岗位信息'!$C:$C,"劳务派遣",'1-2 人员岗位信息'!$B:$B,$D201)</f>
        <v>0</v>
      </c>
      <c r="AK201" s="299"/>
      <c r="AL201" s="175">
        <f t="shared" si="433"/>
        <v>0</v>
      </c>
      <c r="AM201" s="175">
        <f>SUMIFS('1-2 人员岗位信息'!I:I,'1-2 人员岗位信息'!$C:$C,"劳务派遣",'1-2 人员岗位信息'!$B:$B,$D201)</f>
        <v>0</v>
      </c>
      <c r="AN201" s="299"/>
      <c r="AO201" s="175">
        <f t="shared" si="434"/>
        <v>0</v>
      </c>
      <c r="AP201" s="175">
        <f>SUMIFS('1-2 人员岗位信息'!J:J,'1-2 人员岗位信息'!$C:$C,"劳务派遣",'1-2 人员岗位信息'!$B:$B,$D201)</f>
        <v>0</v>
      </c>
      <c r="AQ201" s="299"/>
      <c r="AR201" s="175">
        <f t="shared" si="435"/>
        <v>0</v>
      </c>
      <c r="AS201" s="175">
        <f>SUMIFS('1-2 人员岗位信息'!K:K,'1-2 人员岗位信息'!$C:$C,"劳务派遣",'1-2 人员岗位信息'!$B:$B,$D201)</f>
        <v>0</v>
      </c>
      <c r="AT201" s="299"/>
      <c r="AU201" s="175">
        <f t="shared" si="436"/>
        <v>0</v>
      </c>
      <c r="AV201" s="175">
        <f>SUMIFS('1-2 人员岗位信息'!L:L,'1-2 人员岗位信息'!$C:$C,"劳务派遣",'1-2 人员岗位信息'!$B:$B,$D201)</f>
        <v>0</v>
      </c>
      <c r="AW201" s="299"/>
      <c r="AX201" s="175">
        <f t="shared" si="437"/>
        <v>0</v>
      </c>
      <c r="AY201" s="175">
        <f>SUMIFS('1-2 人员岗位信息'!M:M,'1-2 人员岗位信息'!$C:$C,"劳务派遣",'1-2 人员岗位信息'!$B:$B,$D201)</f>
        <v>0</v>
      </c>
      <c r="AZ201" s="299"/>
      <c r="BA201" s="175">
        <f t="shared" si="438"/>
        <v>0</v>
      </c>
      <c r="BB201" s="175">
        <f>SUMIFS('1-2 人员岗位信息'!N:N,'1-2 人员岗位信息'!$C:$C,"劳务派遣",'1-2 人员岗位信息'!$B:$B,$D201)</f>
        <v>0</v>
      </c>
      <c r="BC201" s="299"/>
      <c r="BD201" s="175">
        <f t="shared" si="439"/>
        <v>0</v>
      </c>
      <c r="BE201" s="175">
        <f>SUMIFS('1-2 人员岗位信息'!O:O,'1-2 人员岗位信息'!$C:$C,"劳务派遣",'1-2 人员岗位信息'!$B:$B,$D201)</f>
        <v>0</v>
      </c>
      <c r="BF201" s="299"/>
      <c r="BG201" s="175">
        <f t="shared" si="440"/>
        <v>0</v>
      </c>
      <c r="BH201" s="175">
        <f>SUMIFS('1-2 人员岗位信息'!P:P,'1-2 人员岗位信息'!$C:$C,"劳务派遣",'1-2 人员岗位信息'!$B:$B,$D201)</f>
        <v>0</v>
      </c>
      <c r="BI201" s="299"/>
      <c r="BJ201" s="175">
        <f t="shared" si="441"/>
        <v>0</v>
      </c>
      <c r="BK201" s="175">
        <f>SUMIFS('1-2 人员岗位信息'!Q:Q,'1-2 人员岗位信息'!$C:$C,"劳务派遣",'1-2 人员岗位信息'!$B:$B,$D201)</f>
        <v>0</v>
      </c>
      <c r="BL201" s="308"/>
      <c r="BM201" s="312"/>
      <c r="BN201" s="316"/>
    </row>
    <row r="202" s="118" customFormat="1" ht="33.95" hidden="1" customHeight="1" outlineLevel="4" collapsed="1" spans="2:66">
      <c r="B202" s="119" t="s">
        <v>779</v>
      </c>
      <c r="C202" s="120" t="s">
        <v>1124</v>
      </c>
      <c r="D202" s="118" t="s">
        <v>19</v>
      </c>
      <c r="E202" s="119"/>
      <c r="F202" s="119"/>
      <c r="G202" s="119"/>
      <c r="H202" s="119">
        <f>SUM(H203:H207)</f>
        <v>0</v>
      </c>
      <c r="I202" s="119"/>
      <c r="J202" s="119"/>
      <c r="K202" s="119"/>
      <c r="L202" s="119"/>
      <c r="M202" s="119"/>
      <c r="N202" s="119"/>
      <c r="O202" s="119"/>
      <c r="P202" s="290"/>
      <c r="Q202" s="290"/>
      <c r="R202" s="290"/>
      <c r="S202" s="290"/>
      <c r="T202" s="290"/>
      <c r="U202" s="290"/>
      <c r="V202" s="290"/>
      <c r="W202" s="290"/>
      <c r="X202" s="290"/>
      <c r="Y202" s="290"/>
      <c r="Z202" s="290"/>
      <c r="AA202" s="290"/>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7"/>
      <c r="BM202" s="312"/>
      <c r="BN202" s="315"/>
    </row>
    <row r="203" s="264" customFormat="1" ht="33.95" hidden="1" customHeight="1" outlineLevel="5" spans="2:66">
      <c r="B203" s="175" t="s">
        <v>784</v>
      </c>
      <c r="C203" s="284" t="s">
        <v>1125</v>
      </c>
      <c r="D203" s="264" t="s">
        <v>1108</v>
      </c>
      <c r="E203" s="175" t="s">
        <v>1126</v>
      </c>
      <c r="F203" s="175"/>
      <c r="G203" s="175" t="s">
        <v>788</v>
      </c>
      <c r="H203" s="175">
        <f t="shared" ref="H203:H207" si="443">AB203</f>
        <v>0</v>
      </c>
      <c r="I203" s="175" t="s">
        <v>789</v>
      </c>
      <c r="J203" s="175" t="e">
        <f t="shared" ref="J203:J207" si="444">SUM(AD203,AG203,AJ203,AM203,AP203,AS203,AV203,AY203,BB203,BE203,BH203,BK203)/N203</f>
        <v>#DIV/0!</v>
      </c>
      <c r="K203" s="175" t="s">
        <v>790</v>
      </c>
      <c r="L203" s="175" t="e">
        <f t="shared" ref="L203:L207" si="445">H203/N203/J203</f>
        <v>#DIV/0!</v>
      </c>
      <c r="M203" s="175" t="s">
        <v>791</v>
      </c>
      <c r="N203" s="175">
        <f t="shared" ref="N203:N207" si="446">COUNTIF(AD203,"&gt;0")+COUNTIF(AG203,"&gt;0")+COUNTIF(AJ203,"&gt;0")+COUNTIF(AM203,"&gt;0")+COUNTIF(AP203,"&gt;0")+COUNTIF(AS203,"&gt;0")+COUNTIF(AV203,"&gt;0")+COUNTIF(AY203,"&gt;0")+COUNTIF(BB203,"&gt;0")+COUNTIF(BE203,"&gt;0")+COUNTIF(BH203,"&gt;0")+COUNTIF(BK203,"&gt;0")</f>
        <v>0</v>
      </c>
      <c r="O203" s="175"/>
      <c r="P203" s="291"/>
      <c r="Q203" s="291"/>
      <c r="R203" s="291"/>
      <c r="S203" s="291"/>
      <c r="T203" s="291"/>
      <c r="U203" s="291"/>
      <c r="V203" s="291"/>
      <c r="W203" s="291"/>
      <c r="X203" s="291"/>
      <c r="Y203" s="291"/>
      <c r="Z203" s="291"/>
      <c r="AA203" s="291"/>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9"/>
      <c r="AF203" s="175">
        <f t="shared" ref="AF203:AF207" si="449">AG203*AH203</f>
        <v>0</v>
      </c>
      <c r="AG203" s="175">
        <f>SUMIFS('1-2 人员岗位信息'!G:G,'1-2 人员岗位信息'!$C:$C,"专业外包",'1-2 人员岗位信息'!$B:$B,$D203)</f>
        <v>0</v>
      </c>
      <c r="AH203" s="299"/>
      <c r="AI203" s="175">
        <f t="shared" ref="AI203:AI207" si="450">AJ203*AK203</f>
        <v>0</v>
      </c>
      <c r="AJ203" s="175">
        <f>SUMIFS('1-2 人员岗位信息'!H:H,'1-2 人员岗位信息'!$C:$C,"专业外包",'1-2 人员岗位信息'!$B:$B,$D203)</f>
        <v>0</v>
      </c>
      <c r="AK203" s="299"/>
      <c r="AL203" s="175">
        <f t="shared" ref="AL203:AL207" si="451">AM203*AN203</f>
        <v>0</v>
      </c>
      <c r="AM203" s="175">
        <f>SUMIFS('1-2 人员岗位信息'!I:I,'1-2 人员岗位信息'!$C:$C,"专业外包",'1-2 人员岗位信息'!$B:$B,$D203)</f>
        <v>0</v>
      </c>
      <c r="AN203" s="299"/>
      <c r="AO203" s="175">
        <f t="shared" ref="AO203:AO207" si="452">AP203*AQ203</f>
        <v>0</v>
      </c>
      <c r="AP203" s="175">
        <f>SUMIFS('1-2 人员岗位信息'!J:J,'1-2 人员岗位信息'!$C:$C,"专业外包",'1-2 人员岗位信息'!$B:$B,$D203)</f>
        <v>0</v>
      </c>
      <c r="AQ203" s="299"/>
      <c r="AR203" s="175">
        <f t="shared" ref="AR203:AR207" si="453">AS203*AT203</f>
        <v>0</v>
      </c>
      <c r="AS203" s="175">
        <f>SUMIFS('1-2 人员岗位信息'!K:K,'1-2 人员岗位信息'!$C:$C,"专业外包",'1-2 人员岗位信息'!$B:$B,$D203)</f>
        <v>0</v>
      </c>
      <c r="AT203" s="299"/>
      <c r="AU203" s="175">
        <f t="shared" ref="AU203:AU207" si="454">AV203*AW203</f>
        <v>0</v>
      </c>
      <c r="AV203" s="175">
        <f>SUMIFS('1-2 人员岗位信息'!L:L,'1-2 人员岗位信息'!$C:$C,"专业外包",'1-2 人员岗位信息'!$B:$B,$D203)</f>
        <v>0</v>
      </c>
      <c r="AW203" s="299"/>
      <c r="AX203" s="175">
        <f t="shared" ref="AX203:AX207" si="455">AY203*AZ203</f>
        <v>0</v>
      </c>
      <c r="AY203" s="175">
        <f>SUMIFS('1-2 人员岗位信息'!M:M,'1-2 人员岗位信息'!$C:$C,"专业外包",'1-2 人员岗位信息'!$B:$B,$D203)</f>
        <v>0</v>
      </c>
      <c r="AZ203" s="299"/>
      <c r="BA203" s="175">
        <f t="shared" ref="BA203:BA207" si="456">BB203*BC203</f>
        <v>0</v>
      </c>
      <c r="BB203" s="175">
        <f>SUMIFS('1-2 人员岗位信息'!N:N,'1-2 人员岗位信息'!$C:$C,"专业外包",'1-2 人员岗位信息'!$B:$B,$D203)</f>
        <v>0</v>
      </c>
      <c r="BC203" s="299"/>
      <c r="BD203" s="175">
        <f t="shared" ref="BD203:BD207" si="457">BE203*BF203</f>
        <v>0</v>
      </c>
      <c r="BE203" s="175">
        <f>SUMIFS('1-2 人员岗位信息'!O:O,'1-2 人员岗位信息'!$C:$C,"专业外包",'1-2 人员岗位信息'!$B:$B,$D203)</f>
        <v>0</v>
      </c>
      <c r="BF203" s="299"/>
      <c r="BG203" s="175">
        <f t="shared" ref="BG203:BG207" si="458">BH203*BI203</f>
        <v>0</v>
      </c>
      <c r="BH203" s="175">
        <f>SUMIFS('1-2 人员岗位信息'!P:P,'1-2 人员岗位信息'!$C:$C,"专业外包",'1-2 人员岗位信息'!$B:$B,$D203)</f>
        <v>0</v>
      </c>
      <c r="BI203" s="299"/>
      <c r="BJ203" s="175">
        <f t="shared" ref="BJ203:BJ207" si="459">BK203*BL203</f>
        <v>0</v>
      </c>
      <c r="BK203" s="175">
        <f>SUMIFS('1-2 人员岗位信息'!Q:Q,'1-2 人员岗位信息'!$C:$C,"专业外包",'1-2 人员岗位信息'!$B:$B,$D203)</f>
        <v>0</v>
      </c>
      <c r="BL203" s="299"/>
      <c r="BM203" s="312"/>
      <c r="BN203" s="316"/>
    </row>
    <row r="204" s="264" customFormat="1" ht="33.95" hidden="1" customHeight="1" outlineLevel="5" spans="2:66">
      <c r="B204" s="175" t="s">
        <v>784</v>
      </c>
      <c r="C204" s="284" t="s">
        <v>1127</v>
      </c>
      <c r="D204" s="264" t="s">
        <v>1111</v>
      </c>
      <c r="E204" s="175" t="s">
        <v>1126</v>
      </c>
      <c r="F204" s="175"/>
      <c r="G204" s="175" t="s">
        <v>788</v>
      </c>
      <c r="H204" s="175">
        <f t="shared" si="443"/>
        <v>0</v>
      </c>
      <c r="I204" s="175" t="s">
        <v>789</v>
      </c>
      <c r="J204" s="175" t="e">
        <f t="shared" si="444"/>
        <v>#DIV/0!</v>
      </c>
      <c r="K204" s="175" t="s">
        <v>790</v>
      </c>
      <c r="L204" s="175" t="e">
        <f t="shared" si="445"/>
        <v>#DIV/0!</v>
      </c>
      <c r="M204" s="175" t="s">
        <v>791</v>
      </c>
      <c r="N204" s="175">
        <f t="shared" si="446"/>
        <v>0</v>
      </c>
      <c r="O204" s="175"/>
      <c r="P204" s="291"/>
      <c r="Q204" s="291"/>
      <c r="R204" s="291"/>
      <c r="S204" s="291"/>
      <c r="T204" s="291"/>
      <c r="U204" s="291"/>
      <c r="V204" s="291"/>
      <c r="W204" s="291"/>
      <c r="X204" s="291"/>
      <c r="Y204" s="291"/>
      <c r="Z204" s="291"/>
      <c r="AA204" s="291"/>
      <c r="AB204" s="175">
        <f t="shared" si="447"/>
        <v>0</v>
      </c>
      <c r="AC204" s="175">
        <f t="shared" si="448"/>
        <v>0</v>
      </c>
      <c r="AD204" s="175">
        <f>SUMIFS('1-2 人员岗位信息'!F:F,'1-2 人员岗位信息'!$C:$C,"专业外包",'1-2 人员岗位信息'!$B:$B,$D204)</f>
        <v>0</v>
      </c>
      <c r="AE204" s="299"/>
      <c r="AF204" s="175">
        <f t="shared" si="449"/>
        <v>0</v>
      </c>
      <c r="AG204" s="175">
        <f>SUMIFS('1-2 人员岗位信息'!G:G,'1-2 人员岗位信息'!$C:$C,"专业外包",'1-2 人员岗位信息'!$B:$B,$D204)</f>
        <v>0</v>
      </c>
      <c r="AH204" s="299"/>
      <c r="AI204" s="175">
        <f t="shared" si="450"/>
        <v>0</v>
      </c>
      <c r="AJ204" s="175">
        <f>SUMIFS('1-2 人员岗位信息'!H:H,'1-2 人员岗位信息'!$C:$C,"专业外包",'1-2 人员岗位信息'!$B:$B,$D204)</f>
        <v>0</v>
      </c>
      <c r="AK204" s="299"/>
      <c r="AL204" s="175">
        <f t="shared" si="451"/>
        <v>0</v>
      </c>
      <c r="AM204" s="175">
        <f>SUMIFS('1-2 人员岗位信息'!I:I,'1-2 人员岗位信息'!$C:$C,"专业外包",'1-2 人员岗位信息'!$B:$B,$D204)</f>
        <v>0</v>
      </c>
      <c r="AN204" s="299"/>
      <c r="AO204" s="175">
        <f t="shared" si="452"/>
        <v>0</v>
      </c>
      <c r="AP204" s="175">
        <f>SUMIFS('1-2 人员岗位信息'!J:J,'1-2 人员岗位信息'!$C:$C,"专业外包",'1-2 人员岗位信息'!$B:$B,$D204)</f>
        <v>0</v>
      </c>
      <c r="AQ204" s="299"/>
      <c r="AR204" s="175">
        <f t="shared" si="453"/>
        <v>0</v>
      </c>
      <c r="AS204" s="175">
        <f>SUMIFS('1-2 人员岗位信息'!K:K,'1-2 人员岗位信息'!$C:$C,"专业外包",'1-2 人员岗位信息'!$B:$B,$D204)</f>
        <v>0</v>
      </c>
      <c r="AT204" s="299"/>
      <c r="AU204" s="175">
        <f t="shared" si="454"/>
        <v>0</v>
      </c>
      <c r="AV204" s="175">
        <f>SUMIFS('1-2 人员岗位信息'!L:L,'1-2 人员岗位信息'!$C:$C,"专业外包",'1-2 人员岗位信息'!$B:$B,$D204)</f>
        <v>0</v>
      </c>
      <c r="AW204" s="299"/>
      <c r="AX204" s="175">
        <f t="shared" si="455"/>
        <v>0</v>
      </c>
      <c r="AY204" s="175">
        <f>SUMIFS('1-2 人员岗位信息'!M:M,'1-2 人员岗位信息'!$C:$C,"专业外包",'1-2 人员岗位信息'!$B:$B,$D204)</f>
        <v>0</v>
      </c>
      <c r="AZ204" s="299"/>
      <c r="BA204" s="175">
        <f t="shared" si="456"/>
        <v>0</v>
      </c>
      <c r="BB204" s="175">
        <f>SUMIFS('1-2 人员岗位信息'!N:N,'1-2 人员岗位信息'!$C:$C,"专业外包",'1-2 人员岗位信息'!$B:$B,$D204)</f>
        <v>0</v>
      </c>
      <c r="BC204" s="299"/>
      <c r="BD204" s="175">
        <f t="shared" si="457"/>
        <v>0</v>
      </c>
      <c r="BE204" s="175">
        <f>SUMIFS('1-2 人员岗位信息'!O:O,'1-2 人员岗位信息'!$C:$C,"专业外包",'1-2 人员岗位信息'!$B:$B,$D204)</f>
        <v>0</v>
      </c>
      <c r="BF204" s="299"/>
      <c r="BG204" s="175">
        <f t="shared" si="458"/>
        <v>0</v>
      </c>
      <c r="BH204" s="175">
        <f>SUMIFS('1-2 人员岗位信息'!P:P,'1-2 人员岗位信息'!$C:$C,"专业外包",'1-2 人员岗位信息'!$B:$B,$D204)</f>
        <v>0</v>
      </c>
      <c r="BI204" s="299"/>
      <c r="BJ204" s="175">
        <f t="shared" si="459"/>
        <v>0</v>
      </c>
      <c r="BK204" s="175">
        <f>SUMIFS('1-2 人员岗位信息'!Q:Q,'1-2 人员岗位信息'!$C:$C,"专业外包",'1-2 人员岗位信息'!$B:$B,$D204)</f>
        <v>0</v>
      </c>
      <c r="BL204" s="308"/>
      <c r="BM204" s="312"/>
      <c r="BN204" s="316"/>
    </row>
    <row r="205" s="264" customFormat="1" ht="33.95" hidden="1" customHeight="1" outlineLevel="5" spans="2:66">
      <c r="B205" s="175" t="s">
        <v>784</v>
      </c>
      <c r="C205" s="284" t="s">
        <v>1128</v>
      </c>
      <c r="D205" s="264" t="s">
        <v>1113</v>
      </c>
      <c r="E205" s="175" t="s">
        <v>1126</v>
      </c>
      <c r="F205" s="175"/>
      <c r="G205" s="175" t="s">
        <v>788</v>
      </c>
      <c r="H205" s="175">
        <f t="shared" si="443"/>
        <v>0</v>
      </c>
      <c r="I205" s="175" t="s">
        <v>789</v>
      </c>
      <c r="J205" s="175" t="e">
        <f t="shared" si="444"/>
        <v>#DIV/0!</v>
      </c>
      <c r="K205" s="175" t="s">
        <v>790</v>
      </c>
      <c r="L205" s="175" t="e">
        <f t="shared" si="445"/>
        <v>#DIV/0!</v>
      </c>
      <c r="M205" s="175" t="s">
        <v>791</v>
      </c>
      <c r="N205" s="175">
        <f t="shared" si="446"/>
        <v>0</v>
      </c>
      <c r="O205" s="175"/>
      <c r="P205" s="291"/>
      <c r="Q205" s="291"/>
      <c r="R205" s="291"/>
      <c r="S205" s="291"/>
      <c r="T205" s="291"/>
      <c r="U205" s="291"/>
      <c r="V205" s="291"/>
      <c r="W205" s="291"/>
      <c r="X205" s="291"/>
      <c r="Y205" s="291"/>
      <c r="Z205" s="291"/>
      <c r="AA205" s="291"/>
      <c r="AB205" s="175">
        <f t="shared" si="447"/>
        <v>0</v>
      </c>
      <c r="AC205" s="175">
        <f t="shared" si="448"/>
        <v>0</v>
      </c>
      <c r="AD205" s="175">
        <f>SUMIFS('1-2 人员岗位信息'!F:F,'1-2 人员岗位信息'!$C:$C,"专业外包",'1-2 人员岗位信息'!$B:$B,$D205)</f>
        <v>0</v>
      </c>
      <c r="AE205" s="299"/>
      <c r="AF205" s="175">
        <f t="shared" si="449"/>
        <v>0</v>
      </c>
      <c r="AG205" s="175">
        <f>SUMIFS('1-2 人员岗位信息'!G:G,'1-2 人员岗位信息'!$C:$C,"专业外包",'1-2 人员岗位信息'!$B:$B,$D205)</f>
        <v>0</v>
      </c>
      <c r="AH205" s="299"/>
      <c r="AI205" s="175">
        <f t="shared" si="450"/>
        <v>0</v>
      </c>
      <c r="AJ205" s="175">
        <f>SUMIFS('1-2 人员岗位信息'!H:H,'1-2 人员岗位信息'!$C:$C,"专业外包",'1-2 人员岗位信息'!$B:$B,$D205)</f>
        <v>0</v>
      </c>
      <c r="AK205" s="299"/>
      <c r="AL205" s="175">
        <f t="shared" si="451"/>
        <v>0</v>
      </c>
      <c r="AM205" s="175">
        <f>SUMIFS('1-2 人员岗位信息'!I:I,'1-2 人员岗位信息'!$C:$C,"专业外包",'1-2 人员岗位信息'!$B:$B,$D205)</f>
        <v>0</v>
      </c>
      <c r="AN205" s="299"/>
      <c r="AO205" s="175">
        <f t="shared" si="452"/>
        <v>0</v>
      </c>
      <c r="AP205" s="175">
        <f>SUMIFS('1-2 人员岗位信息'!J:J,'1-2 人员岗位信息'!$C:$C,"专业外包",'1-2 人员岗位信息'!$B:$B,$D205)</f>
        <v>0</v>
      </c>
      <c r="AQ205" s="299"/>
      <c r="AR205" s="175">
        <f t="shared" si="453"/>
        <v>0</v>
      </c>
      <c r="AS205" s="175">
        <f>SUMIFS('1-2 人员岗位信息'!K:K,'1-2 人员岗位信息'!$C:$C,"专业外包",'1-2 人员岗位信息'!$B:$B,$D205)</f>
        <v>0</v>
      </c>
      <c r="AT205" s="299"/>
      <c r="AU205" s="175">
        <f t="shared" si="454"/>
        <v>0</v>
      </c>
      <c r="AV205" s="175">
        <f>SUMIFS('1-2 人员岗位信息'!L:L,'1-2 人员岗位信息'!$C:$C,"专业外包",'1-2 人员岗位信息'!$B:$B,$D205)</f>
        <v>0</v>
      </c>
      <c r="AW205" s="299"/>
      <c r="AX205" s="175">
        <f t="shared" si="455"/>
        <v>0</v>
      </c>
      <c r="AY205" s="175">
        <f>SUMIFS('1-2 人员岗位信息'!M:M,'1-2 人员岗位信息'!$C:$C,"专业外包",'1-2 人员岗位信息'!$B:$B,$D205)</f>
        <v>0</v>
      </c>
      <c r="AZ205" s="299"/>
      <c r="BA205" s="175">
        <f t="shared" si="456"/>
        <v>0</v>
      </c>
      <c r="BB205" s="175">
        <f>SUMIFS('1-2 人员岗位信息'!N:N,'1-2 人员岗位信息'!$C:$C,"专业外包",'1-2 人员岗位信息'!$B:$B,$D205)</f>
        <v>0</v>
      </c>
      <c r="BC205" s="299"/>
      <c r="BD205" s="175">
        <f t="shared" si="457"/>
        <v>0</v>
      </c>
      <c r="BE205" s="175">
        <f>SUMIFS('1-2 人员岗位信息'!O:O,'1-2 人员岗位信息'!$C:$C,"专业外包",'1-2 人员岗位信息'!$B:$B,$D205)</f>
        <v>0</v>
      </c>
      <c r="BF205" s="299"/>
      <c r="BG205" s="175">
        <f t="shared" si="458"/>
        <v>0</v>
      </c>
      <c r="BH205" s="175">
        <f>SUMIFS('1-2 人员岗位信息'!P:P,'1-2 人员岗位信息'!$C:$C,"专业外包",'1-2 人员岗位信息'!$B:$B,$D205)</f>
        <v>0</v>
      </c>
      <c r="BI205" s="299"/>
      <c r="BJ205" s="175">
        <f t="shared" si="459"/>
        <v>0</v>
      </c>
      <c r="BK205" s="175">
        <f>SUMIFS('1-2 人员岗位信息'!Q:Q,'1-2 人员岗位信息'!$C:$C,"专业外包",'1-2 人员岗位信息'!$B:$B,$D205)</f>
        <v>0</v>
      </c>
      <c r="BL205" s="308"/>
      <c r="BM205" s="312"/>
      <c r="BN205" s="316"/>
    </row>
    <row r="206" s="264" customFormat="1" ht="33.95" hidden="1" customHeight="1" outlineLevel="5" spans="2:66">
      <c r="B206" s="175" t="s">
        <v>784</v>
      </c>
      <c r="C206" s="284" t="s">
        <v>1129</v>
      </c>
      <c r="D206" s="264" t="s">
        <v>1115</v>
      </c>
      <c r="E206" s="175" t="s">
        <v>1126</v>
      </c>
      <c r="F206" s="175"/>
      <c r="G206" s="175" t="s">
        <v>788</v>
      </c>
      <c r="H206" s="175">
        <f t="shared" si="443"/>
        <v>0</v>
      </c>
      <c r="I206" s="175" t="s">
        <v>789</v>
      </c>
      <c r="J206" s="175" t="e">
        <f t="shared" si="444"/>
        <v>#DIV/0!</v>
      </c>
      <c r="K206" s="175" t="s">
        <v>790</v>
      </c>
      <c r="L206" s="175" t="e">
        <f t="shared" si="445"/>
        <v>#DIV/0!</v>
      </c>
      <c r="M206" s="175" t="s">
        <v>791</v>
      </c>
      <c r="N206" s="175">
        <f t="shared" si="446"/>
        <v>0</v>
      </c>
      <c r="O206" s="175"/>
      <c r="P206" s="291"/>
      <c r="Q206" s="291"/>
      <c r="R206" s="291"/>
      <c r="S206" s="291"/>
      <c r="T206" s="291"/>
      <c r="U206" s="291"/>
      <c r="V206" s="291"/>
      <c r="W206" s="291"/>
      <c r="X206" s="291"/>
      <c r="Y206" s="291"/>
      <c r="Z206" s="291"/>
      <c r="AA206" s="291"/>
      <c r="AB206" s="175">
        <f t="shared" si="447"/>
        <v>0</v>
      </c>
      <c r="AC206" s="175">
        <f t="shared" si="448"/>
        <v>0</v>
      </c>
      <c r="AD206" s="175">
        <f>SUMIFS('1-2 人员岗位信息'!F:F,'1-2 人员岗位信息'!$C:$C,"专业外包",'1-2 人员岗位信息'!$B:$B,$D206)</f>
        <v>0</v>
      </c>
      <c r="AE206" s="299"/>
      <c r="AF206" s="175">
        <f t="shared" si="449"/>
        <v>0</v>
      </c>
      <c r="AG206" s="175">
        <f>SUMIFS('1-2 人员岗位信息'!G:G,'1-2 人员岗位信息'!$C:$C,"专业外包",'1-2 人员岗位信息'!$B:$B,$D206)</f>
        <v>0</v>
      </c>
      <c r="AH206" s="299"/>
      <c r="AI206" s="175">
        <f t="shared" si="450"/>
        <v>0</v>
      </c>
      <c r="AJ206" s="175">
        <f>SUMIFS('1-2 人员岗位信息'!H:H,'1-2 人员岗位信息'!$C:$C,"专业外包",'1-2 人员岗位信息'!$B:$B,$D206)</f>
        <v>0</v>
      </c>
      <c r="AK206" s="299"/>
      <c r="AL206" s="175">
        <f t="shared" si="451"/>
        <v>0</v>
      </c>
      <c r="AM206" s="175">
        <f>SUMIFS('1-2 人员岗位信息'!I:I,'1-2 人员岗位信息'!$C:$C,"专业外包",'1-2 人员岗位信息'!$B:$B,$D206)</f>
        <v>0</v>
      </c>
      <c r="AN206" s="299"/>
      <c r="AO206" s="175">
        <f t="shared" si="452"/>
        <v>0</v>
      </c>
      <c r="AP206" s="175">
        <f>SUMIFS('1-2 人员岗位信息'!J:J,'1-2 人员岗位信息'!$C:$C,"专业外包",'1-2 人员岗位信息'!$B:$B,$D206)</f>
        <v>0</v>
      </c>
      <c r="AQ206" s="299"/>
      <c r="AR206" s="175">
        <f t="shared" si="453"/>
        <v>0</v>
      </c>
      <c r="AS206" s="175">
        <f>SUMIFS('1-2 人员岗位信息'!K:K,'1-2 人员岗位信息'!$C:$C,"专业外包",'1-2 人员岗位信息'!$B:$B,$D206)</f>
        <v>0</v>
      </c>
      <c r="AT206" s="299"/>
      <c r="AU206" s="175">
        <f t="shared" si="454"/>
        <v>0</v>
      </c>
      <c r="AV206" s="175">
        <f>SUMIFS('1-2 人员岗位信息'!L:L,'1-2 人员岗位信息'!$C:$C,"专业外包",'1-2 人员岗位信息'!$B:$B,$D206)</f>
        <v>0</v>
      </c>
      <c r="AW206" s="299"/>
      <c r="AX206" s="175">
        <f t="shared" si="455"/>
        <v>0</v>
      </c>
      <c r="AY206" s="175">
        <f>SUMIFS('1-2 人员岗位信息'!M:M,'1-2 人员岗位信息'!$C:$C,"专业外包",'1-2 人员岗位信息'!$B:$B,$D206)</f>
        <v>0</v>
      </c>
      <c r="AZ206" s="299"/>
      <c r="BA206" s="175">
        <f t="shared" si="456"/>
        <v>0</v>
      </c>
      <c r="BB206" s="175">
        <f>SUMIFS('1-2 人员岗位信息'!N:N,'1-2 人员岗位信息'!$C:$C,"专业外包",'1-2 人员岗位信息'!$B:$B,$D206)</f>
        <v>0</v>
      </c>
      <c r="BC206" s="299"/>
      <c r="BD206" s="175">
        <f t="shared" si="457"/>
        <v>0</v>
      </c>
      <c r="BE206" s="175">
        <f>SUMIFS('1-2 人员岗位信息'!O:O,'1-2 人员岗位信息'!$C:$C,"专业外包",'1-2 人员岗位信息'!$B:$B,$D206)</f>
        <v>0</v>
      </c>
      <c r="BF206" s="299"/>
      <c r="BG206" s="175">
        <f t="shared" si="458"/>
        <v>0</v>
      </c>
      <c r="BH206" s="175">
        <f>SUMIFS('1-2 人员岗位信息'!P:P,'1-2 人员岗位信息'!$C:$C,"专业外包",'1-2 人员岗位信息'!$B:$B,$D206)</f>
        <v>0</v>
      </c>
      <c r="BI206" s="299"/>
      <c r="BJ206" s="175">
        <f t="shared" si="459"/>
        <v>0</v>
      </c>
      <c r="BK206" s="175">
        <f>SUMIFS('1-2 人员岗位信息'!Q:Q,'1-2 人员岗位信息'!$C:$C,"专业外包",'1-2 人员岗位信息'!$B:$B,$D206)</f>
        <v>0</v>
      </c>
      <c r="BL206" s="308"/>
      <c r="BM206" s="312"/>
      <c r="BN206" s="316"/>
    </row>
    <row r="207" s="264" customFormat="1" ht="33.95" hidden="1" customHeight="1" outlineLevel="5" spans="2:66">
      <c r="B207" s="175" t="s">
        <v>784</v>
      </c>
      <c r="C207" s="284" t="s">
        <v>1130</v>
      </c>
      <c r="D207" s="264" t="s">
        <v>1117</v>
      </c>
      <c r="E207" s="175" t="s">
        <v>1126</v>
      </c>
      <c r="F207" s="175"/>
      <c r="G207" s="175" t="s">
        <v>788</v>
      </c>
      <c r="H207" s="175">
        <f t="shared" si="443"/>
        <v>0</v>
      </c>
      <c r="I207" s="175" t="s">
        <v>789</v>
      </c>
      <c r="J207" s="175" t="e">
        <f t="shared" si="444"/>
        <v>#DIV/0!</v>
      </c>
      <c r="K207" s="175" t="s">
        <v>790</v>
      </c>
      <c r="L207" s="175" t="e">
        <f t="shared" si="445"/>
        <v>#DIV/0!</v>
      </c>
      <c r="M207" s="175" t="s">
        <v>791</v>
      </c>
      <c r="N207" s="175">
        <f t="shared" si="446"/>
        <v>0</v>
      </c>
      <c r="O207" s="175"/>
      <c r="P207" s="291"/>
      <c r="Q207" s="291"/>
      <c r="R207" s="291"/>
      <c r="S207" s="291"/>
      <c r="T207" s="291"/>
      <c r="U207" s="291"/>
      <c r="V207" s="291"/>
      <c r="W207" s="291"/>
      <c r="X207" s="291"/>
      <c r="Y207" s="291"/>
      <c r="Z207" s="291"/>
      <c r="AA207" s="291"/>
      <c r="AB207" s="175">
        <f t="shared" si="447"/>
        <v>0</v>
      </c>
      <c r="AC207" s="175">
        <f t="shared" si="448"/>
        <v>0</v>
      </c>
      <c r="AD207" s="175">
        <f>SUMIFS('1-2 人员岗位信息'!F:F,'1-2 人员岗位信息'!$C:$C,"专业外包",'1-2 人员岗位信息'!$B:$B,$D207)</f>
        <v>0</v>
      </c>
      <c r="AE207" s="299"/>
      <c r="AF207" s="175">
        <f t="shared" si="449"/>
        <v>0</v>
      </c>
      <c r="AG207" s="175">
        <f>SUMIFS('1-2 人员岗位信息'!G:G,'1-2 人员岗位信息'!$C:$C,"专业外包",'1-2 人员岗位信息'!$B:$B,$D207)</f>
        <v>0</v>
      </c>
      <c r="AH207" s="299"/>
      <c r="AI207" s="175">
        <f t="shared" si="450"/>
        <v>0</v>
      </c>
      <c r="AJ207" s="175">
        <f>SUMIFS('1-2 人员岗位信息'!H:H,'1-2 人员岗位信息'!$C:$C,"专业外包",'1-2 人员岗位信息'!$B:$B,$D207)</f>
        <v>0</v>
      </c>
      <c r="AK207" s="299"/>
      <c r="AL207" s="175">
        <f t="shared" si="451"/>
        <v>0</v>
      </c>
      <c r="AM207" s="175">
        <f>SUMIFS('1-2 人员岗位信息'!I:I,'1-2 人员岗位信息'!$C:$C,"专业外包",'1-2 人员岗位信息'!$B:$B,$D207)</f>
        <v>0</v>
      </c>
      <c r="AN207" s="299"/>
      <c r="AO207" s="175">
        <f t="shared" si="452"/>
        <v>0</v>
      </c>
      <c r="AP207" s="175">
        <f>SUMIFS('1-2 人员岗位信息'!J:J,'1-2 人员岗位信息'!$C:$C,"专业外包",'1-2 人员岗位信息'!$B:$B,$D207)</f>
        <v>0</v>
      </c>
      <c r="AQ207" s="299"/>
      <c r="AR207" s="175">
        <f t="shared" si="453"/>
        <v>0</v>
      </c>
      <c r="AS207" s="175">
        <f>SUMIFS('1-2 人员岗位信息'!K:K,'1-2 人员岗位信息'!$C:$C,"专业外包",'1-2 人员岗位信息'!$B:$B,$D207)</f>
        <v>0</v>
      </c>
      <c r="AT207" s="299"/>
      <c r="AU207" s="175">
        <f t="shared" si="454"/>
        <v>0</v>
      </c>
      <c r="AV207" s="175">
        <f>SUMIFS('1-2 人员岗位信息'!L:L,'1-2 人员岗位信息'!$C:$C,"专业外包",'1-2 人员岗位信息'!$B:$B,$D207)</f>
        <v>0</v>
      </c>
      <c r="AW207" s="299"/>
      <c r="AX207" s="175">
        <f t="shared" si="455"/>
        <v>0</v>
      </c>
      <c r="AY207" s="175">
        <f>SUMIFS('1-2 人员岗位信息'!M:M,'1-2 人员岗位信息'!$C:$C,"专业外包",'1-2 人员岗位信息'!$B:$B,$D207)</f>
        <v>0</v>
      </c>
      <c r="AZ207" s="299"/>
      <c r="BA207" s="175">
        <f t="shared" si="456"/>
        <v>0</v>
      </c>
      <c r="BB207" s="175">
        <f>SUMIFS('1-2 人员岗位信息'!N:N,'1-2 人员岗位信息'!$C:$C,"专业外包",'1-2 人员岗位信息'!$B:$B,$D207)</f>
        <v>0</v>
      </c>
      <c r="BC207" s="299"/>
      <c r="BD207" s="175">
        <f t="shared" si="457"/>
        <v>0</v>
      </c>
      <c r="BE207" s="175">
        <f>SUMIFS('1-2 人员岗位信息'!O:O,'1-2 人员岗位信息'!$C:$C,"专业外包",'1-2 人员岗位信息'!$B:$B,$D207)</f>
        <v>0</v>
      </c>
      <c r="BF207" s="299"/>
      <c r="BG207" s="175">
        <f t="shared" si="458"/>
        <v>0</v>
      </c>
      <c r="BH207" s="175">
        <f>SUMIFS('1-2 人员岗位信息'!P:P,'1-2 人员岗位信息'!$C:$C,"专业外包",'1-2 人员岗位信息'!$B:$B,$D207)</f>
        <v>0</v>
      </c>
      <c r="BI207" s="299"/>
      <c r="BJ207" s="175">
        <f t="shared" si="459"/>
        <v>0</v>
      </c>
      <c r="BK207" s="175">
        <f>SUMIFS('1-2 人员岗位信息'!Q:Q,'1-2 人员岗位信息'!$C:$C,"专业外包",'1-2 人员岗位信息'!$B:$B,$D207)</f>
        <v>0</v>
      </c>
      <c r="BL207" s="308"/>
      <c r="BM207" s="312"/>
      <c r="BN207" s="316"/>
    </row>
    <row r="208" s="29" customFormat="1" ht="33.95" hidden="1" customHeight="1" outlineLevel="2" collapsed="1" spans="2:66">
      <c r="B208" s="112" t="s">
        <v>779</v>
      </c>
      <c r="C208" s="113" t="s">
        <v>220</v>
      </c>
      <c r="D208" s="29" t="s">
        <v>221</v>
      </c>
      <c r="E208" s="112"/>
      <c r="F208" s="112"/>
      <c r="G208" s="112"/>
      <c r="H208" s="112">
        <f>H209+H223+H224+H236+H239+H247+H262+H291+H303+H307</f>
        <v>19802.9056603774</v>
      </c>
      <c r="I208" s="112"/>
      <c r="J208" s="112"/>
      <c r="K208" s="112"/>
      <c r="L208" s="112"/>
      <c r="M208" s="112"/>
      <c r="N208" s="112"/>
      <c r="O208" s="112"/>
      <c r="P208" s="288"/>
      <c r="Q208" s="288"/>
      <c r="R208" s="288"/>
      <c r="S208" s="288"/>
      <c r="T208" s="288"/>
      <c r="U208" s="288"/>
      <c r="V208" s="288"/>
      <c r="W208" s="288"/>
      <c r="X208" s="288"/>
      <c r="Y208" s="288"/>
      <c r="Z208" s="288"/>
      <c r="AA208" s="288"/>
      <c r="AB208" s="112">
        <f t="shared" ref="AB208:AF208" si="460">AB209+AB223+AB224+AB236+AB239+AB247+AB262+AB291+AB303+AB307</f>
        <v>19802.9056603774</v>
      </c>
      <c r="AC208" s="112">
        <f t="shared" si="460"/>
        <v>5974.14150943396</v>
      </c>
      <c r="AD208" s="112"/>
      <c r="AE208" s="112"/>
      <c r="AF208" s="112">
        <f t="shared" si="460"/>
        <v>1257.16037735849</v>
      </c>
      <c r="AG208" s="112"/>
      <c r="AH208" s="112"/>
      <c r="AI208" s="112">
        <f>AI209+AI223+AI224+AI236+AI239+AI247+AI262+AI291+AI303+AI307</f>
        <v>1257.16037735849</v>
      </c>
      <c r="AJ208" s="112"/>
      <c r="AK208" s="112"/>
      <c r="AL208" s="112">
        <f>AL209+AL223+AL224+AL236+AL239+AL247+AL262+AL291+AL303+AL307</f>
        <v>1257.16037735849</v>
      </c>
      <c r="AM208" s="112"/>
      <c r="AN208" s="112"/>
      <c r="AO208" s="112">
        <f>AO209+AO223+AO224+AO236+AO239+AO247+AO262+AO291+AO303+AO307</f>
        <v>1257.16037735849</v>
      </c>
      <c r="AP208" s="112"/>
      <c r="AQ208" s="112"/>
      <c r="AR208" s="112">
        <f>AR209+AR223+AR224+AR236+AR239+AR247+AR262+AR291+AR303+AR307</f>
        <v>1257.16037735849</v>
      </c>
      <c r="AS208" s="112"/>
      <c r="AT208" s="112"/>
      <c r="AU208" s="112">
        <f>AU209+AU223+AU224+AU236+AU239+AU247+AU262+AU291+AU303+AU307</f>
        <v>1257.16037735849</v>
      </c>
      <c r="AV208" s="112"/>
      <c r="AW208" s="112"/>
      <c r="AX208" s="112">
        <f>AX209+AX223+AX224+AX236+AX239+AX247+AX262+AX291+AX303+AX307</f>
        <v>1257.16037735849</v>
      </c>
      <c r="AY208" s="112"/>
      <c r="AZ208" s="112"/>
      <c r="BA208" s="112">
        <f>BA209+BA223+BA224+BA236+BA239+BA247+BA262+BA291+BA303+BA307</f>
        <v>1257.16037735849</v>
      </c>
      <c r="BB208" s="112"/>
      <c r="BC208" s="112"/>
      <c r="BD208" s="112">
        <f>BD209+BD223+BD224+BD236+BD239+BD247+BD262+BD291+BD303+BD307</f>
        <v>1257.16037735849</v>
      </c>
      <c r="BE208" s="112"/>
      <c r="BF208" s="112"/>
      <c r="BG208" s="112">
        <f>BG209+BG223+BG224+BG236+BG239+BG247+BG262+BG291+BG303+BG307</f>
        <v>1257.16037735849</v>
      </c>
      <c r="BH208" s="112"/>
      <c r="BI208" s="112"/>
      <c r="BJ208" s="112">
        <f>BJ209+BJ223+BJ224+BJ236+BJ239+BJ247+BJ262+BJ291+BJ303+BJ307</f>
        <v>1257.16037735849</v>
      </c>
      <c r="BK208" s="112"/>
      <c r="BL208" s="305"/>
      <c r="BM208" s="312"/>
      <c r="BN208" s="313"/>
    </row>
    <row r="209" s="48" customFormat="1" ht="33.95" hidden="1" customHeight="1" outlineLevel="3" collapsed="1" spans="2:66">
      <c r="B209" s="115" t="s">
        <v>779</v>
      </c>
      <c r="C209" s="116" t="s">
        <v>32</v>
      </c>
      <c r="D209" s="48" t="s">
        <v>33</v>
      </c>
      <c r="E209" s="115" t="s">
        <v>1131</v>
      </c>
      <c r="F209" s="115"/>
      <c r="G209" s="115"/>
      <c r="H209" s="115">
        <f>SUM(H210:H222)</f>
        <v>0</v>
      </c>
      <c r="I209" s="115"/>
      <c r="J209" s="115"/>
      <c r="K209" s="115"/>
      <c r="L209" s="115"/>
      <c r="M209" s="115"/>
      <c r="N209" s="115"/>
      <c r="O209" s="115"/>
      <c r="P209" s="289"/>
      <c r="Q209" s="289"/>
      <c r="R209" s="289"/>
      <c r="S209" s="289"/>
      <c r="T209" s="289"/>
      <c r="U209" s="289"/>
      <c r="V209" s="289"/>
      <c r="W209" s="289"/>
      <c r="X209" s="289"/>
      <c r="Y209" s="289"/>
      <c r="Z209" s="289"/>
      <c r="AA209" s="289"/>
      <c r="AB209" s="115">
        <f t="shared" ref="AB209:AF209" si="461">SUM(AB210:AB222)</f>
        <v>0</v>
      </c>
      <c r="AC209" s="115">
        <f t="shared" si="461"/>
        <v>0</v>
      </c>
      <c r="AD209" s="115"/>
      <c r="AE209" s="115"/>
      <c r="AF209" s="115">
        <f t="shared" si="461"/>
        <v>0</v>
      </c>
      <c r="AG209" s="115"/>
      <c r="AH209" s="115"/>
      <c r="AI209" s="115">
        <f>SUM(AI210:AI222)</f>
        <v>0</v>
      </c>
      <c r="AJ209" s="115"/>
      <c r="AK209" s="115"/>
      <c r="AL209" s="115">
        <f>SUM(AL210:AL222)</f>
        <v>0</v>
      </c>
      <c r="AM209" s="115"/>
      <c r="AN209" s="115"/>
      <c r="AO209" s="115">
        <f>SUM(AO210:AO222)</f>
        <v>0</v>
      </c>
      <c r="AP209" s="115"/>
      <c r="AQ209" s="115"/>
      <c r="AR209" s="115">
        <f>SUM(AR210:AR222)</f>
        <v>0</v>
      </c>
      <c r="AS209" s="115"/>
      <c r="AT209" s="115"/>
      <c r="AU209" s="115">
        <f>SUM(AU210:AU222)</f>
        <v>0</v>
      </c>
      <c r="AV209" s="115"/>
      <c r="AW209" s="115"/>
      <c r="AX209" s="115">
        <f>SUM(AX210:AX222)</f>
        <v>0</v>
      </c>
      <c r="AY209" s="115"/>
      <c r="AZ209" s="115"/>
      <c r="BA209" s="115">
        <f>SUM(BA210:BA222)</f>
        <v>0</v>
      </c>
      <c r="BB209" s="115"/>
      <c r="BC209" s="115"/>
      <c r="BD209" s="115">
        <f>SUM(BD210:BD222)</f>
        <v>0</v>
      </c>
      <c r="BE209" s="115"/>
      <c r="BF209" s="115"/>
      <c r="BG209" s="115">
        <f>SUM(BG210:BG222)</f>
        <v>0</v>
      </c>
      <c r="BH209" s="115"/>
      <c r="BI209" s="115"/>
      <c r="BJ209" s="115">
        <f>SUM(BJ210:BJ222)</f>
        <v>0</v>
      </c>
      <c r="BK209" s="115"/>
      <c r="BL209" s="306"/>
      <c r="BM209" s="312"/>
      <c r="BN209" s="314"/>
    </row>
    <row r="210" s="118" customFormat="1" ht="33.95" hidden="1" customHeight="1" outlineLevel="5" spans="2:66">
      <c r="B210" s="119" t="s">
        <v>784</v>
      </c>
      <c r="C210" s="120" t="s">
        <v>1132</v>
      </c>
      <c r="D210" s="118" t="s">
        <v>1133</v>
      </c>
      <c r="E210" s="119"/>
      <c r="F210" s="119"/>
      <c r="G210" s="119" t="s">
        <v>788</v>
      </c>
      <c r="H210" s="119">
        <f t="shared" ref="H210:H222" si="462">AB210</f>
        <v>0</v>
      </c>
      <c r="I210" s="119" t="s">
        <v>1134</v>
      </c>
      <c r="J210" s="119" t="e">
        <f t="shared" ref="J210:J222" si="463">SUM(AD210,AG210,AJ210,AM210,AP210,AS210,AV210,AY210,BB210,BE210,BH210,BK210)/N210</f>
        <v>#DIV/0!</v>
      </c>
      <c r="K210" s="119" t="s">
        <v>1135</v>
      </c>
      <c r="L210" s="119" t="e">
        <f t="shared" ref="L210:L222" si="464">H210/N210/J210</f>
        <v>#DIV/0!</v>
      </c>
      <c r="M210" s="119" t="s">
        <v>1136</v>
      </c>
      <c r="N210" s="119">
        <f t="shared" ref="N210:N222" si="465">COUNTIF(AD210,"&gt;0")+COUNTIF(AG210,"&gt;0")+COUNTIF(AJ210,"&gt;0")+COUNTIF(AM210,"&gt;0")+COUNTIF(AP210,"&gt;0")+COUNTIF(AS210,"&gt;0")+COUNTIF(AV210,"&gt;0")+COUNTIF(AY210,"&gt;0")+COUNTIF(BB210,"&gt;0")+COUNTIF(BE210,"&gt;0")+COUNTIF(BH210,"&gt;0")+COUNTIF(BK210,"&gt;0")</f>
        <v>0</v>
      </c>
      <c r="O210" s="119"/>
      <c r="P210" s="290"/>
      <c r="Q210" s="290"/>
      <c r="R210" s="290"/>
      <c r="S210" s="290"/>
      <c r="T210" s="290"/>
      <c r="U210" s="290"/>
      <c r="V210" s="290"/>
      <c r="W210" s="290"/>
      <c r="X210" s="290"/>
      <c r="Y210" s="290"/>
      <c r="Z210" s="290"/>
      <c r="AA210" s="290"/>
      <c r="AB210" s="119">
        <f t="shared" ref="AB210:AB223" si="466">SUM(AC210,AF210,AI210,AL210,AO210,AR210,AU210,AX210,BA210,BD210,BG210,BJ210)</f>
        <v>0</v>
      </c>
      <c r="AC210" s="119">
        <f t="shared" ref="AC210:AC223" si="467">AD210*AE210</f>
        <v>0</v>
      </c>
      <c r="AD210" s="119">
        <f>'1-1 项目基础信息'!H21</f>
        <v>0</v>
      </c>
      <c r="AE210" s="290">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0</v>
      </c>
      <c r="AG210" s="119">
        <f>'1-1 项目基础信息'!I21</f>
        <v>0</v>
      </c>
      <c r="AH210" s="319">
        <f t="shared" ref="AH210:AH222" si="469">AE210</f>
        <v>330</v>
      </c>
      <c r="AI210" s="119">
        <f t="shared" ref="AI210:AI223" si="470">AJ210*AK210</f>
        <v>0</v>
      </c>
      <c r="AJ210" s="119">
        <f>'1-1 项目基础信息'!J21</f>
        <v>0</v>
      </c>
      <c r="AK210" s="319">
        <f t="shared" ref="AK210:AK222" si="471">AH210</f>
        <v>330</v>
      </c>
      <c r="AL210" s="119">
        <f t="shared" ref="AL210:AL223" si="472">AM210*AN210</f>
        <v>0</v>
      </c>
      <c r="AM210" s="119">
        <f>'1-1 项目基础信息'!K21</f>
        <v>0</v>
      </c>
      <c r="AN210" s="319">
        <f t="shared" ref="AN210:AN222" si="473">AK210</f>
        <v>330</v>
      </c>
      <c r="AO210" s="119">
        <f t="shared" ref="AO210:AO223" si="474">AP210*AQ210</f>
        <v>0</v>
      </c>
      <c r="AP210" s="119">
        <f>'1-1 项目基础信息'!L21</f>
        <v>0</v>
      </c>
      <c r="AQ210" s="319">
        <f t="shared" ref="AQ210:AQ222" si="475">AN210</f>
        <v>330</v>
      </c>
      <c r="AR210" s="119">
        <f t="shared" ref="AR210:AR223" si="476">AS210*AT210</f>
        <v>0</v>
      </c>
      <c r="AS210" s="119">
        <f>'1-1 项目基础信息'!M21</f>
        <v>0</v>
      </c>
      <c r="AT210" s="319">
        <f t="shared" ref="AT210:AT222" si="477">AQ210</f>
        <v>330</v>
      </c>
      <c r="AU210" s="119">
        <f t="shared" ref="AU210:AU223" si="478">AV210*AW210</f>
        <v>0</v>
      </c>
      <c r="AV210" s="119">
        <f>'1-1 项目基础信息'!N21</f>
        <v>0</v>
      </c>
      <c r="AW210" s="319">
        <f t="shared" ref="AW210:AW222" si="479">AT210</f>
        <v>330</v>
      </c>
      <c r="AX210" s="119">
        <f t="shared" ref="AX210:AX223" si="480">AY210*AZ210</f>
        <v>0</v>
      </c>
      <c r="AY210" s="119">
        <f>'1-1 项目基础信息'!O21</f>
        <v>0</v>
      </c>
      <c r="AZ210" s="319">
        <f t="shared" ref="AZ210:AZ222" si="481">AW210</f>
        <v>330</v>
      </c>
      <c r="BA210" s="119">
        <f t="shared" ref="BA210:BA223" si="482">BB210*BC210</f>
        <v>0</v>
      </c>
      <c r="BB210" s="119">
        <f>'1-1 项目基础信息'!P21</f>
        <v>0</v>
      </c>
      <c r="BC210" s="319">
        <f t="shared" ref="BC210:BC222" si="483">AZ210</f>
        <v>330</v>
      </c>
      <c r="BD210" s="119">
        <f t="shared" ref="BD210:BD223" si="484">BE210*BF210</f>
        <v>0</v>
      </c>
      <c r="BE210" s="119">
        <f>'1-1 项目基础信息'!Q21</f>
        <v>0</v>
      </c>
      <c r="BF210" s="319">
        <f t="shared" ref="BF210:BF222" si="485">BC210</f>
        <v>330</v>
      </c>
      <c r="BG210" s="119">
        <f t="shared" ref="BG210:BG223" si="486">BH210*BI210</f>
        <v>0</v>
      </c>
      <c r="BH210" s="119">
        <f>'1-1 项目基础信息'!R21</f>
        <v>0</v>
      </c>
      <c r="BI210" s="319">
        <f t="shared" ref="BI210:BI222" si="487">BF210</f>
        <v>330</v>
      </c>
      <c r="BJ210" s="119">
        <f t="shared" ref="BJ210:BJ223" si="488">BK210*BL210</f>
        <v>0</v>
      </c>
      <c r="BK210" s="119">
        <f>'1-1 项目基础信息'!S21</f>
        <v>0</v>
      </c>
      <c r="BL210" s="320">
        <f t="shared" ref="BL210:BL222" si="489">BI210</f>
        <v>330</v>
      </c>
      <c r="BM210" s="312"/>
      <c r="BN210" s="315"/>
    </row>
    <row r="211" s="118" customFormat="1" ht="33.95" hidden="1" customHeight="1" outlineLevel="5" spans="2:66">
      <c r="B211" s="119" t="s">
        <v>784</v>
      </c>
      <c r="C211" s="120" t="s">
        <v>1137</v>
      </c>
      <c r="D211" s="118" t="s">
        <v>1138</v>
      </c>
      <c r="E211" s="119"/>
      <c r="F211" s="119"/>
      <c r="G211" s="119" t="s">
        <v>788</v>
      </c>
      <c r="H211" s="119">
        <f t="shared" si="462"/>
        <v>0</v>
      </c>
      <c r="I211" s="119" t="s">
        <v>1134</v>
      </c>
      <c r="J211" s="119" t="e">
        <f t="shared" si="463"/>
        <v>#DIV/0!</v>
      </c>
      <c r="K211" s="119" t="s">
        <v>1135</v>
      </c>
      <c r="L211" s="119" t="e">
        <f t="shared" si="464"/>
        <v>#DIV/0!</v>
      </c>
      <c r="M211" s="119" t="s">
        <v>1136</v>
      </c>
      <c r="N211" s="119">
        <f t="shared" si="465"/>
        <v>0</v>
      </c>
      <c r="O211" s="119"/>
      <c r="P211" s="290"/>
      <c r="Q211" s="290"/>
      <c r="R211" s="290"/>
      <c r="S211" s="290"/>
      <c r="T211" s="290"/>
      <c r="U211" s="290"/>
      <c r="V211" s="290"/>
      <c r="W211" s="290"/>
      <c r="X211" s="290"/>
      <c r="Y211" s="290"/>
      <c r="Z211" s="290"/>
      <c r="AA211" s="290"/>
      <c r="AB211" s="119">
        <f t="shared" si="466"/>
        <v>0</v>
      </c>
      <c r="AC211" s="119">
        <f t="shared" si="467"/>
        <v>0</v>
      </c>
      <c r="AD211" s="119">
        <f>'1-1 项目基础信息'!H22</f>
        <v>0</v>
      </c>
      <c r="AE211" s="290">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9">
        <f t="shared" si="469"/>
        <v>330</v>
      </c>
      <c r="AI211" s="119">
        <f t="shared" si="470"/>
        <v>0</v>
      </c>
      <c r="AJ211" s="119">
        <f>'1-1 项目基础信息'!J22</f>
        <v>0</v>
      </c>
      <c r="AK211" s="319">
        <f t="shared" si="471"/>
        <v>330</v>
      </c>
      <c r="AL211" s="119">
        <f t="shared" si="472"/>
        <v>0</v>
      </c>
      <c r="AM211" s="119">
        <f>'1-1 项目基础信息'!K22</f>
        <v>0</v>
      </c>
      <c r="AN211" s="319">
        <f t="shared" si="473"/>
        <v>330</v>
      </c>
      <c r="AO211" s="119">
        <f t="shared" si="474"/>
        <v>0</v>
      </c>
      <c r="AP211" s="119">
        <f>'1-1 项目基础信息'!L22</f>
        <v>0</v>
      </c>
      <c r="AQ211" s="319">
        <f t="shared" si="475"/>
        <v>330</v>
      </c>
      <c r="AR211" s="119">
        <f t="shared" si="476"/>
        <v>0</v>
      </c>
      <c r="AS211" s="119">
        <f>'1-1 项目基础信息'!M22</f>
        <v>0</v>
      </c>
      <c r="AT211" s="319">
        <f t="shared" si="477"/>
        <v>330</v>
      </c>
      <c r="AU211" s="119">
        <f t="shared" si="478"/>
        <v>0</v>
      </c>
      <c r="AV211" s="119">
        <f>'1-1 项目基础信息'!N22</f>
        <v>0</v>
      </c>
      <c r="AW211" s="319">
        <f t="shared" si="479"/>
        <v>330</v>
      </c>
      <c r="AX211" s="119">
        <f t="shared" si="480"/>
        <v>0</v>
      </c>
      <c r="AY211" s="119">
        <f>'1-1 项目基础信息'!O22</f>
        <v>0</v>
      </c>
      <c r="AZ211" s="319">
        <f t="shared" si="481"/>
        <v>330</v>
      </c>
      <c r="BA211" s="119">
        <f t="shared" si="482"/>
        <v>0</v>
      </c>
      <c r="BB211" s="119">
        <f>'1-1 项目基础信息'!P22</f>
        <v>0</v>
      </c>
      <c r="BC211" s="319">
        <f t="shared" si="483"/>
        <v>330</v>
      </c>
      <c r="BD211" s="119">
        <f t="shared" si="484"/>
        <v>0</v>
      </c>
      <c r="BE211" s="119">
        <f>'1-1 项目基础信息'!Q22</f>
        <v>0</v>
      </c>
      <c r="BF211" s="319">
        <f t="shared" si="485"/>
        <v>330</v>
      </c>
      <c r="BG211" s="119">
        <f t="shared" si="486"/>
        <v>0</v>
      </c>
      <c r="BH211" s="119">
        <f>'1-1 项目基础信息'!R22</f>
        <v>0</v>
      </c>
      <c r="BI211" s="319">
        <f t="shared" si="487"/>
        <v>330</v>
      </c>
      <c r="BJ211" s="119">
        <f t="shared" si="488"/>
        <v>0</v>
      </c>
      <c r="BK211" s="119">
        <f>'1-1 项目基础信息'!S22</f>
        <v>0</v>
      </c>
      <c r="BL211" s="320">
        <f t="shared" si="489"/>
        <v>330</v>
      </c>
      <c r="BM211" s="312"/>
      <c r="BN211" s="315"/>
    </row>
    <row r="212" s="118" customFormat="1" ht="33.95" hidden="1" customHeight="1" outlineLevel="5" spans="2:66">
      <c r="B212" s="119" t="s">
        <v>784</v>
      </c>
      <c r="C212" s="120" t="s">
        <v>1139</v>
      </c>
      <c r="D212" s="118" t="s">
        <v>1140</v>
      </c>
      <c r="E212" s="119"/>
      <c r="F212" s="119"/>
      <c r="G212" s="119" t="s">
        <v>788</v>
      </c>
      <c r="H212" s="119">
        <f t="shared" si="462"/>
        <v>0</v>
      </c>
      <c r="I212" s="119" t="s">
        <v>1134</v>
      </c>
      <c r="J212" s="119" t="e">
        <f t="shared" si="463"/>
        <v>#DIV/0!</v>
      </c>
      <c r="K212" s="119" t="s">
        <v>1135</v>
      </c>
      <c r="L212" s="119" t="e">
        <f t="shared" si="464"/>
        <v>#DIV/0!</v>
      </c>
      <c r="M212" s="119" t="s">
        <v>1136</v>
      </c>
      <c r="N212" s="119">
        <f t="shared" si="465"/>
        <v>0</v>
      </c>
      <c r="O212" s="119"/>
      <c r="P212" s="290"/>
      <c r="Q212" s="290"/>
      <c r="R212" s="290"/>
      <c r="S212" s="290"/>
      <c r="T212" s="290"/>
      <c r="U212" s="290"/>
      <c r="V212" s="290"/>
      <c r="W212" s="290"/>
      <c r="X212" s="290"/>
      <c r="Y212" s="290"/>
      <c r="Z212" s="290"/>
      <c r="AA212" s="290"/>
      <c r="AB212" s="119">
        <f t="shared" si="466"/>
        <v>0</v>
      </c>
      <c r="AC212" s="119">
        <f t="shared" si="467"/>
        <v>0</v>
      </c>
      <c r="AD212" s="119">
        <f>'1-1 项目基础信息'!H23</f>
        <v>0</v>
      </c>
      <c r="AE212" s="290">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9">
        <f t="shared" si="469"/>
        <v>380</v>
      </c>
      <c r="AI212" s="119">
        <f t="shared" si="470"/>
        <v>0</v>
      </c>
      <c r="AJ212" s="119">
        <f>'1-1 项目基础信息'!J23</f>
        <v>0</v>
      </c>
      <c r="AK212" s="319">
        <f t="shared" si="471"/>
        <v>380</v>
      </c>
      <c r="AL212" s="119">
        <f t="shared" si="472"/>
        <v>0</v>
      </c>
      <c r="AM212" s="119">
        <f>'1-1 项目基础信息'!K23</f>
        <v>0</v>
      </c>
      <c r="AN212" s="319">
        <f t="shared" si="473"/>
        <v>380</v>
      </c>
      <c r="AO212" s="119">
        <f t="shared" si="474"/>
        <v>0</v>
      </c>
      <c r="AP212" s="119">
        <f>'1-1 项目基础信息'!L23</f>
        <v>0</v>
      </c>
      <c r="AQ212" s="319">
        <f t="shared" si="475"/>
        <v>380</v>
      </c>
      <c r="AR212" s="119">
        <f t="shared" si="476"/>
        <v>0</v>
      </c>
      <c r="AS212" s="119">
        <f>'1-1 项目基础信息'!M23</f>
        <v>0</v>
      </c>
      <c r="AT212" s="319">
        <f t="shared" si="477"/>
        <v>380</v>
      </c>
      <c r="AU212" s="119">
        <f t="shared" si="478"/>
        <v>0</v>
      </c>
      <c r="AV212" s="119">
        <f>'1-1 项目基础信息'!N23</f>
        <v>0</v>
      </c>
      <c r="AW212" s="319">
        <f t="shared" si="479"/>
        <v>380</v>
      </c>
      <c r="AX212" s="119">
        <f t="shared" si="480"/>
        <v>0</v>
      </c>
      <c r="AY212" s="119">
        <f>'1-1 项目基础信息'!O23</f>
        <v>0</v>
      </c>
      <c r="AZ212" s="319">
        <f t="shared" si="481"/>
        <v>380</v>
      </c>
      <c r="BA212" s="119">
        <f t="shared" si="482"/>
        <v>0</v>
      </c>
      <c r="BB212" s="119">
        <f>'1-1 项目基础信息'!P23</f>
        <v>0</v>
      </c>
      <c r="BC212" s="319">
        <f t="shared" si="483"/>
        <v>380</v>
      </c>
      <c r="BD212" s="119">
        <f t="shared" si="484"/>
        <v>0</v>
      </c>
      <c r="BE212" s="119">
        <f>'1-1 项目基础信息'!Q23</f>
        <v>0</v>
      </c>
      <c r="BF212" s="319">
        <f t="shared" si="485"/>
        <v>380</v>
      </c>
      <c r="BG212" s="119">
        <f t="shared" si="486"/>
        <v>0</v>
      </c>
      <c r="BH212" s="119">
        <f>'1-1 项目基础信息'!R23</f>
        <v>0</v>
      </c>
      <c r="BI212" s="319">
        <f t="shared" si="487"/>
        <v>380</v>
      </c>
      <c r="BJ212" s="119">
        <f t="shared" si="488"/>
        <v>0</v>
      </c>
      <c r="BK212" s="119">
        <f>'1-1 项目基础信息'!S23</f>
        <v>0</v>
      </c>
      <c r="BL212" s="320">
        <f t="shared" si="489"/>
        <v>380</v>
      </c>
      <c r="BM212" s="312"/>
      <c r="BN212" s="315"/>
    </row>
    <row r="213" s="118" customFormat="1" ht="33.95" hidden="1" customHeight="1" outlineLevel="5" spans="2:66">
      <c r="B213" s="119" t="s">
        <v>784</v>
      </c>
      <c r="C213" s="120" t="s">
        <v>1141</v>
      </c>
      <c r="D213" s="118" t="s">
        <v>1142</v>
      </c>
      <c r="E213" s="119"/>
      <c r="F213" s="119"/>
      <c r="G213" s="119" t="s">
        <v>788</v>
      </c>
      <c r="H213" s="119">
        <f t="shared" si="462"/>
        <v>0</v>
      </c>
      <c r="I213" s="119" t="s">
        <v>1134</v>
      </c>
      <c r="J213" s="119" t="e">
        <f t="shared" si="463"/>
        <v>#DIV/0!</v>
      </c>
      <c r="K213" s="119" t="s">
        <v>1135</v>
      </c>
      <c r="L213" s="119" t="e">
        <f t="shared" si="464"/>
        <v>#DIV/0!</v>
      </c>
      <c r="M213" s="119" t="s">
        <v>1136</v>
      </c>
      <c r="N213" s="119">
        <f t="shared" si="465"/>
        <v>0</v>
      </c>
      <c r="O213" s="119"/>
      <c r="P213" s="290"/>
      <c r="Q213" s="290"/>
      <c r="R213" s="290"/>
      <c r="S213" s="290"/>
      <c r="T213" s="290"/>
      <c r="U213" s="290"/>
      <c r="V213" s="290"/>
      <c r="W213" s="290"/>
      <c r="X213" s="290"/>
      <c r="Y213" s="290"/>
      <c r="Z213" s="290"/>
      <c r="AA213" s="290"/>
      <c r="AB213" s="119">
        <f t="shared" si="466"/>
        <v>0</v>
      </c>
      <c r="AC213" s="119">
        <f t="shared" si="467"/>
        <v>0</v>
      </c>
      <c r="AD213" s="119">
        <f>'1-1 项目基础信息'!H24</f>
        <v>0</v>
      </c>
      <c r="AE213" s="290">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9">
        <f t="shared" si="469"/>
        <v>440</v>
      </c>
      <c r="AI213" s="119">
        <f t="shared" si="470"/>
        <v>0</v>
      </c>
      <c r="AJ213" s="119">
        <f>'1-1 项目基础信息'!J24</f>
        <v>0</v>
      </c>
      <c r="AK213" s="319">
        <f t="shared" si="471"/>
        <v>440</v>
      </c>
      <c r="AL213" s="119">
        <f t="shared" si="472"/>
        <v>0</v>
      </c>
      <c r="AM213" s="119">
        <f>'1-1 项目基础信息'!K24</f>
        <v>0</v>
      </c>
      <c r="AN213" s="319">
        <f t="shared" si="473"/>
        <v>440</v>
      </c>
      <c r="AO213" s="119">
        <f t="shared" si="474"/>
        <v>0</v>
      </c>
      <c r="AP213" s="119">
        <f>'1-1 项目基础信息'!L24</f>
        <v>0</v>
      </c>
      <c r="AQ213" s="319">
        <f t="shared" si="475"/>
        <v>440</v>
      </c>
      <c r="AR213" s="119">
        <f t="shared" si="476"/>
        <v>0</v>
      </c>
      <c r="AS213" s="119">
        <f>'1-1 项目基础信息'!M24</f>
        <v>0</v>
      </c>
      <c r="AT213" s="319">
        <f t="shared" si="477"/>
        <v>440</v>
      </c>
      <c r="AU213" s="119">
        <f t="shared" si="478"/>
        <v>0</v>
      </c>
      <c r="AV213" s="119">
        <f>'1-1 项目基础信息'!N24</f>
        <v>0</v>
      </c>
      <c r="AW213" s="319">
        <f t="shared" si="479"/>
        <v>440</v>
      </c>
      <c r="AX213" s="119">
        <f t="shared" si="480"/>
        <v>0</v>
      </c>
      <c r="AY213" s="119">
        <f>'1-1 项目基础信息'!O24</f>
        <v>0</v>
      </c>
      <c r="AZ213" s="319">
        <f t="shared" si="481"/>
        <v>440</v>
      </c>
      <c r="BA213" s="119">
        <f t="shared" si="482"/>
        <v>0</v>
      </c>
      <c r="BB213" s="119">
        <f>'1-1 项目基础信息'!P24</f>
        <v>0</v>
      </c>
      <c r="BC213" s="319">
        <f t="shared" si="483"/>
        <v>440</v>
      </c>
      <c r="BD213" s="119">
        <f t="shared" si="484"/>
        <v>0</v>
      </c>
      <c r="BE213" s="119">
        <f>'1-1 项目基础信息'!Q24</f>
        <v>0</v>
      </c>
      <c r="BF213" s="319">
        <f t="shared" si="485"/>
        <v>440</v>
      </c>
      <c r="BG213" s="119">
        <f t="shared" si="486"/>
        <v>0</v>
      </c>
      <c r="BH213" s="119">
        <f>'1-1 项目基础信息'!R24</f>
        <v>0</v>
      </c>
      <c r="BI213" s="319">
        <f t="shared" si="487"/>
        <v>440</v>
      </c>
      <c r="BJ213" s="119">
        <f t="shared" si="488"/>
        <v>0</v>
      </c>
      <c r="BK213" s="119">
        <f>'1-1 项目基础信息'!S24</f>
        <v>0</v>
      </c>
      <c r="BL213" s="320">
        <f t="shared" si="489"/>
        <v>440</v>
      </c>
      <c r="BM213" s="312"/>
      <c r="BN213" s="315"/>
    </row>
    <row r="214" s="118" customFormat="1" ht="33.95" hidden="1" customHeight="1" outlineLevel="5" spans="2:66">
      <c r="B214" s="119" t="s">
        <v>784</v>
      </c>
      <c r="C214" s="120" t="s">
        <v>1143</v>
      </c>
      <c r="D214" s="118" t="s">
        <v>1144</v>
      </c>
      <c r="E214" s="119"/>
      <c r="F214" s="119"/>
      <c r="G214" s="119" t="s">
        <v>788</v>
      </c>
      <c r="H214" s="119">
        <f t="shared" si="462"/>
        <v>0</v>
      </c>
      <c r="I214" s="119" t="s">
        <v>1134</v>
      </c>
      <c r="J214" s="119" t="e">
        <f t="shared" si="463"/>
        <v>#DIV/0!</v>
      </c>
      <c r="K214" s="119" t="s">
        <v>1135</v>
      </c>
      <c r="L214" s="119" t="e">
        <f t="shared" si="464"/>
        <v>#DIV/0!</v>
      </c>
      <c r="M214" s="119" t="s">
        <v>1136</v>
      </c>
      <c r="N214" s="119">
        <f t="shared" si="465"/>
        <v>0</v>
      </c>
      <c r="O214" s="119"/>
      <c r="P214" s="290"/>
      <c r="Q214" s="290"/>
      <c r="R214" s="290"/>
      <c r="S214" s="290"/>
      <c r="T214" s="290"/>
      <c r="U214" s="290"/>
      <c r="V214" s="290"/>
      <c r="W214" s="290"/>
      <c r="X214" s="290"/>
      <c r="Y214" s="290"/>
      <c r="Z214" s="290"/>
      <c r="AA214" s="290"/>
      <c r="AB214" s="119">
        <f t="shared" si="466"/>
        <v>0</v>
      </c>
      <c r="AC214" s="119">
        <f t="shared" si="467"/>
        <v>0</v>
      </c>
      <c r="AD214" s="119">
        <f>'1-1 项目基础信息'!H25</f>
        <v>0</v>
      </c>
      <c r="AE214" s="290">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9">
        <f t="shared" si="469"/>
        <v>624</v>
      </c>
      <c r="AI214" s="119">
        <f t="shared" si="470"/>
        <v>0</v>
      </c>
      <c r="AJ214" s="119">
        <f>'1-1 项目基础信息'!J25</f>
        <v>0</v>
      </c>
      <c r="AK214" s="319">
        <f t="shared" si="471"/>
        <v>624</v>
      </c>
      <c r="AL214" s="119">
        <f t="shared" si="472"/>
        <v>0</v>
      </c>
      <c r="AM214" s="119">
        <f>'1-1 项目基础信息'!K25</f>
        <v>0</v>
      </c>
      <c r="AN214" s="319">
        <f t="shared" si="473"/>
        <v>624</v>
      </c>
      <c r="AO214" s="119">
        <f t="shared" si="474"/>
        <v>0</v>
      </c>
      <c r="AP214" s="119">
        <f>'1-1 项目基础信息'!L25</f>
        <v>0</v>
      </c>
      <c r="AQ214" s="319">
        <f t="shared" si="475"/>
        <v>624</v>
      </c>
      <c r="AR214" s="119">
        <f t="shared" si="476"/>
        <v>0</v>
      </c>
      <c r="AS214" s="119">
        <f>'1-1 项目基础信息'!M25</f>
        <v>0</v>
      </c>
      <c r="AT214" s="319">
        <f t="shared" si="477"/>
        <v>624</v>
      </c>
      <c r="AU214" s="119">
        <f t="shared" si="478"/>
        <v>0</v>
      </c>
      <c r="AV214" s="119">
        <f>'1-1 项目基础信息'!N25</f>
        <v>0</v>
      </c>
      <c r="AW214" s="319">
        <f t="shared" si="479"/>
        <v>624</v>
      </c>
      <c r="AX214" s="119">
        <f t="shared" si="480"/>
        <v>0</v>
      </c>
      <c r="AY214" s="119">
        <f>'1-1 项目基础信息'!O25</f>
        <v>0</v>
      </c>
      <c r="AZ214" s="319">
        <f t="shared" si="481"/>
        <v>624</v>
      </c>
      <c r="BA214" s="119">
        <f t="shared" si="482"/>
        <v>0</v>
      </c>
      <c r="BB214" s="119">
        <f>'1-1 项目基础信息'!P25</f>
        <v>0</v>
      </c>
      <c r="BC214" s="319">
        <f t="shared" si="483"/>
        <v>624</v>
      </c>
      <c r="BD214" s="119">
        <f t="shared" si="484"/>
        <v>0</v>
      </c>
      <c r="BE214" s="119">
        <f>'1-1 项目基础信息'!Q25</f>
        <v>0</v>
      </c>
      <c r="BF214" s="319">
        <f t="shared" si="485"/>
        <v>624</v>
      </c>
      <c r="BG214" s="119">
        <f t="shared" si="486"/>
        <v>0</v>
      </c>
      <c r="BH214" s="119">
        <f>'1-1 项目基础信息'!R25</f>
        <v>0</v>
      </c>
      <c r="BI214" s="319">
        <f t="shared" si="487"/>
        <v>624</v>
      </c>
      <c r="BJ214" s="119">
        <f t="shared" si="488"/>
        <v>0</v>
      </c>
      <c r="BK214" s="119">
        <f>'1-1 项目基础信息'!S25</f>
        <v>0</v>
      </c>
      <c r="BL214" s="320">
        <f t="shared" si="489"/>
        <v>624</v>
      </c>
      <c r="BM214" s="312"/>
      <c r="BN214" s="315"/>
    </row>
    <row r="215" s="118" customFormat="1" ht="33.95" hidden="1" customHeight="1" outlineLevel="5" spans="2:66">
      <c r="B215" s="119" t="s">
        <v>784</v>
      </c>
      <c r="C215" s="120" t="s">
        <v>1145</v>
      </c>
      <c r="D215" s="118" t="s">
        <v>1146</v>
      </c>
      <c r="E215" s="119"/>
      <c r="F215" s="119"/>
      <c r="G215" s="119" t="s">
        <v>788</v>
      </c>
      <c r="H215" s="119">
        <f t="shared" si="462"/>
        <v>0</v>
      </c>
      <c r="I215" s="119" t="s">
        <v>1134</v>
      </c>
      <c r="J215" s="119" t="e">
        <f t="shared" si="463"/>
        <v>#DIV/0!</v>
      </c>
      <c r="K215" s="119" t="s">
        <v>1135</v>
      </c>
      <c r="L215" s="119" t="e">
        <f t="shared" si="464"/>
        <v>#DIV/0!</v>
      </c>
      <c r="M215" s="119" t="s">
        <v>1136</v>
      </c>
      <c r="N215" s="119">
        <f t="shared" si="465"/>
        <v>0</v>
      </c>
      <c r="O215" s="119"/>
      <c r="P215" s="290"/>
      <c r="Q215" s="290"/>
      <c r="R215" s="290"/>
      <c r="S215" s="290"/>
      <c r="T215" s="290"/>
      <c r="U215" s="290"/>
      <c r="V215" s="290"/>
      <c r="W215" s="290"/>
      <c r="X215" s="290"/>
      <c r="Y215" s="290"/>
      <c r="Z215" s="290"/>
      <c r="AA215" s="290"/>
      <c r="AB215" s="119">
        <f t="shared" si="466"/>
        <v>0</v>
      </c>
      <c r="AC215" s="119">
        <f t="shared" si="467"/>
        <v>0</v>
      </c>
      <c r="AD215" s="119">
        <f>'1-1 项目基础信息'!H26</f>
        <v>0</v>
      </c>
      <c r="AE215" s="290">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9">
        <f t="shared" si="469"/>
        <v>780</v>
      </c>
      <c r="AI215" s="119">
        <f t="shared" si="470"/>
        <v>0</v>
      </c>
      <c r="AJ215" s="119">
        <f>'1-1 项目基础信息'!J26</f>
        <v>0</v>
      </c>
      <c r="AK215" s="319">
        <f t="shared" si="471"/>
        <v>780</v>
      </c>
      <c r="AL215" s="119">
        <f t="shared" si="472"/>
        <v>0</v>
      </c>
      <c r="AM215" s="119">
        <f>'1-1 项目基础信息'!K26</f>
        <v>0</v>
      </c>
      <c r="AN215" s="319">
        <f t="shared" si="473"/>
        <v>780</v>
      </c>
      <c r="AO215" s="119">
        <f t="shared" si="474"/>
        <v>0</v>
      </c>
      <c r="AP215" s="119">
        <f>'1-1 项目基础信息'!L26</f>
        <v>0</v>
      </c>
      <c r="AQ215" s="319">
        <f t="shared" si="475"/>
        <v>780</v>
      </c>
      <c r="AR215" s="119">
        <f t="shared" si="476"/>
        <v>0</v>
      </c>
      <c r="AS215" s="119">
        <f>'1-1 项目基础信息'!M26</f>
        <v>0</v>
      </c>
      <c r="AT215" s="319">
        <f t="shared" si="477"/>
        <v>780</v>
      </c>
      <c r="AU215" s="119">
        <f t="shared" si="478"/>
        <v>0</v>
      </c>
      <c r="AV215" s="119">
        <f>'1-1 项目基础信息'!N26</f>
        <v>0</v>
      </c>
      <c r="AW215" s="319">
        <f t="shared" si="479"/>
        <v>780</v>
      </c>
      <c r="AX215" s="119">
        <f t="shared" si="480"/>
        <v>0</v>
      </c>
      <c r="AY215" s="119">
        <f>'1-1 项目基础信息'!O26</f>
        <v>0</v>
      </c>
      <c r="AZ215" s="319">
        <f t="shared" si="481"/>
        <v>780</v>
      </c>
      <c r="BA215" s="119">
        <f t="shared" si="482"/>
        <v>0</v>
      </c>
      <c r="BB215" s="119">
        <f>'1-1 项目基础信息'!P26</f>
        <v>0</v>
      </c>
      <c r="BC215" s="319">
        <f t="shared" si="483"/>
        <v>780</v>
      </c>
      <c r="BD215" s="119">
        <f t="shared" si="484"/>
        <v>0</v>
      </c>
      <c r="BE215" s="119">
        <f>'1-1 项目基础信息'!Q26</f>
        <v>0</v>
      </c>
      <c r="BF215" s="319">
        <f t="shared" si="485"/>
        <v>780</v>
      </c>
      <c r="BG215" s="119">
        <f t="shared" si="486"/>
        <v>0</v>
      </c>
      <c r="BH215" s="119">
        <f>'1-1 项目基础信息'!R26</f>
        <v>0</v>
      </c>
      <c r="BI215" s="319">
        <f t="shared" si="487"/>
        <v>780</v>
      </c>
      <c r="BJ215" s="119">
        <f t="shared" si="488"/>
        <v>0</v>
      </c>
      <c r="BK215" s="119">
        <f>'1-1 项目基础信息'!S26</f>
        <v>0</v>
      </c>
      <c r="BL215" s="320">
        <f t="shared" si="489"/>
        <v>780</v>
      </c>
      <c r="BM215" s="312"/>
      <c r="BN215" s="315"/>
    </row>
    <row r="216" s="118" customFormat="1" ht="33.95" hidden="1" customHeight="1" outlineLevel="5" spans="2:66">
      <c r="B216" s="119" t="s">
        <v>784</v>
      </c>
      <c r="C216" s="120" t="s">
        <v>1147</v>
      </c>
      <c r="D216" s="118" t="s">
        <v>1148</v>
      </c>
      <c r="E216" s="119"/>
      <c r="F216" s="119"/>
      <c r="G216" s="119" t="s">
        <v>788</v>
      </c>
      <c r="H216" s="119">
        <f t="shared" si="462"/>
        <v>0</v>
      </c>
      <c r="I216" s="119" t="s">
        <v>1134</v>
      </c>
      <c r="J216" s="119" t="e">
        <f t="shared" si="463"/>
        <v>#DIV/0!</v>
      </c>
      <c r="K216" s="119" t="s">
        <v>1135</v>
      </c>
      <c r="L216" s="119" t="e">
        <f t="shared" si="464"/>
        <v>#DIV/0!</v>
      </c>
      <c r="M216" s="119" t="s">
        <v>1136</v>
      </c>
      <c r="N216" s="119">
        <f t="shared" si="465"/>
        <v>0</v>
      </c>
      <c r="O216" s="119"/>
      <c r="P216" s="290"/>
      <c r="Q216" s="290"/>
      <c r="R216" s="290"/>
      <c r="S216" s="290"/>
      <c r="T216" s="290"/>
      <c r="U216" s="290"/>
      <c r="V216" s="290"/>
      <c r="W216" s="290"/>
      <c r="X216" s="290"/>
      <c r="Y216" s="290"/>
      <c r="Z216" s="290"/>
      <c r="AA216" s="290"/>
      <c r="AB216" s="119">
        <f t="shared" si="466"/>
        <v>0</v>
      </c>
      <c r="AC216" s="119">
        <f t="shared" si="467"/>
        <v>0</v>
      </c>
      <c r="AD216" s="119">
        <f>'1-1 项目基础信息'!H27</f>
        <v>0</v>
      </c>
      <c r="AE216" s="290">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9">
        <f t="shared" si="469"/>
        <v>912</v>
      </c>
      <c r="AI216" s="119">
        <f t="shared" si="470"/>
        <v>0</v>
      </c>
      <c r="AJ216" s="119">
        <f>'1-1 项目基础信息'!J27</f>
        <v>0</v>
      </c>
      <c r="AK216" s="319">
        <f t="shared" si="471"/>
        <v>912</v>
      </c>
      <c r="AL216" s="119">
        <f t="shared" si="472"/>
        <v>0</v>
      </c>
      <c r="AM216" s="119">
        <f>'1-1 项目基础信息'!K27</f>
        <v>0</v>
      </c>
      <c r="AN216" s="319">
        <f t="shared" si="473"/>
        <v>912</v>
      </c>
      <c r="AO216" s="119">
        <f t="shared" si="474"/>
        <v>0</v>
      </c>
      <c r="AP216" s="119">
        <f>'1-1 项目基础信息'!L27</f>
        <v>0</v>
      </c>
      <c r="AQ216" s="319">
        <f t="shared" si="475"/>
        <v>912</v>
      </c>
      <c r="AR216" s="119">
        <f t="shared" si="476"/>
        <v>0</v>
      </c>
      <c r="AS216" s="119">
        <f>'1-1 项目基础信息'!M27</f>
        <v>0</v>
      </c>
      <c r="AT216" s="319">
        <f t="shared" si="477"/>
        <v>912</v>
      </c>
      <c r="AU216" s="119">
        <f t="shared" si="478"/>
        <v>0</v>
      </c>
      <c r="AV216" s="119">
        <f>'1-1 项目基础信息'!N27</f>
        <v>0</v>
      </c>
      <c r="AW216" s="319">
        <f t="shared" si="479"/>
        <v>912</v>
      </c>
      <c r="AX216" s="119">
        <f t="shared" si="480"/>
        <v>0</v>
      </c>
      <c r="AY216" s="119">
        <f>'1-1 项目基础信息'!O27</f>
        <v>0</v>
      </c>
      <c r="AZ216" s="319">
        <f t="shared" si="481"/>
        <v>912</v>
      </c>
      <c r="BA216" s="119">
        <f t="shared" si="482"/>
        <v>0</v>
      </c>
      <c r="BB216" s="119">
        <f>'1-1 项目基础信息'!P27</f>
        <v>0</v>
      </c>
      <c r="BC216" s="319">
        <f t="shared" si="483"/>
        <v>912</v>
      </c>
      <c r="BD216" s="119">
        <f t="shared" si="484"/>
        <v>0</v>
      </c>
      <c r="BE216" s="119">
        <f>'1-1 项目基础信息'!Q27</f>
        <v>0</v>
      </c>
      <c r="BF216" s="319">
        <f t="shared" si="485"/>
        <v>912</v>
      </c>
      <c r="BG216" s="119">
        <f t="shared" si="486"/>
        <v>0</v>
      </c>
      <c r="BH216" s="119">
        <f>'1-1 项目基础信息'!R27</f>
        <v>0</v>
      </c>
      <c r="BI216" s="319">
        <f t="shared" si="487"/>
        <v>912</v>
      </c>
      <c r="BJ216" s="119">
        <f t="shared" si="488"/>
        <v>0</v>
      </c>
      <c r="BK216" s="119">
        <f>'1-1 项目基础信息'!S27</f>
        <v>0</v>
      </c>
      <c r="BL216" s="320">
        <f t="shared" si="489"/>
        <v>912</v>
      </c>
      <c r="BM216" s="312"/>
      <c r="BN216" s="315"/>
    </row>
    <row r="217" s="118" customFormat="1" ht="33.95" hidden="1" customHeight="1" outlineLevel="5" spans="2:66">
      <c r="B217" s="119" t="s">
        <v>784</v>
      </c>
      <c r="C217" s="120" t="s">
        <v>1149</v>
      </c>
      <c r="D217" s="118" t="s">
        <v>1150</v>
      </c>
      <c r="E217" s="119"/>
      <c r="F217" s="119"/>
      <c r="G217" s="119" t="s">
        <v>788</v>
      </c>
      <c r="H217" s="119">
        <f t="shared" si="462"/>
        <v>0</v>
      </c>
      <c r="I217" s="119" t="s">
        <v>1134</v>
      </c>
      <c r="J217" s="119" t="e">
        <f t="shared" si="463"/>
        <v>#DIV/0!</v>
      </c>
      <c r="K217" s="119" t="s">
        <v>1135</v>
      </c>
      <c r="L217" s="119" t="e">
        <f t="shared" si="464"/>
        <v>#DIV/0!</v>
      </c>
      <c r="M217" s="119" t="s">
        <v>1136</v>
      </c>
      <c r="N217" s="119">
        <f t="shared" si="465"/>
        <v>0</v>
      </c>
      <c r="O217" s="119"/>
      <c r="P217" s="290"/>
      <c r="Q217" s="290"/>
      <c r="R217" s="290"/>
      <c r="S217" s="290"/>
      <c r="T217" s="290"/>
      <c r="U217" s="290"/>
      <c r="V217" s="290"/>
      <c r="W217" s="290"/>
      <c r="X217" s="290"/>
      <c r="Y217" s="290"/>
      <c r="Z217" s="290"/>
      <c r="AA217" s="290"/>
      <c r="AB217" s="119">
        <f t="shared" si="466"/>
        <v>0</v>
      </c>
      <c r="AC217" s="119">
        <f t="shared" si="467"/>
        <v>0</v>
      </c>
      <c r="AD217" s="119">
        <f>'1-1 项目基础信息'!H28</f>
        <v>0</v>
      </c>
      <c r="AE217" s="290">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9">
        <f t="shared" si="469"/>
        <v>1030</v>
      </c>
      <c r="AI217" s="119">
        <f t="shared" si="470"/>
        <v>0</v>
      </c>
      <c r="AJ217" s="119">
        <f>'1-1 项目基础信息'!J28</f>
        <v>0</v>
      </c>
      <c r="AK217" s="319">
        <f t="shared" si="471"/>
        <v>1030</v>
      </c>
      <c r="AL217" s="119">
        <f t="shared" si="472"/>
        <v>0</v>
      </c>
      <c r="AM217" s="119">
        <f>'1-1 项目基础信息'!K28</f>
        <v>0</v>
      </c>
      <c r="AN217" s="319">
        <f t="shared" si="473"/>
        <v>1030</v>
      </c>
      <c r="AO217" s="119">
        <f t="shared" si="474"/>
        <v>0</v>
      </c>
      <c r="AP217" s="119">
        <f>'1-1 项目基础信息'!L28</f>
        <v>0</v>
      </c>
      <c r="AQ217" s="319">
        <f t="shared" si="475"/>
        <v>1030</v>
      </c>
      <c r="AR217" s="119">
        <f t="shared" si="476"/>
        <v>0</v>
      </c>
      <c r="AS217" s="119">
        <f>'1-1 项目基础信息'!M28</f>
        <v>0</v>
      </c>
      <c r="AT217" s="319">
        <f t="shared" si="477"/>
        <v>1030</v>
      </c>
      <c r="AU217" s="119">
        <f t="shared" si="478"/>
        <v>0</v>
      </c>
      <c r="AV217" s="119">
        <f>'1-1 项目基础信息'!N28</f>
        <v>0</v>
      </c>
      <c r="AW217" s="319">
        <f t="shared" si="479"/>
        <v>1030</v>
      </c>
      <c r="AX217" s="119">
        <f t="shared" si="480"/>
        <v>0</v>
      </c>
      <c r="AY217" s="119">
        <f>'1-1 项目基础信息'!O28</f>
        <v>0</v>
      </c>
      <c r="AZ217" s="319">
        <f t="shared" si="481"/>
        <v>1030</v>
      </c>
      <c r="BA217" s="119">
        <f t="shared" si="482"/>
        <v>0</v>
      </c>
      <c r="BB217" s="119">
        <f>'1-1 项目基础信息'!P28</f>
        <v>0</v>
      </c>
      <c r="BC217" s="319">
        <f t="shared" si="483"/>
        <v>1030</v>
      </c>
      <c r="BD217" s="119">
        <f t="shared" si="484"/>
        <v>0</v>
      </c>
      <c r="BE217" s="119">
        <f>'1-1 项目基础信息'!Q28</f>
        <v>0</v>
      </c>
      <c r="BF217" s="319">
        <f t="shared" si="485"/>
        <v>1030</v>
      </c>
      <c r="BG217" s="119">
        <f t="shared" si="486"/>
        <v>0</v>
      </c>
      <c r="BH217" s="119">
        <f>'1-1 项目基础信息'!R28</f>
        <v>0</v>
      </c>
      <c r="BI217" s="319">
        <f t="shared" si="487"/>
        <v>1030</v>
      </c>
      <c r="BJ217" s="119">
        <f t="shared" si="488"/>
        <v>0</v>
      </c>
      <c r="BK217" s="119">
        <f>'1-1 项目基础信息'!S28</f>
        <v>0</v>
      </c>
      <c r="BL217" s="320">
        <f t="shared" si="489"/>
        <v>1030</v>
      </c>
      <c r="BM217" s="312"/>
      <c r="BN217" s="315"/>
    </row>
    <row r="218" s="118" customFormat="1" ht="33.95" hidden="1" customHeight="1" outlineLevel="5" spans="2:66">
      <c r="B218" s="119" t="s">
        <v>784</v>
      </c>
      <c r="C218" s="120" t="s">
        <v>1151</v>
      </c>
      <c r="D218" s="118" t="s">
        <v>1152</v>
      </c>
      <c r="E218" s="119"/>
      <c r="F218" s="119"/>
      <c r="G218" s="119" t="s">
        <v>788</v>
      </c>
      <c r="H218" s="119">
        <f t="shared" si="462"/>
        <v>0</v>
      </c>
      <c r="I218" s="119" t="s">
        <v>1134</v>
      </c>
      <c r="J218" s="119" t="e">
        <f t="shared" si="463"/>
        <v>#DIV/0!</v>
      </c>
      <c r="K218" s="119" t="s">
        <v>1135</v>
      </c>
      <c r="L218" s="119" t="e">
        <f t="shared" si="464"/>
        <v>#DIV/0!</v>
      </c>
      <c r="M218" s="119" t="s">
        <v>1136</v>
      </c>
      <c r="N218" s="119">
        <f t="shared" si="465"/>
        <v>0</v>
      </c>
      <c r="O218" s="119"/>
      <c r="P218" s="290"/>
      <c r="Q218" s="290"/>
      <c r="R218" s="290"/>
      <c r="S218" s="290"/>
      <c r="T218" s="290"/>
      <c r="U218" s="290"/>
      <c r="V218" s="290"/>
      <c r="W218" s="290"/>
      <c r="X218" s="290"/>
      <c r="Y218" s="290"/>
      <c r="Z218" s="290"/>
      <c r="AA218" s="290"/>
      <c r="AB218" s="119">
        <f t="shared" si="466"/>
        <v>0</v>
      </c>
      <c r="AC218" s="119">
        <f t="shared" si="467"/>
        <v>0</v>
      </c>
      <c r="AD218" s="119">
        <f>'1-1 项目基础信息'!H29</f>
        <v>0</v>
      </c>
      <c r="AE218" s="290">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9">
        <f t="shared" si="469"/>
        <v>828</v>
      </c>
      <c r="AI218" s="119">
        <f t="shared" si="470"/>
        <v>0</v>
      </c>
      <c r="AJ218" s="119">
        <f>'1-1 项目基础信息'!J29</f>
        <v>0</v>
      </c>
      <c r="AK218" s="319">
        <f t="shared" si="471"/>
        <v>828</v>
      </c>
      <c r="AL218" s="119">
        <f t="shared" si="472"/>
        <v>0</v>
      </c>
      <c r="AM218" s="119">
        <f>'1-1 项目基础信息'!K29</f>
        <v>0</v>
      </c>
      <c r="AN218" s="319">
        <f t="shared" si="473"/>
        <v>828</v>
      </c>
      <c r="AO218" s="119">
        <f t="shared" si="474"/>
        <v>0</v>
      </c>
      <c r="AP218" s="119">
        <f>'1-1 项目基础信息'!L29</f>
        <v>0</v>
      </c>
      <c r="AQ218" s="319">
        <f t="shared" si="475"/>
        <v>828</v>
      </c>
      <c r="AR218" s="119">
        <f t="shared" si="476"/>
        <v>0</v>
      </c>
      <c r="AS218" s="119">
        <f>'1-1 项目基础信息'!M29</f>
        <v>0</v>
      </c>
      <c r="AT218" s="319">
        <f t="shared" si="477"/>
        <v>828</v>
      </c>
      <c r="AU218" s="119">
        <f t="shared" si="478"/>
        <v>0</v>
      </c>
      <c r="AV218" s="119">
        <f>'1-1 项目基础信息'!N29</f>
        <v>0</v>
      </c>
      <c r="AW218" s="319">
        <f t="shared" si="479"/>
        <v>828</v>
      </c>
      <c r="AX218" s="119">
        <f t="shared" si="480"/>
        <v>0</v>
      </c>
      <c r="AY218" s="119">
        <f>'1-1 项目基础信息'!O29</f>
        <v>0</v>
      </c>
      <c r="AZ218" s="319">
        <f t="shared" si="481"/>
        <v>828</v>
      </c>
      <c r="BA218" s="119">
        <f t="shared" si="482"/>
        <v>0</v>
      </c>
      <c r="BB218" s="119">
        <f>'1-1 项目基础信息'!P29</f>
        <v>0</v>
      </c>
      <c r="BC218" s="319">
        <f t="shared" si="483"/>
        <v>828</v>
      </c>
      <c r="BD218" s="119">
        <f t="shared" si="484"/>
        <v>0</v>
      </c>
      <c r="BE218" s="119">
        <f>'1-1 项目基础信息'!Q29</f>
        <v>0</v>
      </c>
      <c r="BF218" s="319">
        <f t="shared" si="485"/>
        <v>828</v>
      </c>
      <c r="BG218" s="119">
        <f t="shared" si="486"/>
        <v>0</v>
      </c>
      <c r="BH218" s="119">
        <f>'1-1 项目基础信息'!R29</f>
        <v>0</v>
      </c>
      <c r="BI218" s="319">
        <f t="shared" si="487"/>
        <v>828</v>
      </c>
      <c r="BJ218" s="119">
        <f t="shared" si="488"/>
        <v>0</v>
      </c>
      <c r="BK218" s="119">
        <f>'1-1 项目基础信息'!S29</f>
        <v>0</v>
      </c>
      <c r="BL218" s="320">
        <f t="shared" si="489"/>
        <v>828</v>
      </c>
      <c r="BM218" s="312"/>
      <c r="BN218" s="315"/>
    </row>
    <row r="219" s="118" customFormat="1" ht="33.95" hidden="1" customHeight="1" outlineLevel="5" spans="2:66">
      <c r="B219" s="119" t="s">
        <v>784</v>
      </c>
      <c r="C219" s="120" t="s">
        <v>1153</v>
      </c>
      <c r="D219" s="118" t="s">
        <v>1154</v>
      </c>
      <c r="E219" s="119"/>
      <c r="F219" s="119"/>
      <c r="G219" s="119" t="s">
        <v>788</v>
      </c>
      <c r="H219" s="119">
        <f t="shared" si="462"/>
        <v>0</v>
      </c>
      <c r="I219" s="119" t="s">
        <v>1134</v>
      </c>
      <c r="J219" s="119" t="e">
        <f t="shared" si="463"/>
        <v>#DIV/0!</v>
      </c>
      <c r="K219" s="119" t="s">
        <v>1135</v>
      </c>
      <c r="L219" s="119" t="e">
        <f t="shared" si="464"/>
        <v>#DIV/0!</v>
      </c>
      <c r="M219" s="119" t="s">
        <v>1136</v>
      </c>
      <c r="N219" s="119">
        <f t="shared" si="465"/>
        <v>0</v>
      </c>
      <c r="O219" s="119"/>
      <c r="P219" s="290"/>
      <c r="Q219" s="290"/>
      <c r="R219" s="290"/>
      <c r="S219" s="290"/>
      <c r="T219" s="290"/>
      <c r="U219" s="290"/>
      <c r="V219" s="290"/>
      <c r="W219" s="290"/>
      <c r="X219" s="290"/>
      <c r="Y219" s="290"/>
      <c r="Z219" s="290"/>
      <c r="AA219" s="290"/>
      <c r="AB219" s="119">
        <f t="shared" si="466"/>
        <v>0</v>
      </c>
      <c r="AC219" s="119">
        <f t="shared" si="467"/>
        <v>0</v>
      </c>
      <c r="AD219" s="119">
        <f>'1-1 项目基础信息'!H30</f>
        <v>0</v>
      </c>
      <c r="AE219" s="290">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9">
        <f t="shared" si="469"/>
        <v>972</v>
      </c>
      <c r="AI219" s="119">
        <f t="shared" si="470"/>
        <v>0</v>
      </c>
      <c r="AJ219" s="119">
        <f>'1-1 项目基础信息'!J30</f>
        <v>0</v>
      </c>
      <c r="AK219" s="319">
        <f t="shared" si="471"/>
        <v>972</v>
      </c>
      <c r="AL219" s="119">
        <f t="shared" si="472"/>
        <v>0</v>
      </c>
      <c r="AM219" s="119">
        <f>'1-1 项目基础信息'!K30</f>
        <v>0</v>
      </c>
      <c r="AN219" s="319">
        <f t="shared" si="473"/>
        <v>972</v>
      </c>
      <c r="AO219" s="119">
        <f t="shared" si="474"/>
        <v>0</v>
      </c>
      <c r="AP219" s="119">
        <f>'1-1 项目基础信息'!L30</f>
        <v>0</v>
      </c>
      <c r="AQ219" s="319">
        <f t="shared" si="475"/>
        <v>972</v>
      </c>
      <c r="AR219" s="119">
        <f t="shared" si="476"/>
        <v>0</v>
      </c>
      <c r="AS219" s="119">
        <f>'1-1 项目基础信息'!M30</f>
        <v>0</v>
      </c>
      <c r="AT219" s="319">
        <f t="shared" si="477"/>
        <v>972</v>
      </c>
      <c r="AU219" s="119">
        <f t="shared" si="478"/>
        <v>0</v>
      </c>
      <c r="AV219" s="119">
        <f>'1-1 项目基础信息'!N30</f>
        <v>0</v>
      </c>
      <c r="AW219" s="319">
        <f t="shared" si="479"/>
        <v>972</v>
      </c>
      <c r="AX219" s="119">
        <f t="shared" si="480"/>
        <v>0</v>
      </c>
      <c r="AY219" s="119">
        <f>'1-1 项目基础信息'!O30</f>
        <v>0</v>
      </c>
      <c r="AZ219" s="319">
        <f t="shared" si="481"/>
        <v>972</v>
      </c>
      <c r="BA219" s="119">
        <f t="shared" si="482"/>
        <v>0</v>
      </c>
      <c r="BB219" s="119">
        <f>'1-1 项目基础信息'!P30</f>
        <v>0</v>
      </c>
      <c r="BC219" s="319">
        <f t="shared" si="483"/>
        <v>972</v>
      </c>
      <c r="BD219" s="119">
        <f t="shared" si="484"/>
        <v>0</v>
      </c>
      <c r="BE219" s="119">
        <f>'1-1 项目基础信息'!Q30</f>
        <v>0</v>
      </c>
      <c r="BF219" s="319">
        <f t="shared" si="485"/>
        <v>972</v>
      </c>
      <c r="BG219" s="119">
        <f t="shared" si="486"/>
        <v>0</v>
      </c>
      <c r="BH219" s="119">
        <f>'1-1 项目基础信息'!R30</f>
        <v>0</v>
      </c>
      <c r="BI219" s="319">
        <f t="shared" si="487"/>
        <v>972</v>
      </c>
      <c r="BJ219" s="119">
        <f t="shared" si="488"/>
        <v>0</v>
      </c>
      <c r="BK219" s="119">
        <f>'1-1 项目基础信息'!S30</f>
        <v>0</v>
      </c>
      <c r="BL219" s="320">
        <f t="shared" si="489"/>
        <v>972</v>
      </c>
      <c r="BM219" s="312"/>
      <c r="BN219" s="315"/>
    </row>
    <row r="220" s="118" customFormat="1" ht="33.95" hidden="1" customHeight="1" outlineLevel="5" spans="2:66">
      <c r="B220" s="119" t="s">
        <v>784</v>
      </c>
      <c r="C220" s="120" t="s">
        <v>1155</v>
      </c>
      <c r="D220" s="118" t="s">
        <v>1156</v>
      </c>
      <c r="E220" s="119"/>
      <c r="F220" s="119"/>
      <c r="G220" s="119" t="s">
        <v>788</v>
      </c>
      <c r="H220" s="119">
        <f t="shared" si="462"/>
        <v>0</v>
      </c>
      <c r="I220" s="119" t="s">
        <v>1134</v>
      </c>
      <c r="J220" s="119" t="e">
        <f t="shared" si="463"/>
        <v>#DIV/0!</v>
      </c>
      <c r="K220" s="119" t="s">
        <v>1135</v>
      </c>
      <c r="L220" s="119" t="e">
        <f t="shared" si="464"/>
        <v>#DIV/0!</v>
      </c>
      <c r="M220" s="119" t="s">
        <v>1136</v>
      </c>
      <c r="N220" s="119">
        <f t="shared" si="465"/>
        <v>0</v>
      </c>
      <c r="O220" s="119"/>
      <c r="P220" s="290"/>
      <c r="Q220" s="290"/>
      <c r="R220" s="290"/>
      <c r="S220" s="290"/>
      <c r="T220" s="290"/>
      <c r="U220" s="290"/>
      <c r="V220" s="290"/>
      <c r="W220" s="290"/>
      <c r="X220" s="290"/>
      <c r="Y220" s="290"/>
      <c r="Z220" s="290"/>
      <c r="AA220" s="290"/>
      <c r="AB220" s="119">
        <f t="shared" si="466"/>
        <v>0</v>
      </c>
      <c r="AC220" s="119">
        <f t="shared" si="467"/>
        <v>0</v>
      </c>
      <c r="AD220" s="119">
        <f>'1-1 项目基础信息'!H31</f>
        <v>0</v>
      </c>
      <c r="AE220" s="290">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9">
        <f t="shared" si="469"/>
        <v>1152</v>
      </c>
      <c r="AI220" s="119">
        <f t="shared" si="470"/>
        <v>0</v>
      </c>
      <c r="AJ220" s="119">
        <f>'1-1 项目基础信息'!J31</f>
        <v>0</v>
      </c>
      <c r="AK220" s="319">
        <f t="shared" si="471"/>
        <v>1152</v>
      </c>
      <c r="AL220" s="119">
        <f t="shared" si="472"/>
        <v>0</v>
      </c>
      <c r="AM220" s="119">
        <f>'1-1 项目基础信息'!K31</f>
        <v>0</v>
      </c>
      <c r="AN220" s="319">
        <f t="shared" si="473"/>
        <v>1152</v>
      </c>
      <c r="AO220" s="119">
        <f t="shared" si="474"/>
        <v>0</v>
      </c>
      <c r="AP220" s="119">
        <f>'1-1 项目基础信息'!L31</f>
        <v>0</v>
      </c>
      <c r="AQ220" s="319">
        <f t="shared" si="475"/>
        <v>1152</v>
      </c>
      <c r="AR220" s="119">
        <f t="shared" si="476"/>
        <v>0</v>
      </c>
      <c r="AS220" s="119">
        <f>'1-1 项目基础信息'!M31</f>
        <v>0</v>
      </c>
      <c r="AT220" s="319">
        <f t="shared" si="477"/>
        <v>1152</v>
      </c>
      <c r="AU220" s="119">
        <f t="shared" si="478"/>
        <v>0</v>
      </c>
      <c r="AV220" s="119">
        <f>'1-1 项目基础信息'!N31</f>
        <v>0</v>
      </c>
      <c r="AW220" s="319">
        <f t="shared" si="479"/>
        <v>1152</v>
      </c>
      <c r="AX220" s="119">
        <f t="shared" si="480"/>
        <v>0</v>
      </c>
      <c r="AY220" s="119">
        <f>'1-1 项目基础信息'!O31</f>
        <v>0</v>
      </c>
      <c r="AZ220" s="319">
        <f t="shared" si="481"/>
        <v>1152</v>
      </c>
      <c r="BA220" s="119">
        <f t="shared" si="482"/>
        <v>0</v>
      </c>
      <c r="BB220" s="119">
        <f>'1-1 项目基础信息'!P31</f>
        <v>0</v>
      </c>
      <c r="BC220" s="319">
        <f t="shared" si="483"/>
        <v>1152</v>
      </c>
      <c r="BD220" s="119">
        <f t="shared" si="484"/>
        <v>0</v>
      </c>
      <c r="BE220" s="119">
        <f>'1-1 项目基础信息'!Q31</f>
        <v>0</v>
      </c>
      <c r="BF220" s="319">
        <f t="shared" si="485"/>
        <v>1152</v>
      </c>
      <c r="BG220" s="119">
        <f t="shared" si="486"/>
        <v>0</v>
      </c>
      <c r="BH220" s="119">
        <f>'1-1 项目基础信息'!R31</f>
        <v>0</v>
      </c>
      <c r="BI220" s="319">
        <f t="shared" si="487"/>
        <v>1152</v>
      </c>
      <c r="BJ220" s="119">
        <f t="shared" si="488"/>
        <v>0</v>
      </c>
      <c r="BK220" s="119">
        <f>'1-1 项目基础信息'!S31</f>
        <v>0</v>
      </c>
      <c r="BL220" s="320">
        <f t="shared" si="489"/>
        <v>1152</v>
      </c>
      <c r="BM220" s="312"/>
      <c r="BN220" s="315"/>
    </row>
    <row r="221" s="118" customFormat="1" ht="33.95" hidden="1" customHeight="1" outlineLevel="5" spans="2:66">
      <c r="B221" s="119" t="s">
        <v>784</v>
      </c>
      <c r="C221" s="120" t="s">
        <v>1157</v>
      </c>
      <c r="D221" s="118" t="s">
        <v>1158</v>
      </c>
      <c r="E221" s="119"/>
      <c r="F221" s="119"/>
      <c r="G221" s="119" t="s">
        <v>788</v>
      </c>
      <c r="H221" s="119">
        <f t="shared" si="462"/>
        <v>0</v>
      </c>
      <c r="I221" s="119" t="s">
        <v>1134</v>
      </c>
      <c r="J221" s="119" t="e">
        <f t="shared" si="463"/>
        <v>#DIV/0!</v>
      </c>
      <c r="K221" s="119" t="s">
        <v>1135</v>
      </c>
      <c r="L221" s="119" t="e">
        <f t="shared" si="464"/>
        <v>#DIV/0!</v>
      </c>
      <c r="M221" s="119" t="s">
        <v>1136</v>
      </c>
      <c r="N221" s="119">
        <f t="shared" si="465"/>
        <v>0</v>
      </c>
      <c r="O221" s="119"/>
      <c r="P221" s="290"/>
      <c r="Q221" s="290"/>
      <c r="R221" s="290"/>
      <c r="S221" s="290"/>
      <c r="T221" s="290"/>
      <c r="U221" s="290"/>
      <c r="V221" s="290"/>
      <c r="W221" s="290"/>
      <c r="X221" s="290"/>
      <c r="Y221" s="290"/>
      <c r="Z221" s="290"/>
      <c r="AA221" s="290"/>
      <c r="AB221" s="119">
        <f t="shared" si="466"/>
        <v>0</v>
      </c>
      <c r="AC221" s="119">
        <f t="shared" si="467"/>
        <v>0</v>
      </c>
      <c r="AD221" s="119">
        <f>'1-1 项目基础信息'!H32</f>
        <v>0</v>
      </c>
      <c r="AE221" s="290">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9">
        <f t="shared" si="469"/>
        <v>0</v>
      </c>
      <c r="AI221" s="119">
        <f t="shared" si="470"/>
        <v>0</v>
      </c>
      <c r="AJ221" s="119">
        <f>'1-1 项目基础信息'!J32</f>
        <v>0</v>
      </c>
      <c r="AK221" s="319">
        <f t="shared" si="471"/>
        <v>0</v>
      </c>
      <c r="AL221" s="119">
        <f t="shared" si="472"/>
        <v>0</v>
      </c>
      <c r="AM221" s="119">
        <f>'1-1 项目基础信息'!K32</f>
        <v>0</v>
      </c>
      <c r="AN221" s="319">
        <f t="shared" si="473"/>
        <v>0</v>
      </c>
      <c r="AO221" s="119">
        <f t="shared" si="474"/>
        <v>0</v>
      </c>
      <c r="AP221" s="119">
        <f>'1-1 项目基础信息'!L32</f>
        <v>0</v>
      </c>
      <c r="AQ221" s="319">
        <f t="shared" si="475"/>
        <v>0</v>
      </c>
      <c r="AR221" s="119">
        <f t="shared" si="476"/>
        <v>0</v>
      </c>
      <c r="AS221" s="119">
        <f>'1-1 项目基础信息'!M32</f>
        <v>0</v>
      </c>
      <c r="AT221" s="319">
        <f t="shared" si="477"/>
        <v>0</v>
      </c>
      <c r="AU221" s="119">
        <f t="shared" si="478"/>
        <v>0</v>
      </c>
      <c r="AV221" s="119">
        <f>'1-1 项目基础信息'!N32</f>
        <v>0</v>
      </c>
      <c r="AW221" s="319">
        <f t="shared" si="479"/>
        <v>0</v>
      </c>
      <c r="AX221" s="119">
        <f t="shared" si="480"/>
        <v>0</v>
      </c>
      <c r="AY221" s="119">
        <f>'1-1 项目基础信息'!O32</f>
        <v>0</v>
      </c>
      <c r="AZ221" s="319">
        <f t="shared" si="481"/>
        <v>0</v>
      </c>
      <c r="BA221" s="119">
        <f t="shared" si="482"/>
        <v>0</v>
      </c>
      <c r="BB221" s="119">
        <f>'1-1 项目基础信息'!P32</f>
        <v>0</v>
      </c>
      <c r="BC221" s="319">
        <f t="shared" si="483"/>
        <v>0</v>
      </c>
      <c r="BD221" s="119">
        <f t="shared" si="484"/>
        <v>0</v>
      </c>
      <c r="BE221" s="119">
        <f>'1-1 项目基础信息'!Q32</f>
        <v>0</v>
      </c>
      <c r="BF221" s="319">
        <f t="shared" si="485"/>
        <v>0</v>
      </c>
      <c r="BG221" s="119">
        <f t="shared" si="486"/>
        <v>0</v>
      </c>
      <c r="BH221" s="119">
        <f>'1-1 项目基础信息'!R32</f>
        <v>0</v>
      </c>
      <c r="BI221" s="319">
        <f t="shared" si="487"/>
        <v>0</v>
      </c>
      <c r="BJ221" s="119">
        <f t="shared" si="488"/>
        <v>0</v>
      </c>
      <c r="BK221" s="119">
        <f>'1-1 项目基础信息'!S32</f>
        <v>0</v>
      </c>
      <c r="BL221" s="320">
        <f t="shared" si="489"/>
        <v>0</v>
      </c>
      <c r="BM221" s="312"/>
      <c r="BN221" s="315"/>
    </row>
    <row r="222" s="118" customFormat="1" ht="33.95" hidden="1" customHeight="1" outlineLevel="5" spans="2:66">
      <c r="B222" s="119" t="s">
        <v>784</v>
      </c>
      <c r="C222" s="120" t="s">
        <v>1159</v>
      </c>
      <c r="D222" s="118" t="s">
        <v>1160</v>
      </c>
      <c r="E222" s="119"/>
      <c r="F222" s="119"/>
      <c r="G222" s="119" t="s">
        <v>788</v>
      </c>
      <c r="H222" s="119">
        <f t="shared" si="462"/>
        <v>0</v>
      </c>
      <c r="I222" s="119" t="s">
        <v>1134</v>
      </c>
      <c r="J222" s="119" t="e">
        <f t="shared" si="463"/>
        <v>#DIV/0!</v>
      </c>
      <c r="K222" s="119" t="s">
        <v>1135</v>
      </c>
      <c r="L222" s="119" t="e">
        <f t="shared" si="464"/>
        <v>#DIV/0!</v>
      </c>
      <c r="M222" s="119" t="s">
        <v>1136</v>
      </c>
      <c r="N222" s="119">
        <f t="shared" si="465"/>
        <v>0</v>
      </c>
      <c r="O222" s="119"/>
      <c r="P222" s="290"/>
      <c r="Q222" s="290"/>
      <c r="R222" s="290"/>
      <c r="S222" s="290"/>
      <c r="T222" s="290"/>
      <c r="U222" s="290"/>
      <c r="V222" s="290"/>
      <c r="W222" s="290"/>
      <c r="X222" s="290"/>
      <c r="Y222" s="290"/>
      <c r="Z222" s="290"/>
      <c r="AA222" s="290"/>
      <c r="AB222" s="119">
        <f t="shared" si="466"/>
        <v>0</v>
      </c>
      <c r="AC222" s="119">
        <f t="shared" si="467"/>
        <v>0</v>
      </c>
      <c r="AD222" s="119">
        <f>'1-1 项目基础信息'!H33</f>
        <v>0</v>
      </c>
      <c r="AE222" s="290">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9">
        <f t="shared" si="469"/>
        <v>0</v>
      </c>
      <c r="AI222" s="119">
        <f t="shared" si="470"/>
        <v>0</v>
      </c>
      <c r="AJ222" s="119">
        <f>'1-1 项目基础信息'!J33</f>
        <v>0</v>
      </c>
      <c r="AK222" s="319">
        <f t="shared" si="471"/>
        <v>0</v>
      </c>
      <c r="AL222" s="119">
        <f t="shared" si="472"/>
        <v>0</v>
      </c>
      <c r="AM222" s="119">
        <f>'1-1 项目基础信息'!K33</f>
        <v>0</v>
      </c>
      <c r="AN222" s="319">
        <f t="shared" si="473"/>
        <v>0</v>
      </c>
      <c r="AO222" s="119">
        <f t="shared" si="474"/>
        <v>0</v>
      </c>
      <c r="AP222" s="119">
        <f>'1-1 项目基础信息'!L33</f>
        <v>0</v>
      </c>
      <c r="AQ222" s="319">
        <f t="shared" si="475"/>
        <v>0</v>
      </c>
      <c r="AR222" s="119">
        <f t="shared" si="476"/>
        <v>0</v>
      </c>
      <c r="AS222" s="119">
        <f>'1-1 项目基础信息'!M33</f>
        <v>0</v>
      </c>
      <c r="AT222" s="319">
        <f t="shared" si="477"/>
        <v>0</v>
      </c>
      <c r="AU222" s="119">
        <f t="shared" si="478"/>
        <v>0</v>
      </c>
      <c r="AV222" s="119">
        <f>'1-1 项目基础信息'!N33</f>
        <v>0</v>
      </c>
      <c r="AW222" s="319">
        <f t="shared" si="479"/>
        <v>0</v>
      </c>
      <c r="AX222" s="119">
        <f t="shared" si="480"/>
        <v>0</v>
      </c>
      <c r="AY222" s="119">
        <f>'1-1 项目基础信息'!O33</f>
        <v>0</v>
      </c>
      <c r="AZ222" s="319">
        <f t="shared" si="481"/>
        <v>0</v>
      </c>
      <c r="BA222" s="119">
        <f t="shared" si="482"/>
        <v>0</v>
      </c>
      <c r="BB222" s="119">
        <f>'1-1 项目基础信息'!P33</f>
        <v>0</v>
      </c>
      <c r="BC222" s="319">
        <f t="shared" si="483"/>
        <v>0</v>
      </c>
      <c r="BD222" s="119">
        <f t="shared" si="484"/>
        <v>0</v>
      </c>
      <c r="BE222" s="119">
        <f>'1-1 项目基础信息'!Q33</f>
        <v>0</v>
      </c>
      <c r="BF222" s="319">
        <f t="shared" si="485"/>
        <v>0</v>
      </c>
      <c r="BG222" s="119">
        <f t="shared" si="486"/>
        <v>0</v>
      </c>
      <c r="BH222" s="119">
        <f>'1-1 项目基础信息'!R33</f>
        <v>0</v>
      </c>
      <c r="BI222" s="319">
        <f t="shared" si="487"/>
        <v>0</v>
      </c>
      <c r="BJ222" s="119">
        <f t="shared" si="488"/>
        <v>0</v>
      </c>
      <c r="BK222" s="119">
        <f>'1-1 项目基础信息'!S33</f>
        <v>0</v>
      </c>
      <c r="BL222" s="320">
        <f t="shared" si="489"/>
        <v>0</v>
      </c>
      <c r="BM222" s="312"/>
      <c r="BN222" s="315"/>
    </row>
    <row r="223" s="48" customFormat="1" ht="33.95" hidden="1" customHeight="1" outlineLevel="3" spans="2:66">
      <c r="B223" s="115" t="s">
        <v>784</v>
      </c>
      <c r="C223" s="116" t="s">
        <v>46</v>
      </c>
      <c r="D223" s="48" t="s">
        <v>47</v>
      </c>
      <c r="E223" s="115" t="s">
        <v>1161</v>
      </c>
      <c r="F223" s="115"/>
      <c r="G223" s="115" t="s">
        <v>788</v>
      </c>
      <c r="H223" s="306">
        <f>IFERROR(J223*L223*N223,0)</f>
        <v>0</v>
      </c>
      <c r="I223" s="306" t="s">
        <v>1162</v>
      </c>
      <c r="J223" s="306">
        <f>AVERAGE(AD223,AG223,AJ223,AM223,AP223,AS223,AV223,AY223,BB223,BE223,BH223,BK223)</f>
        <v>0</v>
      </c>
      <c r="K223" s="306" t="s">
        <v>1018</v>
      </c>
      <c r="L223" s="306">
        <f>AVERAGE(AE223,AH223,AK223,AN223,AQ223,AT223,AW223,AZ223,BC223,BF223,BI223,BL223)</f>
        <v>0</v>
      </c>
      <c r="M223" s="115" t="s">
        <v>791</v>
      </c>
      <c r="N223" s="115">
        <v>12</v>
      </c>
      <c r="O223" s="115"/>
      <c r="P223" s="289"/>
      <c r="Q223" s="289"/>
      <c r="R223" s="289"/>
      <c r="S223" s="289"/>
      <c r="T223" s="289"/>
      <c r="U223" s="289"/>
      <c r="V223" s="289"/>
      <c r="W223" s="289"/>
      <c r="X223" s="289"/>
      <c r="Y223" s="289"/>
      <c r="Z223" s="289"/>
      <c r="AA223" s="289"/>
      <c r="AB223" s="115">
        <f t="shared" si="466"/>
        <v>0</v>
      </c>
      <c r="AC223" s="115">
        <f t="shared" si="467"/>
        <v>0</v>
      </c>
      <c r="AD223" s="115">
        <f>VLOOKUP($I223,'1-1 项目基础信息'!$F:$S,3,FALSE)</f>
        <v>0</v>
      </c>
      <c r="AE223" s="299">
        <f>IFERROR(预算主表!$P$85/(12*'1-1 项目基础信息'!$H$12),0)</f>
        <v>0</v>
      </c>
      <c r="AF223" s="115">
        <f t="shared" si="468"/>
        <v>0</v>
      </c>
      <c r="AG223" s="115">
        <f>VLOOKUP($I223,'1-1 项目基础信息'!$F:$S,4,FALSE)</f>
        <v>0</v>
      </c>
      <c r="AH223" s="299">
        <f>IFERROR(预算主表!$P$85/(12*'1-1 项目基础信息'!$H$12),0)</f>
        <v>0</v>
      </c>
      <c r="AI223" s="115">
        <f t="shared" si="470"/>
        <v>0</v>
      </c>
      <c r="AJ223" s="115">
        <f>VLOOKUP($I223,'1-1 项目基础信息'!$F:$S,5,FALSE)</f>
        <v>0</v>
      </c>
      <c r="AK223" s="299">
        <f>IFERROR(预算主表!$P$85/(12*'1-1 项目基础信息'!$H$12),0)</f>
        <v>0</v>
      </c>
      <c r="AL223" s="115">
        <f t="shared" si="472"/>
        <v>0</v>
      </c>
      <c r="AM223" s="115">
        <f>VLOOKUP($I223,'1-1 项目基础信息'!$F:$S,6,FALSE)</f>
        <v>0</v>
      </c>
      <c r="AN223" s="299">
        <f>IFERROR(预算主表!$P$85/(12*'1-1 项目基础信息'!$H$12),0)</f>
        <v>0</v>
      </c>
      <c r="AO223" s="115">
        <f t="shared" si="474"/>
        <v>0</v>
      </c>
      <c r="AP223" s="115">
        <f>VLOOKUP($I223,'1-1 项目基础信息'!$F:$S,7,FALSE)</f>
        <v>0</v>
      </c>
      <c r="AQ223" s="299">
        <f>IFERROR(预算主表!$P$85/(12*'1-1 项目基础信息'!$H$12),0)</f>
        <v>0</v>
      </c>
      <c r="AR223" s="115">
        <f t="shared" si="476"/>
        <v>0</v>
      </c>
      <c r="AS223" s="115">
        <f>VLOOKUP($I223,'1-1 项目基础信息'!$F:$S,8,FALSE)</f>
        <v>0</v>
      </c>
      <c r="AT223" s="299">
        <f>IFERROR(预算主表!$P$85/(12*'1-1 项目基础信息'!$H$12),0)</f>
        <v>0</v>
      </c>
      <c r="AU223" s="115">
        <f t="shared" si="478"/>
        <v>0</v>
      </c>
      <c r="AV223" s="115">
        <f>VLOOKUP($I223,'1-1 项目基础信息'!$F:$S,9,FALSE)</f>
        <v>0</v>
      </c>
      <c r="AW223" s="299">
        <f>IFERROR(预算主表!$P$85/(12*'1-1 项目基础信息'!$H$12),0)</f>
        <v>0</v>
      </c>
      <c r="AX223" s="115">
        <f t="shared" si="480"/>
        <v>0</v>
      </c>
      <c r="AY223" s="115">
        <f>VLOOKUP($I223,'1-1 项目基础信息'!$F:$S,10,FALSE)</f>
        <v>0</v>
      </c>
      <c r="AZ223" s="299">
        <f>IFERROR(预算主表!$P$85/(12*'1-1 项目基础信息'!$H$12),0)</f>
        <v>0</v>
      </c>
      <c r="BA223" s="115">
        <f t="shared" si="482"/>
        <v>0</v>
      </c>
      <c r="BB223" s="115">
        <f>VLOOKUP($I223,'1-1 项目基础信息'!$F:$S,11,FALSE)</f>
        <v>0</v>
      </c>
      <c r="BC223" s="299">
        <f>IFERROR(预算主表!$P$85/(12*'1-1 项目基础信息'!$H$12),0)</f>
        <v>0</v>
      </c>
      <c r="BD223" s="115">
        <f t="shared" si="484"/>
        <v>0</v>
      </c>
      <c r="BE223" s="115">
        <f>VLOOKUP($I223,'1-1 项目基础信息'!$F:$S,12,FALSE)</f>
        <v>0</v>
      </c>
      <c r="BF223" s="299">
        <f>IFERROR(预算主表!$P$85/(12*'1-1 项目基础信息'!$H$12),0)</f>
        <v>0</v>
      </c>
      <c r="BG223" s="115">
        <f t="shared" si="486"/>
        <v>0</v>
      </c>
      <c r="BH223" s="115">
        <f>VLOOKUP($I223,'1-1 项目基础信息'!$F:$S,13,FALSE)</f>
        <v>0</v>
      </c>
      <c r="BI223" s="299">
        <f>IFERROR(预算主表!$P$85/(12*'1-1 项目基础信息'!$H$12),0)</f>
        <v>0</v>
      </c>
      <c r="BJ223" s="115">
        <f t="shared" si="488"/>
        <v>0</v>
      </c>
      <c r="BK223" s="115">
        <f>VLOOKUP($I223,'1-1 项目基础信息'!$F:$S,14,FALSE)</f>
        <v>0</v>
      </c>
      <c r="BL223" s="299">
        <f>IFERROR(预算主表!$P$85/(12*'1-1 项目基础信息'!$H$12),0)</f>
        <v>0</v>
      </c>
      <c r="BM223" s="312"/>
      <c r="BN223" s="314"/>
    </row>
    <row r="224" s="48" customFormat="1" ht="33.95" hidden="1" customHeight="1" outlineLevel="3" collapsed="1" spans="2:66">
      <c r="B224" s="115" t="s">
        <v>779</v>
      </c>
      <c r="C224" s="116" t="s">
        <v>36</v>
      </c>
      <c r="D224" s="48" t="s">
        <v>37</v>
      </c>
      <c r="E224" s="115"/>
      <c r="F224" s="115"/>
      <c r="G224" s="115"/>
      <c r="H224" s="115">
        <f>H225+H230+H231+H232+H233+H234+H235</f>
        <v>0</v>
      </c>
      <c r="I224" s="115"/>
      <c r="J224" s="115"/>
      <c r="K224" s="115"/>
      <c r="L224" s="115"/>
      <c r="M224" s="115"/>
      <c r="N224" s="115"/>
      <c r="O224" s="115"/>
      <c r="P224" s="289"/>
      <c r="Q224" s="289"/>
      <c r="R224" s="289"/>
      <c r="S224" s="289"/>
      <c r="T224" s="289"/>
      <c r="U224" s="289"/>
      <c r="V224" s="289"/>
      <c r="W224" s="289"/>
      <c r="X224" s="289"/>
      <c r="Y224" s="289"/>
      <c r="Z224" s="289"/>
      <c r="AA224" s="289"/>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6"/>
      <c r="BM224" s="312"/>
      <c r="BN224" s="314"/>
    </row>
    <row r="225" s="118" customFormat="1" ht="33.95" hidden="1" customHeight="1" outlineLevel="4" collapsed="1" spans="2:66">
      <c r="B225" s="119" t="s">
        <v>779</v>
      </c>
      <c r="C225" s="120" t="s">
        <v>1163</v>
      </c>
      <c r="D225" s="118" t="s">
        <v>1164</v>
      </c>
      <c r="E225" s="119" t="s">
        <v>1165</v>
      </c>
      <c r="F225" s="119"/>
      <c r="G225" s="119"/>
      <c r="H225" s="119">
        <f>SUM(H226:H229)</f>
        <v>0</v>
      </c>
      <c r="I225" s="119"/>
      <c r="J225" s="119"/>
      <c r="K225" s="119"/>
      <c r="L225" s="119"/>
      <c r="M225" s="119"/>
      <c r="N225" s="119"/>
      <c r="O225" s="119"/>
      <c r="P225" s="290"/>
      <c r="Q225" s="290"/>
      <c r="R225" s="290"/>
      <c r="S225" s="290"/>
      <c r="T225" s="290"/>
      <c r="U225" s="290"/>
      <c r="V225" s="290"/>
      <c r="W225" s="290"/>
      <c r="X225" s="290"/>
      <c r="Y225" s="290"/>
      <c r="Z225" s="290"/>
      <c r="AA225" s="290"/>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7"/>
      <c r="BM225" s="312"/>
      <c r="BN225" s="315"/>
    </row>
    <row r="226" s="264" customFormat="1" ht="33.95" hidden="1" customHeight="1" outlineLevel="5" spans="2:66">
      <c r="B226" s="175" t="s">
        <v>784</v>
      </c>
      <c r="C226" s="284" t="s">
        <v>1163</v>
      </c>
      <c r="D226" s="264" t="s">
        <v>1166</v>
      </c>
      <c r="E226" s="175"/>
      <c r="F226" s="175"/>
      <c r="G226" s="175" t="s">
        <v>788</v>
      </c>
      <c r="H226" s="175">
        <f t="shared" ref="H226:H235" si="492">IFERROR(J226*L226*N226,0)</f>
        <v>0</v>
      </c>
      <c r="I226" s="175" t="s">
        <v>1167</v>
      </c>
      <c r="J226" s="175" t="e">
        <f t="shared" ref="J226:J229" si="493">AVERAGE(AD226,AG226,AJ226,AM226,AP226,AS226,AV226,AY226,BB226,BE226,BH226,BK226)</f>
        <v>#DIV/0!</v>
      </c>
      <c r="K226" s="175" t="s">
        <v>1135</v>
      </c>
      <c r="L226" s="175" t="e">
        <f t="shared" ref="L226:L229" si="494">AVERAGE(AE226,AH226,AK226,AN226,AQ226,AT226,AW226,AZ226,BC226,BF226,BI226,BL226)</f>
        <v>#DIV/0!</v>
      </c>
      <c r="M226" s="175" t="s">
        <v>1168</v>
      </c>
      <c r="N226" s="175">
        <v>1</v>
      </c>
      <c r="O226" s="175"/>
      <c r="P226" s="291"/>
      <c r="Q226" s="291"/>
      <c r="R226" s="291"/>
      <c r="S226" s="291"/>
      <c r="T226" s="291"/>
      <c r="U226" s="291"/>
      <c r="V226" s="291"/>
      <c r="W226" s="291"/>
      <c r="X226" s="291"/>
      <c r="Y226" s="291"/>
      <c r="Z226" s="291"/>
      <c r="AA226" s="291"/>
      <c r="AB226" s="175">
        <f t="shared" ref="AB226:AB235" si="495">SUM(AC226,AF226,AI226,AL226,AO226,AR226,AU226,AX226,BA226,BD226,BG226,BJ226)</f>
        <v>0</v>
      </c>
      <c r="AC226" s="175">
        <f>AD226*AE226</f>
        <v>0</v>
      </c>
      <c r="AD226" s="299"/>
      <c r="AE226" s="299"/>
      <c r="AF226" s="175">
        <f>AG226*AH226</f>
        <v>0</v>
      </c>
      <c r="AG226" s="299"/>
      <c r="AH226" s="299"/>
      <c r="AI226" s="175">
        <f>AJ226*AK226</f>
        <v>0</v>
      </c>
      <c r="AJ226" s="299"/>
      <c r="AK226" s="299"/>
      <c r="AL226" s="175">
        <f>AM226*AN226</f>
        <v>0</v>
      </c>
      <c r="AM226" s="299"/>
      <c r="AN226" s="299"/>
      <c r="AO226" s="175">
        <f>AP226*AQ226</f>
        <v>0</v>
      </c>
      <c r="AP226" s="299"/>
      <c r="AQ226" s="299"/>
      <c r="AR226" s="175">
        <f>AS226*AT226</f>
        <v>0</v>
      </c>
      <c r="AS226" s="299"/>
      <c r="AT226" s="299"/>
      <c r="AU226" s="175">
        <f>AV226*AW226</f>
        <v>0</v>
      </c>
      <c r="AV226" s="299"/>
      <c r="AW226" s="299"/>
      <c r="AX226" s="175">
        <f>AY226*AZ226</f>
        <v>0</v>
      </c>
      <c r="AY226" s="299"/>
      <c r="AZ226" s="299"/>
      <c r="BA226" s="175">
        <f>BB226*BC226</f>
        <v>0</v>
      </c>
      <c r="BB226" s="299"/>
      <c r="BC226" s="299"/>
      <c r="BD226" s="175">
        <f>BE226*BF226</f>
        <v>0</v>
      </c>
      <c r="BE226" s="299"/>
      <c r="BF226" s="299"/>
      <c r="BG226" s="175">
        <f>BH226*BI226</f>
        <v>0</v>
      </c>
      <c r="BH226" s="299"/>
      <c r="BI226" s="299"/>
      <c r="BJ226" s="175">
        <f>BK226*BL226</f>
        <v>0</v>
      </c>
      <c r="BK226" s="299"/>
      <c r="BL226" s="308"/>
      <c r="BM226" s="312"/>
      <c r="BN226" s="316"/>
    </row>
    <row r="227" s="264" customFormat="1" ht="33.95" hidden="1" customHeight="1" outlineLevel="5" spans="2:66">
      <c r="B227" s="175" t="s">
        <v>784</v>
      </c>
      <c r="C227" s="284" t="s">
        <v>1169</v>
      </c>
      <c r="D227" s="264" t="s">
        <v>1170</v>
      </c>
      <c r="E227" s="175"/>
      <c r="F227" s="175"/>
      <c r="G227" s="175" t="s">
        <v>788</v>
      </c>
      <c r="H227" s="175">
        <f t="shared" si="492"/>
        <v>0</v>
      </c>
      <c r="I227" s="175" t="s">
        <v>1167</v>
      </c>
      <c r="J227" s="175" t="e">
        <f t="shared" si="493"/>
        <v>#DIV/0!</v>
      </c>
      <c r="K227" s="175" t="s">
        <v>1135</v>
      </c>
      <c r="L227" s="175" t="e">
        <f t="shared" si="494"/>
        <v>#DIV/0!</v>
      </c>
      <c r="M227" s="175" t="s">
        <v>1168</v>
      </c>
      <c r="N227" s="175">
        <v>1</v>
      </c>
      <c r="O227" s="175"/>
      <c r="P227" s="291"/>
      <c r="Q227" s="291"/>
      <c r="R227" s="291"/>
      <c r="S227" s="291"/>
      <c r="T227" s="291"/>
      <c r="U227" s="291"/>
      <c r="V227" s="291"/>
      <c r="W227" s="291"/>
      <c r="X227" s="291"/>
      <c r="Y227" s="291"/>
      <c r="Z227" s="291"/>
      <c r="AA227" s="291"/>
      <c r="AB227" s="175">
        <f t="shared" si="495"/>
        <v>0</v>
      </c>
      <c r="AC227" s="175">
        <f>AD227*AE227</f>
        <v>0</v>
      </c>
      <c r="AD227" s="299"/>
      <c r="AE227" s="299"/>
      <c r="AF227" s="175">
        <f>AG227*AH227</f>
        <v>0</v>
      </c>
      <c r="AG227" s="299"/>
      <c r="AH227" s="299"/>
      <c r="AI227" s="175">
        <f>AJ227*AK227</f>
        <v>0</v>
      </c>
      <c r="AJ227" s="299"/>
      <c r="AK227" s="299"/>
      <c r="AL227" s="175">
        <f>AM227*AN227</f>
        <v>0</v>
      </c>
      <c r="AM227" s="299"/>
      <c r="AN227" s="299"/>
      <c r="AO227" s="175">
        <f>AP227*AQ227</f>
        <v>0</v>
      </c>
      <c r="AP227" s="299"/>
      <c r="AQ227" s="299"/>
      <c r="AR227" s="175">
        <f>AS227*AT227</f>
        <v>0</v>
      </c>
      <c r="AS227" s="299"/>
      <c r="AT227" s="299"/>
      <c r="AU227" s="175">
        <f>AV227*AW227</f>
        <v>0</v>
      </c>
      <c r="AV227" s="299"/>
      <c r="AW227" s="299"/>
      <c r="AX227" s="175">
        <f>AY227*AZ227</f>
        <v>0</v>
      </c>
      <c r="AY227" s="299"/>
      <c r="AZ227" s="299"/>
      <c r="BA227" s="175">
        <f>BB227*BC227</f>
        <v>0</v>
      </c>
      <c r="BB227" s="299"/>
      <c r="BC227" s="299"/>
      <c r="BD227" s="175">
        <f>BE227*BF227</f>
        <v>0</v>
      </c>
      <c r="BE227" s="299"/>
      <c r="BF227" s="299"/>
      <c r="BG227" s="175">
        <f>BH227*BI227</f>
        <v>0</v>
      </c>
      <c r="BH227" s="299"/>
      <c r="BI227" s="299"/>
      <c r="BJ227" s="175">
        <f>BK227*BL227</f>
        <v>0</v>
      </c>
      <c r="BK227" s="299"/>
      <c r="BL227" s="308"/>
      <c r="BM227" s="312"/>
      <c r="BN227" s="316"/>
    </row>
    <row r="228" s="264" customFormat="1" ht="33.95" hidden="1" customHeight="1" outlineLevel="5" spans="2:66">
      <c r="B228" s="175" t="s">
        <v>784</v>
      </c>
      <c r="C228" s="284" t="s">
        <v>1171</v>
      </c>
      <c r="D228" s="264" t="s">
        <v>1172</v>
      </c>
      <c r="E228" s="175"/>
      <c r="F228" s="175"/>
      <c r="G228" s="175" t="s">
        <v>788</v>
      </c>
      <c r="H228" s="175">
        <f t="shared" si="492"/>
        <v>0</v>
      </c>
      <c r="I228" s="175" t="s">
        <v>1167</v>
      </c>
      <c r="J228" s="175" t="e">
        <f t="shared" si="493"/>
        <v>#DIV/0!</v>
      </c>
      <c r="K228" s="175" t="s">
        <v>1135</v>
      </c>
      <c r="L228" s="175" t="e">
        <f t="shared" si="494"/>
        <v>#DIV/0!</v>
      </c>
      <c r="M228" s="175" t="s">
        <v>1168</v>
      </c>
      <c r="N228" s="175">
        <v>1</v>
      </c>
      <c r="O228" s="175"/>
      <c r="P228" s="291"/>
      <c r="Q228" s="291"/>
      <c r="R228" s="291"/>
      <c r="S228" s="291"/>
      <c r="T228" s="291"/>
      <c r="U228" s="291"/>
      <c r="V228" s="291"/>
      <c r="W228" s="291"/>
      <c r="X228" s="291"/>
      <c r="Y228" s="291"/>
      <c r="Z228" s="291"/>
      <c r="AA228" s="291"/>
      <c r="AB228" s="175">
        <f t="shared" si="495"/>
        <v>0</v>
      </c>
      <c r="AC228" s="175">
        <f>AD228*AE228</f>
        <v>0</v>
      </c>
      <c r="AD228" s="299"/>
      <c r="AE228" s="299"/>
      <c r="AF228" s="175">
        <f>AG228*AH228</f>
        <v>0</v>
      </c>
      <c r="AG228" s="299"/>
      <c r="AH228" s="299"/>
      <c r="AI228" s="175">
        <f>AJ228*AK228</f>
        <v>0</v>
      </c>
      <c r="AJ228" s="299"/>
      <c r="AK228" s="299"/>
      <c r="AL228" s="175">
        <f>AM228*AN228</f>
        <v>0</v>
      </c>
      <c r="AM228" s="299"/>
      <c r="AN228" s="299"/>
      <c r="AO228" s="175">
        <f>AP228*AQ228</f>
        <v>0</v>
      </c>
      <c r="AP228" s="299"/>
      <c r="AQ228" s="299"/>
      <c r="AR228" s="175">
        <f>AS228*AT228</f>
        <v>0</v>
      </c>
      <c r="AS228" s="299"/>
      <c r="AT228" s="299"/>
      <c r="AU228" s="175">
        <f>AV228*AW228</f>
        <v>0</v>
      </c>
      <c r="AV228" s="299"/>
      <c r="AW228" s="299"/>
      <c r="AX228" s="175">
        <f>AY228*AZ228</f>
        <v>0</v>
      </c>
      <c r="AY228" s="299"/>
      <c r="AZ228" s="299"/>
      <c r="BA228" s="175">
        <f>BB228*BC228</f>
        <v>0</v>
      </c>
      <c r="BB228" s="299"/>
      <c r="BC228" s="299"/>
      <c r="BD228" s="175">
        <f>BE228*BF228</f>
        <v>0</v>
      </c>
      <c r="BE228" s="299"/>
      <c r="BF228" s="299"/>
      <c r="BG228" s="175">
        <f>BH228*BI228</f>
        <v>0</v>
      </c>
      <c r="BH228" s="299"/>
      <c r="BI228" s="299"/>
      <c r="BJ228" s="175">
        <f>BK228*BL228</f>
        <v>0</v>
      </c>
      <c r="BK228" s="299"/>
      <c r="BL228" s="308"/>
      <c r="BM228" s="312"/>
      <c r="BN228" s="316"/>
    </row>
    <row r="229" s="264" customFormat="1" ht="33.95" hidden="1" customHeight="1" outlineLevel="5" spans="2:66">
      <c r="B229" s="175" t="s">
        <v>784</v>
      </c>
      <c r="C229" s="284" t="s">
        <v>1173</v>
      </c>
      <c r="D229" s="264" t="s">
        <v>1174</v>
      </c>
      <c r="E229" s="175"/>
      <c r="F229" s="175"/>
      <c r="G229" s="175" t="s">
        <v>788</v>
      </c>
      <c r="H229" s="175">
        <f t="shared" si="492"/>
        <v>0</v>
      </c>
      <c r="I229" s="175" t="s">
        <v>1167</v>
      </c>
      <c r="J229" s="175" t="e">
        <f t="shared" si="493"/>
        <v>#DIV/0!</v>
      </c>
      <c r="K229" s="175" t="s">
        <v>1135</v>
      </c>
      <c r="L229" s="175" t="e">
        <f t="shared" si="494"/>
        <v>#DIV/0!</v>
      </c>
      <c r="M229" s="175" t="s">
        <v>1168</v>
      </c>
      <c r="N229" s="175">
        <v>1</v>
      </c>
      <c r="O229" s="175"/>
      <c r="P229" s="291"/>
      <c r="Q229" s="291"/>
      <c r="R229" s="291"/>
      <c r="S229" s="291"/>
      <c r="T229" s="291"/>
      <c r="U229" s="291"/>
      <c r="V229" s="291"/>
      <c r="W229" s="291"/>
      <c r="X229" s="291"/>
      <c r="Y229" s="291"/>
      <c r="Z229" s="291"/>
      <c r="AA229" s="291"/>
      <c r="AB229" s="175">
        <f t="shared" si="495"/>
        <v>0</v>
      </c>
      <c r="AC229" s="175">
        <f>AD229*AE229</f>
        <v>0</v>
      </c>
      <c r="AD229" s="299"/>
      <c r="AE229" s="299"/>
      <c r="AF229" s="175">
        <f>AG229*AH229</f>
        <v>0</v>
      </c>
      <c r="AG229" s="299"/>
      <c r="AH229" s="299"/>
      <c r="AI229" s="175">
        <f>AJ229*AK229</f>
        <v>0</v>
      </c>
      <c r="AJ229" s="299"/>
      <c r="AK229" s="299"/>
      <c r="AL229" s="175">
        <f>AM229*AN229</f>
        <v>0</v>
      </c>
      <c r="AM229" s="299"/>
      <c r="AN229" s="299"/>
      <c r="AO229" s="175">
        <f>AP229*AQ229</f>
        <v>0</v>
      </c>
      <c r="AP229" s="299"/>
      <c r="AQ229" s="299"/>
      <c r="AR229" s="175">
        <f>AS229*AT229</f>
        <v>0</v>
      </c>
      <c r="AS229" s="299"/>
      <c r="AT229" s="299"/>
      <c r="AU229" s="175">
        <f>AV229*AW229</f>
        <v>0</v>
      </c>
      <c r="AV229" s="299"/>
      <c r="AW229" s="299"/>
      <c r="AX229" s="175">
        <f>AY229*AZ229</f>
        <v>0</v>
      </c>
      <c r="AY229" s="299"/>
      <c r="AZ229" s="299"/>
      <c r="BA229" s="175">
        <f>BB229*BC229</f>
        <v>0</v>
      </c>
      <c r="BB229" s="299"/>
      <c r="BC229" s="299"/>
      <c r="BD229" s="175">
        <f>BE229*BF229</f>
        <v>0</v>
      </c>
      <c r="BE229" s="299"/>
      <c r="BF229" s="299"/>
      <c r="BG229" s="175">
        <f>BH229*BI229</f>
        <v>0</v>
      </c>
      <c r="BH229" s="299"/>
      <c r="BI229" s="299"/>
      <c r="BJ229" s="175">
        <f>BK229*BL229</f>
        <v>0</v>
      </c>
      <c r="BK229" s="299"/>
      <c r="BL229" s="308"/>
      <c r="BM229" s="312"/>
      <c r="BN229" s="316"/>
    </row>
    <row r="230" s="118" customFormat="1" ht="33.95" hidden="1" customHeight="1" outlineLevel="4" spans="2:66">
      <c r="B230" s="119" t="s">
        <v>784</v>
      </c>
      <c r="C230" s="120" t="s">
        <v>1169</v>
      </c>
      <c r="D230" s="118" t="s">
        <v>1175</v>
      </c>
      <c r="E230" s="119" t="s">
        <v>1176</v>
      </c>
      <c r="F230" s="119"/>
      <c r="G230" s="119" t="s">
        <v>928</v>
      </c>
      <c r="H230" s="119">
        <f t="shared" si="492"/>
        <v>0</v>
      </c>
      <c r="I230" s="119" t="s">
        <v>1017</v>
      </c>
      <c r="J230" s="119">
        <f>AVERAGE('1-1 项目基础信息'!$H$9:$S$9)</f>
        <v>0</v>
      </c>
      <c r="K230" s="119" t="s">
        <v>1018</v>
      </c>
      <c r="L230" s="299"/>
      <c r="M230" s="119" t="s">
        <v>791</v>
      </c>
      <c r="N230" s="119">
        <f>COUNTA(O230:Z230)</f>
        <v>0</v>
      </c>
      <c r="O230" s="299"/>
      <c r="P230" s="299"/>
      <c r="Q230" s="299"/>
      <c r="R230" s="299"/>
      <c r="S230" s="299"/>
      <c r="T230" s="299"/>
      <c r="U230" s="299"/>
      <c r="V230" s="299"/>
      <c r="W230" s="299"/>
      <c r="X230" s="299"/>
      <c r="Y230" s="299"/>
      <c r="Z230" s="299"/>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7"/>
      <c r="BM230" s="312"/>
      <c r="BN230" s="315"/>
    </row>
    <row r="231" s="118" customFormat="1" ht="33.95" hidden="1" customHeight="1" outlineLevel="4" spans="2:66">
      <c r="B231" s="119" t="s">
        <v>784</v>
      </c>
      <c r="C231" s="120" t="s">
        <v>1171</v>
      </c>
      <c r="D231" s="118" t="s">
        <v>1177</v>
      </c>
      <c r="E231" s="119" t="s">
        <v>1178</v>
      </c>
      <c r="F231" s="119"/>
      <c r="G231" s="119" t="s">
        <v>928</v>
      </c>
      <c r="H231" s="119">
        <f t="shared" si="492"/>
        <v>0</v>
      </c>
      <c r="I231" s="119" t="s">
        <v>1017</v>
      </c>
      <c r="J231" s="119">
        <f>AVERAGE('1-1 项目基础信息'!$H$9:$S$9)</f>
        <v>0</v>
      </c>
      <c r="K231" s="119" t="s">
        <v>1018</v>
      </c>
      <c r="L231" s="299"/>
      <c r="M231" s="119" t="s">
        <v>791</v>
      </c>
      <c r="N231" s="119">
        <f>COUNTA(O231:Z231)</f>
        <v>0</v>
      </c>
      <c r="O231" s="299"/>
      <c r="P231" s="299"/>
      <c r="Q231" s="299"/>
      <c r="R231" s="299"/>
      <c r="S231" s="299"/>
      <c r="T231" s="299"/>
      <c r="U231" s="299"/>
      <c r="V231" s="299"/>
      <c r="W231" s="299"/>
      <c r="X231" s="299"/>
      <c r="Y231" s="299"/>
      <c r="Z231" s="299"/>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7"/>
      <c r="BM231" s="312"/>
      <c r="BN231" s="315"/>
    </row>
    <row r="232" s="118" customFormat="1" ht="33.95" hidden="1" customHeight="1" outlineLevel="4" spans="2:66">
      <c r="B232" s="119" t="s">
        <v>784</v>
      </c>
      <c r="C232" s="120" t="s">
        <v>1173</v>
      </c>
      <c r="D232" s="118" t="s">
        <v>1179</v>
      </c>
      <c r="E232" s="119" t="s">
        <v>1180</v>
      </c>
      <c r="F232" s="119"/>
      <c r="G232" s="119" t="s">
        <v>928</v>
      </c>
      <c r="H232" s="119">
        <f t="shared" si="492"/>
        <v>0</v>
      </c>
      <c r="I232" s="119" t="s">
        <v>1017</v>
      </c>
      <c r="J232" s="119">
        <f>AVERAGE('1-1 项目基础信息'!$H$9:$S$9)</f>
        <v>0</v>
      </c>
      <c r="K232" s="119" t="s">
        <v>1018</v>
      </c>
      <c r="L232" s="299"/>
      <c r="M232" s="119" t="s">
        <v>1181</v>
      </c>
      <c r="N232" s="119">
        <f t="shared" ref="N232:N235" si="508">COUNTA(O232:Z232)</f>
        <v>0</v>
      </c>
      <c r="O232" s="299"/>
      <c r="P232" s="299"/>
      <c r="Q232" s="299"/>
      <c r="R232" s="299"/>
      <c r="S232" s="299"/>
      <c r="T232" s="299"/>
      <c r="U232" s="299"/>
      <c r="V232" s="299"/>
      <c r="W232" s="299"/>
      <c r="X232" s="299"/>
      <c r="Y232" s="299"/>
      <c r="Z232" s="299"/>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7"/>
      <c r="BM232" s="312"/>
      <c r="BN232" s="315"/>
    </row>
    <row r="233" s="118" customFormat="1" ht="33.95" hidden="1" customHeight="1" outlineLevel="4" spans="2:66">
      <c r="B233" s="119" t="s">
        <v>784</v>
      </c>
      <c r="C233" s="120" t="s">
        <v>1182</v>
      </c>
      <c r="D233" s="118" t="s">
        <v>1183</v>
      </c>
      <c r="E233" s="119" t="s">
        <v>1184</v>
      </c>
      <c r="F233" s="119"/>
      <c r="G233" s="119" t="s">
        <v>928</v>
      </c>
      <c r="H233" s="119">
        <f t="shared" si="492"/>
        <v>0</v>
      </c>
      <c r="I233" s="119" t="s">
        <v>1185</v>
      </c>
      <c r="J233" s="299"/>
      <c r="K233" s="119" t="s">
        <v>1186</v>
      </c>
      <c r="L233" s="299"/>
      <c r="M233" s="119" t="s">
        <v>1187</v>
      </c>
      <c r="N233" s="119">
        <f t="shared" si="508"/>
        <v>0</v>
      </c>
      <c r="O233" s="299"/>
      <c r="P233" s="299"/>
      <c r="Q233" s="299"/>
      <c r="R233" s="299"/>
      <c r="S233" s="299"/>
      <c r="T233" s="299"/>
      <c r="U233" s="299"/>
      <c r="V233" s="299"/>
      <c r="W233" s="299"/>
      <c r="X233" s="299"/>
      <c r="Y233" s="299"/>
      <c r="Z233" s="299"/>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7"/>
      <c r="BM233" s="312"/>
      <c r="BN233" s="315"/>
    </row>
    <row r="234" s="118" customFormat="1" ht="33.95" hidden="1" customHeight="1" outlineLevel="4" spans="2:66">
      <c r="B234" s="119" t="s">
        <v>784</v>
      </c>
      <c r="C234" s="120" t="s">
        <v>1188</v>
      </c>
      <c r="D234" s="118" t="s">
        <v>1189</v>
      </c>
      <c r="E234" s="119" t="s">
        <v>1190</v>
      </c>
      <c r="F234" s="119"/>
      <c r="G234" s="119" t="s">
        <v>928</v>
      </c>
      <c r="H234" s="119">
        <f t="shared" si="492"/>
        <v>0</v>
      </c>
      <c r="I234" s="119" t="s">
        <v>1185</v>
      </c>
      <c r="J234" s="299"/>
      <c r="K234" s="119" t="s">
        <v>1186</v>
      </c>
      <c r="L234" s="299"/>
      <c r="M234" s="119" t="s">
        <v>1187</v>
      </c>
      <c r="N234" s="119">
        <f t="shared" si="508"/>
        <v>0</v>
      </c>
      <c r="O234" s="299"/>
      <c r="P234" s="299"/>
      <c r="Q234" s="299"/>
      <c r="R234" s="299"/>
      <c r="S234" s="299"/>
      <c r="T234" s="299"/>
      <c r="U234" s="299"/>
      <c r="V234" s="299"/>
      <c r="W234" s="299"/>
      <c r="X234" s="299"/>
      <c r="Y234" s="299"/>
      <c r="Z234" s="299"/>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7"/>
      <c r="BM234" s="312"/>
      <c r="BN234" s="315"/>
    </row>
    <row r="235" s="118" customFormat="1" ht="33.95" hidden="1" customHeight="1" outlineLevel="4" spans="2:66">
      <c r="B235" s="119" t="s">
        <v>784</v>
      </c>
      <c r="C235" s="120" t="s">
        <v>1191</v>
      </c>
      <c r="D235" s="118" t="s">
        <v>1192</v>
      </c>
      <c r="E235" s="119" t="s">
        <v>1193</v>
      </c>
      <c r="F235" s="119"/>
      <c r="G235" s="119" t="s">
        <v>928</v>
      </c>
      <c r="H235" s="119">
        <f t="shared" si="492"/>
        <v>0</v>
      </c>
      <c r="I235" s="119" t="s">
        <v>1017</v>
      </c>
      <c r="J235" s="119">
        <f>AVERAGE('1-1 项目基础信息'!$H$9:$S$9)</f>
        <v>0</v>
      </c>
      <c r="K235" s="119" t="s">
        <v>1018</v>
      </c>
      <c r="L235" s="299"/>
      <c r="M235" s="119" t="s">
        <v>791</v>
      </c>
      <c r="N235" s="119">
        <f t="shared" si="508"/>
        <v>0</v>
      </c>
      <c r="O235" s="299"/>
      <c r="P235" s="317"/>
      <c r="Q235" s="317"/>
      <c r="R235" s="317"/>
      <c r="S235" s="317"/>
      <c r="T235" s="317"/>
      <c r="U235" s="317"/>
      <c r="V235" s="317"/>
      <c r="W235" s="317"/>
      <c r="X235" s="317"/>
      <c r="Y235" s="317"/>
      <c r="Z235" s="317"/>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7"/>
      <c r="BM235" s="312"/>
      <c r="BN235" s="315"/>
    </row>
    <row r="236" s="48" customFormat="1" ht="33.95" hidden="1" customHeight="1" outlineLevel="3" collapsed="1" spans="2:66">
      <c r="B236" s="115" t="s">
        <v>779</v>
      </c>
      <c r="C236" s="116" t="s">
        <v>38</v>
      </c>
      <c r="D236" s="48" t="s">
        <v>39</v>
      </c>
      <c r="E236" s="115"/>
      <c r="F236" s="115"/>
      <c r="G236" s="115"/>
      <c r="H236" s="115">
        <f>H237+H238</f>
        <v>0</v>
      </c>
      <c r="I236" s="115"/>
      <c r="J236" s="115"/>
      <c r="K236" s="115"/>
      <c r="L236" s="115"/>
      <c r="M236" s="115"/>
      <c r="N236" s="115"/>
      <c r="O236" s="115"/>
      <c r="P236" s="289"/>
      <c r="Q236" s="289"/>
      <c r="R236" s="289"/>
      <c r="S236" s="289"/>
      <c r="T236" s="289"/>
      <c r="U236" s="289"/>
      <c r="V236" s="289"/>
      <c r="W236" s="289"/>
      <c r="X236" s="289"/>
      <c r="Y236" s="289"/>
      <c r="Z236" s="289"/>
      <c r="AA236" s="289"/>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6"/>
      <c r="BM236" s="312"/>
      <c r="BN236" s="314"/>
    </row>
    <row r="237" s="118" customFormat="1" ht="33.95" hidden="1" customHeight="1" outlineLevel="4" spans="2:66">
      <c r="B237" s="119" t="s">
        <v>784</v>
      </c>
      <c r="C237" s="120" t="s">
        <v>1194</v>
      </c>
      <c r="D237" s="118" t="s">
        <v>1195</v>
      </c>
      <c r="E237" s="119" t="s">
        <v>1196</v>
      </c>
      <c r="F237" s="119"/>
      <c r="G237" s="119" t="s">
        <v>928</v>
      </c>
      <c r="H237" s="119">
        <f t="shared" ref="H237:H240" si="510">IFERROR(J237*L237*N237,0)</f>
        <v>0</v>
      </c>
      <c r="I237" s="119" t="s">
        <v>1017</v>
      </c>
      <c r="J237" s="119">
        <f>AVERAGE('1-1 项目基础信息'!$H$9:$S$9)</f>
        <v>0</v>
      </c>
      <c r="K237" s="119" t="s">
        <v>1018</v>
      </c>
      <c r="L237" s="299"/>
      <c r="M237" s="119" t="s">
        <v>791</v>
      </c>
      <c r="N237" s="119">
        <f t="shared" ref="N237:N240" si="511">COUNTA(O237:Z237)</f>
        <v>0</v>
      </c>
      <c r="O237" s="299"/>
      <c r="P237" s="318"/>
      <c r="Q237" s="318"/>
      <c r="R237" s="318"/>
      <c r="S237" s="318"/>
      <c r="T237" s="318"/>
      <c r="U237" s="318"/>
      <c r="V237" s="318"/>
      <c r="W237" s="318"/>
      <c r="X237" s="318"/>
      <c r="Y237" s="318"/>
      <c r="Z237" s="318"/>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7"/>
      <c r="BM237" s="312"/>
      <c r="BN237" s="315"/>
    </row>
    <row r="238" s="118" customFormat="1" ht="33.95" hidden="1" customHeight="1" outlineLevel="4" spans="2:66">
      <c r="B238" s="119" t="s">
        <v>784</v>
      </c>
      <c r="C238" s="120" t="s">
        <v>1197</v>
      </c>
      <c r="D238" s="118" t="s">
        <v>1198</v>
      </c>
      <c r="E238" s="119" t="s">
        <v>1199</v>
      </c>
      <c r="F238" s="119"/>
      <c r="G238" s="119" t="s">
        <v>928</v>
      </c>
      <c r="H238" s="119">
        <f t="shared" si="510"/>
        <v>0</v>
      </c>
      <c r="I238" s="119" t="s">
        <v>1017</v>
      </c>
      <c r="J238" s="119">
        <f>AVERAGE('1-1 项目基础信息'!$H$9:$S$9)</f>
        <v>0</v>
      </c>
      <c r="K238" s="119" t="s">
        <v>1018</v>
      </c>
      <c r="L238" s="299"/>
      <c r="M238" s="119" t="s">
        <v>791</v>
      </c>
      <c r="N238" s="119">
        <f t="shared" si="511"/>
        <v>0</v>
      </c>
      <c r="O238" s="299"/>
      <c r="P238" s="299"/>
      <c r="Q238" s="299"/>
      <c r="R238" s="299"/>
      <c r="S238" s="299"/>
      <c r="T238" s="299"/>
      <c r="U238" s="299"/>
      <c r="V238" s="299"/>
      <c r="W238" s="299"/>
      <c r="X238" s="299"/>
      <c r="Y238" s="299"/>
      <c r="Z238" s="299"/>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7"/>
      <c r="BM238" s="312"/>
      <c r="BN238" s="315"/>
    </row>
    <row r="239" s="48" customFormat="1" ht="33.95" hidden="1" customHeight="1" outlineLevel="3" collapsed="1" spans="2:66">
      <c r="B239" s="115" t="s">
        <v>779</v>
      </c>
      <c r="C239" s="116" t="s">
        <v>40</v>
      </c>
      <c r="D239" s="48" t="s">
        <v>41</v>
      </c>
      <c r="E239" s="115"/>
      <c r="F239" s="115"/>
      <c r="G239" s="115"/>
      <c r="H239" s="115">
        <f>H240+H241</f>
        <v>0</v>
      </c>
      <c r="I239" s="115"/>
      <c r="J239" s="115"/>
      <c r="K239" s="115"/>
      <c r="L239" s="115"/>
      <c r="M239" s="115"/>
      <c r="N239" s="115"/>
      <c r="O239" s="115"/>
      <c r="P239" s="289"/>
      <c r="Q239" s="289"/>
      <c r="R239" s="289"/>
      <c r="S239" s="289"/>
      <c r="T239" s="289"/>
      <c r="U239" s="289"/>
      <c r="V239" s="289"/>
      <c r="W239" s="289"/>
      <c r="X239" s="289"/>
      <c r="Y239" s="289"/>
      <c r="Z239" s="289"/>
      <c r="AA239" s="289"/>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6"/>
      <c r="BM239" s="312"/>
      <c r="BN239" s="314"/>
    </row>
    <row r="240" s="118" customFormat="1" ht="33.95" hidden="1" customHeight="1" outlineLevel="4" spans="2:66">
      <c r="B240" s="119" t="s">
        <v>784</v>
      </c>
      <c r="C240" s="120" t="s">
        <v>1200</v>
      </c>
      <c r="D240" s="118" t="s">
        <v>1201</v>
      </c>
      <c r="E240" s="119" t="s">
        <v>1202</v>
      </c>
      <c r="F240" s="119"/>
      <c r="G240" s="119" t="s">
        <v>928</v>
      </c>
      <c r="H240" s="119">
        <f t="shared" si="510"/>
        <v>0</v>
      </c>
      <c r="I240" s="119" t="s">
        <v>1017</v>
      </c>
      <c r="J240" s="119">
        <f>AVERAGE('1-1 项目基础信息'!$H$9:$S$9)</f>
        <v>0</v>
      </c>
      <c r="K240" s="119" t="s">
        <v>1018</v>
      </c>
      <c r="L240" s="299"/>
      <c r="M240" s="119" t="s">
        <v>791</v>
      </c>
      <c r="N240" s="119">
        <f t="shared" si="511"/>
        <v>0</v>
      </c>
      <c r="O240" s="299"/>
      <c r="P240" s="299"/>
      <c r="Q240" s="299"/>
      <c r="R240" s="299"/>
      <c r="S240" s="299"/>
      <c r="T240" s="299"/>
      <c r="U240" s="299"/>
      <c r="V240" s="299"/>
      <c r="W240" s="299"/>
      <c r="X240" s="299"/>
      <c r="Y240" s="299"/>
      <c r="Z240" s="299"/>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7"/>
      <c r="BM240" s="312"/>
      <c r="BN240" s="315"/>
    </row>
    <row r="241" s="118" customFormat="1" ht="33.95" hidden="1" customHeight="1" outlineLevel="4" collapsed="1" spans="2:66">
      <c r="B241" s="119" t="s">
        <v>779</v>
      </c>
      <c r="C241" s="120" t="s">
        <v>1203</v>
      </c>
      <c r="D241" s="118" t="s">
        <v>1204</v>
      </c>
      <c r="E241" s="119"/>
      <c r="F241" s="119"/>
      <c r="G241" s="119"/>
      <c r="H241" s="119">
        <f>SUM(H242:H246)</f>
        <v>0</v>
      </c>
      <c r="I241" s="119"/>
      <c r="J241" s="119"/>
      <c r="K241" s="119"/>
      <c r="L241" s="119"/>
      <c r="M241" s="119"/>
      <c r="N241" s="119"/>
      <c r="O241" s="119"/>
      <c r="P241" s="290"/>
      <c r="Q241" s="290"/>
      <c r="R241" s="290"/>
      <c r="S241" s="290"/>
      <c r="T241" s="290"/>
      <c r="U241" s="290"/>
      <c r="V241" s="290"/>
      <c r="W241" s="290"/>
      <c r="X241" s="290"/>
      <c r="Y241" s="290"/>
      <c r="Z241" s="290"/>
      <c r="AA241" s="290"/>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7"/>
      <c r="BM241" s="312"/>
      <c r="BN241" s="315"/>
    </row>
    <row r="242" s="264" customFormat="1" ht="33.95" hidden="1" customHeight="1" outlineLevel="5" spans="2:66">
      <c r="B242" s="175" t="s">
        <v>784</v>
      </c>
      <c r="C242" s="284" t="s">
        <v>1205</v>
      </c>
      <c r="D242" s="264" t="s">
        <v>1206</v>
      </c>
      <c r="E242" s="175" t="s">
        <v>1207</v>
      </c>
      <c r="F242" s="175"/>
      <c r="G242" s="175" t="s">
        <v>928</v>
      </c>
      <c r="H242" s="175">
        <f t="shared" ref="H242:H246" si="527">IFERROR(J242*L242*N242,0)</f>
        <v>0</v>
      </c>
      <c r="I242" s="175" t="s">
        <v>1208</v>
      </c>
      <c r="J242" s="299"/>
      <c r="K242" s="175" t="s">
        <v>1209</v>
      </c>
      <c r="L242" s="299"/>
      <c r="M242" s="175" t="s">
        <v>1210</v>
      </c>
      <c r="N242" s="175">
        <f t="shared" ref="N242:N246" si="528">COUNTA(O242:Z242)</f>
        <v>0</v>
      </c>
      <c r="O242" s="299"/>
      <c r="P242" s="318"/>
      <c r="Q242" s="318"/>
      <c r="R242" s="318"/>
      <c r="S242" s="318"/>
      <c r="T242" s="318"/>
      <c r="U242" s="318"/>
      <c r="V242" s="318"/>
      <c r="W242" s="318"/>
      <c r="X242" s="318"/>
      <c r="Y242" s="318"/>
      <c r="Z242" s="318"/>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1"/>
      <c r="BM242" s="312"/>
      <c r="BN242" s="316"/>
    </row>
    <row r="243" s="264" customFormat="1" ht="33.95" hidden="1" customHeight="1" outlineLevel="5" spans="2:66">
      <c r="B243" s="175" t="s">
        <v>784</v>
      </c>
      <c r="C243" s="284" t="s">
        <v>1211</v>
      </c>
      <c r="D243" s="264" t="s">
        <v>1212</v>
      </c>
      <c r="E243" s="175" t="s">
        <v>1213</v>
      </c>
      <c r="F243" s="175"/>
      <c r="G243" s="175" t="s">
        <v>928</v>
      </c>
      <c r="H243" s="175">
        <f t="shared" si="527"/>
        <v>0</v>
      </c>
      <c r="I243" s="175" t="s">
        <v>1214</v>
      </c>
      <c r="J243" s="299"/>
      <c r="K243" s="175" t="s">
        <v>1209</v>
      </c>
      <c r="L243" s="299"/>
      <c r="M243" s="175" t="s">
        <v>1210</v>
      </c>
      <c r="N243" s="175">
        <f t="shared" si="528"/>
        <v>0</v>
      </c>
      <c r="O243" s="299"/>
      <c r="P243" s="299"/>
      <c r="Q243" s="299"/>
      <c r="R243" s="299"/>
      <c r="S243" s="299"/>
      <c r="T243" s="299"/>
      <c r="U243" s="299"/>
      <c r="V243" s="299"/>
      <c r="W243" s="299"/>
      <c r="X243" s="299"/>
      <c r="Y243" s="299"/>
      <c r="Z243" s="299"/>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1"/>
      <c r="BM243" s="312"/>
      <c r="BN243" s="316"/>
    </row>
    <row r="244" s="264" customFormat="1" ht="33.95" hidden="1" customHeight="1" outlineLevel="5" spans="2:66">
      <c r="B244" s="175" t="s">
        <v>784</v>
      </c>
      <c r="C244" s="284" t="s">
        <v>1215</v>
      </c>
      <c r="D244" s="264" t="s">
        <v>1216</v>
      </c>
      <c r="E244" s="175" t="s">
        <v>1217</v>
      </c>
      <c r="F244" s="175"/>
      <c r="G244" s="175" t="s">
        <v>928</v>
      </c>
      <c r="H244" s="175">
        <f t="shared" si="527"/>
        <v>0</v>
      </c>
      <c r="I244" s="175" t="s">
        <v>1218</v>
      </c>
      <c r="J244" s="299"/>
      <c r="K244" s="175" t="s">
        <v>1219</v>
      </c>
      <c r="L244" s="299"/>
      <c r="M244" s="175" t="s">
        <v>1220</v>
      </c>
      <c r="N244" s="175">
        <f t="shared" si="528"/>
        <v>0</v>
      </c>
      <c r="O244" s="299"/>
      <c r="P244" s="299"/>
      <c r="Q244" s="299"/>
      <c r="R244" s="299"/>
      <c r="S244" s="299"/>
      <c r="T244" s="299"/>
      <c r="U244" s="299"/>
      <c r="V244" s="299"/>
      <c r="W244" s="299"/>
      <c r="X244" s="299"/>
      <c r="Y244" s="299"/>
      <c r="Z244" s="299"/>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1"/>
      <c r="BM244" s="312"/>
      <c r="BN244" s="316"/>
    </row>
    <row r="245" s="264" customFormat="1" ht="33.95" hidden="1" customHeight="1" outlineLevel="5" spans="2:66">
      <c r="B245" s="175" t="s">
        <v>784</v>
      </c>
      <c r="C245" s="284" t="s">
        <v>1221</v>
      </c>
      <c r="D245" s="264" t="s">
        <v>1222</v>
      </c>
      <c r="E245" s="175" t="s">
        <v>1223</v>
      </c>
      <c r="F245" s="175"/>
      <c r="G245" s="175" t="s">
        <v>928</v>
      </c>
      <c r="H245" s="175">
        <f t="shared" si="527"/>
        <v>0</v>
      </c>
      <c r="I245" s="175" t="s">
        <v>1218</v>
      </c>
      <c r="J245" s="299"/>
      <c r="K245" s="175" t="s">
        <v>1219</v>
      </c>
      <c r="L245" s="299"/>
      <c r="M245" s="175" t="s">
        <v>1220</v>
      </c>
      <c r="N245" s="175">
        <f t="shared" si="528"/>
        <v>0</v>
      </c>
      <c r="O245" s="299"/>
      <c r="P245" s="299"/>
      <c r="Q245" s="299"/>
      <c r="R245" s="299"/>
      <c r="S245" s="299"/>
      <c r="T245" s="299"/>
      <c r="U245" s="299"/>
      <c r="V245" s="299"/>
      <c r="W245" s="299"/>
      <c r="X245" s="299"/>
      <c r="Y245" s="299"/>
      <c r="Z245" s="299"/>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1"/>
      <c r="BM245" s="312"/>
      <c r="BN245" s="316"/>
    </row>
    <row r="246" s="264" customFormat="1" ht="33.95" hidden="1" customHeight="1" outlineLevel="5" spans="2:66">
      <c r="B246" s="175" t="s">
        <v>784</v>
      </c>
      <c r="C246" s="284" t="s">
        <v>1224</v>
      </c>
      <c r="D246" s="264" t="s">
        <v>1225</v>
      </c>
      <c r="E246" s="175" t="s">
        <v>1226</v>
      </c>
      <c r="F246" s="175"/>
      <c r="G246" s="175" t="s">
        <v>928</v>
      </c>
      <c r="H246" s="175">
        <f t="shared" si="527"/>
        <v>0</v>
      </c>
      <c r="I246" s="175" t="s">
        <v>1227</v>
      </c>
      <c r="J246" s="175">
        <v>1</v>
      </c>
      <c r="K246" s="175" t="s">
        <v>1228</v>
      </c>
      <c r="L246" s="299"/>
      <c r="M246" s="175" t="s">
        <v>1229</v>
      </c>
      <c r="N246" s="175">
        <f t="shared" si="528"/>
        <v>0</v>
      </c>
      <c r="O246" s="299"/>
      <c r="P246" s="317"/>
      <c r="Q246" s="317"/>
      <c r="R246" s="317"/>
      <c r="S246" s="317"/>
      <c r="T246" s="317"/>
      <c r="U246" s="317"/>
      <c r="V246" s="317"/>
      <c r="W246" s="317"/>
      <c r="X246" s="317"/>
      <c r="Y246" s="317"/>
      <c r="Z246" s="317"/>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1"/>
      <c r="BM246" s="312"/>
      <c r="BN246" s="316"/>
    </row>
    <row r="247" s="48" customFormat="1" ht="33.95" hidden="1" customHeight="1" outlineLevel="3" collapsed="1" spans="2:66">
      <c r="B247" s="115" t="s">
        <v>779</v>
      </c>
      <c r="C247" s="116" t="s">
        <v>42</v>
      </c>
      <c r="D247" s="48" t="s">
        <v>43</v>
      </c>
      <c r="E247" s="115"/>
      <c r="F247" s="115"/>
      <c r="G247" s="115"/>
      <c r="H247" s="115">
        <f>H248+H249+H250+H251+H252+H253+H254+H255+H256+H257</f>
        <v>0</v>
      </c>
      <c r="I247" s="115"/>
      <c r="J247" s="115"/>
      <c r="K247" s="115"/>
      <c r="L247" s="115"/>
      <c r="M247" s="115"/>
      <c r="N247" s="115"/>
      <c r="O247" s="115"/>
      <c r="P247" s="289"/>
      <c r="Q247" s="289"/>
      <c r="R247" s="289"/>
      <c r="S247" s="289"/>
      <c r="T247" s="289"/>
      <c r="U247" s="289"/>
      <c r="V247" s="289"/>
      <c r="W247" s="289"/>
      <c r="X247" s="289"/>
      <c r="Y247" s="289"/>
      <c r="Z247" s="289"/>
      <c r="AA247" s="289"/>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6"/>
      <c r="BM247" s="312"/>
      <c r="BN247" s="314"/>
    </row>
    <row r="248" s="118" customFormat="1" ht="33.95" hidden="1" customHeight="1" outlineLevel="4" spans="2:66">
      <c r="B248" s="119" t="s">
        <v>784</v>
      </c>
      <c r="C248" s="120" t="s">
        <v>1230</v>
      </c>
      <c r="D248" s="118" t="s">
        <v>1231</v>
      </c>
      <c r="E248" s="119" t="s">
        <v>1232</v>
      </c>
      <c r="F248" s="119"/>
      <c r="G248" s="119" t="s">
        <v>928</v>
      </c>
      <c r="H248" s="119">
        <f t="shared" ref="H248:H256" si="543">IFERROR(J248*L248*N248,0)</f>
        <v>0</v>
      </c>
      <c r="I248" s="119" t="s">
        <v>1017</v>
      </c>
      <c r="J248" s="119">
        <f>AVERAGE('1-1 项目基础信息'!$H$9:$S$9)</f>
        <v>0</v>
      </c>
      <c r="K248" s="119" t="s">
        <v>1018</v>
      </c>
      <c r="L248" s="299"/>
      <c r="M248" s="119" t="s">
        <v>791</v>
      </c>
      <c r="N248" s="119">
        <f t="shared" ref="N248:N256" si="544">COUNTA(O248:Z248)</f>
        <v>0</v>
      </c>
      <c r="O248" s="299"/>
      <c r="P248" s="299"/>
      <c r="Q248" s="299"/>
      <c r="R248" s="299"/>
      <c r="S248" s="299"/>
      <c r="T248" s="299"/>
      <c r="U248" s="299"/>
      <c r="V248" s="299"/>
      <c r="W248" s="299"/>
      <c r="X248" s="299"/>
      <c r="Y248" s="299"/>
      <c r="Z248" s="299"/>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7"/>
      <c r="BM248" s="312"/>
      <c r="BN248" s="315"/>
    </row>
    <row r="249" s="118" customFormat="1" ht="33.95" hidden="1" customHeight="1" outlineLevel="4" spans="2:66">
      <c r="B249" s="119" t="s">
        <v>784</v>
      </c>
      <c r="C249" s="120" t="s">
        <v>1233</v>
      </c>
      <c r="D249" s="118" t="s">
        <v>1234</v>
      </c>
      <c r="E249" s="119" t="s">
        <v>1235</v>
      </c>
      <c r="F249" s="119"/>
      <c r="G249" s="119" t="s">
        <v>928</v>
      </c>
      <c r="H249" s="119">
        <f t="shared" si="543"/>
        <v>0</v>
      </c>
      <c r="I249" s="119" t="s">
        <v>1017</v>
      </c>
      <c r="J249" s="119">
        <f>AVERAGE('1-1 项目基础信息'!$H$9:$S$9)</f>
        <v>0</v>
      </c>
      <c r="K249" s="119" t="s">
        <v>1018</v>
      </c>
      <c r="L249" s="299"/>
      <c r="M249" s="119" t="s">
        <v>791</v>
      </c>
      <c r="N249" s="119">
        <f t="shared" si="544"/>
        <v>0</v>
      </c>
      <c r="O249" s="299"/>
      <c r="P249" s="299"/>
      <c r="Q249" s="299"/>
      <c r="R249" s="299"/>
      <c r="S249" s="299"/>
      <c r="T249" s="299"/>
      <c r="U249" s="299"/>
      <c r="V249" s="299"/>
      <c r="W249" s="299"/>
      <c r="X249" s="299"/>
      <c r="Y249" s="299"/>
      <c r="Z249" s="299"/>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7"/>
      <c r="BM249" s="312"/>
      <c r="BN249" s="315"/>
    </row>
    <row r="250" s="118" customFormat="1" ht="33.95" hidden="1" customHeight="1" outlineLevel="4" spans="2:66">
      <c r="B250" s="119" t="s">
        <v>784</v>
      </c>
      <c r="C250" s="120" t="s">
        <v>1236</v>
      </c>
      <c r="D250" s="118" t="s">
        <v>1237</v>
      </c>
      <c r="E250" s="119"/>
      <c r="F250" s="119"/>
      <c r="G250" s="119" t="s">
        <v>928</v>
      </c>
      <c r="H250" s="119">
        <f t="shared" si="543"/>
        <v>0</v>
      </c>
      <c r="I250" s="119" t="s">
        <v>1017</v>
      </c>
      <c r="J250" s="119">
        <f>AVERAGE('1-1 项目基础信息'!$H$9:$S$9)</f>
        <v>0</v>
      </c>
      <c r="K250" s="119" t="s">
        <v>1018</v>
      </c>
      <c r="L250" s="299"/>
      <c r="M250" s="119" t="s">
        <v>791</v>
      </c>
      <c r="N250" s="119">
        <f t="shared" si="544"/>
        <v>0</v>
      </c>
      <c r="O250" s="299"/>
      <c r="P250" s="299"/>
      <c r="Q250" s="299"/>
      <c r="R250" s="299"/>
      <c r="S250" s="299"/>
      <c r="T250" s="299"/>
      <c r="U250" s="299"/>
      <c r="V250" s="299"/>
      <c r="W250" s="299"/>
      <c r="X250" s="299"/>
      <c r="Y250" s="299"/>
      <c r="Z250" s="299"/>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7"/>
      <c r="BM250" s="312"/>
      <c r="BN250" s="315"/>
    </row>
    <row r="251" s="118" customFormat="1" ht="33.95" hidden="1" customHeight="1" outlineLevel="4" spans="2:66">
      <c r="B251" s="119" t="s">
        <v>784</v>
      </c>
      <c r="C251" s="120" t="s">
        <v>1238</v>
      </c>
      <c r="D251" s="118" t="s">
        <v>1239</v>
      </c>
      <c r="E251" s="119" t="s">
        <v>1240</v>
      </c>
      <c r="F251" s="119"/>
      <c r="G251" s="119" t="s">
        <v>928</v>
      </c>
      <c r="H251" s="119">
        <f t="shared" si="543"/>
        <v>0</v>
      </c>
      <c r="I251" s="119" t="s">
        <v>1017</v>
      </c>
      <c r="J251" s="119">
        <f>AVERAGE('1-1 项目基础信息'!$H$9:$S$9)</f>
        <v>0</v>
      </c>
      <c r="K251" s="119" t="s">
        <v>1018</v>
      </c>
      <c r="L251" s="299"/>
      <c r="M251" s="119" t="s">
        <v>791</v>
      </c>
      <c r="N251" s="119">
        <f t="shared" si="544"/>
        <v>0</v>
      </c>
      <c r="O251" s="299"/>
      <c r="P251" s="299"/>
      <c r="Q251" s="299"/>
      <c r="R251" s="299"/>
      <c r="S251" s="299"/>
      <c r="T251" s="299"/>
      <c r="U251" s="299"/>
      <c r="V251" s="299"/>
      <c r="W251" s="299"/>
      <c r="X251" s="299"/>
      <c r="Y251" s="299"/>
      <c r="Z251" s="299"/>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7"/>
      <c r="BM251" s="312"/>
      <c r="BN251" s="315"/>
    </row>
    <row r="252" s="118" customFormat="1" ht="33.95" hidden="1" customHeight="1" outlineLevel="4" spans="2:66">
      <c r="B252" s="119" t="s">
        <v>784</v>
      </c>
      <c r="C252" s="120" t="s">
        <v>1241</v>
      </c>
      <c r="D252" s="118" t="s">
        <v>1242</v>
      </c>
      <c r="E252" s="119" t="s">
        <v>1243</v>
      </c>
      <c r="F252" s="119"/>
      <c r="G252" s="119" t="s">
        <v>928</v>
      </c>
      <c r="H252" s="119">
        <f t="shared" si="543"/>
        <v>0</v>
      </c>
      <c r="I252" s="119" t="s">
        <v>1017</v>
      </c>
      <c r="J252" s="119">
        <f>AVERAGE('1-1 项目基础信息'!$H$9:$S$9)</f>
        <v>0</v>
      </c>
      <c r="K252" s="119" t="s">
        <v>1018</v>
      </c>
      <c r="L252" s="299"/>
      <c r="M252" s="119" t="s">
        <v>791</v>
      </c>
      <c r="N252" s="119">
        <f t="shared" si="544"/>
        <v>0</v>
      </c>
      <c r="O252" s="299"/>
      <c r="P252" s="299"/>
      <c r="Q252" s="299"/>
      <c r="R252" s="299"/>
      <c r="S252" s="299"/>
      <c r="T252" s="299"/>
      <c r="U252" s="299"/>
      <c r="V252" s="299"/>
      <c r="W252" s="299"/>
      <c r="X252" s="299"/>
      <c r="Y252" s="299"/>
      <c r="Z252" s="299"/>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7"/>
      <c r="BM252" s="312"/>
      <c r="BN252" s="315"/>
    </row>
    <row r="253" s="118" customFormat="1" ht="33.95" hidden="1" customHeight="1" outlineLevel="4" spans="2:66">
      <c r="B253" s="119" t="s">
        <v>784</v>
      </c>
      <c r="C253" s="120" t="s">
        <v>1244</v>
      </c>
      <c r="D253" s="118" t="s">
        <v>1245</v>
      </c>
      <c r="E253" s="119" t="s">
        <v>1246</v>
      </c>
      <c r="F253" s="119"/>
      <c r="G253" s="119" t="s">
        <v>928</v>
      </c>
      <c r="H253" s="119">
        <f t="shared" si="543"/>
        <v>0</v>
      </c>
      <c r="I253" s="119" t="s">
        <v>1017</v>
      </c>
      <c r="J253" s="119">
        <f>AVERAGE('1-1 项目基础信息'!$H$9:$S$9)</f>
        <v>0</v>
      </c>
      <c r="K253" s="119" t="s">
        <v>1018</v>
      </c>
      <c r="L253" s="299"/>
      <c r="M253" s="119" t="s">
        <v>791</v>
      </c>
      <c r="N253" s="119">
        <f t="shared" si="544"/>
        <v>0</v>
      </c>
      <c r="O253" s="299"/>
      <c r="P253" s="299"/>
      <c r="Q253" s="299"/>
      <c r="R253" s="299"/>
      <c r="S253" s="299"/>
      <c r="T253" s="299"/>
      <c r="U253" s="299"/>
      <c r="V253" s="299"/>
      <c r="W253" s="299"/>
      <c r="X253" s="299"/>
      <c r="Y253" s="299"/>
      <c r="Z253" s="299"/>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7"/>
      <c r="BM253" s="312"/>
      <c r="BN253" s="315"/>
    </row>
    <row r="254" s="118" customFormat="1" ht="33.95" hidden="1" customHeight="1" outlineLevel="4" spans="2:66">
      <c r="B254" s="119" t="s">
        <v>784</v>
      </c>
      <c r="C254" s="120" t="s">
        <v>1247</v>
      </c>
      <c r="D254" s="118" t="s">
        <v>1248</v>
      </c>
      <c r="E254" s="119" t="s">
        <v>1249</v>
      </c>
      <c r="F254" s="119"/>
      <c r="G254" s="119" t="s">
        <v>928</v>
      </c>
      <c r="H254" s="119">
        <f t="shared" si="543"/>
        <v>0</v>
      </c>
      <c r="I254" s="119" t="s">
        <v>1017</v>
      </c>
      <c r="J254" s="119">
        <f>AVERAGE('1-1 项目基础信息'!$H$9:$S$9)</f>
        <v>0</v>
      </c>
      <c r="K254" s="119" t="s">
        <v>1018</v>
      </c>
      <c r="L254" s="299"/>
      <c r="M254" s="119" t="s">
        <v>791</v>
      </c>
      <c r="N254" s="119">
        <f t="shared" si="544"/>
        <v>0</v>
      </c>
      <c r="O254" s="299"/>
      <c r="P254" s="299"/>
      <c r="Q254" s="299"/>
      <c r="R254" s="299"/>
      <c r="S254" s="299"/>
      <c r="T254" s="299"/>
      <c r="U254" s="299"/>
      <c r="V254" s="299"/>
      <c r="W254" s="299"/>
      <c r="X254" s="299"/>
      <c r="Y254" s="299"/>
      <c r="Z254" s="299"/>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7"/>
      <c r="BM254" s="312"/>
      <c r="BN254" s="315"/>
    </row>
    <row r="255" s="118" customFormat="1" ht="33.95" hidden="1" customHeight="1" outlineLevel="4" spans="2:66">
      <c r="B255" s="119" t="s">
        <v>784</v>
      </c>
      <c r="C255" s="120" t="s">
        <v>1250</v>
      </c>
      <c r="D255" s="118" t="s">
        <v>1251</v>
      </c>
      <c r="E255" s="119" t="s">
        <v>1249</v>
      </c>
      <c r="F255" s="119"/>
      <c r="G255" s="119" t="s">
        <v>928</v>
      </c>
      <c r="H255" s="119">
        <f t="shared" si="543"/>
        <v>0</v>
      </c>
      <c r="I255" s="119" t="s">
        <v>1017</v>
      </c>
      <c r="J255" s="119">
        <f>AVERAGE('1-1 项目基础信息'!$H$9:$S$9)</f>
        <v>0</v>
      </c>
      <c r="K255" s="119" t="s">
        <v>1018</v>
      </c>
      <c r="L255" s="299"/>
      <c r="M255" s="119" t="s">
        <v>791</v>
      </c>
      <c r="N255" s="119">
        <f t="shared" si="544"/>
        <v>0</v>
      </c>
      <c r="O255" s="299"/>
      <c r="P255" s="299"/>
      <c r="Q255" s="299"/>
      <c r="R255" s="299"/>
      <c r="S255" s="299"/>
      <c r="T255" s="299"/>
      <c r="U255" s="299"/>
      <c r="V255" s="299"/>
      <c r="W255" s="299"/>
      <c r="X255" s="299"/>
      <c r="Y255" s="299"/>
      <c r="Z255" s="299"/>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7"/>
      <c r="BM255" s="312"/>
      <c r="BN255" s="315"/>
    </row>
    <row r="256" s="118" customFormat="1" ht="33.95" hidden="1" customHeight="1" outlineLevel="4" spans="2:66">
      <c r="B256" s="119" t="s">
        <v>784</v>
      </c>
      <c r="C256" s="120" t="s">
        <v>1252</v>
      </c>
      <c r="D256" s="118" t="s">
        <v>1253</v>
      </c>
      <c r="E256" s="119" t="s">
        <v>1254</v>
      </c>
      <c r="F256" s="119"/>
      <c r="G256" s="119" t="s">
        <v>928</v>
      </c>
      <c r="H256" s="119">
        <f t="shared" si="543"/>
        <v>0</v>
      </c>
      <c r="I256" s="119" t="s">
        <v>1017</v>
      </c>
      <c r="J256" s="119">
        <f>AVERAGE('1-1 项目基础信息'!$H$9:$S$9)</f>
        <v>0</v>
      </c>
      <c r="K256" s="119" t="s">
        <v>1018</v>
      </c>
      <c r="L256" s="299"/>
      <c r="M256" s="119" t="s">
        <v>791</v>
      </c>
      <c r="N256" s="119">
        <f t="shared" si="544"/>
        <v>0</v>
      </c>
      <c r="O256" s="299"/>
      <c r="P256" s="317"/>
      <c r="Q256" s="317"/>
      <c r="R256" s="317"/>
      <c r="S256" s="317"/>
      <c r="T256" s="317"/>
      <c r="U256" s="317"/>
      <c r="V256" s="317"/>
      <c r="W256" s="317"/>
      <c r="X256" s="317"/>
      <c r="Y256" s="317"/>
      <c r="Z256" s="317"/>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7"/>
      <c r="BM256" s="312"/>
      <c r="BN256" s="315"/>
    </row>
    <row r="257" s="118" customFormat="1" ht="33.95" hidden="1" customHeight="1" outlineLevel="4" collapsed="1" spans="2:66">
      <c r="B257" s="119" t="s">
        <v>779</v>
      </c>
      <c r="C257" s="120" t="s">
        <v>1255</v>
      </c>
      <c r="D257" s="118" t="s">
        <v>1256</v>
      </c>
      <c r="E257" s="119"/>
      <c r="F257" s="119"/>
      <c r="G257" s="119"/>
      <c r="H257" s="119">
        <f>SUM(H258:H261)</f>
        <v>0</v>
      </c>
      <c r="I257" s="119"/>
      <c r="J257" s="119"/>
      <c r="K257" s="119"/>
      <c r="L257" s="119"/>
      <c r="M257" s="119"/>
      <c r="N257" s="119"/>
      <c r="O257" s="119"/>
      <c r="P257" s="290"/>
      <c r="Q257" s="290"/>
      <c r="R257" s="290"/>
      <c r="S257" s="290"/>
      <c r="T257" s="290"/>
      <c r="U257" s="290"/>
      <c r="V257" s="290"/>
      <c r="W257" s="290"/>
      <c r="X257" s="290"/>
      <c r="Y257" s="290"/>
      <c r="Z257" s="290"/>
      <c r="AA257" s="290"/>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7"/>
      <c r="BM257" s="312"/>
      <c r="BN257" s="315"/>
    </row>
    <row r="258" s="264" customFormat="1" ht="33.95" hidden="1" customHeight="1" outlineLevel="5" collapsed="1" spans="2:66">
      <c r="B258" s="175" t="s">
        <v>784</v>
      </c>
      <c r="C258" s="284" t="s">
        <v>1257</v>
      </c>
      <c r="D258" s="264" t="s">
        <v>1258</v>
      </c>
      <c r="E258" s="175" t="s">
        <v>1259</v>
      </c>
      <c r="F258" s="175"/>
      <c r="G258" s="175" t="s">
        <v>928</v>
      </c>
      <c r="H258" s="175">
        <f t="shared" ref="H258:H261" si="559">IFERROR(J258*L258*N258,0)</f>
        <v>0</v>
      </c>
      <c r="I258" s="175" t="s">
        <v>1260</v>
      </c>
      <c r="J258" s="299"/>
      <c r="K258" s="175" t="s">
        <v>1261</v>
      </c>
      <c r="L258" s="299"/>
      <c r="M258" s="175" t="s">
        <v>1262</v>
      </c>
      <c r="N258" s="175">
        <f t="shared" ref="N258:N261" si="560">COUNTA(O258:Z258)</f>
        <v>0</v>
      </c>
      <c r="O258" s="299"/>
      <c r="P258" s="318"/>
      <c r="Q258" s="318"/>
      <c r="R258" s="318"/>
      <c r="S258" s="318"/>
      <c r="T258" s="318"/>
      <c r="U258" s="318"/>
      <c r="V258" s="318"/>
      <c r="W258" s="318"/>
      <c r="X258" s="318"/>
      <c r="Y258" s="318"/>
      <c r="Z258" s="318"/>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1"/>
      <c r="BM258" s="312"/>
      <c r="BN258" s="316"/>
    </row>
    <row r="259" s="264" customFormat="1" ht="33.95" hidden="1" customHeight="1" outlineLevel="5" collapsed="1" spans="2:66">
      <c r="B259" s="175" t="s">
        <v>784</v>
      </c>
      <c r="C259" s="284" t="s">
        <v>1263</v>
      </c>
      <c r="D259" s="264" t="s">
        <v>1264</v>
      </c>
      <c r="E259" s="175" t="s">
        <v>1265</v>
      </c>
      <c r="F259" s="175"/>
      <c r="G259" s="175" t="s">
        <v>928</v>
      </c>
      <c r="H259" s="175">
        <f t="shared" si="559"/>
        <v>0</v>
      </c>
      <c r="I259" s="175" t="s">
        <v>1260</v>
      </c>
      <c r="J259" s="299"/>
      <c r="K259" s="175" t="s">
        <v>1261</v>
      </c>
      <c r="L259" s="299"/>
      <c r="M259" s="175" t="s">
        <v>1262</v>
      </c>
      <c r="N259" s="175">
        <f t="shared" si="560"/>
        <v>0</v>
      </c>
      <c r="O259" s="299"/>
      <c r="P259" s="299"/>
      <c r="Q259" s="299"/>
      <c r="R259" s="299"/>
      <c r="S259" s="299"/>
      <c r="T259" s="299"/>
      <c r="U259" s="299"/>
      <c r="V259" s="299"/>
      <c r="W259" s="299"/>
      <c r="X259" s="299"/>
      <c r="Y259" s="299"/>
      <c r="Z259" s="299"/>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1"/>
      <c r="BM259" s="312"/>
      <c r="BN259" s="316"/>
    </row>
    <row r="260" s="264" customFormat="1" ht="33.95" hidden="1" customHeight="1" outlineLevel="5" collapsed="1" spans="2:66">
      <c r="B260" s="175" t="s">
        <v>784</v>
      </c>
      <c r="C260" s="284" t="s">
        <v>1266</v>
      </c>
      <c r="D260" s="264" t="s">
        <v>1267</v>
      </c>
      <c r="E260" s="175" t="s">
        <v>1268</v>
      </c>
      <c r="F260" s="175"/>
      <c r="G260" s="175" t="s">
        <v>928</v>
      </c>
      <c r="H260" s="175">
        <f t="shared" si="559"/>
        <v>0</v>
      </c>
      <c r="I260" s="175" t="s">
        <v>1260</v>
      </c>
      <c r="J260" s="299"/>
      <c r="K260" s="175" t="s">
        <v>1261</v>
      </c>
      <c r="L260" s="299"/>
      <c r="M260" s="175" t="s">
        <v>1262</v>
      </c>
      <c r="N260" s="175">
        <f t="shared" si="560"/>
        <v>0</v>
      </c>
      <c r="O260" s="299"/>
      <c r="P260" s="299"/>
      <c r="Q260" s="299"/>
      <c r="R260" s="299"/>
      <c r="S260" s="299"/>
      <c r="T260" s="299"/>
      <c r="U260" s="299"/>
      <c r="V260" s="299"/>
      <c r="W260" s="299"/>
      <c r="X260" s="299"/>
      <c r="Y260" s="299"/>
      <c r="Z260" s="299"/>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1"/>
      <c r="BM260" s="312"/>
      <c r="BN260" s="316"/>
    </row>
    <row r="261" s="264" customFormat="1" ht="33.95" hidden="1" customHeight="1" outlineLevel="5" collapsed="1" spans="2:66">
      <c r="B261" s="175" t="s">
        <v>784</v>
      </c>
      <c r="C261" s="284" t="s">
        <v>1269</v>
      </c>
      <c r="D261" s="264" t="s">
        <v>1270</v>
      </c>
      <c r="E261" s="175" t="s">
        <v>1271</v>
      </c>
      <c r="F261" s="175"/>
      <c r="G261" s="175" t="s">
        <v>928</v>
      </c>
      <c r="H261" s="175">
        <f t="shared" si="559"/>
        <v>0</v>
      </c>
      <c r="I261" s="175" t="s">
        <v>1260</v>
      </c>
      <c r="J261" s="299"/>
      <c r="K261" s="175" t="s">
        <v>1261</v>
      </c>
      <c r="L261" s="299"/>
      <c r="M261" s="175" t="s">
        <v>1262</v>
      </c>
      <c r="N261" s="175">
        <f t="shared" si="560"/>
        <v>0</v>
      </c>
      <c r="O261" s="299"/>
      <c r="P261" s="317"/>
      <c r="Q261" s="317"/>
      <c r="R261" s="317"/>
      <c r="S261" s="317"/>
      <c r="T261" s="317"/>
      <c r="U261" s="317"/>
      <c r="V261" s="317"/>
      <c r="W261" s="317"/>
      <c r="X261" s="317"/>
      <c r="Y261" s="317"/>
      <c r="Z261" s="317"/>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1"/>
      <c r="BM261" s="312"/>
      <c r="BN261" s="316"/>
    </row>
    <row r="262" s="48" customFormat="1" ht="33.95" hidden="1" customHeight="1" outlineLevel="3" collapsed="1" spans="2:66">
      <c r="B262" s="115" t="s">
        <v>779</v>
      </c>
      <c r="C262" s="116" t="s">
        <v>1272</v>
      </c>
      <c r="D262" s="48" t="s">
        <v>1273</v>
      </c>
      <c r="E262" s="115" t="s">
        <v>1274</v>
      </c>
      <c r="F262" s="115"/>
      <c r="G262" s="115" t="s">
        <v>928</v>
      </c>
      <c r="H262" s="115">
        <f>H263+H264+H273+H274+H283+H287+H288+H289+H290</f>
        <v>15085.9245283019</v>
      </c>
      <c r="I262" s="115"/>
      <c r="J262" s="115"/>
      <c r="K262" s="115"/>
      <c r="L262" s="115"/>
      <c r="M262" s="115"/>
      <c r="N262" s="115"/>
      <c r="O262" s="115"/>
      <c r="P262" s="289"/>
      <c r="Q262" s="289"/>
      <c r="R262" s="289"/>
      <c r="S262" s="289"/>
      <c r="T262" s="289"/>
      <c r="U262" s="289"/>
      <c r="V262" s="289"/>
      <c r="W262" s="289"/>
      <c r="X262" s="289"/>
      <c r="Y262" s="289"/>
      <c r="Z262" s="289"/>
      <c r="AA262" s="289"/>
      <c r="AB262" s="115">
        <f>AB263+AB264+AB273+AB274+AB283+AB287+AB288+AB289+AB290</f>
        <v>15085.9245283019</v>
      </c>
      <c r="AC262" s="115">
        <f t="shared" ref="AC262:AF262" si="574">AC263+AC264+AC273+AC274+AC283+AC287+AC288+AC289+AC290</f>
        <v>1257.16037735849</v>
      </c>
      <c r="AD262" s="115"/>
      <c r="AE262" s="115"/>
      <c r="AF262" s="115">
        <f t="shared" si="574"/>
        <v>1257.16037735849</v>
      </c>
      <c r="AG262" s="115"/>
      <c r="AH262" s="115"/>
      <c r="AI262" s="115">
        <f>AI263+AI264+AI273+AI274+AI283+AI287+AI288+AI289+AI290</f>
        <v>1257.16037735849</v>
      </c>
      <c r="AJ262" s="115"/>
      <c r="AK262" s="115"/>
      <c r="AL262" s="115">
        <f>AL263+AL264+AL273+AL274+AL283+AL287+AL288+AL289+AL290</f>
        <v>1257.16037735849</v>
      </c>
      <c r="AM262" s="115"/>
      <c r="AN262" s="115"/>
      <c r="AO262" s="115">
        <f>AO263+AO264+AO273+AO274+AO283+AO287+AO288+AO289+AO290</f>
        <v>1257.16037735849</v>
      </c>
      <c r="AP262" s="115"/>
      <c r="AQ262" s="115"/>
      <c r="AR262" s="115">
        <f>AR263+AR264+AR273+AR274+AR283+AR287+AR288+AR289+AR290</f>
        <v>1257.16037735849</v>
      </c>
      <c r="AS262" s="115"/>
      <c r="AT262" s="115"/>
      <c r="AU262" s="115">
        <f>AU263+AU264+AU273+AU274+AU283+AU287+AU288+AU289+AU290</f>
        <v>1257.16037735849</v>
      </c>
      <c r="AV262" s="115"/>
      <c r="AW262" s="115"/>
      <c r="AX262" s="115">
        <f>AX263+AX264+AX273+AX274+AX283+AX287+AX288+AX289+AX290</f>
        <v>1257.16037735849</v>
      </c>
      <c r="AY262" s="115"/>
      <c r="AZ262" s="115"/>
      <c r="BA262" s="115">
        <f>BA263+BA264+BA273+BA274+BA283+BA287+BA288+BA289+BA290</f>
        <v>1257.16037735849</v>
      </c>
      <c r="BB262" s="115"/>
      <c r="BC262" s="115"/>
      <c r="BD262" s="115">
        <f>BD263+BD264+BD273+BD274+BD283+BD287+BD288+BD289+BD290</f>
        <v>1257.16037735849</v>
      </c>
      <c r="BE262" s="115"/>
      <c r="BF262" s="115"/>
      <c r="BG262" s="115">
        <f>BG263+BG264+BG273+BG274+BG283+BG287+BG288+BG289+BG290</f>
        <v>1257.16037735849</v>
      </c>
      <c r="BH262" s="115"/>
      <c r="BI262" s="115"/>
      <c r="BJ262" s="115">
        <f>BJ263+BJ264+BJ273+BJ274+BJ283+BJ287+BJ288+BJ289+BJ290</f>
        <v>1257.16037735849</v>
      </c>
      <c r="BK262" s="115"/>
      <c r="BL262" s="306"/>
      <c r="BM262" s="312"/>
      <c r="BN262" s="314"/>
    </row>
    <row r="263" s="118" customFormat="1" ht="33.95" hidden="1" customHeight="1" outlineLevel="4" spans="2:66">
      <c r="B263" s="119" t="s">
        <v>784</v>
      </c>
      <c r="C263" s="120" t="s">
        <v>28</v>
      </c>
      <c r="D263" s="118" t="s">
        <v>29</v>
      </c>
      <c r="E263" s="119" t="s">
        <v>1275</v>
      </c>
      <c r="F263" s="119"/>
      <c r="G263" s="119" t="s">
        <v>928</v>
      </c>
      <c r="H263" s="119">
        <f>IFERROR(J263*L263*N263,0)</f>
        <v>15085.9245283019</v>
      </c>
      <c r="I263" s="119" t="s">
        <v>1276</v>
      </c>
      <c r="J263" s="299">
        <f>预算主表!P82/12</f>
        <v>1257.16037735849</v>
      </c>
      <c r="K263" s="119" t="s">
        <v>1018</v>
      </c>
      <c r="L263" s="299">
        <v>1</v>
      </c>
      <c r="M263" s="119" t="s">
        <v>1181</v>
      </c>
      <c r="N263" s="119">
        <f t="shared" ref="N263:N273" si="575">COUNTA(O263:Z263)</f>
        <v>12</v>
      </c>
      <c r="O263" s="299" t="s">
        <v>1277</v>
      </c>
      <c r="P263" s="299" t="s">
        <v>1277</v>
      </c>
      <c r="Q263" s="299" t="s">
        <v>1277</v>
      </c>
      <c r="R263" s="299" t="s">
        <v>1277</v>
      </c>
      <c r="S263" s="299" t="s">
        <v>1277</v>
      </c>
      <c r="T263" s="299" t="s">
        <v>1277</v>
      </c>
      <c r="U263" s="299" t="s">
        <v>1277</v>
      </c>
      <c r="V263" s="299" t="s">
        <v>1277</v>
      </c>
      <c r="W263" s="299" t="s">
        <v>1277</v>
      </c>
      <c r="X263" s="299" t="s">
        <v>1277</v>
      </c>
      <c r="Y263" s="299" t="s">
        <v>1277</v>
      </c>
      <c r="Z263" s="299" t="s">
        <v>1277</v>
      </c>
      <c r="AA263" s="119"/>
      <c r="AB263" s="119">
        <f t="shared" ref="AB263:AB273" si="576">SUM(AC263,AF263,AI263,AL263,AO263,AR263,AU263,AX263,BA263,BD263,BG263,BJ263)</f>
        <v>15085.9245283019</v>
      </c>
      <c r="AC263" s="119">
        <f t="shared" ref="AC263:AC273" si="577">IF(O263="",0,$J263*$L263)</f>
        <v>1257.16037735849</v>
      </c>
      <c r="AD263" s="119"/>
      <c r="AE263" s="119"/>
      <c r="AF263" s="119">
        <f t="shared" ref="AF263:AF273" si="578">IF(P263="",0,$J263*$L263)</f>
        <v>1257.16037735849</v>
      </c>
      <c r="AG263" s="119"/>
      <c r="AH263" s="119"/>
      <c r="AI263" s="119">
        <f t="shared" ref="AI263:AI273" si="579">IF(Q263="",0,$J263*$L263)</f>
        <v>1257.16037735849</v>
      </c>
      <c r="AJ263" s="119"/>
      <c r="AK263" s="119"/>
      <c r="AL263" s="119">
        <f t="shared" ref="AL263:AL273" si="580">IF(R263="",0,$J263*$L263)</f>
        <v>1257.16037735849</v>
      </c>
      <c r="AM263" s="119"/>
      <c r="AN263" s="119"/>
      <c r="AO263" s="119">
        <f t="shared" ref="AO263:AO273" si="581">IF(S263="",0,$J263*$L263)</f>
        <v>1257.16037735849</v>
      </c>
      <c r="AP263" s="119"/>
      <c r="AQ263" s="119"/>
      <c r="AR263" s="119">
        <f t="shared" ref="AR263:AR273" si="582">IF(T263="",0,$J263*$L263)</f>
        <v>1257.16037735849</v>
      </c>
      <c r="AS263" s="119"/>
      <c r="AT263" s="119"/>
      <c r="AU263" s="119">
        <f t="shared" ref="AU263:AU273" si="583">IF(U263="",0,$J263*$L263)</f>
        <v>1257.16037735849</v>
      </c>
      <c r="AV263" s="119"/>
      <c r="AW263" s="119"/>
      <c r="AX263" s="119">
        <f t="shared" ref="AX263:AX273" si="584">IF(V263="",0,$J263*$L263)</f>
        <v>1257.16037735849</v>
      </c>
      <c r="AY263" s="119"/>
      <c r="AZ263" s="119"/>
      <c r="BA263" s="119">
        <f t="shared" ref="BA263:BA273" si="585">IF(W263="",0,$J263*$L263)</f>
        <v>1257.16037735849</v>
      </c>
      <c r="BB263" s="119"/>
      <c r="BC263" s="119"/>
      <c r="BD263" s="119">
        <f t="shared" ref="BD263:BD273" si="586">IF(X263="",0,$J263*$L263)</f>
        <v>1257.16037735849</v>
      </c>
      <c r="BE263" s="119"/>
      <c r="BF263" s="119"/>
      <c r="BG263" s="119">
        <f t="shared" ref="BG263:BG273" si="587">IF(Y263="",0,$J263*$L263)</f>
        <v>1257.16037735849</v>
      </c>
      <c r="BH263" s="119"/>
      <c r="BI263" s="119"/>
      <c r="BJ263" s="119">
        <f t="shared" ref="BJ263:BJ273" si="588">IF(Z263="",0,$J263*$L263)</f>
        <v>1257.16037735849</v>
      </c>
      <c r="BK263" s="119"/>
      <c r="BL263" s="307"/>
      <c r="BM263" s="312"/>
      <c r="BN263" s="315"/>
    </row>
    <row r="264" s="118" customFormat="1" ht="33.95" hidden="1" customHeight="1" outlineLevel="4" collapsed="1" spans="2:66">
      <c r="B264" s="119" t="s">
        <v>779</v>
      </c>
      <c r="C264" s="120" t="s">
        <v>1278</v>
      </c>
      <c r="D264" s="118" t="s">
        <v>1279</v>
      </c>
      <c r="E264" s="119"/>
      <c r="F264" s="119"/>
      <c r="G264" s="119"/>
      <c r="H264" s="119">
        <f>SUM(H265:H272)</f>
        <v>0</v>
      </c>
      <c r="I264" s="119"/>
      <c r="J264" s="119"/>
      <c r="K264" s="119"/>
      <c r="L264" s="119"/>
      <c r="M264" s="119"/>
      <c r="N264" s="119"/>
      <c r="O264" s="119"/>
      <c r="P264" s="290"/>
      <c r="Q264" s="290"/>
      <c r="R264" s="290"/>
      <c r="S264" s="290"/>
      <c r="T264" s="290"/>
      <c r="U264" s="290"/>
      <c r="V264" s="290"/>
      <c r="W264" s="290"/>
      <c r="X264" s="290"/>
      <c r="Y264" s="290"/>
      <c r="Z264" s="290"/>
      <c r="AA264" s="290"/>
      <c r="AB264" s="119">
        <f t="shared" ref="AB264:AF264" si="589">SUM(AB265:AB272)</f>
        <v>0</v>
      </c>
      <c r="AC264" s="119">
        <f t="shared" si="589"/>
        <v>0</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7"/>
      <c r="BM264" s="312"/>
      <c r="BN264" s="315"/>
    </row>
    <row r="265" s="264" customFormat="1" ht="33.95" hidden="1" customHeight="1" outlineLevel="5" spans="2:66">
      <c r="B265" s="175" t="s">
        <v>784</v>
      </c>
      <c r="C265" s="284" t="s">
        <v>56</v>
      </c>
      <c r="D265" s="264" t="s">
        <v>57</v>
      </c>
      <c r="E265" s="175" t="s">
        <v>1280</v>
      </c>
      <c r="F265" s="175"/>
      <c r="G265" s="175" t="s">
        <v>928</v>
      </c>
      <c r="H265" s="175">
        <f t="shared" ref="H265:H273" si="590">IFERROR(J265*L265*N265,0)</f>
        <v>0</v>
      </c>
      <c r="I265" s="175" t="s">
        <v>1281</v>
      </c>
      <c r="J265" s="299"/>
      <c r="K265" s="175" t="s">
        <v>1282</v>
      </c>
      <c r="L265" s="299"/>
      <c r="M265" s="175" t="s">
        <v>1283</v>
      </c>
      <c r="N265" s="175">
        <f t="shared" si="575"/>
        <v>0</v>
      </c>
      <c r="O265" s="299"/>
      <c r="P265" s="318"/>
      <c r="Q265" s="318"/>
      <c r="R265" s="318"/>
      <c r="S265" s="318"/>
      <c r="T265" s="318"/>
      <c r="U265" s="318"/>
      <c r="V265" s="318"/>
      <c r="W265" s="318"/>
      <c r="X265" s="318"/>
      <c r="Y265" s="318"/>
      <c r="Z265" s="318"/>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1"/>
      <c r="BM265" s="312"/>
      <c r="BN265" s="316"/>
    </row>
    <row r="266" s="264" customFormat="1" ht="33.95" hidden="1" customHeight="1" outlineLevel="5" spans="2:66">
      <c r="B266" s="175" t="s">
        <v>784</v>
      </c>
      <c r="C266" s="284" t="s">
        <v>58</v>
      </c>
      <c r="D266" s="264" t="s">
        <v>59</v>
      </c>
      <c r="E266" s="175" t="s">
        <v>1284</v>
      </c>
      <c r="F266" s="175"/>
      <c r="G266" s="175" t="s">
        <v>928</v>
      </c>
      <c r="H266" s="175">
        <f t="shared" si="590"/>
        <v>0</v>
      </c>
      <c r="I266" s="175" t="s">
        <v>1285</v>
      </c>
      <c r="J266" s="299">
        <f>预算主表!P87</f>
        <v>0</v>
      </c>
      <c r="K266" s="175" t="s">
        <v>1261</v>
      </c>
      <c r="L266" s="299">
        <v>1</v>
      </c>
      <c r="M266" s="175" t="s">
        <v>1286</v>
      </c>
      <c r="N266" s="175">
        <f t="shared" si="575"/>
        <v>1</v>
      </c>
      <c r="O266" s="299" t="s">
        <v>1277</v>
      </c>
      <c r="P266" s="299"/>
      <c r="Q266" s="299"/>
      <c r="R266" s="299"/>
      <c r="S266" s="299"/>
      <c r="T266" s="299"/>
      <c r="U266" s="299"/>
      <c r="V266" s="299"/>
      <c r="W266" s="299"/>
      <c r="X266" s="299"/>
      <c r="Y266" s="299"/>
      <c r="Z266" s="299"/>
      <c r="AA266" s="175"/>
      <c r="AB266" s="175">
        <f t="shared" si="576"/>
        <v>0</v>
      </c>
      <c r="AC266" s="175">
        <f t="shared" si="577"/>
        <v>0</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1"/>
      <c r="BM266" s="312"/>
      <c r="BN266" s="316"/>
    </row>
    <row r="267" s="264" customFormat="1" ht="33.95" hidden="1" customHeight="1" outlineLevel="5" spans="2:66">
      <c r="B267" s="175" t="s">
        <v>784</v>
      </c>
      <c r="C267" s="284" t="s">
        <v>60</v>
      </c>
      <c r="D267" s="264" t="s">
        <v>61</v>
      </c>
      <c r="E267" s="175" t="s">
        <v>1287</v>
      </c>
      <c r="F267" s="175"/>
      <c r="G267" s="175" t="s">
        <v>928</v>
      </c>
      <c r="H267" s="175">
        <f t="shared" si="590"/>
        <v>0</v>
      </c>
      <c r="I267" s="175" t="s">
        <v>1288</v>
      </c>
      <c r="J267" s="299"/>
      <c r="K267" s="175" t="s">
        <v>1289</v>
      </c>
      <c r="L267" s="299"/>
      <c r="M267" s="175" t="s">
        <v>1290</v>
      </c>
      <c r="N267" s="175">
        <f t="shared" si="575"/>
        <v>0</v>
      </c>
      <c r="O267" s="299"/>
      <c r="P267" s="299"/>
      <c r="Q267" s="299"/>
      <c r="R267" s="299"/>
      <c r="S267" s="299"/>
      <c r="T267" s="299"/>
      <c r="U267" s="299"/>
      <c r="V267" s="299"/>
      <c r="W267" s="299"/>
      <c r="X267" s="299"/>
      <c r="Y267" s="299"/>
      <c r="Z267" s="299"/>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1"/>
      <c r="BM267" s="312"/>
      <c r="BN267" s="316"/>
    </row>
    <row r="268" s="264" customFormat="1" ht="33.95" hidden="1" customHeight="1" outlineLevel="5" spans="2:66">
      <c r="B268" s="175" t="s">
        <v>784</v>
      </c>
      <c r="C268" s="284" t="s">
        <v>50</v>
      </c>
      <c r="D268" s="264" t="s">
        <v>51</v>
      </c>
      <c r="E268" s="175" t="s">
        <v>1284</v>
      </c>
      <c r="F268" s="175"/>
      <c r="G268" s="175" t="s">
        <v>928</v>
      </c>
      <c r="H268" s="175">
        <f t="shared" si="590"/>
        <v>0</v>
      </c>
      <c r="I268" s="175" t="s">
        <v>1227</v>
      </c>
      <c r="J268" s="299">
        <f>预算主表!P86</f>
        <v>0</v>
      </c>
      <c r="K268" s="175" t="s">
        <v>1261</v>
      </c>
      <c r="L268" s="299">
        <v>1</v>
      </c>
      <c r="M268" s="175" t="s">
        <v>1286</v>
      </c>
      <c r="N268" s="175">
        <f t="shared" si="575"/>
        <v>1</v>
      </c>
      <c r="O268" s="299" t="s">
        <v>1277</v>
      </c>
      <c r="P268" s="299"/>
      <c r="Q268" s="299"/>
      <c r="R268" s="299"/>
      <c r="S268" s="299"/>
      <c r="T268" s="299"/>
      <c r="U268" s="299"/>
      <c r="V268" s="299"/>
      <c r="W268" s="299"/>
      <c r="X268" s="299"/>
      <c r="Y268" s="299"/>
      <c r="Z268" s="299"/>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1"/>
      <c r="BM268" s="312"/>
      <c r="BN268" s="316"/>
    </row>
    <row r="269" s="264" customFormat="1" ht="33.95" hidden="1" customHeight="1" outlineLevel="5" spans="2:66">
      <c r="B269" s="175" t="s">
        <v>784</v>
      </c>
      <c r="C269" s="284" t="s">
        <v>52</v>
      </c>
      <c r="D269" s="264" t="s">
        <v>53</v>
      </c>
      <c r="E269" s="175" t="s">
        <v>1284</v>
      </c>
      <c r="F269" s="175"/>
      <c r="G269" s="175" t="s">
        <v>928</v>
      </c>
      <c r="H269" s="175">
        <f t="shared" si="590"/>
        <v>0</v>
      </c>
      <c r="I269" s="175" t="s">
        <v>1227</v>
      </c>
      <c r="J269" s="299"/>
      <c r="K269" s="175" t="s">
        <v>1261</v>
      </c>
      <c r="L269" s="299"/>
      <c r="M269" s="175" t="s">
        <v>1286</v>
      </c>
      <c r="N269" s="175">
        <f t="shared" si="575"/>
        <v>0</v>
      </c>
      <c r="O269" s="299"/>
      <c r="P269" s="299"/>
      <c r="Q269" s="299"/>
      <c r="R269" s="299"/>
      <c r="S269" s="299"/>
      <c r="T269" s="299"/>
      <c r="U269" s="299"/>
      <c r="V269" s="299"/>
      <c r="W269" s="299"/>
      <c r="X269" s="299"/>
      <c r="Y269" s="299"/>
      <c r="Z269" s="299"/>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1"/>
      <c r="BM269" s="312"/>
      <c r="BN269" s="316"/>
    </row>
    <row r="270" s="264" customFormat="1" ht="33.95" hidden="1" customHeight="1" outlineLevel="5" spans="2:66">
      <c r="B270" s="175" t="s">
        <v>784</v>
      </c>
      <c r="C270" s="284" t="s">
        <v>1291</v>
      </c>
      <c r="D270" s="264" t="s">
        <v>1292</v>
      </c>
      <c r="E270" s="175" t="s">
        <v>1284</v>
      </c>
      <c r="F270" s="175"/>
      <c r="G270" s="175" t="s">
        <v>928</v>
      </c>
      <c r="H270" s="175">
        <f t="shared" si="590"/>
        <v>0</v>
      </c>
      <c r="I270" s="175" t="s">
        <v>1227</v>
      </c>
      <c r="J270" s="299"/>
      <c r="K270" s="175" t="s">
        <v>1261</v>
      </c>
      <c r="L270" s="299"/>
      <c r="M270" s="175" t="s">
        <v>1286</v>
      </c>
      <c r="N270" s="175">
        <f t="shared" si="575"/>
        <v>0</v>
      </c>
      <c r="O270" s="299"/>
      <c r="P270" s="299"/>
      <c r="Q270" s="299"/>
      <c r="R270" s="299"/>
      <c r="S270" s="299"/>
      <c r="T270" s="299"/>
      <c r="U270" s="299"/>
      <c r="V270" s="299"/>
      <c r="W270" s="299"/>
      <c r="X270" s="299"/>
      <c r="Y270" s="299"/>
      <c r="Z270" s="299"/>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1"/>
      <c r="BM270" s="312"/>
      <c r="BN270" s="316"/>
    </row>
    <row r="271" s="264" customFormat="1" ht="33.95" hidden="1" customHeight="1" outlineLevel="5" spans="2:66">
      <c r="B271" s="175" t="s">
        <v>784</v>
      </c>
      <c r="C271" s="284" t="s">
        <v>1293</v>
      </c>
      <c r="D271" s="264" t="s">
        <v>1294</v>
      </c>
      <c r="E271" s="175" t="s">
        <v>1284</v>
      </c>
      <c r="F271" s="175"/>
      <c r="G271" s="175" t="s">
        <v>928</v>
      </c>
      <c r="H271" s="175">
        <f t="shared" si="590"/>
        <v>0</v>
      </c>
      <c r="I271" s="175" t="s">
        <v>1227</v>
      </c>
      <c r="J271" s="299"/>
      <c r="K271" s="175" t="s">
        <v>1261</v>
      </c>
      <c r="L271" s="299"/>
      <c r="M271" s="175" t="s">
        <v>1286</v>
      </c>
      <c r="N271" s="175">
        <f t="shared" si="575"/>
        <v>0</v>
      </c>
      <c r="O271" s="299"/>
      <c r="P271" s="299"/>
      <c r="Q271" s="299"/>
      <c r="R271" s="299"/>
      <c r="S271" s="299"/>
      <c r="T271" s="299"/>
      <c r="U271" s="299"/>
      <c r="V271" s="299"/>
      <c r="W271" s="299"/>
      <c r="X271" s="299"/>
      <c r="Y271" s="299"/>
      <c r="Z271" s="299"/>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1"/>
      <c r="BM271" s="312"/>
      <c r="BN271" s="316"/>
    </row>
    <row r="272" s="264" customFormat="1" ht="33.95" hidden="1" customHeight="1" outlineLevel="5" spans="2:66">
      <c r="B272" s="175" t="s">
        <v>784</v>
      </c>
      <c r="C272" s="284" t="s">
        <v>1295</v>
      </c>
      <c r="D272" s="264" t="s">
        <v>1296</v>
      </c>
      <c r="E272" s="175" t="s">
        <v>1284</v>
      </c>
      <c r="F272" s="175"/>
      <c r="G272" s="175" t="s">
        <v>928</v>
      </c>
      <c r="H272" s="175">
        <f t="shared" si="590"/>
        <v>0</v>
      </c>
      <c r="I272" s="175" t="s">
        <v>1227</v>
      </c>
      <c r="J272" s="299"/>
      <c r="K272" s="175" t="s">
        <v>1261</v>
      </c>
      <c r="L272" s="299"/>
      <c r="M272" s="175" t="s">
        <v>1286</v>
      </c>
      <c r="N272" s="175">
        <f t="shared" si="575"/>
        <v>0</v>
      </c>
      <c r="O272" s="299"/>
      <c r="P272" s="299"/>
      <c r="Q272" s="299"/>
      <c r="R272" s="299"/>
      <c r="S272" s="299"/>
      <c r="T272" s="299"/>
      <c r="U272" s="299"/>
      <c r="V272" s="299"/>
      <c r="W272" s="299"/>
      <c r="X272" s="299"/>
      <c r="Y272" s="299"/>
      <c r="Z272" s="299"/>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1"/>
      <c r="BM272" s="312"/>
      <c r="BN272" s="316"/>
    </row>
    <row r="273" s="118" customFormat="1" ht="33.95" hidden="1" customHeight="1" outlineLevel="4" spans="2:66">
      <c r="B273" s="119" t="s">
        <v>784</v>
      </c>
      <c r="C273" s="120" t="s">
        <v>1297</v>
      </c>
      <c r="D273" s="118" t="s">
        <v>1298</v>
      </c>
      <c r="E273" s="119"/>
      <c r="F273" s="119"/>
      <c r="G273" s="119" t="s">
        <v>928</v>
      </c>
      <c r="H273" s="119">
        <f t="shared" si="590"/>
        <v>0</v>
      </c>
      <c r="I273" s="119" t="s">
        <v>1228</v>
      </c>
      <c r="J273" s="119">
        <v>1</v>
      </c>
      <c r="K273" s="119" t="s">
        <v>1228</v>
      </c>
      <c r="L273" s="299"/>
      <c r="M273" s="119" t="s">
        <v>1220</v>
      </c>
      <c r="N273" s="119">
        <f t="shared" si="575"/>
        <v>0</v>
      </c>
      <c r="O273" s="299"/>
      <c r="P273" s="317"/>
      <c r="Q273" s="317"/>
      <c r="R273" s="317"/>
      <c r="S273" s="317"/>
      <c r="T273" s="317"/>
      <c r="U273" s="317"/>
      <c r="V273" s="317"/>
      <c r="W273" s="317"/>
      <c r="X273" s="317"/>
      <c r="Y273" s="317"/>
      <c r="Z273" s="317"/>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7"/>
      <c r="BM273" s="312"/>
      <c r="BN273" s="315"/>
    </row>
    <row r="274" s="118" customFormat="1" ht="33.95" hidden="1" customHeight="1" outlineLevel="4" collapsed="1" spans="2:66">
      <c r="B274" s="119" t="s">
        <v>779</v>
      </c>
      <c r="C274" s="120" t="s">
        <v>1299</v>
      </c>
      <c r="D274" s="118" t="s">
        <v>1300</v>
      </c>
      <c r="E274" s="119"/>
      <c r="F274" s="119"/>
      <c r="G274" s="119"/>
      <c r="H274" s="119">
        <f>SUM(H275:H282)</f>
        <v>0</v>
      </c>
      <c r="I274" s="119"/>
      <c r="J274" s="119"/>
      <c r="K274" s="119"/>
      <c r="L274" s="119"/>
      <c r="M274" s="119"/>
      <c r="N274" s="119"/>
      <c r="O274" s="119"/>
      <c r="P274" s="290"/>
      <c r="Q274" s="290"/>
      <c r="R274" s="290"/>
      <c r="S274" s="290"/>
      <c r="T274" s="290"/>
      <c r="U274" s="290"/>
      <c r="V274" s="290"/>
      <c r="W274" s="290"/>
      <c r="X274" s="290"/>
      <c r="Y274" s="290"/>
      <c r="Z274" s="290"/>
      <c r="AA274" s="290"/>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7"/>
      <c r="BM274" s="312"/>
      <c r="BN274" s="315"/>
    </row>
    <row r="275" s="264" customFormat="1" ht="33.95" hidden="1" customHeight="1" outlineLevel="5" spans="2:66">
      <c r="B275" s="175" t="s">
        <v>784</v>
      </c>
      <c r="C275" s="284" t="s">
        <v>1301</v>
      </c>
      <c r="D275" s="264" t="s">
        <v>1302</v>
      </c>
      <c r="E275" s="175" t="s">
        <v>1303</v>
      </c>
      <c r="F275" s="175"/>
      <c r="G275" s="175" t="s">
        <v>928</v>
      </c>
      <c r="H275" s="175">
        <f t="shared" ref="H275:H282" si="591">IFERROR(J275*L275*N275,0)</f>
        <v>0</v>
      </c>
      <c r="I275" s="175" t="s">
        <v>1304</v>
      </c>
      <c r="J275" s="299"/>
      <c r="K275" s="175" t="s">
        <v>1018</v>
      </c>
      <c r="L275" s="299"/>
      <c r="M275" s="175" t="s">
        <v>1181</v>
      </c>
      <c r="N275" s="175">
        <f t="shared" ref="N275:N282" si="592">COUNTA(O275:Z275)</f>
        <v>0</v>
      </c>
      <c r="O275" s="299"/>
      <c r="P275" s="318"/>
      <c r="Q275" s="318"/>
      <c r="R275" s="318"/>
      <c r="S275" s="318"/>
      <c r="T275" s="318"/>
      <c r="U275" s="318"/>
      <c r="V275" s="318"/>
      <c r="W275" s="318"/>
      <c r="X275" s="318"/>
      <c r="Y275" s="318"/>
      <c r="Z275" s="318"/>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1"/>
      <c r="BM275" s="312"/>
      <c r="BN275" s="316"/>
    </row>
    <row r="276" s="264" customFormat="1" ht="33.95" hidden="1" customHeight="1" outlineLevel="5" spans="2:66">
      <c r="B276" s="175" t="s">
        <v>784</v>
      </c>
      <c r="C276" s="284" t="s">
        <v>1305</v>
      </c>
      <c r="D276" s="264" t="s">
        <v>1306</v>
      </c>
      <c r="E276" s="175" t="s">
        <v>1307</v>
      </c>
      <c r="F276" s="175"/>
      <c r="G276" s="175" t="s">
        <v>928</v>
      </c>
      <c r="H276" s="175">
        <f t="shared" si="591"/>
        <v>0</v>
      </c>
      <c r="I276" s="175" t="s">
        <v>1304</v>
      </c>
      <c r="J276" s="299"/>
      <c r="K276" s="175" t="s">
        <v>1018</v>
      </c>
      <c r="L276" s="299"/>
      <c r="M276" s="175" t="s">
        <v>1181</v>
      </c>
      <c r="N276" s="175">
        <f t="shared" si="592"/>
        <v>0</v>
      </c>
      <c r="O276" s="299"/>
      <c r="P276" s="299"/>
      <c r="Q276" s="299"/>
      <c r="R276" s="299"/>
      <c r="S276" s="299"/>
      <c r="T276" s="299"/>
      <c r="U276" s="299"/>
      <c r="V276" s="299"/>
      <c r="W276" s="299"/>
      <c r="X276" s="299"/>
      <c r="Y276" s="299"/>
      <c r="Z276" s="299"/>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1"/>
      <c r="BM276" s="312"/>
      <c r="BN276" s="316"/>
    </row>
    <row r="277" s="264" customFormat="1" ht="33.95" hidden="1" customHeight="1" outlineLevel="5" spans="2:66">
      <c r="B277" s="175" t="s">
        <v>784</v>
      </c>
      <c r="C277" s="284" t="s">
        <v>1308</v>
      </c>
      <c r="D277" s="264" t="s">
        <v>1309</v>
      </c>
      <c r="E277" s="175" t="s">
        <v>1310</v>
      </c>
      <c r="F277" s="175"/>
      <c r="G277" s="175" t="s">
        <v>928</v>
      </c>
      <c r="H277" s="175">
        <f t="shared" si="591"/>
        <v>0</v>
      </c>
      <c r="I277" s="175" t="s">
        <v>1304</v>
      </c>
      <c r="J277" s="299"/>
      <c r="K277" s="175" t="s">
        <v>1018</v>
      </c>
      <c r="L277" s="299"/>
      <c r="M277" s="175" t="s">
        <v>1181</v>
      </c>
      <c r="N277" s="175">
        <f t="shared" si="592"/>
        <v>0</v>
      </c>
      <c r="O277" s="299"/>
      <c r="P277" s="299"/>
      <c r="Q277" s="299"/>
      <c r="R277" s="299"/>
      <c r="S277" s="299"/>
      <c r="T277" s="299"/>
      <c r="U277" s="299"/>
      <c r="V277" s="299"/>
      <c r="W277" s="299"/>
      <c r="X277" s="299"/>
      <c r="Y277" s="299"/>
      <c r="Z277" s="299"/>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1"/>
      <c r="BM277" s="312"/>
      <c r="BN277" s="316"/>
    </row>
    <row r="278" s="264" customFormat="1" ht="33.95" hidden="1" customHeight="1" outlineLevel="5" spans="2:66">
      <c r="B278" s="175" t="s">
        <v>784</v>
      </c>
      <c r="C278" s="284" t="s">
        <v>1311</v>
      </c>
      <c r="D278" s="264" t="s">
        <v>1312</v>
      </c>
      <c r="E278" s="175" t="s">
        <v>1313</v>
      </c>
      <c r="F278" s="175"/>
      <c r="G278" s="175" t="s">
        <v>928</v>
      </c>
      <c r="H278" s="175">
        <f t="shared" si="591"/>
        <v>0</v>
      </c>
      <c r="I278" s="175" t="s">
        <v>1304</v>
      </c>
      <c r="J278" s="299"/>
      <c r="K278" s="175" t="s">
        <v>1018</v>
      </c>
      <c r="L278" s="299"/>
      <c r="M278" s="175" t="s">
        <v>1181</v>
      </c>
      <c r="N278" s="175">
        <f t="shared" si="592"/>
        <v>0</v>
      </c>
      <c r="O278" s="299"/>
      <c r="P278" s="299"/>
      <c r="Q278" s="299"/>
      <c r="R278" s="299"/>
      <c r="S278" s="299"/>
      <c r="T278" s="299"/>
      <c r="U278" s="299"/>
      <c r="V278" s="299"/>
      <c r="W278" s="299"/>
      <c r="X278" s="299"/>
      <c r="Y278" s="299"/>
      <c r="Z278" s="299"/>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1"/>
      <c r="BM278" s="312"/>
      <c r="BN278" s="316"/>
    </row>
    <row r="279" s="264" customFormat="1" ht="33.95" hidden="1" customHeight="1" outlineLevel="5" spans="2:66">
      <c r="B279" s="175" t="s">
        <v>784</v>
      </c>
      <c r="C279" s="284" t="s">
        <v>1314</v>
      </c>
      <c r="D279" s="264" t="s">
        <v>1315</v>
      </c>
      <c r="E279" s="175" t="s">
        <v>1316</v>
      </c>
      <c r="F279" s="175"/>
      <c r="G279" s="175" t="s">
        <v>928</v>
      </c>
      <c r="H279" s="175">
        <f t="shared" si="591"/>
        <v>0</v>
      </c>
      <c r="I279" s="175" t="s">
        <v>1304</v>
      </c>
      <c r="J279" s="299"/>
      <c r="K279" s="175" t="s">
        <v>1018</v>
      </c>
      <c r="L279" s="299"/>
      <c r="M279" s="175" t="s">
        <v>1181</v>
      </c>
      <c r="N279" s="175">
        <f t="shared" si="592"/>
        <v>0</v>
      </c>
      <c r="O279" s="299"/>
      <c r="P279" s="299"/>
      <c r="Q279" s="299"/>
      <c r="R279" s="299"/>
      <c r="S279" s="299"/>
      <c r="T279" s="299"/>
      <c r="U279" s="299"/>
      <c r="V279" s="299"/>
      <c r="W279" s="299"/>
      <c r="X279" s="299"/>
      <c r="Y279" s="299"/>
      <c r="Z279" s="299"/>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1"/>
      <c r="BM279" s="312"/>
      <c r="BN279" s="316"/>
    </row>
    <row r="280" s="264" customFormat="1" ht="33.95" hidden="1" customHeight="1" outlineLevel="5" spans="2:66">
      <c r="B280" s="175" t="s">
        <v>784</v>
      </c>
      <c r="C280" s="284" t="s">
        <v>1317</v>
      </c>
      <c r="D280" s="264" t="s">
        <v>1318</v>
      </c>
      <c r="E280" s="175" t="s">
        <v>1319</v>
      </c>
      <c r="F280" s="175"/>
      <c r="G280" s="175" t="s">
        <v>928</v>
      </c>
      <c r="H280" s="175">
        <f t="shared" si="591"/>
        <v>0</v>
      </c>
      <c r="I280" s="175" t="s">
        <v>1304</v>
      </c>
      <c r="J280" s="299"/>
      <c r="K280" s="175" t="s">
        <v>1018</v>
      </c>
      <c r="L280" s="299"/>
      <c r="M280" s="175" t="s">
        <v>1181</v>
      </c>
      <c r="N280" s="175">
        <f t="shared" si="592"/>
        <v>0</v>
      </c>
      <c r="O280" s="299"/>
      <c r="P280" s="299"/>
      <c r="Q280" s="299"/>
      <c r="R280" s="299"/>
      <c r="S280" s="299"/>
      <c r="T280" s="299"/>
      <c r="U280" s="299"/>
      <c r="V280" s="299"/>
      <c r="W280" s="299"/>
      <c r="X280" s="299"/>
      <c r="Y280" s="299"/>
      <c r="Z280" s="299"/>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1"/>
      <c r="BM280" s="312"/>
      <c r="BN280" s="316"/>
    </row>
    <row r="281" s="264" customFormat="1" ht="33.95" hidden="1" customHeight="1" outlineLevel="5" spans="2:66">
      <c r="B281" s="175" t="s">
        <v>784</v>
      </c>
      <c r="C281" s="284" t="s">
        <v>1320</v>
      </c>
      <c r="D281" s="264" t="s">
        <v>1321</v>
      </c>
      <c r="E281" s="175" t="s">
        <v>1322</v>
      </c>
      <c r="F281" s="175"/>
      <c r="G281" s="175" t="s">
        <v>928</v>
      </c>
      <c r="H281" s="175">
        <f t="shared" si="591"/>
        <v>0</v>
      </c>
      <c r="I281" s="175" t="s">
        <v>1304</v>
      </c>
      <c r="J281" s="299"/>
      <c r="K281" s="175" t="s">
        <v>1018</v>
      </c>
      <c r="L281" s="299"/>
      <c r="M281" s="175" t="s">
        <v>1181</v>
      </c>
      <c r="N281" s="175">
        <f t="shared" si="592"/>
        <v>0</v>
      </c>
      <c r="O281" s="299"/>
      <c r="P281" s="299"/>
      <c r="Q281" s="299"/>
      <c r="R281" s="299"/>
      <c r="S281" s="299"/>
      <c r="T281" s="299"/>
      <c r="U281" s="299"/>
      <c r="V281" s="299"/>
      <c r="W281" s="299"/>
      <c r="X281" s="299"/>
      <c r="Y281" s="299"/>
      <c r="Z281" s="299"/>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1"/>
      <c r="BM281" s="312"/>
      <c r="BN281" s="316"/>
    </row>
    <row r="282" s="264" customFormat="1" ht="33.95" hidden="1" customHeight="1" outlineLevel="5" spans="2:66">
      <c r="B282" s="175" t="s">
        <v>784</v>
      </c>
      <c r="C282" s="284" t="s">
        <v>1323</v>
      </c>
      <c r="D282" s="264" t="s">
        <v>1324</v>
      </c>
      <c r="E282" s="175" t="s">
        <v>1325</v>
      </c>
      <c r="F282" s="175"/>
      <c r="G282" s="175" t="s">
        <v>928</v>
      </c>
      <c r="H282" s="175">
        <f t="shared" si="591"/>
        <v>0</v>
      </c>
      <c r="I282" s="175" t="s">
        <v>1304</v>
      </c>
      <c r="J282" s="299"/>
      <c r="K282" s="175" t="s">
        <v>1018</v>
      </c>
      <c r="L282" s="299"/>
      <c r="M282" s="175" t="s">
        <v>1181</v>
      </c>
      <c r="N282" s="175">
        <f t="shared" si="592"/>
        <v>0</v>
      </c>
      <c r="O282" s="299"/>
      <c r="P282" s="317"/>
      <c r="Q282" s="317"/>
      <c r="R282" s="317"/>
      <c r="S282" s="317"/>
      <c r="T282" s="317"/>
      <c r="U282" s="317"/>
      <c r="V282" s="317"/>
      <c r="W282" s="317"/>
      <c r="X282" s="317"/>
      <c r="Y282" s="317"/>
      <c r="Z282" s="317"/>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1"/>
      <c r="BM282" s="312"/>
      <c r="BN282" s="316"/>
    </row>
    <row r="283" s="118" customFormat="1" ht="33.95" hidden="1" customHeight="1" outlineLevel="4" collapsed="1" spans="2:66">
      <c r="B283" s="119" t="s">
        <v>779</v>
      </c>
      <c r="C283" s="120" t="s">
        <v>1326</v>
      </c>
      <c r="D283" s="118" t="s">
        <v>1327</v>
      </c>
      <c r="E283" s="119" t="s">
        <v>1328</v>
      </c>
      <c r="F283" s="119"/>
      <c r="G283" s="119"/>
      <c r="H283" s="119">
        <f>SUM(H284:H286)</f>
        <v>0</v>
      </c>
      <c r="I283" s="119"/>
      <c r="J283" s="119"/>
      <c r="K283" s="119"/>
      <c r="L283" s="119"/>
      <c r="M283" s="119"/>
      <c r="N283" s="119"/>
      <c r="O283" s="119"/>
      <c r="P283" s="290"/>
      <c r="Q283" s="290"/>
      <c r="R283" s="290"/>
      <c r="S283" s="290"/>
      <c r="T283" s="290"/>
      <c r="U283" s="290"/>
      <c r="V283" s="290"/>
      <c r="W283" s="290"/>
      <c r="X283" s="290"/>
      <c r="Y283" s="290"/>
      <c r="Z283" s="290"/>
      <c r="AA283" s="290"/>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7"/>
      <c r="BM283" s="312"/>
      <c r="BN283" s="315"/>
    </row>
    <row r="284" s="264" customFormat="1" ht="33.95" hidden="1" customHeight="1" outlineLevel="5" spans="2:66">
      <c r="B284" s="175" t="s">
        <v>784</v>
      </c>
      <c r="C284" s="284" t="s">
        <v>1329</v>
      </c>
      <c r="D284" s="264" t="s">
        <v>1330</v>
      </c>
      <c r="E284" s="175" t="s">
        <v>1331</v>
      </c>
      <c r="F284" s="175"/>
      <c r="G284" s="175" t="s">
        <v>928</v>
      </c>
      <c r="H284" s="175">
        <f t="shared" ref="H284:H290" si="607">IFERROR(J284*L284*N284,0)</f>
        <v>0</v>
      </c>
      <c r="I284" s="175" t="s">
        <v>1332</v>
      </c>
      <c r="J284" s="299"/>
      <c r="K284" s="175" t="s">
        <v>1333</v>
      </c>
      <c r="L284" s="299"/>
      <c r="M284" s="175" t="s">
        <v>1334</v>
      </c>
      <c r="N284" s="175">
        <f t="shared" ref="N284:N290" si="608">COUNTA(O284:Z284)</f>
        <v>0</v>
      </c>
      <c r="O284" s="299"/>
      <c r="P284" s="318"/>
      <c r="Q284" s="318"/>
      <c r="R284" s="318"/>
      <c r="S284" s="318"/>
      <c r="T284" s="318"/>
      <c r="U284" s="318"/>
      <c r="V284" s="318"/>
      <c r="W284" s="318"/>
      <c r="X284" s="318"/>
      <c r="Y284" s="318"/>
      <c r="Z284" s="318"/>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1"/>
      <c r="BM284" s="312"/>
      <c r="BN284" s="316"/>
    </row>
    <row r="285" s="264" customFormat="1" ht="33.95" hidden="1" customHeight="1" outlineLevel="5" spans="2:66">
      <c r="B285" s="175" t="s">
        <v>784</v>
      </c>
      <c r="C285" s="284" t="s">
        <v>1335</v>
      </c>
      <c r="D285" s="264" t="s">
        <v>1336</v>
      </c>
      <c r="E285" s="175" t="s">
        <v>1337</v>
      </c>
      <c r="F285" s="175"/>
      <c r="G285" s="175" t="s">
        <v>928</v>
      </c>
      <c r="H285" s="175">
        <f t="shared" si="607"/>
        <v>0</v>
      </c>
      <c r="I285" s="175" t="s">
        <v>1332</v>
      </c>
      <c r="J285" s="299"/>
      <c r="K285" s="175" t="s">
        <v>1333</v>
      </c>
      <c r="L285" s="299"/>
      <c r="M285" s="175" t="s">
        <v>1334</v>
      </c>
      <c r="N285" s="175">
        <f t="shared" si="608"/>
        <v>0</v>
      </c>
      <c r="O285" s="299"/>
      <c r="P285" s="299"/>
      <c r="Q285" s="299"/>
      <c r="R285" s="299"/>
      <c r="S285" s="299"/>
      <c r="T285" s="299"/>
      <c r="U285" s="299"/>
      <c r="V285" s="299"/>
      <c r="W285" s="299"/>
      <c r="X285" s="299"/>
      <c r="Y285" s="299"/>
      <c r="Z285" s="299"/>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1"/>
      <c r="BM285" s="312"/>
      <c r="BN285" s="316"/>
    </row>
    <row r="286" s="264" customFormat="1" ht="33.95" hidden="1" customHeight="1" outlineLevel="5" spans="2:66">
      <c r="B286" s="175" t="s">
        <v>784</v>
      </c>
      <c r="C286" s="284" t="s">
        <v>1338</v>
      </c>
      <c r="D286" s="264" t="s">
        <v>1339</v>
      </c>
      <c r="E286" s="175" t="s">
        <v>1340</v>
      </c>
      <c r="F286" s="175"/>
      <c r="G286" s="175" t="s">
        <v>928</v>
      </c>
      <c r="H286" s="175">
        <f t="shared" si="607"/>
        <v>0</v>
      </c>
      <c r="I286" s="175" t="s">
        <v>1332</v>
      </c>
      <c r="J286" s="299"/>
      <c r="K286" s="175" t="s">
        <v>1333</v>
      </c>
      <c r="L286" s="299"/>
      <c r="M286" s="175" t="s">
        <v>1334</v>
      </c>
      <c r="N286" s="175">
        <f t="shared" si="608"/>
        <v>0</v>
      </c>
      <c r="O286" s="299"/>
      <c r="P286" s="299"/>
      <c r="Q286" s="299"/>
      <c r="R286" s="299"/>
      <c r="S286" s="299"/>
      <c r="T286" s="299"/>
      <c r="U286" s="299"/>
      <c r="V286" s="299"/>
      <c r="W286" s="299"/>
      <c r="X286" s="299"/>
      <c r="Y286" s="299"/>
      <c r="Z286" s="299"/>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1"/>
      <c r="BM286" s="312"/>
      <c r="BN286" s="316"/>
    </row>
    <row r="287" s="118" customFormat="1" ht="33.95" hidden="1" customHeight="1" outlineLevel="4" spans="2:66">
      <c r="B287" s="119" t="s">
        <v>784</v>
      </c>
      <c r="C287" s="120" t="s">
        <v>1341</v>
      </c>
      <c r="D287" s="118" t="s">
        <v>1342</v>
      </c>
      <c r="E287" s="119" t="s">
        <v>1343</v>
      </c>
      <c r="F287" s="119"/>
      <c r="G287" s="119" t="s">
        <v>928</v>
      </c>
      <c r="H287" s="119">
        <f t="shared" si="607"/>
        <v>0</v>
      </c>
      <c r="I287" s="119" t="s">
        <v>1228</v>
      </c>
      <c r="J287" s="119">
        <v>1</v>
      </c>
      <c r="K287" s="119" t="s">
        <v>1228</v>
      </c>
      <c r="L287" s="299"/>
      <c r="M287" s="119" t="s">
        <v>1229</v>
      </c>
      <c r="N287" s="119">
        <f t="shared" si="608"/>
        <v>0</v>
      </c>
      <c r="O287" s="299"/>
      <c r="P287" s="299"/>
      <c r="Q287" s="299"/>
      <c r="R287" s="299"/>
      <c r="S287" s="299"/>
      <c r="T287" s="299"/>
      <c r="U287" s="299"/>
      <c r="V287" s="299"/>
      <c r="W287" s="299"/>
      <c r="X287" s="299"/>
      <c r="Y287" s="299"/>
      <c r="Z287" s="299"/>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7"/>
      <c r="BM287" s="312"/>
      <c r="BN287" s="315"/>
    </row>
    <row r="288" s="118" customFormat="1" ht="33.95" hidden="1" customHeight="1" outlineLevel="4" spans="2:66">
      <c r="B288" s="119" t="s">
        <v>784</v>
      </c>
      <c r="C288" s="120" t="s">
        <v>1344</v>
      </c>
      <c r="D288" s="118" t="s">
        <v>1345</v>
      </c>
      <c r="E288" s="119" t="s">
        <v>1346</v>
      </c>
      <c r="F288" s="119"/>
      <c r="G288" s="119" t="s">
        <v>928</v>
      </c>
      <c r="H288" s="119">
        <f t="shared" si="607"/>
        <v>0</v>
      </c>
      <c r="I288" s="119" t="s">
        <v>1347</v>
      </c>
      <c r="J288" s="299"/>
      <c r="K288" s="119" t="s">
        <v>1018</v>
      </c>
      <c r="L288" s="299"/>
      <c r="M288" s="119" t="s">
        <v>1181</v>
      </c>
      <c r="N288" s="119">
        <f t="shared" si="608"/>
        <v>0</v>
      </c>
      <c r="O288" s="299"/>
      <c r="P288" s="299"/>
      <c r="Q288" s="299"/>
      <c r="R288" s="299"/>
      <c r="S288" s="299"/>
      <c r="T288" s="299"/>
      <c r="U288" s="299"/>
      <c r="V288" s="299"/>
      <c r="W288" s="299"/>
      <c r="X288" s="299"/>
      <c r="Y288" s="299"/>
      <c r="Z288" s="299"/>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7"/>
      <c r="BM288" s="312"/>
      <c r="BN288" s="315"/>
    </row>
    <row r="289" s="118" customFormat="1" ht="33.95" hidden="1" customHeight="1" outlineLevel="4" spans="2:66">
      <c r="B289" s="119" t="s">
        <v>784</v>
      </c>
      <c r="C289" s="120" t="s">
        <v>1348</v>
      </c>
      <c r="D289" s="118" t="s">
        <v>1349</v>
      </c>
      <c r="E289" s="119" t="s">
        <v>1350</v>
      </c>
      <c r="F289" s="119"/>
      <c r="G289" s="119" t="s">
        <v>928</v>
      </c>
      <c r="H289" s="119">
        <f t="shared" si="607"/>
        <v>0</v>
      </c>
      <c r="I289" s="119" t="s">
        <v>1351</v>
      </c>
      <c r="J289" s="299"/>
      <c r="K289" s="119" t="s">
        <v>1018</v>
      </c>
      <c r="L289" s="299"/>
      <c r="M289" s="119" t="s">
        <v>1181</v>
      </c>
      <c r="N289" s="119">
        <f t="shared" si="608"/>
        <v>0</v>
      </c>
      <c r="O289" s="299"/>
      <c r="P289" s="299"/>
      <c r="Q289" s="299"/>
      <c r="R289" s="299"/>
      <c r="S289" s="299"/>
      <c r="T289" s="299"/>
      <c r="U289" s="299"/>
      <c r="V289" s="299"/>
      <c r="W289" s="299"/>
      <c r="X289" s="299"/>
      <c r="Y289" s="299"/>
      <c r="Z289" s="299"/>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7"/>
      <c r="BM289" s="312"/>
      <c r="BN289" s="315"/>
    </row>
    <row r="290" s="118" customFormat="1" ht="33.95" hidden="1" customHeight="1" outlineLevel="4" spans="2:66">
      <c r="B290" s="119" t="s">
        <v>784</v>
      </c>
      <c r="C290" s="120" t="s">
        <v>1352</v>
      </c>
      <c r="D290" s="118" t="s">
        <v>1353</v>
      </c>
      <c r="E290" s="119" t="s">
        <v>1354</v>
      </c>
      <c r="F290" s="119"/>
      <c r="G290" s="119" t="s">
        <v>928</v>
      </c>
      <c r="H290" s="119">
        <f t="shared" si="607"/>
        <v>0</v>
      </c>
      <c r="I290" s="119" t="s">
        <v>1355</v>
      </c>
      <c r="J290" s="299"/>
      <c r="K290" s="119" t="s">
        <v>1018</v>
      </c>
      <c r="L290" s="299"/>
      <c r="M290" s="119" t="s">
        <v>1181</v>
      </c>
      <c r="N290" s="119">
        <f t="shared" si="608"/>
        <v>0</v>
      </c>
      <c r="O290" s="299"/>
      <c r="P290" s="317"/>
      <c r="Q290" s="317"/>
      <c r="R290" s="317"/>
      <c r="S290" s="317"/>
      <c r="T290" s="317"/>
      <c r="U290" s="317"/>
      <c r="V290" s="317"/>
      <c r="W290" s="317"/>
      <c r="X290" s="317"/>
      <c r="Y290" s="317"/>
      <c r="Z290" s="317"/>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7"/>
      <c r="BM290" s="312"/>
      <c r="BN290" s="315"/>
    </row>
    <row r="291" s="48" customFormat="1" ht="33.95" hidden="1" customHeight="1" outlineLevel="3" collapsed="1" spans="2:66">
      <c r="B291" s="115" t="s">
        <v>779</v>
      </c>
      <c r="C291" s="116" t="s">
        <v>1356</v>
      </c>
      <c r="D291" s="48" t="s">
        <v>1357</v>
      </c>
      <c r="E291" s="115"/>
      <c r="F291" s="115"/>
      <c r="G291" s="115"/>
      <c r="H291" s="115">
        <f>H292+H293+H294+H299</f>
        <v>4716.98113207547</v>
      </c>
      <c r="I291" s="115"/>
      <c r="J291" s="115"/>
      <c r="K291" s="115"/>
      <c r="L291" s="115"/>
      <c r="M291" s="115"/>
      <c r="N291" s="115"/>
      <c r="O291" s="115"/>
      <c r="P291" s="289"/>
      <c r="Q291" s="289"/>
      <c r="R291" s="289"/>
      <c r="S291" s="289"/>
      <c r="T291" s="289"/>
      <c r="U291" s="289"/>
      <c r="V291" s="289"/>
      <c r="W291" s="289"/>
      <c r="X291" s="289"/>
      <c r="Y291" s="289"/>
      <c r="Z291" s="289"/>
      <c r="AA291" s="289"/>
      <c r="AB291" s="115">
        <f t="shared" ref="AB291:AF291" si="622">AB292+AB293+AB294+AB299</f>
        <v>4716.98113207547</v>
      </c>
      <c r="AC291" s="115">
        <f t="shared" si="622"/>
        <v>4716.98113207547</v>
      </c>
      <c r="AD291" s="115"/>
      <c r="AE291" s="115"/>
      <c r="AF291" s="115">
        <f t="shared" si="622"/>
        <v>0</v>
      </c>
      <c r="AG291" s="115"/>
      <c r="AH291" s="115"/>
      <c r="AI291" s="115">
        <f>AI292+AI293+AI294+AI299</f>
        <v>0</v>
      </c>
      <c r="AJ291" s="115"/>
      <c r="AK291" s="115"/>
      <c r="AL291" s="115">
        <f>AL292+AL293+AL294+AL299</f>
        <v>0</v>
      </c>
      <c r="AM291" s="115"/>
      <c r="AN291" s="115"/>
      <c r="AO291" s="115">
        <f>AO292+AO293+AO294+AO299</f>
        <v>0</v>
      </c>
      <c r="AP291" s="115"/>
      <c r="AQ291" s="115"/>
      <c r="AR291" s="115">
        <f>AR292+AR293+AR294+AR299</f>
        <v>0</v>
      </c>
      <c r="AS291" s="115"/>
      <c r="AT291" s="115"/>
      <c r="AU291" s="115">
        <f>AU292+AU293+AU294+AU299</f>
        <v>0</v>
      </c>
      <c r="AV291" s="115"/>
      <c r="AW291" s="115"/>
      <c r="AX291" s="115">
        <f>AX292+AX293+AX294+AX299</f>
        <v>0</v>
      </c>
      <c r="AY291" s="115"/>
      <c r="AZ291" s="115"/>
      <c r="BA291" s="115">
        <f>BA292+BA293+BA294+BA299</f>
        <v>0</v>
      </c>
      <c r="BB291" s="115"/>
      <c r="BC291" s="115"/>
      <c r="BD291" s="115">
        <f>BD292+BD293+BD294+BD299</f>
        <v>0</v>
      </c>
      <c r="BE291" s="115"/>
      <c r="BF291" s="115"/>
      <c r="BG291" s="115">
        <f>BG292+BG293+BG294+BG299</f>
        <v>0</v>
      </c>
      <c r="BH291" s="115"/>
      <c r="BI291" s="115"/>
      <c r="BJ291" s="115">
        <f>BJ292+BJ293+BJ294+BJ299</f>
        <v>0</v>
      </c>
      <c r="BK291" s="115"/>
      <c r="BL291" s="306"/>
      <c r="BM291" s="312"/>
      <c r="BN291" s="314"/>
    </row>
    <row r="292" s="118" customFormat="1" ht="33.95" hidden="1" customHeight="1" outlineLevel="4" spans="2:66">
      <c r="B292" s="119" t="s">
        <v>784</v>
      </c>
      <c r="C292" s="120" t="s">
        <v>1358</v>
      </c>
      <c r="D292" s="118" t="s">
        <v>1359</v>
      </c>
      <c r="E292" s="119" t="s">
        <v>1360</v>
      </c>
      <c r="F292" s="119"/>
      <c r="G292" s="119" t="s">
        <v>928</v>
      </c>
      <c r="H292" s="119">
        <f t="shared" ref="H292:H298" si="623">IFERROR(J292*L292*N292,0)</f>
        <v>0</v>
      </c>
      <c r="I292" s="119" t="s">
        <v>1361</v>
      </c>
      <c r="J292" s="299"/>
      <c r="K292" s="119" t="s">
        <v>1362</v>
      </c>
      <c r="L292" s="322">
        <f>0.379248/1000</f>
        <v>0.000379248</v>
      </c>
      <c r="M292" s="119" t="s">
        <v>1363</v>
      </c>
      <c r="N292" s="119">
        <f>COUNTA(O292:Z292)</f>
        <v>0</v>
      </c>
      <c r="O292" s="299"/>
      <c r="P292" s="318"/>
      <c r="Q292" s="318"/>
      <c r="R292" s="318"/>
      <c r="S292" s="318"/>
      <c r="T292" s="318"/>
      <c r="U292" s="318"/>
      <c r="V292" s="318"/>
      <c r="W292" s="318"/>
      <c r="X292" s="318"/>
      <c r="Y292" s="318"/>
      <c r="Z292" s="318"/>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7"/>
      <c r="BM292" s="312"/>
      <c r="BN292" s="315"/>
    </row>
    <row r="293" s="118" customFormat="1" ht="33.95" hidden="1" customHeight="1" outlineLevel="4" spans="2:66">
      <c r="B293" s="119" t="s">
        <v>784</v>
      </c>
      <c r="C293" s="120" t="s">
        <v>1364</v>
      </c>
      <c r="D293" s="118" t="s">
        <v>1365</v>
      </c>
      <c r="E293" s="119" t="s">
        <v>1360</v>
      </c>
      <c r="F293" s="119"/>
      <c r="G293" s="119" t="s">
        <v>928</v>
      </c>
      <c r="H293" s="119">
        <f t="shared" si="623"/>
        <v>4716.98113207547</v>
      </c>
      <c r="I293" s="119" t="s">
        <v>1366</v>
      </c>
      <c r="J293" s="299">
        <f>预算主表!P140/L293</f>
        <v>4.71698113207547</v>
      </c>
      <c r="K293" s="119" t="s">
        <v>1367</v>
      </c>
      <c r="L293" s="119">
        <v>1000</v>
      </c>
      <c r="M293" s="119" t="s">
        <v>1368</v>
      </c>
      <c r="N293" s="119">
        <f>COUNTA(O293:Z293)</f>
        <v>1</v>
      </c>
      <c r="O293" s="299" t="s">
        <v>1277</v>
      </c>
      <c r="P293" s="317"/>
      <c r="Q293" s="317"/>
      <c r="R293" s="317"/>
      <c r="S293" s="317"/>
      <c r="T293" s="317"/>
      <c r="U293" s="317"/>
      <c r="V293" s="317"/>
      <c r="W293" s="317"/>
      <c r="X293" s="317"/>
      <c r="Y293" s="317"/>
      <c r="Z293" s="317"/>
      <c r="AA293" s="119"/>
      <c r="AB293" s="119">
        <f>SUM(AC293,AF293,AI293,AL293,AO293,AR293,AU293,AX293,BA293,BD293,BG293,BJ293)</f>
        <v>4716.98113207547</v>
      </c>
      <c r="AC293" s="119">
        <f>IF(O293="",0,$J293*$L293)</f>
        <v>4716.98113207547</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7"/>
      <c r="BM293" s="312"/>
      <c r="BN293" s="315"/>
    </row>
    <row r="294" s="118" customFormat="1" ht="33.95" hidden="1" customHeight="1" outlineLevel="4" collapsed="1" spans="2:66">
      <c r="B294" s="119" t="s">
        <v>779</v>
      </c>
      <c r="C294" s="120" t="s">
        <v>1369</v>
      </c>
      <c r="D294" s="118" t="s">
        <v>1370</v>
      </c>
      <c r="E294" s="119"/>
      <c r="F294" s="119"/>
      <c r="G294" s="119"/>
      <c r="H294" s="119">
        <f>SUM(H295:H298)</f>
        <v>0</v>
      </c>
      <c r="I294" s="119"/>
      <c r="J294" s="119"/>
      <c r="K294" s="119"/>
      <c r="L294" s="119"/>
      <c r="M294" s="119"/>
      <c r="N294" s="119"/>
      <c r="O294" s="119"/>
      <c r="P294" s="290"/>
      <c r="Q294" s="290"/>
      <c r="R294" s="290"/>
      <c r="S294" s="290"/>
      <c r="T294" s="290"/>
      <c r="U294" s="290"/>
      <c r="V294" s="290"/>
      <c r="W294" s="290"/>
      <c r="X294" s="290"/>
      <c r="Y294" s="290"/>
      <c r="Z294" s="290"/>
      <c r="AA294" s="290"/>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7"/>
      <c r="BM294" s="312"/>
      <c r="BN294" s="315"/>
    </row>
    <row r="295" s="264" customFormat="1" ht="33.95" hidden="1" customHeight="1" outlineLevel="5" spans="2:66">
      <c r="B295" s="175" t="s">
        <v>784</v>
      </c>
      <c r="C295" s="284" t="s">
        <v>1371</v>
      </c>
      <c r="D295" s="264" t="s">
        <v>1372</v>
      </c>
      <c r="E295" s="175"/>
      <c r="F295" s="175"/>
      <c r="G295" s="175" t="s">
        <v>928</v>
      </c>
      <c r="H295" s="175">
        <f t="shared" si="623"/>
        <v>0</v>
      </c>
      <c r="I295" s="175" t="s">
        <v>1227</v>
      </c>
      <c r="J295" s="175">
        <v>1</v>
      </c>
      <c r="K295" s="175" t="s">
        <v>1228</v>
      </c>
      <c r="L295" s="175">
        <f>IF('1-1 项目基础信息'!K9&gt;200000,7500,5000)</f>
        <v>5000</v>
      </c>
      <c r="M295" s="175" t="s">
        <v>1373</v>
      </c>
      <c r="N295" s="175">
        <f>COUNTA(O295:Z295)</f>
        <v>0</v>
      </c>
      <c r="O295" s="299"/>
      <c r="P295" s="318"/>
      <c r="Q295" s="318"/>
      <c r="R295" s="318"/>
      <c r="S295" s="318"/>
      <c r="T295" s="318"/>
      <c r="U295" s="318"/>
      <c r="V295" s="318"/>
      <c r="W295" s="318"/>
      <c r="X295" s="318"/>
      <c r="Y295" s="318"/>
      <c r="Z295" s="318"/>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1"/>
      <c r="BM295" s="312"/>
      <c r="BN295" s="316"/>
    </row>
    <row r="296" s="264" customFormat="1" ht="33.95" hidden="1" customHeight="1" outlineLevel="5" spans="2:66">
      <c r="B296" s="175" t="s">
        <v>784</v>
      </c>
      <c r="C296" s="284" t="s">
        <v>1374</v>
      </c>
      <c r="D296" s="264" t="s">
        <v>1375</v>
      </c>
      <c r="E296" s="175"/>
      <c r="F296" s="175"/>
      <c r="G296" s="175" t="s">
        <v>928</v>
      </c>
      <c r="H296" s="175">
        <f t="shared" si="623"/>
        <v>0</v>
      </c>
      <c r="I296" s="175" t="s">
        <v>1227</v>
      </c>
      <c r="J296" s="175">
        <v>1</v>
      </c>
      <c r="K296" s="175" t="s">
        <v>1228</v>
      </c>
      <c r="L296" s="175">
        <v>750</v>
      </c>
      <c r="M296" s="175" t="s">
        <v>1373</v>
      </c>
      <c r="N296" s="175">
        <f>COUNTA(O296:Z296)</f>
        <v>0</v>
      </c>
      <c r="O296" s="299"/>
      <c r="P296" s="299"/>
      <c r="Q296" s="299"/>
      <c r="R296" s="299"/>
      <c r="S296" s="299"/>
      <c r="T296" s="299"/>
      <c r="U296" s="299"/>
      <c r="V296" s="299"/>
      <c r="W296" s="299"/>
      <c r="X296" s="299"/>
      <c r="Y296" s="299"/>
      <c r="Z296" s="299"/>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1"/>
      <c r="BM296" s="312"/>
      <c r="BN296" s="316"/>
    </row>
    <row r="297" s="264" customFormat="1" ht="33.95" hidden="1" customHeight="1" outlineLevel="5" spans="2:66">
      <c r="B297" s="175" t="s">
        <v>784</v>
      </c>
      <c r="C297" s="284" t="s">
        <v>1376</v>
      </c>
      <c r="D297" s="264" t="s">
        <v>1377</v>
      </c>
      <c r="E297" s="175"/>
      <c r="F297" s="175"/>
      <c r="G297" s="175" t="s">
        <v>928</v>
      </c>
      <c r="H297" s="175">
        <f t="shared" si="623"/>
        <v>0</v>
      </c>
      <c r="I297" s="175" t="s">
        <v>1227</v>
      </c>
      <c r="J297" s="175">
        <v>1</v>
      </c>
      <c r="K297" s="175" t="s">
        <v>1228</v>
      </c>
      <c r="L297" s="175">
        <v>1780</v>
      </c>
      <c r="M297" s="175" t="s">
        <v>1373</v>
      </c>
      <c r="N297" s="175">
        <f>COUNTA(O297:Z297)</f>
        <v>0</v>
      </c>
      <c r="O297" s="299"/>
      <c r="P297" s="299"/>
      <c r="Q297" s="299"/>
      <c r="R297" s="299"/>
      <c r="S297" s="299"/>
      <c r="T297" s="299"/>
      <c r="U297" s="299"/>
      <c r="V297" s="299"/>
      <c r="W297" s="299"/>
      <c r="X297" s="299"/>
      <c r="Y297" s="299"/>
      <c r="Z297" s="299"/>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1"/>
      <c r="BM297" s="312"/>
      <c r="BN297" s="316"/>
    </row>
    <row r="298" s="264" customFormat="1" ht="33.95" hidden="1" customHeight="1" outlineLevel="5" spans="2:66">
      <c r="B298" s="175" t="s">
        <v>784</v>
      </c>
      <c r="C298" s="284" t="s">
        <v>1378</v>
      </c>
      <c r="D298" s="264" t="s">
        <v>1379</v>
      </c>
      <c r="E298" s="175"/>
      <c r="F298" s="175"/>
      <c r="G298" s="175"/>
      <c r="H298" s="175">
        <f t="shared" si="623"/>
        <v>0</v>
      </c>
      <c r="I298" s="175" t="s">
        <v>1380</v>
      </c>
      <c r="J298" s="299"/>
      <c r="K298" s="175" t="s">
        <v>1381</v>
      </c>
      <c r="L298" s="175">
        <v>780</v>
      </c>
      <c r="M298" s="175" t="s">
        <v>1382</v>
      </c>
      <c r="N298" s="175">
        <f>COUNTA(O298:Z298)</f>
        <v>0</v>
      </c>
      <c r="O298" s="299"/>
      <c r="P298" s="317"/>
      <c r="Q298" s="317"/>
      <c r="R298" s="317"/>
      <c r="S298" s="317"/>
      <c r="T298" s="317"/>
      <c r="U298" s="317"/>
      <c r="V298" s="317"/>
      <c r="W298" s="317"/>
      <c r="X298" s="317"/>
      <c r="Y298" s="317"/>
      <c r="Z298" s="317"/>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1"/>
      <c r="BM298" s="312"/>
      <c r="BN298" s="316"/>
    </row>
    <row r="299" s="118" customFormat="1" ht="33.95" hidden="1" customHeight="1" outlineLevel="4" collapsed="1" spans="2:66">
      <c r="B299" s="119" t="s">
        <v>779</v>
      </c>
      <c r="C299" s="120" t="s">
        <v>1383</v>
      </c>
      <c r="D299" s="118" t="s">
        <v>1384</v>
      </c>
      <c r="E299" s="119"/>
      <c r="F299" s="119"/>
      <c r="G299" s="119"/>
      <c r="H299" s="119">
        <f>SUM(H300:H302)</f>
        <v>0</v>
      </c>
      <c r="I299" s="119"/>
      <c r="J299" s="119"/>
      <c r="K299" s="119"/>
      <c r="L299" s="119"/>
      <c r="M299" s="119"/>
      <c r="N299" s="119"/>
      <c r="O299" s="119"/>
      <c r="P299" s="290"/>
      <c r="Q299" s="290"/>
      <c r="R299" s="290"/>
      <c r="S299" s="290"/>
      <c r="T299" s="290"/>
      <c r="U299" s="290"/>
      <c r="V299" s="290"/>
      <c r="W299" s="290"/>
      <c r="X299" s="290"/>
      <c r="Y299" s="290"/>
      <c r="Z299" s="290"/>
      <c r="AA299" s="290"/>
      <c r="AB299" s="119">
        <f t="shared" ref="AB299:AF299" si="625">SUM(AB300:AB302)</f>
        <v>0</v>
      </c>
      <c r="AC299" s="119">
        <f t="shared" si="625"/>
        <v>0</v>
      </c>
      <c r="AD299" s="119"/>
      <c r="AE299" s="119"/>
      <c r="AF299" s="119">
        <f t="shared" si="625"/>
        <v>0</v>
      </c>
      <c r="AG299" s="119"/>
      <c r="AH299" s="119"/>
      <c r="AI299" s="119">
        <f>SUM(AI300:AI302)</f>
        <v>0</v>
      </c>
      <c r="AJ299" s="119"/>
      <c r="AK299" s="119"/>
      <c r="AL299" s="119">
        <f>SUM(AL300:AL302)</f>
        <v>0</v>
      </c>
      <c r="AM299" s="119"/>
      <c r="AN299" s="119"/>
      <c r="AO299" s="119">
        <f>SUM(AO300:AO302)</f>
        <v>0</v>
      </c>
      <c r="AP299" s="119"/>
      <c r="AQ299" s="119"/>
      <c r="AR299" s="119">
        <f>SUM(AR300:AR302)</f>
        <v>0</v>
      </c>
      <c r="AS299" s="119"/>
      <c r="AT299" s="119"/>
      <c r="AU299" s="119">
        <f>SUM(AU300:AU302)</f>
        <v>0</v>
      </c>
      <c r="AV299" s="119"/>
      <c r="AW299" s="119"/>
      <c r="AX299" s="119">
        <f>SUM(AX300:AX302)</f>
        <v>0</v>
      </c>
      <c r="AY299" s="119"/>
      <c r="AZ299" s="119"/>
      <c r="BA299" s="119">
        <f>SUM(BA300:BA302)</f>
        <v>0</v>
      </c>
      <c r="BB299" s="119"/>
      <c r="BC299" s="119"/>
      <c r="BD299" s="119">
        <f>SUM(BD300:BD302)</f>
        <v>0</v>
      </c>
      <c r="BE299" s="119"/>
      <c r="BF299" s="119"/>
      <c r="BG299" s="119">
        <f>SUM(BG300:BG302)</f>
        <v>0</v>
      </c>
      <c r="BH299" s="119"/>
      <c r="BI299" s="119"/>
      <c r="BJ299" s="119">
        <f>SUM(BJ300:BJ302)</f>
        <v>0</v>
      </c>
      <c r="BK299" s="119"/>
      <c r="BL299" s="307"/>
      <c r="BM299" s="312"/>
      <c r="BN299" s="315"/>
    </row>
    <row r="300" s="264" customFormat="1" ht="33.95" hidden="1" customHeight="1" outlineLevel="5" spans="2:66">
      <c r="B300" s="175" t="s">
        <v>784</v>
      </c>
      <c r="C300" s="284" t="s">
        <v>1385</v>
      </c>
      <c r="D300" s="264" t="s">
        <v>1386</v>
      </c>
      <c r="E300" s="175"/>
      <c r="F300" s="175"/>
      <c r="G300" s="175" t="s">
        <v>928</v>
      </c>
      <c r="H300" s="175">
        <f t="shared" ref="H300:H302" si="626">IFERROR(J300*L300*N300,0)</f>
        <v>0</v>
      </c>
      <c r="I300" s="175" t="s">
        <v>1366</v>
      </c>
      <c r="J300" s="299"/>
      <c r="K300" s="175" t="s">
        <v>1367</v>
      </c>
      <c r="L300" s="175">
        <v>5000</v>
      </c>
      <c r="M300" s="175" t="s">
        <v>1220</v>
      </c>
      <c r="N300" s="175">
        <f t="shared" ref="N300:N306" si="627">COUNTA(O300:Z300)</f>
        <v>0</v>
      </c>
      <c r="O300" s="299"/>
      <c r="P300" s="318"/>
      <c r="Q300" s="318"/>
      <c r="R300" s="318"/>
      <c r="S300" s="318"/>
      <c r="T300" s="318"/>
      <c r="U300" s="318"/>
      <c r="V300" s="318"/>
      <c r="W300" s="318"/>
      <c r="X300" s="318"/>
      <c r="Y300" s="318"/>
      <c r="Z300" s="318"/>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1"/>
      <c r="BM300" s="312"/>
      <c r="BN300" s="316"/>
    </row>
    <row r="301" s="264" customFormat="1" ht="33.95" hidden="1" customHeight="1" outlineLevel="5" spans="2:66">
      <c r="B301" s="175" t="s">
        <v>784</v>
      </c>
      <c r="C301" s="284" t="s">
        <v>1387</v>
      </c>
      <c r="D301" s="264" t="s">
        <v>1388</v>
      </c>
      <c r="E301" s="175"/>
      <c r="F301" s="175"/>
      <c r="G301" s="175" t="s">
        <v>928</v>
      </c>
      <c r="H301" s="175">
        <f t="shared" si="626"/>
        <v>0</v>
      </c>
      <c r="I301" s="175" t="s">
        <v>1366</v>
      </c>
      <c r="J301" s="299">
        <f>预算主表!P134/(12*L301)</f>
        <v>0</v>
      </c>
      <c r="K301" s="175" t="s">
        <v>1367</v>
      </c>
      <c r="L301" s="175">
        <v>1000</v>
      </c>
      <c r="M301" s="175" t="s">
        <v>1220</v>
      </c>
      <c r="N301" s="175">
        <f t="shared" si="627"/>
        <v>12</v>
      </c>
      <c r="O301" s="299" t="s">
        <v>1277</v>
      </c>
      <c r="P301" s="299" t="s">
        <v>1277</v>
      </c>
      <c r="Q301" s="299" t="s">
        <v>1277</v>
      </c>
      <c r="R301" s="299" t="s">
        <v>1277</v>
      </c>
      <c r="S301" s="299" t="s">
        <v>1277</v>
      </c>
      <c r="T301" s="299" t="s">
        <v>1277</v>
      </c>
      <c r="U301" s="299" t="s">
        <v>1277</v>
      </c>
      <c r="V301" s="299" t="s">
        <v>1277</v>
      </c>
      <c r="W301" s="299" t="s">
        <v>1277</v>
      </c>
      <c r="X301" s="299" t="s">
        <v>1277</v>
      </c>
      <c r="Y301" s="299" t="s">
        <v>1277</v>
      </c>
      <c r="Z301" s="299" t="s">
        <v>1277</v>
      </c>
      <c r="AA301" s="175"/>
      <c r="AB301" s="175">
        <f t="shared" si="628"/>
        <v>0</v>
      </c>
      <c r="AC301" s="175">
        <f t="shared" si="629"/>
        <v>0</v>
      </c>
      <c r="AD301" s="175"/>
      <c r="AE301" s="175"/>
      <c r="AF301" s="175">
        <f t="shared" si="630"/>
        <v>0</v>
      </c>
      <c r="AG301" s="175"/>
      <c r="AH301" s="175"/>
      <c r="AI301" s="175">
        <f t="shared" si="631"/>
        <v>0</v>
      </c>
      <c r="AJ301" s="175"/>
      <c r="AK301" s="175"/>
      <c r="AL301" s="175">
        <f t="shared" si="632"/>
        <v>0</v>
      </c>
      <c r="AM301" s="175"/>
      <c r="AN301" s="175"/>
      <c r="AO301" s="175">
        <f t="shared" si="633"/>
        <v>0</v>
      </c>
      <c r="AP301" s="175"/>
      <c r="AQ301" s="175"/>
      <c r="AR301" s="175">
        <f t="shared" si="634"/>
        <v>0</v>
      </c>
      <c r="AS301" s="175"/>
      <c r="AT301" s="175"/>
      <c r="AU301" s="175">
        <f t="shared" si="635"/>
        <v>0</v>
      </c>
      <c r="AV301" s="175"/>
      <c r="AW301" s="175"/>
      <c r="AX301" s="175">
        <f t="shared" si="636"/>
        <v>0</v>
      </c>
      <c r="AY301" s="175"/>
      <c r="AZ301" s="175"/>
      <c r="BA301" s="175">
        <f t="shared" si="637"/>
        <v>0</v>
      </c>
      <c r="BB301" s="175"/>
      <c r="BC301" s="175"/>
      <c r="BD301" s="175">
        <f t="shared" si="638"/>
        <v>0</v>
      </c>
      <c r="BE301" s="175"/>
      <c r="BF301" s="175"/>
      <c r="BG301" s="175">
        <f t="shared" si="639"/>
        <v>0</v>
      </c>
      <c r="BH301" s="175"/>
      <c r="BI301" s="175"/>
      <c r="BJ301" s="175">
        <f t="shared" si="640"/>
        <v>0</v>
      </c>
      <c r="BK301" s="175"/>
      <c r="BL301" s="321"/>
      <c r="BM301" s="312"/>
      <c r="BN301" s="316"/>
    </row>
    <row r="302" s="264" customFormat="1" ht="33.95" hidden="1" customHeight="1" outlineLevel="5" spans="2:66">
      <c r="B302" s="175" t="s">
        <v>784</v>
      </c>
      <c r="C302" s="284" t="s">
        <v>1389</v>
      </c>
      <c r="D302" s="264" t="s">
        <v>1390</v>
      </c>
      <c r="E302" s="175"/>
      <c r="F302" s="175"/>
      <c r="G302" s="175" t="s">
        <v>928</v>
      </c>
      <c r="H302" s="175">
        <f t="shared" si="626"/>
        <v>0</v>
      </c>
      <c r="I302" s="175" t="s">
        <v>1391</v>
      </c>
      <c r="J302" s="299"/>
      <c r="K302" s="175" t="s">
        <v>1362</v>
      </c>
      <c r="L302" s="175">
        <v>0.2</v>
      </c>
      <c r="M302" s="175" t="s">
        <v>1363</v>
      </c>
      <c r="N302" s="175">
        <f t="shared" si="627"/>
        <v>0</v>
      </c>
      <c r="O302" s="299"/>
      <c r="P302" s="317"/>
      <c r="Q302" s="317"/>
      <c r="R302" s="317"/>
      <c r="S302" s="317"/>
      <c r="T302" s="317"/>
      <c r="U302" s="317"/>
      <c r="V302" s="317"/>
      <c r="W302" s="317"/>
      <c r="X302" s="317"/>
      <c r="Y302" s="317"/>
      <c r="Z302" s="317"/>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1"/>
      <c r="BM302" s="312"/>
      <c r="BN302" s="316"/>
    </row>
    <row r="303" s="48" customFormat="1" ht="33.95" hidden="1" customHeight="1" outlineLevel="3" collapsed="1" spans="2:66">
      <c r="B303" s="115" t="s">
        <v>779</v>
      </c>
      <c r="C303" s="116" t="s">
        <v>1392</v>
      </c>
      <c r="D303" s="48" t="s">
        <v>1393</v>
      </c>
      <c r="E303" s="115"/>
      <c r="F303" s="115"/>
      <c r="G303" s="115"/>
      <c r="H303" s="115">
        <f>SUM(H304:H306)</f>
        <v>0</v>
      </c>
      <c r="I303" s="115"/>
      <c r="J303" s="115"/>
      <c r="K303" s="115"/>
      <c r="L303" s="115"/>
      <c r="M303" s="115"/>
      <c r="N303" s="115"/>
      <c r="O303" s="115"/>
      <c r="P303" s="289"/>
      <c r="Q303" s="289"/>
      <c r="R303" s="289"/>
      <c r="S303" s="289"/>
      <c r="T303" s="289"/>
      <c r="U303" s="289"/>
      <c r="V303" s="289"/>
      <c r="W303" s="289"/>
      <c r="X303" s="289"/>
      <c r="Y303" s="289"/>
      <c r="Z303" s="289"/>
      <c r="AA303" s="289"/>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6"/>
      <c r="BM303" s="312"/>
      <c r="BN303" s="314"/>
    </row>
    <row r="304" s="118" customFormat="1" ht="33.95" hidden="1" customHeight="1" outlineLevel="4" spans="2:66">
      <c r="B304" s="119" t="s">
        <v>784</v>
      </c>
      <c r="C304" s="120" t="s">
        <v>1394</v>
      </c>
      <c r="D304" s="118" t="s">
        <v>1395</v>
      </c>
      <c r="E304" s="119" t="s">
        <v>1396</v>
      </c>
      <c r="F304" s="119"/>
      <c r="G304" s="119" t="s">
        <v>928</v>
      </c>
      <c r="H304" s="119">
        <f t="shared" ref="H304:H306" si="642">IFERROR(J304*L304*N304,0)</f>
        <v>0</v>
      </c>
      <c r="I304" s="119" t="s">
        <v>1397</v>
      </c>
      <c r="J304" s="299"/>
      <c r="K304" s="119" t="s">
        <v>1362</v>
      </c>
      <c r="L304" s="299"/>
      <c r="M304" s="119" t="s">
        <v>1363</v>
      </c>
      <c r="N304" s="119">
        <f t="shared" si="627"/>
        <v>0</v>
      </c>
      <c r="O304" s="299"/>
      <c r="P304" s="318"/>
      <c r="Q304" s="318"/>
      <c r="R304" s="318"/>
      <c r="S304" s="318"/>
      <c r="T304" s="318"/>
      <c r="U304" s="318"/>
      <c r="V304" s="318"/>
      <c r="W304" s="318"/>
      <c r="X304" s="318"/>
      <c r="Y304" s="318"/>
      <c r="Z304" s="318"/>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7"/>
      <c r="BM304" s="312"/>
      <c r="BN304" s="315"/>
    </row>
    <row r="305" s="118" customFormat="1" ht="33.95" hidden="1" customHeight="1" outlineLevel="4" spans="2:66">
      <c r="B305" s="119" t="s">
        <v>784</v>
      </c>
      <c r="C305" s="120" t="s">
        <v>1398</v>
      </c>
      <c r="D305" s="118" t="s">
        <v>1399</v>
      </c>
      <c r="E305" s="119" t="s">
        <v>1400</v>
      </c>
      <c r="F305" s="119"/>
      <c r="G305" s="119" t="s">
        <v>928</v>
      </c>
      <c r="H305" s="119">
        <f t="shared" si="642"/>
        <v>0</v>
      </c>
      <c r="I305" s="119" t="s">
        <v>1401</v>
      </c>
      <c r="J305" s="299"/>
      <c r="K305" s="119" t="s">
        <v>1381</v>
      </c>
      <c r="L305" s="299"/>
      <c r="M305" s="119" t="s">
        <v>1402</v>
      </c>
      <c r="N305" s="119">
        <f t="shared" si="627"/>
        <v>0</v>
      </c>
      <c r="O305" s="299"/>
      <c r="P305" s="299"/>
      <c r="Q305" s="299"/>
      <c r="R305" s="299"/>
      <c r="S305" s="299"/>
      <c r="T305" s="299"/>
      <c r="U305" s="299"/>
      <c r="V305" s="299"/>
      <c r="W305" s="299"/>
      <c r="X305" s="299"/>
      <c r="Y305" s="299"/>
      <c r="Z305" s="299"/>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7"/>
      <c r="BM305" s="312"/>
      <c r="BN305" s="315"/>
    </row>
    <row r="306" s="118" customFormat="1" ht="33.95" hidden="1" customHeight="1" outlineLevel="4" spans="2:66">
      <c r="B306" s="119" t="s">
        <v>784</v>
      </c>
      <c r="C306" s="120" t="s">
        <v>1403</v>
      </c>
      <c r="D306" s="118" t="s">
        <v>1404</v>
      </c>
      <c r="E306" s="119" t="s">
        <v>1405</v>
      </c>
      <c r="F306" s="119"/>
      <c r="G306" s="119" t="s">
        <v>928</v>
      </c>
      <c r="H306" s="119">
        <f t="shared" si="642"/>
        <v>0</v>
      </c>
      <c r="I306" s="119" t="s">
        <v>1406</v>
      </c>
      <c r="J306" s="119">
        <v>1</v>
      </c>
      <c r="K306" s="119" t="s">
        <v>1228</v>
      </c>
      <c r="L306" s="299"/>
      <c r="M306" s="119" t="s">
        <v>1220</v>
      </c>
      <c r="N306" s="119">
        <f t="shared" si="627"/>
        <v>0</v>
      </c>
      <c r="O306" s="299"/>
      <c r="P306" s="317"/>
      <c r="Q306" s="317"/>
      <c r="R306" s="317"/>
      <c r="S306" s="317"/>
      <c r="T306" s="317"/>
      <c r="U306" s="317"/>
      <c r="V306" s="317"/>
      <c r="W306" s="317"/>
      <c r="X306" s="317"/>
      <c r="Y306" s="317"/>
      <c r="Z306" s="317"/>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7"/>
      <c r="BM306" s="312"/>
      <c r="BN306" s="315"/>
    </row>
    <row r="307" s="48" customFormat="1" ht="33.95" hidden="1" customHeight="1" outlineLevel="3" spans="2:66">
      <c r="B307" s="115" t="s">
        <v>784</v>
      </c>
      <c r="C307" s="116" t="s">
        <v>1407</v>
      </c>
      <c r="D307" s="48" t="s">
        <v>1408</v>
      </c>
      <c r="E307" s="115" t="s">
        <v>1274</v>
      </c>
      <c r="F307" s="115"/>
      <c r="G307" s="115" t="s">
        <v>1409</v>
      </c>
      <c r="H307" s="115">
        <f>AB307</f>
        <v>0</v>
      </c>
      <c r="I307" s="115" t="s">
        <v>1017</v>
      </c>
      <c r="J307" s="115">
        <f>AVERAGE('1-1 项目基础信息'!$H$9:$S$9)</f>
        <v>0</v>
      </c>
      <c r="K307" s="115" t="s">
        <v>1228</v>
      </c>
      <c r="L307" s="115" t="e">
        <f>H307/J307/N307</f>
        <v>#DIV/0!</v>
      </c>
      <c r="M307" s="115" t="s">
        <v>791</v>
      </c>
      <c r="N307" s="115">
        <v>12</v>
      </c>
      <c r="O307" s="115"/>
      <c r="P307" s="289"/>
      <c r="Q307" s="289"/>
      <c r="R307" s="289"/>
      <c r="S307" s="289"/>
      <c r="T307" s="289"/>
      <c r="U307" s="289"/>
      <c r="V307" s="289"/>
      <c r="W307" s="289"/>
      <c r="X307" s="289"/>
      <c r="Y307" s="289"/>
      <c r="Z307" s="289"/>
      <c r="AA307" s="289"/>
      <c r="AB307" s="115">
        <f t="shared" si="628"/>
        <v>0</v>
      </c>
      <c r="AC307" s="299"/>
      <c r="AD307" s="115"/>
      <c r="AE307" s="115"/>
      <c r="AF307" s="299"/>
      <c r="AG307" s="115"/>
      <c r="AH307" s="115"/>
      <c r="AI307" s="299"/>
      <c r="AJ307" s="115"/>
      <c r="AK307" s="115"/>
      <c r="AL307" s="299"/>
      <c r="AM307" s="115"/>
      <c r="AN307" s="115"/>
      <c r="AO307" s="299"/>
      <c r="AP307" s="115"/>
      <c r="AQ307" s="115"/>
      <c r="AR307" s="299"/>
      <c r="AS307" s="115"/>
      <c r="AT307" s="115"/>
      <c r="AU307" s="299"/>
      <c r="AV307" s="115"/>
      <c r="AW307" s="115"/>
      <c r="AX307" s="299"/>
      <c r="AY307" s="115"/>
      <c r="AZ307" s="115"/>
      <c r="BA307" s="299"/>
      <c r="BB307" s="115"/>
      <c r="BC307" s="115"/>
      <c r="BD307" s="299"/>
      <c r="BE307" s="115"/>
      <c r="BF307" s="115"/>
      <c r="BG307" s="299"/>
      <c r="BH307" s="115"/>
      <c r="BI307" s="115"/>
      <c r="BJ307" s="299"/>
      <c r="BK307" s="115"/>
      <c r="BL307" s="306"/>
      <c r="BM307" s="312"/>
      <c r="BN307" s="314"/>
    </row>
    <row r="308" s="29" customFormat="1" ht="33.95" hidden="1" customHeight="1" outlineLevel="2" collapsed="1" spans="2:66">
      <c r="B308" s="112" t="s">
        <v>779</v>
      </c>
      <c r="C308" s="113" t="s">
        <v>222</v>
      </c>
      <c r="D308" s="29" t="s">
        <v>223</v>
      </c>
      <c r="E308" s="112"/>
      <c r="F308" s="112"/>
      <c r="G308" s="112"/>
      <c r="H308" s="112">
        <f>H309+H314+H315+H335+H356+H362+H363+H364+H365+H371+H372+H373+H380</f>
        <v>0</v>
      </c>
      <c r="I308" s="112"/>
      <c r="J308" s="112"/>
      <c r="K308" s="112"/>
      <c r="L308" s="112"/>
      <c r="M308" s="112"/>
      <c r="N308" s="112"/>
      <c r="O308" s="112"/>
      <c r="P308" s="288"/>
      <c r="Q308" s="288"/>
      <c r="R308" s="288"/>
      <c r="S308" s="288"/>
      <c r="T308" s="288"/>
      <c r="U308" s="288"/>
      <c r="V308" s="288"/>
      <c r="W308" s="288"/>
      <c r="X308" s="288"/>
      <c r="Y308" s="288"/>
      <c r="Z308" s="288"/>
      <c r="AA308" s="288"/>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5"/>
      <c r="BM308" s="312"/>
      <c r="BN308" s="313"/>
    </row>
    <row r="309" s="48" customFormat="1" ht="33.95" hidden="1" customHeight="1" outlineLevel="3" collapsed="1" spans="2:66">
      <c r="B309" s="115" t="s">
        <v>779</v>
      </c>
      <c r="C309" s="116" t="s">
        <v>1410</v>
      </c>
      <c r="D309" s="48" t="s">
        <v>1411</v>
      </c>
      <c r="E309" s="115"/>
      <c r="F309" s="115"/>
      <c r="G309" s="115"/>
      <c r="H309" s="115">
        <f>SUM(H310:H313)</f>
        <v>0</v>
      </c>
      <c r="I309" s="115"/>
      <c r="J309" s="115"/>
      <c r="K309" s="115"/>
      <c r="L309" s="115"/>
      <c r="M309" s="115"/>
      <c r="N309" s="115"/>
      <c r="O309" s="115"/>
      <c r="P309" s="289"/>
      <c r="Q309" s="289"/>
      <c r="R309" s="289"/>
      <c r="S309" s="289"/>
      <c r="T309" s="289"/>
      <c r="U309" s="289"/>
      <c r="V309" s="289"/>
      <c r="W309" s="289"/>
      <c r="X309" s="289"/>
      <c r="Y309" s="289"/>
      <c r="Z309" s="289"/>
      <c r="AA309" s="289"/>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6"/>
      <c r="BM309" s="312"/>
      <c r="BN309" s="314"/>
    </row>
    <row r="310" s="118" customFormat="1" ht="33.95" hidden="1" customHeight="1" outlineLevel="4" spans="2:66">
      <c r="B310" s="119" t="s">
        <v>784</v>
      </c>
      <c r="C310" s="120" t="s">
        <v>1412</v>
      </c>
      <c r="D310" s="118" t="s">
        <v>1413</v>
      </c>
      <c r="E310" s="119" t="s">
        <v>1414</v>
      </c>
      <c r="F310" s="119"/>
      <c r="G310" s="119" t="s">
        <v>928</v>
      </c>
      <c r="H310" s="119">
        <f t="shared" ref="H310:H314" si="645">IFERROR(J310*L310*N310,0)</f>
        <v>0</v>
      </c>
      <c r="I310" s="119" t="s">
        <v>1415</v>
      </c>
      <c r="J310" s="299"/>
      <c r="K310" s="119" t="s">
        <v>1135</v>
      </c>
      <c r="L310" s="299"/>
      <c r="M310" s="119" t="s">
        <v>1168</v>
      </c>
      <c r="N310" s="119">
        <f t="shared" ref="N310:N313" si="646">COUNTA(O310:Z310)</f>
        <v>0</v>
      </c>
      <c r="O310" s="299"/>
      <c r="P310" s="318"/>
      <c r="Q310" s="318"/>
      <c r="R310" s="318"/>
      <c r="S310" s="318"/>
      <c r="T310" s="318"/>
      <c r="U310" s="318"/>
      <c r="V310" s="318"/>
      <c r="W310" s="318"/>
      <c r="X310" s="318"/>
      <c r="Y310" s="318"/>
      <c r="Z310" s="318"/>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7"/>
      <c r="BM310" s="312"/>
      <c r="BN310" s="315"/>
    </row>
    <row r="311" s="118" customFormat="1" ht="33.95" hidden="1" customHeight="1" outlineLevel="4" spans="2:66">
      <c r="B311" s="119" t="s">
        <v>784</v>
      </c>
      <c r="C311" s="120" t="s">
        <v>1416</v>
      </c>
      <c r="D311" s="118" t="s">
        <v>1417</v>
      </c>
      <c r="E311" s="119" t="s">
        <v>1418</v>
      </c>
      <c r="F311" s="119"/>
      <c r="G311" s="119" t="s">
        <v>928</v>
      </c>
      <c r="H311" s="119">
        <f t="shared" si="645"/>
        <v>0</v>
      </c>
      <c r="I311" s="119" t="s">
        <v>1415</v>
      </c>
      <c r="J311" s="299"/>
      <c r="K311" s="119" t="s">
        <v>1135</v>
      </c>
      <c r="L311" s="299"/>
      <c r="M311" s="119" t="s">
        <v>1168</v>
      </c>
      <c r="N311" s="119">
        <f t="shared" si="646"/>
        <v>0</v>
      </c>
      <c r="O311" s="299"/>
      <c r="P311" s="299"/>
      <c r="Q311" s="299"/>
      <c r="R311" s="299"/>
      <c r="S311" s="299"/>
      <c r="T311" s="299"/>
      <c r="U311" s="299"/>
      <c r="V311" s="299"/>
      <c r="W311" s="299"/>
      <c r="X311" s="299"/>
      <c r="Y311" s="299"/>
      <c r="Z311" s="299"/>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7"/>
      <c r="BM311" s="312"/>
      <c r="BN311" s="315"/>
    </row>
    <row r="312" s="118" customFormat="1" ht="33.95" hidden="1" customHeight="1" outlineLevel="4" spans="2:66">
      <c r="B312" s="119" t="s">
        <v>784</v>
      </c>
      <c r="C312" s="120" t="s">
        <v>1419</v>
      </c>
      <c r="D312" s="118" t="s">
        <v>1420</v>
      </c>
      <c r="E312" s="119" t="s">
        <v>1421</v>
      </c>
      <c r="F312" s="119"/>
      <c r="G312" s="119" t="s">
        <v>928</v>
      </c>
      <c r="H312" s="119">
        <f t="shared" si="645"/>
        <v>0</v>
      </c>
      <c r="I312" s="119" t="s">
        <v>1415</v>
      </c>
      <c r="J312" s="299"/>
      <c r="K312" s="119" t="s">
        <v>1135</v>
      </c>
      <c r="L312" s="299"/>
      <c r="M312" s="119" t="s">
        <v>1168</v>
      </c>
      <c r="N312" s="119">
        <f t="shared" si="646"/>
        <v>0</v>
      </c>
      <c r="O312" s="299"/>
      <c r="P312" s="299"/>
      <c r="Q312" s="299"/>
      <c r="R312" s="299"/>
      <c r="S312" s="299"/>
      <c r="T312" s="299"/>
      <c r="U312" s="299"/>
      <c r="V312" s="299"/>
      <c r="W312" s="299"/>
      <c r="X312" s="299"/>
      <c r="Y312" s="299"/>
      <c r="Z312" s="299"/>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7"/>
      <c r="BM312" s="312"/>
      <c r="BN312" s="315"/>
    </row>
    <row r="313" s="118" customFormat="1" ht="33.95" hidden="1" customHeight="1" outlineLevel="4" spans="2:66">
      <c r="B313" s="119" t="s">
        <v>784</v>
      </c>
      <c r="C313" s="120" t="s">
        <v>1422</v>
      </c>
      <c r="D313" s="118" t="s">
        <v>1423</v>
      </c>
      <c r="E313" s="119" t="s">
        <v>1424</v>
      </c>
      <c r="F313" s="119"/>
      <c r="G313" s="119" t="s">
        <v>928</v>
      </c>
      <c r="H313" s="119">
        <f t="shared" si="645"/>
        <v>0</v>
      </c>
      <c r="I313" s="119" t="s">
        <v>1415</v>
      </c>
      <c r="J313" s="299"/>
      <c r="K313" s="119" t="s">
        <v>1135</v>
      </c>
      <c r="L313" s="299"/>
      <c r="M313" s="119" t="s">
        <v>1168</v>
      </c>
      <c r="N313" s="119">
        <f t="shared" si="646"/>
        <v>0</v>
      </c>
      <c r="O313" s="299"/>
      <c r="P313" s="317"/>
      <c r="Q313" s="317"/>
      <c r="R313" s="317"/>
      <c r="S313" s="317"/>
      <c r="T313" s="317"/>
      <c r="U313" s="317"/>
      <c r="V313" s="317"/>
      <c r="W313" s="317"/>
      <c r="X313" s="317"/>
      <c r="Y313" s="317"/>
      <c r="Z313" s="317"/>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7"/>
      <c r="BM313" s="312"/>
      <c r="BN313" s="315"/>
    </row>
    <row r="314" s="48" customFormat="1" ht="33.95" hidden="1" customHeight="1" outlineLevel="3" spans="2:66">
      <c r="B314" s="115" t="s">
        <v>784</v>
      </c>
      <c r="C314" s="116" t="s">
        <v>1425</v>
      </c>
      <c r="D314" s="48" t="s">
        <v>1426</v>
      </c>
      <c r="E314" s="115"/>
      <c r="F314" s="115"/>
      <c r="G314" s="115" t="s">
        <v>928</v>
      </c>
      <c r="H314" s="306">
        <f t="shared" si="645"/>
        <v>0</v>
      </c>
      <c r="I314" s="306" t="s">
        <v>1162</v>
      </c>
      <c r="J314" s="306">
        <f>AVERAGE(AD314,AG314,AJ314,AM314,AP314,AS314,AV314,AY314,BB314,BE314,BH314,BK314)</f>
        <v>0</v>
      </c>
      <c r="K314" s="306" t="s">
        <v>1018</v>
      </c>
      <c r="L314" s="306" t="e">
        <f>AVERAGE(AE314,AH314,AK314,AN314,AQ314,AT314,AW314,AZ314,BC314,BF314,BI314,BL314)</f>
        <v>#DIV/0!</v>
      </c>
      <c r="M314" s="115" t="s">
        <v>791</v>
      </c>
      <c r="N314" s="115">
        <v>12</v>
      </c>
      <c r="O314" s="115"/>
      <c r="P314" s="289"/>
      <c r="Q314" s="289"/>
      <c r="R314" s="289"/>
      <c r="S314" s="289"/>
      <c r="T314" s="289"/>
      <c r="U314" s="289"/>
      <c r="V314" s="289"/>
      <c r="W314" s="289"/>
      <c r="X314" s="289"/>
      <c r="Y314" s="289"/>
      <c r="Z314" s="289"/>
      <c r="AA314" s="289"/>
      <c r="AB314" s="115">
        <f t="shared" si="647"/>
        <v>0</v>
      </c>
      <c r="AC314" s="115">
        <f>AD314*AE314</f>
        <v>0</v>
      </c>
      <c r="AD314" s="115">
        <f>VLOOKUP($I314,'1-1 项目基础信息'!$F:$S,3,FALSE)</f>
        <v>0</v>
      </c>
      <c r="AE314" s="299"/>
      <c r="AF314" s="115">
        <f>AG314*AH314</f>
        <v>0</v>
      </c>
      <c r="AG314" s="115">
        <f>VLOOKUP($I314,'1-1 项目基础信息'!$F:$S,4,FALSE)</f>
        <v>0</v>
      </c>
      <c r="AH314" s="299"/>
      <c r="AI314" s="115">
        <f>AJ314*AK314</f>
        <v>0</v>
      </c>
      <c r="AJ314" s="115">
        <f>VLOOKUP($I314,'1-1 项目基础信息'!$F:$S,5,FALSE)</f>
        <v>0</v>
      </c>
      <c r="AK314" s="299"/>
      <c r="AL314" s="115">
        <f>AM314*AN314</f>
        <v>0</v>
      </c>
      <c r="AM314" s="115">
        <f>VLOOKUP($I314,'1-1 项目基础信息'!$F:$S,6,FALSE)</f>
        <v>0</v>
      </c>
      <c r="AN314" s="299"/>
      <c r="AO314" s="115">
        <f>AP314*AQ314</f>
        <v>0</v>
      </c>
      <c r="AP314" s="115">
        <f>VLOOKUP($I314,'1-1 项目基础信息'!$F:$S,7,FALSE)</f>
        <v>0</v>
      </c>
      <c r="AQ314" s="299"/>
      <c r="AR314" s="115">
        <f>AS314*AT314</f>
        <v>0</v>
      </c>
      <c r="AS314" s="115">
        <f>VLOOKUP($I314,'1-1 项目基础信息'!$F:$S,8,FALSE)</f>
        <v>0</v>
      </c>
      <c r="AT314" s="299"/>
      <c r="AU314" s="115">
        <f>AV314*AW314</f>
        <v>0</v>
      </c>
      <c r="AV314" s="115">
        <f>VLOOKUP($I314,'1-1 项目基础信息'!$F:$S,9,FALSE)</f>
        <v>0</v>
      </c>
      <c r="AW314" s="299"/>
      <c r="AX314" s="115">
        <f>AY314*AZ314</f>
        <v>0</v>
      </c>
      <c r="AY314" s="115">
        <f>VLOOKUP($I314,'1-1 项目基础信息'!$F:$S,10,FALSE)</f>
        <v>0</v>
      </c>
      <c r="AZ314" s="299"/>
      <c r="BA314" s="115">
        <f>BB314*BC314</f>
        <v>0</v>
      </c>
      <c r="BB314" s="115">
        <f>VLOOKUP($I314,'1-1 项目基础信息'!$F:$S,11,FALSE)</f>
        <v>0</v>
      </c>
      <c r="BC314" s="299"/>
      <c r="BD314" s="115">
        <f>BE314*BF314</f>
        <v>0</v>
      </c>
      <c r="BE314" s="115">
        <f>VLOOKUP($I314,'1-1 项目基础信息'!$F:$S,12,FALSE)</f>
        <v>0</v>
      </c>
      <c r="BF314" s="299"/>
      <c r="BG314" s="115">
        <f>BH314*BI314</f>
        <v>0</v>
      </c>
      <c r="BH314" s="115">
        <f>VLOOKUP($I314,'1-1 项目基础信息'!$F:$S,13,FALSE)</f>
        <v>0</v>
      </c>
      <c r="BI314" s="299"/>
      <c r="BJ314" s="115">
        <f>BK314*BL314</f>
        <v>0</v>
      </c>
      <c r="BK314" s="115">
        <f>VLOOKUP($I314,'1-1 项目基础信息'!$F:$S,14,FALSE)</f>
        <v>0</v>
      </c>
      <c r="BL314" s="308"/>
      <c r="BM314" s="312"/>
      <c r="BN314" s="314"/>
    </row>
    <row r="315" s="48" customFormat="1" ht="33.95" hidden="1" customHeight="1" outlineLevel="3" collapsed="1" spans="2:66">
      <c r="B315" s="115" t="s">
        <v>779</v>
      </c>
      <c r="C315" s="116" t="s">
        <v>1427</v>
      </c>
      <c r="D315" s="48" t="s">
        <v>1428</v>
      </c>
      <c r="E315" s="115"/>
      <c r="F315" s="115"/>
      <c r="G315" s="115"/>
      <c r="H315" s="115">
        <f>SUM(H316:H334)</f>
        <v>0</v>
      </c>
      <c r="I315" s="115"/>
      <c r="J315" s="115"/>
      <c r="K315" s="115"/>
      <c r="L315" s="115"/>
      <c r="M315" s="115"/>
      <c r="N315" s="115"/>
      <c r="O315" s="115"/>
      <c r="P315" s="289"/>
      <c r="Q315" s="289"/>
      <c r="R315" s="289"/>
      <c r="S315" s="289"/>
      <c r="T315" s="289"/>
      <c r="U315" s="289"/>
      <c r="V315" s="289"/>
      <c r="W315" s="289"/>
      <c r="X315" s="289"/>
      <c r="Y315" s="289"/>
      <c r="Z315" s="289"/>
      <c r="AA315" s="289"/>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6"/>
      <c r="BM315" s="312"/>
      <c r="BN315" s="314"/>
    </row>
    <row r="316" s="118" customFormat="1" ht="33.95" hidden="1" customHeight="1" outlineLevel="4" spans="2:66">
      <c r="B316" s="119" t="s">
        <v>784</v>
      </c>
      <c r="C316" s="120" t="s">
        <v>1429</v>
      </c>
      <c r="D316" s="118" t="s">
        <v>1430</v>
      </c>
      <c r="E316" s="119" t="s">
        <v>1431</v>
      </c>
      <c r="F316" s="119"/>
      <c r="G316" s="119" t="s">
        <v>928</v>
      </c>
      <c r="H316" s="119">
        <f t="shared" ref="H316:H334" si="661">IFERROR(J316*L316*N316,0)</f>
        <v>0</v>
      </c>
      <c r="I316" s="119" t="s">
        <v>1432</v>
      </c>
      <c r="J316" s="299"/>
      <c r="K316" s="119" t="s">
        <v>1381</v>
      </c>
      <c r="L316" s="299"/>
      <c r="M316" s="119" t="s">
        <v>1433</v>
      </c>
      <c r="N316" s="119">
        <f t="shared" ref="N316:N334" si="662">COUNTA(O316:Z316)</f>
        <v>0</v>
      </c>
      <c r="O316" s="299"/>
      <c r="P316" s="318"/>
      <c r="Q316" s="318"/>
      <c r="R316" s="318"/>
      <c r="S316" s="318"/>
      <c r="T316" s="318"/>
      <c r="U316" s="318"/>
      <c r="V316" s="318"/>
      <c r="W316" s="318"/>
      <c r="X316" s="318"/>
      <c r="Y316" s="318"/>
      <c r="Z316" s="318"/>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7"/>
      <c r="BM316" s="312"/>
      <c r="BN316" s="315"/>
    </row>
    <row r="317" s="118" customFormat="1" ht="33.95" hidden="1" customHeight="1" outlineLevel="4" spans="2:66">
      <c r="B317" s="119" t="s">
        <v>784</v>
      </c>
      <c r="C317" s="120" t="s">
        <v>1434</v>
      </c>
      <c r="D317" s="118" t="s">
        <v>1435</v>
      </c>
      <c r="E317" s="119" t="s">
        <v>1436</v>
      </c>
      <c r="F317" s="119"/>
      <c r="G317" s="119" t="s">
        <v>928</v>
      </c>
      <c r="H317" s="119">
        <f t="shared" si="661"/>
        <v>0</v>
      </c>
      <c r="I317" s="119" t="s">
        <v>1432</v>
      </c>
      <c r="J317" s="299"/>
      <c r="K317" s="119" t="s">
        <v>1381</v>
      </c>
      <c r="L317" s="299"/>
      <c r="M317" s="119" t="s">
        <v>1433</v>
      </c>
      <c r="N317" s="119">
        <f t="shared" si="662"/>
        <v>0</v>
      </c>
      <c r="O317" s="299"/>
      <c r="P317" s="299"/>
      <c r="Q317" s="299"/>
      <c r="R317" s="299"/>
      <c r="S317" s="299"/>
      <c r="T317" s="299"/>
      <c r="U317" s="299"/>
      <c r="V317" s="299"/>
      <c r="W317" s="299"/>
      <c r="X317" s="299"/>
      <c r="Y317" s="299"/>
      <c r="Z317" s="299"/>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7"/>
      <c r="BM317" s="312"/>
      <c r="BN317" s="315"/>
    </row>
    <row r="318" s="118" customFormat="1" ht="33.95" hidden="1" customHeight="1" outlineLevel="4" spans="2:66">
      <c r="B318" s="119" t="s">
        <v>784</v>
      </c>
      <c r="C318" s="120" t="s">
        <v>1437</v>
      </c>
      <c r="D318" s="118" t="s">
        <v>1438</v>
      </c>
      <c r="E318" s="119" t="s">
        <v>1439</v>
      </c>
      <c r="F318" s="119"/>
      <c r="G318" s="119" t="s">
        <v>928</v>
      </c>
      <c r="H318" s="119">
        <f t="shared" si="661"/>
        <v>0</v>
      </c>
      <c r="I318" s="119" t="s">
        <v>1432</v>
      </c>
      <c r="J318" s="299"/>
      <c r="K318" s="119" t="s">
        <v>1381</v>
      </c>
      <c r="L318" s="299"/>
      <c r="M318" s="119" t="s">
        <v>1433</v>
      </c>
      <c r="N318" s="119">
        <f t="shared" si="662"/>
        <v>0</v>
      </c>
      <c r="O318" s="299"/>
      <c r="P318" s="299"/>
      <c r="Q318" s="299"/>
      <c r="R318" s="299"/>
      <c r="S318" s="299"/>
      <c r="T318" s="299"/>
      <c r="U318" s="299"/>
      <c r="V318" s="299"/>
      <c r="W318" s="299"/>
      <c r="X318" s="299"/>
      <c r="Y318" s="299"/>
      <c r="Z318" s="299"/>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7"/>
      <c r="BM318" s="312"/>
      <c r="BN318" s="315"/>
    </row>
    <row r="319" s="118" customFormat="1" ht="33.95" hidden="1" customHeight="1" outlineLevel="4" spans="2:66">
      <c r="B319" s="119" t="s">
        <v>784</v>
      </c>
      <c r="C319" s="120" t="s">
        <v>1440</v>
      </c>
      <c r="D319" s="118" t="s">
        <v>1441</v>
      </c>
      <c r="E319" s="119" t="s">
        <v>1442</v>
      </c>
      <c r="F319" s="119"/>
      <c r="G319" s="119" t="s">
        <v>928</v>
      </c>
      <c r="H319" s="119">
        <f t="shared" si="661"/>
        <v>0</v>
      </c>
      <c r="I319" s="119" t="s">
        <v>1432</v>
      </c>
      <c r="J319" s="299"/>
      <c r="K319" s="119" t="s">
        <v>1381</v>
      </c>
      <c r="L319" s="299"/>
      <c r="M319" s="119" t="s">
        <v>1433</v>
      </c>
      <c r="N319" s="119">
        <f t="shared" si="662"/>
        <v>0</v>
      </c>
      <c r="O319" s="299"/>
      <c r="P319" s="299"/>
      <c r="Q319" s="299"/>
      <c r="R319" s="299"/>
      <c r="S319" s="299"/>
      <c r="T319" s="299"/>
      <c r="U319" s="299"/>
      <c r="V319" s="299"/>
      <c r="W319" s="299"/>
      <c r="X319" s="299"/>
      <c r="Y319" s="299"/>
      <c r="Z319" s="299"/>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7"/>
      <c r="BM319" s="312"/>
      <c r="BN319" s="315"/>
    </row>
    <row r="320" s="118" customFormat="1" ht="33.95" hidden="1" customHeight="1" outlineLevel="4" spans="2:66">
      <c r="B320" s="119" t="s">
        <v>784</v>
      </c>
      <c r="C320" s="120" t="s">
        <v>1443</v>
      </c>
      <c r="D320" s="118" t="s">
        <v>1444</v>
      </c>
      <c r="E320" s="119" t="s">
        <v>1445</v>
      </c>
      <c r="F320" s="119"/>
      <c r="G320" s="119" t="s">
        <v>928</v>
      </c>
      <c r="H320" s="119">
        <f t="shared" si="661"/>
        <v>0</v>
      </c>
      <c r="I320" s="119" t="s">
        <v>1432</v>
      </c>
      <c r="J320" s="299"/>
      <c r="K320" s="119" t="s">
        <v>1381</v>
      </c>
      <c r="L320" s="299"/>
      <c r="M320" s="119" t="s">
        <v>1433</v>
      </c>
      <c r="N320" s="119">
        <f t="shared" si="662"/>
        <v>0</v>
      </c>
      <c r="O320" s="299"/>
      <c r="P320" s="299"/>
      <c r="Q320" s="299"/>
      <c r="R320" s="299"/>
      <c r="S320" s="299"/>
      <c r="T320" s="299"/>
      <c r="U320" s="299"/>
      <c r="V320" s="299"/>
      <c r="W320" s="299"/>
      <c r="X320" s="299"/>
      <c r="Y320" s="299"/>
      <c r="Z320" s="299"/>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7"/>
      <c r="BM320" s="312"/>
      <c r="BN320" s="315"/>
    </row>
    <row r="321" s="118" customFormat="1" ht="33.95" hidden="1" customHeight="1" outlineLevel="4" spans="2:66">
      <c r="B321" s="119" t="s">
        <v>784</v>
      </c>
      <c r="C321" s="120" t="s">
        <v>1446</v>
      </c>
      <c r="D321" s="118" t="s">
        <v>1447</v>
      </c>
      <c r="E321" s="119" t="s">
        <v>1448</v>
      </c>
      <c r="F321" s="119"/>
      <c r="G321" s="119" t="s">
        <v>928</v>
      </c>
      <c r="H321" s="119">
        <f t="shared" si="661"/>
        <v>0</v>
      </c>
      <c r="I321" s="119" t="s">
        <v>1432</v>
      </c>
      <c r="J321" s="299"/>
      <c r="K321" s="119" t="s">
        <v>1381</v>
      </c>
      <c r="L321" s="299"/>
      <c r="M321" s="119" t="s">
        <v>1433</v>
      </c>
      <c r="N321" s="119">
        <f t="shared" si="662"/>
        <v>0</v>
      </c>
      <c r="O321" s="299"/>
      <c r="P321" s="299"/>
      <c r="Q321" s="299"/>
      <c r="R321" s="299"/>
      <c r="S321" s="299"/>
      <c r="T321" s="299"/>
      <c r="U321" s="299"/>
      <c r="V321" s="299"/>
      <c r="W321" s="299"/>
      <c r="X321" s="299"/>
      <c r="Y321" s="299"/>
      <c r="Z321" s="299"/>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7"/>
      <c r="BM321" s="312"/>
      <c r="BN321" s="315"/>
    </row>
    <row r="322" s="118" customFormat="1" ht="33.95" hidden="1" customHeight="1" outlineLevel="4" spans="2:66">
      <c r="B322" s="119" t="s">
        <v>784</v>
      </c>
      <c r="C322" s="120" t="s">
        <v>1449</v>
      </c>
      <c r="D322" s="118" t="s">
        <v>1450</v>
      </c>
      <c r="E322" s="119" t="s">
        <v>1451</v>
      </c>
      <c r="F322" s="119"/>
      <c r="G322" s="119" t="s">
        <v>928</v>
      </c>
      <c r="H322" s="119">
        <f t="shared" si="661"/>
        <v>0</v>
      </c>
      <c r="I322" s="119" t="s">
        <v>1432</v>
      </c>
      <c r="J322" s="299"/>
      <c r="K322" s="119" t="s">
        <v>1381</v>
      </c>
      <c r="L322" s="299"/>
      <c r="M322" s="119" t="s">
        <v>1433</v>
      </c>
      <c r="N322" s="119">
        <f t="shared" si="662"/>
        <v>0</v>
      </c>
      <c r="O322" s="299"/>
      <c r="P322" s="299"/>
      <c r="Q322" s="299"/>
      <c r="R322" s="299"/>
      <c r="S322" s="299"/>
      <c r="T322" s="299"/>
      <c r="U322" s="299"/>
      <c r="V322" s="299"/>
      <c r="W322" s="299"/>
      <c r="X322" s="299"/>
      <c r="Y322" s="299"/>
      <c r="Z322" s="299"/>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7"/>
      <c r="BM322" s="312"/>
      <c r="BN322" s="315"/>
    </row>
    <row r="323" s="118" customFormat="1" ht="33.95" hidden="1" customHeight="1" outlineLevel="4" spans="2:66">
      <c r="B323" s="119" t="s">
        <v>784</v>
      </c>
      <c r="C323" s="120" t="s">
        <v>1452</v>
      </c>
      <c r="D323" s="118" t="s">
        <v>1453</v>
      </c>
      <c r="E323" s="119" t="s">
        <v>1454</v>
      </c>
      <c r="F323" s="119"/>
      <c r="G323" s="119" t="s">
        <v>928</v>
      </c>
      <c r="H323" s="119">
        <f t="shared" si="661"/>
        <v>0</v>
      </c>
      <c r="I323" s="119" t="s">
        <v>1432</v>
      </c>
      <c r="J323" s="299"/>
      <c r="K323" s="119" t="s">
        <v>1381</v>
      </c>
      <c r="L323" s="299"/>
      <c r="M323" s="119" t="s">
        <v>1433</v>
      </c>
      <c r="N323" s="119">
        <f t="shared" si="662"/>
        <v>0</v>
      </c>
      <c r="O323" s="299"/>
      <c r="P323" s="299"/>
      <c r="Q323" s="299"/>
      <c r="R323" s="299"/>
      <c r="S323" s="299"/>
      <c r="T323" s="299"/>
      <c r="U323" s="299"/>
      <c r="V323" s="299"/>
      <c r="W323" s="299"/>
      <c r="X323" s="299"/>
      <c r="Y323" s="299"/>
      <c r="Z323" s="299"/>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7"/>
      <c r="BM323" s="312"/>
      <c r="BN323" s="315"/>
    </row>
    <row r="324" s="118" customFormat="1" ht="33.95" hidden="1" customHeight="1" outlineLevel="4" spans="2:66">
      <c r="B324" s="119" t="s">
        <v>784</v>
      </c>
      <c r="C324" s="120" t="s">
        <v>1455</v>
      </c>
      <c r="D324" s="118" t="s">
        <v>1456</v>
      </c>
      <c r="E324" s="119" t="s">
        <v>1457</v>
      </c>
      <c r="F324" s="119"/>
      <c r="G324" s="119" t="s">
        <v>928</v>
      </c>
      <c r="H324" s="119">
        <f t="shared" si="661"/>
        <v>0</v>
      </c>
      <c r="I324" s="119" t="s">
        <v>1432</v>
      </c>
      <c r="J324" s="299"/>
      <c r="K324" s="119" t="s">
        <v>1381</v>
      </c>
      <c r="L324" s="299"/>
      <c r="M324" s="119" t="s">
        <v>1433</v>
      </c>
      <c r="N324" s="119">
        <f t="shared" si="662"/>
        <v>0</v>
      </c>
      <c r="O324" s="299"/>
      <c r="P324" s="299"/>
      <c r="Q324" s="299"/>
      <c r="R324" s="299"/>
      <c r="S324" s="299"/>
      <c r="T324" s="299"/>
      <c r="U324" s="299"/>
      <c r="V324" s="299"/>
      <c r="W324" s="299"/>
      <c r="X324" s="299"/>
      <c r="Y324" s="299"/>
      <c r="Z324" s="299"/>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7"/>
      <c r="BM324" s="312"/>
      <c r="BN324" s="315"/>
    </row>
    <row r="325" s="118" customFormat="1" ht="33.95" hidden="1" customHeight="1" outlineLevel="4" spans="2:66">
      <c r="B325" s="119" t="s">
        <v>784</v>
      </c>
      <c r="C325" s="120" t="s">
        <v>1458</v>
      </c>
      <c r="D325" s="118" t="s">
        <v>1459</v>
      </c>
      <c r="E325" s="119" t="s">
        <v>1460</v>
      </c>
      <c r="F325" s="119"/>
      <c r="G325" s="119" t="s">
        <v>928</v>
      </c>
      <c r="H325" s="119">
        <f t="shared" si="661"/>
        <v>0</v>
      </c>
      <c r="I325" s="119" t="s">
        <v>1432</v>
      </c>
      <c r="J325" s="299"/>
      <c r="K325" s="119" t="s">
        <v>1381</v>
      </c>
      <c r="L325" s="299"/>
      <c r="M325" s="119" t="s">
        <v>1433</v>
      </c>
      <c r="N325" s="119">
        <f t="shared" si="662"/>
        <v>0</v>
      </c>
      <c r="O325" s="299"/>
      <c r="P325" s="299"/>
      <c r="Q325" s="299"/>
      <c r="R325" s="299"/>
      <c r="S325" s="299"/>
      <c r="T325" s="299"/>
      <c r="U325" s="299"/>
      <c r="V325" s="299"/>
      <c r="W325" s="299"/>
      <c r="X325" s="299"/>
      <c r="Y325" s="299"/>
      <c r="Z325" s="299"/>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7"/>
      <c r="BM325" s="312"/>
      <c r="BN325" s="315"/>
    </row>
    <row r="326" s="118" customFormat="1" ht="33.95" hidden="1" customHeight="1" outlineLevel="4" spans="2:66">
      <c r="B326" s="119" t="s">
        <v>784</v>
      </c>
      <c r="C326" s="120" t="s">
        <v>1461</v>
      </c>
      <c r="D326" s="118" t="s">
        <v>1462</v>
      </c>
      <c r="E326" s="119" t="s">
        <v>1463</v>
      </c>
      <c r="F326" s="119"/>
      <c r="G326" s="119" t="s">
        <v>928</v>
      </c>
      <c r="H326" s="119">
        <f t="shared" si="661"/>
        <v>0</v>
      </c>
      <c r="I326" s="119" t="s">
        <v>1432</v>
      </c>
      <c r="J326" s="299"/>
      <c r="K326" s="119" t="s">
        <v>1381</v>
      </c>
      <c r="L326" s="299"/>
      <c r="M326" s="119" t="s">
        <v>1433</v>
      </c>
      <c r="N326" s="119">
        <f t="shared" si="662"/>
        <v>0</v>
      </c>
      <c r="O326" s="299"/>
      <c r="P326" s="299"/>
      <c r="Q326" s="299"/>
      <c r="R326" s="299"/>
      <c r="S326" s="299"/>
      <c r="T326" s="299"/>
      <c r="U326" s="299"/>
      <c r="V326" s="299"/>
      <c r="W326" s="299"/>
      <c r="X326" s="299"/>
      <c r="Y326" s="299"/>
      <c r="Z326" s="299"/>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7"/>
      <c r="BM326" s="312"/>
      <c r="BN326" s="315"/>
    </row>
    <row r="327" s="118" customFormat="1" ht="33.95" hidden="1" customHeight="1" outlineLevel="4" spans="2:66">
      <c r="B327" s="119" t="s">
        <v>784</v>
      </c>
      <c r="C327" s="120" t="s">
        <v>1464</v>
      </c>
      <c r="D327" s="118" t="s">
        <v>1465</v>
      </c>
      <c r="E327" s="119" t="s">
        <v>1466</v>
      </c>
      <c r="F327" s="119"/>
      <c r="G327" s="119" t="s">
        <v>928</v>
      </c>
      <c r="H327" s="119">
        <f t="shared" si="661"/>
        <v>0</v>
      </c>
      <c r="I327" s="119" t="s">
        <v>1432</v>
      </c>
      <c r="J327" s="299"/>
      <c r="K327" s="119" t="s">
        <v>1381</v>
      </c>
      <c r="L327" s="299"/>
      <c r="M327" s="119" t="s">
        <v>1433</v>
      </c>
      <c r="N327" s="119">
        <f t="shared" si="662"/>
        <v>0</v>
      </c>
      <c r="O327" s="299"/>
      <c r="P327" s="299"/>
      <c r="Q327" s="299"/>
      <c r="R327" s="299"/>
      <c r="S327" s="299"/>
      <c r="T327" s="299"/>
      <c r="U327" s="299"/>
      <c r="V327" s="299"/>
      <c r="W327" s="299"/>
      <c r="X327" s="299"/>
      <c r="Y327" s="299"/>
      <c r="Z327" s="299"/>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7"/>
      <c r="BM327" s="312"/>
      <c r="BN327" s="315"/>
    </row>
    <row r="328" s="118" customFormat="1" ht="33.95" hidden="1" customHeight="1" outlineLevel="4" spans="2:66">
      <c r="B328" s="119" t="s">
        <v>784</v>
      </c>
      <c r="C328" s="120" t="s">
        <v>1467</v>
      </c>
      <c r="D328" s="118" t="s">
        <v>1468</v>
      </c>
      <c r="E328" s="119" t="s">
        <v>1436</v>
      </c>
      <c r="F328" s="119"/>
      <c r="G328" s="119" t="s">
        <v>928</v>
      </c>
      <c r="H328" s="119">
        <f t="shared" si="661"/>
        <v>0</v>
      </c>
      <c r="I328" s="119" t="s">
        <v>1432</v>
      </c>
      <c r="J328" s="299"/>
      <c r="K328" s="119" t="s">
        <v>1381</v>
      </c>
      <c r="L328" s="299"/>
      <c r="M328" s="119" t="s">
        <v>1433</v>
      </c>
      <c r="N328" s="119">
        <f t="shared" si="662"/>
        <v>0</v>
      </c>
      <c r="O328" s="299"/>
      <c r="P328" s="299"/>
      <c r="Q328" s="299"/>
      <c r="R328" s="299"/>
      <c r="S328" s="299"/>
      <c r="T328" s="299"/>
      <c r="U328" s="299"/>
      <c r="V328" s="299"/>
      <c r="W328" s="299"/>
      <c r="X328" s="299"/>
      <c r="Y328" s="299"/>
      <c r="Z328" s="299"/>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7"/>
      <c r="BM328" s="312"/>
      <c r="BN328" s="315"/>
    </row>
    <row r="329" s="118" customFormat="1" ht="33.95" hidden="1" customHeight="1" outlineLevel="4" spans="2:66">
      <c r="B329" s="119" t="s">
        <v>784</v>
      </c>
      <c r="C329" s="120" t="s">
        <v>1469</v>
      </c>
      <c r="D329" s="118" t="s">
        <v>1470</v>
      </c>
      <c r="E329" s="119" t="s">
        <v>1439</v>
      </c>
      <c r="F329" s="119"/>
      <c r="G329" s="119" t="s">
        <v>928</v>
      </c>
      <c r="H329" s="119">
        <f t="shared" si="661"/>
        <v>0</v>
      </c>
      <c r="I329" s="119" t="s">
        <v>1432</v>
      </c>
      <c r="J329" s="299"/>
      <c r="K329" s="119" t="s">
        <v>1381</v>
      </c>
      <c r="L329" s="299"/>
      <c r="M329" s="119" t="s">
        <v>1433</v>
      </c>
      <c r="N329" s="119">
        <f t="shared" si="662"/>
        <v>0</v>
      </c>
      <c r="O329" s="299"/>
      <c r="P329" s="299"/>
      <c r="Q329" s="299"/>
      <c r="R329" s="299"/>
      <c r="S329" s="299"/>
      <c r="T329" s="299"/>
      <c r="U329" s="299"/>
      <c r="V329" s="299"/>
      <c r="W329" s="299"/>
      <c r="X329" s="299"/>
      <c r="Y329" s="299"/>
      <c r="Z329" s="299"/>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7"/>
      <c r="BM329" s="312"/>
      <c r="BN329" s="315"/>
    </row>
    <row r="330" s="118" customFormat="1" ht="33.95" hidden="1" customHeight="1" outlineLevel="4" spans="2:66">
      <c r="B330" s="119" t="s">
        <v>784</v>
      </c>
      <c r="C330" s="120" t="s">
        <v>1471</v>
      </c>
      <c r="D330" s="118" t="s">
        <v>1472</v>
      </c>
      <c r="E330" s="119" t="s">
        <v>1442</v>
      </c>
      <c r="F330" s="119"/>
      <c r="G330" s="119" t="s">
        <v>928</v>
      </c>
      <c r="H330" s="119">
        <f t="shared" si="661"/>
        <v>0</v>
      </c>
      <c r="I330" s="119" t="s">
        <v>1432</v>
      </c>
      <c r="J330" s="299"/>
      <c r="K330" s="119" t="s">
        <v>1381</v>
      </c>
      <c r="L330" s="299"/>
      <c r="M330" s="119" t="s">
        <v>1433</v>
      </c>
      <c r="N330" s="119">
        <f t="shared" si="662"/>
        <v>0</v>
      </c>
      <c r="O330" s="299"/>
      <c r="P330" s="299"/>
      <c r="Q330" s="299"/>
      <c r="R330" s="299"/>
      <c r="S330" s="299"/>
      <c r="T330" s="299"/>
      <c r="U330" s="299"/>
      <c r="V330" s="299"/>
      <c r="W330" s="299"/>
      <c r="X330" s="299"/>
      <c r="Y330" s="299"/>
      <c r="Z330" s="299"/>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7"/>
      <c r="BM330" s="312"/>
      <c r="BN330" s="315"/>
    </row>
    <row r="331" s="118" customFormat="1" ht="33.95" hidden="1" customHeight="1" outlineLevel="4" spans="2:66">
      <c r="B331" s="119" t="s">
        <v>784</v>
      </c>
      <c r="C331" s="120" t="s">
        <v>1473</v>
      </c>
      <c r="D331" s="118" t="s">
        <v>1474</v>
      </c>
      <c r="E331" s="119" t="s">
        <v>1445</v>
      </c>
      <c r="F331" s="119"/>
      <c r="G331" s="119" t="s">
        <v>928</v>
      </c>
      <c r="H331" s="119">
        <f t="shared" si="661"/>
        <v>0</v>
      </c>
      <c r="I331" s="119" t="s">
        <v>1432</v>
      </c>
      <c r="J331" s="299"/>
      <c r="K331" s="119" t="s">
        <v>1381</v>
      </c>
      <c r="L331" s="299"/>
      <c r="M331" s="119" t="s">
        <v>1433</v>
      </c>
      <c r="N331" s="119">
        <f t="shared" si="662"/>
        <v>0</v>
      </c>
      <c r="O331" s="299"/>
      <c r="P331" s="299"/>
      <c r="Q331" s="299"/>
      <c r="R331" s="299"/>
      <c r="S331" s="299"/>
      <c r="T331" s="299"/>
      <c r="U331" s="299"/>
      <c r="V331" s="299"/>
      <c r="W331" s="299"/>
      <c r="X331" s="299"/>
      <c r="Y331" s="299"/>
      <c r="Z331" s="299"/>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7"/>
      <c r="BM331" s="312"/>
      <c r="BN331" s="315"/>
    </row>
    <row r="332" s="118" customFormat="1" ht="33.95" hidden="1" customHeight="1" outlineLevel="4" spans="2:66">
      <c r="B332" s="119" t="s">
        <v>784</v>
      </c>
      <c r="C332" s="120" t="s">
        <v>1475</v>
      </c>
      <c r="D332" s="118" t="s">
        <v>1476</v>
      </c>
      <c r="E332" s="119" t="s">
        <v>1448</v>
      </c>
      <c r="F332" s="119"/>
      <c r="G332" s="119" t="s">
        <v>928</v>
      </c>
      <c r="H332" s="119">
        <f t="shared" si="661"/>
        <v>0</v>
      </c>
      <c r="I332" s="119" t="s">
        <v>1432</v>
      </c>
      <c r="J332" s="299"/>
      <c r="K332" s="119" t="s">
        <v>1381</v>
      </c>
      <c r="L332" s="299"/>
      <c r="M332" s="119" t="s">
        <v>1433</v>
      </c>
      <c r="N332" s="119">
        <f t="shared" si="662"/>
        <v>0</v>
      </c>
      <c r="O332" s="299"/>
      <c r="P332" s="299"/>
      <c r="Q332" s="299"/>
      <c r="R332" s="299"/>
      <c r="S332" s="299"/>
      <c r="T332" s="299"/>
      <c r="U332" s="299"/>
      <c r="V332" s="299"/>
      <c r="W332" s="299"/>
      <c r="X332" s="299"/>
      <c r="Y332" s="299"/>
      <c r="Z332" s="299"/>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7"/>
      <c r="BM332" s="312"/>
      <c r="BN332" s="315"/>
    </row>
    <row r="333" s="118" customFormat="1" ht="33.95" hidden="1" customHeight="1" outlineLevel="4" spans="2:66">
      <c r="B333" s="119" t="s">
        <v>784</v>
      </c>
      <c r="C333" s="120" t="s">
        <v>1477</v>
      </c>
      <c r="D333" s="118" t="s">
        <v>1478</v>
      </c>
      <c r="E333" s="119" t="s">
        <v>1479</v>
      </c>
      <c r="F333" s="119"/>
      <c r="G333" s="119" t="s">
        <v>928</v>
      </c>
      <c r="H333" s="119">
        <f t="shared" si="661"/>
        <v>0</v>
      </c>
      <c r="I333" s="119" t="s">
        <v>1432</v>
      </c>
      <c r="J333" s="299"/>
      <c r="K333" s="119" t="s">
        <v>1381</v>
      </c>
      <c r="L333" s="299"/>
      <c r="M333" s="119" t="s">
        <v>1433</v>
      </c>
      <c r="N333" s="119">
        <f t="shared" si="662"/>
        <v>0</v>
      </c>
      <c r="O333" s="299"/>
      <c r="P333" s="299"/>
      <c r="Q333" s="299"/>
      <c r="R333" s="299"/>
      <c r="S333" s="299"/>
      <c r="T333" s="299"/>
      <c r="U333" s="299"/>
      <c r="V333" s="299"/>
      <c r="W333" s="299"/>
      <c r="X333" s="299"/>
      <c r="Y333" s="299"/>
      <c r="Z333" s="299"/>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7"/>
      <c r="BM333" s="312"/>
      <c r="BN333" s="315"/>
    </row>
    <row r="334" s="118" customFormat="1" ht="33.95" hidden="1" customHeight="1" outlineLevel="4" spans="2:66">
      <c r="B334" s="119" t="s">
        <v>784</v>
      </c>
      <c r="C334" s="120" t="s">
        <v>1480</v>
      </c>
      <c r="D334" s="118" t="s">
        <v>1481</v>
      </c>
      <c r="E334" s="119" t="s">
        <v>1482</v>
      </c>
      <c r="F334" s="119"/>
      <c r="G334" s="119" t="s">
        <v>928</v>
      </c>
      <c r="H334" s="119">
        <f t="shared" si="661"/>
        <v>0</v>
      </c>
      <c r="I334" s="119" t="s">
        <v>1432</v>
      </c>
      <c r="J334" s="299"/>
      <c r="K334" s="119" t="s">
        <v>1381</v>
      </c>
      <c r="L334" s="299"/>
      <c r="M334" s="119" t="s">
        <v>1433</v>
      </c>
      <c r="N334" s="119">
        <f t="shared" si="662"/>
        <v>0</v>
      </c>
      <c r="O334" s="299"/>
      <c r="P334" s="317"/>
      <c r="Q334" s="317"/>
      <c r="R334" s="317"/>
      <c r="S334" s="317"/>
      <c r="T334" s="317"/>
      <c r="U334" s="317"/>
      <c r="V334" s="317"/>
      <c r="W334" s="317"/>
      <c r="X334" s="317"/>
      <c r="Y334" s="317"/>
      <c r="Z334" s="317"/>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7"/>
      <c r="BM334" s="312"/>
      <c r="BN334" s="315"/>
    </row>
    <row r="335" s="48" customFormat="1" ht="33.95" hidden="1" customHeight="1" outlineLevel="3" collapsed="1" spans="2:66">
      <c r="B335" s="115" t="s">
        <v>779</v>
      </c>
      <c r="C335" s="116" t="s">
        <v>1483</v>
      </c>
      <c r="D335" s="48" t="s">
        <v>1484</v>
      </c>
      <c r="E335" s="115"/>
      <c r="F335" s="115"/>
      <c r="G335" s="115"/>
      <c r="H335" s="115">
        <f>SUM(H336:H355)</f>
        <v>0</v>
      </c>
      <c r="I335" s="115"/>
      <c r="J335" s="115"/>
      <c r="K335" s="115"/>
      <c r="L335" s="115"/>
      <c r="M335" s="115"/>
      <c r="N335" s="115"/>
      <c r="O335" s="115"/>
      <c r="P335" s="289"/>
      <c r="Q335" s="289"/>
      <c r="R335" s="289"/>
      <c r="S335" s="289"/>
      <c r="T335" s="289"/>
      <c r="U335" s="289"/>
      <c r="V335" s="289"/>
      <c r="W335" s="289"/>
      <c r="X335" s="289"/>
      <c r="Y335" s="289"/>
      <c r="Z335" s="289"/>
      <c r="AA335" s="289"/>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6"/>
      <c r="BM335" s="312"/>
      <c r="BN335" s="314"/>
    </row>
    <row r="336" s="118" customFormat="1" ht="33.95" hidden="1" customHeight="1" outlineLevel="4" spans="2:66">
      <c r="B336" s="119" t="s">
        <v>784</v>
      </c>
      <c r="C336" s="120" t="s">
        <v>1485</v>
      </c>
      <c r="D336" s="118" t="s">
        <v>1486</v>
      </c>
      <c r="E336" s="119" t="s">
        <v>1487</v>
      </c>
      <c r="F336" s="119"/>
      <c r="G336" s="119" t="s">
        <v>928</v>
      </c>
      <c r="H336" s="119">
        <f t="shared" ref="H336:H355" si="677">IFERROR(J336*L336*N336,0)</f>
        <v>0</v>
      </c>
      <c r="I336" s="119" t="s">
        <v>1227</v>
      </c>
      <c r="J336" s="299"/>
      <c r="K336" s="119" t="s">
        <v>1135</v>
      </c>
      <c r="L336" s="299"/>
      <c r="M336" s="119" t="s">
        <v>1168</v>
      </c>
      <c r="N336" s="119">
        <f t="shared" ref="N336:N355" si="678">COUNTA(O336:Z336)</f>
        <v>0</v>
      </c>
      <c r="O336" s="299"/>
      <c r="P336" s="318"/>
      <c r="Q336" s="318"/>
      <c r="R336" s="318"/>
      <c r="S336" s="318"/>
      <c r="T336" s="318"/>
      <c r="U336" s="318"/>
      <c r="V336" s="318"/>
      <c r="W336" s="318"/>
      <c r="X336" s="318"/>
      <c r="Y336" s="318"/>
      <c r="Z336" s="318"/>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7"/>
      <c r="BM336" s="312"/>
      <c r="BN336" s="315"/>
    </row>
    <row r="337" s="118" customFormat="1" ht="33.95" hidden="1" customHeight="1" outlineLevel="4" spans="2:66">
      <c r="B337" s="119" t="s">
        <v>784</v>
      </c>
      <c r="C337" s="120" t="s">
        <v>1488</v>
      </c>
      <c r="D337" s="118" t="s">
        <v>1489</v>
      </c>
      <c r="E337" s="119" t="s">
        <v>1487</v>
      </c>
      <c r="F337" s="119"/>
      <c r="G337" s="119" t="s">
        <v>928</v>
      </c>
      <c r="H337" s="119">
        <f t="shared" si="677"/>
        <v>0</v>
      </c>
      <c r="I337" s="119" t="s">
        <v>1227</v>
      </c>
      <c r="J337" s="299"/>
      <c r="K337" s="119" t="s">
        <v>1135</v>
      </c>
      <c r="L337" s="299"/>
      <c r="M337" s="119" t="s">
        <v>1168</v>
      </c>
      <c r="N337" s="119">
        <f t="shared" si="678"/>
        <v>0</v>
      </c>
      <c r="O337" s="299"/>
      <c r="P337" s="299"/>
      <c r="Q337" s="299"/>
      <c r="R337" s="299"/>
      <c r="S337" s="299"/>
      <c r="T337" s="299"/>
      <c r="U337" s="299"/>
      <c r="V337" s="299"/>
      <c r="W337" s="299"/>
      <c r="X337" s="299"/>
      <c r="Y337" s="299"/>
      <c r="Z337" s="299"/>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7"/>
      <c r="BM337" s="312"/>
      <c r="BN337" s="315"/>
    </row>
    <row r="338" s="118" customFormat="1" ht="33.95" hidden="1" customHeight="1" outlineLevel="4" spans="2:66">
      <c r="B338" s="119" t="s">
        <v>784</v>
      </c>
      <c r="C338" s="120" t="s">
        <v>1490</v>
      </c>
      <c r="D338" s="118" t="s">
        <v>1491</v>
      </c>
      <c r="E338" s="119" t="s">
        <v>1487</v>
      </c>
      <c r="F338" s="119"/>
      <c r="G338" s="119" t="s">
        <v>928</v>
      </c>
      <c r="H338" s="119">
        <f t="shared" si="677"/>
        <v>0</v>
      </c>
      <c r="I338" s="119" t="s">
        <v>1227</v>
      </c>
      <c r="J338" s="299"/>
      <c r="K338" s="119" t="s">
        <v>1135</v>
      </c>
      <c r="L338" s="299"/>
      <c r="M338" s="119" t="s">
        <v>1168</v>
      </c>
      <c r="N338" s="119">
        <f t="shared" si="678"/>
        <v>0</v>
      </c>
      <c r="O338" s="299"/>
      <c r="P338" s="299"/>
      <c r="Q338" s="299"/>
      <c r="R338" s="299"/>
      <c r="S338" s="299"/>
      <c r="T338" s="299"/>
      <c r="U338" s="299"/>
      <c r="V338" s="299"/>
      <c r="W338" s="299"/>
      <c r="X338" s="299"/>
      <c r="Y338" s="299"/>
      <c r="Z338" s="299"/>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7"/>
      <c r="BM338" s="312"/>
      <c r="BN338" s="315"/>
    </row>
    <row r="339" s="118" customFormat="1" ht="33.95" hidden="1" customHeight="1" outlineLevel="4" spans="2:66">
      <c r="B339" s="119" t="s">
        <v>784</v>
      </c>
      <c r="C339" s="120" t="s">
        <v>1492</v>
      </c>
      <c r="D339" s="118" t="s">
        <v>1493</v>
      </c>
      <c r="E339" s="119" t="s">
        <v>1487</v>
      </c>
      <c r="F339" s="119"/>
      <c r="G339" s="119" t="s">
        <v>928</v>
      </c>
      <c r="H339" s="119">
        <f t="shared" si="677"/>
        <v>0</v>
      </c>
      <c r="I339" s="119" t="s">
        <v>1227</v>
      </c>
      <c r="J339" s="299"/>
      <c r="K339" s="119" t="s">
        <v>1135</v>
      </c>
      <c r="L339" s="299"/>
      <c r="M339" s="119" t="s">
        <v>1168</v>
      </c>
      <c r="N339" s="119">
        <f t="shared" si="678"/>
        <v>0</v>
      </c>
      <c r="O339" s="299"/>
      <c r="P339" s="299"/>
      <c r="Q339" s="299"/>
      <c r="R339" s="299"/>
      <c r="S339" s="299"/>
      <c r="T339" s="299"/>
      <c r="U339" s="299"/>
      <c r="V339" s="299"/>
      <c r="W339" s="299"/>
      <c r="X339" s="299"/>
      <c r="Y339" s="299"/>
      <c r="Z339" s="299"/>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7"/>
      <c r="BM339" s="312"/>
      <c r="BN339" s="315"/>
    </row>
    <row r="340" s="118" customFormat="1" ht="33.95" hidden="1" customHeight="1" outlineLevel="4" spans="2:66">
      <c r="B340" s="119" t="s">
        <v>784</v>
      </c>
      <c r="C340" s="120" t="s">
        <v>1494</v>
      </c>
      <c r="D340" s="118" t="s">
        <v>1495</v>
      </c>
      <c r="E340" s="119" t="s">
        <v>1487</v>
      </c>
      <c r="F340" s="119"/>
      <c r="G340" s="119" t="s">
        <v>928</v>
      </c>
      <c r="H340" s="119">
        <f t="shared" si="677"/>
        <v>0</v>
      </c>
      <c r="I340" s="119" t="s">
        <v>1227</v>
      </c>
      <c r="J340" s="299"/>
      <c r="K340" s="119" t="s">
        <v>1135</v>
      </c>
      <c r="L340" s="299"/>
      <c r="M340" s="119" t="s">
        <v>1168</v>
      </c>
      <c r="N340" s="119">
        <f t="shared" si="678"/>
        <v>0</v>
      </c>
      <c r="O340" s="299"/>
      <c r="P340" s="299"/>
      <c r="Q340" s="299"/>
      <c r="R340" s="299"/>
      <c r="S340" s="299"/>
      <c r="T340" s="299"/>
      <c r="U340" s="299"/>
      <c r="V340" s="299"/>
      <c r="W340" s="299"/>
      <c r="X340" s="299"/>
      <c r="Y340" s="299"/>
      <c r="Z340" s="299"/>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7"/>
      <c r="BM340" s="312"/>
      <c r="BN340" s="315"/>
    </row>
    <row r="341" s="118" customFormat="1" ht="33.95" hidden="1" customHeight="1" outlineLevel="4" spans="2:66">
      <c r="B341" s="119" t="s">
        <v>784</v>
      </c>
      <c r="C341" s="120" t="s">
        <v>1496</v>
      </c>
      <c r="D341" s="118" t="s">
        <v>1497</v>
      </c>
      <c r="E341" s="119" t="s">
        <v>1487</v>
      </c>
      <c r="F341" s="119"/>
      <c r="G341" s="119" t="s">
        <v>928</v>
      </c>
      <c r="H341" s="119">
        <f t="shared" si="677"/>
        <v>0</v>
      </c>
      <c r="I341" s="119" t="s">
        <v>1227</v>
      </c>
      <c r="J341" s="299"/>
      <c r="K341" s="119" t="s">
        <v>1135</v>
      </c>
      <c r="L341" s="299"/>
      <c r="M341" s="119" t="s">
        <v>1168</v>
      </c>
      <c r="N341" s="119">
        <f t="shared" si="678"/>
        <v>0</v>
      </c>
      <c r="O341" s="299"/>
      <c r="P341" s="299"/>
      <c r="Q341" s="299"/>
      <c r="R341" s="299"/>
      <c r="S341" s="299"/>
      <c r="T341" s="299"/>
      <c r="U341" s="299"/>
      <c r="V341" s="299"/>
      <c r="W341" s="299"/>
      <c r="X341" s="299"/>
      <c r="Y341" s="299"/>
      <c r="Z341" s="299"/>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7"/>
      <c r="BM341" s="312"/>
      <c r="BN341" s="315"/>
    </row>
    <row r="342" s="118" customFormat="1" ht="33.95" hidden="1" customHeight="1" outlineLevel="4" spans="2:66">
      <c r="B342" s="119" t="s">
        <v>784</v>
      </c>
      <c r="C342" s="120" t="s">
        <v>1498</v>
      </c>
      <c r="D342" s="118" t="s">
        <v>1499</v>
      </c>
      <c r="E342" s="119" t="s">
        <v>1500</v>
      </c>
      <c r="F342" s="119"/>
      <c r="G342" s="119" t="s">
        <v>928</v>
      </c>
      <c r="H342" s="119">
        <f t="shared" si="677"/>
        <v>0</v>
      </c>
      <c r="I342" s="119" t="s">
        <v>1227</v>
      </c>
      <c r="J342" s="299"/>
      <c r="K342" s="119" t="s">
        <v>1135</v>
      </c>
      <c r="L342" s="299"/>
      <c r="M342" s="119" t="s">
        <v>1168</v>
      </c>
      <c r="N342" s="119">
        <f t="shared" si="678"/>
        <v>0</v>
      </c>
      <c r="O342" s="299"/>
      <c r="P342" s="299"/>
      <c r="Q342" s="299"/>
      <c r="R342" s="299"/>
      <c r="S342" s="299"/>
      <c r="T342" s="299"/>
      <c r="U342" s="299"/>
      <c r="V342" s="299"/>
      <c r="W342" s="299"/>
      <c r="X342" s="299"/>
      <c r="Y342" s="299"/>
      <c r="Z342" s="299"/>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7"/>
      <c r="BM342" s="312"/>
      <c r="BN342" s="315"/>
    </row>
    <row r="343" s="118" customFormat="1" ht="33.95" hidden="1" customHeight="1" outlineLevel="4" spans="2:66">
      <c r="B343" s="119" t="s">
        <v>784</v>
      </c>
      <c r="C343" s="120" t="s">
        <v>1501</v>
      </c>
      <c r="D343" s="118" t="s">
        <v>1502</v>
      </c>
      <c r="E343" s="119" t="s">
        <v>1500</v>
      </c>
      <c r="F343" s="119"/>
      <c r="G343" s="119" t="s">
        <v>928</v>
      </c>
      <c r="H343" s="119">
        <f t="shared" si="677"/>
        <v>0</v>
      </c>
      <c r="I343" s="119" t="s">
        <v>1227</v>
      </c>
      <c r="J343" s="299"/>
      <c r="K343" s="119" t="s">
        <v>1135</v>
      </c>
      <c r="L343" s="299"/>
      <c r="M343" s="119" t="s">
        <v>1168</v>
      </c>
      <c r="N343" s="119">
        <f t="shared" si="678"/>
        <v>0</v>
      </c>
      <c r="O343" s="299"/>
      <c r="P343" s="299"/>
      <c r="Q343" s="299"/>
      <c r="R343" s="299"/>
      <c r="S343" s="299"/>
      <c r="T343" s="299"/>
      <c r="U343" s="299"/>
      <c r="V343" s="299"/>
      <c r="W343" s="299"/>
      <c r="X343" s="299"/>
      <c r="Y343" s="299"/>
      <c r="Z343" s="299"/>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7"/>
      <c r="BM343" s="312"/>
      <c r="BN343" s="315"/>
    </row>
    <row r="344" s="118" customFormat="1" ht="33.95" hidden="1" customHeight="1" outlineLevel="4" spans="2:66">
      <c r="B344" s="119" t="s">
        <v>784</v>
      </c>
      <c r="C344" s="120" t="s">
        <v>1503</v>
      </c>
      <c r="D344" s="118" t="s">
        <v>1504</v>
      </c>
      <c r="E344" s="119" t="s">
        <v>1505</v>
      </c>
      <c r="F344" s="119"/>
      <c r="G344" s="119" t="s">
        <v>928</v>
      </c>
      <c r="H344" s="119">
        <f t="shared" si="677"/>
        <v>0</v>
      </c>
      <c r="I344" s="119" t="s">
        <v>1227</v>
      </c>
      <c r="J344" s="299"/>
      <c r="K344" s="119" t="s">
        <v>1135</v>
      </c>
      <c r="L344" s="299"/>
      <c r="M344" s="119" t="s">
        <v>1168</v>
      </c>
      <c r="N344" s="119">
        <f t="shared" si="678"/>
        <v>0</v>
      </c>
      <c r="O344" s="299"/>
      <c r="P344" s="299"/>
      <c r="Q344" s="299"/>
      <c r="R344" s="299"/>
      <c r="S344" s="299"/>
      <c r="T344" s="299"/>
      <c r="U344" s="299"/>
      <c r="V344" s="299"/>
      <c r="W344" s="299"/>
      <c r="X344" s="299"/>
      <c r="Y344" s="299"/>
      <c r="Z344" s="299"/>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7"/>
      <c r="BM344" s="312"/>
      <c r="BN344" s="315"/>
    </row>
    <row r="345" s="118" customFormat="1" ht="33.95" hidden="1" customHeight="1" outlineLevel="4" spans="2:66">
      <c r="B345" s="119" t="s">
        <v>784</v>
      </c>
      <c r="C345" s="120" t="s">
        <v>1506</v>
      </c>
      <c r="D345" s="118" t="s">
        <v>1507</v>
      </c>
      <c r="E345" s="119" t="s">
        <v>1508</v>
      </c>
      <c r="F345" s="119"/>
      <c r="G345" s="119" t="s">
        <v>928</v>
      </c>
      <c r="H345" s="119">
        <f t="shared" si="677"/>
        <v>0</v>
      </c>
      <c r="I345" s="119" t="s">
        <v>1227</v>
      </c>
      <c r="J345" s="299"/>
      <c r="K345" s="119" t="s">
        <v>1135</v>
      </c>
      <c r="L345" s="299"/>
      <c r="M345" s="119" t="s">
        <v>1168</v>
      </c>
      <c r="N345" s="119">
        <f t="shared" si="678"/>
        <v>0</v>
      </c>
      <c r="O345" s="299"/>
      <c r="P345" s="299"/>
      <c r="Q345" s="299"/>
      <c r="R345" s="299"/>
      <c r="S345" s="299"/>
      <c r="T345" s="299"/>
      <c r="U345" s="299"/>
      <c r="V345" s="299"/>
      <c r="W345" s="299"/>
      <c r="X345" s="299"/>
      <c r="Y345" s="299"/>
      <c r="Z345" s="299"/>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7"/>
      <c r="BM345" s="312"/>
      <c r="BN345" s="315"/>
    </row>
    <row r="346" s="118" customFormat="1" ht="33.95" hidden="1" customHeight="1" outlineLevel="4" spans="2:66">
      <c r="B346" s="119" t="s">
        <v>784</v>
      </c>
      <c r="C346" s="120" t="s">
        <v>1509</v>
      </c>
      <c r="D346" s="118" t="s">
        <v>1510</v>
      </c>
      <c r="E346" s="119" t="s">
        <v>1511</v>
      </c>
      <c r="F346" s="119"/>
      <c r="G346" s="119" t="s">
        <v>928</v>
      </c>
      <c r="H346" s="119">
        <f t="shared" si="677"/>
        <v>0</v>
      </c>
      <c r="I346" s="119" t="s">
        <v>1227</v>
      </c>
      <c r="J346" s="299"/>
      <c r="K346" s="119" t="s">
        <v>1135</v>
      </c>
      <c r="L346" s="299"/>
      <c r="M346" s="119" t="s">
        <v>1168</v>
      </c>
      <c r="N346" s="119">
        <f t="shared" si="678"/>
        <v>0</v>
      </c>
      <c r="O346" s="299"/>
      <c r="P346" s="299"/>
      <c r="Q346" s="299"/>
      <c r="R346" s="299"/>
      <c r="S346" s="299"/>
      <c r="T346" s="299"/>
      <c r="U346" s="299"/>
      <c r="V346" s="299"/>
      <c r="W346" s="299"/>
      <c r="X346" s="299"/>
      <c r="Y346" s="299"/>
      <c r="Z346" s="299"/>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7"/>
      <c r="BM346" s="312"/>
      <c r="BN346" s="315"/>
    </row>
    <row r="347" s="118" customFormat="1" ht="33.95" hidden="1" customHeight="1" outlineLevel="4" spans="2:66">
      <c r="B347" s="119" t="s">
        <v>784</v>
      </c>
      <c r="C347" s="120" t="s">
        <v>1512</v>
      </c>
      <c r="D347" s="118" t="s">
        <v>1513</v>
      </c>
      <c r="E347" s="119" t="s">
        <v>1514</v>
      </c>
      <c r="F347" s="119"/>
      <c r="G347" s="119" t="s">
        <v>928</v>
      </c>
      <c r="H347" s="119">
        <f t="shared" si="677"/>
        <v>0</v>
      </c>
      <c r="I347" s="119" t="s">
        <v>1227</v>
      </c>
      <c r="J347" s="299"/>
      <c r="K347" s="119" t="s">
        <v>1135</v>
      </c>
      <c r="L347" s="299"/>
      <c r="M347" s="119" t="s">
        <v>1168</v>
      </c>
      <c r="N347" s="119">
        <f t="shared" si="678"/>
        <v>0</v>
      </c>
      <c r="O347" s="299"/>
      <c r="P347" s="299"/>
      <c r="Q347" s="299"/>
      <c r="R347" s="299"/>
      <c r="S347" s="299"/>
      <c r="T347" s="299"/>
      <c r="U347" s="299"/>
      <c r="V347" s="299"/>
      <c r="W347" s="299"/>
      <c r="X347" s="299"/>
      <c r="Y347" s="299"/>
      <c r="Z347" s="299"/>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7"/>
      <c r="BM347" s="312"/>
      <c r="BN347" s="315"/>
    </row>
    <row r="348" s="118" customFormat="1" ht="33.95" hidden="1" customHeight="1" outlineLevel="4" spans="2:66">
      <c r="B348" s="119" t="s">
        <v>784</v>
      </c>
      <c r="C348" s="120" t="s">
        <v>1515</v>
      </c>
      <c r="D348" s="118" t="s">
        <v>1516</v>
      </c>
      <c r="E348" s="119" t="s">
        <v>1517</v>
      </c>
      <c r="F348" s="119"/>
      <c r="G348" s="119" t="s">
        <v>928</v>
      </c>
      <c r="H348" s="119">
        <f t="shared" si="677"/>
        <v>0</v>
      </c>
      <c r="I348" s="119" t="s">
        <v>1227</v>
      </c>
      <c r="J348" s="299"/>
      <c r="K348" s="119" t="s">
        <v>1135</v>
      </c>
      <c r="L348" s="299"/>
      <c r="M348" s="119" t="s">
        <v>1168</v>
      </c>
      <c r="N348" s="119">
        <f t="shared" si="678"/>
        <v>0</v>
      </c>
      <c r="O348" s="299"/>
      <c r="P348" s="299"/>
      <c r="Q348" s="299"/>
      <c r="R348" s="299"/>
      <c r="S348" s="299"/>
      <c r="T348" s="299"/>
      <c r="U348" s="299"/>
      <c r="V348" s="299"/>
      <c r="W348" s="299"/>
      <c r="X348" s="299"/>
      <c r="Y348" s="299"/>
      <c r="Z348" s="299"/>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7"/>
      <c r="BM348" s="312"/>
      <c r="BN348" s="315"/>
    </row>
    <row r="349" s="118" customFormat="1" ht="33.95" hidden="1" customHeight="1" outlineLevel="4" spans="2:66">
      <c r="B349" s="119" t="s">
        <v>784</v>
      </c>
      <c r="C349" s="120" t="s">
        <v>1518</v>
      </c>
      <c r="D349" s="118" t="s">
        <v>1519</v>
      </c>
      <c r="E349" s="119" t="s">
        <v>1520</v>
      </c>
      <c r="F349" s="119"/>
      <c r="G349" s="119" t="s">
        <v>928</v>
      </c>
      <c r="H349" s="119">
        <f t="shared" si="677"/>
        <v>0</v>
      </c>
      <c r="I349" s="119" t="s">
        <v>1521</v>
      </c>
      <c r="J349" s="119">
        <v>1</v>
      </c>
      <c r="K349" s="119" t="s">
        <v>1228</v>
      </c>
      <c r="L349" s="299"/>
      <c r="M349" s="119" t="s">
        <v>1522</v>
      </c>
      <c r="N349" s="119">
        <f t="shared" si="678"/>
        <v>0</v>
      </c>
      <c r="O349" s="299"/>
      <c r="P349" s="299"/>
      <c r="Q349" s="299"/>
      <c r="R349" s="299"/>
      <c r="S349" s="299"/>
      <c r="T349" s="299"/>
      <c r="U349" s="299"/>
      <c r="V349" s="299"/>
      <c r="W349" s="299"/>
      <c r="X349" s="299"/>
      <c r="Y349" s="299"/>
      <c r="Z349" s="299"/>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7"/>
      <c r="BM349" s="312"/>
      <c r="BN349" s="315"/>
    </row>
    <row r="350" s="118" customFormat="1" ht="33.95" hidden="1" customHeight="1" outlineLevel="4" spans="2:66">
      <c r="B350" s="119" t="s">
        <v>784</v>
      </c>
      <c r="C350" s="120" t="s">
        <v>1523</v>
      </c>
      <c r="D350" s="118" t="s">
        <v>1524</v>
      </c>
      <c r="E350" s="119" t="s">
        <v>1520</v>
      </c>
      <c r="F350" s="119"/>
      <c r="G350" s="119" t="s">
        <v>928</v>
      </c>
      <c r="H350" s="119">
        <f t="shared" si="677"/>
        <v>0</v>
      </c>
      <c r="I350" s="119" t="s">
        <v>1521</v>
      </c>
      <c r="J350" s="119">
        <v>1</v>
      </c>
      <c r="K350" s="119" t="s">
        <v>1228</v>
      </c>
      <c r="L350" s="299"/>
      <c r="M350" s="119" t="s">
        <v>1522</v>
      </c>
      <c r="N350" s="119">
        <f t="shared" si="678"/>
        <v>0</v>
      </c>
      <c r="O350" s="299"/>
      <c r="P350" s="299"/>
      <c r="Q350" s="299"/>
      <c r="R350" s="299"/>
      <c r="S350" s="299"/>
      <c r="T350" s="299"/>
      <c r="U350" s="299"/>
      <c r="V350" s="299"/>
      <c r="W350" s="299"/>
      <c r="X350" s="299"/>
      <c r="Y350" s="299"/>
      <c r="Z350" s="299"/>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7"/>
      <c r="BM350" s="312"/>
      <c r="BN350" s="315"/>
    </row>
    <row r="351" s="118" customFormat="1" ht="33.95" hidden="1" customHeight="1" outlineLevel="4" spans="2:66">
      <c r="B351" s="119" t="s">
        <v>784</v>
      </c>
      <c r="C351" s="120" t="s">
        <v>1525</v>
      </c>
      <c r="D351" s="118" t="s">
        <v>1526</v>
      </c>
      <c r="E351" s="119" t="s">
        <v>1520</v>
      </c>
      <c r="F351" s="119"/>
      <c r="G351" s="119" t="s">
        <v>928</v>
      </c>
      <c r="H351" s="119">
        <f t="shared" si="677"/>
        <v>0</v>
      </c>
      <c r="I351" s="119" t="s">
        <v>1521</v>
      </c>
      <c r="J351" s="119">
        <v>1</v>
      </c>
      <c r="K351" s="119" t="s">
        <v>1228</v>
      </c>
      <c r="L351" s="299"/>
      <c r="M351" s="119" t="s">
        <v>1522</v>
      </c>
      <c r="N351" s="119">
        <f t="shared" si="678"/>
        <v>0</v>
      </c>
      <c r="O351" s="299"/>
      <c r="P351" s="299"/>
      <c r="Q351" s="299"/>
      <c r="R351" s="299"/>
      <c r="S351" s="299"/>
      <c r="T351" s="299"/>
      <c r="U351" s="299"/>
      <c r="V351" s="299"/>
      <c r="W351" s="299"/>
      <c r="X351" s="299"/>
      <c r="Y351" s="299"/>
      <c r="Z351" s="299"/>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7"/>
      <c r="BM351" s="312"/>
      <c r="BN351" s="315"/>
    </row>
    <row r="352" s="118" customFormat="1" ht="33.95" hidden="1" customHeight="1" outlineLevel="4" spans="2:66">
      <c r="B352" s="119" t="s">
        <v>784</v>
      </c>
      <c r="C352" s="120" t="s">
        <v>1527</v>
      </c>
      <c r="D352" s="118" t="s">
        <v>1528</v>
      </c>
      <c r="E352" s="119" t="s">
        <v>1529</v>
      </c>
      <c r="F352" s="119"/>
      <c r="G352" s="119" t="s">
        <v>928</v>
      </c>
      <c r="H352" s="119">
        <f t="shared" si="677"/>
        <v>0</v>
      </c>
      <c r="I352" s="119" t="s">
        <v>1521</v>
      </c>
      <c r="J352" s="119">
        <v>1</v>
      </c>
      <c r="K352" s="119" t="s">
        <v>1228</v>
      </c>
      <c r="L352" s="299"/>
      <c r="M352" s="119" t="s">
        <v>1522</v>
      </c>
      <c r="N352" s="119">
        <f t="shared" si="678"/>
        <v>0</v>
      </c>
      <c r="O352" s="299"/>
      <c r="P352" s="299"/>
      <c r="Q352" s="299"/>
      <c r="R352" s="299"/>
      <c r="S352" s="299"/>
      <c r="T352" s="299"/>
      <c r="U352" s="299"/>
      <c r="V352" s="299"/>
      <c r="W352" s="299"/>
      <c r="X352" s="299"/>
      <c r="Y352" s="299"/>
      <c r="Z352" s="299"/>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7"/>
      <c r="BM352" s="312"/>
      <c r="BN352" s="315"/>
    </row>
    <row r="353" s="118" customFormat="1" ht="33.95" hidden="1" customHeight="1" outlineLevel="4" spans="2:66">
      <c r="B353" s="119" t="s">
        <v>784</v>
      </c>
      <c r="C353" s="120" t="s">
        <v>1530</v>
      </c>
      <c r="D353" s="118" t="s">
        <v>1531</v>
      </c>
      <c r="E353" s="119" t="s">
        <v>1532</v>
      </c>
      <c r="F353" s="119"/>
      <c r="G353" s="119" t="s">
        <v>928</v>
      </c>
      <c r="H353" s="119">
        <f t="shared" si="677"/>
        <v>0</v>
      </c>
      <c r="I353" s="119" t="s">
        <v>1227</v>
      </c>
      <c r="J353" s="299"/>
      <c r="K353" s="119" t="s">
        <v>1135</v>
      </c>
      <c r="L353" s="299"/>
      <c r="M353" s="119" t="s">
        <v>1168</v>
      </c>
      <c r="N353" s="119">
        <f t="shared" si="678"/>
        <v>0</v>
      </c>
      <c r="O353" s="299"/>
      <c r="P353" s="299"/>
      <c r="Q353" s="299"/>
      <c r="R353" s="299"/>
      <c r="S353" s="299"/>
      <c r="T353" s="299"/>
      <c r="U353" s="299"/>
      <c r="V353" s="299"/>
      <c r="W353" s="299"/>
      <c r="X353" s="299"/>
      <c r="Y353" s="299"/>
      <c r="Z353" s="299"/>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7"/>
      <c r="BM353" s="312"/>
      <c r="BN353" s="315"/>
    </row>
    <row r="354" s="118" customFormat="1" ht="33.95" hidden="1" customHeight="1" outlineLevel="4" spans="2:66">
      <c r="B354" s="119" t="s">
        <v>784</v>
      </c>
      <c r="C354" s="120" t="s">
        <v>1533</v>
      </c>
      <c r="D354" s="118" t="s">
        <v>1534</v>
      </c>
      <c r="E354" s="119" t="s">
        <v>1535</v>
      </c>
      <c r="F354" s="119"/>
      <c r="G354" s="119" t="s">
        <v>928</v>
      </c>
      <c r="H354" s="119">
        <f t="shared" si="677"/>
        <v>0</v>
      </c>
      <c r="I354" s="119" t="s">
        <v>1227</v>
      </c>
      <c r="J354" s="299"/>
      <c r="K354" s="119" t="s">
        <v>1135</v>
      </c>
      <c r="L354" s="299"/>
      <c r="M354" s="119" t="s">
        <v>1168</v>
      </c>
      <c r="N354" s="119">
        <f t="shared" si="678"/>
        <v>0</v>
      </c>
      <c r="O354" s="299"/>
      <c r="P354" s="299"/>
      <c r="Q354" s="299"/>
      <c r="R354" s="299"/>
      <c r="S354" s="299"/>
      <c r="T354" s="299"/>
      <c r="U354" s="299"/>
      <c r="V354" s="299"/>
      <c r="W354" s="299"/>
      <c r="X354" s="299"/>
      <c r="Y354" s="299"/>
      <c r="Z354" s="299"/>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7"/>
      <c r="BM354" s="312"/>
      <c r="BN354" s="315"/>
    </row>
    <row r="355" s="118" customFormat="1" ht="33.95" hidden="1" customHeight="1" outlineLevel="4" spans="2:66">
      <c r="B355" s="119" t="s">
        <v>784</v>
      </c>
      <c r="C355" s="120" t="s">
        <v>1536</v>
      </c>
      <c r="D355" s="118" t="s">
        <v>1537</v>
      </c>
      <c r="E355" s="119" t="s">
        <v>1538</v>
      </c>
      <c r="F355" s="119"/>
      <c r="G355" s="119" t="s">
        <v>928</v>
      </c>
      <c r="H355" s="119">
        <f t="shared" si="677"/>
        <v>0</v>
      </c>
      <c r="I355" s="119" t="s">
        <v>1227</v>
      </c>
      <c r="J355" s="299"/>
      <c r="K355" s="119" t="s">
        <v>1135</v>
      </c>
      <c r="L355" s="299"/>
      <c r="M355" s="119" t="s">
        <v>1168</v>
      </c>
      <c r="N355" s="119">
        <f t="shared" si="678"/>
        <v>0</v>
      </c>
      <c r="O355" s="299"/>
      <c r="P355" s="317"/>
      <c r="Q355" s="317"/>
      <c r="R355" s="317"/>
      <c r="S355" s="317"/>
      <c r="T355" s="317"/>
      <c r="U355" s="317"/>
      <c r="V355" s="317"/>
      <c r="W355" s="317"/>
      <c r="X355" s="317"/>
      <c r="Y355" s="317"/>
      <c r="Z355" s="317"/>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7"/>
      <c r="BM355" s="312"/>
      <c r="BN355" s="315"/>
    </row>
    <row r="356" s="48" customFormat="1" ht="33.95" hidden="1" customHeight="1" outlineLevel="3" collapsed="1" spans="2:66">
      <c r="B356" s="115" t="s">
        <v>779</v>
      </c>
      <c r="C356" s="116" t="s">
        <v>1539</v>
      </c>
      <c r="D356" s="48" t="s">
        <v>1540</v>
      </c>
      <c r="E356" s="115"/>
      <c r="F356" s="115"/>
      <c r="G356" s="115"/>
      <c r="H356" s="115">
        <f>SUM(H357:H361)</f>
        <v>0</v>
      </c>
      <c r="I356" s="115"/>
      <c r="J356" s="115"/>
      <c r="K356" s="115"/>
      <c r="L356" s="115"/>
      <c r="M356" s="115"/>
      <c r="N356" s="115"/>
      <c r="O356" s="115"/>
      <c r="P356" s="289"/>
      <c r="Q356" s="289"/>
      <c r="R356" s="289"/>
      <c r="S356" s="289"/>
      <c r="T356" s="289"/>
      <c r="U356" s="289"/>
      <c r="V356" s="289"/>
      <c r="W356" s="289"/>
      <c r="X356" s="289"/>
      <c r="Y356" s="289"/>
      <c r="Z356" s="289"/>
      <c r="AA356" s="289"/>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6"/>
      <c r="BM356" s="312"/>
      <c r="BN356" s="314"/>
    </row>
    <row r="357" s="118" customFormat="1" ht="33.95" hidden="1" customHeight="1" outlineLevel="4" spans="2:66">
      <c r="B357" s="119" t="s">
        <v>784</v>
      </c>
      <c r="C357" s="120" t="s">
        <v>1541</v>
      </c>
      <c r="D357" s="118" t="s">
        <v>1542</v>
      </c>
      <c r="E357" s="119" t="s">
        <v>1543</v>
      </c>
      <c r="F357" s="119"/>
      <c r="G357" s="119" t="s">
        <v>928</v>
      </c>
      <c r="H357" s="119">
        <f t="shared" ref="H357:H361" si="693">IFERROR(J357*L357*N357,0)</f>
        <v>0</v>
      </c>
      <c r="I357" s="119" t="s">
        <v>1227</v>
      </c>
      <c r="J357" s="299"/>
      <c r="K357" s="119" t="s">
        <v>1381</v>
      </c>
      <c r="L357" s="299"/>
      <c r="M357" s="119" t="s">
        <v>1433</v>
      </c>
      <c r="N357" s="119">
        <f t="shared" ref="N357:N364" si="694">COUNTA(O357:Z357)</f>
        <v>0</v>
      </c>
      <c r="O357" s="299"/>
      <c r="P357" s="318"/>
      <c r="Q357" s="318"/>
      <c r="R357" s="318"/>
      <c r="S357" s="318"/>
      <c r="T357" s="318"/>
      <c r="U357" s="318"/>
      <c r="V357" s="318"/>
      <c r="W357" s="318"/>
      <c r="X357" s="318"/>
      <c r="Y357" s="318"/>
      <c r="Z357" s="318"/>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7"/>
      <c r="BM357" s="312"/>
      <c r="BN357" s="315"/>
    </row>
    <row r="358" s="118" customFormat="1" ht="33.95" hidden="1" customHeight="1" outlineLevel="4" spans="2:66">
      <c r="B358" s="119" t="s">
        <v>784</v>
      </c>
      <c r="C358" s="120" t="s">
        <v>1544</v>
      </c>
      <c r="D358" s="118" t="s">
        <v>1545</v>
      </c>
      <c r="E358" s="119" t="s">
        <v>1543</v>
      </c>
      <c r="F358" s="119"/>
      <c r="G358" s="119" t="s">
        <v>928</v>
      </c>
      <c r="H358" s="119">
        <f t="shared" si="693"/>
        <v>0</v>
      </c>
      <c r="I358" s="119" t="s">
        <v>1227</v>
      </c>
      <c r="J358" s="299"/>
      <c r="K358" s="119" t="s">
        <v>1381</v>
      </c>
      <c r="L358" s="299"/>
      <c r="M358" s="119" t="s">
        <v>1433</v>
      </c>
      <c r="N358" s="119">
        <f t="shared" si="694"/>
        <v>0</v>
      </c>
      <c r="O358" s="299"/>
      <c r="P358" s="299"/>
      <c r="Q358" s="299"/>
      <c r="R358" s="299"/>
      <c r="S358" s="299"/>
      <c r="T358" s="299"/>
      <c r="U358" s="299"/>
      <c r="V358" s="299"/>
      <c r="W358" s="299"/>
      <c r="X358" s="299"/>
      <c r="Y358" s="299"/>
      <c r="Z358" s="299"/>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7"/>
      <c r="BM358" s="312"/>
      <c r="BN358" s="315"/>
    </row>
    <row r="359" s="118" customFormat="1" ht="33.95" hidden="1" customHeight="1" outlineLevel="4" spans="2:66">
      <c r="B359" s="119" t="s">
        <v>784</v>
      </c>
      <c r="C359" s="120" t="s">
        <v>1546</v>
      </c>
      <c r="D359" s="118" t="s">
        <v>1547</v>
      </c>
      <c r="E359" s="119" t="s">
        <v>1548</v>
      </c>
      <c r="F359" s="119"/>
      <c r="G359" s="119" t="s">
        <v>928</v>
      </c>
      <c r="H359" s="119">
        <f t="shared" si="693"/>
        <v>0</v>
      </c>
      <c r="I359" s="119" t="s">
        <v>1227</v>
      </c>
      <c r="J359" s="299"/>
      <c r="K359" s="119" t="s">
        <v>1381</v>
      </c>
      <c r="L359" s="299"/>
      <c r="M359" s="119" t="s">
        <v>1433</v>
      </c>
      <c r="N359" s="119">
        <f t="shared" si="694"/>
        <v>0</v>
      </c>
      <c r="O359" s="299"/>
      <c r="P359" s="299"/>
      <c r="Q359" s="299"/>
      <c r="R359" s="299"/>
      <c r="S359" s="299"/>
      <c r="T359" s="299"/>
      <c r="U359" s="299"/>
      <c r="V359" s="299"/>
      <c r="W359" s="299"/>
      <c r="X359" s="299"/>
      <c r="Y359" s="299"/>
      <c r="Z359" s="299"/>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7"/>
      <c r="BM359" s="312"/>
      <c r="BN359" s="315"/>
    </row>
    <row r="360" s="118" customFormat="1" ht="33.95" hidden="1" customHeight="1" outlineLevel="4" spans="2:66">
      <c r="B360" s="119" t="s">
        <v>784</v>
      </c>
      <c r="C360" s="120" t="s">
        <v>1549</v>
      </c>
      <c r="D360" s="118" t="s">
        <v>1550</v>
      </c>
      <c r="E360" s="119" t="s">
        <v>1543</v>
      </c>
      <c r="F360" s="119"/>
      <c r="G360" s="119" t="s">
        <v>928</v>
      </c>
      <c r="H360" s="119">
        <f t="shared" si="693"/>
        <v>0</v>
      </c>
      <c r="I360" s="119" t="s">
        <v>1227</v>
      </c>
      <c r="J360" s="299"/>
      <c r="K360" s="119" t="s">
        <v>1381</v>
      </c>
      <c r="L360" s="299"/>
      <c r="M360" s="119" t="s">
        <v>1433</v>
      </c>
      <c r="N360" s="119">
        <f t="shared" si="694"/>
        <v>0</v>
      </c>
      <c r="O360" s="299"/>
      <c r="P360" s="299"/>
      <c r="Q360" s="299"/>
      <c r="R360" s="299"/>
      <c r="S360" s="299"/>
      <c r="T360" s="299"/>
      <c r="U360" s="299"/>
      <c r="V360" s="299"/>
      <c r="W360" s="299"/>
      <c r="X360" s="299"/>
      <c r="Y360" s="299"/>
      <c r="Z360" s="299"/>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7"/>
      <c r="BM360" s="312"/>
      <c r="BN360" s="315"/>
    </row>
    <row r="361" s="118" customFormat="1" ht="33.95" hidden="1" customHeight="1" outlineLevel="4" spans="2:66">
      <c r="B361" s="119" t="s">
        <v>784</v>
      </c>
      <c r="C361" s="120" t="s">
        <v>1551</v>
      </c>
      <c r="D361" s="118" t="s">
        <v>1552</v>
      </c>
      <c r="E361" s="119" t="s">
        <v>1553</v>
      </c>
      <c r="F361" s="119"/>
      <c r="G361" s="119" t="s">
        <v>928</v>
      </c>
      <c r="H361" s="119">
        <f t="shared" si="693"/>
        <v>0</v>
      </c>
      <c r="I361" s="119" t="s">
        <v>1227</v>
      </c>
      <c r="J361" s="299"/>
      <c r="K361" s="119" t="s">
        <v>1381</v>
      </c>
      <c r="L361" s="299"/>
      <c r="M361" s="119" t="s">
        <v>1433</v>
      </c>
      <c r="N361" s="119">
        <f t="shared" si="694"/>
        <v>0</v>
      </c>
      <c r="O361" s="299"/>
      <c r="P361" s="299"/>
      <c r="Q361" s="299"/>
      <c r="R361" s="299"/>
      <c r="S361" s="299"/>
      <c r="T361" s="299"/>
      <c r="U361" s="299"/>
      <c r="V361" s="299"/>
      <c r="W361" s="299"/>
      <c r="X361" s="299"/>
      <c r="Y361" s="299"/>
      <c r="Z361" s="299"/>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7"/>
      <c r="BM361" s="312"/>
      <c r="BN361" s="315"/>
    </row>
    <row r="362" s="48" customFormat="1" ht="33.95" hidden="1" customHeight="1" outlineLevel="3" spans="2:66">
      <c r="B362" s="115" t="s">
        <v>784</v>
      </c>
      <c r="C362" s="116" t="s">
        <v>1554</v>
      </c>
      <c r="D362" s="48" t="s">
        <v>1555</v>
      </c>
      <c r="E362" s="115" t="s">
        <v>1556</v>
      </c>
      <c r="F362" s="115"/>
      <c r="G362" s="115" t="s">
        <v>928</v>
      </c>
      <c r="H362" s="115">
        <f t="shared" ref="H362:H369" si="708">J362*L362*N362</f>
        <v>0</v>
      </c>
      <c r="I362" s="115" t="s">
        <v>1332</v>
      </c>
      <c r="J362" s="299"/>
      <c r="K362" s="115" t="s">
        <v>1381</v>
      </c>
      <c r="L362" s="299"/>
      <c r="M362" s="115" t="s">
        <v>1433</v>
      </c>
      <c r="N362" s="115">
        <f t="shared" si="694"/>
        <v>0</v>
      </c>
      <c r="O362" s="299"/>
      <c r="P362" s="299"/>
      <c r="Q362" s="299"/>
      <c r="R362" s="299"/>
      <c r="S362" s="299"/>
      <c r="T362" s="299"/>
      <c r="U362" s="299"/>
      <c r="V362" s="299"/>
      <c r="W362" s="299"/>
      <c r="X362" s="299"/>
      <c r="Y362" s="299"/>
      <c r="Z362" s="299"/>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6"/>
      <c r="BM362" s="312"/>
      <c r="BN362" s="314"/>
    </row>
    <row r="363" s="48" customFormat="1" ht="33.95" hidden="1" customHeight="1" outlineLevel="3" spans="2:66">
      <c r="B363" s="115" t="s">
        <v>784</v>
      </c>
      <c r="C363" s="116" t="s">
        <v>1557</v>
      </c>
      <c r="D363" s="48" t="s">
        <v>1558</v>
      </c>
      <c r="E363" s="115" t="s">
        <v>1559</v>
      </c>
      <c r="F363" s="115"/>
      <c r="G363" s="115" t="s">
        <v>928</v>
      </c>
      <c r="H363" s="115">
        <f t="shared" si="708"/>
        <v>0</v>
      </c>
      <c r="I363" s="115" t="s">
        <v>1017</v>
      </c>
      <c r="J363" s="115">
        <f>AVERAGE('1-1 项目基础信息'!$H$9:$S$9)</f>
        <v>0</v>
      </c>
      <c r="K363" s="115" t="s">
        <v>1018</v>
      </c>
      <c r="L363" s="299"/>
      <c r="M363" s="115" t="s">
        <v>1181</v>
      </c>
      <c r="N363" s="115">
        <f t="shared" si="694"/>
        <v>0</v>
      </c>
      <c r="O363" s="299"/>
      <c r="P363" s="299"/>
      <c r="Q363" s="299"/>
      <c r="R363" s="299"/>
      <c r="S363" s="299"/>
      <c r="T363" s="299"/>
      <c r="U363" s="299"/>
      <c r="V363" s="299"/>
      <c r="W363" s="299"/>
      <c r="X363" s="299"/>
      <c r="Y363" s="299"/>
      <c r="Z363" s="299"/>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6"/>
      <c r="BM363" s="312"/>
      <c r="BN363" s="314"/>
    </row>
    <row r="364" s="48" customFormat="1" ht="33.95" hidden="1" customHeight="1" outlineLevel="3" spans="2:66">
      <c r="B364" s="115" t="s">
        <v>784</v>
      </c>
      <c r="C364" s="116" t="s">
        <v>1560</v>
      </c>
      <c r="D364" s="48" t="s">
        <v>1561</v>
      </c>
      <c r="E364" s="115" t="s">
        <v>1562</v>
      </c>
      <c r="F364" s="115"/>
      <c r="G364" s="115" t="s">
        <v>928</v>
      </c>
      <c r="H364" s="115">
        <f t="shared" si="708"/>
        <v>0</v>
      </c>
      <c r="I364" s="115" t="s">
        <v>1167</v>
      </c>
      <c r="J364" s="299"/>
      <c r="K364" s="115" t="s">
        <v>1381</v>
      </c>
      <c r="L364" s="299"/>
      <c r="M364" s="115" t="s">
        <v>1433</v>
      </c>
      <c r="N364" s="115">
        <f t="shared" si="694"/>
        <v>0</v>
      </c>
      <c r="O364" s="299"/>
      <c r="P364" s="317"/>
      <c r="Q364" s="317"/>
      <c r="R364" s="317"/>
      <c r="S364" s="317"/>
      <c r="T364" s="317"/>
      <c r="U364" s="317"/>
      <c r="V364" s="317"/>
      <c r="W364" s="317"/>
      <c r="X364" s="317"/>
      <c r="Y364" s="317"/>
      <c r="Z364" s="317"/>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6"/>
      <c r="BM364" s="312"/>
      <c r="BN364" s="314"/>
    </row>
    <row r="365" s="48" customFormat="1" ht="33.95" hidden="1" customHeight="1" outlineLevel="3" collapsed="1" spans="2:66">
      <c r="B365" s="115" t="s">
        <v>779</v>
      </c>
      <c r="C365" s="116" t="s">
        <v>1563</v>
      </c>
      <c r="D365" s="48" t="s">
        <v>1564</v>
      </c>
      <c r="E365" s="115"/>
      <c r="F365" s="115"/>
      <c r="G365" s="115" t="s">
        <v>928</v>
      </c>
      <c r="H365" s="115">
        <f>SUM(H366:H370)</f>
        <v>0</v>
      </c>
      <c r="I365" s="115"/>
      <c r="J365" s="115"/>
      <c r="K365" s="115"/>
      <c r="L365" s="115"/>
      <c r="M365" s="115"/>
      <c r="N365" s="115"/>
      <c r="O365" s="115"/>
      <c r="P365" s="289"/>
      <c r="Q365" s="289"/>
      <c r="R365" s="289"/>
      <c r="S365" s="289"/>
      <c r="T365" s="289"/>
      <c r="U365" s="289"/>
      <c r="V365" s="289"/>
      <c r="W365" s="289"/>
      <c r="X365" s="289"/>
      <c r="Y365" s="289"/>
      <c r="Z365" s="289"/>
      <c r="AA365" s="289"/>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6"/>
      <c r="BM365" s="312"/>
      <c r="BN365" s="314"/>
    </row>
    <row r="366" s="118" customFormat="1" ht="33.95" hidden="1" customHeight="1" outlineLevel="4" spans="2:66">
      <c r="B366" s="119" t="s">
        <v>784</v>
      </c>
      <c r="C366" s="120" t="s">
        <v>1565</v>
      </c>
      <c r="D366" s="118" t="s">
        <v>1566</v>
      </c>
      <c r="E366" s="119" t="s">
        <v>1567</v>
      </c>
      <c r="F366" s="119"/>
      <c r="G366" s="119" t="s">
        <v>928</v>
      </c>
      <c r="H366" s="119">
        <f t="shared" si="708"/>
        <v>0</v>
      </c>
      <c r="I366" s="119" t="s">
        <v>1568</v>
      </c>
      <c r="J366" s="299"/>
      <c r="K366" s="119" t="s">
        <v>1381</v>
      </c>
      <c r="L366" s="299"/>
      <c r="M366" s="119" t="s">
        <v>1433</v>
      </c>
      <c r="N366" s="119">
        <f t="shared" ref="N366:N372" si="710">COUNTA(O366:Z366)</f>
        <v>0</v>
      </c>
      <c r="O366" s="299"/>
      <c r="P366" s="318"/>
      <c r="Q366" s="318"/>
      <c r="R366" s="318"/>
      <c r="S366" s="318"/>
      <c r="T366" s="318"/>
      <c r="U366" s="318"/>
      <c r="V366" s="318"/>
      <c r="W366" s="318"/>
      <c r="X366" s="318"/>
      <c r="Y366" s="318"/>
      <c r="Z366" s="318"/>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7"/>
      <c r="BM366" s="312"/>
      <c r="BN366" s="315"/>
    </row>
    <row r="367" s="118" customFormat="1" ht="33.95" hidden="1" customHeight="1" outlineLevel="4" spans="2:66">
      <c r="B367" s="119" t="s">
        <v>784</v>
      </c>
      <c r="C367" s="120" t="s">
        <v>1569</v>
      </c>
      <c r="D367" s="118" t="s">
        <v>1570</v>
      </c>
      <c r="E367" s="119" t="s">
        <v>1571</v>
      </c>
      <c r="F367" s="119"/>
      <c r="G367" s="119" t="s">
        <v>928</v>
      </c>
      <c r="H367" s="119">
        <f t="shared" si="708"/>
        <v>0</v>
      </c>
      <c r="I367" s="119" t="s">
        <v>1568</v>
      </c>
      <c r="J367" s="299"/>
      <c r="K367" s="119" t="s">
        <v>1381</v>
      </c>
      <c r="L367" s="299"/>
      <c r="M367" s="119" t="s">
        <v>1433</v>
      </c>
      <c r="N367" s="119">
        <f t="shared" si="710"/>
        <v>0</v>
      </c>
      <c r="O367" s="299"/>
      <c r="P367" s="299"/>
      <c r="Q367" s="299"/>
      <c r="R367" s="299"/>
      <c r="S367" s="299"/>
      <c r="T367" s="299"/>
      <c r="U367" s="299"/>
      <c r="V367" s="299"/>
      <c r="W367" s="299"/>
      <c r="X367" s="299"/>
      <c r="Y367" s="299"/>
      <c r="Z367" s="299"/>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7"/>
      <c r="BM367" s="312"/>
      <c r="BN367" s="315"/>
    </row>
    <row r="368" s="118" customFormat="1" ht="33.95" hidden="1" customHeight="1" outlineLevel="4" spans="2:66">
      <c r="B368" s="119" t="s">
        <v>784</v>
      </c>
      <c r="C368" s="120" t="s">
        <v>1572</v>
      </c>
      <c r="D368" s="118" t="s">
        <v>1573</v>
      </c>
      <c r="E368" s="119" t="s">
        <v>1574</v>
      </c>
      <c r="F368" s="119"/>
      <c r="G368" s="119" t="s">
        <v>928</v>
      </c>
      <c r="H368" s="119">
        <f t="shared" si="708"/>
        <v>0</v>
      </c>
      <c r="I368" s="119" t="s">
        <v>1568</v>
      </c>
      <c r="J368" s="299"/>
      <c r="K368" s="119" t="s">
        <v>1381</v>
      </c>
      <c r="L368" s="299"/>
      <c r="M368" s="119" t="s">
        <v>1433</v>
      </c>
      <c r="N368" s="119">
        <f t="shared" si="710"/>
        <v>0</v>
      </c>
      <c r="O368" s="299"/>
      <c r="P368" s="299"/>
      <c r="Q368" s="299"/>
      <c r="R368" s="299"/>
      <c r="S368" s="299"/>
      <c r="T368" s="299"/>
      <c r="U368" s="299"/>
      <c r="V368" s="299"/>
      <c r="W368" s="299"/>
      <c r="X368" s="299"/>
      <c r="Y368" s="299"/>
      <c r="Z368" s="299"/>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7"/>
      <c r="BM368" s="312"/>
      <c r="BN368" s="315"/>
    </row>
    <row r="369" s="118" customFormat="1" ht="33.95" hidden="1" customHeight="1" outlineLevel="4" spans="2:66">
      <c r="B369" s="119" t="s">
        <v>784</v>
      </c>
      <c r="C369" s="120" t="s">
        <v>1575</v>
      </c>
      <c r="D369" s="118" t="s">
        <v>1576</v>
      </c>
      <c r="E369" s="119" t="s">
        <v>1577</v>
      </c>
      <c r="F369" s="119"/>
      <c r="G369" s="119" t="s">
        <v>928</v>
      </c>
      <c r="H369" s="119">
        <f t="shared" si="708"/>
        <v>0</v>
      </c>
      <c r="I369" s="119" t="s">
        <v>1568</v>
      </c>
      <c r="J369" s="299"/>
      <c r="K369" s="119" t="s">
        <v>1381</v>
      </c>
      <c r="L369" s="299"/>
      <c r="M369" s="119" t="s">
        <v>1433</v>
      </c>
      <c r="N369" s="119">
        <f t="shared" si="710"/>
        <v>0</v>
      </c>
      <c r="O369" s="299"/>
      <c r="P369" s="299"/>
      <c r="Q369" s="299"/>
      <c r="R369" s="299"/>
      <c r="S369" s="299"/>
      <c r="T369" s="299"/>
      <c r="U369" s="299"/>
      <c r="V369" s="299"/>
      <c r="W369" s="299"/>
      <c r="X369" s="299"/>
      <c r="Y369" s="299"/>
      <c r="Z369" s="299"/>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7"/>
      <c r="BM369" s="312"/>
      <c r="BN369" s="315"/>
    </row>
    <row r="370" s="118" customFormat="1" ht="33.95" hidden="1" customHeight="1" outlineLevel="4" spans="2:66">
      <c r="B370" s="119" t="s">
        <v>784</v>
      </c>
      <c r="C370" s="120" t="s">
        <v>1578</v>
      </c>
      <c r="D370" s="118" t="s">
        <v>1579</v>
      </c>
      <c r="E370" s="119" t="s">
        <v>1580</v>
      </c>
      <c r="F370" s="119"/>
      <c r="G370" s="119" t="s">
        <v>928</v>
      </c>
      <c r="H370" s="119">
        <f t="shared" ref="H370:H372" si="724">J370*L370*N370</f>
        <v>0</v>
      </c>
      <c r="I370" s="119" t="s">
        <v>1568</v>
      </c>
      <c r="J370" s="299"/>
      <c r="K370" s="119" t="s">
        <v>1381</v>
      </c>
      <c r="L370" s="299"/>
      <c r="M370" s="119" t="s">
        <v>1433</v>
      </c>
      <c r="N370" s="119">
        <f t="shared" si="710"/>
        <v>0</v>
      </c>
      <c r="O370" s="299"/>
      <c r="P370" s="299"/>
      <c r="Q370" s="299"/>
      <c r="R370" s="299"/>
      <c r="S370" s="299"/>
      <c r="T370" s="299"/>
      <c r="U370" s="299"/>
      <c r="V370" s="299"/>
      <c r="W370" s="299"/>
      <c r="X370" s="299"/>
      <c r="Y370" s="299"/>
      <c r="Z370" s="299"/>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7"/>
      <c r="BM370" s="312"/>
      <c r="BN370" s="315"/>
    </row>
    <row r="371" s="48" customFormat="1" ht="33.95" hidden="1" customHeight="1" outlineLevel="3" spans="2:66">
      <c r="B371" s="115" t="s">
        <v>784</v>
      </c>
      <c r="C371" s="116" t="s">
        <v>1581</v>
      </c>
      <c r="D371" s="48" t="s">
        <v>1582</v>
      </c>
      <c r="E371" s="115" t="s">
        <v>1583</v>
      </c>
      <c r="F371" s="115"/>
      <c r="G371" s="115" t="s">
        <v>928</v>
      </c>
      <c r="H371" s="115">
        <f t="shared" si="724"/>
        <v>0</v>
      </c>
      <c r="I371" s="115" t="s">
        <v>1167</v>
      </c>
      <c r="J371" s="299"/>
      <c r="K371" s="115" t="s">
        <v>1381</v>
      </c>
      <c r="L371" s="299"/>
      <c r="M371" s="115" t="s">
        <v>1433</v>
      </c>
      <c r="N371" s="115">
        <f t="shared" si="710"/>
        <v>0</v>
      </c>
      <c r="O371" s="299"/>
      <c r="P371" s="299"/>
      <c r="Q371" s="299"/>
      <c r="R371" s="299"/>
      <c r="S371" s="299"/>
      <c r="T371" s="299"/>
      <c r="U371" s="299"/>
      <c r="V371" s="299"/>
      <c r="W371" s="299"/>
      <c r="X371" s="299"/>
      <c r="Y371" s="299"/>
      <c r="Z371" s="299"/>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6"/>
      <c r="BM371" s="312"/>
      <c r="BN371" s="314"/>
    </row>
    <row r="372" s="48" customFormat="1" ht="33.95" hidden="1" customHeight="1" outlineLevel="3" spans="2:66">
      <c r="B372" s="115" t="s">
        <v>784</v>
      </c>
      <c r="C372" s="116" t="s">
        <v>1584</v>
      </c>
      <c r="D372" s="48" t="s">
        <v>1585</v>
      </c>
      <c r="E372" s="115" t="s">
        <v>1586</v>
      </c>
      <c r="F372" s="115"/>
      <c r="G372" s="115" t="s">
        <v>928</v>
      </c>
      <c r="H372" s="115">
        <f t="shared" si="724"/>
        <v>0</v>
      </c>
      <c r="I372" s="115" t="s">
        <v>1167</v>
      </c>
      <c r="J372" s="299"/>
      <c r="K372" s="115" t="s">
        <v>1381</v>
      </c>
      <c r="L372" s="299"/>
      <c r="M372" s="115" t="s">
        <v>1433</v>
      </c>
      <c r="N372" s="115">
        <f t="shared" si="710"/>
        <v>0</v>
      </c>
      <c r="O372" s="299"/>
      <c r="P372" s="317"/>
      <c r="Q372" s="317"/>
      <c r="R372" s="317"/>
      <c r="S372" s="317"/>
      <c r="T372" s="317"/>
      <c r="U372" s="317"/>
      <c r="V372" s="317"/>
      <c r="W372" s="317"/>
      <c r="X372" s="317"/>
      <c r="Y372" s="317"/>
      <c r="Z372" s="317"/>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6"/>
      <c r="BM372" s="312"/>
      <c r="BN372" s="314"/>
    </row>
    <row r="373" s="48" customFormat="1" ht="33.95" hidden="1" customHeight="1" outlineLevel="3" collapsed="1" spans="2:66">
      <c r="B373" s="115" t="s">
        <v>779</v>
      </c>
      <c r="C373" s="116" t="s">
        <v>1587</v>
      </c>
      <c r="D373" s="48" t="s">
        <v>1588</v>
      </c>
      <c r="E373" s="115"/>
      <c r="F373" s="115"/>
      <c r="G373" s="115"/>
      <c r="H373" s="115">
        <f>SUM(H374:H379)</f>
        <v>0</v>
      </c>
      <c r="I373" s="115"/>
      <c r="J373" s="115"/>
      <c r="K373" s="115"/>
      <c r="L373" s="115"/>
      <c r="M373" s="115"/>
      <c r="N373" s="115"/>
      <c r="O373" s="115"/>
      <c r="P373" s="289"/>
      <c r="Q373" s="289"/>
      <c r="R373" s="289"/>
      <c r="S373" s="289"/>
      <c r="T373" s="289"/>
      <c r="U373" s="289"/>
      <c r="V373" s="289"/>
      <c r="W373" s="289"/>
      <c r="X373" s="289"/>
      <c r="Y373" s="289"/>
      <c r="Z373" s="289"/>
      <c r="AA373" s="289"/>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6"/>
      <c r="BM373" s="312"/>
      <c r="BN373" s="314"/>
    </row>
    <row r="374" s="118" customFormat="1" ht="33.95" hidden="1" customHeight="1" outlineLevel="4" spans="2:66">
      <c r="B374" s="119" t="s">
        <v>784</v>
      </c>
      <c r="C374" s="120" t="s">
        <v>1589</v>
      </c>
      <c r="D374" s="118" t="s">
        <v>1590</v>
      </c>
      <c r="E374" s="119" t="s">
        <v>1591</v>
      </c>
      <c r="F374" s="119"/>
      <c r="G374" s="119" t="s">
        <v>928</v>
      </c>
      <c r="H374" s="119">
        <f t="shared" ref="H374:H379" si="726">J374*L374*N374</f>
        <v>0</v>
      </c>
      <c r="I374" s="119" t="s">
        <v>1568</v>
      </c>
      <c r="J374" s="299"/>
      <c r="K374" s="119" t="s">
        <v>1381</v>
      </c>
      <c r="L374" s="299"/>
      <c r="M374" s="119" t="s">
        <v>1433</v>
      </c>
      <c r="N374" s="119">
        <f t="shared" ref="N374:N380" si="727">COUNTA(O374:Z374)</f>
        <v>0</v>
      </c>
      <c r="O374" s="318"/>
      <c r="P374" s="318"/>
      <c r="Q374" s="318"/>
      <c r="R374" s="318"/>
      <c r="S374" s="318"/>
      <c r="T374" s="318"/>
      <c r="U374" s="318"/>
      <c r="V374" s="318"/>
      <c r="W374" s="318"/>
      <c r="X374" s="318"/>
      <c r="Y374" s="318"/>
      <c r="Z374" s="318"/>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7"/>
      <c r="BM374" s="312"/>
      <c r="BN374" s="315"/>
    </row>
    <row r="375" s="118" customFormat="1" ht="33.95" hidden="1" customHeight="1" outlineLevel="4" spans="2:66">
      <c r="B375" s="119" t="s">
        <v>784</v>
      </c>
      <c r="C375" s="120" t="s">
        <v>1592</v>
      </c>
      <c r="D375" s="118" t="s">
        <v>1593</v>
      </c>
      <c r="E375" s="119" t="s">
        <v>1594</v>
      </c>
      <c r="F375" s="119"/>
      <c r="G375" s="119" t="s">
        <v>928</v>
      </c>
      <c r="H375" s="119">
        <f t="shared" si="726"/>
        <v>0</v>
      </c>
      <c r="I375" s="119" t="s">
        <v>1568</v>
      </c>
      <c r="J375" s="299"/>
      <c r="K375" s="119" t="s">
        <v>1381</v>
      </c>
      <c r="L375" s="299"/>
      <c r="M375" s="119" t="s">
        <v>1433</v>
      </c>
      <c r="N375" s="119">
        <f t="shared" si="727"/>
        <v>0</v>
      </c>
      <c r="O375" s="299"/>
      <c r="P375" s="299"/>
      <c r="Q375" s="299"/>
      <c r="R375" s="299"/>
      <c r="S375" s="299"/>
      <c r="T375" s="299"/>
      <c r="U375" s="299"/>
      <c r="V375" s="299"/>
      <c r="W375" s="299"/>
      <c r="X375" s="299"/>
      <c r="Y375" s="299"/>
      <c r="Z375" s="299"/>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7"/>
      <c r="BM375" s="312"/>
      <c r="BN375" s="315"/>
    </row>
    <row r="376" s="118" customFormat="1" ht="33.95" hidden="1" customHeight="1" outlineLevel="4" spans="2:66">
      <c r="B376" s="119" t="s">
        <v>784</v>
      </c>
      <c r="C376" s="120" t="s">
        <v>1595</v>
      </c>
      <c r="D376" s="118" t="s">
        <v>1596</v>
      </c>
      <c r="E376" s="119" t="s">
        <v>1597</v>
      </c>
      <c r="F376" s="119"/>
      <c r="G376" s="119" t="s">
        <v>928</v>
      </c>
      <c r="H376" s="119">
        <f t="shared" si="726"/>
        <v>0</v>
      </c>
      <c r="I376" s="119" t="s">
        <v>1568</v>
      </c>
      <c r="J376" s="299"/>
      <c r="K376" s="119" t="s">
        <v>1381</v>
      </c>
      <c r="L376" s="299"/>
      <c r="M376" s="119" t="s">
        <v>1433</v>
      </c>
      <c r="N376" s="119">
        <f t="shared" si="727"/>
        <v>0</v>
      </c>
      <c r="O376" s="299"/>
      <c r="P376" s="299"/>
      <c r="Q376" s="299"/>
      <c r="R376" s="299"/>
      <c r="S376" s="299"/>
      <c r="T376" s="299"/>
      <c r="U376" s="299"/>
      <c r="V376" s="299"/>
      <c r="W376" s="299"/>
      <c r="X376" s="299"/>
      <c r="Y376" s="299"/>
      <c r="Z376" s="299"/>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7"/>
      <c r="BM376" s="312"/>
      <c r="BN376" s="315"/>
    </row>
    <row r="377" s="118" customFormat="1" ht="33.95" hidden="1" customHeight="1" outlineLevel="4" spans="2:66">
      <c r="B377" s="119" t="s">
        <v>784</v>
      </c>
      <c r="C377" s="120" t="s">
        <v>1598</v>
      </c>
      <c r="D377" s="118" t="s">
        <v>1599</v>
      </c>
      <c r="E377" s="119" t="s">
        <v>1600</v>
      </c>
      <c r="F377" s="119"/>
      <c r="G377" s="119" t="s">
        <v>928</v>
      </c>
      <c r="H377" s="119">
        <f t="shared" si="726"/>
        <v>0</v>
      </c>
      <c r="I377" s="119" t="s">
        <v>1568</v>
      </c>
      <c r="J377" s="299"/>
      <c r="K377" s="119" t="s">
        <v>1381</v>
      </c>
      <c r="L377" s="299"/>
      <c r="M377" s="119" t="s">
        <v>1433</v>
      </c>
      <c r="N377" s="119">
        <f t="shared" si="727"/>
        <v>0</v>
      </c>
      <c r="O377" s="299"/>
      <c r="P377" s="299"/>
      <c r="Q377" s="299"/>
      <c r="R377" s="299"/>
      <c r="S377" s="299"/>
      <c r="T377" s="299"/>
      <c r="U377" s="299"/>
      <c r="V377" s="299"/>
      <c r="W377" s="299"/>
      <c r="X377" s="299"/>
      <c r="Y377" s="299"/>
      <c r="Z377" s="299"/>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7"/>
      <c r="BM377" s="312"/>
      <c r="BN377" s="315"/>
    </row>
    <row r="378" s="118" customFormat="1" ht="33.95" hidden="1" customHeight="1" outlineLevel="4" spans="2:66">
      <c r="B378" s="119" t="s">
        <v>784</v>
      </c>
      <c r="C378" s="120" t="s">
        <v>1601</v>
      </c>
      <c r="D378" s="118" t="s">
        <v>1602</v>
      </c>
      <c r="E378" s="119" t="s">
        <v>1603</v>
      </c>
      <c r="F378" s="119"/>
      <c r="G378" s="119" t="s">
        <v>928</v>
      </c>
      <c r="H378" s="119">
        <f t="shared" si="726"/>
        <v>0</v>
      </c>
      <c r="I378" s="119" t="s">
        <v>1568</v>
      </c>
      <c r="J378" s="299"/>
      <c r="K378" s="119" t="s">
        <v>1381</v>
      </c>
      <c r="L378" s="299"/>
      <c r="M378" s="119" t="s">
        <v>1433</v>
      </c>
      <c r="N378" s="119">
        <f t="shared" si="727"/>
        <v>0</v>
      </c>
      <c r="O378" s="299"/>
      <c r="P378" s="299"/>
      <c r="Q378" s="299"/>
      <c r="R378" s="299"/>
      <c r="S378" s="299"/>
      <c r="T378" s="299"/>
      <c r="U378" s="299"/>
      <c r="V378" s="299"/>
      <c r="W378" s="299"/>
      <c r="X378" s="299"/>
      <c r="Y378" s="299"/>
      <c r="Z378" s="299"/>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7"/>
      <c r="BM378" s="312"/>
      <c r="BN378" s="315"/>
    </row>
    <row r="379" s="118" customFormat="1" ht="33.95" hidden="1" customHeight="1" outlineLevel="4" spans="2:66">
      <c r="B379" s="119" t="s">
        <v>784</v>
      </c>
      <c r="C379" s="120" t="s">
        <v>1604</v>
      </c>
      <c r="D379" s="118" t="s">
        <v>1605</v>
      </c>
      <c r="E379" s="119" t="s">
        <v>1606</v>
      </c>
      <c r="F379" s="119"/>
      <c r="G379" s="119" t="s">
        <v>928</v>
      </c>
      <c r="H379" s="119">
        <f t="shared" si="726"/>
        <v>0</v>
      </c>
      <c r="I379" s="119" t="s">
        <v>1568</v>
      </c>
      <c r="J379" s="299"/>
      <c r="K379" s="119" t="s">
        <v>1381</v>
      </c>
      <c r="L379" s="299"/>
      <c r="M379" s="119" t="s">
        <v>1433</v>
      </c>
      <c r="N379" s="119">
        <f t="shared" si="727"/>
        <v>0</v>
      </c>
      <c r="O379" s="299"/>
      <c r="P379" s="299"/>
      <c r="Q379" s="299"/>
      <c r="R379" s="299"/>
      <c r="S379" s="299"/>
      <c r="T379" s="299"/>
      <c r="U379" s="299"/>
      <c r="V379" s="299"/>
      <c r="W379" s="299"/>
      <c r="X379" s="299"/>
      <c r="Y379" s="299"/>
      <c r="Z379" s="299"/>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7"/>
      <c r="BM379" s="312"/>
      <c r="BN379" s="315"/>
    </row>
    <row r="380" s="48" customFormat="1" ht="33.95" hidden="1" customHeight="1" outlineLevel="3" spans="2:66">
      <c r="B380" s="115" t="s">
        <v>784</v>
      </c>
      <c r="C380" s="116" t="s">
        <v>1607</v>
      </c>
      <c r="D380" s="48" t="s">
        <v>1608</v>
      </c>
      <c r="E380" s="115" t="s">
        <v>1609</v>
      </c>
      <c r="F380" s="115" t="s">
        <v>1610</v>
      </c>
      <c r="G380" s="115" t="s">
        <v>928</v>
      </c>
      <c r="H380" s="115">
        <f>J380*L380</f>
        <v>0</v>
      </c>
      <c r="I380" s="115" t="s">
        <v>1227</v>
      </c>
      <c r="J380" s="115">
        <v>1</v>
      </c>
      <c r="K380" s="115" t="s">
        <v>1228</v>
      </c>
      <c r="L380" s="299">
        <f>预算主表!P89</f>
        <v>0</v>
      </c>
      <c r="M380" s="115" t="s">
        <v>1362</v>
      </c>
      <c r="N380" s="115">
        <f t="shared" si="727"/>
        <v>1</v>
      </c>
      <c r="O380" s="317" t="s">
        <v>1277</v>
      </c>
      <c r="P380" s="317"/>
      <c r="Q380" s="317"/>
      <c r="R380" s="317"/>
      <c r="S380" s="317"/>
      <c r="T380" s="317"/>
      <c r="U380" s="317"/>
      <c r="V380" s="317"/>
      <c r="W380" s="317"/>
      <c r="X380" s="317"/>
      <c r="Y380" s="317"/>
      <c r="Z380" s="317"/>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6"/>
      <c r="BM380" s="312"/>
      <c r="BN380" s="314"/>
    </row>
    <row r="381" s="108" customFormat="1" ht="33.95" hidden="1" customHeight="1" outlineLevel="1" spans="2:66">
      <c r="B381" s="109" t="s">
        <v>779</v>
      </c>
      <c r="C381" s="110">
        <v>1.2</v>
      </c>
      <c r="D381" s="108" t="s">
        <v>9</v>
      </c>
      <c r="E381" s="109"/>
      <c r="F381" s="109"/>
      <c r="G381" s="109"/>
      <c r="H381" s="109">
        <f>H382+H430+H461+H486+H502+H540</f>
        <v>23053.0973451327</v>
      </c>
      <c r="N381" s="304"/>
      <c r="O381" s="287"/>
      <c r="P381" s="287"/>
      <c r="Q381" s="287"/>
      <c r="R381" s="287"/>
      <c r="S381" s="287"/>
      <c r="T381" s="287"/>
      <c r="U381" s="287"/>
      <c r="V381" s="287"/>
      <c r="W381" s="287"/>
      <c r="X381" s="287"/>
      <c r="Y381" s="287"/>
      <c r="Z381" s="287"/>
      <c r="AA381" s="287"/>
      <c r="AB381" s="109">
        <f t="shared" ref="AB381:AF381" si="741">AB382+AB430+AB461+AB486+AB502+AB540</f>
        <v>23053.0973451327</v>
      </c>
      <c r="AC381" s="109">
        <f t="shared" si="741"/>
        <v>23053.0973451327</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4"/>
      <c r="BM381" s="312"/>
      <c r="BN381" s="287"/>
    </row>
    <row r="382" s="29" customFormat="1" ht="33.95" hidden="1" customHeight="1" outlineLevel="2" spans="2:66">
      <c r="B382" s="112" t="s">
        <v>779</v>
      </c>
      <c r="C382" s="113" t="s">
        <v>1611</v>
      </c>
      <c r="D382" s="29" t="s">
        <v>1612</v>
      </c>
      <c r="E382" s="112"/>
      <c r="F382" s="112"/>
      <c r="G382" s="112"/>
      <c r="H382" s="112">
        <f>H383+H399+H410+H418</f>
        <v>23053.0973451327</v>
      </c>
      <c r="I382" s="112"/>
      <c r="J382" s="112"/>
      <c r="K382" s="112"/>
      <c r="L382" s="112"/>
      <c r="M382" s="112"/>
      <c r="N382" s="305"/>
      <c r="O382" s="288"/>
      <c r="P382" s="288"/>
      <c r="Q382" s="288"/>
      <c r="R382" s="288"/>
      <c r="S382" s="288"/>
      <c r="T382" s="288"/>
      <c r="U382" s="288"/>
      <c r="V382" s="288"/>
      <c r="W382" s="288"/>
      <c r="X382" s="288"/>
      <c r="Y382" s="288"/>
      <c r="Z382" s="288"/>
      <c r="AA382" s="288"/>
      <c r="AB382" s="112">
        <f t="shared" ref="AB382:AF382" si="742">AB383+AB399+AB410+AB418</f>
        <v>23053.0973451327</v>
      </c>
      <c r="AC382" s="112">
        <f t="shared" si="742"/>
        <v>23053.0973451327</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5"/>
      <c r="BM382" s="312"/>
      <c r="BN382" s="313"/>
    </row>
    <row r="383" s="48" customFormat="1" ht="33.95" hidden="1" customHeight="1" outlineLevel="3" collapsed="1" spans="2:66">
      <c r="B383" s="115" t="s">
        <v>779</v>
      </c>
      <c r="C383" s="116" t="s">
        <v>1613</v>
      </c>
      <c r="D383" s="48" t="s">
        <v>1614</v>
      </c>
      <c r="E383" s="115"/>
      <c r="F383" s="115"/>
      <c r="G383" s="115"/>
      <c r="H383" s="115">
        <f>SUM(H384:H398)</f>
        <v>18053.0973451327</v>
      </c>
      <c r="I383" s="115"/>
      <c r="J383" s="115"/>
      <c r="K383" s="115"/>
      <c r="L383" s="115"/>
      <c r="M383" s="115"/>
      <c r="N383" s="306"/>
      <c r="O383" s="289"/>
      <c r="P383" s="289"/>
      <c r="Q383" s="289"/>
      <c r="R383" s="289"/>
      <c r="S383" s="289"/>
      <c r="T383" s="289"/>
      <c r="U383" s="289"/>
      <c r="V383" s="289"/>
      <c r="W383" s="289"/>
      <c r="X383" s="289"/>
      <c r="Y383" s="289"/>
      <c r="Z383" s="289"/>
      <c r="AA383" s="289"/>
      <c r="AB383" s="115">
        <f t="shared" ref="AB383:AF383" si="743">SUM(AB384:AB398)</f>
        <v>18053.0973451327</v>
      </c>
      <c r="AC383" s="115">
        <f t="shared" si="743"/>
        <v>18053.0973451327</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6"/>
      <c r="BM383" s="312"/>
      <c r="BN383" s="314"/>
    </row>
    <row r="384" s="118" customFormat="1" ht="33.95" hidden="1" customHeight="1" outlineLevel="5" spans="2:66">
      <c r="B384" s="119" t="s">
        <v>784</v>
      </c>
      <c r="C384" s="120" t="s">
        <v>1615</v>
      </c>
      <c r="D384" s="118" t="s">
        <v>1616</v>
      </c>
      <c r="E384" s="119" t="s">
        <v>1617</v>
      </c>
      <c r="F384" s="119" t="s">
        <v>1610</v>
      </c>
      <c r="G384" s="119" t="s">
        <v>928</v>
      </c>
      <c r="H384" s="119">
        <f t="shared" ref="H384:H398" si="744">J384*L384</f>
        <v>18053.0973451327</v>
      </c>
      <c r="I384" s="119" t="s">
        <v>1227</v>
      </c>
      <c r="J384" s="299">
        <f>预算主表!P77/2000</f>
        <v>9.02654867256635</v>
      </c>
      <c r="K384" s="119" t="s">
        <v>1618</v>
      </c>
      <c r="L384" s="119">
        <v>2000</v>
      </c>
      <c r="M384" s="119" t="s">
        <v>1619</v>
      </c>
      <c r="N384" s="119">
        <f t="shared" ref="N384:N398" si="745">COUNTA(O384:Z384)</f>
        <v>1</v>
      </c>
      <c r="O384" s="318" t="s">
        <v>1277</v>
      </c>
      <c r="P384" s="318"/>
      <c r="Q384" s="318"/>
      <c r="R384" s="318"/>
      <c r="S384" s="318"/>
      <c r="T384" s="318"/>
      <c r="U384" s="318"/>
      <c r="V384" s="318"/>
      <c r="W384" s="318"/>
      <c r="X384" s="318"/>
      <c r="Y384" s="318"/>
      <c r="Z384" s="318"/>
      <c r="AA384" s="119"/>
      <c r="AB384" s="119">
        <f t="shared" ref="AB384:AB395" si="746">SUM(AC384,AF384,AI384,AL384,AO384,AR384,AU384,AX384,BA384,BD384,BG384,BJ384)</f>
        <v>18053.0973451327</v>
      </c>
      <c r="AC384" s="119">
        <f>IF(O384="√",$J384*$L384/$N384,0)</f>
        <v>18053.0973451327</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7"/>
      <c r="BM384" s="312"/>
      <c r="BN384" s="315"/>
    </row>
    <row r="385" s="118" customFormat="1" ht="33.95" hidden="1" customHeight="1" outlineLevel="5" spans="2:66">
      <c r="B385" s="119" t="s">
        <v>784</v>
      </c>
      <c r="C385" s="120" t="s">
        <v>1620</v>
      </c>
      <c r="D385" s="118" t="s">
        <v>1621</v>
      </c>
      <c r="E385" s="119" t="s">
        <v>1622</v>
      </c>
      <c r="F385" s="119" t="s">
        <v>1610</v>
      </c>
      <c r="G385" s="119" t="s">
        <v>928</v>
      </c>
      <c r="H385" s="119">
        <f t="shared" si="744"/>
        <v>0</v>
      </c>
      <c r="I385" s="119" t="s">
        <v>1227</v>
      </c>
      <c r="J385" s="299"/>
      <c r="K385" s="119" t="s">
        <v>1618</v>
      </c>
      <c r="L385" s="119">
        <v>165</v>
      </c>
      <c r="M385" s="119" t="s">
        <v>1619</v>
      </c>
      <c r="N385" s="119">
        <f t="shared" si="745"/>
        <v>0</v>
      </c>
      <c r="O385" s="299"/>
      <c r="P385" s="299"/>
      <c r="Q385" s="299"/>
      <c r="R385" s="299"/>
      <c r="S385" s="299"/>
      <c r="T385" s="299"/>
      <c r="U385" s="299"/>
      <c r="V385" s="299"/>
      <c r="W385" s="299"/>
      <c r="X385" s="299"/>
      <c r="Y385" s="299"/>
      <c r="Z385" s="299"/>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7"/>
      <c r="BM385" s="312"/>
      <c r="BN385" s="315"/>
    </row>
    <row r="386" s="118" customFormat="1" ht="33.95" hidden="1" customHeight="1" outlineLevel="5" spans="2:66">
      <c r="B386" s="119" t="s">
        <v>784</v>
      </c>
      <c r="C386" s="120" t="s">
        <v>1623</v>
      </c>
      <c r="D386" s="118" t="s">
        <v>1624</v>
      </c>
      <c r="E386" s="119" t="s">
        <v>1625</v>
      </c>
      <c r="F386" s="119" t="s">
        <v>1610</v>
      </c>
      <c r="G386" s="119" t="s">
        <v>928</v>
      </c>
      <c r="H386" s="119">
        <f t="shared" si="744"/>
        <v>0</v>
      </c>
      <c r="I386" s="119" t="s">
        <v>1227</v>
      </c>
      <c r="J386" s="299"/>
      <c r="K386" s="119" t="s">
        <v>1618</v>
      </c>
      <c r="L386" s="119">
        <v>540</v>
      </c>
      <c r="M386" s="119" t="s">
        <v>1619</v>
      </c>
      <c r="N386" s="119">
        <f t="shared" si="745"/>
        <v>0</v>
      </c>
      <c r="O386" s="299"/>
      <c r="P386" s="299"/>
      <c r="Q386" s="299"/>
      <c r="R386" s="299"/>
      <c r="S386" s="299"/>
      <c r="T386" s="299"/>
      <c r="U386" s="299"/>
      <c r="V386" s="299"/>
      <c r="W386" s="299"/>
      <c r="X386" s="299"/>
      <c r="Y386" s="299"/>
      <c r="Z386" s="299"/>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7"/>
      <c r="BM386" s="312"/>
      <c r="BN386" s="315"/>
    </row>
    <row r="387" s="118" customFormat="1" ht="33.95" hidden="1" customHeight="1" outlineLevel="5" spans="2:66">
      <c r="B387" s="119" t="s">
        <v>784</v>
      </c>
      <c r="C387" s="120" t="s">
        <v>1626</v>
      </c>
      <c r="D387" s="118" t="s">
        <v>1627</v>
      </c>
      <c r="E387" s="119" t="s">
        <v>1628</v>
      </c>
      <c r="F387" s="119" t="s">
        <v>1610</v>
      </c>
      <c r="G387" s="119" t="s">
        <v>928</v>
      </c>
      <c r="H387" s="119">
        <f t="shared" si="744"/>
        <v>0</v>
      </c>
      <c r="I387" s="119" t="s">
        <v>1227</v>
      </c>
      <c r="J387" s="299"/>
      <c r="K387" s="119" t="s">
        <v>1618</v>
      </c>
      <c r="L387" s="119">
        <v>930</v>
      </c>
      <c r="M387" s="119" t="s">
        <v>1619</v>
      </c>
      <c r="N387" s="119">
        <f t="shared" si="745"/>
        <v>0</v>
      </c>
      <c r="O387" s="299"/>
      <c r="P387" s="299"/>
      <c r="Q387" s="299"/>
      <c r="R387" s="299"/>
      <c r="S387" s="299"/>
      <c r="T387" s="299"/>
      <c r="U387" s="299"/>
      <c r="V387" s="299"/>
      <c r="W387" s="299"/>
      <c r="X387" s="299"/>
      <c r="Y387" s="299"/>
      <c r="Z387" s="299"/>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7"/>
      <c r="BM387" s="312"/>
      <c r="BN387" s="315"/>
    </row>
    <row r="388" s="118" customFormat="1" ht="33.95" hidden="1" customHeight="1" outlineLevel="5" spans="2:66">
      <c r="B388" s="119" t="s">
        <v>784</v>
      </c>
      <c r="C388" s="120" t="s">
        <v>1629</v>
      </c>
      <c r="D388" s="118" t="s">
        <v>1630</v>
      </c>
      <c r="E388" s="119" t="s">
        <v>1631</v>
      </c>
      <c r="F388" s="119" t="s">
        <v>1610</v>
      </c>
      <c r="G388" s="119" t="s">
        <v>928</v>
      </c>
      <c r="H388" s="119">
        <f t="shared" si="744"/>
        <v>0</v>
      </c>
      <c r="I388" s="119" t="s">
        <v>1227</v>
      </c>
      <c r="J388" s="299"/>
      <c r="K388" s="119" t="s">
        <v>1618</v>
      </c>
      <c r="L388" s="119">
        <v>230</v>
      </c>
      <c r="M388" s="119" t="s">
        <v>1619</v>
      </c>
      <c r="N388" s="119">
        <f t="shared" si="745"/>
        <v>0</v>
      </c>
      <c r="O388" s="299"/>
      <c r="P388" s="299"/>
      <c r="Q388" s="299"/>
      <c r="R388" s="299"/>
      <c r="S388" s="299"/>
      <c r="T388" s="299"/>
      <c r="U388" s="299"/>
      <c r="V388" s="299"/>
      <c r="W388" s="299"/>
      <c r="X388" s="299"/>
      <c r="Y388" s="299"/>
      <c r="Z388" s="299"/>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7"/>
      <c r="BM388" s="312"/>
      <c r="BN388" s="315"/>
    </row>
    <row r="389" s="118" customFormat="1" ht="33.95" hidden="1" customHeight="1" outlineLevel="5" spans="2:66">
      <c r="B389" s="119" t="s">
        <v>784</v>
      </c>
      <c r="C389" s="120" t="s">
        <v>1632</v>
      </c>
      <c r="D389" s="118" t="s">
        <v>1633</v>
      </c>
      <c r="E389" s="119" t="s">
        <v>1634</v>
      </c>
      <c r="F389" s="119" t="s">
        <v>1610</v>
      </c>
      <c r="G389" s="119" t="s">
        <v>928</v>
      </c>
      <c r="H389" s="119">
        <f t="shared" si="744"/>
        <v>0</v>
      </c>
      <c r="I389" s="119" t="s">
        <v>1227</v>
      </c>
      <c r="J389" s="299"/>
      <c r="K389" s="119" t="s">
        <v>1618</v>
      </c>
      <c r="L389" s="119">
        <v>500</v>
      </c>
      <c r="M389" s="119" t="s">
        <v>1619</v>
      </c>
      <c r="N389" s="119">
        <f t="shared" si="745"/>
        <v>0</v>
      </c>
      <c r="O389" s="299"/>
      <c r="P389" s="299"/>
      <c r="Q389" s="299"/>
      <c r="R389" s="299"/>
      <c r="S389" s="299"/>
      <c r="T389" s="299"/>
      <c r="U389" s="299"/>
      <c r="V389" s="299"/>
      <c r="W389" s="299"/>
      <c r="X389" s="299"/>
      <c r="Y389" s="299"/>
      <c r="Z389" s="299"/>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7"/>
      <c r="BM389" s="312"/>
      <c r="BN389" s="315"/>
    </row>
    <row r="390" s="118" customFormat="1" ht="33.95" hidden="1" customHeight="1" outlineLevel="5" spans="2:66">
      <c r="B390" s="119" t="s">
        <v>784</v>
      </c>
      <c r="C390" s="120" t="s">
        <v>1635</v>
      </c>
      <c r="D390" s="118" t="s">
        <v>1636</v>
      </c>
      <c r="E390" s="119" t="s">
        <v>1631</v>
      </c>
      <c r="F390" s="119" t="s">
        <v>1610</v>
      </c>
      <c r="G390" s="119" t="s">
        <v>928</v>
      </c>
      <c r="H390" s="119">
        <f t="shared" si="744"/>
        <v>0</v>
      </c>
      <c r="I390" s="119" t="s">
        <v>1227</v>
      </c>
      <c r="J390" s="299"/>
      <c r="K390" s="119" t="s">
        <v>1618</v>
      </c>
      <c r="L390" s="119">
        <v>150</v>
      </c>
      <c r="M390" s="119" t="s">
        <v>1619</v>
      </c>
      <c r="N390" s="119">
        <f t="shared" si="745"/>
        <v>0</v>
      </c>
      <c r="O390" s="299"/>
      <c r="P390" s="299"/>
      <c r="Q390" s="299"/>
      <c r="R390" s="299"/>
      <c r="S390" s="299"/>
      <c r="T390" s="299"/>
      <c r="U390" s="299"/>
      <c r="V390" s="299"/>
      <c r="W390" s="299"/>
      <c r="X390" s="299"/>
      <c r="Y390" s="299"/>
      <c r="Z390" s="299"/>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7"/>
      <c r="BM390" s="312"/>
      <c r="BN390" s="315"/>
    </row>
    <row r="391" s="118" customFormat="1" ht="33.95" hidden="1" customHeight="1" outlineLevel="5" spans="2:66">
      <c r="B391" s="119" t="s">
        <v>784</v>
      </c>
      <c r="C391" s="120" t="s">
        <v>1637</v>
      </c>
      <c r="D391" s="118" t="s">
        <v>1638</v>
      </c>
      <c r="E391" s="119" t="s">
        <v>1639</v>
      </c>
      <c r="F391" s="119" t="s">
        <v>1610</v>
      </c>
      <c r="G391" s="119" t="s">
        <v>928</v>
      </c>
      <c r="H391" s="119">
        <f t="shared" si="744"/>
        <v>0</v>
      </c>
      <c r="I391" s="119" t="s">
        <v>1227</v>
      </c>
      <c r="J391" s="299"/>
      <c r="K391" s="119" t="s">
        <v>1618</v>
      </c>
      <c r="L391" s="119">
        <f>SUMIFS('附表1-数据库'!$D$2:$D$22,'附表1-数据库'!$B$2:$B$22,$D391,'附表1-数据库'!$C$2:$C$22,'1-1 项目基础信息'!$D$13)</f>
        <v>0</v>
      </c>
      <c r="M391" s="119" t="s">
        <v>1619</v>
      </c>
      <c r="N391" s="119">
        <f t="shared" si="745"/>
        <v>0</v>
      </c>
      <c r="O391" s="299"/>
      <c r="P391" s="299"/>
      <c r="Q391" s="299"/>
      <c r="R391" s="299"/>
      <c r="S391" s="299"/>
      <c r="T391" s="299"/>
      <c r="U391" s="299"/>
      <c r="V391" s="299"/>
      <c r="W391" s="299"/>
      <c r="X391" s="299"/>
      <c r="Y391" s="299"/>
      <c r="Z391" s="299"/>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7"/>
      <c r="BM391" s="312"/>
      <c r="BN391" s="315"/>
    </row>
    <row r="392" s="118" customFormat="1" ht="33.95" hidden="1" customHeight="1" outlineLevel="5" spans="2:66">
      <c r="B392" s="119" t="s">
        <v>784</v>
      </c>
      <c r="C392" s="120" t="s">
        <v>1640</v>
      </c>
      <c r="D392" s="118" t="s">
        <v>1641</v>
      </c>
      <c r="E392" s="119" t="s">
        <v>1642</v>
      </c>
      <c r="F392" s="119" t="s">
        <v>1610</v>
      </c>
      <c r="G392" s="119" t="s">
        <v>928</v>
      </c>
      <c r="H392" s="119">
        <f t="shared" si="744"/>
        <v>0</v>
      </c>
      <c r="I392" s="119" t="s">
        <v>1227</v>
      </c>
      <c r="J392" s="299"/>
      <c r="K392" s="119" t="s">
        <v>1618</v>
      </c>
      <c r="L392" s="119">
        <f>SUMIFS('附表1-数据库'!$D$2:$D$22,'附表1-数据库'!$B$2:$B$22,$D392,'附表1-数据库'!$C$2:$C$22,'1-1 项目基础信息'!$D$13)</f>
        <v>0</v>
      </c>
      <c r="M392" s="119" t="s">
        <v>1619</v>
      </c>
      <c r="N392" s="119">
        <f t="shared" si="745"/>
        <v>0</v>
      </c>
      <c r="O392" s="299"/>
      <c r="P392" s="299"/>
      <c r="Q392" s="299"/>
      <c r="R392" s="299"/>
      <c r="S392" s="299"/>
      <c r="T392" s="299"/>
      <c r="U392" s="299"/>
      <c r="V392" s="299"/>
      <c r="W392" s="299"/>
      <c r="X392" s="299"/>
      <c r="Y392" s="299"/>
      <c r="Z392" s="299"/>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7"/>
      <c r="BM392" s="312"/>
      <c r="BN392" s="315"/>
    </row>
    <row r="393" s="118" customFormat="1" ht="33.95" hidden="1" customHeight="1" outlineLevel="5" spans="2:66">
      <c r="B393" s="119" t="s">
        <v>784</v>
      </c>
      <c r="C393" s="120" t="s">
        <v>1643</v>
      </c>
      <c r="D393" s="118" t="s">
        <v>1644</v>
      </c>
      <c r="E393" s="119" t="s">
        <v>1625</v>
      </c>
      <c r="F393" s="119" t="s">
        <v>1610</v>
      </c>
      <c r="G393" s="119" t="s">
        <v>928</v>
      </c>
      <c r="H393" s="119">
        <f t="shared" si="744"/>
        <v>0</v>
      </c>
      <c r="I393" s="119" t="s">
        <v>1227</v>
      </c>
      <c r="J393" s="299"/>
      <c r="K393" s="119" t="s">
        <v>1618</v>
      </c>
      <c r="L393" s="119">
        <f>SUMIFS('附表1-数据库'!$D$2:$D$22,'附表1-数据库'!$B$2:$B$22,$D393,'附表1-数据库'!$C$2:$C$22,'1-1 项目基础信息'!$D$13)</f>
        <v>0</v>
      </c>
      <c r="M393" s="119" t="s">
        <v>1619</v>
      </c>
      <c r="N393" s="119">
        <f t="shared" si="745"/>
        <v>0</v>
      </c>
      <c r="O393" s="299"/>
      <c r="P393" s="299"/>
      <c r="Q393" s="299"/>
      <c r="R393" s="299"/>
      <c r="S393" s="299"/>
      <c r="T393" s="299"/>
      <c r="U393" s="299"/>
      <c r="V393" s="299"/>
      <c r="W393" s="299"/>
      <c r="X393" s="299"/>
      <c r="Y393" s="299"/>
      <c r="Z393" s="299"/>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7"/>
      <c r="BM393" s="312"/>
      <c r="BN393" s="315"/>
    </row>
    <row r="394" s="118" customFormat="1" ht="33.95" hidden="1" customHeight="1" outlineLevel="5" spans="2:66">
      <c r="B394" s="119" t="s">
        <v>784</v>
      </c>
      <c r="C394" s="120" t="s">
        <v>1645</v>
      </c>
      <c r="D394" s="118" t="s">
        <v>1646</v>
      </c>
      <c r="E394" s="119" t="s">
        <v>1628</v>
      </c>
      <c r="F394" s="119" t="s">
        <v>1610</v>
      </c>
      <c r="G394" s="119" t="s">
        <v>928</v>
      </c>
      <c r="H394" s="119">
        <f t="shared" si="744"/>
        <v>0</v>
      </c>
      <c r="I394" s="119" t="s">
        <v>1227</v>
      </c>
      <c r="J394" s="299"/>
      <c r="K394" s="119" t="s">
        <v>1618</v>
      </c>
      <c r="L394" s="119">
        <f>SUMIFS('附表1-数据库'!$D$2:$D$22,'附表1-数据库'!$B$2:$B$22,$D394,'附表1-数据库'!$C$2:$C$22,'1-1 项目基础信息'!$D$13)</f>
        <v>0</v>
      </c>
      <c r="M394" s="119" t="s">
        <v>1619</v>
      </c>
      <c r="N394" s="119">
        <f t="shared" si="745"/>
        <v>0</v>
      </c>
      <c r="O394" s="299"/>
      <c r="P394" s="299"/>
      <c r="Q394" s="299"/>
      <c r="R394" s="299"/>
      <c r="S394" s="299"/>
      <c r="T394" s="299"/>
      <c r="U394" s="299"/>
      <c r="V394" s="299"/>
      <c r="W394" s="299"/>
      <c r="X394" s="299"/>
      <c r="Y394" s="299"/>
      <c r="Z394" s="299"/>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7"/>
      <c r="BM394" s="312"/>
      <c r="BN394" s="315"/>
    </row>
    <row r="395" s="118" customFormat="1" ht="33.95" hidden="1" customHeight="1" outlineLevel="5" spans="2:66">
      <c r="B395" s="119" t="s">
        <v>784</v>
      </c>
      <c r="C395" s="120" t="s">
        <v>1647</v>
      </c>
      <c r="D395" s="118" t="s">
        <v>1648</v>
      </c>
      <c r="E395" s="119" t="s">
        <v>1631</v>
      </c>
      <c r="F395" s="119" t="s">
        <v>1610</v>
      </c>
      <c r="G395" s="119" t="s">
        <v>928</v>
      </c>
      <c r="H395" s="119">
        <f t="shared" si="744"/>
        <v>0</v>
      </c>
      <c r="I395" s="119" t="s">
        <v>1227</v>
      </c>
      <c r="J395" s="299"/>
      <c r="K395" s="119" t="s">
        <v>1618</v>
      </c>
      <c r="L395" s="119">
        <f>SUMIFS('附表1-数据库'!$D$2:$D$22,'附表1-数据库'!$B$2:$B$22,$D395,'附表1-数据库'!$C$2:$C$22,'1-1 项目基础信息'!$D$13)</f>
        <v>0</v>
      </c>
      <c r="M395" s="119" t="s">
        <v>1619</v>
      </c>
      <c r="N395" s="119">
        <f t="shared" si="745"/>
        <v>0</v>
      </c>
      <c r="O395" s="299"/>
      <c r="P395" s="299"/>
      <c r="Q395" s="299"/>
      <c r="R395" s="299"/>
      <c r="S395" s="299"/>
      <c r="T395" s="299"/>
      <c r="U395" s="299"/>
      <c r="V395" s="299"/>
      <c r="W395" s="299"/>
      <c r="X395" s="299"/>
      <c r="Y395" s="299"/>
      <c r="Z395" s="299"/>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7"/>
      <c r="BM395" s="312"/>
      <c r="BN395" s="315"/>
    </row>
    <row r="396" s="118" customFormat="1" ht="33.95" hidden="1" customHeight="1" outlineLevel="5" spans="2:66">
      <c r="B396" s="119" t="s">
        <v>784</v>
      </c>
      <c r="C396" s="120" t="s">
        <v>1649</v>
      </c>
      <c r="D396" s="118" t="s">
        <v>1650</v>
      </c>
      <c r="E396" s="119" t="s">
        <v>1634</v>
      </c>
      <c r="F396" s="119" t="s">
        <v>1610</v>
      </c>
      <c r="G396" s="119" t="s">
        <v>928</v>
      </c>
      <c r="H396" s="119">
        <f t="shared" si="744"/>
        <v>0</v>
      </c>
      <c r="I396" s="119" t="s">
        <v>1227</v>
      </c>
      <c r="J396" s="299"/>
      <c r="K396" s="119" t="s">
        <v>1618</v>
      </c>
      <c r="L396" s="119">
        <f>SUMIFS('附表1-数据库'!$D$2:$D$22,'附表1-数据库'!$B$2:$B$22,$D396,'附表1-数据库'!$C$2:$C$22,'1-1 项目基础信息'!$D$13)</f>
        <v>0</v>
      </c>
      <c r="M396" s="119" t="s">
        <v>1619</v>
      </c>
      <c r="N396" s="119">
        <f t="shared" si="745"/>
        <v>0</v>
      </c>
      <c r="O396" s="299"/>
      <c r="P396" s="299"/>
      <c r="Q396" s="299"/>
      <c r="R396" s="299"/>
      <c r="S396" s="299"/>
      <c r="T396" s="299"/>
      <c r="U396" s="299"/>
      <c r="V396" s="299"/>
      <c r="W396" s="299"/>
      <c r="X396" s="299"/>
      <c r="Y396" s="299"/>
      <c r="Z396" s="299"/>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7"/>
      <c r="BM396" s="312"/>
      <c r="BN396" s="315"/>
    </row>
    <row r="397" s="118" customFormat="1" ht="33.95" hidden="1" customHeight="1" outlineLevel="5" spans="2:66">
      <c r="B397" s="119" t="s">
        <v>784</v>
      </c>
      <c r="C397" s="120" t="s">
        <v>1651</v>
      </c>
      <c r="D397" s="118" t="s">
        <v>1652</v>
      </c>
      <c r="E397" s="119" t="s">
        <v>1631</v>
      </c>
      <c r="F397" s="119" t="s">
        <v>1610</v>
      </c>
      <c r="G397" s="119" t="s">
        <v>928</v>
      </c>
      <c r="H397" s="119">
        <f t="shared" si="744"/>
        <v>0</v>
      </c>
      <c r="I397" s="119" t="s">
        <v>1227</v>
      </c>
      <c r="J397" s="299"/>
      <c r="K397" s="119" t="s">
        <v>1618</v>
      </c>
      <c r="L397" s="119">
        <f>SUMIFS('附表1-数据库'!$D$2:$D$22,'附表1-数据库'!$B$2:$B$22,$D397,'附表1-数据库'!$C$2:$C$22,'1-1 项目基础信息'!$D$13)</f>
        <v>0</v>
      </c>
      <c r="M397" s="119" t="s">
        <v>1619</v>
      </c>
      <c r="N397" s="119">
        <f t="shared" si="745"/>
        <v>0</v>
      </c>
      <c r="O397" s="299"/>
      <c r="P397" s="299"/>
      <c r="Q397" s="299"/>
      <c r="R397" s="299"/>
      <c r="S397" s="299"/>
      <c r="T397" s="299"/>
      <c r="U397" s="299"/>
      <c r="V397" s="299"/>
      <c r="W397" s="299"/>
      <c r="X397" s="299"/>
      <c r="Y397" s="299"/>
      <c r="Z397" s="299"/>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7"/>
      <c r="BM397" s="312"/>
      <c r="BN397" s="315"/>
    </row>
    <row r="398" s="118" customFormat="1" ht="33.95" hidden="1" customHeight="1" outlineLevel="5" spans="2:66">
      <c r="B398" s="119" t="s">
        <v>784</v>
      </c>
      <c r="C398" s="120" t="s">
        <v>1653</v>
      </c>
      <c r="D398" s="118" t="s">
        <v>1654</v>
      </c>
      <c r="E398" s="119"/>
      <c r="F398" s="119" t="s">
        <v>1610</v>
      </c>
      <c r="G398" s="119" t="s">
        <v>928</v>
      </c>
      <c r="H398" s="119">
        <f t="shared" si="744"/>
        <v>0</v>
      </c>
      <c r="I398" s="119" t="s">
        <v>1227</v>
      </c>
      <c r="J398" s="299"/>
      <c r="K398" s="119" t="s">
        <v>1618</v>
      </c>
      <c r="L398" s="299"/>
      <c r="M398" s="119" t="s">
        <v>1619</v>
      </c>
      <c r="N398" s="119">
        <f t="shared" si="745"/>
        <v>0</v>
      </c>
      <c r="O398" s="317"/>
      <c r="P398" s="317"/>
      <c r="Q398" s="317"/>
      <c r="R398" s="317"/>
      <c r="S398" s="317"/>
      <c r="T398" s="317"/>
      <c r="U398" s="317"/>
      <c r="V398" s="317"/>
      <c r="W398" s="317"/>
      <c r="X398" s="317"/>
      <c r="Y398" s="317"/>
      <c r="Z398" s="317"/>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7"/>
      <c r="BM398" s="312"/>
      <c r="BN398" s="315"/>
    </row>
    <row r="399" s="48" customFormat="1" ht="33.95" hidden="1" customHeight="1" outlineLevel="3" collapsed="1" spans="2:66">
      <c r="B399" s="115" t="s">
        <v>779</v>
      </c>
      <c r="C399" s="116" t="s">
        <v>1655</v>
      </c>
      <c r="D399" s="48" t="s">
        <v>1656</v>
      </c>
      <c r="E399" s="115"/>
      <c r="F399" s="115"/>
      <c r="G399" s="115"/>
      <c r="H399" s="115">
        <f>SUM(H400:H409)</f>
        <v>0</v>
      </c>
      <c r="I399" s="115"/>
      <c r="J399" s="115"/>
      <c r="K399" s="115"/>
      <c r="L399" s="115"/>
      <c r="M399" s="115"/>
      <c r="N399" s="306"/>
      <c r="O399" s="289"/>
      <c r="P399" s="289"/>
      <c r="Q399" s="289"/>
      <c r="R399" s="289"/>
      <c r="S399" s="289"/>
      <c r="T399" s="289"/>
      <c r="U399" s="289"/>
      <c r="V399" s="289"/>
      <c r="W399" s="289"/>
      <c r="X399" s="289"/>
      <c r="Y399" s="289"/>
      <c r="Z399" s="289"/>
      <c r="AA399" s="289"/>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6"/>
      <c r="BM399" s="312"/>
      <c r="BN399" s="314"/>
    </row>
    <row r="400" s="118" customFormat="1" ht="33.95" hidden="1" customHeight="1" outlineLevel="4" spans="2:66">
      <c r="B400" s="119" t="s">
        <v>784</v>
      </c>
      <c r="C400" s="120" t="s">
        <v>1657</v>
      </c>
      <c r="D400" s="118" t="s">
        <v>1658</v>
      </c>
      <c r="E400" s="119" t="s">
        <v>1659</v>
      </c>
      <c r="F400" s="119" t="s">
        <v>1610</v>
      </c>
      <c r="G400" s="119" t="s">
        <v>928</v>
      </c>
      <c r="H400" s="119">
        <f t="shared" ref="H400:H409" si="773">J400*L400</f>
        <v>0</v>
      </c>
      <c r="I400" s="119" t="s">
        <v>1227</v>
      </c>
      <c r="J400" s="299"/>
      <c r="K400" s="119" t="s">
        <v>1381</v>
      </c>
      <c r="L400" s="119">
        <v>20</v>
      </c>
      <c r="M400" s="119" t="s">
        <v>1660</v>
      </c>
      <c r="N400" s="119">
        <f t="shared" ref="N400:N409" si="774">COUNTA(O400:Z400)</f>
        <v>0</v>
      </c>
      <c r="O400" s="318"/>
      <c r="P400" s="318"/>
      <c r="Q400" s="318"/>
      <c r="R400" s="318"/>
      <c r="S400" s="318"/>
      <c r="T400" s="318"/>
      <c r="U400" s="318"/>
      <c r="V400" s="318"/>
      <c r="W400" s="318"/>
      <c r="X400" s="318"/>
      <c r="Y400" s="318"/>
      <c r="Z400" s="318"/>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7"/>
      <c r="BM400" s="312"/>
      <c r="BN400" s="315"/>
    </row>
    <row r="401" s="118" customFormat="1" ht="33.95" hidden="1" customHeight="1" outlineLevel="4" spans="2:66">
      <c r="B401" s="119" t="s">
        <v>784</v>
      </c>
      <c r="C401" s="120" t="s">
        <v>1661</v>
      </c>
      <c r="D401" s="118" t="s">
        <v>1662</v>
      </c>
      <c r="E401" s="119" t="s">
        <v>1663</v>
      </c>
      <c r="F401" s="119" t="s">
        <v>1610</v>
      </c>
      <c r="G401" s="119" t="s">
        <v>928</v>
      </c>
      <c r="H401" s="119">
        <f t="shared" si="773"/>
        <v>0</v>
      </c>
      <c r="I401" s="119" t="s">
        <v>1227</v>
      </c>
      <c r="J401" s="299"/>
      <c r="K401" s="119" t="s">
        <v>1381</v>
      </c>
      <c r="L401" s="119">
        <v>55</v>
      </c>
      <c r="M401" s="119" t="s">
        <v>1660</v>
      </c>
      <c r="N401" s="119">
        <f t="shared" si="774"/>
        <v>0</v>
      </c>
      <c r="O401" s="299"/>
      <c r="P401" s="299"/>
      <c r="Q401" s="299"/>
      <c r="R401" s="299"/>
      <c r="S401" s="299"/>
      <c r="T401" s="299"/>
      <c r="U401" s="299"/>
      <c r="V401" s="299"/>
      <c r="W401" s="299"/>
      <c r="X401" s="299"/>
      <c r="Y401" s="299"/>
      <c r="Z401" s="299"/>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7"/>
      <c r="BM401" s="312"/>
      <c r="BN401" s="315"/>
    </row>
    <row r="402" s="118" customFormat="1" ht="33.95" hidden="1" customHeight="1" outlineLevel="4" spans="2:66">
      <c r="B402" s="119" t="s">
        <v>784</v>
      </c>
      <c r="C402" s="120" t="s">
        <v>1664</v>
      </c>
      <c r="D402" s="118" t="s">
        <v>1665</v>
      </c>
      <c r="E402" s="119" t="s">
        <v>1666</v>
      </c>
      <c r="F402" s="119" t="s">
        <v>1610</v>
      </c>
      <c r="G402" s="119" t="s">
        <v>928</v>
      </c>
      <c r="H402" s="119">
        <f t="shared" si="773"/>
        <v>0</v>
      </c>
      <c r="I402" s="119" t="s">
        <v>1227</v>
      </c>
      <c r="J402" s="299"/>
      <c r="K402" s="119" t="s">
        <v>1381</v>
      </c>
      <c r="L402" s="119">
        <v>300</v>
      </c>
      <c r="M402" s="119" t="s">
        <v>1660</v>
      </c>
      <c r="N402" s="119">
        <f t="shared" si="774"/>
        <v>0</v>
      </c>
      <c r="O402" s="299"/>
      <c r="P402" s="299"/>
      <c r="Q402" s="299"/>
      <c r="R402" s="299"/>
      <c r="S402" s="299"/>
      <c r="T402" s="299"/>
      <c r="U402" s="299"/>
      <c r="V402" s="299"/>
      <c r="W402" s="299"/>
      <c r="X402" s="299"/>
      <c r="Y402" s="299"/>
      <c r="Z402" s="299"/>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7"/>
      <c r="BM402" s="312"/>
      <c r="BN402" s="315"/>
    </row>
    <row r="403" s="118" customFormat="1" ht="33.95" hidden="1" customHeight="1" outlineLevel="4" spans="2:66">
      <c r="B403" s="119" t="s">
        <v>784</v>
      </c>
      <c r="C403" s="120" t="s">
        <v>1667</v>
      </c>
      <c r="D403" s="118" t="s">
        <v>1668</v>
      </c>
      <c r="E403" s="119" t="s">
        <v>1669</v>
      </c>
      <c r="F403" s="119" t="s">
        <v>1610</v>
      </c>
      <c r="G403" s="119" t="s">
        <v>928</v>
      </c>
      <c r="H403" s="119">
        <f t="shared" si="773"/>
        <v>0</v>
      </c>
      <c r="I403" s="119" t="s">
        <v>1227</v>
      </c>
      <c r="J403" s="299"/>
      <c r="K403" s="119" t="s">
        <v>1381</v>
      </c>
      <c r="L403" s="119">
        <v>15</v>
      </c>
      <c r="M403" s="119" t="s">
        <v>1660</v>
      </c>
      <c r="N403" s="119">
        <f t="shared" si="774"/>
        <v>0</v>
      </c>
      <c r="O403" s="299"/>
      <c r="P403" s="299"/>
      <c r="Q403" s="299"/>
      <c r="R403" s="299"/>
      <c r="S403" s="299"/>
      <c r="T403" s="299"/>
      <c r="U403" s="299"/>
      <c r="V403" s="299"/>
      <c r="W403" s="299"/>
      <c r="X403" s="299"/>
      <c r="Y403" s="299"/>
      <c r="Z403" s="299"/>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7"/>
      <c r="BM403" s="312"/>
      <c r="BN403" s="315"/>
    </row>
    <row r="404" s="118" customFormat="1" ht="33.95" hidden="1" customHeight="1" outlineLevel="4" spans="2:66">
      <c r="B404" s="119" t="s">
        <v>784</v>
      </c>
      <c r="C404" s="120" t="s">
        <v>1670</v>
      </c>
      <c r="D404" s="118" t="s">
        <v>1671</v>
      </c>
      <c r="E404" s="119" t="s">
        <v>1672</v>
      </c>
      <c r="F404" s="119" t="s">
        <v>1610</v>
      </c>
      <c r="G404" s="119" t="s">
        <v>928</v>
      </c>
      <c r="H404" s="119">
        <f t="shared" si="773"/>
        <v>0</v>
      </c>
      <c r="I404" s="119" t="s">
        <v>1227</v>
      </c>
      <c r="J404" s="299"/>
      <c r="K404" s="119" t="s">
        <v>1381</v>
      </c>
      <c r="L404" s="119">
        <v>50</v>
      </c>
      <c r="M404" s="119" t="s">
        <v>1660</v>
      </c>
      <c r="N404" s="119">
        <f t="shared" si="774"/>
        <v>0</v>
      </c>
      <c r="O404" s="299"/>
      <c r="P404" s="299"/>
      <c r="Q404" s="299"/>
      <c r="R404" s="299"/>
      <c r="S404" s="299"/>
      <c r="T404" s="299"/>
      <c r="U404" s="299"/>
      <c r="V404" s="299"/>
      <c r="W404" s="299"/>
      <c r="X404" s="299"/>
      <c r="Y404" s="299"/>
      <c r="Z404" s="299"/>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7"/>
      <c r="BM404" s="312"/>
      <c r="BN404" s="315"/>
    </row>
    <row r="405" s="118" customFormat="1" ht="33.95" hidden="1" customHeight="1" outlineLevel="4" spans="2:66">
      <c r="B405" s="119" t="s">
        <v>784</v>
      </c>
      <c r="C405" s="120" t="s">
        <v>1673</v>
      </c>
      <c r="D405" s="118" t="s">
        <v>1674</v>
      </c>
      <c r="E405" s="119" t="s">
        <v>1675</v>
      </c>
      <c r="F405" s="119" t="s">
        <v>1610</v>
      </c>
      <c r="G405" s="119" t="s">
        <v>928</v>
      </c>
      <c r="H405" s="119">
        <f t="shared" si="773"/>
        <v>0</v>
      </c>
      <c r="I405" s="119" t="s">
        <v>1227</v>
      </c>
      <c r="J405" s="299"/>
      <c r="K405" s="119" t="s">
        <v>1381</v>
      </c>
      <c r="L405" s="119">
        <v>565</v>
      </c>
      <c r="M405" s="119" t="s">
        <v>1660</v>
      </c>
      <c r="N405" s="119">
        <f t="shared" si="774"/>
        <v>0</v>
      </c>
      <c r="O405" s="299"/>
      <c r="P405" s="299"/>
      <c r="Q405" s="299"/>
      <c r="R405" s="299"/>
      <c r="S405" s="299"/>
      <c r="T405" s="299"/>
      <c r="U405" s="299"/>
      <c r="V405" s="299"/>
      <c r="W405" s="299"/>
      <c r="X405" s="299"/>
      <c r="Y405" s="299"/>
      <c r="Z405" s="299"/>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7"/>
      <c r="BM405" s="312"/>
      <c r="BN405" s="315"/>
    </row>
    <row r="406" s="118" customFormat="1" ht="33.95" hidden="1" customHeight="1" outlineLevel="4" spans="2:66">
      <c r="B406" s="119" t="s">
        <v>784</v>
      </c>
      <c r="C406" s="120" t="s">
        <v>1676</v>
      </c>
      <c r="D406" s="118" t="s">
        <v>1677</v>
      </c>
      <c r="E406" s="119" t="s">
        <v>1678</v>
      </c>
      <c r="F406" s="119" t="s">
        <v>1610</v>
      </c>
      <c r="G406" s="119" t="s">
        <v>928</v>
      </c>
      <c r="H406" s="119">
        <f t="shared" si="773"/>
        <v>0</v>
      </c>
      <c r="I406" s="119" t="s">
        <v>1227</v>
      </c>
      <c r="J406" s="299"/>
      <c r="K406" s="119" t="s">
        <v>1018</v>
      </c>
      <c r="L406" s="119">
        <v>55</v>
      </c>
      <c r="M406" s="119" t="s">
        <v>1679</v>
      </c>
      <c r="N406" s="119">
        <f t="shared" si="774"/>
        <v>0</v>
      </c>
      <c r="O406" s="299"/>
      <c r="P406" s="299"/>
      <c r="Q406" s="299"/>
      <c r="R406" s="299"/>
      <c r="S406" s="299"/>
      <c r="T406" s="299"/>
      <c r="U406" s="299"/>
      <c r="V406" s="299"/>
      <c r="W406" s="299"/>
      <c r="X406" s="299"/>
      <c r="Y406" s="299"/>
      <c r="Z406" s="299"/>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7"/>
      <c r="BM406" s="312"/>
      <c r="BN406" s="315"/>
    </row>
    <row r="407" s="118" customFormat="1" ht="33.95" hidden="1" customHeight="1" outlineLevel="4" spans="2:66">
      <c r="B407" s="119" t="s">
        <v>784</v>
      </c>
      <c r="C407" s="120" t="s">
        <v>1680</v>
      </c>
      <c r="D407" s="118" t="s">
        <v>1681</v>
      </c>
      <c r="E407" s="119" t="s">
        <v>1682</v>
      </c>
      <c r="F407" s="119" t="s">
        <v>1610</v>
      </c>
      <c r="G407" s="119" t="s">
        <v>928</v>
      </c>
      <c r="H407" s="119">
        <f t="shared" si="773"/>
        <v>0</v>
      </c>
      <c r="I407" s="119" t="s">
        <v>1227</v>
      </c>
      <c r="J407" s="299"/>
      <c r="K407" s="119" t="s">
        <v>1381</v>
      </c>
      <c r="L407" s="119">
        <v>33</v>
      </c>
      <c r="M407" s="119" t="s">
        <v>1660</v>
      </c>
      <c r="N407" s="119">
        <f t="shared" si="774"/>
        <v>0</v>
      </c>
      <c r="O407" s="299"/>
      <c r="P407" s="299"/>
      <c r="Q407" s="299"/>
      <c r="R407" s="299"/>
      <c r="S407" s="299"/>
      <c r="T407" s="299"/>
      <c r="U407" s="299"/>
      <c r="V407" s="299"/>
      <c r="W407" s="299"/>
      <c r="X407" s="299"/>
      <c r="Y407" s="299"/>
      <c r="Z407" s="299"/>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7"/>
      <c r="BM407" s="312"/>
      <c r="BN407" s="315"/>
    </row>
    <row r="408" s="118" customFormat="1" ht="33.95" hidden="1" customHeight="1" outlineLevel="4" spans="2:66">
      <c r="B408" s="119" t="s">
        <v>784</v>
      </c>
      <c r="C408" s="120" t="s">
        <v>1683</v>
      </c>
      <c r="D408" s="118" t="s">
        <v>1684</v>
      </c>
      <c r="E408" s="119" t="s">
        <v>1685</v>
      </c>
      <c r="F408" s="119" t="s">
        <v>1610</v>
      </c>
      <c r="G408" s="119" t="s">
        <v>928</v>
      </c>
      <c r="H408" s="119">
        <f t="shared" si="773"/>
        <v>0</v>
      </c>
      <c r="I408" s="119" t="s">
        <v>1227</v>
      </c>
      <c r="J408" s="299"/>
      <c r="K408" s="119" t="s">
        <v>1381</v>
      </c>
      <c r="L408" s="119">
        <v>101.2</v>
      </c>
      <c r="M408" s="119" t="s">
        <v>1660</v>
      </c>
      <c r="N408" s="119">
        <f t="shared" si="774"/>
        <v>0</v>
      </c>
      <c r="O408" s="299"/>
      <c r="P408" s="299"/>
      <c r="Q408" s="299"/>
      <c r="R408" s="299"/>
      <c r="S408" s="299"/>
      <c r="T408" s="299"/>
      <c r="U408" s="299"/>
      <c r="V408" s="299"/>
      <c r="W408" s="299"/>
      <c r="X408" s="299"/>
      <c r="Y408" s="299"/>
      <c r="Z408" s="299"/>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7"/>
      <c r="BM408" s="312"/>
      <c r="BN408" s="315"/>
    </row>
    <row r="409" s="118" customFormat="1" ht="33.95" hidden="1" customHeight="1" outlineLevel="4" spans="2:66">
      <c r="B409" s="119" t="s">
        <v>784</v>
      </c>
      <c r="C409" s="120" t="s">
        <v>1686</v>
      </c>
      <c r="D409" s="118" t="s">
        <v>1687</v>
      </c>
      <c r="E409" s="119"/>
      <c r="F409" s="119" t="s">
        <v>1610</v>
      </c>
      <c r="G409" s="119" t="s">
        <v>928</v>
      </c>
      <c r="H409" s="119">
        <f t="shared" si="773"/>
        <v>0</v>
      </c>
      <c r="I409" s="119" t="s">
        <v>1227</v>
      </c>
      <c r="J409" s="299"/>
      <c r="K409" s="119" t="s">
        <v>1381</v>
      </c>
      <c r="L409" s="299"/>
      <c r="M409" s="119" t="s">
        <v>1433</v>
      </c>
      <c r="N409" s="119">
        <f t="shared" si="774"/>
        <v>0</v>
      </c>
      <c r="O409" s="317"/>
      <c r="P409" s="317"/>
      <c r="Q409" s="317"/>
      <c r="R409" s="317"/>
      <c r="S409" s="317"/>
      <c r="T409" s="317"/>
      <c r="U409" s="317"/>
      <c r="V409" s="317"/>
      <c r="W409" s="317"/>
      <c r="X409" s="317"/>
      <c r="Y409" s="317"/>
      <c r="Z409" s="317"/>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7"/>
      <c r="BM409" s="312"/>
      <c r="BN409" s="315"/>
    </row>
    <row r="410" s="48" customFormat="1" ht="33.95" hidden="1" customHeight="1" outlineLevel="3" collapsed="1" spans="2:66">
      <c r="B410" s="115" t="s">
        <v>779</v>
      </c>
      <c r="C410" s="116" t="s">
        <v>1688</v>
      </c>
      <c r="D410" s="48" t="s">
        <v>1689</v>
      </c>
      <c r="E410" s="115"/>
      <c r="F410" s="115"/>
      <c r="G410" s="115"/>
      <c r="H410" s="115">
        <f>SUM(H411:H417)</f>
        <v>0</v>
      </c>
      <c r="I410" s="115"/>
      <c r="J410" s="115"/>
      <c r="K410" s="115"/>
      <c r="L410" s="115"/>
      <c r="M410" s="115"/>
      <c r="N410" s="306"/>
      <c r="O410" s="289"/>
      <c r="P410" s="289"/>
      <c r="Q410" s="289"/>
      <c r="R410" s="289"/>
      <c r="S410" s="289"/>
      <c r="T410" s="289"/>
      <c r="U410" s="289"/>
      <c r="V410" s="289"/>
      <c r="W410" s="289"/>
      <c r="X410" s="289"/>
      <c r="Y410" s="289"/>
      <c r="Z410" s="289"/>
      <c r="AA410" s="289"/>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6"/>
      <c r="BM410" s="312"/>
      <c r="BN410" s="314"/>
    </row>
    <row r="411" s="118" customFormat="1" ht="33.95" hidden="1" customHeight="1" outlineLevel="4" spans="2:66">
      <c r="B411" s="119" t="s">
        <v>784</v>
      </c>
      <c r="C411" s="120" t="s">
        <v>1690</v>
      </c>
      <c r="D411" s="118" t="s">
        <v>1691</v>
      </c>
      <c r="E411" s="119" t="s">
        <v>1692</v>
      </c>
      <c r="F411" s="119" t="s">
        <v>1610</v>
      </c>
      <c r="G411" s="119" t="s">
        <v>928</v>
      </c>
      <c r="H411" s="119">
        <f t="shared" ref="H411:H417" si="775">J411*L411</f>
        <v>0</v>
      </c>
      <c r="I411" s="119" t="s">
        <v>1227</v>
      </c>
      <c r="J411" s="299"/>
      <c r="K411" s="119" t="s">
        <v>1186</v>
      </c>
      <c r="L411" s="119">
        <v>12</v>
      </c>
      <c r="M411" s="119" t="s">
        <v>1693</v>
      </c>
      <c r="N411" s="119">
        <f t="shared" ref="N411:N417" si="776">COUNTA(O411:Z411)</f>
        <v>0</v>
      </c>
      <c r="O411" s="318"/>
      <c r="P411" s="318"/>
      <c r="Q411" s="318"/>
      <c r="R411" s="318"/>
      <c r="S411" s="318"/>
      <c r="T411" s="318"/>
      <c r="U411" s="318"/>
      <c r="V411" s="318"/>
      <c r="W411" s="318"/>
      <c r="X411" s="318"/>
      <c r="Y411" s="318"/>
      <c r="Z411" s="318"/>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7"/>
      <c r="BM411" s="312"/>
      <c r="BN411" s="315"/>
    </row>
    <row r="412" s="118" customFormat="1" ht="33.95" hidden="1" customHeight="1" outlineLevel="4" spans="2:66">
      <c r="B412" s="119" t="s">
        <v>784</v>
      </c>
      <c r="C412" s="120" t="s">
        <v>1694</v>
      </c>
      <c r="D412" s="118" t="s">
        <v>1695</v>
      </c>
      <c r="E412" s="119" t="s">
        <v>1696</v>
      </c>
      <c r="F412" s="119" t="s">
        <v>1610</v>
      </c>
      <c r="G412" s="119" t="s">
        <v>928</v>
      </c>
      <c r="H412" s="119">
        <f t="shared" si="775"/>
        <v>0</v>
      </c>
      <c r="I412" s="119" t="s">
        <v>1227</v>
      </c>
      <c r="J412" s="299"/>
      <c r="K412" s="119" t="s">
        <v>1186</v>
      </c>
      <c r="L412" s="119">
        <v>10</v>
      </c>
      <c r="M412" s="119" t="s">
        <v>1693</v>
      </c>
      <c r="N412" s="119">
        <f t="shared" si="776"/>
        <v>0</v>
      </c>
      <c r="O412" s="299"/>
      <c r="P412" s="299"/>
      <c r="Q412" s="299"/>
      <c r="R412" s="299"/>
      <c r="S412" s="299"/>
      <c r="T412" s="299"/>
      <c r="U412" s="299"/>
      <c r="V412" s="299"/>
      <c r="W412" s="299"/>
      <c r="X412" s="299"/>
      <c r="Y412" s="299"/>
      <c r="Z412" s="299"/>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7"/>
      <c r="BM412" s="312"/>
      <c r="BN412" s="315"/>
    </row>
    <row r="413" s="118" customFormat="1" ht="33.95" hidden="1" customHeight="1" outlineLevel="4" spans="2:66">
      <c r="B413" s="119" t="s">
        <v>784</v>
      </c>
      <c r="C413" s="120" t="s">
        <v>1697</v>
      </c>
      <c r="D413" s="118" t="s">
        <v>1698</v>
      </c>
      <c r="E413" s="119" t="s">
        <v>1699</v>
      </c>
      <c r="F413" s="119" t="s">
        <v>1610</v>
      </c>
      <c r="G413" s="119" t="s">
        <v>928</v>
      </c>
      <c r="H413" s="119">
        <f t="shared" si="775"/>
        <v>0</v>
      </c>
      <c r="I413" s="119" t="s">
        <v>1227</v>
      </c>
      <c r="J413" s="299"/>
      <c r="K413" s="119" t="s">
        <v>1381</v>
      </c>
      <c r="L413" s="119">
        <v>105</v>
      </c>
      <c r="M413" s="119" t="s">
        <v>1660</v>
      </c>
      <c r="N413" s="119">
        <f t="shared" si="776"/>
        <v>0</v>
      </c>
      <c r="O413" s="299"/>
      <c r="P413" s="299"/>
      <c r="Q413" s="299"/>
      <c r="R413" s="299"/>
      <c r="S413" s="299"/>
      <c r="T413" s="299"/>
      <c r="U413" s="299"/>
      <c r="V413" s="299"/>
      <c r="W413" s="299"/>
      <c r="X413" s="299"/>
      <c r="Y413" s="299"/>
      <c r="Z413" s="299"/>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7"/>
      <c r="BM413" s="312"/>
      <c r="BN413" s="315"/>
    </row>
    <row r="414" s="118" customFormat="1" ht="33.95" hidden="1" customHeight="1" outlineLevel="4" spans="2:66">
      <c r="B414" s="119" t="s">
        <v>784</v>
      </c>
      <c r="C414" s="120" t="s">
        <v>1700</v>
      </c>
      <c r="D414" s="118" t="s">
        <v>1701</v>
      </c>
      <c r="E414" s="119"/>
      <c r="F414" s="119" t="s">
        <v>1610</v>
      </c>
      <c r="G414" s="119" t="s">
        <v>928</v>
      </c>
      <c r="H414" s="119">
        <f t="shared" si="775"/>
        <v>0</v>
      </c>
      <c r="I414" s="119" t="s">
        <v>1227</v>
      </c>
      <c r="J414" s="299"/>
      <c r="K414" s="119" t="s">
        <v>1018</v>
      </c>
      <c r="L414" s="119">
        <v>55</v>
      </c>
      <c r="M414" s="119" t="s">
        <v>1679</v>
      </c>
      <c r="N414" s="119">
        <f t="shared" si="776"/>
        <v>0</v>
      </c>
      <c r="O414" s="299"/>
      <c r="P414" s="299"/>
      <c r="Q414" s="299"/>
      <c r="R414" s="299"/>
      <c r="S414" s="299"/>
      <c r="T414" s="299"/>
      <c r="U414" s="299"/>
      <c r="V414" s="299"/>
      <c r="W414" s="299"/>
      <c r="X414" s="299"/>
      <c r="Y414" s="299"/>
      <c r="Z414" s="299"/>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7"/>
      <c r="BM414" s="312"/>
      <c r="BN414" s="315"/>
    </row>
    <row r="415" s="118" customFormat="1" ht="33.95" hidden="1" customHeight="1" outlineLevel="4" spans="2:66">
      <c r="B415" s="119" t="s">
        <v>784</v>
      </c>
      <c r="C415" s="120" t="s">
        <v>1702</v>
      </c>
      <c r="D415" s="118" t="s">
        <v>1703</v>
      </c>
      <c r="E415" s="119" t="s">
        <v>1704</v>
      </c>
      <c r="F415" s="119" t="s">
        <v>1610</v>
      </c>
      <c r="G415" s="119" t="s">
        <v>928</v>
      </c>
      <c r="H415" s="119">
        <f t="shared" si="775"/>
        <v>0</v>
      </c>
      <c r="I415" s="119" t="s">
        <v>1227</v>
      </c>
      <c r="J415" s="299"/>
      <c r="K415" s="119" t="s">
        <v>1381</v>
      </c>
      <c r="L415" s="119">
        <v>140</v>
      </c>
      <c r="M415" s="119" t="s">
        <v>1660</v>
      </c>
      <c r="N415" s="119">
        <f t="shared" si="776"/>
        <v>0</v>
      </c>
      <c r="O415" s="299"/>
      <c r="P415" s="299"/>
      <c r="Q415" s="299"/>
      <c r="R415" s="299"/>
      <c r="S415" s="299"/>
      <c r="T415" s="299"/>
      <c r="U415" s="299"/>
      <c r="V415" s="299"/>
      <c r="W415" s="299"/>
      <c r="X415" s="299"/>
      <c r="Y415" s="299"/>
      <c r="Z415" s="299"/>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7"/>
      <c r="BM415" s="312"/>
      <c r="BN415" s="315"/>
    </row>
    <row r="416" s="118" customFormat="1" ht="33.95" hidden="1" customHeight="1" outlineLevel="4" spans="2:66">
      <c r="B416" s="119" t="s">
        <v>784</v>
      </c>
      <c r="C416" s="120" t="s">
        <v>1705</v>
      </c>
      <c r="D416" s="118" t="s">
        <v>1706</v>
      </c>
      <c r="E416" s="119" t="s">
        <v>1707</v>
      </c>
      <c r="F416" s="119" t="s">
        <v>1610</v>
      </c>
      <c r="G416" s="119" t="s">
        <v>928</v>
      </c>
      <c r="H416" s="119">
        <f t="shared" si="775"/>
        <v>0</v>
      </c>
      <c r="I416" s="119" t="s">
        <v>1227</v>
      </c>
      <c r="J416" s="299"/>
      <c r="K416" s="119" t="s">
        <v>1381</v>
      </c>
      <c r="L416" s="119">
        <v>30</v>
      </c>
      <c r="M416" s="119" t="s">
        <v>1660</v>
      </c>
      <c r="N416" s="119">
        <f t="shared" si="776"/>
        <v>0</v>
      </c>
      <c r="O416" s="299"/>
      <c r="P416" s="299"/>
      <c r="Q416" s="299"/>
      <c r="R416" s="299"/>
      <c r="S416" s="299"/>
      <c r="T416" s="299"/>
      <c r="U416" s="299"/>
      <c r="V416" s="299"/>
      <c r="W416" s="299"/>
      <c r="X416" s="299"/>
      <c r="Y416" s="299"/>
      <c r="Z416" s="299"/>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7"/>
      <c r="BM416" s="312"/>
      <c r="BN416" s="315"/>
    </row>
    <row r="417" s="118" customFormat="1" ht="33.95" hidden="1" customHeight="1" outlineLevel="4" spans="2:66">
      <c r="B417" s="119" t="s">
        <v>784</v>
      </c>
      <c r="C417" s="120" t="s">
        <v>1708</v>
      </c>
      <c r="D417" s="118" t="s">
        <v>1709</v>
      </c>
      <c r="E417" s="119" t="s">
        <v>1710</v>
      </c>
      <c r="F417" s="119" t="s">
        <v>1610</v>
      </c>
      <c r="G417" s="119" t="s">
        <v>928</v>
      </c>
      <c r="H417" s="119">
        <f t="shared" si="775"/>
        <v>0</v>
      </c>
      <c r="I417" s="119" t="s">
        <v>1227</v>
      </c>
      <c r="J417" s="299"/>
      <c r="K417" s="119" t="s">
        <v>1381</v>
      </c>
      <c r="L417" s="119">
        <v>10</v>
      </c>
      <c r="M417" s="119" t="s">
        <v>1660</v>
      </c>
      <c r="N417" s="119">
        <f t="shared" si="776"/>
        <v>0</v>
      </c>
      <c r="O417" s="317"/>
      <c r="P417" s="317"/>
      <c r="Q417" s="317"/>
      <c r="R417" s="317"/>
      <c r="S417" s="317"/>
      <c r="T417" s="317"/>
      <c r="U417" s="317"/>
      <c r="V417" s="317"/>
      <c r="W417" s="317"/>
      <c r="X417" s="317"/>
      <c r="Y417" s="317"/>
      <c r="Z417" s="317"/>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7"/>
      <c r="BM417" s="312"/>
      <c r="BN417" s="315"/>
    </row>
    <row r="418" s="48" customFormat="1" ht="33.95" customHeight="1" outlineLevel="3" spans="2:66">
      <c r="B418" s="115" t="s">
        <v>779</v>
      </c>
      <c r="C418" s="116" t="s">
        <v>1711</v>
      </c>
      <c r="D418" s="48" t="s">
        <v>1712</v>
      </c>
      <c r="E418" s="115"/>
      <c r="F418" s="115"/>
      <c r="G418" s="115" t="s">
        <v>928</v>
      </c>
      <c r="H418" s="115">
        <f>SUM(H419:H429)</f>
        <v>5000</v>
      </c>
      <c r="I418" s="115"/>
      <c r="J418" s="115"/>
      <c r="K418" s="115"/>
      <c r="L418" s="115"/>
      <c r="M418" s="115"/>
      <c r="N418" s="306"/>
      <c r="O418" s="289"/>
      <c r="P418" s="289"/>
      <c r="Q418" s="289"/>
      <c r="R418" s="289"/>
      <c r="S418" s="289"/>
      <c r="T418" s="289"/>
      <c r="U418" s="289"/>
      <c r="V418" s="289"/>
      <c r="W418" s="289"/>
      <c r="X418" s="289"/>
      <c r="Y418" s="289"/>
      <c r="Z418" s="289"/>
      <c r="AA418" s="289"/>
      <c r="AB418" s="115">
        <f t="shared" ref="AB418:AF418" si="790">SUM(AB419:AB429)</f>
        <v>5000</v>
      </c>
      <c r="AC418" s="115">
        <f t="shared" si="790"/>
        <v>5000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6"/>
      <c r="BM418" s="312"/>
      <c r="BN418" s="314"/>
    </row>
    <row r="419" s="118" customFormat="1" ht="33.95" customHeight="1" outlineLevel="4" spans="2:66">
      <c r="B419" s="119" t="s">
        <v>784</v>
      </c>
      <c r="C419" s="120" t="s">
        <v>1713</v>
      </c>
      <c r="D419" s="118" t="s">
        <v>1714</v>
      </c>
      <c r="E419" s="119" t="s">
        <v>1715</v>
      </c>
      <c r="F419" s="119" t="s">
        <v>1610</v>
      </c>
      <c r="G419" s="119" t="s">
        <v>928</v>
      </c>
      <c r="H419" s="119">
        <f t="shared" ref="H419:H429" si="791">J419*L419</f>
        <v>5000</v>
      </c>
      <c r="I419" s="119" t="s">
        <v>1227</v>
      </c>
      <c r="J419" s="299">
        <f>预算主表!P94/L419</f>
        <v>8.92060660124888</v>
      </c>
      <c r="K419" s="119" t="s">
        <v>1381</v>
      </c>
      <c r="L419" s="119">
        <v>560.5</v>
      </c>
      <c r="M419" s="119" t="s">
        <v>1660</v>
      </c>
      <c r="N419" s="119">
        <f t="shared" ref="N419:N429" si="792">COUNTA(O419:Z419)</f>
        <v>1</v>
      </c>
      <c r="O419" s="318" t="s">
        <v>1277</v>
      </c>
      <c r="P419" s="318"/>
      <c r="Q419" s="318"/>
      <c r="R419" s="318"/>
      <c r="S419" s="318"/>
      <c r="T419" s="318"/>
      <c r="U419" s="318"/>
      <c r="V419" s="318"/>
      <c r="W419" s="318"/>
      <c r="X419" s="318"/>
      <c r="Y419" s="318"/>
      <c r="Z419" s="318"/>
      <c r="AA419" s="119"/>
      <c r="AB419" s="119">
        <f t="shared" ref="AB419:AB429" si="793">SUM(AC419,AF419,AI419,AL419,AO419,AR419,AU419,AX419,BA419,BD419,BG419,BJ419)</f>
        <v>5000</v>
      </c>
      <c r="AC419" s="119">
        <f t="shared" ref="AC419:AC429" si="794">IF(O419="√",$J419*$L419/$N419,0)</f>
        <v>5000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7"/>
      <c r="BM419" s="312"/>
      <c r="BN419" s="315"/>
    </row>
    <row r="420" s="118" customFormat="1" ht="33.95" hidden="1" customHeight="1" outlineLevel="4" spans="2:66">
      <c r="B420" s="119" t="s">
        <v>784</v>
      </c>
      <c r="C420" s="120" t="s">
        <v>1716</v>
      </c>
      <c r="D420" s="118" t="s">
        <v>1717</v>
      </c>
      <c r="E420" s="119" t="s">
        <v>1718</v>
      </c>
      <c r="F420" s="119" t="s">
        <v>1610</v>
      </c>
      <c r="G420" s="119" t="s">
        <v>928</v>
      </c>
      <c r="H420" s="119">
        <f t="shared" si="791"/>
        <v>0</v>
      </c>
      <c r="I420" s="119" t="s">
        <v>1227</v>
      </c>
      <c r="J420" s="299"/>
      <c r="K420" s="119" t="s">
        <v>1381</v>
      </c>
      <c r="L420" s="119">
        <v>85</v>
      </c>
      <c r="M420" s="119" t="s">
        <v>1660</v>
      </c>
      <c r="N420" s="119">
        <f t="shared" si="792"/>
        <v>0</v>
      </c>
      <c r="O420" s="299"/>
      <c r="P420" s="299"/>
      <c r="Q420" s="299"/>
      <c r="R420" s="299"/>
      <c r="S420" s="299"/>
      <c r="T420" s="299"/>
      <c r="U420" s="299"/>
      <c r="V420" s="299"/>
      <c r="W420" s="299"/>
      <c r="X420" s="299"/>
      <c r="Y420" s="299"/>
      <c r="Z420" s="299"/>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7"/>
      <c r="BM420" s="312"/>
      <c r="BN420" s="315"/>
    </row>
    <row r="421" s="118" customFormat="1" ht="33.95" hidden="1" customHeight="1" outlineLevel="4" spans="2:66">
      <c r="B421" s="119" t="s">
        <v>784</v>
      </c>
      <c r="C421" s="120" t="s">
        <v>1719</v>
      </c>
      <c r="D421" s="118" t="s">
        <v>1720</v>
      </c>
      <c r="E421" s="119" t="s">
        <v>1721</v>
      </c>
      <c r="F421" s="119" t="s">
        <v>1610</v>
      </c>
      <c r="G421" s="119" t="s">
        <v>928</v>
      </c>
      <c r="H421" s="119">
        <f t="shared" si="791"/>
        <v>0</v>
      </c>
      <c r="I421" s="119" t="s">
        <v>1227</v>
      </c>
      <c r="J421" s="299"/>
      <c r="K421" s="119" t="s">
        <v>1381</v>
      </c>
      <c r="L421" s="119">
        <v>25</v>
      </c>
      <c r="M421" s="119" t="s">
        <v>1660</v>
      </c>
      <c r="N421" s="119">
        <f t="shared" si="792"/>
        <v>0</v>
      </c>
      <c r="O421" s="299"/>
      <c r="P421" s="299"/>
      <c r="Q421" s="299"/>
      <c r="R421" s="299"/>
      <c r="S421" s="299"/>
      <c r="T421" s="299"/>
      <c r="U421" s="299"/>
      <c r="V421" s="299"/>
      <c r="W421" s="299"/>
      <c r="X421" s="299"/>
      <c r="Y421" s="299"/>
      <c r="Z421" s="299"/>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7"/>
      <c r="BM421" s="312"/>
      <c r="BN421" s="315"/>
    </row>
    <row r="422" s="118" customFormat="1" ht="33.95" hidden="1" customHeight="1" outlineLevel="4" spans="2:66">
      <c r="B422" s="119" t="s">
        <v>784</v>
      </c>
      <c r="C422" s="120" t="s">
        <v>1722</v>
      </c>
      <c r="D422" s="118" t="s">
        <v>1723</v>
      </c>
      <c r="E422" s="119" t="s">
        <v>1724</v>
      </c>
      <c r="F422" s="119" t="s">
        <v>1610</v>
      </c>
      <c r="G422" s="119" t="s">
        <v>928</v>
      </c>
      <c r="H422" s="119">
        <f t="shared" si="791"/>
        <v>0</v>
      </c>
      <c r="I422" s="119" t="s">
        <v>1227</v>
      </c>
      <c r="J422" s="299"/>
      <c r="K422" s="119" t="s">
        <v>1618</v>
      </c>
      <c r="L422" s="119">
        <v>19</v>
      </c>
      <c r="M422" s="119" t="s">
        <v>1619</v>
      </c>
      <c r="N422" s="119">
        <f t="shared" si="792"/>
        <v>0</v>
      </c>
      <c r="O422" s="299"/>
      <c r="P422" s="299"/>
      <c r="Q422" s="299"/>
      <c r="R422" s="299"/>
      <c r="S422" s="299"/>
      <c r="T422" s="299"/>
      <c r="U422" s="299"/>
      <c r="V422" s="299"/>
      <c r="W422" s="299"/>
      <c r="X422" s="299"/>
      <c r="Y422" s="299"/>
      <c r="Z422" s="299"/>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7"/>
      <c r="BM422" s="312"/>
      <c r="BN422" s="315"/>
    </row>
    <row r="423" s="118" customFormat="1" ht="33.95" hidden="1" customHeight="1" outlineLevel="4" spans="2:66">
      <c r="B423" s="119" t="s">
        <v>784</v>
      </c>
      <c r="C423" s="120" t="s">
        <v>1725</v>
      </c>
      <c r="D423" s="118" t="s">
        <v>1726</v>
      </c>
      <c r="E423" s="119" t="s">
        <v>1727</v>
      </c>
      <c r="F423" s="119" t="s">
        <v>1610</v>
      </c>
      <c r="G423" s="119" t="s">
        <v>928</v>
      </c>
      <c r="H423" s="119">
        <f t="shared" si="791"/>
        <v>0</v>
      </c>
      <c r="I423" s="119" t="s">
        <v>1227</v>
      </c>
      <c r="J423" s="299"/>
      <c r="K423" s="119" t="s">
        <v>1618</v>
      </c>
      <c r="L423" s="119">
        <v>105</v>
      </c>
      <c r="M423" s="119" t="s">
        <v>1619</v>
      </c>
      <c r="N423" s="119">
        <f t="shared" si="792"/>
        <v>0</v>
      </c>
      <c r="O423" s="299"/>
      <c r="P423" s="299"/>
      <c r="Q423" s="299"/>
      <c r="R423" s="299"/>
      <c r="S423" s="299"/>
      <c r="T423" s="299"/>
      <c r="U423" s="299"/>
      <c r="V423" s="299"/>
      <c r="W423" s="299"/>
      <c r="X423" s="299"/>
      <c r="Y423" s="299"/>
      <c r="Z423" s="299"/>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7"/>
      <c r="BM423" s="312"/>
      <c r="BN423" s="315"/>
    </row>
    <row r="424" s="118" customFormat="1" ht="33.95" hidden="1" customHeight="1" outlineLevel="4" spans="2:66">
      <c r="B424" s="119" t="s">
        <v>784</v>
      </c>
      <c r="C424" s="120" t="s">
        <v>1728</v>
      </c>
      <c r="D424" s="118" t="s">
        <v>1729</v>
      </c>
      <c r="E424" s="119"/>
      <c r="F424" s="119" t="s">
        <v>1610</v>
      </c>
      <c r="G424" s="119" t="s">
        <v>928</v>
      </c>
      <c r="H424" s="119">
        <f t="shared" si="791"/>
        <v>0</v>
      </c>
      <c r="I424" s="119" t="s">
        <v>1227</v>
      </c>
      <c r="J424" s="299"/>
      <c r="K424" s="119" t="s">
        <v>1381</v>
      </c>
      <c r="L424" s="119">
        <v>5</v>
      </c>
      <c r="M424" s="119" t="s">
        <v>1660</v>
      </c>
      <c r="N424" s="119">
        <f t="shared" si="792"/>
        <v>0</v>
      </c>
      <c r="O424" s="299"/>
      <c r="P424" s="299"/>
      <c r="Q424" s="299"/>
      <c r="R424" s="299"/>
      <c r="S424" s="299"/>
      <c r="T424" s="299"/>
      <c r="U424" s="299"/>
      <c r="V424" s="299"/>
      <c r="W424" s="299"/>
      <c r="X424" s="299"/>
      <c r="Y424" s="299"/>
      <c r="Z424" s="299"/>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7"/>
      <c r="BM424" s="312"/>
      <c r="BN424" s="315"/>
    </row>
    <row r="425" s="118" customFormat="1" ht="33.95" hidden="1" customHeight="1" outlineLevel="4" spans="2:66">
      <c r="B425" s="119" t="s">
        <v>784</v>
      </c>
      <c r="C425" s="120" t="s">
        <v>1730</v>
      </c>
      <c r="D425" s="118" t="s">
        <v>1731</v>
      </c>
      <c r="E425" s="119" t="s">
        <v>1732</v>
      </c>
      <c r="F425" s="119" t="s">
        <v>1610</v>
      </c>
      <c r="G425" s="119" t="s">
        <v>928</v>
      </c>
      <c r="H425" s="119">
        <f t="shared" si="791"/>
        <v>0</v>
      </c>
      <c r="I425" s="119" t="s">
        <v>1227</v>
      </c>
      <c r="J425" s="299"/>
      <c r="K425" s="119" t="s">
        <v>1381</v>
      </c>
      <c r="L425" s="119">
        <v>7.2</v>
      </c>
      <c r="M425" s="119" t="s">
        <v>1660</v>
      </c>
      <c r="N425" s="119">
        <f t="shared" si="792"/>
        <v>0</v>
      </c>
      <c r="O425" s="299"/>
      <c r="P425" s="299"/>
      <c r="Q425" s="299"/>
      <c r="R425" s="299"/>
      <c r="S425" s="299"/>
      <c r="T425" s="299"/>
      <c r="U425" s="299"/>
      <c r="V425" s="299"/>
      <c r="W425" s="299"/>
      <c r="X425" s="299"/>
      <c r="Y425" s="299"/>
      <c r="Z425" s="299"/>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7"/>
      <c r="BM425" s="312"/>
      <c r="BN425" s="315"/>
    </row>
    <row r="426" s="118" customFormat="1" ht="33.95" hidden="1" customHeight="1" outlineLevel="4" spans="2:66">
      <c r="B426" s="119" t="s">
        <v>784</v>
      </c>
      <c r="C426" s="120" t="s">
        <v>1733</v>
      </c>
      <c r="D426" s="118" t="s">
        <v>1734</v>
      </c>
      <c r="E426" s="119" t="s">
        <v>1735</v>
      </c>
      <c r="F426" s="119" t="s">
        <v>1610</v>
      </c>
      <c r="G426" s="119" t="s">
        <v>928</v>
      </c>
      <c r="H426" s="119">
        <f t="shared" si="791"/>
        <v>0</v>
      </c>
      <c r="I426" s="119" t="s">
        <v>1227</v>
      </c>
      <c r="J426" s="299"/>
      <c r="K426" s="119" t="s">
        <v>1381</v>
      </c>
      <c r="L426" s="119">
        <v>5</v>
      </c>
      <c r="M426" s="119" t="s">
        <v>1660</v>
      </c>
      <c r="N426" s="119">
        <f t="shared" si="792"/>
        <v>0</v>
      </c>
      <c r="O426" s="299"/>
      <c r="P426" s="299"/>
      <c r="Q426" s="299"/>
      <c r="R426" s="299"/>
      <c r="S426" s="299"/>
      <c r="T426" s="299"/>
      <c r="U426" s="299"/>
      <c r="V426" s="299"/>
      <c r="W426" s="299"/>
      <c r="X426" s="299"/>
      <c r="Y426" s="299"/>
      <c r="Z426" s="299"/>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7"/>
      <c r="BM426" s="312"/>
      <c r="BN426" s="315"/>
    </row>
    <row r="427" s="118" customFormat="1" ht="33.95" hidden="1" customHeight="1" outlineLevel="4" spans="2:66">
      <c r="B427" s="119" t="s">
        <v>784</v>
      </c>
      <c r="C427" s="120" t="s">
        <v>1736</v>
      </c>
      <c r="D427" s="118" t="s">
        <v>1737</v>
      </c>
      <c r="E427" s="119" t="s">
        <v>1738</v>
      </c>
      <c r="F427" s="119" t="s">
        <v>1610</v>
      </c>
      <c r="G427" s="119" t="s">
        <v>928</v>
      </c>
      <c r="H427" s="119">
        <f t="shared" si="791"/>
        <v>0</v>
      </c>
      <c r="I427" s="119" t="s">
        <v>1227</v>
      </c>
      <c r="J427" s="299"/>
      <c r="K427" s="119" t="s">
        <v>1739</v>
      </c>
      <c r="L427" s="119">
        <v>6.5</v>
      </c>
      <c r="M427" s="119" t="s">
        <v>1740</v>
      </c>
      <c r="N427" s="119">
        <f t="shared" si="792"/>
        <v>0</v>
      </c>
      <c r="O427" s="299"/>
      <c r="P427" s="299"/>
      <c r="Q427" s="299"/>
      <c r="R427" s="299"/>
      <c r="S427" s="299"/>
      <c r="T427" s="299"/>
      <c r="U427" s="299"/>
      <c r="V427" s="299"/>
      <c r="W427" s="299"/>
      <c r="X427" s="299"/>
      <c r="Y427" s="299"/>
      <c r="Z427" s="299"/>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7"/>
      <c r="BM427" s="312"/>
      <c r="BN427" s="315"/>
    </row>
    <row r="428" s="118" customFormat="1" ht="33.95" hidden="1" customHeight="1" outlineLevel="4" spans="2:66">
      <c r="B428" s="119" t="s">
        <v>784</v>
      </c>
      <c r="C428" s="120" t="s">
        <v>1741</v>
      </c>
      <c r="D428" s="118" t="s">
        <v>1742</v>
      </c>
      <c r="E428" s="119" t="s">
        <v>1743</v>
      </c>
      <c r="F428" s="119" t="s">
        <v>1610</v>
      </c>
      <c r="G428" s="119" t="s">
        <v>928</v>
      </c>
      <c r="H428" s="119">
        <f t="shared" si="791"/>
        <v>0</v>
      </c>
      <c r="I428" s="119" t="s">
        <v>1227</v>
      </c>
      <c r="J428" s="299"/>
      <c r="K428" s="119" t="s">
        <v>1744</v>
      </c>
      <c r="L428" s="119">
        <v>20</v>
      </c>
      <c r="M428" s="119" t="s">
        <v>1745</v>
      </c>
      <c r="N428" s="119">
        <f t="shared" si="792"/>
        <v>0</v>
      </c>
      <c r="O428" s="299"/>
      <c r="P428" s="299"/>
      <c r="Q428" s="299"/>
      <c r="R428" s="299"/>
      <c r="S428" s="299"/>
      <c r="T428" s="299"/>
      <c r="U428" s="299"/>
      <c r="V428" s="299"/>
      <c r="W428" s="299"/>
      <c r="X428" s="299"/>
      <c r="Y428" s="299"/>
      <c r="Z428" s="299"/>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7"/>
      <c r="BM428" s="312"/>
      <c r="BN428" s="315"/>
    </row>
    <row r="429" s="118" customFormat="1" ht="33.95" hidden="1" customHeight="1" outlineLevel="4" spans="2:66">
      <c r="B429" s="119" t="s">
        <v>784</v>
      </c>
      <c r="C429" s="120" t="s">
        <v>1746</v>
      </c>
      <c r="D429" s="118" t="s">
        <v>1747</v>
      </c>
      <c r="E429" s="119"/>
      <c r="F429" s="119" t="s">
        <v>1610</v>
      </c>
      <c r="G429" s="119" t="s">
        <v>928</v>
      </c>
      <c r="H429" s="119">
        <f t="shared" si="791"/>
        <v>0</v>
      </c>
      <c r="I429" s="119" t="s">
        <v>1227</v>
      </c>
      <c r="J429" s="119">
        <v>1</v>
      </c>
      <c r="K429" s="119" t="s">
        <v>1228</v>
      </c>
      <c r="L429" s="299"/>
      <c r="M429" s="119" t="s">
        <v>1748</v>
      </c>
      <c r="N429" s="119">
        <f t="shared" si="792"/>
        <v>0</v>
      </c>
      <c r="O429" s="317"/>
      <c r="P429" s="317"/>
      <c r="Q429" s="317"/>
      <c r="R429" s="317"/>
      <c r="S429" s="317"/>
      <c r="T429" s="317"/>
      <c r="U429" s="317"/>
      <c r="V429" s="317"/>
      <c r="W429" s="317"/>
      <c r="X429" s="317"/>
      <c r="Y429" s="317"/>
      <c r="Z429" s="317"/>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7"/>
      <c r="BM429" s="312"/>
      <c r="BN429" s="315"/>
    </row>
    <row r="430" s="29" customFormat="1" ht="33.95" hidden="1" customHeight="1" outlineLevel="2" collapsed="1" spans="2:66">
      <c r="B430" s="112" t="s">
        <v>779</v>
      </c>
      <c r="C430" s="113" t="s">
        <v>1749</v>
      </c>
      <c r="D430" s="29" t="s">
        <v>1750</v>
      </c>
      <c r="E430" s="112"/>
      <c r="F430" s="112"/>
      <c r="G430" s="112"/>
      <c r="H430" s="112">
        <f>H431+H440+H446</f>
        <v>0</v>
      </c>
      <c r="I430" s="112"/>
      <c r="J430" s="112"/>
      <c r="K430" s="112"/>
      <c r="L430" s="112"/>
      <c r="M430" s="112"/>
      <c r="N430" s="305"/>
      <c r="O430" s="288"/>
      <c r="P430" s="288"/>
      <c r="Q430" s="288"/>
      <c r="R430" s="288"/>
      <c r="S430" s="288"/>
      <c r="T430" s="288"/>
      <c r="U430" s="288"/>
      <c r="V430" s="288"/>
      <c r="W430" s="288"/>
      <c r="X430" s="288"/>
      <c r="Y430" s="288"/>
      <c r="Z430" s="288"/>
      <c r="AA430" s="288"/>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5"/>
      <c r="BM430" s="312"/>
      <c r="BN430" s="313"/>
    </row>
    <row r="431" s="48" customFormat="1" ht="33.95" hidden="1" customHeight="1" outlineLevel="3" collapsed="1" spans="2:66">
      <c r="B431" s="115" t="s">
        <v>779</v>
      </c>
      <c r="C431" s="116" t="s">
        <v>1751</v>
      </c>
      <c r="D431" s="48" t="s">
        <v>1752</v>
      </c>
      <c r="E431" s="115"/>
      <c r="F431" s="115"/>
      <c r="G431" s="115"/>
      <c r="H431" s="115">
        <f>SUM(H432:H439)</f>
        <v>0</v>
      </c>
      <c r="I431" s="115"/>
      <c r="J431" s="115"/>
      <c r="K431" s="115"/>
      <c r="L431" s="115"/>
      <c r="M431" s="115"/>
      <c r="N431" s="306"/>
      <c r="O431" s="289"/>
      <c r="P431" s="289"/>
      <c r="Q431" s="289"/>
      <c r="R431" s="289"/>
      <c r="S431" s="289"/>
      <c r="T431" s="289"/>
      <c r="U431" s="289"/>
      <c r="V431" s="289"/>
      <c r="W431" s="289"/>
      <c r="X431" s="289"/>
      <c r="Y431" s="289"/>
      <c r="Z431" s="289"/>
      <c r="AA431" s="289"/>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6"/>
      <c r="BM431" s="312"/>
      <c r="BN431" s="314"/>
    </row>
    <row r="432" s="118" customFormat="1" ht="33.95" hidden="1" customHeight="1" outlineLevel="5" spans="2:66">
      <c r="B432" s="119" t="s">
        <v>784</v>
      </c>
      <c r="C432" s="120" t="s">
        <v>1753</v>
      </c>
      <c r="D432" s="118" t="s">
        <v>1754</v>
      </c>
      <c r="E432" s="119"/>
      <c r="F432" s="119" t="s">
        <v>1610</v>
      </c>
      <c r="G432" s="119" t="s">
        <v>928</v>
      </c>
      <c r="H432" s="119">
        <f>J432*L432</f>
        <v>0</v>
      </c>
      <c r="I432" s="119" t="s">
        <v>1227</v>
      </c>
      <c r="J432" s="299"/>
      <c r="K432" s="119" t="s">
        <v>1135</v>
      </c>
      <c r="L432" s="119">
        <v>2230</v>
      </c>
      <c r="M432" s="119" t="s">
        <v>1755</v>
      </c>
      <c r="N432" s="119">
        <f t="shared" ref="N432:N439" si="807">COUNTA(O432:Z432)</f>
        <v>0</v>
      </c>
      <c r="O432" s="318"/>
      <c r="P432" s="318"/>
      <c r="Q432" s="318"/>
      <c r="R432" s="318"/>
      <c r="S432" s="318"/>
      <c r="T432" s="318"/>
      <c r="U432" s="318"/>
      <c r="V432" s="318"/>
      <c r="W432" s="318"/>
      <c r="X432" s="318"/>
      <c r="Y432" s="318"/>
      <c r="Z432" s="318"/>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7"/>
      <c r="BM432" s="312"/>
      <c r="BN432" s="315"/>
    </row>
    <row r="433" s="118" customFormat="1" ht="33.95" hidden="1" customHeight="1" outlineLevel="5" spans="2:66">
      <c r="B433" s="119" t="s">
        <v>784</v>
      </c>
      <c r="C433" s="120" t="s">
        <v>1756</v>
      </c>
      <c r="D433" s="118" t="s">
        <v>1757</v>
      </c>
      <c r="E433" s="119"/>
      <c r="F433" s="119" t="s">
        <v>1610</v>
      </c>
      <c r="G433" s="119" t="s">
        <v>928</v>
      </c>
      <c r="H433" s="119">
        <f t="shared" ref="H433:H439" si="821">J433*L433</f>
        <v>0</v>
      </c>
      <c r="I433" s="119" t="s">
        <v>1227</v>
      </c>
      <c r="J433" s="299"/>
      <c r="K433" s="119" t="s">
        <v>1135</v>
      </c>
      <c r="L433" s="119">
        <v>620</v>
      </c>
      <c r="M433" s="119" t="s">
        <v>1755</v>
      </c>
      <c r="N433" s="119">
        <f t="shared" si="807"/>
        <v>0</v>
      </c>
      <c r="O433" s="299"/>
      <c r="P433" s="299"/>
      <c r="Q433" s="299"/>
      <c r="R433" s="299"/>
      <c r="S433" s="299"/>
      <c r="T433" s="299"/>
      <c r="U433" s="299"/>
      <c r="V433" s="299"/>
      <c r="W433" s="299"/>
      <c r="X433" s="299"/>
      <c r="Y433" s="299"/>
      <c r="Z433" s="299"/>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7"/>
      <c r="BM433" s="312"/>
      <c r="BN433" s="315"/>
    </row>
    <row r="434" s="118" customFormat="1" ht="33.95" hidden="1" customHeight="1" outlineLevel="5" spans="2:66">
      <c r="B434" s="119" t="s">
        <v>784</v>
      </c>
      <c r="C434" s="120" t="s">
        <v>1758</v>
      </c>
      <c r="D434" s="118" t="s">
        <v>1759</v>
      </c>
      <c r="E434" s="119"/>
      <c r="F434" s="119" t="s">
        <v>1610</v>
      </c>
      <c r="G434" s="119" t="s">
        <v>928</v>
      </c>
      <c r="H434" s="119">
        <f t="shared" si="821"/>
        <v>0</v>
      </c>
      <c r="I434" s="119" t="s">
        <v>1227</v>
      </c>
      <c r="J434" s="299"/>
      <c r="K434" s="119" t="s">
        <v>1135</v>
      </c>
      <c r="L434" s="119">
        <v>3070</v>
      </c>
      <c r="M434" s="119" t="s">
        <v>1755</v>
      </c>
      <c r="N434" s="119">
        <f t="shared" si="807"/>
        <v>0</v>
      </c>
      <c r="O434" s="299"/>
      <c r="P434" s="299"/>
      <c r="Q434" s="299"/>
      <c r="R434" s="299"/>
      <c r="S434" s="299"/>
      <c r="T434" s="299"/>
      <c r="U434" s="299"/>
      <c r="V434" s="299"/>
      <c r="W434" s="299"/>
      <c r="X434" s="299"/>
      <c r="Y434" s="299"/>
      <c r="Z434" s="299"/>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7"/>
      <c r="BM434" s="312"/>
      <c r="BN434" s="315"/>
    </row>
    <row r="435" s="118" customFormat="1" ht="33.95" hidden="1" customHeight="1" outlineLevel="5" spans="2:66">
      <c r="B435" s="119" t="s">
        <v>784</v>
      </c>
      <c r="C435" s="120" t="s">
        <v>1760</v>
      </c>
      <c r="D435" s="118" t="s">
        <v>1761</v>
      </c>
      <c r="E435" s="119"/>
      <c r="F435" s="119" t="s">
        <v>1610</v>
      </c>
      <c r="G435" s="119" t="s">
        <v>928</v>
      </c>
      <c r="H435" s="119">
        <f t="shared" si="821"/>
        <v>0</v>
      </c>
      <c r="I435" s="119" t="s">
        <v>1227</v>
      </c>
      <c r="J435" s="299"/>
      <c r="K435" s="119" t="s">
        <v>1762</v>
      </c>
      <c r="L435" s="119">
        <v>2800</v>
      </c>
      <c r="M435" s="119" t="s">
        <v>1136</v>
      </c>
      <c r="N435" s="119">
        <f t="shared" si="807"/>
        <v>0</v>
      </c>
      <c r="O435" s="299"/>
      <c r="P435" s="299"/>
      <c r="Q435" s="299"/>
      <c r="R435" s="299"/>
      <c r="S435" s="299"/>
      <c r="T435" s="299"/>
      <c r="U435" s="299"/>
      <c r="V435" s="299"/>
      <c r="W435" s="299"/>
      <c r="X435" s="299"/>
      <c r="Y435" s="299"/>
      <c r="Z435" s="299"/>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7"/>
      <c r="BM435" s="312"/>
      <c r="BN435" s="315"/>
    </row>
    <row r="436" s="118" customFormat="1" ht="33.95" hidden="1" customHeight="1" outlineLevel="5" spans="2:66">
      <c r="B436" s="119" t="s">
        <v>784</v>
      </c>
      <c r="C436" s="120" t="s">
        <v>1763</v>
      </c>
      <c r="D436" s="118" t="s">
        <v>1764</v>
      </c>
      <c r="E436" s="119"/>
      <c r="F436" s="119" t="s">
        <v>1610</v>
      </c>
      <c r="G436" s="119" t="s">
        <v>928</v>
      </c>
      <c r="H436" s="119">
        <f t="shared" si="821"/>
        <v>0</v>
      </c>
      <c r="I436" s="119" t="s">
        <v>1227</v>
      </c>
      <c r="J436" s="299"/>
      <c r="K436" s="119" t="s">
        <v>1135</v>
      </c>
      <c r="L436" s="119">
        <v>10400</v>
      </c>
      <c r="M436" s="119" t="s">
        <v>1755</v>
      </c>
      <c r="N436" s="119">
        <f t="shared" si="807"/>
        <v>0</v>
      </c>
      <c r="O436" s="299"/>
      <c r="P436" s="299"/>
      <c r="Q436" s="299"/>
      <c r="R436" s="299"/>
      <c r="S436" s="299"/>
      <c r="T436" s="299"/>
      <c r="U436" s="299"/>
      <c r="V436" s="299"/>
      <c r="W436" s="299"/>
      <c r="X436" s="299"/>
      <c r="Y436" s="299"/>
      <c r="Z436" s="299"/>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7"/>
      <c r="BM436" s="312"/>
      <c r="BN436" s="315"/>
    </row>
    <row r="437" s="118" customFormat="1" ht="33.95" hidden="1" customHeight="1" outlineLevel="5" spans="2:66">
      <c r="B437" s="119" t="s">
        <v>784</v>
      </c>
      <c r="C437" s="120" t="s">
        <v>1765</v>
      </c>
      <c r="D437" s="118" t="s">
        <v>1766</v>
      </c>
      <c r="E437" s="119"/>
      <c r="F437" s="119" t="s">
        <v>1610</v>
      </c>
      <c r="G437" s="119" t="s">
        <v>928</v>
      </c>
      <c r="H437" s="119">
        <f t="shared" si="821"/>
        <v>0</v>
      </c>
      <c r="I437" s="119" t="s">
        <v>1227</v>
      </c>
      <c r="J437" s="299"/>
      <c r="K437" s="119" t="s">
        <v>1135</v>
      </c>
      <c r="L437" s="119">
        <v>700</v>
      </c>
      <c r="M437" s="119" t="s">
        <v>1755</v>
      </c>
      <c r="N437" s="119">
        <f t="shared" si="807"/>
        <v>0</v>
      </c>
      <c r="O437" s="299"/>
      <c r="P437" s="299"/>
      <c r="Q437" s="299"/>
      <c r="R437" s="299"/>
      <c r="S437" s="299"/>
      <c r="T437" s="299"/>
      <c r="U437" s="299"/>
      <c r="V437" s="299"/>
      <c r="W437" s="299"/>
      <c r="X437" s="299"/>
      <c r="Y437" s="299"/>
      <c r="Z437" s="299"/>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7"/>
      <c r="BM437" s="312"/>
      <c r="BN437" s="315"/>
    </row>
    <row r="438" s="118" customFormat="1" ht="33.95" hidden="1" customHeight="1" outlineLevel="5" spans="2:66">
      <c r="B438" s="119" t="s">
        <v>784</v>
      </c>
      <c r="C438" s="120" t="s">
        <v>1767</v>
      </c>
      <c r="D438" s="118" t="s">
        <v>1768</v>
      </c>
      <c r="E438" s="119"/>
      <c r="F438" s="119" t="s">
        <v>1610</v>
      </c>
      <c r="G438" s="119" t="s">
        <v>928</v>
      </c>
      <c r="H438" s="119">
        <f t="shared" si="821"/>
        <v>0</v>
      </c>
      <c r="I438" s="119" t="s">
        <v>1227</v>
      </c>
      <c r="J438" s="299"/>
      <c r="K438" s="119" t="s">
        <v>1762</v>
      </c>
      <c r="L438" s="119">
        <v>2800</v>
      </c>
      <c r="M438" s="119" t="s">
        <v>1136</v>
      </c>
      <c r="N438" s="119">
        <f t="shared" si="807"/>
        <v>0</v>
      </c>
      <c r="O438" s="299"/>
      <c r="P438" s="299"/>
      <c r="Q438" s="299"/>
      <c r="R438" s="299"/>
      <c r="S438" s="299"/>
      <c r="T438" s="299"/>
      <c r="U438" s="299"/>
      <c r="V438" s="299"/>
      <c r="W438" s="299"/>
      <c r="X438" s="299"/>
      <c r="Y438" s="299"/>
      <c r="Z438" s="299"/>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7"/>
      <c r="BM438" s="312"/>
      <c r="BN438" s="315"/>
    </row>
    <row r="439" s="118" customFormat="1" ht="33.95" hidden="1" customHeight="1" outlineLevel="5" spans="2:66">
      <c r="B439" s="119" t="s">
        <v>784</v>
      </c>
      <c r="C439" s="120" t="s">
        <v>1767</v>
      </c>
      <c r="D439" s="118" t="s">
        <v>1769</v>
      </c>
      <c r="E439" s="119" t="s">
        <v>1770</v>
      </c>
      <c r="F439" s="119" t="s">
        <v>1610</v>
      </c>
      <c r="G439" s="119" t="s">
        <v>928</v>
      </c>
      <c r="H439" s="119">
        <f t="shared" si="821"/>
        <v>0</v>
      </c>
      <c r="I439" s="119" t="s">
        <v>1227</v>
      </c>
      <c r="J439" s="299"/>
      <c r="K439" s="119" t="s">
        <v>1762</v>
      </c>
      <c r="L439" s="119">
        <v>6000</v>
      </c>
      <c r="M439" s="119" t="s">
        <v>1755</v>
      </c>
      <c r="N439" s="119">
        <f t="shared" si="807"/>
        <v>0</v>
      </c>
      <c r="O439" s="317"/>
      <c r="P439" s="317"/>
      <c r="Q439" s="317"/>
      <c r="R439" s="317"/>
      <c r="S439" s="317"/>
      <c r="T439" s="317"/>
      <c r="U439" s="317"/>
      <c r="V439" s="317"/>
      <c r="W439" s="317"/>
      <c r="X439" s="317"/>
      <c r="Y439" s="317"/>
      <c r="Z439" s="317"/>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7"/>
      <c r="BM439" s="312"/>
      <c r="BN439" s="315"/>
    </row>
    <row r="440" s="48" customFormat="1" ht="33.95" hidden="1" customHeight="1" outlineLevel="3" collapsed="1" spans="2:66">
      <c r="B440" s="115" t="s">
        <v>779</v>
      </c>
      <c r="C440" s="116" t="s">
        <v>1771</v>
      </c>
      <c r="D440" s="48" t="s">
        <v>1772</v>
      </c>
      <c r="E440" s="115"/>
      <c r="F440" s="115"/>
      <c r="G440" s="115"/>
      <c r="H440" s="115">
        <f>SUM(H441:H445)</f>
        <v>0</v>
      </c>
      <c r="I440" s="115"/>
      <c r="J440" s="115"/>
      <c r="K440" s="115"/>
      <c r="L440" s="115"/>
      <c r="M440" s="115"/>
      <c r="N440" s="306"/>
      <c r="O440" s="289"/>
      <c r="P440" s="289"/>
      <c r="Q440" s="289"/>
      <c r="R440" s="289"/>
      <c r="S440" s="289"/>
      <c r="T440" s="289"/>
      <c r="U440" s="289"/>
      <c r="V440" s="289"/>
      <c r="W440" s="289"/>
      <c r="X440" s="289"/>
      <c r="Y440" s="289"/>
      <c r="Z440" s="289"/>
      <c r="AA440" s="289"/>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6"/>
      <c r="BM440" s="312"/>
      <c r="BN440" s="314"/>
    </row>
    <row r="441" s="118" customFormat="1" ht="33.95" hidden="1" customHeight="1" outlineLevel="4" spans="2:66">
      <c r="B441" s="119" t="s">
        <v>784</v>
      </c>
      <c r="C441" s="120" t="s">
        <v>1773</v>
      </c>
      <c r="D441" s="118" t="s">
        <v>1774</v>
      </c>
      <c r="E441" s="119"/>
      <c r="F441" s="119" t="s">
        <v>1610</v>
      </c>
      <c r="G441" s="119" t="s">
        <v>928</v>
      </c>
      <c r="H441" s="119">
        <f t="shared" ref="H441:H445" si="823">J441*L441</f>
        <v>0</v>
      </c>
      <c r="I441" s="119" t="s">
        <v>1227</v>
      </c>
      <c r="J441" s="299"/>
      <c r="K441" s="119" t="s">
        <v>1381</v>
      </c>
      <c r="L441" s="119">
        <v>23.9300583657588</v>
      </c>
      <c r="M441" s="119" t="s">
        <v>1660</v>
      </c>
      <c r="N441" s="119">
        <f t="shared" ref="N441:N445" si="824">COUNTA(O441:Z441)</f>
        <v>0</v>
      </c>
      <c r="O441" s="318"/>
      <c r="P441" s="318"/>
      <c r="Q441" s="318"/>
      <c r="R441" s="318"/>
      <c r="S441" s="318"/>
      <c r="T441" s="318"/>
      <c r="U441" s="318"/>
      <c r="V441" s="318"/>
      <c r="W441" s="318"/>
      <c r="X441" s="318"/>
      <c r="Y441" s="318"/>
      <c r="Z441" s="318"/>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7"/>
      <c r="BM441" s="312"/>
      <c r="BN441" s="315"/>
    </row>
    <row r="442" s="118" customFormat="1" ht="33.95" hidden="1" customHeight="1" outlineLevel="4" spans="2:66">
      <c r="B442" s="119" t="s">
        <v>784</v>
      </c>
      <c r="C442" s="120" t="s">
        <v>1775</v>
      </c>
      <c r="D442" s="118" t="s">
        <v>1776</v>
      </c>
      <c r="E442" s="119" t="s">
        <v>1777</v>
      </c>
      <c r="F442" s="119" t="s">
        <v>1610</v>
      </c>
      <c r="G442" s="119" t="s">
        <v>928</v>
      </c>
      <c r="H442" s="119">
        <f t="shared" si="823"/>
        <v>0</v>
      </c>
      <c r="I442" s="119" t="s">
        <v>1227</v>
      </c>
      <c r="J442" s="299"/>
      <c r="K442" s="119" t="s">
        <v>1381</v>
      </c>
      <c r="L442" s="119">
        <v>130</v>
      </c>
      <c r="M442" s="119" t="s">
        <v>1660</v>
      </c>
      <c r="N442" s="119">
        <f t="shared" si="824"/>
        <v>0</v>
      </c>
      <c r="O442" s="299"/>
      <c r="P442" s="299"/>
      <c r="Q442" s="299"/>
      <c r="R442" s="299"/>
      <c r="S442" s="299"/>
      <c r="T442" s="299"/>
      <c r="U442" s="299"/>
      <c r="V442" s="299"/>
      <c r="W442" s="299"/>
      <c r="X442" s="299"/>
      <c r="Y442" s="299"/>
      <c r="Z442" s="299"/>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7"/>
      <c r="BM442" s="312"/>
      <c r="BN442" s="315"/>
    </row>
    <row r="443" s="118" customFormat="1" ht="33.95" hidden="1" customHeight="1" outlineLevel="4" spans="2:66">
      <c r="B443" s="119" t="s">
        <v>784</v>
      </c>
      <c r="C443" s="120" t="s">
        <v>1778</v>
      </c>
      <c r="D443" s="118" t="s">
        <v>1779</v>
      </c>
      <c r="E443" s="119"/>
      <c r="F443" s="119" t="s">
        <v>1610</v>
      </c>
      <c r="G443" s="119" t="s">
        <v>928</v>
      </c>
      <c r="H443" s="119">
        <f t="shared" si="823"/>
        <v>0</v>
      </c>
      <c r="I443" s="119" t="s">
        <v>1227</v>
      </c>
      <c r="J443" s="299"/>
      <c r="K443" s="119" t="s">
        <v>1381</v>
      </c>
      <c r="L443" s="119">
        <v>28.7562388818298</v>
      </c>
      <c r="M443" s="119" t="s">
        <v>1660</v>
      </c>
      <c r="N443" s="119">
        <f t="shared" si="824"/>
        <v>0</v>
      </c>
      <c r="O443" s="299"/>
      <c r="P443" s="299"/>
      <c r="Q443" s="299"/>
      <c r="R443" s="299"/>
      <c r="S443" s="299"/>
      <c r="T443" s="299"/>
      <c r="U443" s="299"/>
      <c r="V443" s="299"/>
      <c r="W443" s="299"/>
      <c r="X443" s="299"/>
      <c r="Y443" s="299"/>
      <c r="Z443" s="299"/>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7"/>
      <c r="BM443" s="312"/>
      <c r="BN443" s="315"/>
    </row>
    <row r="444" s="118" customFormat="1" ht="33.95" hidden="1" customHeight="1" outlineLevel="4" spans="2:66">
      <c r="B444" s="119" t="s">
        <v>784</v>
      </c>
      <c r="C444" s="120" t="s">
        <v>1780</v>
      </c>
      <c r="D444" s="118" t="s">
        <v>1781</v>
      </c>
      <c r="E444" s="119"/>
      <c r="F444" s="119" t="s">
        <v>1610</v>
      </c>
      <c r="G444" s="119" t="s">
        <v>928</v>
      </c>
      <c r="H444" s="119">
        <f t="shared" si="823"/>
        <v>0</v>
      </c>
      <c r="I444" s="119" t="s">
        <v>1227</v>
      </c>
      <c r="J444" s="299"/>
      <c r="K444" s="119" t="s">
        <v>1381</v>
      </c>
      <c r="L444" s="119">
        <v>20.8170650529501</v>
      </c>
      <c r="M444" s="119" t="s">
        <v>1660</v>
      </c>
      <c r="N444" s="119">
        <f t="shared" si="824"/>
        <v>0</v>
      </c>
      <c r="O444" s="299"/>
      <c r="P444" s="299"/>
      <c r="Q444" s="299"/>
      <c r="R444" s="299"/>
      <c r="S444" s="299"/>
      <c r="T444" s="299"/>
      <c r="U444" s="299"/>
      <c r="V444" s="299"/>
      <c r="W444" s="299"/>
      <c r="X444" s="299"/>
      <c r="Y444" s="299"/>
      <c r="Z444" s="299"/>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7"/>
      <c r="BM444" s="312"/>
      <c r="BN444" s="315"/>
    </row>
    <row r="445" s="118" customFormat="1" ht="33.95" hidden="1" customHeight="1" outlineLevel="4" spans="2:66">
      <c r="B445" s="119" t="s">
        <v>784</v>
      </c>
      <c r="C445" s="120" t="s">
        <v>1782</v>
      </c>
      <c r="D445" s="118" t="s">
        <v>1783</v>
      </c>
      <c r="E445" s="119"/>
      <c r="F445" s="119" t="s">
        <v>1610</v>
      </c>
      <c r="G445" s="119" t="s">
        <v>928</v>
      </c>
      <c r="H445" s="119">
        <f t="shared" si="823"/>
        <v>0</v>
      </c>
      <c r="I445" s="119" t="s">
        <v>1227</v>
      </c>
      <c r="J445" s="299"/>
      <c r="K445" s="119" t="s">
        <v>1135</v>
      </c>
      <c r="L445" s="119">
        <v>260</v>
      </c>
      <c r="M445" s="119" t="s">
        <v>1755</v>
      </c>
      <c r="N445" s="119">
        <f t="shared" si="824"/>
        <v>0</v>
      </c>
      <c r="O445" s="317"/>
      <c r="P445" s="317"/>
      <c r="Q445" s="317"/>
      <c r="R445" s="317"/>
      <c r="S445" s="317"/>
      <c r="T445" s="317"/>
      <c r="U445" s="317"/>
      <c r="V445" s="317"/>
      <c r="W445" s="317"/>
      <c r="X445" s="317"/>
      <c r="Y445" s="317"/>
      <c r="Z445" s="317"/>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7"/>
      <c r="BM445" s="312"/>
      <c r="BN445" s="315"/>
    </row>
    <row r="446" s="48" customFormat="1" ht="33.95" hidden="1" customHeight="1" outlineLevel="3" collapsed="1" spans="2:66">
      <c r="B446" s="115" t="s">
        <v>779</v>
      </c>
      <c r="C446" s="116" t="s">
        <v>1784</v>
      </c>
      <c r="D446" s="48" t="s">
        <v>1785</v>
      </c>
      <c r="E446" s="115"/>
      <c r="F446" s="115"/>
      <c r="G446" s="115"/>
      <c r="H446" s="115">
        <f>SUM(H447:H460)</f>
        <v>0</v>
      </c>
      <c r="I446" s="115"/>
      <c r="J446" s="115"/>
      <c r="K446" s="115"/>
      <c r="L446" s="115"/>
      <c r="M446" s="115"/>
      <c r="N446" s="306"/>
      <c r="O446" s="289"/>
      <c r="P446" s="289"/>
      <c r="Q446" s="289"/>
      <c r="R446" s="289"/>
      <c r="S446" s="289"/>
      <c r="T446" s="289"/>
      <c r="U446" s="289"/>
      <c r="V446" s="289"/>
      <c r="W446" s="289"/>
      <c r="X446" s="289"/>
      <c r="Y446" s="289"/>
      <c r="Z446" s="289"/>
      <c r="AA446" s="289"/>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6"/>
      <c r="BM446" s="312"/>
      <c r="BN446" s="314"/>
    </row>
    <row r="447" s="118" customFormat="1" ht="33.95" hidden="1" customHeight="1" outlineLevel="5" spans="2:66">
      <c r="B447" s="119" t="s">
        <v>784</v>
      </c>
      <c r="C447" s="120" t="s">
        <v>1786</v>
      </c>
      <c r="D447" s="118" t="s">
        <v>1787</v>
      </c>
      <c r="E447" s="119" t="s">
        <v>1788</v>
      </c>
      <c r="F447" s="119" t="s">
        <v>1610</v>
      </c>
      <c r="G447" s="119" t="s">
        <v>928</v>
      </c>
      <c r="H447" s="119">
        <f t="shared" ref="H447:H459" si="825">J447*L447</f>
        <v>0</v>
      </c>
      <c r="I447" s="119" t="s">
        <v>1227</v>
      </c>
      <c r="J447" s="299"/>
      <c r="K447" s="119" t="s">
        <v>1789</v>
      </c>
      <c r="L447" s="119">
        <v>48</v>
      </c>
      <c r="M447" s="119" t="s">
        <v>1790</v>
      </c>
      <c r="N447" s="119">
        <f t="shared" ref="N447:N459" si="826">COUNTA(O447:Z447)</f>
        <v>0</v>
      </c>
      <c r="O447" s="318"/>
      <c r="P447" s="318"/>
      <c r="Q447" s="318"/>
      <c r="R447" s="318"/>
      <c r="S447" s="318"/>
      <c r="T447" s="318"/>
      <c r="U447" s="318"/>
      <c r="V447" s="318"/>
      <c r="W447" s="318"/>
      <c r="X447" s="318"/>
      <c r="Y447" s="318"/>
      <c r="Z447" s="318"/>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7"/>
      <c r="BM447" s="312"/>
      <c r="BN447" s="315"/>
    </row>
    <row r="448" s="118" customFormat="1" ht="33.95" hidden="1" customHeight="1" outlineLevel="5" spans="2:66">
      <c r="B448" s="119" t="s">
        <v>784</v>
      </c>
      <c r="C448" s="120" t="s">
        <v>1791</v>
      </c>
      <c r="D448" s="118" t="s">
        <v>1792</v>
      </c>
      <c r="E448" s="119" t="s">
        <v>1793</v>
      </c>
      <c r="F448" s="119" t="s">
        <v>1610</v>
      </c>
      <c r="G448" s="119" t="s">
        <v>928</v>
      </c>
      <c r="H448" s="119">
        <f t="shared" si="825"/>
        <v>0</v>
      </c>
      <c r="I448" s="119" t="s">
        <v>1227</v>
      </c>
      <c r="J448" s="299"/>
      <c r="K448" s="119" t="s">
        <v>1789</v>
      </c>
      <c r="L448" s="119">
        <v>338</v>
      </c>
      <c r="M448" s="119" t="s">
        <v>1790</v>
      </c>
      <c r="N448" s="119">
        <f t="shared" si="826"/>
        <v>0</v>
      </c>
      <c r="O448" s="299"/>
      <c r="P448" s="299"/>
      <c r="Q448" s="299"/>
      <c r="R448" s="299"/>
      <c r="S448" s="299"/>
      <c r="T448" s="299"/>
      <c r="U448" s="299"/>
      <c r="V448" s="299"/>
      <c r="W448" s="299"/>
      <c r="X448" s="299"/>
      <c r="Y448" s="299"/>
      <c r="Z448" s="299"/>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7"/>
      <c r="BM448" s="312"/>
      <c r="BN448" s="315"/>
    </row>
    <row r="449" s="118" customFormat="1" ht="33.95" hidden="1" customHeight="1" outlineLevel="5" spans="2:66">
      <c r="B449" s="119" t="s">
        <v>784</v>
      </c>
      <c r="C449" s="120" t="s">
        <v>1794</v>
      </c>
      <c r="D449" s="118" t="s">
        <v>1795</v>
      </c>
      <c r="E449" s="119" t="s">
        <v>1796</v>
      </c>
      <c r="F449" s="119" t="s">
        <v>1610</v>
      </c>
      <c r="G449" s="119" t="s">
        <v>928</v>
      </c>
      <c r="H449" s="119">
        <f t="shared" si="825"/>
        <v>0</v>
      </c>
      <c r="I449" s="119" t="s">
        <v>1227</v>
      </c>
      <c r="J449" s="299"/>
      <c r="K449" s="119" t="s">
        <v>1381</v>
      </c>
      <c r="L449" s="119">
        <v>190</v>
      </c>
      <c r="M449" s="119" t="s">
        <v>1660</v>
      </c>
      <c r="N449" s="119">
        <f t="shared" si="826"/>
        <v>0</v>
      </c>
      <c r="O449" s="299"/>
      <c r="P449" s="299"/>
      <c r="Q449" s="299"/>
      <c r="R449" s="299"/>
      <c r="S449" s="299"/>
      <c r="T449" s="299"/>
      <c r="U449" s="299"/>
      <c r="V449" s="299"/>
      <c r="W449" s="299"/>
      <c r="X449" s="299"/>
      <c r="Y449" s="299"/>
      <c r="Z449" s="299"/>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7"/>
      <c r="BM449" s="312"/>
      <c r="BN449" s="315"/>
    </row>
    <row r="450" s="118" customFormat="1" ht="33.95" hidden="1" customHeight="1" outlineLevel="5" spans="2:66">
      <c r="B450" s="119" t="s">
        <v>784</v>
      </c>
      <c r="C450" s="120" t="s">
        <v>1797</v>
      </c>
      <c r="D450" s="118" t="s">
        <v>1798</v>
      </c>
      <c r="E450" s="119" t="s">
        <v>1799</v>
      </c>
      <c r="F450" s="119" t="s">
        <v>1610</v>
      </c>
      <c r="G450" s="119" t="s">
        <v>928</v>
      </c>
      <c r="H450" s="119">
        <f t="shared" si="825"/>
        <v>0</v>
      </c>
      <c r="I450" s="119" t="s">
        <v>1227</v>
      </c>
      <c r="J450" s="299"/>
      <c r="K450" s="119" t="s">
        <v>1381</v>
      </c>
      <c r="L450" s="119">
        <v>500</v>
      </c>
      <c r="M450" s="119" t="s">
        <v>1660</v>
      </c>
      <c r="N450" s="119">
        <f t="shared" si="826"/>
        <v>0</v>
      </c>
      <c r="O450" s="299"/>
      <c r="P450" s="299"/>
      <c r="Q450" s="299"/>
      <c r="R450" s="299"/>
      <c r="S450" s="299"/>
      <c r="T450" s="299"/>
      <c r="U450" s="299"/>
      <c r="V450" s="299"/>
      <c r="W450" s="299"/>
      <c r="X450" s="299"/>
      <c r="Y450" s="299"/>
      <c r="Z450" s="299"/>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7"/>
      <c r="BM450" s="312"/>
      <c r="BN450" s="315"/>
    </row>
    <row r="451" s="118" customFormat="1" ht="33.95" hidden="1" customHeight="1" outlineLevel="5" spans="2:66">
      <c r="B451" s="119" t="s">
        <v>784</v>
      </c>
      <c r="C451" s="120" t="s">
        <v>1800</v>
      </c>
      <c r="D451" s="118" t="s">
        <v>1801</v>
      </c>
      <c r="E451" s="119" t="s">
        <v>1802</v>
      </c>
      <c r="F451" s="119" t="s">
        <v>1610</v>
      </c>
      <c r="G451" s="119" t="s">
        <v>928</v>
      </c>
      <c r="H451" s="119">
        <f t="shared" si="825"/>
        <v>0</v>
      </c>
      <c r="I451" s="119" t="s">
        <v>1227</v>
      </c>
      <c r="J451" s="299"/>
      <c r="K451" s="119" t="s">
        <v>1381</v>
      </c>
      <c r="L451" s="119">
        <v>80</v>
      </c>
      <c r="M451" s="119" t="s">
        <v>1660</v>
      </c>
      <c r="N451" s="119">
        <f t="shared" si="826"/>
        <v>0</v>
      </c>
      <c r="O451" s="299"/>
      <c r="P451" s="299"/>
      <c r="Q451" s="299"/>
      <c r="R451" s="299"/>
      <c r="S451" s="299"/>
      <c r="T451" s="299"/>
      <c r="U451" s="299"/>
      <c r="V451" s="299"/>
      <c r="W451" s="299"/>
      <c r="X451" s="299"/>
      <c r="Y451" s="299"/>
      <c r="Z451" s="299"/>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7"/>
      <c r="BM451" s="312"/>
      <c r="BN451" s="315"/>
    </row>
    <row r="452" s="118" customFormat="1" ht="33.95" hidden="1" customHeight="1" outlineLevel="5" spans="2:66">
      <c r="B452" s="119" t="s">
        <v>784</v>
      </c>
      <c r="C452" s="120" t="s">
        <v>1803</v>
      </c>
      <c r="D452" s="118" t="s">
        <v>1804</v>
      </c>
      <c r="E452" s="119" t="s">
        <v>1805</v>
      </c>
      <c r="F452" s="119" t="s">
        <v>1610</v>
      </c>
      <c r="G452" s="119" t="s">
        <v>928</v>
      </c>
      <c r="H452" s="119">
        <f t="shared" si="825"/>
        <v>0</v>
      </c>
      <c r="I452" s="119" t="s">
        <v>1227</v>
      </c>
      <c r="J452" s="299"/>
      <c r="K452" s="119" t="s">
        <v>1381</v>
      </c>
      <c r="L452" s="119">
        <v>10</v>
      </c>
      <c r="M452" s="119" t="s">
        <v>1660</v>
      </c>
      <c r="N452" s="119">
        <f t="shared" si="826"/>
        <v>0</v>
      </c>
      <c r="O452" s="299"/>
      <c r="P452" s="299"/>
      <c r="Q452" s="299"/>
      <c r="R452" s="299"/>
      <c r="S452" s="299"/>
      <c r="T452" s="299"/>
      <c r="U452" s="299"/>
      <c r="V452" s="299"/>
      <c r="W452" s="299"/>
      <c r="X452" s="299"/>
      <c r="Y452" s="299"/>
      <c r="Z452" s="299"/>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7"/>
      <c r="BM452" s="312"/>
      <c r="BN452" s="315"/>
    </row>
    <row r="453" s="118" customFormat="1" ht="33.95" hidden="1" customHeight="1" outlineLevel="5" spans="2:66">
      <c r="B453" s="119" t="s">
        <v>784</v>
      </c>
      <c r="C453" s="120" t="s">
        <v>1806</v>
      </c>
      <c r="D453" s="118" t="s">
        <v>1807</v>
      </c>
      <c r="E453" s="119" t="s">
        <v>1808</v>
      </c>
      <c r="F453" s="119" t="s">
        <v>1610</v>
      </c>
      <c r="G453" s="119" t="s">
        <v>928</v>
      </c>
      <c r="H453" s="119">
        <f t="shared" si="825"/>
        <v>0</v>
      </c>
      <c r="I453" s="119" t="s">
        <v>1227</v>
      </c>
      <c r="J453" s="299"/>
      <c r="K453" s="119" t="s">
        <v>1744</v>
      </c>
      <c r="L453" s="119">
        <v>37</v>
      </c>
      <c r="M453" s="119" t="s">
        <v>1745</v>
      </c>
      <c r="N453" s="119">
        <f t="shared" si="826"/>
        <v>0</v>
      </c>
      <c r="O453" s="299"/>
      <c r="P453" s="299"/>
      <c r="Q453" s="299"/>
      <c r="R453" s="299"/>
      <c r="S453" s="299"/>
      <c r="T453" s="299"/>
      <c r="U453" s="299"/>
      <c r="V453" s="299"/>
      <c r="W453" s="299"/>
      <c r="X453" s="299"/>
      <c r="Y453" s="299"/>
      <c r="Z453" s="299"/>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7"/>
      <c r="BM453" s="312"/>
      <c r="BN453" s="315"/>
    </row>
    <row r="454" s="118" customFormat="1" ht="33.95" hidden="1" customHeight="1" outlineLevel="5" spans="2:66">
      <c r="B454" s="119" t="s">
        <v>784</v>
      </c>
      <c r="C454" s="120" t="s">
        <v>1809</v>
      </c>
      <c r="D454" s="118" t="s">
        <v>1810</v>
      </c>
      <c r="E454" s="119" t="s">
        <v>1811</v>
      </c>
      <c r="F454" s="119" t="s">
        <v>1610</v>
      </c>
      <c r="G454" s="119" t="s">
        <v>928</v>
      </c>
      <c r="H454" s="119">
        <f t="shared" si="825"/>
        <v>0</v>
      </c>
      <c r="I454" s="119" t="s">
        <v>1227</v>
      </c>
      <c r="J454" s="299"/>
      <c r="K454" s="119" t="s">
        <v>1282</v>
      </c>
      <c r="L454" s="119">
        <v>25</v>
      </c>
      <c r="M454" s="119" t="s">
        <v>1812</v>
      </c>
      <c r="N454" s="119">
        <f t="shared" si="826"/>
        <v>0</v>
      </c>
      <c r="O454" s="299"/>
      <c r="P454" s="299"/>
      <c r="Q454" s="299"/>
      <c r="R454" s="299"/>
      <c r="S454" s="299"/>
      <c r="T454" s="299"/>
      <c r="U454" s="299"/>
      <c r="V454" s="299"/>
      <c r="W454" s="299"/>
      <c r="X454" s="299"/>
      <c r="Y454" s="299"/>
      <c r="Z454" s="299"/>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7"/>
      <c r="BM454" s="312"/>
      <c r="BN454" s="315"/>
    </row>
    <row r="455" s="118" customFormat="1" ht="33.95" hidden="1" customHeight="1" outlineLevel="5" spans="2:66">
      <c r="B455" s="119" t="s">
        <v>784</v>
      </c>
      <c r="C455" s="120" t="s">
        <v>1813</v>
      </c>
      <c r="D455" s="118" t="s">
        <v>1814</v>
      </c>
      <c r="E455" s="119" t="s">
        <v>1815</v>
      </c>
      <c r="F455" s="119" t="s">
        <v>1610</v>
      </c>
      <c r="G455" s="119" t="s">
        <v>928</v>
      </c>
      <c r="H455" s="119">
        <f t="shared" si="825"/>
        <v>0</v>
      </c>
      <c r="I455" s="119" t="s">
        <v>1227</v>
      </c>
      <c r="J455" s="299"/>
      <c r="K455" s="119" t="s">
        <v>1816</v>
      </c>
      <c r="L455" s="119">
        <v>9</v>
      </c>
      <c r="M455" s="119" t="s">
        <v>1817</v>
      </c>
      <c r="N455" s="119">
        <f t="shared" si="826"/>
        <v>0</v>
      </c>
      <c r="O455" s="299"/>
      <c r="P455" s="299"/>
      <c r="Q455" s="299"/>
      <c r="R455" s="299"/>
      <c r="S455" s="299"/>
      <c r="T455" s="299"/>
      <c r="U455" s="299"/>
      <c r="V455" s="299"/>
      <c r="W455" s="299"/>
      <c r="X455" s="299"/>
      <c r="Y455" s="299"/>
      <c r="Z455" s="299"/>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7"/>
      <c r="BM455" s="312"/>
      <c r="BN455" s="315"/>
    </row>
    <row r="456" s="118" customFormat="1" ht="33.95" hidden="1" customHeight="1" outlineLevel="5" spans="2:66">
      <c r="B456" s="119" t="s">
        <v>784</v>
      </c>
      <c r="C456" s="120" t="s">
        <v>1818</v>
      </c>
      <c r="D456" s="118" t="s">
        <v>1819</v>
      </c>
      <c r="E456" s="119" t="s">
        <v>1820</v>
      </c>
      <c r="F456" s="119" t="s">
        <v>1610</v>
      </c>
      <c r="G456" s="119" t="s">
        <v>928</v>
      </c>
      <c r="H456" s="119">
        <f t="shared" si="825"/>
        <v>0</v>
      </c>
      <c r="I456" s="119" t="s">
        <v>1227</v>
      </c>
      <c r="J456" s="299"/>
      <c r="K456" s="119" t="s">
        <v>1821</v>
      </c>
      <c r="L456" s="119">
        <v>99</v>
      </c>
      <c r="M456" s="119" t="s">
        <v>1822</v>
      </c>
      <c r="N456" s="119">
        <f t="shared" si="826"/>
        <v>0</v>
      </c>
      <c r="O456" s="299"/>
      <c r="P456" s="299"/>
      <c r="Q456" s="299"/>
      <c r="R456" s="299"/>
      <c r="S456" s="299"/>
      <c r="T456" s="299"/>
      <c r="U456" s="299"/>
      <c r="V456" s="299"/>
      <c r="W456" s="299"/>
      <c r="X456" s="299"/>
      <c r="Y456" s="299"/>
      <c r="Z456" s="299"/>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7"/>
      <c r="BM456" s="312"/>
      <c r="BN456" s="315"/>
    </row>
    <row r="457" s="118" customFormat="1" ht="33.95" hidden="1" customHeight="1" outlineLevel="5" spans="2:66">
      <c r="B457" s="119" t="s">
        <v>784</v>
      </c>
      <c r="C457" s="120" t="s">
        <v>1823</v>
      </c>
      <c r="D457" s="118" t="s">
        <v>1824</v>
      </c>
      <c r="E457" s="119" t="s">
        <v>1825</v>
      </c>
      <c r="F457" s="119" t="s">
        <v>1610</v>
      </c>
      <c r="G457" s="119" t="s">
        <v>928</v>
      </c>
      <c r="H457" s="119">
        <f t="shared" si="825"/>
        <v>0</v>
      </c>
      <c r="I457" s="119" t="s">
        <v>1227</v>
      </c>
      <c r="J457" s="299"/>
      <c r="K457" s="119" t="s">
        <v>1821</v>
      </c>
      <c r="L457" s="119">
        <v>120</v>
      </c>
      <c r="M457" s="119" t="s">
        <v>1822</v>
      </c>
      <c r="N457" s="119">
        <f t="shared" si="826"/>
        <v>0</v>
      </c>
      <c r="O457" s="299"/>
      <c r="P457" s="299"/>
      <c r="Q457" s="299"/>
      <c r="R457" s="299"/>
      <c r="S457" s="299"/>
      <c r="T457" s="299"/>
      <c r="U457" s="299"/>
      <c r="V457" s="299"/>
      <c r="W457" s="299"/>
      <c r="X457" s="299"/>
      <c r="Y457" s="299"/>
      <c r="Z457" s="299"/>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7"/>
      <c r="BM457" s="312"/>
      <c r="BN457" s="315"/>
    </row>
    <row r="458" s="118" customFormat="1" ht="33.95" hidden="1" customHeight="1" outlineLevel="5" spans="2:66">
      <c r="B458" s="119" t="s">
        <v>784</v>
      </c>
      <c r="C458" s="120" t="s">
        <v>1826</v>
      </c>
      <c r="D458" s="118" t="s">
        <v>1827</v>
      </c>
      <c r="E458" s="119" t="s">
        <v>1828</v>
      </c>
      <c r="F458" s="119" t="s">
        <v>1610</v>
      </c>
      <c r="G458" s="119" t="s">
        <v>928</v>
      </c>
      <c r="H458" s="119">
        <f t="shared" si="825"/>
        <v>0</v>
      </c>
      <c r="I458" s="119" t="s">
        <v>1227</v>
      </c>
      <c r="J458" s="299"/>
      <c r="K458" s="119" t="s">
        <v>1821</v>
      </c>
      <c r="L458" s="119">
        <v>350</v>
      </c>
      <c r="M458" s="119" t="s">
        <v>1822</v>
      </c>
      <c r="N458" s="119">
        <f t="shared" si="826"/>
        <v>0</v>
      </c>
      <c r="O458" s="299"/>
      <c r="P458" s="299"/>
      <c r="Q458" s="299"/>
      <c r="R458" s="299"/>
      <c r="S458" s="299"/>
      <c r="T458" s="299"/>
      <c r="U458" s="299"/>
      <c r="V458" s="299"/>
      <c r="W458" s="299"/>
      <c r="X458" s="299"/>
      <c r="Y458" s="299"/>
      <c r="Z458" s="299"/>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7"/>
      <c r="BM458" s="312"/>
      <c r="BN458" s="315"/>
    </row>
    <row r="459" s="118" customFormat="1" ht="33.95" hidden="1" customHeight="1" outlineLevel="5" spans="2:66">
      <c r="B459" s="119" t="s">
        <v>784</v>
      </c>
      <c r="C459" s="120" t="s">
        <v>1829</v>
      </c>
      <c r="D459" s="118" t="s">
        <v>1830</v>
      </c>
      <c r="E459" s="119" t="s">
        <v>1831</v>
      </c>
      <c r="F459" s="119" t="s">
        <v>1610</v>
      </c>
      <c r="G459" s="119" t="s">
        <v>928</v>
      </c>
      <c r="H459" s="119">
        <f t="shared" si="825"/>
        <v>0</v>
      </c>
      <c r="I459" s="119" t="s">
        <v>1227</v>
      </c>
      <c r="J459" s="299"/>
      <c r="K459" s="119" t="s">
        <v>1832</v>
      </c>
      <c r="L459" s="119">
        <v>10</v>
      </c>
      <c r="M459" s="119" t="s">
        <v>1833</v>
      </c>
      <c r="N459" s="119">
        <f t="shared" si="826"/>
        <v>0</v>
      </c>
      <c r="O459" s="317"/>
      <c r="P459" s="317"/>
      <c r="Q459" s="317"/>
      <c r="R459" s="317"/>
      <c r="S459" s="317"/>
      <c r="T459" s="317"/>
      <c r="U459" s="317"/>
      <c r="V459" s="317"/>
      <c r="W459" s="317"/>
      <c r="X459" s="317"/>
      <c r="Y459" s="317"/>
      <c r="Z459" s="317"/>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7"/>
      <c r="BM459" s="312"/>
      <c r="BN459" s="315"/>
    </row>
    <row r="460" s="118" customFormat="1" ht="33.95" hidden="1" customHeight="1" outlineLevel="4" spans="2:66">
      <c r="B460" s="119" t="s">
        <v>784</v>
      </c>
      <c r="C460" s="120" t="s">
        <v>1834</v>
      </c>
      <c r="D460" s="118" t="s">
        <v>1835</v>
      </c>
      <c r="E460" s="119"/>
      <c r="F460" s="119"/>
      <c r="G460" s="119" t="s">
        <v>1836</v>
      </c>
      <c r="H460" s="119">
        <f>J460*L460*N460</f>
        <v>0</v>
      </c>
      <c r="I460" s="119" t="s">
        <v>1227</v>
      </c>
      <c r="J460" s="119">
        <v>1</v>
      </c>
      <c r="K460" s="119" t="s">
        <v>1228</v>
      </c>
      <c r="L460" s="299"/>
      <c r="M460" s="119" t="s">
        <v>1229</v>
      </c>
      <c r="N460" s="307">
        <v>12</v>
      </c>
      <c r="O460" s="290"/>
      <c r="P460" s="290"/>
      <c r="Q460" s="290"/>
      <c r="R460" s="290"/>
      <c r="S460" s="290"/>
      <c r="T460" s="290"/>
      <c r="U460" s="290"/>
      <c r="V460" s="290"/>
      <c r="W460" s="290"/>
      <c r="X460" s="290"/>
      <c r="Y460" s="290"/>
      <c r="Z460" s="290"/>
      <c r="AA460" s="290"/>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7"/>
      <c r="BM460" s="312"/>
      <c r="BN460" s="315"/>
    </row>
    <row r="461" s="29" customFormat="1" ht="33.95" hidden="1" customHeight="1" outlineLevel="2" collapsed="1" spans="2:66">
      <c r="B461" s="112" t="s">
        <v>779</v>
      </c>
      <c r="C461" s="113" t="s">
        <v>1837</v>
      </c>
      <c r="D461" s="29" t="s">
        <v>1838</v>
      </c>
      <c r="E461" s="112"/>
      <c r="F461" s="112"/>
      <c r="G461" s="112"/>
      <c r="H461" s="112">
        <f>H462+H468+H477</f>
        <v>0</v>
      </c>
      <c r="I461" s="112"/>
      <c r="J461" s="112"/>
      <c r="K461" s="112"/>
      <c r="L461" s="112"/>
      <c r="M461" s="112"/>
      <c r="N461" s="305"/>
      <c r="O461" s="288"/>
      <c r="P461" s="288"/>
      <c r="Q461" s="288"/>
      <c r="R461" s="288"/>
      <c r="S461" s="288"/>
      <c r="T461" s="288"/>
      <c r="U461" s="288"/>
      <c r="V461" s="288"/>
      <c r="W461" s="288"/>
      <c r="X461" s="288"/>
      <c r="Y461" s="288"/>
      <c r="Z461" s="288"/>
      <c r="AA461" s="288"/>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5"/>
      <c r="BM461" s="312"/>
      <c r="BN461" s="313"/>
    </row>
    <row r="462" s="48" customFormat="1" ht="33.95" hidden="1" customHeight="1" outlineLevel="3" collapsed="1" spans="2:66">
      <c r="B462" s="115" t="s">
        <v>779</v>
      </c>
      <c r="C462" s="116" t="s">
        <v>1839</v>
      </c>
      <c r="D462" s="48" t="s">
        <v>1840</v>
      </c>
      <c r="E462" s="115"/>
      <c r="F462" s="115"/>
      <c r="G462" s="115"/>
      <c r="H462" s="115">
        <f>SUM(H463:H467)</f>
        <v>0</v>
      </c>
      <c r="I462" s="115"/>
      <c r="J462" s="115"/>
      <c r="K462" s="115"/>
      <c r="L462" s="115"/>
      <c r="M462" s="115"/>
      <c r="N462" s="306"/>
      <c r="O462" s="289"/>
      <c r="P462" s="289"/>
      <c r="Q462" s="289"/>
      <c r="R462" s="289"/>
      <c r="S462" s="289"/>
      <c r="T462" s="289"/>
      <c r="U462" s="289"/>
      <c r="V462" s="289"/>
      <c r="W462" s="289"/>
      <c r="X462" s="289"/>
      <c r="Y462" s="289"/>
      <c r="Z462" s="289"/>
      <c r="AA462" s="289"/>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6"/>
      <c r="BM462" s="312"/>
      <c r="BN462" s="314"/>
    </row>
    <row r="463" s="118" customFormat="1" ht="33.95" hidden="1" customHeight="1" outlineLevel="5" spans="2:66">
      <c r="B463" s="119" t="s">
        <v>784</v>
      </c>
      <c r="C463" s="120" t="s">
        <v>1841</v>
      </c>
      <c r="D463" s="118" t="s">
        <v>1842</v>
      </c>
      <c r="E463" s="119"/>
      <c r="F463" s="119" t="s">
        <v>1610</v>
      </c>
      <c r="G463" s="119" t="s">
        <v>928</v>
      </c>
      <c r="H463" s="119">
        <f t="shared" ref="H463:H467" si="842">J463*L463</f>
        <v>0</v>
      </c>
      <c r="I463" s="119" t="s">
        <v>1227</v>
      </c>
      <c r="J463" s="299"/>
      <c r="K463" s="119" t="s">
        <v>1135</v>
      </c>
      <c r="L463" s="119">
        <v>2850</v>
      </c>
      <c r="M463" s="119" t="s">
        <v>1755</v>
      </c>
      <c r="N463" s="119">
        <f t="shared" ref="N463:N467" si="843">COUNTA(O463:Z463)</f>
        <v>0</v>
      </c>
      <c r="O463" s="318"/>
      <c r="P463" s="318"/>
      <c r="Q463" s="318"/>
      <c r="R463" s="318"/>
      <c r="S463" s="318"/>
      <c r="T463" s="318"/>
      <c r="U463" s="318"/>
      <c r="V463" s="318"/>
      <c r="W463" s="318"/>
      <c r="X463" s="318"/>
      <c r="Y463" s="318"/>
      <c r="Z463" s="318"/>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7"/>
      <c r="BM463" s="312"/>
      <c r="BN463" s="315"/>
    </row>
    <row r="464" s="118" customFormat="1" ht="33.95" hidden="1" customHeight="1" outlineLevel="5" spans="2:66">
      <c r="B464" s="119" t="s">
        <v>784</v>
      </c>
      <c r="C464" s="120" t="s">
        <v>1843</v>
      </c>
      <c r="D464" s="118" t="s">
        <v>1844</v>
      </c>
      <c r="E464" s="119"/>
      <c r="F464" s="119" t="s">
        <v>1610</v>
      </c>
      <c r="G464" s="119" t="s">
        <v>928</v>
      </c>
      <c r="H464" s="119">
        <f t="shared" si="842"/>
        <v>0</v>
      </c>
      <c r="I464" s="119" t="s">
        <v>1227</v>
      </c>
      <c r="J464" s="299"/>
      <c r="K464" s="119" t="s">
        <v>1135</v>
      </c>
      <c r="L464" s="119">
        <v>1180</v>
      </c>
      <c r="M464" s="119" t="s">
        <v>1755</v>
      </c>
      <c r="N464" s="119">
        <f t="shared" si="843"/>
        <v>0</v>
      </c>
      <c r="O464" s="299"/>
      <c r="P464" s="299"/>
      <c r="Q464" s="299"/>
      <c r="R464" s="299"/>
      <c r="S464" s="299"/>
      <c r="T464" s="299"/>
      <c r="U464" s="299"/>
      <c r="V464" s="299"/>
      <c r="W464" s="299"/>
      <c r="X464" s="299"/>
      <c r="Y464" s="299"/>
      <c r="Z464" s="299"/>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7"/>
      <c r="BM464" s="312"/>
      <c r="BN464" s="315"/>
    </row>
    <row r="465" s="118" customFormat="1" ht="33.95" hidden="1" customHeight="1" outlineLevel="5" spans="2:66">
      <c r="B465" s="119" t="s">
        <v>784</v>
      </c>
      <c r="C465" s="120" t="s">
        <v>1845</v>
      </c>
      <c r="D465" s="118" t="s">
        <v>1846</v>
      </c>
      <c r="E465" s="119"/>
      <c r="F465" s="119" t="s">
        <v>1610</v>
      </c>
      <c r="G465" s="119" t="s">
        <v>928</v>
      </c>
      <c r="H465" s="119">
        <f t="shared" si="842"/>
        <v>0</v>
      </c>
      <c r="I465" s="119" t="s">
        <v>1227</v>
      </c>
      <c r="J465" s="299"/>
      <c r="K465" s="119" t="s">
        <v>1135</v>
      </c>
      <c r="L465" s="119">
        <v>380</v>
      </c>
      <c r="M465" s="119" t="s">
        <v>1755</v>
      </c>
      <c r="N465" s="119">
        <f t="shared" si="843"/>
        <v>0</v>
      </c>
      <c r="O465" s="299"/>
      <c r="P465" s="299"/>
      <c r="Q465" s="299"/>
      <c r="R465" s="299"/>
      <c r="S465" s="299"/>
      <c r="T465" s="299"/>
      <c r="U465" s="299"/>
      <c r="V465" s="299"/>
      <c r="W465" s="299"/>
      <c r="X465" s="299"/>
      <c r="Y465" s="299"/>
      <c r="Z465" s="299"/>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7"/>
      <c r="BM465" s="312"/>
      <c r="BN465" s="315"/>
    </row>
    <row r="466" s="118" customFormat="1" ht="33.95" hidden="1" customHeight="1" outlineLevel="5" spans="2:66">
      <c r="B466" s="119" t="s">
        <v>784</v>
      </c>
      <c r="C466" s="120" t="s">
        <v>1847</v>
      </c>
      <c r="D466" s="118" t="s">
        <v>1848</v>
      </c>
      <c r="E466" s="119"/>
      <c r="F466" s="119" t="s">
        <v>1610</v>
      </c>
      <c r="G466" s="119" t="s">
        <v>928</v>
      </c>
      <c r="H466" s="119">
        <f t="shared" si="842"/>
        <v>0</v>
      </c>
      <c r="I466" s="119" t="s">
        <v>1227</v>
      </c>
      <c r="J466" s="299"/>
      <c r="K466" s="119" t="s">
        <v>1135</v>
      </c>
      <c r="L466" s="119">
        <v>2330</v>
      </c>
      <c r="M466" s="119" t="s">
        <v>1755</v>
      </c>
      <c r="N466" s="119">
        <f t="shared" si="843"/>
        <v>0</v>
      </c>
      <c r="O466" s="299"/>
      <c r="P466" s="299"/>
      <c r="Q466" s="299"/>
      <c r="R466" s="299"/>
      <c r="S466" s="299"/>
      <c r="T466" s="299"/>
      <c r="U466" s="299"/>
      <c r="V466" s="299"/>
      <c r="W466" s="299"/>
      <c r="X466" s="299"/>
      <c r="Y466" s="299"/>
      <c r="Z466" s="299"/>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7"/>
      <c r="BM466" s="312"/>
      <c r="BN466" s="315"/>
    </row>
    <row r="467" s="118" customFormat="1" ht="33.95" hidden="1" customHeight="1" outlineLevel="5" spans="2:66">
      <c r="B467" s="119" t="s">
        <v>784</v>
      </c>
      <c r="C467" s="120" t="s">
        <v>1849</v>
      </c>
      <c r="D467" s="118" t="s">
        <v>1850</v>
      </c>
      <c r="E467" s="119"/>
      <c r="F467" s="119" t="s">
        <v>1610</v>
      </c>
      <c r="G467" s="119" t="s">
        <v>928</v>
      </c>
      <c r="H467" s="119">
        <f t="shared" si="842"/>
        <v>0</v>
      </c>
      <c r="I467" s="119" t="s">
        <v>1227</v>
      </c>
      <c r="J467" s="299"/>
      <c r="K467" s="119" t="s">
        <v>1135</v>
      </c>
      <c r="L467" s="119">
        <v>2400</v>
      </c>
      <c r="M467" s="119" t="s">
        <v>1755</v>
      </c>
      <c r="N467" s="119">
        <f t="shared" si="843"/>
        <v>0</v>
      </c>
      <c r="O467" s="317"/>
      <c r="P467" s="317"/>
      <c r="Q467" s="317"/>
      <c r="R467" s="317"/>
      <c r="S467" s="317"/>
      <c r="T467" s="317"/>
      <c r="U467" s="317"/>
      <c r="V467" s="317"/>
      <c r="W467" s="317"/>
      <c r="X467" s="317"/>
      <c r="Y467" s="317"/>
      <c r="Z467" s="317"/>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7"/>
      <c r="BM467" s="312"/>
      <c r="BN467" s="315"/>
    </row>
    <row r="468" s="48" customFormat="1" ht="33.95" hidden="1" customHeight="1" outlineLevel="3" collapsed="1" spans="2:66">
      <c r="B468" s="115" t="s">
        <v>779</v>
      </c>
      <c r="C468" s="116" t="s">
        <v>1851</v>
      </c>
      <c r="D468" s="48" t="s">
        <v>1852</v>
      </c>
      <c r="E468" s="115"/>
      <c r="F468" s="115"/>
      <c r="G468" s="115"/>
      <c r="H468" s="115">
        <f>SUM(H469:H476)</f>
        <v>0</v>
      </c>
      <c r="I468" s="115"/>
      <c r="J468" s="115"/>
      <c r="K468" s="115"/>
      <c r="L468" s="115"/>
      <c r="M468" s="115"/>
      <c r="N468" s="306"/>
      <c r="O468" s="289"/>
      <c r="P468" s="289"/>
      <c r="Q468" s="289"/>
      <c r="R468" s="289"/>
      <c r="S468" s="289"/>
      <c r="T468" s="289"/>
      <c r="U468" s="289"/>
      <c r="V468" s="289"/>
      <c r="W468" s="289"/>
      <c r="X468" s="289"/>
      <c r="Y468" s="289"/>
      <c r="Z468" s="289"/>
      <c r="AA468" s="289"/>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6"/>
      <c r="BM468" s="312"/>
      <c r="BN468" s="314"/>
    </row>
    <row r="469" s="118" customFormat="1" ht="33.95" hidden="1" customHeight="1" outlineLevel="5" spans="2:66">
      <c r="B469" s="119" t="s">
        <v>784</v>
      </c>
      <c r="C469" s="120" t="s">
        <v>1853</v>
      </c>
      <c r="D469" s="118" t="s">
        <v>1854</v>
      </c>
      <c r="E469" s="119" t="s">
        <v>1855</v>
      </c>
      <c r="F469" s="119" t="s">
        <v>1610</v>
      </c>
      <c r="G469" s="119" t="s">
        <v>928</v>
      </c>
      <c r="H469" s="119">
        <f t="shared" ref="H469:H475" si="857">J469*L469</f>
        <v>0</v>
      </c>
      <c r="I469" s="119" t="s">
        <v>1227</v>
      </c>
      <c r="J469" s="299"/>
      <c r="K469" s="119" t="s">
        <v>1856</v>
      </c>
      <c r="L469" s="119">
        <v>2.6</v>
      </c>
      <c r="M469" s="119" t="s">
        <v>1857</v>
      </c>
      <c r="N469" s="119">
        <f t="shared" ref="N469:N475" si="858">COUNTA(O469:Z469)</f>
        <v>0</v>
      </c>
      <c r="O469" s="318"/>
      <c r="P469" s="318"/>
      <c r="Q469" s="318"/>
      <c r="R469" s="318"/>
      <c r="S469" s="318"/>
      <c r="T469" s="318"/>
      <c r="U469" s="318"/>
      <c r="V469" s="318"/>
      <c r="W469" s="318"/>
      <c r="X469" s="318"/>
      <c r="Y469" s="318"/>
      <c r="Z469" s="318"/>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7"/>
      <c r="BM469" s="312"/>
      <c r="BN469" s="315"/>
    </row>
    <row r="470" s="118" customFormat="1" ht="33.95" hidden="1" customHeight="1" outlineLevel="5" spans="2:66">
      <c r="B470" s="119" t="s">
        <v>784</v>
      </c>
      <c r="C470" s="120" t="s">
        <v>1858</v>
      </c>
      <c r="D470" s="118" t="s">
        <v>1859</v>
      </c>
      <c r="E470" s="119"/>
      <c r="F470" s="119" t="s">
        <v>1610</v>
      </c>
      <c r="G470" s="119" t="s">
        <v>928</v>
      </c>
      <c r="H470" s="119">
        <f t="shared" si="857"/>
        <v>0</v>
      </c>
      <c r="I470" s="119" t="s">
        <v>1227</v>
      </c>
      <c r="J470" s="299"/>
      <c r="K470" s="119" t="s">
        <v>1856</v>
      </c>
      <c r="L470" s="119">
        <v>2.6</v>
      </c>
      <c r="M470" s="119" t="s">
        <v>1857</v>
      </c>
      <c r="N470" s="119">
        <f t="shared" si="858"/>
        <v>0</v>
      </c>
      <c r="O470" s="299"/>
      <c r="P470" s="299"/>
      <c r="Q470" s="299"/>
      <c r="R470" s="299"/>
      <c r="S470" s="299"/>
      <c r="T470" s="299"/>
      <c r="U470" s="299"/>
      <c r="V470" s="299"/>
      <c r="W470" s="299"/>
      <c r="X470" s="299"/>
      <c r="Y470" s="299"/>
      <c r="Z470" s="299"/>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7"/>
      <c r="BM470" s="312"/>
      <c r="BN470" s="315"/>
    </row>
    <row r="471" s="118" customFormat="1" ht="33.95" hidden="1" customHeight="1" outlineLevel="5" spans="2:66">
      <c r="B471" s="119" t="s">
        <v>784</v>
      </c>
      <c r="C471" s="120" t="s">
        <v>1860</v>
      </c>
      <c r="D471" s="118" t="s">
        <v>1861</v>
      </c>
      <c r="E471" s="119"/>
      <c r="F471" s="119" t="s">
        <v>1610</v>
      </c>
      <c r="G471" s="119" t="s">
        <v>928</v>
      </c>
      <c r="H471" s="119">
        <f t="shared" si="857"/>
        <v>0</v>
      </c>
      <c r="I471" s="119" t="s">
        <v>1227</v>
      </c>
      <c r="J471" s="299"/>
      <c r="K471" s="119" t="s">
        <v>1856</v>
      </c>
      <c r="L471" s="119">
        <v>2.6</v>
      </c>
      <c r="M471" s="119" t="s">
        <v>1857</v>
      </c>
      <c r="N471" s="119">
        <f t="shared" si="858"/>
        <v>0</v>
      </c>
      <c r="O471" s="299"/>
      <c r="P471" s="299"/>
      <c r="Q471" s="299"/>
      <c r="R471" s="299"/>
      <c r="S471" s="299"/>
      <c r="T471" s="299"/>
      <c r="U471" s="299"/>
      <c r="V471" s="299"/>
      <c r="W471" s="299"/>
      <c r="X471" s="299"/>
      <c r="Y471" s="299"/>
      <c r="Z471" s="299"/>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7"/>
      <c r="BM471" s="312"/>
      <c r="BN471" s="315"/>
    </row>
    <row r="472" s="118" customFormat="1" ht="33.95" hidden="1" customHeight="1" outlineLevel="5" spans="2:66">
      <c r="B472" s="119" t="s">
        <v>784</v>
      </c>
      <c r="C472" s="120" t="s">
        <v>1862</v>
      </c>
      <c r="D472" s="118" t="s">
        <v>1863</v>
      </c>
      <c r="E472" s="119" t="s">
        <v>1864</v>
      </c>
      <c r="F472" s="119" t="s">
        <v>1610</v>
      </c>
      <c r="G472" s="119" t="s">
        <v>928</v>
      </c>
      <c r="H472" s="119">
        <f t="shared" si="857"/>
        <v>0</v>
      </c>
      <c r="I472" s="119" t="s">
        <v>1227</v>
      </c>
      <c r="J472" s="299"/>
      <c r="K472" s="119" t="s">
        <v>1865</v>
      </c>
      <c r="L472" s="119">
        <v>40</v>
      </c>
      <c r="M472" s="119" t="s">
        <v>1866</v>
      </c>
      <c r="N472" s="119">
        <f t="shared" si="858"/>
        <v>0</v>
      </c>
      <c r="O472" s="299"/>
      <c r="P472" s="299"/>
      <c r="Q472" s="299"/>
      <c r="R472" s="299"/>
      <c r="S472" s="299"/>
      <c r="T472" s="299"/>
      <c r="U472" s="299"/>
      <c r="V472" s="299"/>
      <c r="W472" s="299"/>
      <c r="X472" s="299"/>
      <c r="Y472" s="299"/>
      <c r="Z472" s="299"/>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7"/>
      <c r="BM472" s="312"/>
      <c r="BN472" s="315"/>
    </row>
    <row r="473" s="118" customFormat="1" ht="33.95" hidden="1" customHeight="1" outlineLevel="5" spans="2:66">
      <c r="B473" s="119" t="s">
        <v>784</v>
      </c>
      <c r="C473" s="120" t="s">
        <v>1867</v>
      </c>
      <c r="D473" s="118" t="s">
        <v>1868</v>
      </c>
      <c r="E473" s="119" t="s">
        <v>1869</v>
      </c>
      <c r="F473" s="119" t="s">
        <v>1610</v>
      </c>
      <c r="G473" s="119" t="s">
        <v>928</v>
      </c>
      <c r="H473" s="119">
        <f t="shared" si="857"/>
        <v>0</v>
      </c>
      <c r="I473" s="119" t="s">
        <v>1227</v>
      </c>
      <c r="J473" s="299"/>
      <c r="K473" s="119" t="s">
        <v>1018</v>
      </c>
      <c r="L473" s="119">
        <v>17.33</v>
      </c>
      <c r="M473" s="119" t="s">
        <v>1679</v>
      </c>
      <c r="N473" s="119">
        <f t="shared" si="858"/>
        <v>0</v>
      </c>
      <c r="O473" s="299"/>
      <c r="P473" s="299"/>
      <c r="Q473" s="299"/>
      <c r="R473" s="299"/>
      <c r="S473" s="299"/>
      <c r="T473" s="299"/>
      <c r="U473" s="299"/>
      <c r="V473" s="299"/>
      <c r="W473" s="299"/>
      <c r="X473" s="299"/>
      <c r="Y473" s="299"/>
      <c r="Z473" s="299"/>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7"/>
      <c r="BM473" s="312"/>
      <c r="BN473" s="315"/>
    </row>
    <row r="474" s="118" customFormat="1" ht="33.95" hidden="1" customHeight="1" outlineLevel="5" spans="2:66">
      <c r="B474" s="119" t="s">
        <v>784</v>
      </c>
      <c r="C474" s="120" t="s">
        <v>1870</v>
      </c>
      <c r="D474" s="118" t="s">
        <v>1871</v>
      </c>
      <c r="E474" s="119"/>
      <c r="F474" s="119" t="s">
        <v>1610</v>
      </c>
      <c r="G474" s="119" t="s">
        <v>928</v>
      </c>
      <c r="H474" s="119">
        <f t="shared" si="857"/>
        <v>0</v>
      </c>
      <c r="I474" s="119" t="s">
        <v>1227</v>
      </c>
      <c r="J474" s="299"/>
      <c r="K474" s="119" t="s">
        <v>1872</v>
      </c>
      <c r="L474" s="119">
        <v>7</v>
      </c>
      <c r="M474" s="119" t="s">
        <v>1873</v>
      </c>
      <c r="N474" s="119">
        <f t="shared" si="858"/>
        <v>0</v>
      </c>
      <c r="O474" s="299"/>
      <c r="P474" s="299"/>
      <c r="Q474" s="299"/>
      <c r="R474" s="299"/>
      <c r="S474" s="299"/>
      <c r="T474" s="299"/>
      <c r="U474" s="299"/>
      <c r="V474" s="299"/>
      <c r="W474" s="299"/>
      <c r="X474" s="299"/>
      <c r="Y474" s="299"/>
      <c r="Z474" s="299"/>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7"/>
      <c r="BM474" s="312"/>
      <c r="BN474" s="315"/>
    </row>
    <row r="475" s="118" customFormat="1" ht="33.95" hidden="1" customHeight="1" outlineLevel="5" spans="2:66">
      <c r="B475" s="119" t="s">
        <v>784</v>
      </c>
      <c r="C475" s="120" t="s">
        <v>1874</v>
      </c>
      <c r="D475" s="118" t="s">
        <v>1875</v>
      </c>
      <c r="E475" s="119"/>
      <c r="F475" s="119" t="s">
        <v>1610</v>
      </c>
      <c r="G475" s="119" t="s">
        <v>928</v>
      </c>
      <c r="H475" s="119">
        <f t="shared" si="857"/>
        <v>0</v>
      </c>
      <c r="I475" s="119" t="s">
        <v>1227</v>
      </c>
      <c r="J475" s="299"/>
      <c r="K475" s="119" t="s">
        <v>1872</v>
      </c>
      <c r="L475" s="119">
        <v>1.5</v>
      </c>
      <c r="M475" s="119" t="s">
        <v>1873</v>
      </c>
      <c r="N475" s="119">
        <f t="shared" si="858"/>
        <v>0</v>
      </c>
      <c r="O475" s="317"/>
      <c r="P475" s="317"/>
      <c r="Q475" s="317"/>
      <c r="R475" s="317"/>
      <c r="S475" s="317"/>
      <c r="T475" s="317"/>
      <c r="U475" s="317"/>
      <c r="V475" s="317"/>
      <c r="W475" s="317"/>
      <c r="X475" s="317"/>
      <c r="Y475" s="317"/>
      <c r="Z475" s="317"/>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7"/>
      <c r="BM475" s="312"/>
      <c r="BN475" s="315"/>
    </row>
    <row r="476" s="118" customFormat="1" ht="33.95" hidden="1" customHeight="1" outlineLevel="5" spans="2:66">
      <c r="B476" s="119" t="s">
        <v>784</v>
      </c>
      <c r="C476" s="120" t="s">
        <v>1876</v>
      </c>
      <c r="D476" s="118" t="s">
        <v>1877</v>
      </c>
      <c r="E476" s="119"/>
      <c r="F476" s="119" t="s">
        <v>1610</v>
      </c>
      <c r="G476" s="119" t="s">
        <v>1836</v>
      </c>
      <c r="H476" s="119">
        <f>J476*L476*N476</f>
        <v>0</v>
      </c>
      <c r="I476" s="119" t="s">
        <v>1227</v>
      </c>
      <c r="J476" s="119">
        <v>1</v>
      </c>
      <c r="K476" s="119" t="s">
        <v>1228</v>
      </c>
      <c r="L476" s="299"/>
      <c r="M476" s="119" t="s">
        <v>1229</v>
      </c>
      <c r="N476" s="307">
        <v>12</v>
      </c>
      <c r="O476" s="290"/>
      <c r="P476" s="290"/>
      <c r="Q476" s="290"/>
      <c r="R476" s="290"/>
      <c r="S476" s="290"/>
      <c r="T476" s="290"/>
      <c r="U476" s="290"/>
      <c r="V476" s="290"/>
      <c r="W476" s="290"/>
      <c r="X476" s="290"/>
      <c r="Y476" s="290"/>
      <c r="Z476" s="290"/>
      <c r="AA476" s="290"/>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7"/>
      <c r="BM476" s="312"/>
      <c r="BN476" s="315"/>
    </row>
    <row r="477" s="48" customFormat="1" ht="33.95" hidden="1" customHeight="1" outlineLevel="3" collapsed="1" spans="2:66">
      <c r="B477" s="115" t="s">
        <v>779</v>
      </c>
      <c r="C477" s="116" t="s">
        <v>1878</v>
      </c>
      <c r="D477" s="48" t="s">
        <v>1879</v>
      </c>
      <c r="E477" s="115"/>
      <c r="F477" s="115"/>
      <c r="G477" s="115"/>
      <c r="H477" s="115">
        <f>SUM(H478:H485)</f>
        <v>0</v>
      </c>
      <c r="I477" s="115"/>
      <c r="J477" s="115"/>
      <c r="K477" s="115"/>
      <c r="L477" s="115"/>
      <c r="M477" s="115"/>
      <c r="N477" s="306"/>
      <c r="O477" s="289"/>
      <c r="P477" s="289"/>
      <c r="Q477" s="289"/>
      <c r="R477" s="289"/>
      <c r="S477" s="289"/>
      <c r="T477" s="289"/>
      <c r="U477" s="289"/>
      <c r="V477" s="289"/>
      <c r="W477" s="289"/>
      <c r="X477" s="289"/>
      <c r="Y477" s="289"/>
      <c r="Z477" s="289"/>
      <c r="AA477" s="289"/>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6"/>
      <c r="BM477" s="312"/>
      <c r="BN477" s="314"/>
    </row>
    <row r="478" s="118" customFormat="1" ht="33.95" hidden="1" customHeight="1" outlineLevel="5" spans="2:66">
      <c r="B478" s="119" t="s">
        <v>784</v>
      </c>
      <c r="C478" s="120" t="s">
        <v>1880</v>
      </c>
      <c r="D478" s="118" t="s">
        <v>1881</v>
      </c>
      <c r="E478" s="119" t="s">
        <v>1882</v>
      </c>
      <c r="F478" s="119" t="s">
        <v>1610</v>
      </c>
      <c r="G478" s="119" t="s">
        <v>928</v>
      </c>
      <c r="H478" s="119">
        <f t="shared" ref="H478:H485" si="872">J478*L478</f>
        <v>0</v>
      </c>
      <c r="I478" s="119" t="s">
        <v>1227</v>
      </c>
      <c r="J478" s="299"/>
      <c r="K478" s="119" t="s">
        <v>1832</v>
      </c>
      <c r="L478" s="119">
        <v>40</v>
      </c>
      <c r="M478" s="119" t="s">
        <v>1833</v>
      </c>
      <c r="N478" s="119">
        <f t="shared" ref="N478:N485" si="873">COUNTA(O478:Z478)</f>
        <v>0</v>
      </c>
      <c r="O478" s="318"/>
      <c r="P478" s="318"/>
      <c r="Q478" s="318"/>
      <c r="R478" s="318"/>
      <c r="S478" s="318"/>
      <c r="T478" s="318"/>
      <c r="U478" s="318"/>
      <c r="V478" s="318"/>
      <c r="W478" s="318"/>
      <c r="X478" s="318"/>
      <c r="Y478" s="318"/>
      <c r="Z478" s="318"/>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7"/>
      <c r="BM478" s="312"/>
      <c r="BN478" s="315"/>
    </row>
    <row r="479" s="118" customFormat="1" ht="33.95" hidden="1" customHeight="1" outlineLevel="5" spans="2:66">
      <c r="B479" s="119" t="s">
        <v>784</v>
      </c>
      <c r="C479" s="120" t="s">
        <v>1883</v>
      </c>
      <c r="D479" s="118" t="s">
        <v>1884</v>
      </c>
      <c r="E479" s="119" t="s">
        <v>1885</v>
      </c>
      <c r="F479" s="119" t="s">
        <v>1610</v>
      </c>
      <c r="G479" s="119" t="s">
        <v>928</v>
      </c>
      <c r="H479" s="119">
        <f t="shared" si="872"/>
        <v>0</v>
      </c>
      <c r="I479" s="119" t="s">
        <v>1227</v>
      </c>
      <c r="J479" s="299"/>
      <c r="K479" s="119" t="s">
        <v>1832</v>
      </c>
      <c r="L479" s="119">
        <v>85</v>
      </c>
      <c r="M479" s="119" t="s">
        <v>1833</v>
      </c>
      <c r="N479" s="119">
        <f t="shared" si="873"/>
        <v>0</v>
      </c>
      <c r="O479" s="299"/>
      <c r="P479" s="299"/>
      <c r="Q479" s="299"/>
      <c r="R479" s="299"/>
      <c r="S479" s="299"/>
      <c r="T479" s="299"/>
      <c r="U479" s="299"/>
      <c r="V479" s="299"/>
      <c r="W479" s="299"/>
      <c r="X479" s="299"/>
      <c r="Y479" s="299"/>
      <c r="Z479" s="299"/>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7"/>
      <c r="BM479" s="312"/>
      <c r="BN479" s="315"/>
    </row>
    <row r="480" s="118" customFormat="1" ht="33.95" hidden="1" customHeight="1" outlineLevel="5" spans="2:66">
      <c r="B480" s="119" t="s">
        <v>784</v>
      </c>
      <c r="C480" s="120" t="s">
        <v>1886</v>
      </c>
      <c r="D480" s="118" t="s">
        <v>1887</v>
      </c>
      <c r="E480" s="119" t="s">
        <v>1888</v>
      </c>
      <c r="F480" s="119" t="s">
        <v>1610</v>
      </c>
      <c r="G480" s="119" t="s">
        <v>928</v>
      </c>
      <c r="H480" s="119">
        <f t="shared" si="872"/>
        <v>0</v>
      </c>
      <c r="I480" s="119" t="s">
        <v>1227</v>
      </c>
      <c r="J480" s="299"/>
      <c r="K480" s="119" t="s">
        <v>1816</v>
      </c>
      <c r="L480" s="119">
        <v>190</v>
      </c>
      <c r="M480" s="119" t="s">
        <v>1817</v>
      </c>
      <c r="N480" s="119">
        <f t="shared" si="873"/>
        <v>0</v>
      </c>
      <c r="O480" s="299"/>
      <c r="P480" s="299"/>
      <c r="Q480" s="299"/>
      <c r="R480" s="299"/>
      <c r="S480" s="299"/>
      <c r="T480" s="299"/>
      <c r="U480" s="299"/>
      <c r="V480" s="299"/>
      <c r="W480" s="299"/>
      <c r="X480" s="299"/>
      <c r="Y480" s="299"/>
      <c r="Z480" s="299"/>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7"/>
      <c r="BM480" s="312"/>
      <c r="BN480" s="315"/>
    </row>
    <row r="481" s="118" customFormat="1" ht="33.95" hidden="1" customHeight="1" outlineLevel="5" spans="2:66">
      <c r="B481" s="119" t="s">
        <v>784</v>
      </c>
      <c r="C481" s="120" t="s">
        <v>1889</v>
      </c>
      <c r="D481" s="118" t="s">
        <v>1890</v>
      </c>
      <c r="E481" s="119" t="s">
        <v>1891</v>
      </c>
      <c r="F481" s="119" t="s">
        <v>1610</v>
      </c>
      <c r="G481" s="119" t="s">
        <v>928</v>
      </c>
      <c r="H481" s="119">
        <f t="shared" si="872"/>
        <v>0</v>
      </c>
      <c r="I481" s="119" t="s">
        <v>1227</v>
      </c>
      <c r="J481" s="299"/>
      <c r="K481" s="119" t="s">
        <v>1832</v>
      </c>
      <c r="L481" s="119">
        <v>28</v>
      </c>
      <c r="M481" s="119" t="s">
        <v>1833</v>
      </c>
      <c r="N481" s="119">
        <f t="shared" si="873"/>
        <v>0</v>
      </c>
      <c r="O481" s="299"/>
      <c r="P481" s="299"/>
      <c r="Q481" s="299"/>
      <c r="R481" s="299"/>
      <c r="S481" s="299"/>
      <c r="T481" s="299"/>
      <c r="U481" s="299"/>
      <c r="V481" s="299"/>
      <c r="W481" s="299"/>
      <c r="X481" s="299"/>
      <c r="Y481" s="299"/>
      <c r="Z481" s="299"/>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7"/>
      <c r="BM481" s="312"/>
      <c r="BN481" s="315"/>
    </row>
    <row r="482" s="118" customFormat="1" ht="33.95" hidden="1" customHeight="1" outlineLevel="5" spans="2:66">
      <c r="B482" s="119" t="s">
        <v>784</v>
      </c>
      <c r="C482" s="120" t="s">
        <v>1892</v>
      </c>
      <c r="D482" s="118" t="s">
        <v>1893</v>
      </c>
      <c r="E482" s="119" t="s">
        <v>1894</v>
      </c>
      <c r="F482" s="119" t="s">
        <v>1610</v>
      </c>
      <c r="G482" s="119" t="s">
        <v>928</v>
      </c>
      <c r="H482" s="119">
        <f t="shared" si="872"/>
        <v>0</v>
      </c>
      <c r="I482" s="119" t="s">
        <v>1227</v>
      </c>
      <c r="J482" s="299"/>
      <c r="K482" s="119" t="s">
        <v>1816</v>
      </c>
      <c r="L482" s="119">
        <v>32</v>
      </c>
      <c r="M482" s="119" t="s">
        <v>1817</v>
      </c>
      <c r="N482" s="119">
        <f t="shared" si="873"/>
        <v>0</v>
      </c>
      <c r="O482" s="299"/>
      <c r="P482" s="299"/>
      <c r="Q482" s="299"/>
      <c r="R482" s="299"/>
      <c r="S482" s="299"/>
      <c r="T482" s="299"/>
      <c r="U482" s="299"/>
      <c r="V482" s="299"/>
      <c r="W482" s="299"/>
      <c r="X482" s="299"/>
      <c r="Y482" s="299"/>
      <c r="Z482" s="299"/>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7"/>
      <c r="BM482" s="312"/>
      <c r="BN482" s="315"/>
    </row>
    <row r="483" s="118" customFormat="1" ht="33.95" hidden="1" customHeight="1" outlineLevel="5" spans="2:66">
      <c r="B483" s="119" t="s">
        <v>784</v>
      </c>
      <c r="C483" s="120" t="s">
        <v>1895</v>
      </c>
      <c r="D483" s="118" t="s">
        <v>1896</v>
      </c>
      <c r="E483" s="119" t="s">
        <v>1888</v>
      </c>
      <c r="F483" s="119" t="s">
        <v>1610</v>
      </c>
      <c r="G483" s="119" t="s">
        <v>928</v>
      </c>
      <c r="H483" s="119">
        <f t="shared" si="872"/>
        <v>0</v>
      </c>
      <c r="I483" s="119" t="s">
        <v>1227</v>
      </c>
      <c r="J483" s="299"/>
      <c r="K483" s="119" t="s">
        <v>1816</v>
      </c>
      <c r="L483" s="119">
        <v>180</v>
      </c>
      <c r="M483" s="119" t="s">
        <v>1817</v>
      </c>
      <c r="N483" s="119">
        <f t="shared" si="873"/>
        <v>0</v>
      </c>
      <c r="O483" s="299"/>
      <c r="P483" s="299"/>
      <c r="Q483" s="299"/>
      <c r="R483" s="299"/>
      <c r="S483" s="299"/>
      <c r="T483" s="299"/>
      <c r="U483" s="299"/>
      <c r="V483" s="299"/>
      <c r="W483" s="299"/>
      <c r="X483" s="299"/>
      <c r="Y483" s="299"/>
      <c r="Z483" s="299"/>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7"/>
      <c r="BM483" s="312"/>
      <c r="BN483" s="315"/>
    </row>
    <row r="484" s="118" customFormat="1" ht="33.95" hidden="1" customHeight="1" outlineLevel="5" spans="2:66">
      <c r="B484" s="119" t="s">
        <v>784</v>
      </c>
      <c r="C484" s="120" t="s">
        <v>1897</v>
      </c>
      <c r="D484" s="118" t="s">
        <v>1898</v>
      </c>
      <c r="E484" s="119" t="s">
        <v>1899</v>
      </c>
      <c r="F484" s="119" t="s">
        <v>1610</v>
      </c>
      <c r="G484" s="119" t="s">
        <v>928</v>
      </c>
      <c r="H484" s="119">
        <f t="shared" si="872"/>
        <v>0</v>
      </c>
      <c r="I484" s="119" t="s">
        <v>1227</v>
      </c>
      <c r="J484" s="299"/>
      <c r="K484" s="119" t="s">
        <v>1832</v>
      </c>
      <c r="L484" s="119">
        <v>15</v>
      </c>
      <c r="M484" s="119" t="s">
        <v>1833</v>
      </c>
      <c r="N484" s="119">
        <f t="shared" si="873"/>
        <v>0</v>
      </c>
      <c r="O484" s="299"/>
      <c r="P484" s="299"/>
      <c r="Q484" s="299"/>
      <c r="R484" s="299"/>
      <c r="S484" s="299"/>
      <c r="T484" s="299"/>
      <c r="U484" s="299"/>
      <c r="V484" s="299"/>
      <c r="W484" s="299"/>
      <c r="X484" s="299"/>
      <c r="Y484" s="299"/>
      <c r="Z484" s="299"/>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7"/>
      <c r="BM484" s="312"/>
      <c r="BN484" s="315"/>
    </row>
    <row r="485" s="118" customFormat="1" ht="33.95" hidden="1" customHeight="1" outlineLevel="5" spans="2:66">
      <c r="B485" s="119" t="s">
        <v>784</v>
      </c>
      <c r="C485" s="120" t="s">
        <v>1900</v>
      </c>
      <c r="D485" s="118" t="s">
        <v>1901</v>
      </c>
      <c r="E485" s="119" t="s">
        <v>1902</v>
      </c>
      <c r="F485" s="119" t="s">
        <v>1610</v>
      </c>
      <c r="G485" s="119" t="s">
        <v>928</v>
      </c>
      <c r="H485" s="119">
        <f t="shared" si="872"/>
        <v>0</v>
      </c>
      <c r="I485" s="119" t="s">
        <v>1227</v>
      </c>
      <c r="J485" s="299"/>
      <c r="K485" s="119" t="s">
        <v>1832</v>
      </c>
      <c r="L485" s="119">
        <v>25</v>
      </c>
      <c r="M485" s="119" t="s">
        <v>1833</v>
      </c>
      <c r="N485" s="119">
        <f t="shared" si="873"/>
        <v>0</v>
      </c>
      <c r="O485" s="317"/>
      <c r="P485" s="317"/>
      <c r="Q485" s="317"/>
      <c r="R485" s="317"/>
      <c r="S485" s="317"/>
      <c r="T485" s="317"/>
      <c r="U485" s="317"/>
      <c r="V485" s="317"/>
      <c r="W485" s="317"/>
      <c r="X485" s="317"/>
      <c r="Y485" s="317"/>
      <c r="Z485" s="317"/>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7"/>
      <c r="BM485" s="312"/>
      <c r="BN485" s="315"/>
    </row>
    <row r="486" s="29" customFormat="1" ht="33.95" hidden="1" customHeight="1" outlineLevel="2" collapsed="1" spans="2:66">
      <c r="B486" s="112" t="s">
        <v>779</v>
      </c>
      <c r="C486" s="113" t="s">
        <v>1903</v>
      </c>
      <c r="D486" s="29" t="s">
        <v>1904</v>
      </c>
      <c r="E486" s="112"/>
      <c r="F486" s="112"/>
      <c r="G486" s="112"/>
      <c r="H486" s="112">
        <f>H487+H493</f>
        <v>0</v>
      </c>
      <c r="I486" s="112"/>
      <c r="J486" s="112"/>
      <c r="K486" s="112"/>
      <c r="L486" s="112"/>
      <c r="M486" s="112"/>
      <c r="N486" s="305"/>
      <c r="O486" s="288"/>
      <c r="P486" s="288"/>
      <c r="Q486" s="288"/>
      <c r="R486" s="288"/>
      <c r="S486" s="288"/>
      <c r="T486" s="288"/>
      <c r="U486" s="288"/>
      <c r="V486" s="288"/>
      <c r="W486" s="288"/>
      <c r="X486" s="288"/>
      <c r="Y486" s="288"/>
      <c r="Z486" s="288"/>
      <c r="AA486" s="288"/>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5"/>
      <c r="BM486" s="312"/>
      <c r="BN486" s="313"/>
    </row>
    <row r="487" s="48" customFormat="1" ht="33.95" hidden="1" customHeight="1" outlineLevel="3" collapsed="1" spans="2:66">
      <c r="B487" s="115" t="s">
        <v>779</v>
      </c>
      <c r="C487" s="116" t="s">
        <v>1905</v>
      </c>
      <c r="D487" s="48" t="s">
        <v>1906</v>
      </c>
      <c r="E487" s="115"/>
      <c r="F487" s="115"/>
      <c r="G487" s="115"/>
      <c r="H487" s="115">
        <f>SUM(H488:H492)</f>
        <v>0</v>
      </c>
      <c r="I487" s="115"/>
      <c r="J487" s="115"/>
      <c r="K487" s="115"/>
      <c r="L487" s="115"/>
      <c r="M487" s="115"/>
      <c r="N487" s="306"/>
      <c r="O487" s="289"/>
      <c r="P487" s="289"/>
      <c r="Q487" s="289"/>
      <c r="R487" s="289"/>
      <c r="S487" s="289"/>
      <c r="T487" s="289"/>
      <c r="U487" s="289"/>
      <c r="V487" s="289"/>
      <c r="W487" s="289"/>
      <c r="X487" s="289"/>
      <c r="Y487" s="289"/>
      <c r="Z487" s="289"/>
      <c r="AA487" s="289"/>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6"/>
      <c r="BM487" s="312"/>
      <c r="BN487" s="314"/>
    </row>
    <row r="488" s="118" customFormat="1" ht="33.95" hidden="1" customHeight="1" outlineLevel="5" spans="2:66">
      <c r="B488" s="119" t="s">
        <v>784</v>
      </c>
      <c r="C488" s="120" t="s">
        <v>1907</v>
      </c>
      <c r="D488" s="118" t="s">
        <v>1908</v>
      </c>
      <c r="E488" s="119" t="s">
        <v>1909</v>
      </c>
      <c r="F488" s="119" t="s">
        <v>1610</v>
      </c>
      <c r="G488" s="119" t="s">
        <v>928</v>
      </c>
      <c r="H488" s="119">
        <f t="shared" ref="H488:H492" si="876">J488*L488</f>
        <v>0</v>
      </c>
      <c r="I488" s="119" t="s">
        <v>1227</v>
      </c>
      <c r="J488" s="299"/>
      <c r="K488" s="119" t="s">
        <v>1381</v>
      </c>
      <c r="L488" s="119">
        <v>49</v>
      </c>
      <c r="M488" s="119" t="s">
        <v>1660</v>
      </c>
      <c r="N488" s="119">
        <f t="shared" ref="N488:N492" si="877">COUNTA(O488:Z488)</f>
        <v>0</v>
      </c>
      <c r="O488" s="318"/>
      <c r="P488" s="318"/>
      <c r="Q488" s="318"/>
      <c r="R488" s="318"/>
      <c r="S488" s="318"/>
      <c r="T488" s="318"/>
      <c r="U488" s="318"/>
      <c r="V488" s="318"/>
      <c r="W488" s="318"/>
      <c r="X488" s="318"/>
      <c r="Y488" s="318"/>
      <c r="Z488" s="318"/>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7"/>
      <c r="BM488" s="312"/>
      <c r="BN488" s="315"/>
    </row>
    <row r="489" s="118" customFormat="1" ht="33.95" hidden="1" customHeight="1" outlineLevel="5" spans="2:66">
      <c r="B489" s="119" t="s">
        <v>784</v>
      </c>
      <c r="C489" s="120" t="s">
        <v>1910</v>
      </c>
      <c r="D489" s="118" t="s">
        <v>1911</v>
      </c>
      <c r="E489" s="119" t="s">
        <v>1912</v>
      </c>
      <c r="F489" s="119" t="s">
        <v>1610</v>
      </c>
      <c r="G489" s="119" t="s">
        <v>928</v>
      </c>
      <c r="H489" s="119">
        <f t="shared" si="876"/>
        <v>0</v>
      </c>
      <c r="I489" s="119" t="s">
        <v>1227</v>
      </c>
      <c r="J489" s="299"/>
      <c r="K489" s="119" t="s">
        <v>1381</v>
      </c>
      <c r="L489" s="119">
        <v>42</v>
      </c>
      <c r="M489" s="119" t="s">
        <v>1660</v>
      </c>
      <c r="N489" s="119">
        <f t="shared" si="877"/>
        <v>0</v>
      </c>
      <c r="O489" s="299"/>
      <c r="P489" s="299"/>
      <c r="Q489" s="299"/>
      <c r="R489" s="299"/>
      <c r="S489" s="299"/>
      <c r="T489" s="299"/>
      <c r="U489" s="299"/>
      <c r="V489" s="299"/>
      <c r="W489" s="299"/>
      <c r="X489" s="299"/>
      <c r="Y489" s="299"/>
      <c r="Z489" s="299"/>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7"/>
      <c r="BM489" s="312"/>
      <c r="BN489" s="315"/>
    </row>
    <row r="490" s="118" customFormat="1" ht="33.95" hidden="1" customHeight="1" outlineLevel="5" spans="2:66">
      <c r="B490" s="119" t="s">
        <v>784</v>
      </c>
      <c r="C490" s="120" t="s">
        <v>1913</v>
      </c>
      <c r="D490" s="118" t="s">
        <v>1914</v>
      </c>
      <c r="E490" s="119" t="s">
        <v>1915</v>
      </c>
      <c r="F490" s="119" t="s">
        <v>1610</v>
      </c>
      <c r="G490" s="119" t="s">
        <v>928</v>
      </c>
      <c r="H490" s="119">
        <f t="shared" si="876"/>
        <v>0</v>
      </c>
      <c r="I490" s="119" t="s">
        <v>1227</v>
      </c>
      <c r="J490" s="299"/>
      <c r="K490" s="119" t="s">
        <v>1618</v>
      </c>
      <c r="L490" s="119">
        <v>1262</v>
      </c>
      <c r="M490" s="119" t="s">
        <v>1619</v>
      </c>
      <c r="N490" s="119">
        <f t="shared" si="877"/>
        <v>0</v>
      </c>
      <c r="O490" s="299"/>
      <c r="P490" s="299"/>
      <c r="Q490" s="299"/>
      <c r="R490" s="299"/>
      <c r="S490" s="299"/>
      <c r="T490" s="299"/>
      <c r="U490" s="299"/>
      <c r="V490" s="299"/>
      <c r="W490" s="299"/>
      <c r="X490" s="299"/>
      <c r="Y490" s="299"/>
      <c r="Z490" s="299"/>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7"/>
      <c r="BM490" s="312"/>
      <c r="BN490" s="315"/>
    </row>
    <row r="491" s="118" customFormat="1" ht="33.95" hidden="1" customHeight="1" outlineLevel="5" spans="2:66">
      <c r="B491" s="119" t="s">
        <v>784</v>
      </c>
      <c r="C491" s="120" t="s">
        <v>1916</v>
      </c>
      <c r="D491" s="118" t="s">
        <v>1917</v>
      </c>
      <c r="E491" s="119" t="s">
        <v>1918</v>
      </c>
      <c r="F491" s="119" t="s">
        <v>1610</v>
      </c>
      <c r="G491" s="119" t="s">
        <v>928</v>
      </c>
      <c r="H491" s="119">
        <f t="shared" si="876"/>
        <v>0</v>
      </c>
      <c r="I491" s="119" t="s">
        <v>1227</v>
      </c>
      <c r="J491" s="299"/>
      <c r="K491" s="119" t="s">
        <v>1381</v>
      </c>
      <c r="L491" s="119">
        <v>200</v>
      </c>
      <c r="M491" s="119" t="s">
        <v>1660</v>
      </c>
      <c r="N491" s="119">
        <f t="shared" si="877"/>
        <v>0</v>
      </c>
      <c r="O491" s="299"/>
      <c r="P491" s="299"/>
      <c r="Q491" s="299"/>
      <c r="R491" s="299"/>
      <c r="S491" s="299"/>
      <c r="T491" s="299"/>
      <c r="U491" s="299"/>
      <c r="V491" s="299"/>
      <c r="W491" s="299"/>
      <c r="X491" s="299"/>
      <c r="Y491" s="299"/>
      <c r="Z491" s="299"/>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7"/>
      <c r="BM491" s="312"/>
      <c r="BN491" s="315"/>
    </row>
    <row r="492" s="118" customFormat="1" ht="33.95" hidden="1" customHeight="1" outlineLevel="5" spans="2:66">
      <c r="B492" s="119" t="s">
        <v>784</v>
      </c>
      <c r="C492" s="120" t="s">
        <v>1919</v>
      </c>
      <c r="D492" s="118" t="s">
        <v>1920</v>
      </c>
      <c r="E492" s="119"/>
      <c r="F492" s="119" t="s">
        <v>1610</v>
      </c>
      <c r="G492" s="119" t="s">
        <v>928</v>
      </c>
      <c r="H492" s="119">
        <f t="shared" si="876"/>
        <v>0</v>
      </c>
      <c r="I492" s="119" t="s">
        <v>1227</v>
      </c>
      <c r="J492" s="299"/>
      <c r="K492" s="119" t="s">
        <v>1381</v>
      </c>
      <c r="L492" s="119">
        <v>30</v>
      </c>
      <c r="M492" s="119" t="s">
        <v>1660</v>
      </c>
      <c r="N492" s="119">
        <f t="shared" si="877"/>
        <v>0</v>
      </c>
      <c r="O492" s="317"/>
      <c r="P492" s="317"/>
      <c r="Q492" s="317"/>
      <c r="R492" s="317"/>
      <c r="S492" s="317"/>
      <c r="T492" s="317"/>
      <c r="U492" s="317"/>
      <c r="V492" s="317"/>
      <c r="W492" s="317"/>
      <c r="X492" s="317"/>
      <c r="Y492" s="317"/>
      <c r="Z492" s="317"/>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7"/>
      <c r="BM492" s="312"/>
      <c r="BN492" s="315"/>
    </row>
    <row r="493" s="48" customFormat="1" ht="33.95" hidden="1" customHeight="1" outlineLevel="3" collapsed="1" spans="2:66">
      <c r="B493" s="115" t="s">
        <v>779</v>
      </c>
      <c r="C493" s="116" t="s">
        <v>1921</v>
      </c>
      <c r="D493" s="48" t="s">
        <v>1922</v>
      </c>
      <c r="E493" s="115"/>
      <c r="F493" s="115"/>
      <c r="G493" s="115"/>
      <c r="H493" s="115">
        <f>SUM(H494:H501)</f>
        <v>0</v>
      </c>
      <c r="I493" s="115"/>
      <c r="J493" s="115"/>
      <c r="K493" s="115"/>
      <c r="L493" s="115"/>
      <c r="M493" s="115"/>
      <c r="N493" s="306"/>
      <c r="O493" s="289"/>
      <c r="P493" s="289"/>
      <c r="Q493" s="289"/>
      <c r="R493" s="289"/>
      <c r="S493" s="289"/>
      <c r="T493" s="289"/>
      <c r="U493" s="289"/>
      <c r="V493" s="289"/>
      <c r="W493" s="289"/>
      <c r="X493" s="289"/>
      <c r="Y493" s="289"/>
      <c r="Z493" s="289"/>
      <c r="AA493" s="289"/>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6"/>
      <c r="BM493" s="312"/>
      <c r="BN493" s="314"/>
    </row>
    <row r="494" s="118" customFormat="1" ht="33.95" hidden="1" customHeight="1" outlineLevel="5" spans="2:66">
      <c r="B494" s="119" t="s">
        <v>784</v>
      </c>
      <c r="C494" s="120" t="s">
        <v>1923</v>
      </c>
      <c r="D494" s="118" t="s">
        <v>1924</v>
      </c>
      <c r="E494" s="119"/>
      <c r="F494" s="119" t="s">
        <v>1610</v>
      </c>
      <c r="G494" s="119" t="s">
        <v>928</v>
      </c>
      <c r="H494" s="119">
        <f t="shared" ref="H494:H501" si="878">J494*L494</f>
        <v>0</v>
      </c>
      <c r="I494" s="119" t="s">
        <v>1227</v>
      </c>
      <c r="J494" s="299"/>
      <c r="K494" s="119" t="s">
        <v>1381</v>
      </c>
      <c r="L494" s="119">
        <v>22</v>
      </c>
      <c r="M494" s="119" t="s">
        <v>1660</v>
      </c>
      <c r="N494" s="119">
        <f t="shared" ref="N494:N501" si="879">COUNTA(O494:Z494)</f>
        <v>0</v>
      </c>
      <c r="O494" s="318"/>
      <c r="P494" s="318"/>
      <c r="Q494" s="318"/>
      <c r="R494" s="318"/>
      <c r="S494" s="318"/>
      <c r="T494" s="318"/>
      <c r="U494" s="318"/>
      <c r="V494" s="318"/>
      <c r="W494" s="318"/>
      <c r="X494" s="318"/>
      <c r="Y494" s="318"/>
      <c r="Z494" s="318"/>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7"/>
      <c r="BM494" s="312"/>
      <c r="BN494" s="315"/>
    </row>
    <row r="495" s="118" customFormat="1" ht="33.95" hidden="1" customHeight="1" outlineLevel="5" spans="2:66">
      <c r="B495" s="119" t="s">
        <v>784</v>
      </c>
      <c r="C495" s="120" t="s">
        <v>1925</v>
      </c>
      <c r="D495" s="118" t="s">
        <v>1926</v>
      </c>
      <c r="E495" s="119" t="s">
        <v>1927</v>
      </c>
      <c r="F495" s="119" t="s">
        <v>1610</v>
      </c>
      <c r="G495" s="119" t="s">
        <v>928</v>
      </c>
      <c r="H495" s="119">
        <f t="shared" si="878"/>
        <v>0</v>
      </c>
      <c r="I495" s="119" t="s">
        <v>1227</v>
      </c>
      <c r="J495" s="299"/>
      <c r="K495" s="119" t="s">
        <v>1381</v>
      </c>
      <c r="L495" s="119">
        <v>25</v>
      </c>
      <c r="M495" s="119" t="s">
        <v>1660</v>
      </c>
      <c r="N495" s="119">
        <f t="shared" si="879"/>
        <v>0</v>
      </c>
      <c r="O495" s="299"/>
      <c r="P495" s="299"/>
      <c r="Q495" s="299"/>
      <c r="R495" s="299"/>
      <c r="S495" s="299"/>
      <c r="T495" s="299"/>
      <c r="U495" s="299"/>
      <c r="V495" s="299"/>
      <c r="W495" s="299"/>
      <c r="X495" s="299"/>
      <c r="Y495" s="299"/>
      <c r="Z495" s="299"/>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7"/>
      <c r="BM495" s="312"/>
      <c r="BN495" s="315"/>
    </row>
    <row r="496" s="118" customFormat="1" ht="33.95" hidden="1" customHeight="1" outlineLevel="5" spans="2:66">
      <c r="B496" s="119" t="s">
        <v>784</v>
      </c>
      <c r="C496" s="120" t="s">
        <v>1928</v>
      </c>
      <c r="D496" s="118" t="s">
        <v>1929</v>
      </c>
      <c r="E496" s="119"/>
      <c r="F496" s="119" t="s">
        <v>1610</v>
      </c>
      <c r="G496" s="119" t="s">
        <v>928</v>
      </c>
      <c r="H496" s="119">
        <f t="shared" si="878"/>
        <v>0</v>
      </c>
      <c r="I496" s="119" t="s">
        <v>1227</v>
      </c>
      <c r="J496" s="299"/>
      <c r="K496" s="119" t="s">
        <v>1381</v>
      </c>
      <c r="L496" s="119">
        <v>16</v>
      </c>
      <c r="M496" s="119" t="s">
        <v>1660</v>
      </c>
      <c r="N496" s="119">
        <f t="shared" si="879"/>
        <v>0</v>
      </c>
      <c r="O496" s="299"/>
      <c r="P496" s="299"/>
      <c r="Q496" s="299"/>
      <c r="R496" s="299"/>
      <c r="S496" s="299"/>
      <c r="T496" s="299"/>
      <c r="U496" s="299"/>
      <c r="V496" s="299"/>
      <c r="W496" s="299"/>
      <c r="X496" s="299"/>
      <c r="Y496" s="299"/>
      <c r="Z496" s="299"/>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7"/>
      <c r="BM496" s="312"/>
      <c r="BN496" s="315"/>
    </row>
    <row r="497" s="118" customFormat="1" ht="33.95" hidden="1" customHeight="1" outlineLevel="5" spans="2:66">
      <c r="B497" s="119" t="s">
        <v>784</v>
      </c>
      <c r="C497" s="120" t="s">
        <v>1930</v>
      </c>
      <c r="D497" s="118" t="s">
        <v>1931</v>
      </c>
      <c r="E497" s="119"/>
      <c r="F497" s="119" t="s">
        <v>1610</v>
      </c>
      <c r="G497" s="119" t="s">
        <v>928</v>
      </c>
      <c r="H497" s="119">
        <f t="shared" si="878"/>
        <v>0</v>
      </c>
      <c r="I497" s="119" t="s">
        <v>1227</v>
      </c>
      <c r="J497" s="299"/>
      <c r="K497" s="119" t="s">
        <v>1618</v>
      </c>
      <c r="L497" s="119">
        <v>277</v>
      </c>
      <c r="M497" s="119" t="s">
        <v>1619</v>
      </c>
      <c r="N497" s="119">
        <f t="shared" si="879"/>
        <v>0</v>
      </c>
      <c r="O497" s="299"/>
      <c r="P497" s="299"/>
      <c r="Q497" s="299"/>
      <c r="R497" s="299"/>
      <c r="S497" s="299"/>
      <c r="T497" s="299"/>
      <c r="U497" s="299"/>
      <c r="V497" s="299"/>
      <c r="W497" s="299"/>
      <c r="X497" s="299"/>
      <c r="Y497" s="299"/>
      <c r="Z497" s="299"/>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7"/>
      <c r="BM497" s="312"/>
      <c r="BN497" s="315"/>
    </row>
    <row r="498" s="118" customFormat="1" ht="33.95" hidden="1" customHeight="1" outlineLevel="5" spans="2:66">
      <c r="B498" s="119" t="s">
        <v>784</v>
      </c>
      <c r="C498" s="120" t="s">
        <v>1932</v>
      </c>
      <c r="D498" s="118" t="s">
        <v>1933</v>
      </c>
      <c r="E498" s="119"/>
      <c r="F498" s="119" t="s">
        <v>1610</v>
      </c>
      <c r="G498" s="119" t="s">
        <v>928</v>
      </c>
      <c r="H498" s="119">
        <f t="shared" si="878"/>
        <v>0</v>
      </c>
      <c r="I498" s="119" t="s">
        <v>1227</v>
      </c>
      <c r="J498" s="299"/>
      <c r="K498" s="119" t="s">
        <v>1934</v>
      </c>
      <c r="L498" s="119">
        <v>21</v>
      </c>
      <c r="M498" s="119" t="s">
        <v>1935</v>
      </c>
      <c r="N498" s="119">
        <f t="shared" si="879"/>
        <v>0</v>
      </c>
      <c r="O498" s="299"/>
      <c r="P498" s="299"/>
      <c r="Q498" s="299"/>
      <c r="R498" s="299"/>
      <c r="S498" s="299"/>
      <c r="T498" s="299"/>
      <c r="U498" s="299"/>
      <c r="V498" s="299"/>
      <c r="W498" s="299"/>
      <c r="X498" s="299"/>
      <c r="Y498" s="299"/>
      <c r="Z498" s="299"/>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7"/>
      <c r="BM498" s="312"/>
      <c r="BN498" s="315"/>
    </row>
    <row r="499" s="118" customFormat="1" ht="33.95" hidden="1" customHeight="1" outlineLevel="5" spans="2:66">
      <c r="B499" s="119" t="s">
        <v>784</v>
      </c>
      <c r="C499" s="120" t="s">
        <v>1936</v>
      </c>
      <c r="D499" s="118" t="s">
        <v>1937</v>
      </c>
      <c r="E499" s="119" t="s">
        <v>1938</v>
      </c>
      <c r="F499" s="119" t="s">
        <v>1610</v>
      </c>
      <c r="G499" s="119" t="s">
        <v>928</v>
      </c>
      <c r="H499" s="119">
        <f t="shared" si="878"/>
        <v>0</v>
      </c>
      <c r="I499" s="119" t="s">
        <v>1227</v>
      </c>
      <c r="J499" s="299"/>
      <c r="K499" s="119" t="s">
        <v>1739</v>
      </c>
      <c r="L499" s="119">
        <v>375</v>
      </c>
      <c r="M499" s="119" t="s">
        <v>1740</v>
      </c>
      <c r="N499" s="119">
        <f t="shared" si="879"/>
        <v>0</v>
      </c>
      <c r="O499" s="299"/>
      <c r="P499" s="299"/>
      <c r="Q499" s="299"/>
      <c r="R499" s="299"/>
      <c r="S499" s="299"/>
      <c r="T499" s="299"/>
      <c r="U499" s="299"/>
      <c r="V499" s="299"/>
      <c r="W499" s="299"/>
      <c r="X499" s="299"/>
      <c r="Y499" s="299"/>
      <c r="Z499" s="299"/>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7"/>
      <c r="BM499" s="312"/>
      <c r="BN499" s="315"/>
    </row>
    <row r="500" s="118" customFormat="1" ht="33.95" hidden="1" customHeight="1" outlineLevel="5" spans="2:66">
      <c r="B500" s="119" t="s">
        <v>784</v>
      </c>
      <c r="C500" s="120" t="s">
        <v>1939</v>
      </c>
      <c r="D500" s="118" t="s">
        <v>1940</v>
      </c>
      <c r="E500" s="119" t="s">
        <v>1941</v>
      </c>
      <c r="F500" s="119" t="s">
        <v>1610</v>
      </c>
      <c r="G500" s="119" t="s">
        <v>928</v>
      </c>
      <c r="H500" s="119">
        <f t="shared" si="878"/>
        <v>0</v>
      </c>
      <c r="I500" s="119" t="s">
        <v>1227</v>
      </c>
      <c r="J500" s="299"/>
      <c r="K500" s="119" t="s">
        <v>1739</v>
      </c>
      <c r="L500" s="119">
        <v>95</v>
      </c>
      <c r="M500" s="119" t="s">
        <v>1740</v>
      </c>
      <c r="N500" s="119">
        <f t="shared" si="879"/>
        <v>0</v>
      </c>
      <c r="O500" s="299"/>
      <c r="P500" s="299"/>
      <c r="Q500" s="299"/>
      <c r="R500" s="299"/>
      <c r="S500" s="299"/>
      <c r="T500" s="299"/>
      <c r="U500" s="299"/>
      <c r="V500" s="299"/>
      <c r="W500" s="299"/>
      <c r="X500" s="299"/>
      <c r="Y500" s="299"/>
      <c r="Z500" s="299"/>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7"/>
      <c r="BM500" s="312"/>
      <c r="BN500" s="315"/>
    </row>
    <row r="501" s="118" customFormat="1" ht="33.95" hidden="1" customHeight="1" outlineLevel="5" spans="2:66">
      <c r="B501" s="119" t="s">
        <v>784</v>
      </c>
      <c r="C501" s="120" t="s">
        <v>1942</v>
      </c>
      <c r="D501" s="118" t="s">
        <v>1943</v>
      </c>
      <c r="E501" s="119"/>
      <c r="F501" s="119" t="s">
        <v>1610</v>
      </c>
      <c r="G501" s="119" t="s">
        <v>928</v>
      </c>
      <c r="H501" s="119">
        <f t="shared" si="878"/>
        <v>0</v>
      </c>
      <c r="I501" s="119" t="s">
        <v>1227</v>
      </c>
      <c r="J501" s="299"/>
      <c r="K501" s="119" t="s">
        <v>1618</v>
      </c>
      <c r="L501" s="119">
        <v>2350</v>
      </c>
      <c r="M501" s="119" t="s">
        <v>1619</v>
      </c>
      <c r="N501" s="119">
        <f t="shared" si="879"/>
        <v>0</v>
      </c>
      <c r="O501" s="317"/>
      <c r="P501" s="317"/>
      <c r="Q501" s="317"/>
      <c r="R501" s="317"/>
      <c r="S501" s="317"/>
      <c r="T501" s="317"/>
      <c r="U501" s="317"/>
      <c r="V501" s="317"/>
      <c r="W501" s="317"/>
      <c r="X501" s="317"/>
      <c r="Y501" s="317"/>
      <c r="Z501" s="317"/>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7"/>
      <c r="BM501" s="312"/>
      <c r="BN501" s="315"/>
    </row>
    <row r="502" s="29" customFormat="1" ht="33.95" hidden="1" customHeight="1" outlineLevel="2" collapsed="1" spans="2:66">
      <c r="B502" s="112" t="s">
        <v>779</v>
      </c>
      <c r="C502" s="113" t="s">
        <v>1944</v>
      </c>
      <c r="D502" s="29" t="s">
        <v>1945</v>
      </c>
      <c r="E502" s="112"/>
      <c r="F502" s="112"/>
      <c r="G502" s="112"/>
      <c r="H502" s="112">
        <f>H503+H512+H520</f>
        <v>0</v>
      </c>
      <c r="I502" s="112"/>
      <c r="J502" s="112"/>
      <c r="K502" s="112"/>
      <c r="L502" s="112"/>
      <c r="M502" s="112"/>
      <c r="N502" s="305"/>
      <c r="O502" s="288"/>
      <c r="P502" s="288"/>
      <c r="Q502" s="288"/>
      <c r="R502" s="288"/>
      <c r="S502" s="288"/>
      <c r="T502" s="288"/>
      <c r="U502" s="288"/>
      <c r="V502" s="288"/>
      <c r="W502" s="288"/>
      <c r="X502" s="288"/>
      <c r="Y502" s="288"/>
      <c r="Z502" s="288"/>
      <c r="AA502" s="288"/>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5"/>
      <c r="BM502" s="312"/>
      <c r="BN502" s="313"/>
    </row>
    <row r="503" s="48" customFormat="1" ht="33.95" hidden="1" customHeight="1" outlineLevel="3" collapsed="1" spans="2:66">
      <c r="B503" s="115" t="s">
        <v>779</v>
      </c>
      <c r="C503" s="116" t="s">
        <v>1946</v>
      </c>
      <c r="D503" s="48" t="s">
        <v>1947</v>
      </c>
      <c r="E503" s="115"/>
      <c r="F503" s="115"/>
      <c r="G503" s="115"/>
      <c r="H503" s="115">
        <f>SUM(H504:H511)</f>
        <v>0</v>
      </c>
      <c r="I503" s="115"/>
      <c r="J503" s="115"/>
      <c r="K503" s="115"/>
      <c r="L503" s="115"/>
      <c r="M503" s="115"/>
      <c r="N503" s="306"/>
      <c r="O503" s="289"/>
      <c r="P503" s="289"/>
      <c r="Q503" s="289"/>
      <c r="R503" s="289"/>
      <c r="S503" s="289"/>
      <c r="T503" s="289"/>
      <c r="U503" s="289"/>
      <c r="V503" s="289"/>
      <c r="W503" s="289"/>
      <c r="X503" s="289"/>
      <c r="Y503" s="289"/>
      <c r="Z503" s="289"/>
      <c r="AA503" s="289"/>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6"/>
      <c r="BM503" s="312"/>
      <c r="BN503" s="314"/>
    </row>
    <row r="504" s="118" customFormat="1" ht="33.95" hidden="1" customHeight="1" outlineLevel="5" spans="2:66">
      <c r="B504" s="119" t="s">
        <v>784</v>
      </c>
      <c r="C504" s="120" t="s">
        <v>1948</v>
      </c>
      <c r="D504" s="118" t="s">
        <v>1949</v>
      </c>
      <c r="E504" s="119" t="s">
        <v>1950</v>
      </c>
      <c r="F504" s="119" t="s">
        <v>1610</v>
      </c>
      <c r="G504" s="119" t="s">
        <v>928</v>
      </c>
      <c r="H504" s="119">
        <f t="shared" ref="H504:H511" si="894">J504*L504</f>
        <v>0</v>
      </c>
      <c r="I504" s="119" t="s">
        <v>1227</v>
      </c>
      <c r="J504" s="299"/>
      <c r="K504" s="119" t="s">
        <v>1381</v>
      </c>
      <c r="L504" s="119">
        <v>513</v>
      </c>
      <c r="M504" s="119" t="s">
        <v>1660</v>
      </c>
      <c r="N504" s="119">
        <f t="shared" ref="N504:N511" si="895">COUNTA(O504:Z504)</f>
        <v>0</v>
      </c>
      <c r="O504" s="318"/>
      <c r="P504" s="318"/>
      <c r="Q504" s="318"/>
      <c r="R504" s="318"/>
      <c r="S504" s="318"/>
      <c r="T504" s="318"/>
      <c r="U504" s="318"/>
      <c r="V504" s="318"/>
      <c r="W504" s="318"/>
      <c r="X504" s="318"/>
      <c r="Y504" s="318"/>
      <c r="Z504" s="318"/>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7"/>
      <c r="BM504" s="312"/>
      <c r="BN504" s="315"/>
    </row>
    <row r="505" s="118" customFormat="1" ht="33.95" hidden="1" customHeight="1" outlineLevel="5" spans="2:66">
      <c r="B505" s="119" t="s">
        <v>784</v>
      </c>
      <c r="C505" s="120" t="s">
        <v>1951</v>
      </c>
      <c r="D505" s="118" t="s">
        <v>1952</v>
      </c>
      <c r="E505" s="119" t="s">
        <v>1953</v>
      </c>
      <c r="F505" s="119" t="s">
        <v>1610</v>
      </c>
      <c r="G505" s="119" t="s">
        <v>928</v>
      </c>
      <c r="H505" s="119">
        <f t="shared" si="894"/>
        <v>0</v>
      </c>
      <c r="I505" s="119" t="s">
        <v>1227</v>
      </c>
      <c r="J505" s="299"/>
      <c r="K505" s="119" t="s">
        <v>1381</v>
      </c>
      <c r="L505" s="119">
        <v>2500</v>
      </c>
      <c r="M505" s="119" t="s">
        <v>1660</v>
      </c>
      <c r="N505" s="119">
        <f t="shared" si="895"/>
        <v>0</v>
      </c>
      <c r="O505" s="299"/>
      <c r="P505" s="299"/>
      <c r="Q505" s="299"/>
      <c r="R505" s="299"/>
      <c r="S505" s="299"/>
      <c r="T505" s="299"/>
      <c r="U505" s="299"/>
      <c r="V505" s="299"/>
      <c r="W505" s="299"/>
      <c r="X505" s="299"/>
      <c r="Y505" s="299"/>
      <c r="Z505" s="299"/>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7"/>
      <c r="BM505" s="312"/>
      <c r="BN505" s="315"/>
    </row>
    <row r="506" s="118" customFormat="1" ht="33.95" hidden="1" customHeight="1" outlineLevel="5" spans="2:66">
      <c r="B506" s="119" t="s">
        <v>784</v>
      </c>
      <c r="C506" s="120" t="s">
        <v>1954</v>
      </c>
      <c r="D506" s="118" t="s">
        <v>1955</v>
      </c>
      <c r="E506" s="119" t="s">
        <v>1956</v>
      </c>
      <c r="F506" s="119" t="s">
        <v>1610</v>
      </c>
      <c r="G506" s="119" t="s">
        <v>928</v>
      </c>
      <c r="H506" s="119">
        <f t="shared" si="894"/>
        <v>0</v>
      </c>
      <c r="I506" s="119" t="s">
        <v>1227</v>
      </c>
      <c r="J506" s="299"/>
      <c r="K506" s="119" t="s">
        <v>1135</v>
      </c>
      <c r="L506" s="119">
        <v>2315</v>
      </c>
      <c r="M506" s="119" t="s">
        <v>1755</v>
      </c>
      <c r="N506" s="119">
        <f t="shared" si="895"/>
        <v>0</v>
      </c>
      <c r="O506" s="299"/>
      <c r="P506" s="299"/>
      <c r="Q506" s="299"/>
      <c r="R506" s="299"/>
      <c r="S506" s="299"/>
      <c r="T506" s="299"/>
      <c r="U506" s="299"/>
      <c r="V506" s="299"/>
      <c r="W506" s="299"/>
      <c r="X506" s="299"/>
      <c r="Y506" s="299"/>
      <c r="Z506" s="299"/>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7"/>
      <c r="BM506" s="312"/>
      <c r="BN506" s="315"/>
    </row>
    <row r="507" s="118" customFormat="1" ht="33.95" hidden="1" customHeight="1" outlineLevel="5" spans="2:66">
      <c r="B507" s="119" t="s">
        <v>784</v>
      </c>
      <c r="C507" s="120" t="s">
        <v>1957</v>
      </c>
      <c r="D507" s="118" t="s">
        <v>1958</v>
      </c>
      <c r="E507" s="119" t="s">
        <v>1959</v>
      </c>
      <c r="F507" s="119" t="s">
        <v>1610</v>
      </c>
      <c r="G507" s="119" t="s">
        <v>928</v>
      </c>
      <c r="H507" s="119">
        <f t="shared" si="894"/>
        <v>0</v>
      </c>
      <c r="I507" s="119" t="s">
        <v>1227</v>
      </c>
      <c r="J507" s="299"/>
      <c r="K507" s="119" t="s">
        <v>1381</v>
      </c>
      <c r="L507" s="119">
        <v>360</v>
      </c>
      <c r="M507" s="119" t="s">
        <v>1660</v>
      </c>
      <c r="N507" s="119">
        <f t="shared" si="895"/>
        <v>0</v>
      </c>
      <c r="O507" s="299"/>
      <c r="P507" s="299"/>
      <c r="Q507" s="299"/>
      <c r="R507" s="299"/>
      <c r="S507" s="299"/>
      <c r="T507" s="299"/>
      <c r="U507" s="299"/>
      <c r="V507" s="299"/>
      <c r="W507" s="299"/>
      <c r="X507" s="299"/>
      <c r="Y507" s="299"/>
      <c r="Z507" s="299"/>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7"/>
      <c r="BM507" s="312"/>
      <c r="BN507" s="315"/>
    </row>
    <row r="508" s="118" customFormat="1" ht="33.95" hidden="1" customHeight="1" outlineLevel="5" spans="2:66">
      <c r="B508" s="119" t="s">
        <v>784</v>
      </c>
      <c r="C508" s="120" t="s">
        <v>1960</v>
      </c>
      <c r="D508" s="118" t="s">
        <v>1961</v>
      </c>
      <c r="E508" s="119"/>
      <c r="F508" s="119" t="s">
        <v>1610</v>
      </c>
      <c r="G508" s="119" t="s">
        <v>928</v>
      </c>
      <c r="H508" s="119">
        <f t="shared" si="894"/>
        <v>0</v>
      </c>
      <c r="I508" s="119" t="s">
        <v>1227</v>
      </c>
      <c r="J508" s="299"/>
      <c r="K508" s="119" t="s">
        <v>1381</v>
      </c>
      <c r="L508" s="119">
        <v>300</v>
      </c>
      <c r="M508" s="119" t="s">
        <v>1660</v>
      </c>
      <c r="N508" s="119">
        <f t="shared" si="895"/>
        <v>0</v>
      </c>
      <c r="O508" s="299"/>
      <c r="P508" s="299"/>
      <c r="Q508" s="299"/>
      <c r="R508" s="299"/>
      <c r="S508" s="299"/>
      <c r="T508" s="299"/>
      <c r="U508" s="299"/>
      <c r="V508" s="299"/>
      <c r="W508" s="299"/>
      <c r="X508" s="299"/>
      <c r="Y508" s="299"/>
      <c r="Z508" s="299"/>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7"/>
      <c r="BM508" s="312"/>
      <c r="BN508" s="315"/>
    </row>
    <row r="509" s="118" customFormat="1" ht="33.95" hidden="1" customHeight="1" outlineLevel="5" spans="2:66">
      <c r="B509" s="119" t="s">
        <v>784</v>
      </c>
      <c r="C509" s="120" t="s">
        <v>1962</v>
      </c>
      <c r="D509" s="118" t="s">
        <v>1963</v>
      </c>
      <c r="E509" s="119"/>
      <c r="F509" s="119" t="s">
        <v>1610</v>
      </c>
      <c r="G509" s="119" t="s">
        <v>928</v>
      </c>
      <c r="H509" s="119">
        <f t="shared" si="894"/>
        <v>0</v>
      </c>
      <c r="I509" s="119" t="s">
        <v>1227</v>
      </c>
      <c r="J509" s="299"/>
      <c r="K509" s="119" t="s">
        <v>1381</v>
      </c>
      <c r="L509" s="119">
        <v>500</v>
      </c>
      <c r="M509" s="119" t="s">
        <v>1660</v>
      </c>
      <c r="N509" s="119">
        <f t="shared" si="895"/>
        <v>0</v>
      </c>
      <c r="O509" s="299"/>
      <c r="P509" s="299"/>
      <c r="Q509" s="299"/>
      <c r="R509" s="299"/>
      <c r="S509" s="299"/>
      <c r="T509" s="299"/>
      <c r="U509" s="299"/>
      <c r="V509" s="299"/>
      <c r="W509" s="299"/>
      <c r="X509" s="299"/>
      <c r="Y509" s="299"/>
      <c r="Z509" s="299"/>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7"/>
      <c r="BM509" s="312"/>
      <c r="BN509" s="315"/>
    </row>
    <row r="510" s="118" customFormat="1" ht="33.95" hidden="1" customHeight="1" outlineLevel="5" spans="2:66">
      <c r="B510" s="119" t="s">
        <v>784</v>
      </c>
      <c r="C510" s="120" t="s">
        <v>1964</v>
      </c>
      <c r="D510" s="118" t="s">
        <v>1965</v>
      </c>
      <c r="E510" s="119" t="s">
        <v>1966</v>
      </c>
      <c r="F510" s="119" t="s">
        <v>1610</v>
      </c>
      <c r="G510" s="119" t="s">
        <v>928</v>
      </c>
      <c r="H510" s="119">
        <f t="shared" si="894"/>
        <v>0</v>
      </c>
      <c r="I510" s="119" t="s">
        <v>1227</v>
      </c>
      <c r="J510" s="299"/>
      <c r="K510" s="119" t="s">
        <v>1967</v>
      </c>
      <c r="L510" s="119">
        <v>3650</v>
      </c>
      <c r="M510" s="119" t="s">
        <v>1968</v>
      </c>
      <c r="N510" s="119">
        <f t="shared" si="895"/>
        <v>0</v>
      </c>
      <c r="O510" s="299"/>
      <c r="P510" s="299"/>
      <c r="Q510" s="299"/>
      <c r="R510" s="299"/>
      <c r="S510" s="299"/>
      <c r="T510" s="299"/>
      <c r="U510" s="299"/>
      <c r="V510" s="299"/>
      <c r="W510" s="299"/>
      <c r="X510" s="299"/>
      <c r="Y510" s="299"/>
      <c r="Z510" s="299"/>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7"/>
      <c r="BM510" s="312"/>
      <c r="BN510" s="315"/>
    </row>
    <row r="511" s="118" customFormat="1" ht="33.95" hidden="1" customHeight="1" outlineLevel="5" spans="2:66">
      <c r="B511" s="119" t="s">
        <v>784</v>
      </c>
      <c r="C511" s="120" t="s">
        <v>1969</v>
      </c>
      <c r="D511" s="118" t="s">
        <v>1970</v>
      </c>
      <c r="E511" s="119" t="s">
        <v>1971</v>
      </c>
      <c r="F511" s="119" t="s">
        <v>1610</v>
      </c>
      <c r="G511" s="119" t="s">
        <v>928</v>
      </c>
      <c r="H511" s="119">
        <f t="shared" si="894"/>
        <v>0</v>
      </c>
      <c r="I511" s="119" t="s">
        <v>1227</v>
      </c>
      <c r="J511" s="299"/>
      <c r="K511" s="119" t="s">
        <v>1967</v>
      </c>
      <c r="L511" s="119">
        <v>35000</v>
      </c>
      <c r="M511" s="119" t="s">
        <v>1968</v>
      </c>
      <c r="N511" s="119">
        <f t="shared" si="895"/>
        <v>0</v>
      </c>
      <c r="O511" s="317"/>
      <c r="P511" s="317"/>
      <c r="Q511" s="317"/>
      <c r="R511" s="317"/>
      <c r="S511" s="317"/>
      <c r="T511" s="317"/>
      <c r="U511" s="317"/>
      <c r="V511" s="317"/>
      <c r="W511" s="317"/>
      <c r="X511" s="317"/>
      <c r="Y511" s="317"/>
      <c r="Z511" s="317"/>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7"/>
      <c r="BM511" s="312"/>
      <c r="BN511" s="315"/>
    </row>
    <row r="512" s="48" customFormat="1" ht="33.95" hidden="1" customHeight="1" outlineLevel="3" collapsed="1" spans="2:66">
      <c r="B512" s="115" t="s">
        <v>779</v>
      </c>
      <c r="C512" s="116" t="s">
        <v>1972</v>
      </c>
      <c r="D512" s="48" t="s">
        <v>1973</v>
      </c>
      <c r="E512" s="115"/>
      <c r="F512" s="115"/>
      <c r="G512" s="115"/>
      <c r="H512" s="115">
        <f>SUM(H513:H519)</f>
        <v>0</v>
      </c>
      <c r="I512" s="115"/>
      <c r="J512" s="115"/>
      <c r="K512" s="115"/>
      <c r="L512" s="115"/>
      <c r="M512" s="115"/>
      <c r="N512" s="306"/>
      <c r="O512" s="289"/>
      <c r="P512" s="289"/>
      <c r="Q512" s="289"/>
      <c r="R512" s="289"/>
      <c r="S512" s="289"/>
      <c r="T512" s="289"/>
      <c r="U512" s="289"/>
      <c r="V512" s="289"/>
      <c r="W512" s="289"/>
      <c r="X512" s="289"/>
      <c r="Y512" s="289"/>
      <c r="Z512" s="289"/>
      <c r="AA512" s="289"/>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6"/>
      <c r="BM512" s="312"/>
      <c r="BN512" s="314"/>
    </row>
    <row r="513" s="118" customFormat="1" ht="33.95" hidden="1" customHeight="1" outlineLevel="5" spans="2:66">
      <c r="B513" s="119" t="s">
        <v>784</v>
      </c>
      <c r="C513" s="120" t="s">
        <v>1974</v>
      </c>
      <c r="D513" s="118" t="s">
        <v>1975</v>
      </c>
      <c r="E513" s="119" t="s">
        <v>1976</v>
      </c>
      <c r="F513" s="119" t="s">
        <v>1610</v>
      </c>
      <c r="G513" s="119" t="s">
        <v>928</v>
      </c>
      <c r="H513" s="119">
        <f t="shared" ref="H513:H519" si="910">J513*L513</f>
        <v>0</v>
      </c>
      <c r="I513" s="119" t="s">
        <v>1227</v>
      </c>
      <c r="J513" s="299"/>
      <c r="K513" s="119" t="s">
        <v>1977</v>
      </c>
      <c r="L513" s="119">
        <v>15</v>
      </c>
      <c r="M513" s="119" t="s">
        <v>1978</v>
      </c>
      <c r="N513" s="119">
        <f t="shared" ref="N513:N519" si="911">COUNTA(O513:Z513)</f>
        <v>0</v>
      </c>
      <c r="O513" s="318"/>
      <c r="P513" s="318"/>
      <c r="Q513" s="318"/>
      <c r="R513" s="318"/>
      <c r="S513" s="318"/>
      <c r="T513" s="318"/>
      <c r="U513" s="318"/>
      <c r="V513" s="318"/>
      <c r="W513" s="318"/>
      <c r="X513" s="318"/>
      <c r="Y513" s="318"/>
      <c r="Z513" s="318"/>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7"/>
      <c r="BM513" s="312"/>
      <c r="BN513" s="315"/>
    </row>
    <row r="514" s="118" customFormat="1" ht="33.95" hidden="1" customHeight="1" outlineLevel="5" spans="2:66">
      <c r="B514" s="119" t="s">
        <v>784</v>
      </c>
      <c r="C514" s="120" t="s">
        <v>1979</v>
      </c>
      <c r="D514" s="118" t="s">
        <v>1980</v>
      </c>
      <c r="E514" s="119" t="s">
        <v>1981</v>
      </c>
      <c r="F514" s="119" t="s">
        <v>1610</v>
      </c>
      <c r="G514" s="119" t="s">
        <v>928</v>
      </c>
      <c r="H514" s="119">
        <f t="shared" si="910"/>
        <v>0</v>
      </c>
      <c r="I514" s="119" t="s">
        <v>1227</v>
      </c>
      <c r="J514" s="299"/>
      <c r="K514" s="119" t="s">
        <v>1977</v>
      </c>
      <c r="L514" s="119">
        <v>57</v>
      </c>
      <c r="M514" s="119" t="s">
        <v>1978</v>
      </c>
      <c r="N514" s="119">
        <f t="shared" si="911"/>
        <v>0</v>
      </c>
      <c r="O514" s="299"/>
      <c r="P514" s="299"/>
      <c r="Q514" s="299"/>
      <c r="R514" s="299"/>
      <c r="S514" s="299"/>
      <c r="T514" s="299"/>
      <c r="U514" s="299"/>
      <c r="V514" s="299"/>
      <c r="W514" s="299"/>
      <c r="X514" s="299"/>
      <c r="Y514" s="299"/>
      <c r="Z514" s="299"/>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7"/>
      <c r="BM514" s="312"/>
      <c r="BN514" s="315"/>
    </row>
    <row r="515" s="118" customFormat="1" ht="33.95" hidden="1" customHeight="1" outlineLevel="5" spans="2:66">
      <c r="B515" s="119" t="s">
        <v>784</v>
      </c>
      <c r="C515" s="120" t="s">
        <v>1982</v>
      </c>
      <c r="D515" s="118" t="s">
        <v>1983</v>
      </c>
      <c r="E515" s="119" t="s">
        <v>1984</v>
      </c>
      <c r="F515" s="119" t="s">
        <v>1610</v>
      </c>
      <c r="G515" s="119" t="s">
        <v>928</v>
      </c>
      <c r="H515" s="119">
        <f t="shared" si="910"/>
        <v>0</v>
      </c>
      <c r="I515" s="119" t="s">
        <v>1227</v>
      </c>
      <c r="J515" s="299"/>
      <c r="K515" s="119" t="s">
        <v>1739</v>
      </c>
      <c r="L515" s="119">
        <v>3</v>
      </c>
      <c r="M515" s="119" t="s">
        <v>1740</v>
      </c>
      <c r="N515" s="119">
        <f t="shared" si="911"/>
        <v>0</v>
      </c>
      <c r="O515" s="299"/>
      <c r="P515" s="299"/>
      <c r="Q515" s="299"/>
      <c r="R515" s="299"/>
      <c r="S515" s="299"/>
      <c r="T515" s="299"/>
      <c r="U515" s="299"/>
      <c r="V515" s="299"/>
      <c r="W515" s="299"/>
      <c r="X515" s="299"/>
      <c r="Y515" s="299"/>
      <c r="Z515" s="299"/>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7"/>
      <c r="BM515" s="312"/>
      <c r="BN515" s="315"/>
    </row>
    <row r="516" s="118" customFormat="1" ht="33.95" hidden="1" customHeight="1" outlineLevel="5" spans="2:66">
      <c r="B516" s="119" t="s">
        <v>784</v>
      </c>
      <c r="C516" s="120" t="s">
        <v>1985</v>
      </c>
      <c r="D516" s="118" t="s">
        <v>1986</v>
      </c>
      <c r="E516" s="119" t="s">
        <v>1987</v>
      </c>
      <c r="F516" s="119" t="s">
        <v>1610</v>
      </c>
      <c r="G516" s="119" t="s">
        <v>928</v>
      </c>
      <c r="H516" s="119">
        <f t="shared" si="910"/>
        <v>0</v>
      </c>
      <c r="I516" s="119" t="s">
        <v>1227</v>
      </c>
      <c r="J516" s="299"/>
      <c r="K516" s="119" t="s">
        <v>1135</v>
      </c>
      <c r="L516" s="119">
        <v>490</v>
      </c>
      <c r="M516" s="119" t="s">
        <v>1755</v>
      </c>
      <c r="N516" s="119">
        <f t="shared" si="911"/>
        <v>0</v>
      </c>
      <c r="O516" s="299"/>
      <c r="P516" s="299"/>
      <c r="Q516" s="299"/>
      <c r="R516" s="299"/>
      <c r="S516" s="299"/>
      <c r="T516" s="299"/>
      <c r="U516" s="299"/>
      <c r="V516" s="299"/>
      <c r="W516" s="299"/>
      <c r="X516" s="299"/>
      <c r="Y516" s="299"/>
      <c r="Z516" s="299"/>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7"/>
      <c r="BM516" s="312"/>
      <c r="BN516" s="315"/>
    </row>
    <row r="517" s="118" customFormat="1" ht="33.95" hidden="1" customHeight="1" outlineLevel="5" spans="2:66">
      <c r="B517" s="119" t="s">
        <v>784</v>
      </c>
      <c r="C517" s="120" t="s">
        <v>1988</v>
      </c>
      <c r="D517" s="118" t="s">
        <v>1989</v>
      </c>
      <c r="E517" s="119" t="s">
        <v>1990</v>
      </c>
      <c r="F517" s="119" t="s">
        <v>1610</v>
      </c>
      <c r="G517" s="119" t="s">
        <v>928</v>
      </c>
      <c r="H517" s="119">
        <f t="shared" si="910"/>
        <v>0</v>
      </c>
      <c r="I517" s="119" t="s">
        <v>1227</v>
      </c>
      <c r="J517" s="299"/>
      <c r="K517" s="119" t="s">
        <v>1618</v>
      </c>
      <c r="L517" s="119">
        <v>320</v>
      </c>
      <c r="M517" s="119" t="s">
        <v>1619</v>
      </c>
      <c r="N517" s="119">
        <f t="shared" si="911"/>
        <v>0</v>
      </c>
      <c r="O517" s="299"/>
      <c r="P517" s="299"/>
      <c r="Q517" s="299"/>
      <c r="R517" s="299"/>
      <c r="S517" s="299"/>
      <c r="T517" s="299"/>
      <c r="U517" s="299"/>
      <c r="V517" s="299"/>
      <c r="W517" s="299"/>
      <c r="X517" s="299"/>
      <c r="Y517" s="299"/>
      <c r="Z517" s="299"/>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7"/>
      <c r="BM517" s="312"/>
      <c r="BN517" s="315"/>
    </row>
    <row r="518" s="118" customFormat="1" ht="33.95" hidden="1" customHeight="1" outlineLevel="5" spans="2:66">
      <c r="B518" s="119" t="s">
        <v>784</v>
      </c>
      <c r="C518" s="120" t="s">
        <v>1991</v>
      </c>
      <c r="D518" s="118" t="s">
        <v>1992</v>
      </c>
      <c r="E518" s="119"/>
      <c r="F518" s="119" t="s">
        <v>1610</v>
      </c>
      <c r="G518" s="119" t="s">
        <v>928</v>
      </c>
      <c r="H518" s="119">
        <f t="shared" si="910"/>
        <v>0</v>
      </c>
      <c r="I518" s="119" t="s">
        <v>1227</v>
      </c>
      <c r="J518" s="299"/>
      <c r="K518" s="119" t="s">
        <v>1993</v>
      </c>
      <c r="L518" s="119">
        <v>35</v>
      </c>
      <c r="M518" s="119" t="s">
        <v>1994</v>
      </c>
      <c r="N518" s="119">
        <f t="shared" si="911"/>
        <v>0</v>
      </c>
      <c r="O518" s="299"/>
      <c r="P518" s="299"/>
      <c r="Q518" s="299"/>
      <c r="R518" s="299"/>
      <c r="S518" s="299"/>
      <c r="T518" s="299"/>
      <c r="U518" s="299"/>
      <c r="V518" s="299"/>
      <c r="W518" s="299"/>
      <c r="X518" s="299"/>
      <c r="Y518" s="299"/>
      <c r="Z518" s="299"/>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7"/>
      <c r="BM518" s="312"/>
      <c r="BN518" s="315"/>
    </row>
    <row r="519" s="118" customFormat="1" ht="33.95" hidden="1" customHeight="1" outlineLevel="5" spans="2:66">
      <c r="B519" s="119" t="s">
        <v>784</v>
      </c>
      <c r="C519" s="120" t="s">
        <v>1995</v>
      </c>
      <c r="D519" s="118" t="s">
        <v>1996</v>
      </c>
      <c r="E519" s="119" t="s">
        <v>1997</v>
      </c>
      <c r="F519" s="119" t="s">
        <v>1610</v>
      </c>
      <c r="G519" s="119" t="s">
        <v>928</v>
      </c>
      <c r="H519" s="119">
        <f t="shared" si="910"/>
        <v>0</v>
      </c>
      <c r="I519" s="119" t="s">
        <v>1227</v>
      </c>
      <c r="J519" s="299"/>
      <c r="K519" s="119" t="s">
        <v>1618</v>
      </c>
      <c r="L519" s="119">
        <v>70</v>
      </c>
      <c r="M519" s="119" t="s">
        <v>1619</v>
      </c>
      <c r="N519" s="119">
        <f t="shared" si="911"/>
        <v>0</v>
      </c>
      <c r="O519" s="317"/>
      <c r="P519" s="317"/>
      <c r="Q519" s="317"/>
      <c r="R519" s="317"/>
      <c r="S519" s="317"/>
      <c r="T519" s="317"/>
      <c r="U519" s="317"/>
      <c r="V519" s="317"/>
      <c r="W519" s="317"/>
      <c r="X519" s="317"/>
      <c r="Y519" s="317"/>
      <c r="Z519" s="317"/>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7"/>
      <c r="BM519" s="312"/>
      <c r="BN519" s="315"/>
    </row>
    <row r="520" s="48" customFormat="1" ht="33.95" hidden="1" customHeight="1" outlineLevel="3" collapsed="1" spans="2:66">
      <c r="B520" s="115" t="s">
        <v>779</v>
      </c>
      <c r="C520" s="116" t="s">
        <v>1998</v>
      </c>
      <c r="D520" s="48" t="s">
        <v>1999</v>
      </c>
      <c r="E520" s="115"/>
      <c r="F520" s="115"/>
      <c r="G520" s="115"/>
      <c r="H520" s="115">
        <f>SUM(H521:H539)</f>
        <v>0</v>
      </c>
      <c r="I520" s="115"/>
      <c r="J520" s="115"/>
      <c r="K520" s="115"/>
      <c r="L520" s="115"/>
      <c r="M520" s="115"/>
      <c r="N520" s="306"/>
      <c r="O520" s="289"/>
      <c r="P520" s="289"/>
      <c r="Q520" s="289"/>
      <c r="R520" s="289"/>
      <c r="S520" s="289"/>
      <c r="T520" s="289"/>
      <c r="U520" s="289"/>
      <c r="V520" s="289"/>
      <c r="W520" s="289"/>
      <c r="X520" s="289"/>
      <c r="Y520" s="289"/>
      <c r="Z520" s="289"/>
      <c r="AA520" s="289"/>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6"/>
      <c r="BM520" s="312"/>
      <c r="BN520" s="314"/>
    </row>
    <row r="521" s="118" customFormat="1" ht="33.95" hidden="1" customHeight="1" outlineLevel="5" spans="2:66">
      <c r="B521" s="119" t="s">
        <v>784</v>
      </c>
      <c r="C521" s="120" t="s">
        <v>2000</v>
      </c>
      <c r="D521" s="118" t="s">
        <v>2001</v>
      </c>
      <c r="E521" s="119"/>
      <c r="F521" s="119" t="s">
        <v>1610</v>
      </c>
      <c r="G521" s="119" t="s">
        <v>928</v>
      </c>
      <c r="H521" s="119">
        <f t="shared" ref="H521:H539" si="939">J521*L521</f>
        <v>0</v>
      </c>
      <c r="I521" s="119" t="s">
        <v>1227</v>
      </c>
      <c r="J521" s="299"/>
      <c r="K521" s="119" t="s">
        <v>1381</v>
      </c>
      <c r="L521" s="119">
        <v>50</v>
      </c>
      <c r="M521" s="119" t="s">
        <v>1660</v>
      </c>
      <c r="N521" s="119">
        <f t="shared" ref="N521:N539" si="940">COUNTA(O521:Z521)</f>
        <v>0</v>
      </c>
      <c r="O521" s="318"/>
      <c r="P521" s="318"/>
      <c r="Q521" s="318"/>
      <c r="R521" s="318"/>
      <c r="S521" s="318"/>
      <c r="T521" s="318"/>
      <c r="U521" s="318"/>
      <c r="V521" s="318"/>
      <c r="W521" s="318"/>
      <c r="X521" s="318"/>
      <c r="Y521" s="318"/>
      <c r="Z521" s="318"/>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7"/>
      <c r="BM521" s="312"/>
      <c r="BN521" s="315"/>
    </row>
    <row r="522" s="118" customFormat="1" ht="33.95" hidden="1" customHeight="1" outlineLevel="5" spans="2:66">
      <c r="B522" s="119" t="s">
        <v>784</v>
      </c>
      <c r="C522" s="120" t="s">
        <v>2002</v>
      </c>
      <c r="D522" s="118" t="s">
        <v>2003</v>
      </c>
      <c r="E522" s="119" t="s">
        <v>2004</v>
      </c>
      <c r="F522" s="119" t="s">
        <v>1610</v>
      </c>
      <c r="G522" s="119" t="s">
        <v>928</v>
      </c>
      <c r="H522" s="119">
        <f t="shared" si="939"/>
        <v>0</v>
      </c>
      <c r="I522" s="119" t="s">
        <v>1227</v>
      </c>
      <c r="J522" s="299"/>
      <c r="K522" s="119" t="s">
        <v>1381</v>
      </c>
      <c r="L522" s="119">
        <v>20</v>
      </c>
      <c r="M522" s="119" t="s">
        <v>1660</v>
      </c>
      <c r="N522" s="119">
        <f t="shared" si="940"/>
        <v>0</v>
      </c>
      <c r="O522" s="299"/>
      <c r="P522" s="299"/>
      <c r="Q522" s="299"/>
      <c r="R522" s="299"/>
      <c r="S522" s="299"/>
      <c r="T522" s="299"/>
      <c r="U522" s="299"/>
      <c r="V522" s="299"/>
      <c r="W522" s="299"/>
      <c r="X522" s="299"/>
      <c r="Y522" s="299"/>
      <c r="Z522" s="299"/>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7"/>
      <c r="BM522" s="312"/>
      <c r="BN522" s="315"/>
    </row>
    <row r="523" s="118" customFormat="1" ht="33.95" hidden="1" customHeight="1" outlineLevel="5" spans="2:66">
      <c r="B523" s="119" t="s">
        <v>784</v>
      </c>
      <c r="C523" s="120" t="s">
        <v>2005</v>
      </c>
      <c r="D523" s="118" t="s">
        <v>2006</v>
      </c>
      <c r="E523" s="119" t="s">
        <v>2007</v>
      </c>
      <c r="F523" s="119" t="s">
        <v>1610</v>
      </c>
      <c r="G523" s="119" t="s">
        <v>928</v>
      </c>
      <c r="H523" s="119">
        <f t="shared" si="939"/>
        <v>0</v>
      </c>
      <c r="I523" s="119" t="s">
        <v>1227</v>
      </c>
      <c r="J523" s="299"/>
      <c r="K523" s="119" t="s">
        <v>1381</v>
      </c>
      <c r="L523" s="119">
        <v>66</v>
      </c>
      <c r="M523" s="119" t="s">
        <v>1660</v>
      </c>
      <c r="N523" s="119">
        <f t="shared" si="940"/>
        <v>0</v>
      </c>
      <c r="O523" s="299"/>
      <c r="P523" s="299"/>
      <c r="Q523" s="299"/>
      <c r="R523" s="299"/>
      <c r="S523" s="299"/>
      <c r="T523" s="299"/>
      <c r="U523" s="299"/>
      <c r="V523" s="299"/>
      <c r="W523" s="299"/>
      <c r="X523" s="299"/>
      <c r="Y523" s="299"/>
      <c r="Z523" s="299"/>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7"/>
      <c r="BM523" s="312"/>
      <c r="BN523" s="315"/>
    </row>
    <row r="524" s="118" customFormat="1" ht="33.95" hidden="1" customHeight="1" outlineLevel="5" spans="2:66">
      <c r="B524" s="119" t="s">
        <v>784</v>
      </c>
      <c r="C524" s="120" t="s">
        <v>2008</v>
      </c>
      <c r="D524" s="118" t="s">
        <v>2009</v>
      </c>
      <c r="E524" s="119" t="s">
        <v>2010</v>
      </c>
      <c r="F524" s="119" t="s">
        <v>1610</v>
      </c>
      <c r="G524" s="119" t="s">
        <v>928</v>
      </c>
      <c r="H524" s="119">
        <f t="shared" si="939"/>
        <v>0</v>
      </c>
      <c r="I524" s="119" t="s">
        <v>1227</v>
      </c>
      <c r="J524" s="299"/>
      <c r="K524" s="119" t="s">
        <v>2011</v>
      </c>
      <c r="L524" s="119">
        <v>8.5</v>
      </c>
      <c r="M524" s="119" t="s">
        <v>1790</v>
      </c>
      <c r="N524" s="119">
        <f t="shared" si="940"/>
        <v>0</v>
      </c>
      <c r="O524" s="299"/>
      <c r="P524" s="299"/>
      <c r="Q524" s="299"/>
      <c r="R524" s="299"/>
      <c r="S524" s="299"/>
      <c r="T524" s="299"/>
      <c r="U524" s="299"/>
      <c r="V524" s="299"/>
      <c r="W524" s="299"/>
      <c r="X524" s="299"/>
      <c r="Y524" s="299"/>
      <c r="Z524" s="299"/>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7"/>
      <c r="BM524" s="312"/>
      <c r="BN524" s="315"/>
    </row>
    <row r="525" s="118" customFormat="1" ht="33.95" hidden="1" customHeight="1" outlineLevel="5" spans="2:66">
      <c r="B525" s="119" t="s">
        <v>784</v>
      </c>
      <c r="C525" s="120" t="s">
        <v>2012</v>
      </c>
      <c r="D525" s="118" t="s">
        <v>2013</v>
      </c>
      <c r="E525" s="119" t="s">
        <v>2014</v>
      </c>
      <c r="F525" s="119" t="s">
        <v>1610</v>
      </c>
      <c r="G525" s="119" t="s">
        <v>928</v>
      </c>
      <c r="H525" s="119">
        <f t="shared" si="939"/>
        <v>0</v>
      </c>
      <c r="I525" s="119" t="s">
        <v>1227</v>
      </c>
      <c r="J525" s="299"/>
      <c r="K525" s="119" t="s">
        <v>1381</v>
      </c>
      <c r="L525" s="119">
        <v>8</v>
      </c>
      <c r="M525" s="119" t="s">
        <v>1660</v>
      </c>
      <c r="N525" s="119">
        <f t="shared" si="940"/>
        <v>0</v>
      </c>
      <c r="O525" s="299"/>
      <c r="P525" s="299"/>
      <c r="Q525" s="299"/>
      <c r="R525" s="299"/>
      <c r="S525" s="299"/>
      <c r="T525" s="299"/>
      <c r="U525" s="299"/>
      <c r="V525" s="299"/>
      <c r="W525" s="299"/>
      <c r="X525" s="299"/>
      <c r="Y525" s="299"/>
      <c r="Z525" s="299"/>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7"/>
      <c r="BM525" s="312"/>
      <c r="BN525" s="315"/>
    </row>
    <row r="526" s="118" customFormat="1" ht="33.95" hidden="1" customHeight="1" outlineLevel="5" spans="2:66">
      <c r="B526" s="119" t="s">
        <v>784</v>
      </c>
      <c r="C526" s="120" t="s">
        <v>2015</v>
      </c>
      <c r="D526" s="118" t="s">
        <v>2016</v>
      </c>
      <c r="E526" s="119" t="s">
        <v>2017</v>
      </c>
      <c r="F526" s="119" t="s">
        <v>1610</v>
      </c>
      <c r="G526" s="119" t="s">
        <v>928</v>
      </c>
      <c r="H526" s="119">
        <f t="shared" si="939"/>
        <v>0</v>
      </c>
      <c r="I526" s="119" t="s">
        <v>1227</v>
      </c>
      <c r="J526" s="299"/>
      <c r="K526" s="119" t="s">
        <v>2011</v>
      </c>
      <c r="L526" s="119">
        <v>80</v>
      </c>
      <c r="M526" s="119" t="s">
        <v>1790</v>
      </c>
      <c r="N526" s="119">
        <f t="shared" si="940"/>
        <v>0</v>
      </c>
      <c r="O526" s="299"/>
      <c r="P526" s="299"/>
      <c r="Q526" s="299"/>
      <c r="R526" s="299"/>
      <c r="S526" s="299"/>
      <c r="T526" s="299"/>
      <c r="U526" s="299"/>
      <c r="V526" s="299"/>
      <c r="W526" s="299"/>
      <c r="X526" s="299"/>
      <c r="Y526" s="299"/>
      <c r="Z526" s="299"/>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7"/>
      <c r="BM526" s="312"/>
      <c r="BN526" s="315"/>
    </row>
    <row r="527" s="118" customFormat="1" ht="33.95" hidden="1" customHeight="1" outlineLevel="5" spans="2:66">
      <c r="B527" s="119" t="s">
        <v>784</v>
      </c>
      <c r="C527" s="120" t="s">
        <v>2018</v>
      </c>
      <c r="D527" s="118" t="s">
        <v>2019</v>
      </c>
      <c r="E527" s="119" t="s">
        <v>2020</v>
      </c>
      <c r="F527" s="119" t="s">
        <v>1610</v>
      </c>
      <c r="G527" s="119" t="s">
        <v>928</v>
      </c>
      <c r="H527" s="119">
        <f t="shared" si="939"/>
        <v>0</v>
      </c>
      <c r="I527" s="119" t="s">
        <v>1227</v>
      </c>
      <c r="J527" s="299"/>
      <c r="K527" s="119" t="s">
        <v>1381</v>
      </c>
      <c r="L527" s="119">
        <v>65</v>
      </c>
      <c r="M527" s="119" t="s">
        <v>1660</v>
      </c>
      <c r="N527" s="119">
        <f t="shared" si="940"/>
        <v>0</v>
      </c>
      <c r="O527" s="299"/>
      <c r="P527" s="299"/>
      <c r="Q527" s="299"/>
      <c r="R527" s="299"/>
      <c r="S527" s="299"/>
      <c r="T527" s="299"/>
      <c r="U527" s="299"/>
      <c r="V527" s="299"/>
      <c r="W527" s="299"/>
      <c r="X527" s="299"/>
      <c r="Y527" s="299"/>
      <c r="Z527" s="299"/>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7"/>
      <c r="BM527" s="312"/>
      <c r="BN527" s="315"/>
    </row>
    <row r="528" s="118" customFormat="1" ht="33.95" hidden="1" customHeight="1" outlineLevel="5" spans="2:66">
      <c r="B528" s="119" t="s">
        <v>784</v>
      </c>
      <c r="C528" s="120" t="s">
        <v>2021</v>
      </c>
      <c r="D528" s="118" t="s">
        <v>2022</v>
      </c>
      <c r="E528" s="119" t="s">
        <v>2023</v>
      </c>
      <c r="F528" s="119" t="s">
        <v>1610</v>
      </c>
      <c r="G528" s="119" t="s">
        <v>928</v>
      </c>
      <c r="H528" s="119">
        <f t="shared" si="939"/>
        <v>0</v>
      </c>
      <c r="I528" s="119" t="s">
        <v>1227</v>
      </c>
      <c r="J528" s="299"/>
      <c r="K528" s="119" t="s">
        <v>1618</v>
      </c>
      <c r="L528" s="119">
        <v>135</v>
      </c>
      <c r="M528" s="119" t="s">
        <v>1619</v>
      </c>
      <c r="N528" s="119">
        <f t="shared" si="940"/>
        <v>0</v>
      </c>
      <c r="O528" s="299"/>
      <c r="P528" s="299"/>
      <c r="Q528" s="299"/>
      <c r="R528" s="299"/>
      <c r="S528" s="299"/>
      <c r="T528" s="299"/>
      <c r="U528" s="299"/>
      <c r="V528" s="299"/>
      <c r="W528" s="299"/>
      <c r="X528" s="299"/>
      <c r="Y528" s="299"/>
      <c r="Z528" s="299"/>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7"/>
      <c r="BM528" s="312"/>
      <c r="BN528" s="315"/>
    </row>
    <row r="529" s="118" customFormat="1" ht="33.95" hidden="1" customHeight="1" outlineLevel="5" spans="2:66">
      <c r="B529" s="119" t="s">
        <v>784</v>
      </c>
      <c r="C529" s="120" t="s">
        <v>2024</v>
      </c>
      <c r="D529" s="118" t="s">
        <v>2025</v>
      </c>
      <c r="E529" s="119" t="s">
        <v>2026</v>
      </c>
      <c r="F529" s="119" t="s">
        <v>1610</v>
      </c>
      <c r="G529" s="119" t="s">
        <v>928</v>
      </c>
      <c r="H529" s="119">
        <f t="shared" si="939"/>
        <v>0</v>
      </c>
      <c r="I529" s="119" t="s">
        <v>1227</v>
      </c>
      <c r="J529" s="299"/>
      <c r="K529" s="119" t="s">
        <v>1381</v>
      </c>
      <c r="L529" s="119">
        <v>35</v>
      </c>
      <c r="M529" s="119" t="s">
        <v>1660</v>
      </c>
      <c r="N529" s="119">
        <f t="shared" si="940"/>
        <v>0</v>
      </c>
      <c r="O529" s="299"/>
      <c r="P529" s="299"/>
      <c r="Q529" s="299"/>
      <c r="R529" s="299"/>
      <c r="S529" s="299"/>
      <c r="T529" s="299"/>
      <c r="U529" s="299"/>
      <c r="V529" s="299"/>
      <c r="W529" s="299"/>
      <c r="X529" s="299"/>
      <c r="Y529" s="299"/>
      <c r="Z529" s="299"/>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7"/>
      <c r="BM529" s="312"/>
      <c r="BN529" s="315"/>
    </row>
    <row r="530" s="118" customFormat="1" ht="33.95" hidden="1" customHeight="1" outlineLevel="5" spans="2:66">
      <c r="B530" s="119" t="s">
        <v>784</v>
      </c>
      <c r="C530" s="120" t="s">
        <v>2027</v>
      </c>
      <c r="D530" s="118" t="s">
        <v>2028</v>
      </c>
      <c r="E530" s="119" t="s">
        <v>2029</v>
      </c>
      <c r="F530" s="119" t="s">
        <v>1610</v>
      </c>
      <c r="G530" s="119" t="s">
        <v>928</v>
      </c>
      <c r="H530" s="119">
        <f t="shared" si="939"/>
        <v>0</v>
      </c>
      <c r="I530" s="119" t="s">
        <v>1227</v>
      </c>
      <c r="J530" s="299"/>
      <c r="K530" s="119" t="s">
        <v>1381</v>
      </c>
      <c r="L530" s="119">
        <v>36</v>
      </c>
      <c r="M530" s="119" t="s">
        <v>1660</v>
      </c>
      <c r="N530" s="119">
        <f t="shared" si="940"/>
        <v>0</v>
      </c>
      <c r="O530" s="299"/>
      <c r="P530" s="299"/>
      <c r="Q530" s="299"/>
      <c r="R530" s="299"/>
      <c r="S530" s="299"/>
      <c r="T530" s="299"/>
      <c r="U530" s="299"/>
      <c r="V530" s="299"/>
      <c r="W530" s="299"/>
      <c r="X530" s="299"/>
      <c r="Y530" s="299"/>
      <c r="Z530" s="299"/>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7"/>
      <c r="BM530" s="312"/>
      <c r="BN530" s="315"/>
    </row>
    <row r="531" s="118" customFormat="1" ht="33.95" hidden="1" customHeight="1" outlineLevel="5" spans="2:66">
      <c r="B531" s="119" t="s">
        <v>784</v>
      </c>
      <c r="C531" s="120" t="s">
        <v>2030</v>
      </c>
      <c r="D531" s="118" t="s">
        <v>2031</v>
      </c>
      <c r="E531" s="119" t="s">
        <v>2032</v>
      </c>
      <c r="F531" s="119" t="s">
        <v>1610</v>
      </c>
      <c r="G531" s="119" t="s">
        <v>928</v>
      </c>
      <c r="H531" s="119">
        <f t="shared" si="939"/>
        <v>0</v>
      </c>
      <c r="I531" s="119" t="s">
        <v>1227</v>
      </c>
      <c r="J531" s="299"/>
      <c r="K531" s="119" t="s">
        <v>2011</v>
      </c>
      <c r="L531" s="119">
        <v>4.3</v>
      </c>
      <c r="M531" s="119" t="s">
        <v>1790</v>
      </c>
      <c r="N531" s="119">
        <f t="shared" si="940"/>
        <v>0</v>
      </c>
      <c r="O531" s="299"/>
      <c r="P531" s="299"/>
      <c r="Q531" s="299"/>
      <c r="R531" s="299"/>
      <c r="S531" s="299"/>
      <c r="T531" s="299"/>
      <c r="U531" s="299"/>
      <c r="V531" s="299"/>
      <c r="W531" s="299"/>
      <c r="X531" s="299"/>
      <c r="Y531" s="299"/>
      <c r="Z531" s="299"/>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7"/>
      <c r="BM531" s="312"/>
      <c r="BN531" s="315"/>
    </row>
    <row r="532" s="118" customFormat="1" ht="33.95" hidden="1" customHeight="1" outlineLevel="5" spans="2:66">
      <c r="B532" s="119" t="s">
        <v>784</v>
      </c>
      <c r="C532" s="120" t="s">
        <v>2033</v>
      </c>
      <c r="D532" s="118" t="s">
        <v>2034</v>
      </c>
      <c r="E532" s="119" t="s">
        <v>2035</v>
      </c>
      <c r="F532" s="119" t="s">
        <v>1610</v>
      </c>
      <c r="G532" s="119" t="s">
        <v>928</v>
      </c>
      <c r="H532" s="119">
        <f t="shared" si="939"/>
        <v>0</v>
      </c>
      <c r="I532" s="119" t="s">
        <v>1227</v>
      </c>
      <c r="J532" s="299"/>
      <c r="K532" s="119" t="s">
        <v>1381</v>
      </c>
      <c r="L532" s="119">
        <v>52</v>
      </c>
      <c r="M532" s="119" t="s">
        <v>1660</v>
      </c>
      <c r="N532" s="119">
        <f t="shared" si="940"/>
        <v>0</v>
      </c>
      <c r="O532" s="299"/>
      <c r="P532" s="299"/>
      <c r="Q532" s="299"/>
      <c r="R532" s="299"/>
      <c r="S532" s="299"/>
      <c r="T532" s="299"/>
      <c r="U532" s="299"/>
      <c r="V532" s="299"/>
      <c r="W532" s="299"/>
      <c r="X532" s="299"/>
      <c r="Y532" s="299"/>
      <c r="Z532" s="299"/>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7"/>
      <c r="BM532" s="312"/>
      <c r="BN532" s="315"/>
    </row>
    <row r="533" s="118" customFormat="1" ht="33.95" hidden="1" customHeight="1" outlineLevel="5" spans="2:66">
      <c r="B533" s="119" t="s">
        <v>784</v>
      </c>
      <c r="C533" s="120" t="s">
        <v>2036</v>
      </c>
      <c r="D533" s="118" t="s">
        <v>2037</v>
      </c>
      <c r="E533" s="119"/>
      <c r="F533" s="119" t="s">
        <v>1610</v>
      </c>
      <c r="G533" s="119" t="s">
        <v>928</v>
      </c>
      <c r="H533" s="119">
        <f t="shared" si="939"/>
        <v>0</v>
      </c>
      <c r="I533" s="119" t="s">
        <v>1227</v>
      </c>
      <c r="J533" s="299"/>
      <c r="K533" s="119" t="s">
        <v>1381</v>
      </c>
      <c r="L533" s="119">
        <v>350</v>
      </c>
      <c r="M533" s="119" t="s">
        <v>1660</v>
      </c>
      <c r="N533" s="119">
        <f t="shared" si="940"/>
        <v>0</v>
      </c>
      <c r="O533" s="299"/>
      <c r="P533" s="299"/>
      <c r="Q533" s="299"/>
      <c r="R533" s="299"/>
      <c r="S533" s="299"/>
      <c r="T533" s="299"/>
      <c r="U533" s="299"/>
      <c r="V533" s="299"/>
      <c r="W533" s="299"/>
      <c r="X533" s="299"/>
      <c r="Y533" s="299"/>
      <c r="Z533" s="299"/>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7"/>
      <c r="BM533" s="312"/>
      <c r="BN533" s="315"/>
    </row>
    <row r="534" s="118" customFormat="1" ht="33.95" hidden="1" customHeight="1" outlineLevel="5" spans="2:66">
      <c r="B534" s="119" t="s">
        <v>784</v>
      </c>
      <c r="C534" s="120" t="s">
        <v>2038</v>
      </c>
      <c r="D534" s="118" t="s">
        <v>2039</v>
      </c>
      <c r="E534" s="119" t="s">
        <v>2040</v>
      </c>
      <c r="F534" s="119" t="s">
        <v>1610</v>
      </c>
      <c r="G534" s="119" t="s">
        <v>928</v>
      </c>
      <c r="H534" s="119">
        <f t="shared" si="939"/>
        <v>0</v>
      </c>
      <c r="I534" s="119" t="s">
        <v>1227</v>
      </c>
      <c r="J534" s="299"/>
      <c r="K534" s="119" t="s">
        <v>1381</v>
      </c>
      <c r="L534" s="119">
        <v>75</v>
      </c>
      <c r="M534" s="119" t="s">
        <v>1660</v>
      </c>
      <c r="N534" s="119">
        <f t="shared" si="940"/>
        <v>0</v>
      </c>
      <c r="O534" s="299"/>
      <c r="P534" s="299"/>
      <c r="Q534" s="299"/>
      <c r="R534" s="299"/>
      <c r="S534" s="299"/>
      <c r="T534" s="299"/>
      <c r="U534" s="299"/>
      <c r="V534" s="299"/>
      <c r="W534" s="299"/>
      <c r="X534" s="299"/>
      <c r="Y534" s="299"/>
      <c r="Z534" s="299"/>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7"/>
      <c r="BM534" s="312"/>
      <c r="BN534" s="315"/>
    </row>
    <row r="535" s="118" customFormat="1" ht="33.95" hidden="1" customHeight="1" outlineLevel="5" spans="2:66">
      <c r="B535" s="119" t="s">
        <v>784</v>
      </c>
      <c r="C535" s="120" t="s">
        <v>2041</v>
      </c>
      <c r="D535" s="118" t="s">
        <v>2042</v>
      </c>
      <c r="E535" s="119" t="s">
        <v>2043</v>
      </c>
      <c r="F535" s="119" t="s">
        <v>1610</v>
      </c>
      <c r="G535" s="119" t="s">
        <v>928</v>
      </c>
      <c r="H535" s="119">
        <f t="shared" si="939"/>
        <v>0</v>
      </c>
      <c r="I535" s="119" t="s">
        <v>1227</v>
      </c>
      <c r="J535" s="299"/>
      <c r="K535" s="119" t="s">
        <v>1381</v>
      </c>
      <c r="L535" s="119">
        <v>48</v>
      </c>
      <c r="M535" s="119" t="s">
        <v>1660</v>
      </c>
      <c r="N535" s="119">
        <f t="shared" si="940"/>
        <v>0</v>
      </c>
      <c r="O535" s="299"/>
      <c r="P535" s="299"/>
      <c r="Q535" s="299"/>
      <c r="R535" s="299"/>
      <c r="S535" s="299"/>
      <c r="T535" s="299"/>
      <c r="U535" s="299"/>
      <c r="V535" s="299"/>
      <c r="W535" s="299"/>
      <c r="X535" s="299"/>
      <c r="Y535" s="299"/>
      <c r="Z535" s="299"/>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7"/>
      <c r="BM535" s="312"/>
      <c r="BN535" s="315"/>
    </row>
    <row r="536" s="118" customFormat="1" ht="33.95" hidden="1" customHeight="1" outlineLevel="5" spans="2:66">
      <c r="B536" s="119" t="s">
        <v>784</v>
      </c>
      <c r="C536" s="120" t="s">
        <v>2044</v>
      </c>
      <c r="D536" s="118" t="s">
        <v>2045</v>
      </c>
      <c r="E536" s="119"/>
      <c r="F536" s="119" t="s">
        <v>1610</v>
      </c>
      <c r="G536" s="119" t="s">
        <v>928</v>
      </c>
      <c r="H536" s="119">
        <f t="shared" si="939"/>
        <v>0</v>
      </c>
      <c r="I536" s="119" t="s">
        <v>1227</v>
      </c>
      <c r="J536" s="299"/>
      <c r="K536" s="119" t="s">
        <v>1381</v>
      </c>
      <c r="L536" s="119">
        <v>20</v>
      </c>
      <c r="M536" s="119" t="s">
        <v>1660</v>
      </c>
      <c r="N536" s="119">
        <f t="shared" si="940"/>
        <v>0</v>
      </c>
      <c r="O536" s="299"/>
      <c r="P536" s="299"/>
      <c r="Q536" s="299"/>
      <c r="R536" s="299"/>
      <c r="S536" s="299"/>
      <c r="T536" s="299"/>
      <c r="U536" s="299"/>
      <c r="V536" s="299"/>
      <c r="W536" s="299"/>
      <c r="X536" s="299"/>
      <c r="Y536" s="299"/>
      <c r="Z536" s="299"/>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7"/>
      <c r="BM536" s="312"/>
      <c r="BN536" s="315"/>
    </row>
    <row r="537" s="118" customFormat="1" ht="33.95" hidden="1" customHeight="1" outlineLevel="5" spans="2:66">
      <c r="B537" s="119" t="s">
        <v>784</v>
      </c>
      <c r="C537" s="120" t="s">
        <v>2046</v>
      </c>
      <c r="D537" s="118" t="s">
        <v>2047</v>
      </c>
      <c r="E537" s="119" t="s">
        <v>2048</v>
      </c>
      <c r="F537" s="119" t="s">
        <v>1610</v>
      </c>
      <c r="G537" s="119" t="s">
        <v>928</v>
      </c>
      <c r="H537" s="119">
        <f t="shared" si="939"/>
        <v>0</v>
      </c>
      <c r="I537" s="119" t="s">
        <v>1227</v>
      </c>
      <c r="J537" s="299"/>
      <c r="K537" s="119" t="s">
        <v>1381</v>
      </c>
      <c r="L537" s="119">
        <v>590</v>
      </c>
      <c r="M537" s="119" t="s">
        <v>1660</v>
      </c>
      <c r="N537" s="119">
        <f t="shared" si="940"/>
        <v>0</v>
      </c>
      <c r="O537" s="299"/>
      <c r="P537" s="299"/>
      <c r="Q537" s="299"/>
      <c r="R537" s="299"/>
      <c r="S537" s="299"/>
      <c r="T537" s="299"/>
      <c r="U537" s="299"/>
      <c r="V537" s="299"/>
      <c r="W537" s="299"/>
      <c r="X537" s="299"/>
      <c r="Y537" s="299"/>
      <c r="Z537" s="299"/>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7"/>
      <c r="BM537" s="312"/>
      <c r="BN537" s="315"/>
    </row>
    <row r="538" s="118" customFormat="1" ht="33.95" hidden="1" customHeight="1" outlineLevel="5" spans="2:66">
      <c r="B538" s="119" t="s">
        <v>784</v>
      </c>
      <c r="C538" s="120" t="s">
        <v>2049</v>
      </c>
      <c r="D538" s="118" t="s">
        <v>2050</v>
      </c>
      <c r="E538" s="119" t="s">
        <v>2051</v>
      </c>
      <c r="F538" s="119" t="s">
        <v>1610</v>
      </c>
      <c r="G538" s="119" t="s">
        <v>928</v>
      </c>
      <c r="H538" s="119">
        <f t="shared" si="939"/>
        <v>0</v>
      </c>
      <c r="I538" s="119" t="s">
        <v>1227</v>
      </c>
      <c r="J538" s="299"/>
      <c r="K538" s="119" t="s">
        <v>1381</v>
      </c>
      <c r="L538" s="119">
        <v>7000</v>
      </c>
      <c r="M538" s="119" t="s">
        <v>1660</v>
      </c>
      <c r="N538" s="119">
        <f t="shared" si="940"/>
        <v>0</v>
      </c>
      <c r="O538" s="299"/>
      <c r="P538" s="299"/>
      <c r="Q538" s="299"/>
      <c r="R538" s="299"/>
      <c r="S538" s="299"/>
      <c r="T538" s="299"/>
      <c r="U538" s="299"/>
      <c r="V538" s="299"/>
      <c r="W538" s="299"/>
      <c r="X538" s="299"/>
      <c r="Y538" s="299"/>
      <c r="Z538" s="299"/>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7"/>
      <c r="BM538" s="312"/>
      <c r="BN538" s="315"/>
    </row>
    <row r="539" s="118" customFormat="1" ht="33.95" hidden="1" customHeight="1" outlineLevel="5" spans="2:66">
      <c r="B539" s="119" t="s">
        <v>784</v>
      </c>
      <c r="C539" s="120" t="s">
        <v>2052</v>
      </c>
      <c r="D539" s="118" t="s">
        <v>2053</v>
      </c>
      <c r="E539" s="119" t="s">
        <v>2054</v>
      </c>
      <c r="F539" s="119" t="s">
        <v>1610</v>
      </c>
      <c r="G539" s="119" t="s">
        <v>928</v>
      </c>
      <c r="H539" s="119">
        <f t="shared" si="939"/>
        <v>0</v>
      </c>
      <c r="I539" s="119" t="s">
        <v>1227</v>
      </c>
      <c r="J539" s="299"/>
      <c r="K539" s="119" t="s">
        <v>1934</v>
      </c>
      <c r="L539" s="119">
        <v>783</v>
      </c>
      <c r="M539" s="119" t="s">
        <v>1935</v>
      </c>
      <c r="N539" s="119">
        <f t="shared" si="940"/>
        <v>0</v>
      </c>
      <c r="O539" s="317"/>
      <c r="P539" s="317"/>
      <c r="Q539" s="317"/>
      <c r="R539" s="317"/>
      <c r="S539" s="317"/>
      <c r="T539" s="317"/>
      <c r="U539" s="317"/>
      <c r="V539" s="317"/>
      <c r="W539" s="317"/>
      <c r="X539" s="317"/>
      <c r="Y539" s="317"/>
      <c r="Z539" s="317"/>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7"/>
      <c r="BM539" s="312"/>
      <c r="BN539" s="315"/>
    </row>
    <row r="540" s="29" customFormat="1" ht="33.95" hidden="1" customHeight="1" outlineLevel="2" collapsed="1" spans="2:66">
      <c r="B540" s="112" t="s">
        <v>779</v>
      </c>
      <c r="C540" s="113" t="s">
        <v>2055</v>
      </c>
      <c r="D540" s="29" t="s">
        <v>2056</v>
      </c>
      <c r="E540" s="112"/>
      <c r="F540" s="112"/>
      <c r="G540" s="112"/>
      <c r="H540" s="112">
        <f>H541+H552+H570+H581</f>
        <v>0</v>
      </c>
      <c r="I540" s="112"/>
      <c r="J540" s="112"/>
      <c r="K540" s="112"/>
      <c r="L540" s="112"/>
      <c r="M540" s="112"/>
      <c r="N540" s="305"/>
      <c r="O540" s="288"/>
      <c r="P540" s="288"/>
      <c r="Q540" s="288"/>
      <c r="R540" s="288"/>
      <c r="S540" s="288"/>
      <c r="T540" s="288"/>
      <c r="U540" s="288"/>
      <c r="V540" s="288"/>
      <c r="W540" s="288"/>
      <c r="X540" s="288"/>
      <c r="Y540" s="288"/>
      <c r="Z540" s="288"/>
      <c r="AA540" s="288"/>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5"/>
      <c r="BM540" s="312"/>
      <c r="BN540" s="313"/>
    </row>
    <row r="541" s="48" customFormat="1" ht="33.95" hidden="1" customHeight="1" outlineLevel="3" collapsed="1" spans="2:66">
      <c r="B541" s="115" t="s">
        <v>779</v>
      </c>
      <c r="C541" s="116" t="s">
        <v>2057</v>
      </c>
      <c r="D541" s="48" t="s">
        <v>2058</v>
      </c>
      <c r="E541" s="115"/>
      <c r="F541" s="115"/>
      <c r="G541" s="115"/>
      <c r="H541" s="115">
        <f>SUM(H542:H551)</f>
        <v>0</v>
      </c>
      <c r="I541" s="115"/>
      <c r="J541" s="115"/>
      <c r="K541" s="115"/>
      <c r="L541" s="115"/>
      <c r="M541" s="115"/>
      <c r="N541" s="306"/>
      <c r="O541" s="289"/>
      <c r="P541" s="289"/>
      <c r="Q541" s="289"/>
      <c r="R541" s="289"/>
      <c r="S541" s="289"/>
      <c r="T541" s="289"/>
      <c r="U541" s="289"/>
      <c r="V541" s="289"/>
      <c r="W541" s="289"/>
      <c r="X541" s="289"/>
      <c r="Y541" s="289"/>
      <c r="Z541" s="289"/>
      <c r="AA541" s="289"/>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6"/>
      <c r="BM541" s="312"/>
      <c r="BN541" s="314"/>
    </row>
    <row r="542" s="118" customFormat="1" ht="33.95" hidden="1" customHeight="1" outlineLevel="5" spans="2:66">
      <c r="B542" s="119" t="s">
        <v>784</v>
      </c>
      <c r="C542" s="120" t="s">
        <v>2059</v>
      </c>
      <c r="D542" s="118" t="s">
        <v>2060</v>
      </c>
      <c r="E542" s="119" t="s">
        <v>2061</v>
      </c>
      <c r="F542" s="119" t="s">
        <v>1610</v>
      </c>
      <c r="G542" s="119" t="s">
        <v>928</v>
      </c>
      <c r="H542" s="119">
        <f t="shared" ref="H542:H551" si="956">J542*L542</f>
        <v>0</v>
      </c>
      <c r="I542" s="119" t="s">
        <v>1227</v>
      </c>
      <c r="J542" s="299"/>
      <c r="K542" s="119" t="s">
        <v>1967</v>
      </c>
      <c r="L542" s="119">
        <v>280</v>
      </c>
      <c r="M542" s="119" t="s">
        <v>1968</v>
      </c>
      <c r="N542" s="119">
        <f t="shared" ref="N542:N551" si="957">COUNTA(O542:Z542)</f>
        <v>0</v>
      </c>
      <c r="O542" s="318"/>
      <c r="P542" s="318"/>
      <c r="Q542" s="318"/>
      <c r="R542" s="318"/>
      <c r="S542" s="318"/>
      <c r="T542" s="318"/>
      <c r="U542" s="318"/>
      <c r="V542" s="318"/>
      <c r="W542" s="318"/>
      <c r="X542" s="318"/>
      <c r="Y542" s="318"/>
      <c r="Z542" s="318"/>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7"/>
      <c r="BM542" s="312"/>
      <c r="BN542" s="315"/>
    </row>
    <row r="543" s="118" customFormat="1" ht="33.95" hidden="1" customHeight="1" outlineLevel="5" spans="2:66">
      <c r="B543" s="119" t="s">
        <v>784</v>
      </c>
      <c r="C543" s="120" t="s">
        <v>2062</v>
      </c>
      <c r="D543" s="118" t="s">
        <v>2063</v>
      </c>
      <c r="E543" s="119" t="s">
        <v>2064</v>
      </c>
      <c r="F543" s="119" t="s">
        <v>1610</v>
      </c>
      <c r="G543" s="119" t="s">
        <v>928</v>
      </c>
      <c r="H543" s="119">
        <f t="shared" si="956"/>
        <v>0</v>
      </c>
      <c r="I543" s="119" t="s">
        <v>1227</v>
      </c>
      <c r="J543" s="299"/>
      <c r="K543" s="119" t="s">
        <v>1381</v>
      </c>
      <c r="L543" s="119">
        <v>252</v>
      </c>
      <c r="M543" s="119" t="s">
        <v>1660</v>
      </c>
      <c r="N543" s="119">
        <f t="shared" si="957"/>
        <v>0</v>
      </c>
      <c r="O543" s="299"/>
      <c r="P543" s="299"/>
      <c r="Q543" s="299"/>
      <c r="R543" s="299"/>
      <c r="S543" s="299"/>
      <c r="T543" s="299"/>
      <c r="U543" s="299"/>
      <c r="V543" s="299"/>
      <c r="W543" s="299"/>
      <c r="X543" s="299"/>
      <c r="Y543" s="299"/>
      <c r="Z543" s="299"/>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7"/>
      <c r="BM543" s="312"/>
      <c r="BN543" s="315"/>
    </row>
    <row r="544" s="118" customFormat="1" ht="33.95" hidden="1" customHeight="1" outlineLevel="5" spans="2:66">
      <c r="B544" s="119" t="s">
        <v>784</v>
      </c>
      <c r="C544" s="120" t="s">
        <v>2065</v>
      </c>
      <c r="D544" s="118" t="s">
        <v>1769</v>
      </c>
      <c r="E544" s="119"/>
      <c r="F544" s="119" t="s">
        <v>1610</v>
      </c>
      <c r="G544" s="119" t="s">
        <v>928</v>
      </c>
      <c r="H544" s="119">
        <f t="shared" si="956"/>
        <v>0</v>
      </c>
      <c r="I544" s="119" t="s">
        <v>1227</v>
      </c>
      <c r="J544" s="299"/>
      <c r="K544" s="119" t="s">
        <v>1967</v>
      </c>
      <c r="L544" s="119">
        <v>7000</v>
      </c>
      <c r="M544" s="119" t="s">
        <v>1968</v>
      </c>
      <c r="N544" s="119">
        <f t="shared" si="957"/>
        <v>0</v>
      </c>
      <c r="O544" s="299"/>
      <c r="P544" s="299"/>
      <c r="Q544" s="299"/>
      <c r="R544" s="299"/>
      <c r="S544" s="299"/>
      <c r="T544" s="299"/>
      <c r="U544" s="299"/>
      <c r="V544" s="299"/>
      <c r="W544" s="299"/>
      <c r="X544" s="299"/>
      <c r="Y544" s="299"/>
      <c r="Z544" s="299"/>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7"/>
      <c r="BM544" s="312"/>
      <c r="BN544" s="315"/>
    </row>
    <row r="545" s="118" customFormat="1" ht="33.95" hidden="1" customHeight="1" outlineLevel="5" spans="2:66">
      <c r="B545" s="119" t="s">
        <v>784</v>
      </c>
      <c r="C545" s="120" t="s">
        <v>2066</v>
      </c>
      <c r="D545" s="118" t="s">
        <v>2067</v>
      </c>
      <c r="E545" s="119"/>
      <c r="F545" s="119" t="s">
        <v>1610</v>
      </c>
      <c r="G545" s="119" t="s">
        <v>928</v>
      </c>
      <c r="H545" s="119">
        <f t="shared" si="956"/>
        <v>0</v>
      </c>
      <c r="I545" s="119" t="s">
        <v>1227</v>
      </c>
      <c r="J545" s="299"/>
      <c r="K545" s="119" t="s">
        <v>1135</v>
      </c>
      <c r="L545" s="119">
        <v>36500</v>
      </c>
      <c r="M545" s="119" t="s">
        <v>1755</v>
      </c>
      <c r="N545" s="119">
        <f t="shared" si="957"/>
        <v>0</v>
      </c>
      <c r="O545" s="299"/>
      <c r="P545" s="299"/>
      <c r="Q545" s="299"/>
      <c r="R545" s="299"/>
      <c r="S545" s="299"/>
      <c r="T545" s="299"/>
      <c r="U545" s="299"/>
      <c r="V545" s="299"/>
      <c r="W545" s="299"/>
      <c r="X545" s="299"/>
      <c r="Y545" s="299"/>
      <c r="Z545" s="299"/>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7"/>
      <c r="BM545" s="312"/>
      <c r="BN545" s="315"/>
    </row>
    <row r="546" s="118" customFormat="1" ht="33.95" hidden="1" customHeight="1" outlineLevel="5" spans="2:66">
      <c r="B546" s="119" t="s">
        <v>784</v>
      </c>
      <c r="C546" s="120" t="s">
        <v>2068</v>
      </c>
      <c r="D546" s="118" t="s">
        <v>2069</v>
      </c>
      <c r="E546" s="119"/>
      <c r="F546" s="119" t="s">
        <v>1610</v>
      </c>
      <c r="G546" s="119" t="s">
        <v>928</v>
      </c>
      <c r="H546" s="119">
        <f t="shared" si="956"/>
        <v>0</v>
      </c>
      <c r="I546" s="119" t="s">
        <v>1227</v>
      </c>
      <c r="J546" s="299"/>
      <c r="K546" s="119" t="s">
        <v>1135</v>
      </c>
      <c r="L546" s="119">
        <v>1400</v>
      </c>
      <c r="M546" s="119" t="s">
        <v>1755</v>
      </c>
      <c r="N546" s="119">
        <f t="shared" si="957"/>
        <v>0</v>
      </c>
      <c r="O546" s="299"/>
      <c r="P546" s="299"/>
      <c r="Q546" s="299"/>
      <c r="R546" s="299"/>
      <c r="S546" s="299"/>
      <c r="T546" s="299"/>
      <c r="U546" s="299"/>
      <c r="V546" s="299"/>
      <c r="W546" s="299"/>
      <c r="X546" s="299"/>
      <c r="Y546" s="299"/>
      <c r="Z546" s="299"/>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7"/>
      <c r="BM546" s="312"/>
      <c r="BN546" s="315"/>
    </row>
    <row r="547" s="118" customFormat="1" ht="33.95" hidden="1" customHeight="1" outlineLevel="5" spans="2:66">
      <c r="B547" s="119" t="s">
        <v>784</v>
      </c>
      <c r="C547" s="120" t="s">
        <v>2070</v>
      </c>
      <c r="D547" s="118" t="s">
        <v>2071</v>
      </c>
      <c r="E547" s="119"/>
      <c r="F547" s="119" t="s">
        <v>1610</v>
      </c>
      <c r="G547" s="119" t="s">
        <v>928</v>
      </c>
      <c r="H547" s="119">
        <f t="shared" si="956"/>
        <v>0</v>
      </c>
      <c r="I547" s="119" t="s">
        <v>1227</v>
      </c>
      <c r="J547" s="299"/>
      <c r="K547" s="119" t="s">
        <v>1135</v>
      </c>
      <c r="L547" s="119">
        <v>2277.92857142857</v>
      </c>
      <c r="M547" s="119" t="s">
        <v>1755</v>
      </c>
      <c r="N547" s="119">
        <f t="shared" si="957"/>
        <v>0</v>
      </c>
      <c r="O547" s="299"/>
      <c r="P547" s="299"/>
      <c r="Q547" s="299"/>
      <c r="R547" s="299"/>
      <c r="S547" s="299"/>
      <c r="T547" s="299"/>
      <c r="U547" s="299"/>
      <c r="V547" s="299"/>
      <c r="W547" s="299"/>
      <c r="X547" s="299"/>
      <c r="Y547" s="299"/>
      <c r="Z547" s="299"/>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7"/>
      <c r="BM547" s="312"/>
      <c r="BN547" s="315"/>
    </row>
    <row r="548" s="118" customFormat="1" ht="33.95" hidden="1" customHeight="1" outlineLevel="5" spans="2:66">
      <c r="B548" s="119" t="s">
        <v>784</v>
      </c>
      <c r="C548" s="120" t="s">
        <v>2072</v>
      </c>
      <c r="D548" s="118" t="s">
        <v>2073</v>
      </c>
      <c r="E548" s="119"/>
      <c r="F548" s="119" t="s">
        <v>1610</v>
      </c>
      <c r="G548" s="119" t="s">
        <v>928</v>
      </c>
      <c r="H548" s="119">
        <f t="shared" si="956"/>
        <v>0</v>
      </c>
      <c r="I548" s="119" t="s">
        <v>1227</v>
      </c>
      <c r="J548" s="299"/>
      <c r="K548" s="119" t="s">
        <v>1135</v>
      </c>
      <c r="L548" s="119">
        <v>2634.13508090615</v>
      </c>
      <c r="M548" s="119" t="s">
        <v>1755</v>
      </c>
      <c r="N548" s="119">
        <f t="shared" si="957"/>
        <v>0</v>
      </c>
      <c r="O548" s="299"/>
      <c r="P548" s="299"/>
      <c r="Q548" s="299"/>
      <c r="R548" s="299"/>
      <c r="S548" s="299"/>
      <c r="T548" s="299"/>
      <c r="U548" s="299"/>
      <c r="V548" s="299"/>
      <c r="W548" s="299"/>
      <c r="X548" s="299"/>
      <c r="Y548" s="299"/>
      <c r="Z548" s="299"/>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7"/>
      <c r="BM548" s="312"/>
      <c r="BN548" s="315"/>
    </row>
    <row r="549" s="118" customFormat="1" ht="33.95" hidden="1" customHeight="1" outlineLevel="5" spans="2:66">
      <c r="B549" s="119" t="s">
        <v>784</v>
      </c>
      <c r="C549" s="120" t="s">
        <v>2074</v>
      </c>
      <c r="D549" s="118" t="s">
        <v>2075</v>
      </c>
      <c r="E549" s="119"/>
      <c r="F549" s="119" t="s">
        <v>1610</v>
      </c>
      <c r="G549" s="119" t="s">
        <v>928</v>
      </c>
      <c r="H549" s="119">
        <f t="shared" si="956"/>
        <v>0</v>
      </c>
      <c r="I549" s="119" t="s">
        <v>1227</v>
      </c>
      <c r="J549" s="299"/>
      <c r="K549" s="119" t="s">
        <v>1135</v>
      </c>
      <c r="L549" s="119">
        <v>88.4446601941746</v>
      </c>
      <c r="M549" s="119" t="s">
        <v>1755</v>
      </c>
      <c r="N549" s="119">
        <f t="shared" si="957"/>
        <v>0</v>
      </c>
      <c r="O549" s="299"/>
      <c r="P549" s="299"/>
      <c r="Q549" s="299"/>
      <c r="R549" s="299"/>
      <c r="S549" s="299"/>
      <c r="T549" s="299"/>
      <c r="U549" s="299"/>
      <c r="V549" s="299"/>
      <c r="W549" s="299"/>
      <c r="X549" s="299"/>
      <c r="Y549" s="299"/>
      <c r="Z549" s="299"/>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7"/>
      <c r="BM549" s="312"/>
      <c r="BN549" s="315"/>
    </row>
    <row r="550" s="118" customFormat="1" ht="33.95" hidden="1" customHeight="1" outlineLevel="5" spans="2:66">
      <c r="B550" s="119" t="s">
        <v>784</v>
      </c>
      <c r="C550" s="120" t="s">
        <v>2076</v>
      </c>
      <c r="D550" s="118" t="s">
        <v>2077</v>
      </c>
      <c r="E550" s="119"/>
      <c r="F550" s="119" t="s">
        <v>1610</v>
      </c>
      <c r="G550" s="119" t="s">
        <v>928</v>
      </c>
      <c r="H550" s="119">
        <f t="shared" si="956"/>
        <v>0</v>
      </c>
      <c r="I550" s="119" t="s">
        <v>1227</v>
      </c>
      <c r="J550" s="299"/>
      <c r="K550" s="119" t="s">
        <v>1135</v>
      </c>
      <c r="L550" s="119">
        <v>4754.2</v>
      </c>
      <c r="M550" s="119" t="s">
        <v>1755</v>
      </c>
      <c r="N550" s="119">
        <f t="shared" si="957"/>
        <v>0</v>
      </c>
      <c r="O550" s="299"/>
      <c r="P550" s="299"/>
      <c r="Q550" s="299"/>
      <c r="R550" s="299"/>
      <c r="S550" s="299"/>
      <c r="T550" s="299"/>
      <c r="U550" s="299"/>
      <c r="V550" s="299"/>
      <c r="W550" s="299"/>
      <c r="X550" s="299"/>
      <c r="Y550" s="299"/>
      <c r="Z550" s="299"/>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7"/>
      <c r="BM550" s="312"/>
      <c r="BN550" s="315"/>
    </row>
    <row r="551" s="118" customFormat="1" ht="33.95" hidden="1" customHeight="1" outlineLevel="5" spans="2:66">
      <c r="B551" s="119" t="s">
        <v>784</v>
      </c>
      <c r="C551" s="120" t="s">
        <v>2078</v>
      </c>
      <c r="D551" s="118" t="s">
        <v>2079</v>
      </c>
      <c r="E551" s="119"/>
      <c r="F551" s="119" t="s">
        <v>1610</v>
      </c>
      <c r="G551" s="119" t="s">
        <v>928</v>
      </c>
      <c r="H551" s="119">
        <f t="shared" si="956"/>
        <v>0</v>
      </c>
      <c r="I551" s="119" t="s">
        <v>1227</v>
      </c>
      <c r="J551" s="299"/>
      <c r="K551" s="119" t="s">
        <v>1135</v>
      </c>
      <c r="L551" s="119">
        <v>6363.33333333333</v>
      </c>
      <c r="M551" s="119" t="s">
        <v>1755</v>
      </c>
      <c r="N551" s="119">
        <f t="shared" si="957"/>
        <v>0</v>
      </c>
      <c r="O551" s="317"/>
      <c r="P551" s="317"/>
      <c r="Q551" s="317"/>
      <c r="R551" s="317"/>
      <c r="S551" s="317"/>
      <c r="T551" s="317"/>
      <c r="U551" s="317"/>
      <c r="V551" s="317"/>
      <c r="W551" s="317"/>
      <c r="X551" s="317"/>
      <c r="Y551" s="317"/>
      <c r="Z551" s="317"/>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7"/>
      <c r="BM551" s="312"/>
      <c r="BN551" s="315"/>
    </row>
    <row r="552" s="48" customFormat="1" ht="33.95" hidden="1" customHeight="1" outlineLevel="3" collapsed="1" spans="2:66">
      <c r="B552" s="115" t="s">
        <v>779</v>
      </c>
      <c r="C552" s="116" t="s">
        <v>2080</v>
      </c>
      <c r="D552" s="48" t="s">
        <v>2081</v>
      </c>
      <c r="E552" s="115"/>
      <c r="F552" s="115"/>
      <c r="G552" s="115"/>
      <c r="H552" s="115">
        <f>SUM(H553:H569)</f>
        <v>0</v>
      </c>
      <c r="I552" s="115"/>
      <c r="J552" s="115"/>
      <c r="K552" s="115"/>
      <c r="L552" s="115"/>
      <c r="M552" s="115"/>
      <c r="N552" s="306"/>
      <c r="O552" s="289"/>
      <c r="P552" s="289"/>
      <c r="Q552" s="289"/>
      <c r="R552" s="289"/>
      <c r="S552" s="289"/>
      <c r="T552" s="289"/>
      <c r="U552" s="289"/>
      <c r="V552" s="289"/>
      <c r="W552" s="289"/>
      <c r="X552" s="289"/>
      <c r="Y552" s="289"/>
      <c r="Z552" s="289"/>
      <c r="AA552" s="289"/>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6"/>
      <c r="BM552" s="312"/>
      <c r="BN552" s="314"/>
    </row>
    <row r="553" s="118" customFormat="1" ht="33.95" hidden="1" customHeight="1" outlineLevel="5" spans="2:66">
      <c r="B553" s="119" t="s">
        <v>784</v>
      </c>
      <c r="C553" s="120" t="s">
        <v>2082</v>
      </c>
      <c r="D553" s="118" t="s">
        <v>2083</v>
      </c>
      <c r="E553" s="119"/>
      <c r="F553" s="119" t="s">
        <v>1610</v>
      </c>
      <c r="G553" s="119" t="s">
        <v>928</v>
      </c>
      <c r="H553" s="119">
        <f t="shared" ref="H553:H569" si="972">J553*L553</f>
        <v>0</v>
      </c>
      <c r="I553" s="119" t="s">
        <v>1227</v>
      </c>
      <c r="J553" s="299"/>
      <c r="K553" s="119" t="s">
        <v>1135</v>
      </c>
      <c r="L553" s="119">
        <v>750</v>
      </c>
      <c r="M553" s="119" t="s">
        <v>1755</v>
      </c>
      <c r="N553" s="119">
        <f t="shared" ref="N553:N569" si="973">COUNTA(O553:Z553)</f>
        <v>0</v>
      </c>
      <c r="O553" s="318"/>
      <c r="P553" s="318"/>
      <c r="Q553" s="318"/>
      <c r="R553" s="318"/>
      <c r="S553" s="318"/>
      <c r="T553" s="318"/>
      <c r="U553" s="318"/>
      <c r="V553" s="318"/>
      <c r="W553" s="318"/>
      <c r="X553" s="318"/>
      <c r="Y553" s="318"/>
      <c r="Z553" s="318"/>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7"/>
      <c r="BM553" s="312"/>
      <c r="BN553" s="315"/>
    </row>
    <row r="554" s="118" customFormat="1" ht="33.95" hidden="1" customHeight="1" outlineLevel="5" spans="2:66">
      <c r="B554" s="119" t="s">
        <v>784</v>
      </c>
      <c r="C554" s="120" t="s">
        <v>2084</v>
      </c>
      <c r="D554" s="118" t="s">
        <v>2085</v>
      </c>
      <c r="E554" s="119"/>
      <c r="F554" s="119" t="s">
        <v>1610</v>
      </c>
      <c r="G554" s="119" t="s">
        <v>928</v>
      </c>
      <c r="H554" s="119">
        <f t="shared" si="972"/>
        <v>0</v>
      </c>
      <c r="I554" s="119" t="s">
        <v>1227</v>
      </c>
      <c r="J554" s="299"/>
      <c r="K554" s="119" t="s">
        <v>1135</v>
      </c>
      <c r="L554" s="119">
        <v>500</v>
      </c>
      <c r="M554" s="119" t="s">
        <v>1755</v>
      </c>
      <c r="N554" s="119">
        <f t="shared" si="973"/>
        <v>0</v>
      </c>
      <c r="O554" s="299"/>
      <c r="P554" s="299"/>
      <c r="Q554" s="299"/>
      <c r="R554" s="299"/>
      <c r="S554" s="299"/>
      <c r="T554" s="299"/>
      <c r="U554" s="299"/>
      <c r="V554" s="299"/>
      <c r="W554" s="299"/>
      <c r="X554" s="299"/>
      <c r="Y554" s="299"/>
      <c r="Z554" s="299"/>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7"/>
      <c r="BM554" s="312"/>
      <c r="BN554" s="315"/>
    </row>
    <row r="555" s="118" customFormat="1" ht="33.95" hidden="1" customHeight="1" outlineLevel="5" spans="2:66">
      <c r="B555" s="119" t="s">
        <v>784</v>
      </c>
      <c r="C555" s="120" t="s">
        <v>2086</v>
      </c>
      <c r="D555" s="118" t="s">
        <v>2087</v>
      </c>
      <c r="E555" s="119"/>
      <c r="F555" s="119" t="s">
        <v>1610</v>
      </c>
      <c r="G555" s="119" t="s">
        <v>928</v>
      </c>
      <c r="H555" s="119">
        <f t="shared" si="972"/>
        <v>0</v>
      </c>
      <c r="I555" s="119" t="s">
        <v>1227</v>
      </c>
      <c r="J555" s="299"/>
      <c r="K555" s="119" t="s">
        <v>2088</v>
      </c>
      <c r="L555" s="119">
        <v>6.3</v>
      </c>
      <c r="M555" s="119" t="s">
        <v>2089</v>
      </c>
      <c r="N555" s="119">
        <f t="shared" si="973"/>
        <v>0</v>
      </c>
      <c r="O555" s="299"/>
      <c r="P555" s="299"/>
      <c r="Q555" s="299"/>
      <c r="R555" s="299"/>
      <c r="S555" s="299"/>
      <c r="T555" s="299"/>
      <c r="U555" s="299"/>
      <c r="V555" s="299"/>
      <c r="W555" s="299"/>
      <c r="X555" s="299"/>
      <c r="Y555" s="299"/>
      <c r="Z555" s="299"/>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7"/>
      <c r="BM555" s="312"/>
      <c r="BN555" s="315"/>
    </row>
    <row r="556" s="118" customFormat="1" ht="33.95" hidden="1" customHeight="1" outlineLevel="5" spans="2:66">
      <c r="B556" s="119" t="s">
        <v>784</v>
      </c>
      <c r="C556" s="120" t="s">
        <v>2090</v>
      </c>
      <c r="D556" s="118" t="s">
        <v>2091</v>
      </c>
      <c r="E556" s="119"/>
      <c r="F556" s="119" t="s">
        <v>1610</v>
      </c>
      <c r="G556" s="119" t="s">
        <v>928</v>
      </c>
      <c r="H556" s="119">
        <f t="shared" si="972"/>
        <v>0</v>
      </c>
      <c r="I556" s="119" t="s">
        <v>1227</v>
      </c>
      <c r="J556" s="299"/>
      <c r="K556" s="119" t="s">
        <v>1135</v>
      </c>
      <c r="L556" s="119">
        <v>500</v>
      </c>
      <c r="M556" s="119" t="s">
        <v>1755</v>
      </c>
      <c r="N556" s="119">
        <f t="shared" si="973"/>
        <v>0</v>
      </c>
      <c r="O556" s="299"/>
      <c r="P556" s="299"/>
      <c r="Q556" s="299"/>
      <c r="R556" s="299"/>
      <c r="S556" s="299"/>
      <c r="T556" s="299"/>
      <c r="U556" s="299"/>
      <c r="V556" s="299"/>
      <c r="W556" s="299"/>
      <c r="X556" s="299"/>
      <c r="Y556" s="299"/>
      <c r="Z556" s="299"/>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7"/>
      <c r="BM556" s="312"/>
      <c r="BN556" s="315"/>
    </row>
    <row r="557" s="118" customFormat="1" ht="33.95" hidden="1" customHeight="1" outlineLevel="5" spans="2:66">
      <c r="B557" s="119" t="s">
        <v>784</v>
      </c>
      <c r="C557" s="120" t="s">
        <v>2092</v>
      </c>
      <c r="D557" s="118" t="s">
        <v>2093</v>
      </c>
      <c r="E557" s="119"/>
      <c r="F557" s="119" t="s">
        <v>1610</v>
      </c>
      <c r="G557" s="119" t="s">
        <v>928</v>
      </c>
      <c r="H557" s="119">
        <f t="shared" si="972"/>
        <v>0</v>
      </c>
      <c r="I557" s="119" t="s">
        <v>1227</v>
      </c>
      <c r="J557" s="299"/>
      <c r="K557" s="119" t="s">
        <v>1135</v>
      </c>
      <c r="L557" s="119">
        <v>1400</v>
      </c>
      <c r="M557" s="119" t="s">
        <v>1755</v>
      </c>
      <c r="N557" s="119">
        <f t="shared" si="973"/>
        <v>0</v>
      </c>
      <c r="O557" s="299"/>
      <c r="P557" s="299"/>
      <c r="Q557" s="299"/>
      <c r="R557" s="299"/>
      <c r="S557" s="299"/>
      <c r="T557" s="299"/>
      <c r="U557" s="299"/>
      <c r="V557" s="299"/>
      <c r="W557" s="299"/>
      <c r="X557" s="299"/>
      <c r="Y557" s="299"/>
      <c r="Z557" s="299"/>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7"/>
      <c r="BM557" s="312"/>
      <c r="BN557" s="315"/>
    </row>
    <row r="558" s="118" customFormat="1" ht="33.95" hidden="1" customHeight="1" outlineLevel="5" spans="2:66">
      <c r="B558" s="119" t="s">
        <v>784</v>
      </c>
      <c r="C558" s="120" t="s">
        <v>2094</v>
      </c>
      <c r="D558" s="118" t="s">
        <v>2095</v>
      </c>
      <c r="E558" s="119"/>
      <c r="F558" s="119" t="s">
        <v>1610</v>
      </c>
      <c r="G558" s="119" t="s">
        <v>928</v>
      </c>
      <c r="H558" s="119">
        <f t="shared" si="972"/>
        <v>0</v>
      </c>
      <c r="I558" s="119" t="s">
        <v>1227</v>
      </c>
      <c r="J558" s="299"/>
      <c r="K558" s="119" t="s">
        <v>1135</v>
      </c>
      <c r="L558" s="119">
        <v>640</v>
      </c>
      <c r="M558" s="119" t="s">
        <v>1755</v>
      </c>
      <c r="N558" s="119">
        <f t="shared" si="973"/>
        <v>0</v>
      </c>
      <c r="O558" s="299"/>
      <c r="P558" s="299"/>
      <c r="Q558" s="299"/>
      <c r="R558" s="299"/>
      <c r="S558" s="299"/>
      <c r="T558" s="299"/>
      <c r="U558" s="299"/>
      <c r="V558" s="299"/>
      <c r="W558" s="299"/>
      <c r="X558" s="299"/>
      <c r="Y558" s="299"/>
      <c r="Z558" s="299"/>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7"/>
      <c r="BM558" s="312"/>
      <c r="BN558" s="315"/>
    </row>
    <row r="559" s="118" customFormat="1" ht="33.95" hidden="1" customHeight="1" outlineLevel="5" spans="2:66">
      <c r="B559" s="119" t="s">
        <v>784</v>
      </c>
      <c r="C559" s="120" t="s">
        <v>2096</v>
      </c>
      <c r="D559" s="118" t="s">
        <v>2097</v>
      </c>
      <c r="E559" s="119"/>
      <c r="F559" s="119" t="s">
        <v>1610</v>
      </c>
      <c r="G559" s="119" t="s">
        <v>928</v>
      </c>
      <c r="H559" s="119">
        <f t="shared" si="972"/>
        <v>0</v>
      </c>
      <c r="I559" s="119" t="s">
        <v>1227</v>
      </c>
      <c r="J559" s="299"/>
      <c r="K559" s="119" t="s">
        <v>1934</v>
      </c>
      <c r="L559" s="119">
        <v>35</v>
      </c>
      <c r="M559" s="119" t="s">
        <v>1935</v>
      </c>
      <c r="N559" s="119">
        <f t="shared" si="973"/>
        <v>0</v>
      </c>
      <c r="O559" s="299"/>
      <c r="P559" s="299"/>
      <c r="Q559" s="299"/>
      <c r="R559" s="299"/>
      <c r="S559" s="299"/>
      <c r="T559" s="299"/>
      <c r="U559" s="299"/>
      <c r="V559" s="299"/>
      <c r="W559" s="299"/>
      <c r="X559" s="299"/>
      <c r="Y559" s="299"/>
      <c r="Z559" s="299"/>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7"/>
      <c r="BM559" s="312"/>
      <c r="BN559" s="315"/>
    </row>
    <row r="560" s="118" customFormat="1" ht="33.95" hidden="1" customHeight="1" outlineLevel="5" spans="2:66">
      <c r="B560" s="119" t="s">
        <v>784</v>
      </c>
      <c r="C560" s="120" t="s">
        <v>2098</v>
      </c>
      <c r="D560" s="118" t="s">
        <v>2099</v>
      </c>
      <c r="E560" s="119"/>
      <c r="F560" s="119" t="s">
        <v>1610</v>
      </c>
      <c r="G560" s="119" t="s">
        <v>928</v>
      </c>
      <c r="H560" s="119">
        <f t="shared" si="972"/>
        <v>0</v>
      </c>
      <c r="I560" s="119" t="s">
        <v>1227</v>
      </c>
      <c r="J560" s="299"/>
      <c r="K560" s="119" t="s">
        <v>1135</v>
      </c>
      <c r="L560" s="119">
        <v>450</v>
      </c>
      <c r="M560" s="119" t="s">
        <v>1755</v>
      </c>
      <c r="N560" s="119">
        <f t="shared" si="973"/>
        <v>0</v>
      </c>
      <c r="O560" s="299"/>
      <c r="P560" s="299"/>
      <c r="Q560" s="299"/>
      <c r="R560" s="299"/>
      <c r="S560" s="299"/>
      <c r="T560" s="299"/>
      <c r="U560" s="299"/>
      <c r="V560" s="299"/>
      <c r="W560" s="299"/>
      <c r="X560" s="299"/>
      <c r="Y560" s="299"/>
      <c r="Z560" s="299"/>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7"/>
      <c r="BM560" s="312"/>
      <c r="BN560" s="315"/>
    </row>
    <row r="561" s="118" customFormat="1" ht="33.95" hidden="1" customHeight="1" outlineLevel="5" spans="2:66">
      <c r="B561" s="119" t="s">
        <v>784</v>
      </c>
      <c r="C561" s="120" t="s">
        <v>2100</v>
      </c>
      <c r="D561" s="118" t="s">
        <v>2101</v>
      </c>
      <c r="E561" s="119"/>
      <c r="F561" s="119" t="s">
        <v>1610</v>
      </c>
      <c r="G561" s="119" t="s">
        <v>928</v>
      </c>
      <c r="H561" s="119">
        <f t="shared" si="972"/>
        <v>0</v>
      </c>
      <c r="I561" s="119" t="s">
        <v>1227</v>
      </c>
      <c r="J561" s="299"/>
      <c r="K561" s="119" t="s">
        <v>1135</v>
      </c>
      <c r="L561" s="119">
        <v>300</v>
      </c>
      <c r="M561" s="119" t="s">
        <v>1755</v>
      </c>
      <c r="N561" s="119">
        <f t="shared" si="973"/>
        <v>0</v>
      </c>
      <c r="O561" s="299"/>
      <c r="P561" s="299"/>
      <c r="Q561" s="299"/>
      <c r="R561" s="299"/>
      <c r="S561" s="299"/>
      <c r="T561" s="299"/>
      <c r="U561" s="299"/>
      <c r="V561" s="299"/>
      <c r="W561" s="299"/>
      <c r="X561" s="299"/>
      <c r="Y561" s="299"/>
      <c r="Z561" s="299"/>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7"/>
      <c r="BM561" s="312"/>
      <c r="BN561" s="315"/>
    </row>
    <row r="562" s="118" customFormat="1" ht="33.95" hidden="1" customHeight="1" outlineLevel="5" spans="2:66">
      <c r="B562" s="119" t="s">
        <v>784</v>
      </c>
      <c r="C562" s="120" t="s">
        <v>2102</v>
      </c>
      <c r="D562" s="118" t="s">
        <v>2103</v>
      </c>
      <c r="E562" s="119"/>
      <c r="F562" s="119" t="s">
        <v>1610</v>
      </c>
      <c r="G562" s="119" t="s">
        <v>928</v>
      </c>
      <c r="H562" s="119">
        <f t="shared" si="972"/>
        <v>0</v>
      </c>
      <c r="I562" s="119" t="s">
        <v>1227</v>
      </c>
      <c r="J562" s="299"/>
      <c r="K562" s="119" t="s">
        <v>1135</v>
      </c>
      <c r="L562" s="119">
        <v>550</v>
      </c>
      <c r="M562" s="119" t="s">
        <v>1755</v>
      </c>
      <c r="N562" s="119">
        <f t="shared" si="973"/>
        <v>0</v>
      </c>
      <c r="O562" s="299"/>
      <c r="P562" s="299"/>
      <c r="Q562" s="299"/>
      <c r="R562" s="299"/>
      <c r="S562" s="299"/>
      <c r="T562" s="299"/>
      <c r="U562" s="299"/>
      <c r="V562" s="299"/>
      <c r="W562" s="299"/>
      <c r="X562" s="299"/>
      <c r="Y562" s="299"/>
      <c r="Z562" s="299"/>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7"/>
      <c r="BM562" s="312"/>
      <c r="BN562" s="315"/>
    </row>
    <row r="563" s="118" customFormat="1" ht="33.95" hidden="1" customHeight="1" outlineLevel="5" spans="2:66">
      <c r="B563" s="119" t="s">
        <v>784</v>
      </c>
      <c r="C563" s="120" t="s">
        <v>2104</v>
      </c>
      <c r="D563" s="118" t="s">
        <v>2105</v>
      </c>
      <c r="E563" s="119"/>
      <c r="F563" s="119" t="s">
        <v>1610</v>
      </c>
      <c r="G563" s="119" t="s">
        <v>928</v>
      </c>
      <c r="H563" s="119">
        <f t="shared" si="972"/>
        <v>0</v>
      </c>
      <c r="I563" s="119" t="s">
        <v>1227</v>
      </c>
      <c r="J563" s="299"/>
      <c r="K563" s="119" t="s">
        <v>1135</v>
      </c>
      <c r="L563" s="119">
        <v>610</v>
      </c>
      <c r="M563" s="119" t="s">
        <v>1755</v>
      </c>
      <c r="N563" s="119">
        <f t="shared" si="973"/>
        <v>0</v>
      </c>
      <c r="O563" s="299"/>
      <c r="P563" s="299"/>
      <c r="Q563" s="299"/>
      <c r="R563" s="299"/>
      <c r="S563" s="299"/>
      <c r="T563" s="299"/>
      <c r="U563" s="299"/>
      <c r="V563" s="299"/>
      <c r="W563" s="299"/>
      <c r="X563" s="299"/>
      <c r="Y563" s="299"/>
      <c r="Z563" s="299"/>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7"/>
      <c r="BM563" s="312"/>
      <c r="BN563" s="315"/>
    </row>
    <row r="564" s="118" customFormat="1" ht="33.95" hidden="1" customHeight="1" outlineLevel="5" spans="2:66">
      <c r="B564" s="119" t="s">
        <v>784</v>
      </c>
      <c r="C564" s="120" t="s">
        <v>2106</v>
      </c>
      <c r="D564" s="118" t="s">
        <v>2107</v>
      </c>
      <c r="E564" s="119"/>
      <c r="F564" s="119" t="s">
        <v>1610</v>
      </c>
      <c r="G564" s="119" t="s">
        <v>928</v>
      </c>
      <c r="H564" s="119">
        <f t="shared" si="972"/>
        <v>0</v>
      </c>
      <c r="I564" s="119" t="s">
        <v>1227</v>
      </c>
      <c r="J564" s="299"/>
      <c r="K564" s="119" t="s">
        <v>1135</v>
      </c>
      <c r="L564" s="119">
        <v>500</v>
      </c>
      <c r="M564" s="119" t="s">
        <v>1755</v>
      </c>
      <c r="N564" s="119">
        <f t="shared" si="973"/>
        <v>0</v>
      </c>
      <c r="O564" s="299"/>
      <c r="P564" s="299"/>
      <c r="Q564" s="299"/>
      <c r="R564" s="299"/>
      <c r="S564" s="299"/>
      <c r="T564" s="299"/>
      <c r="U564" s="299"/>
      <c r="V564" s="299"/>
      <c r="W564" s="299"/>
      <c r="X564" s="299"/>
      <c r="Y564" s="299"/>
      <c r="Z564" s="299"/>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7"/>
      <c r="BM564" s="312"/>
      <c r="BN564" s="315"/>
    </row>
    <row r="565" s="118" customFormat="1" ht="33.95" hidden="1" customHeight="1" outlineLevel="5" spans="2:66">
      <c r="B565" s="119" t="s">
        <v>784</v>
      </c>
      <c r="C565" s="120" t="s">
        <v>2108</v>
      </c>
      <c r="D565" s="118" t="s">
        <v>2109</v>
      </c>
      <c r="E565" s="119"/>
      <c r="F565" s="119" t="s">
        <v>1610</v>
      </c>
      <c r="G565" s="119" t="s">
        <v>928</v>
      </c>
      <c r="H565" s="119">
        <f t="shared" si="972"/>
        <v>0</v>
      </c>
      <c r="I565" s="119" t="s">
        <v>1227</v>
      </c>
      <c r="J565" s="299"/>
      <c r="K565" s="119" t="s">
        <v>2110</v>
      </c>
      <c r="L565" s="119">
        <v>570</v>
      </c>
      <c r="M565" s="119" t="s">
        <v>2111</v>
      </c>
      <c r="N565" s="119">
        <f t="shared" si="973"/>
        <v>0</v>
      </c>
      <c r="O565" s="299"/>
      <c r="P565" s="299"/>
      <c r="Q565" s="299"/>
      <c r="R565" s="299"/>
      <c r="S565" s="299"/>
      <c r="T565" s="299"/>
      <c r="U565" s="299"/>
      <c r="V565" s="299"/>
      <c r="W565" s="299"/>
      <c r="X565" s="299"/>
      <c r="Y565" s="299"/>
      <c r="Z565" s="299"/>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7"/>
      <c r="BM565" s="312"/>
      <c r="BN565" s="315"/>
    </row>
    <row r="566" s="118" customFormat="1" ht="33.95" hidden="1" customHeight="1" outlineLevel="5" spans="2:66">
      <c r="B566" s="119" t="s">
        <v>784</v>
      </c>
      <c r="C566" s="120" t="s">
        <v>2112</v>
      </c>
      <c r="D566" s="118" t="s">
        <v>2113</v>
      </c>
      <c r="E566" s="119"/>
      <c r="F566" s="119" t="s">
        <v>1610</v>
      </c>
      <c r="G566" s="119" t="s">
        <v>928</v>
      </c>
      <c r="H566" s="119">
        <f t="shared" si="972"/>
        <v>0</v>
      </c>
      <c r="I566" s="119" t="s">
        <v>1227</v>
      </c>
      <c r="J566" s="299"/>
      <c r="K566" s="119" t="s">
        <v>1618</v>
      </c>
      <c r="L566" s="119">
        <v>115</v>
      </c>
      <c r="M566" s="119" t="s">
        <v>1619</v>
      </c>
      <c r="N566" s="119">
        <f t="shared" si="973"/>
        <v>0</v>
      </c>
      <c r="O566" s="299"/>
      <c r="P566" s="299"/>
      <c r="Q566" s="299"/>
      <c r="R566" s="299"/>
      <c r="S566" s="299"/>
      <c r="T566" s="299"/>
      <c r="U566" s="299"/>
      <c r="V566" s="299"/>
      <c r="W566" s="299"/>
      <c r="X566" s="299"/>
      <c r="Y566" s="299"/>
      <c r="Z566" s="299"/>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7"/>
      <c r="BM566" s="312"/>
      <c r="BN566" s="315"/>
    </row>
    <row r="567" s="118" customFormat="1" ht="33.95" hidden="1" customHeight="1" outlineLevel="5" spans="2:66">
      <c r="B567" s="119" t="s">
        <v>784</v>
      </c>
      <c r="C567" s="120" t="s">
        <v>2114</v>
      </c>
      <c r="D567" s="118" t="s">
        <v>2115</v>
      </c>
      <c r="E567" s="119"/>
      <c r="F567" s="119" t="s">
        <v>1610</v>
      </c>
      <c r="G567" s="119" t="s">
        <v>928</v>
      </c>
      <c r="H567" s="119">
        <f t="shared" si="972"/>
        <v>0</v>
      </c>
      <c r="I567" s="119" t="s">
        <v>1227</v>
      </c>
      <c r="J567" s="299"/>
      <c r="K567" s="119" t="s">
        <v>1135</v>
      </c>
      <c r="L567" s="119">
        <v>150</v>
      </c>
      <c r="M567" s="119" t="s">
        <v>1755</v>
      </c>
      <c r="N567" s="119">
        <f t="shared" si="973"/>
        <v>0</v>
      </c>
      <c r="O567" s="299"/>
      <c r="P567" s="299"/>
      <c r="Q567" s="299"/>
      <c r="R567" s="299"/>
      <c r="S567" s="299"/>
      <c r="T567" s="299"/>
      <c r="U567" s="299"/>
      <c r="V567" s="299"/>
      <c r="W567" s="299"/>
      <c r="X567" s="299"/>
      <c r="Y567" s="299"/>
      <c r="Z567" s="299"/>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7"/>
      <c r="BM567" s="312"/>
      <c r="BN567" s="315"/>
    </row>
    <row r="568" s="118" customFormat="1" ht="33.95" hidden="1" customHeight="1" outlineLevel="5" spans="2:66">
      <c r="B568" s="119" t="s">
        <v>784</v>
      </c>
      <c r="C568" s="120" t="s">
        <v>2116</v>
      </c>
      <c r="D568" s="118" t="s">
        <v>2117</v>
      </c>
      <c r="E568" s="119"/>
      <c r="F568" s="119" t="s">
        <v>1610</v>
      </c>
      <c r="G568" s="119" t="s">
        <v>928</v>
      </c>
      <c r="H568" s="119">
        <f t="shared" si="972"/>
        <v>0</v>
      </c>
      <c r="I568" s="119" t="s">
        <v>1227</v>
      </c>
      <c r="J568" s="299"/>
      <c r="K568" s="119" t="s">
        <v>1135</v>
      </c>
      <c r="L568" s="119">
        <v>91</v>
      </c>
      <c r="M568" s="119" t="s">
        <v>1755</v>
      </c>
      <c r="N568" s="119">
        <f t="shared" si="973"/>
        <v>0</v>
      </c>
      <c r="O568" s="299"/>
      <c r="P568" s="299"/>
      <c r="Q568" s="299"/>
      <c r="R568" s="299"/>
      <c r="S568" s="299"/>
      <c r="T568" s="299"/>
      <c r="U568" s="299"/>
      <c r="V568" s="299"/>
      <c r="W568" s="299"/>
      <c r="X568" s="299"/>
      <c r="Y568" s="299"/>
      <c r="Z568" s="299"/>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7"/>
      <c r="BM568" s="312"/>
      <c r="BN568" s="315"/>
    </row>
    <row r="569" s="118" customFormat="1" ht="33.95" hidden="1" customHeight="1" outlineLevel="5" spans="2:66">
      <c r="B569" s="119" t="s">
        <v>784</v>
      </c>
      <c r="C569" s="120" t="s">
        <v>2118</v>
      </c>
      <c r="D569" s="118" t="s">
        <v>2119</v>
      </c>
      <c r="E569" s="119"/>
      <c r="F569" s="119" t="s">
        <v>1610</v>
      </c>
      <c r="G569" s="119" t="s">
        <v>928</v>
      </c>
      <c r="H569" s="119">
        <f t="shared" si="972"/>
        <v>0</v>
      </c>
      <c r="I569" s="119" t="s">
        <v>1227</v>
      </c>
      <c r="J569" s="299"/>
      <c r="K569" s="119" t="s">
        <v>1135</v>
      </c>
      <c r="L569" s="119">
        <v>165</v>
      </c>
      <c r="M569" s="119" t="s">
        <v>1755</v>
      </c>
      <c r="N569" s="119">
        <f t="shared" si="973"/>
        <v>0</v>
      </c>
      <c r="O569" s="317"/>
      <c r="P569" s="317"/>
      <c r="Q569" s="317"/>
      <c r="R569" s="317"/>
      <c r="S569" s="317"/>
      <c r="T569" s="317"/>
      <c r="U569" s="317"/>
      <c r="V569" s="317"/>
      <c r="W569" s="317"/>
      <c r="X569" s="317"/>
      <c r="Y569" s="317"/>
      <c r="Z569" s="317"/>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7"/>
      <c r="BM569" s="312"/>
      <c r="BN569" s="315"/>
    </row>
    <row r="570" s="48" customFormat="1" ht="33.95" hidden="1" customHeight="1" outlineLevel="3" collapsed="1" spans="2:66">
      <c r="B570" s="115" t="s">
        <v>779</v>
      </c>
      <c r="C570" s="116" t="s">
        <v>2120</v>
      </c>
      <c r="D570" s="48" t="s">
        <v>2121</v>
      </c>
      <c r="E570" s="115"/>
      <c r="F570" s="115"/>
      <c r="G570" s="115"/>
      <c r="H570" s="115">
        <f>SUM(H571:H580)</f>
        <v>0</v>
      </c>
      <c r="I570" s="115"/>
      <c r="J570" s="115"/>
      <c r="K570" s="115"/>
      <c r="L570" s="115"/>
      <c r="M570" s="115"/>
      <c r="N570" s="306"/>
      <c r="O570" s="289"/>
      <c r="P570" s="289"/>
      <c r="Q570" s="289"/>
      <c r="R570" s="289"/>
      <c r="S570" s="289"/>
      <c r="T570" s="289"/>
      <c r="U570" s="289"/>
      <c r="V570" s="289"/>
      <c r="W570" s="289"/>
      <c r="X570" s="289"/>
      <c r="Y570" s="289"/>
      <c r="Z570" s="289"/>
      <c r="AA570" s="289"/>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6"/>
      <c r="BM570" s="312"/>
      <c r="BN570" s="314"/>
    </row>
    <row r="571" s="118" customFormat="1" ht="33.95" hidden="1" customHeight="1" outlineLevel="4" spans="2:66">
      <c r="B571" s="119" t="s">
        <v>784</v>
      </c>
      <c r="C571" s="120" t="s">
        <v>2122</v>
      </c>
      <c r="D571" s="118" t="s">
        <v>2123</v>
      </c>
      <c r="E571" s="119"/>
      <c r="F571" s="119" t="s">
        <v>2124</v>
      </c>
      <c r="G571" s="119" t="s">
        <v>1836</v>
      </c>
      <c r="H571" s="119">
        <f t="shared" ref="H571:H581" si="988">J571*L571*N571</f>
        <v>0</v>
      </c>
      <c r="I571" s="119" t="s">
        <v>1227</v>
      </c>
      <c r="J571" s="119">
        <v>1</v>
      </c>
      <c r="K571" s="119" t="s">
        <v>1228</v>
      </c>
      <c r="L571" s="299"/>
      <c r="M571" s="119" t="s">
        <v>1229</v>
      </c>
      <c r="N571" s="307">
        <v>12</v>
      </c>
      <c r="O571" s="290"/>
      <c r="P571" s="290"/>
      <c r="Q571" s="290"/>
      <c r="R571" s="290"/>
      <c r="S571" s="290"/>
      <c r="T571" s="290"/>
      <c r="U571" s="290"/>
      <c r="V571" s="290"/>
      <c r="W571" s="290"/>
      <c r="X571" s="290"/>
      <c r="Y571" s="290"/>
      <c r="Z571" s="290"/>
      <c r="AA571" s="290"/>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7"/>
      <c r="BM571" s="312"/>
      <c r="BN571" s="315"/>
    </row>
    <row r="572" s="118" customFormat="1" ht="33.95" hidden="1" customHeight="1" outlineLevel="4" spans="2:66">
      <c r="B572" s="119" t="s">
        <v>784</v>
      </c>
      <c r="C572" s="120" t="s">
        <v>2125</v>
      </c>
      <c r="D572" s="118" t="s">
        <v>2126</v>
      </c>
      <c r="E572" s="119"/>
      <c r="F572" s="119" t="s">
        <v>2124</v>
      </c>
      <c r="G572" s="119" t="s">
        <v>1836</v>
      </c>
      <c r="H572" s="119">
        <f t="shared" si="988"/>
        <v>0</v>
      </c>
      <c r="I572" s="119" t="s">
        <v>1227</v>
      </c>
      <c r="J572" s="119">
        <v>1</v>
      </c>
      <c r="K572" s="119" t="s">
        <v>1228</v>
      </c>
      <c r="L572" s="299"/>
      <c r="M572" s="119" t="s">
        <v>1229</v>
      </c>
      <c r="N572" s="307">
        <v>12</v>
      </c>
      <c r="O572" s="290"/>
      <c r="P572" s="290"/>
      <c r="Q572" s="290"/>
      <c r="R572" s="290"/>
      <c r="S572" s="290"/>
      <c r="T572" s="290"/>
      <c r="U572" s="290"/>
      <c r="V572" s="290"/>
      <c r="W572" s="290"/>
      <c r="X572" s="290"/>
      <c r="Y572" s="290"/>
      <c r="Z572" s="290"/>
      <c r="AA572" s="290"/>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7"/>
      <c r="BM572" s="312"/>
      <c r="BN572" s="315"/>
    </row>
    <row r="573" s="118" customFormat="1" ht="33.95" hidden="1" customHeight="1" outlineLevel="4" spans="2:66">
      <c r="B573" s="119" t="s">
        <v>784</v>
      </c>
      <c r="C573" s="120" t="s">
        <v>2127</v>
      </c>
      <c r="D573" s="118" t="s">
        <v>2128</v>
      </c>
      <c r="E573" s="119"/>
      <c r="F573" s="119" t="s">
        <v>2124</v>
      </c>
      <c r="G573" s="119" t="s">
        <v>1836</v>
      </c>
      <c r="H573" s="119">
        <f t="shared" si="988"/>
        <v>0</v>
      </c>
      <c r="I573" s="119" t="s">
        <v>1227</v>
      </c>
      <c r="J573" s="119">
        <v>1</v>
      </c>
      <c r="K573" s="119" t="s">
        <v>1228</v>
      </c>
      <c r="L573" s="299"/>
      <c r="M573" s="119" t="s">
        <v>1229</v>
      </c>
      <c r="N573" s="307">
        <v>12</v>
      </c>
      <c r="O573" s="290"/>
      <c r="P573" s="290"/>
      <c r="Q573" s="290"/>
      <c r="R573" s="290"/>
      <c r="S573" s="290"/>
      <c r="T573" s="290"/>
      <c r="U573" s="290"/>
      <c r="V573" s="290"/>
      <c r="W573" s="290"/>
      <c r="X573" s="290"/>
      <c r="Y573" s="290"/>
      <c r="Z573" s="290"/>
      <c r="AA573" s="290"/>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7"/>
      <c r="BM573" s="312"/>
      <c r="BN573" s="315"/>
    </row>
    <row r="574" s="118" customFormat="1" ht="33.95" hidden="1" customHeight="1" outlineLevel="4" spans="2:66">
      <c r="B574" s="119" t="s">
        <v>784</v>
      </c>
      <c r="C574" s="120" t="s">
        <v>2129</v>
      </c>
      <c r="D574" s="118" t="s">
        <v>2130</v>
      </c>
      <c r="E574" s="119"/>
      <c r="F574" s="119" t="s">
        <v>2124</v>
      </c>
      <c r="G574" s="119" t="s">
        <v>1836</v>
      </c>
      <c r="H574" s="119">
        <f t="shared" si="988"/>
        <v>0</v>
      </c>
      <c r="I574" s="119" t="s">
        <v>1227</v>
      </c>
      <c r="J574" s="119">
        <v>1</v>
      </c>
      <c r="K574" s="119" t="s">
        <v>1228</v>
      </c>
      <c r="L574" s="299"/>
      <c r="M574" s="119" t="s">
        <v>1229</v>
      </c>
      <c r="N574" s="307">
        <v>12</v>
      </c>
      <c r="O574" s="290"/>
      <c r="P574" s="290"/>
      <c r="Q574" s="290"/>
      <c r="R574" s="290"/>
      <c r="S574" s="290"/>
      <c r="T574" s="290"/>
      <c r="U574" s="290"/>
      <c r="V574" s="290"/>
      <c r="W574" s="290"/>
      <c r="X574" s="290"/>
      <c r="Y574" s="290"/>
      <c r="Z574" s="290"/>
      <c r="AA574" s="290"/>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7"/>
      <c r="BM574" s="312"/>
      <c r="BN574" s="315"/>
    </row>
    <row r="575" s="118" customFormat="1" ht="33.95" hidden="1" customHeight="1" outlineLevel="4" spans="2:66">
      <c r="B575" s="119" t="s">
        <v>784</v>
      </c>
      <c r="C575" s="120" t="s">
        <v>2131</v>
      </c>
      <c r="D575" s="118" t="s">
        <v>2132</v>
      </c>
      <c r="E575" s="119"/>
      <c r="F575" s="119" t="s">
        <v>2124</v>
      </c>
      <c r="G575" s="119" t="s">
        <v>1836</v>
      </c>
      <c r="H575" s="119">
        <f t="shared" si="988"/>
        <v>0</v>
      </c>
      <c r="I575" s="119" t="s">
        <v>1227</v>
      </c>
      <c r="J575" s="119">
        <v>1</v>
      </c>
      <c r="K575" s="119" t="s">
        <v>1228</v>
      </c>
      <c r="L575" s="299"/>
      <c r="M575" s="119" t="s">
        <v>1229</v>
      </c>
      <c r="N575" s="307">
        <v>12</v>
      </c>
      <c r="O575" s="290"/>
      <c r="P575" s="290"/>
      <c r="Q575" s="290"/>
      <c r="R575" s="290"/>
      <c r="S575" s="290"/>
      <c r="T575" s="290"/>
      <c r="U575" s="290"/>
      <c r="V575" s="290"/>
      <c r="W575" s="290"/>
      <c r="X575" s="290"/>
      <c r="Y575" s="290"/>
      <c r="Z575" s="290"/>
      <c r="AA575" s="290"/>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7"/>
      <c r="BM575" s="312"/>
      <c r="BN575" s="315"/>
    </row>
    <row r="576" s="118" customFormat="1" ht="33.95" hidden="1" customHeight="1" outlineLevel="4" spans="2:66">
      <c r="B576" s="119" t="s">
        <v>784</v>
      </c>
      <c r="C576" s="120" t="s">
        <v>2133</v>
      </c>
      <c r="D576" s="118" t="s">
        <v>2134</v>
      </c>
      <c r="E576" s="119"/>
      <c r="F576" s="119" t="s">
        <v>2124</v>
      </c>
      <c r="G576" s="119" t="s">
        <v>1836</v>
      </c>
      <c r="H576" s="119">
        <f t="shared" si="988"/>
        <v>0</v>
      </c>
      <c r="I576" s="119" t="s">
        <v>1227</v>
      </c>
      <c r="J576" s="119">
        <v>1</v>
      </c>
      <c r="K576" s="119" t="s">
        <v>1228</v>
      </c>
      <c r="L576" s="299"/>
      <c r="M576" s="119" t="s">
        <v>1229</v>
      </c>
      <c r="N576" s="307">
        <v>12</v>
      </c>
      <c r="O576" s="290"/>
      <c r="P576" s="290"/>
      <c r="Q576" s="290"/>
      <c r="R576" s="290"/>
      <c r="S576" s="290"/>
      <c r="T576" s="290"/>
      <c r="U576" s="290"/>
      <c r="V576" s="290"/>
      <c r="W576" s="290"/>
      <c r="X576" s="290"/>
      <c r="Y576" s="290"/>
      <c r="Z576" s="290"/>
      <c r="AA576" s="290"/>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7"/>
      <c r="BM576" s="312"/>
      <c r="BN576" s="315"/>
    </row>
    <row r="577" s="118" customFormat="1" ht="33.95" hidden="1" customHeight="1" outlineLevel="4" spans="2:66">
      <c r="B577" s="119" t="s">
        <v>784</v>
      </c>
      <c r="C577" s="120" t="s">
        <v>2135</v>
      </c>
      <c r="D577" s="118" t="s">
        <v>2136</v>
      </c>
      <c r="E577" s="119"/>
      <c r="F577" s="119" t="s">
        <v>2124</v>
      </c>
      <c r="G577" s="119" t="s">
        <v>1836</v>
      </c>
      <c r="H577" s="119">
        <f t="shared" si="988"/>
        <v>0</v>
      </c>
      <c r="I577" s="119" t="s">
        <v>1227</v>
      </c>
      <c r="J577" s="119">
        <v>1</v>
      </c>
      <c r="K577" s="119" t="s">
        <v>1228</v>
      </c>
      <c r="L577" s="299"/>
      <c r="M577" s="119" t="s">
        <v>1229</v>
      </c>
      <c r="N577" s="307">
        <v>12</v>
      </c>
      <c r="O577" s="290"/>
      <c r="P577" s="290"/>
      <c r="Q577" s="290"/>
      <c r="R577" s="290"/>
      <c r="S577" s="290"/>
      <c r="T577" s="290"/>
      <c r="U577" s="290"/>
      <c r="V577" s="290"/>
      <c r="W577" s="290"/>
      <c r="X577" s="290"/>
      <c r="Y577" s="290"/>
      <c r="Z577" s="290"/>
      <c r="AA577" s="290"/>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7"/>
      <c r="BM577" s="312"/>
      <c r="BN577" s="315"/>
    </row>
    <row r="578" s="118" customFormat="1" ht="33.95" hidden="1" customHeight="1" outlineLevel="4" spans="2:66">
      <c r="B578" s="119" t="s">
        <v>784</v>
      </c>
      <c r="C578" s="120" t="s">
        <v>2137</v>
      </c>
      <c r="D578" s="118" t="s">
        <v>2138</v>
      </c>
      <c r="E578" s="119"/>
      <c r="F578" s="119" t="s">
        <v>2124</v>
      </c>
      <c r="G578" s="119" t="s">
        <v>1836</v>
      </c>
      <c r="H578" s="119">
        <f t="shared" si="988"/>
        <v>0</v>
      </c>
      <c r="I578" s="119" t="s">
        <v>1227</v>
      </c>
      <c r="J578" s="119">
        <v>1</v>
      </c>
      <c r="K578" s="119" t="s">
        <v>1228</v>
      </c>
      <c r="L578" s="299"/>
      <c r="M578" s="119" t="s">
        <v>1229</v>
      </c>
      <c r="N578" s="307">
        <v>12</v>
      </c>
      <c r="O578" s="290"/>
      <c r="P578" s="290"/>
      <c r="Q578" s="290"/>
      <c r="R578" s="290"/>
      <c r="S578" s="290"/>
      <c r="T578" s="290"/>
      <c r="U578" s="290"/>
      <c r="V578" s="290"/>
      <c r="W578" s="290"/>
      <c r="X578" s="290"/>
      <c r="Y578" s="290"/>
      <c r="Z578" s="290"/>
      <c r="AA578" s="290"/>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7"/>
      <c r="BM578" s="312"/>
      <c r="BN578" s="315"/>
    </row>
    <row r="579" s="118" customFormat="1" ht="33.95" hidden="1" customHeight="1" outlineLevel="4" spans="2:66">
      <c r="B579" s="119" t="s">
        <v>784</v>
      </c>
      <c r="C579" s="120" t="s">
        <v>2139</v>
      </c>
      <c r="D579" s="118" t="s">
        <v>2140</v>
      </c>
      <c r="E579" s="119"/>
      <c r="F579" s="119" t="s">
        <v>2124</v>
      </c>
      <c r="G579" s="119" t="s">
        <v>1836</v>
      </c>
      <c r="H579" s="119">
        <f t="shared" si="988"/>
        <v>0</v>
      </c>
      <c r="I579" s="119" t="s">
        <v>1227</v>
      </c>
      <c r="J579" s="119">
        <v>1</v>
      </c>
      <c r="K579" s="119" t="s">
        <v>1228</v>
      </c>
      <c r="L579" s="299"/>
      <c r="M579" s="119" t="s">
        <v>1229</v>
      </c>
      <c r="N579" s="307">
        <v>12</v>
      </c>
      <c r="O579" s="290"/>
      <c r="P579" s="290"/>
      <c r="Q579" s="290"/>
      <c r="R579" s="290"/>
      <c r="S579" s="290"/>
      <c r="T579" s="290"/>
      <c r="U579" s="290"/>
      <c r="V579" s="290"/>
      <c r="W579" s="290"/>
      <c r="X579" s="290"/>
      <c r="Y579" s="290"/>
      <c r="Z579" s="290"/>
      <c r="AA579" s="290"/>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7"/>
      <c r="BM579" s="312"/>
      <c r="BN579" s="315"/>
    </row>
    <row r="580" s="118" customFormat="1" ht="33.95" hidden="1" customHeight="1" outlineLevel="4" spans="2:66">
      <c r="B580" s="119" t="s">
        <v>784</v>
      </c>
      <c r="C580" s="120" t="s">
        <v>2141</v>
      </c>
      <c r="D580" s="118" t="s">
        <v>2142</v>
      </c>
      <c r="E580" s="119" t="s">
        <v>2143</v>
      </c>
      <c r="F580" s="119" t="s">
        <v>2124</v>
      </c>
      <c r="G580" s="119" t="s">
        <v>1836</v>
      </c>
      <c r="H580" s="119">
        <f t="shared" si="988"/>
        <v>0</v>
      </c>
      <c r="I580" s="119" t="s">
        <v>1227</v>
      </c>
      <c r="J580" s="119">
        <v>1</v>
      </c>
      <c r="K580" s="119" t="s">
        <v>1228</v>
      </c>
      <c r="L580" s="299"/>
      <c r="M580" s="119" t="s">
        <v>1229</v>
      </c>
      <c r="N580" s="307">
        <v>12</v>
      </c>
      <c r="O580" s="290"/>
      <c r="P580" s="290"/>
      <c r="Q580" s="290"/>
      <c r="R580" s="290"/>
      <c r="S580" s="290"/>
      <c r="T580" s="290"/>
      <c r="U580" s="290"/>
      <c r="V580" s="290"/>
      <c r="W580" s="290"/>
      <c r="X580" s="290"/>
      <c r="Y580" s="290"/>
      <c r="Z580" s="290"/>
      <c r="AA580" s="290"/>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7"/>
      <c r="BM580" s="312"/>
      <c r="BN580" s="315"/>
    </row>
    <row r="581" s="48" customFormat="1" ht="33.95" hidden="1" customHeight="1" outlineLevel="3" spans="2:66">
      <c r="B581" s="115" t="s">
        <v>784</v>
      </c>
      <c r="C581" s="116" t="s">
        <v>2144</v>
      </c>
      <c r="D581" s="48" t="s">
        <v>2145</v>
      </c>
      <c r="E581" s="115"/>
      <c r="F581" s="115" t="s">
        <v>2124</v>
      </c>
      <c r="G581" s="115" t="s">
        <v>1836</v>
      </c>
      <c r="H581" s="115">
        <f t="shared" si="988"/>
        <v>0</v>
      </c>
      <c r="I581" s="115" t="s">
        <v>1227</v>
      </c>
      <c r="J581" s="115">
        <v>1</v>
      </c>
      <c r="K581" s="115" t="s">
        <v>1228</v>
      </c>
      <c r="L581" s="299"/>
      <c r="M581" s="115" t="s">
        <v>1229</v>
      </c>
      <c r="N581" s="306">
        <v>12</v>
      </c>
      <c r="O581" s="289"/>
      <c r="P581" s="289"/>
      <c r="Q581" s="289"/>
      <c r="R581" s="289"/>
      <c r="S581" s="289"/>
      <c r="T581" s="289"/>
      <c r="U581" s="289"/>
      <c r="V581" s="289"/>
      <c r="W581" s="289"/>
      <c r="X581" s="289"/>
      <c r="Y581" s="289"/>
      <c r="Z581" s="289"/>
      <c r="AA581" s="289"/>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6"/>
      <c r="BM581" s="312"/>
      <c r="BN581" s="314"/>
    </row>
    <row r="582" s="108" customFormat="1" ht="33.95" hidden="1" customHeight="1" outlineLevel="1" collapsed="1" spans="2:66">
      <c r="B582" s="109" t="s">
        <v>779</v>
      </c>
      <c r="C582" s="110">
        <v>1.3</v>
      </c>
      <c r="D582" s="108" t="s">
        <v>64</v>
      </c>
      <c r="E582" s="109"/>
      <c r="F582" s="109"/>
      <c r="G582" s="109"/>
      <c r="H582" s="109">
        <f>H583+H601+H605+H614+H624+H627+H634+H643+H646+H651</f>
        <v>9600</v>
      </c>
      <c r="N582" s="304"/>
      <c r="O582" s="287"/>
      <c r="P582" s="287"/>
      <c r="Q582" s="287"/>
      <c r="R582" s="287"/>
      <c r="S582" s="287"/>
      <c r="T582" s="287"/>
      <c r="U582" s="287"/>
      <c r="V582" s="287"/>
      <c r="W582" s="287"/>
      <c r="X582" s="287"/>
      <c r="Y582" s="287"/>
      <c r="Z582" s="287"/>
      <c r="AA582" s="287"/>
      <c r="AB582" s="109">
        <f t="shared" ref="AB582:AF582" si="1002">AB583+AB601+AB605+AB614+AB624+AB627+AB634+AB643+AB646+AB651</f>
        <v>9600</v>
      </c>
      <c r="AC582" s="109">
        <f t="shared" si="1002"/>
        <v>9600</v>
      </c>
      <c r="AF582" s="109">
        <f t="shared" si="1002"/>
        <v>0</v>
      </c>
      <c r="AI582" s="109">
        <f>AI583+AI601+AI605+AI614+AI624+AI627+AI634+AI643+AI646+AI651</f>
        <v>0</v>
      </c>
      <c r="AL582" s="109">
        <f>AL583+AL601+AL605+AL614+AL624+AL627+AL634+AL643+AL646+AL651</f>
        <v>0</v>
      </c>
      <c r="AO582" s="109">
        <f>AO583+AO601+AO605+AO614+AO624+AO627+AO634+AO643+AO646+AO651</f>
        <v>0</v>
      </c>
      <c r="AR582" s="109">
        <f>AR583+AR601+AR605+AR614+AR624+AR627+AR634+AR643+AR646+AR651</f>
        <v>0</v>
      </c>
      <c r="AU582" s="109">
        <f>AU583+AU601+AU605+AU614+AU624+AU627+AU634+AU643+AU646+AU651</f>
        <v>0</v>
      </c>
      <c r="AX582" s="109">
        <f>AX583+AX601+AX605+AX614+AX624+AX627+AX634+AX643+AX646+AX651</f>
        <v>0</v>
      </c>
      <c r="BA582" s="109">
        <f>BA583+BA601+BA605+BA614+BA624+BA627+BA634+BA643+BA646+BA651</f>
        <v>0</v>
      </c>
      <c r="BD582" s="109">
        <f>BD583+BD601+BD605+BD614+BD624+BD627+BD634+BD643+BD646+BD651</f>
        <v>0</v>
      </c>
      <c r="BG582" s="109">
        <f>BG583+BG601+BG605+BG614+BG624+BG627+BG634+BG643+BG646+BG651</f>
        <v>0</v>
      </c>
      <c r="BJ582" s="109">
        <f>BJ583+BJ601+BJ605+BJ614+BJ624+BJ627+BJ634+BJ643+BJ646+BJ651</f>
        <v>0</v>
      </c>
      <c r="BL582" s="304"/>
      <c r="BM582" s="312"/>
      <c r="BN582" s="287"/>
    </row>
    <row r="583" s="29" customFormat="1" ht="33.95" hidden="1" customHeight="1" outlineLevel="2" collapsed="1" spans="2:66">
      <c r="B583" s="112" t="s">
        <v>779</v>
      </c>
      <c r="C583" s="113" t="s">
        <v>2146</v>
      </c>
      <c r="D583" s="29" t="s">
        <v>2147</v>
      </c>
      <c r="E583" s="112"/>
      <c r="F583" s="112"/>
      <c r="G583" s="112"/>
      <c r="H583" s="112">
        <f>SUM(H584:H600)</f>
        <v>9600</v>
      </c>
      <c r="I583" s="112"/>
      <c r="J583" s="112"/>
      <c r="K583" s="112"/>
      <c r="L583" s="112"/>
      <c r="M583" s="112"/>
      <c r="N583" s="305"/>
      <c r="O583" s="288"/>
      <c r="P583" s="288"/>
      <c r="Q583" s="288"/>
      <c r="R583" s="288"/>
      <c r="S583" s="288"/>
      <c r="T583" s="288"/>
      <c r="U583" s="288"/>
      <c r="V583" s="288"/>
      <c r="W583" s="288"/>
      <c r="X583" s="288"/>
      <c r="Y583" s="288"/>
      <c r="Z583" s="288"/>
      <c r="AA583" s="288"/>
      <c r="AB583" s="112">
        <f t="shared" ref="AB583:AF583" si="1003">SUM(AB584:AB600)</f>
        <v>9600</v>
      </c>
      <c r="AC583" s="112">
        <f t="shared" si="1003"/>
        <v>9600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5"/>
      <c r="BM583" s="312"/>
      <c r="BN583" s="313"/>
    </row>
    <row r="584" s="48" customFormat="1" ht="33.95" hidden="1" customHeight="1" outlineLevel="3" spans="2:66">
      <c r="B584" s="115" t="s">
        <v>784</v>
      </c>
      <c r="C584" s="116" t="s">
        <v>2148</v>
      </c>
      <c r="D584" s="48" t="s">
        <v>2149</v>
      </c>
      <c r="E584" s="115"/>
      <c r="F584" s="115" t="s">
        <v>1610</v>
      </c>
      <c r="G584" s="115" t="s">
        <v>928</v>
      </c>
      <c r="H584" s="115">
        <f t="shared" ref="H584:H600" si="1004">J584*L584</f>
        <v>9600</v>
      </c>
      <c r="I584" s="115" t="s">
        <v>1227</v>
      </c>
      <c r="J584" s="115">
        <v>1</v>
      </c>
      <c r="K584" s="115" t="s">
        <v>1228</v>
      </c>
      <c r="L584" s="299">
        <f>预算主表!P84</f>
        <v>9600</v>
      </c>
      <c r="M584" s="115" t="s">
        <v>1362</v>
      </c>
      <c r="N584" s="115">
        <f t="shared" ref="N584:N600" si="1005">COUNTA(O584:Z584)</f>
        <v>1</v>
      </c>
      <c r="O584" s="318" t="s">
        <v>1277</v>
      </c>
      <c r="P584" s="318"/>
      <c r="Q584" s="318"/>
      <c r="R584" s="318"/>
      <c r="S584" s="318"/>
      <c r="T584" s="318"/>
      <c r="U584" s="318"/>
      <c r="V584" s="318"/>
      <c r="W584" s="318"/>
      <c r="X584" s="318"/>
      <c r="Y584" s="318"/>
      <c r="Z584" s="318"/>
      <c r="AA584" s="115"/>
      <c r="AB584" s="115">
        <f t="shared" ref="AB584:AB600" si="1006">SUM(AC584,AF584,AI584,AL584,AO584,AR584,AU584,AX584,BA584,BD584,BG584,BJ584)</f>
        <v>9600</v>
      </c>
      <c r="AC584" s="115">
        <f t="shared" ref="AC584:AC600" si="1007">IF(O584="√",$J584*$L584/$N584,0)</f>
        <v>9600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6"/>
      <c r="BM584" s="312"/>
      <c r="BN584" s="314"/>
    </row>
    <row r="585" s="48" customFormat="1" ht="33.95" hidden="1" customHeight="1" outlineLevel="3" spans="2:66">
      <c r="B585" s="115" t="s">
        <v>784</v>
      </c>
      <c r="C585" s="116" t="s">
        <v>2150</v>
      </c>
      <c r="D585" s="48" t="s">
        <v>2151</v>
      </c>
      <c r="E585" s="115"/>
      <c r="F585" s="115" t="s">
        <v>1610</v>
      </c>
      <c r="G585" s="115" t="s">
        <v>928</v>
      </c>
      <c r="H585" s="115">
        <f t="shared" si="1004"/>
        <v>0</v>
      </c>
      <c r="I585" s="115" t="s">
        <v>1227</v>
      </c>
      <c r="J585" s="115">
        <v>1</v>
      </c>
      <c r="K585" s="115" t="s">
        <v>1228</v>
      </c>
      <c r="L585" s="299"/>
      <c r="M585" s="115" t="s">
        <v>1362</v>
      </c>
      <c r="N585" s="115">
        <f t="shared" si="1005"/>
        <v>0</v>
      </c>
      <c r="O585" s="299"/>
      <c r="P585" s="299"/>
      <c r="Q585" s="299"/>
      <c r="R585" s="299"/>
      <c r="S585" s="299"/>
      <c r="T585" s="299"/>
      <c r="U585" s="299"/>
      <c r="V585" s="299"/>
      <c r="W585" s="299"/>
      <c r="X585" s="299"/>
      <c r="Y585" s="299"/>
      <c r="Z585" s="299"/>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6"/>
      <c r="BM585" s="312"/>
      <c r="BN585" s="314"/>
    </row>
    <row r="586" s="48" customFormat="1" ht="33.95" hidden="1" customHeight="1" outlineLevel="3" spans="2:66">
      <c r="B586" s="115" t="s">
        <v>784</v>
      </c>
      <c r="C586" s="116" t="s">
        <v>2152</v>
      </c>
      <c r="D586" s="48" t="s">
        <v>2153</v>
      </c>
      <c r="E586" s="115"/>
      <c r="F586" s="115" t="s">
        <v>1610</v>
      </c>
      <c r="G586" s="115" t="s">
        <v>928</v>
      </c>
      <c r="H586" s="115">
        <f t="shared" si="1004"/>
        <v>0</v>
      </c>
      <c r="I586" s="115" t="s">
        <v>1227</v>
      </c>
      <c r="J586" s="115">
        <v>1</v>
      </c>
      <c r="K586" s="115" t="s">
        <v>1228</v>
      </c>
      <c r="L586" s="299"/>
      <c r="M586" s="115" t="s">
        <v>1362</v>
      </c>
      <c r="N586" s="115">
        <f t="shared" si="1005"/>
        <v>0</v>
      </c>
      <c r="O586" s="299"/>
      <c r="P586" s="299"/>
      <c r="Q586" s="299"/>
      <c r="R586" s="299"/>
      <c r="S586" s="299"/>
      <c r="T586" s="299"/>
      <c r="U586" s="299"/>
      <c r="V586" s="299"/>
      <c r="W586" s="299"/>
      <c r="X586" s="299"/>
      <c r="Y586" s="299"/>
      <c r="Z586" s="299"/>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6"/>
      <c r="BM586" s="312"/>
      <c r="BN586" s="314"/>
    </row>
    <row r="587" s="48" customFormat="1" ht="33.95" hidden="1" customHeight="1" outlineLevel="3" spans="2:66">
      <c r="B587" s="115" t="s">
        <v>784</v>
      </c>
      <c r="C587" s="116" t="s">
        <v>2154</v>
      </c>
      <c r="D587" s="48" t="s">
        <v>2155</v>
      </c>
      <c r="E587" s="115"/>
      <c r="F587" s="115" t="s">
        <v>1610</v>
      </c>
      <c r="G587" s="115" t="s">
        <v>928</v>
      </c>
      <c r="H587" s="115">
        <f t="shared" si="1004"/>
        <v>0</v>
      </c>
      <c r="I587" s="115" t="s">
        <v>1227</v>
      </c>
      <c r="J587" s="115">
        <v>1</v>
      </c>
      <c r="K587" s="115" t="s">
        <v>1228</v>
      </c>
      <c r="L587" s="299"/>
      <c r="M587" s="115" t="s">
        <v>1362</v>
      </c>
      <c r="N587" s="115">
        <f t="shared" si="1005"/>
        <v>0</v>
      </c>
      <c r="O587" s="299"/>
      <c r="P587" s="299"/>
      <c r="Q587" s="299"/>
      <c r="R587" s="299"/>
      <c r="S587" s="299"/>
      <c r="T587" s="299"/>
      <c r="U587" s="299"/>
      <c r="V587" s="299"/>
      <c r="W587" s="299"/>
      <c r="X587" s="299"/>
      <c r="Y587" s="299"/>
      <c r="Z587" s="299"/>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6"/>
      <c r="BM587" s="312"/>
      <c r="BN587" s="314"/>
    </row>
    <row r="588" s="48" customFormat="1" ht="33.95" hidden="1" customHeight="1" outlineLevel="3" spans="2:66">
      <c r="B588" s="115" t="s">
        <v>784</v>
      </c>
      <c r="C588" s="116" t="s">
        <v>2156</v>
      </c>
      <c r="D588" s="48" t="s">
        <v>2157</v>
      </c>
      <c r="E588" s="115"/>
      <c r="F588" s="115" t="s">
        <v>1610</v>
      </c>
      <c r="G588" s="115" t="s">
        <v>928</v>
      </c>
      <c r="H588" s="115">
        <f t="shared" si="1004"/>
        <v>0</v>
      </c>
      <c r="I588" s="115" t="s">
        <v>1227</v>
      </c>
      <c r="J588" s="115">
        <v>1</v>
      </c>
      <c r="K588" s="115" t="s">
        <v>1228</v>
      </c>
      <c r="L588" s="299"/>
      <c r="M588" s="115" t="s">
        <v>1362</v>
      </c>
      <c r="N588" s="115">
        <f t="shared" si="1005"/>
        <v>0</v>
      </c>
      <c r="O588" s="299"/>
      <c r="P588" s="299"/>
      <c r="Q588" s="299"/>
      <c r="R588" s="299"/>
      <c r="S588" s="299"/>
      <c r="T588" s="299"/>
      <c r="U588" s="299"/>
      <c r="V588" s="299"/>
      <c r="W588" s="299"/>
      <c r="X588" s="299"/>
      <c r="Y588" s="299"/>
      <c r="Z588" s="299"/>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6"/>
      <c r="BM588" s="312"/>
      <c r="BN588" s="314"/>
    </row>
    <row r="589" s="48" customFormat="1" ht="33.95" hidden="1" customHeight="1" outlineLevel="3" spans="2:66">
      <c r="B589" s="115" t="s">
        <v>784</v>
      </c>
      <c r="C589" s="116" t="s">
        <v>2158</v>
      </c>
      <c r="D589" s="48" t="s">
        <v>2159</v>
      </c>
      <c r="E589" s="115"/>
      <c r="F589" s="115" t="s">
        <v>1610</v>
      </c>
      <c r="G589" s="115" t="s">
        <v>928</v>
      </c>
      <c r="H589" s="115">
        <f t="shared" si="1004"/>
        <v>0</v>
      </c>
      <c r="I589" s="115" t="s">
        <v>1227</v>
      </c>
      <c r="J589" s="115">
        <v>1</v>
      </c>
      <c r="K589" s="115" t="s">
        <v>1228</v>
      </c>
      <c r="L589" s="299"/>
      <c r="M589" s="115" t="s">
        <v>1362</v>
      </c>
      <c r="N589" s="115">
        <f t="shared" si="1005"/>
        <v>0</v>
      </c>
      <c r="O589" s="299"/>
      <c r="P589" s="299"/>
      <c r="Q589" s="299"/>
      <c r="R589" s="299"/>
      <c r="S589" s="299"/>
      <c r="T589" s="299"/>
      <c r="U589" s="299"/>
      <c r="V589" s="299"/>
      <c r="W589" s="299"/>
      <c r="X589" s="299"/>
      <c r="Y589" s="299"/>
      <c r="Z589" s="299"/>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6"/>
      <c r="BM589" s="312"/>
      <c r="BN589" s="314"/>
    </row>
    <row r="590" s="48" customFormat="1" ht="33.95" hidden="1" customHeight="1" outlineLevel="3" spans="2:66">
      <c r="B590" s="115" t="s">
        <v>784</v>
      </c>
      <c r="C590" s="116" t="s">
        <v>2160</v>
      </c>
      <c r="D590" s="48" t="s">
        <v>2161</v>
      </c>
      <c r="E590" s="115"/>
      <c r="F590" s="115" t="s">
        <v>1610</v>
      </c>
      <c r="G590" s="115" t="s">
        <v>928</v>
      </c>
      <c r="H590" s="115">
        <f t="shared" si="1004"/>
        <v>0</v>
      </c>
      <c r="I590" s="115" t="s">
        <v>1227</v>
      </c>
      <c r="J590" s="115">
        <v>1</v>
      </c>
      <c r="K590" s="115" t="s">
        <v>1228</v>
      </c>
      <c r="L590" s="299"/>
      <c r="M590" s="115" t="s">
        <v>1362</v>
      </c>
      <c r="N590" s="115">
        <f t="shared" si="1005"/>
        <v>0</v>
      </c>
      <c r="O590" s="299"/>
      <c r="P590" s="299"/>
      <c r="Q590" s="299"/>
      <c r="R590" s="299"/>
      <c r="S590" s="299"/>
      <c r="T590" s="299"/>
      <c r="U590" s="299"/>
      <c r="V590" s="299"/>
      <c r="W590" s="299"/>
      <c r="X590" s="299"/>
      <c r="Y590" s="299"/>
      <c r="Z590" s="299"/>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6"/>
      <c r="BM590" s="312"/>
      <c r="BN590" s="314"/>
    </row>
    <row r="591" s="48" customFormat="1" ht="33.95" hidden="1" customHeight="1" outlineLevel="3" spans="2:66">
      <c r="B591" s="115" t="s">
        <v>784</v>
      </c>
      <c r="C591" s="116" t="s">
        <v>2162</v>
      </c>
      <c r="D591" s="48" t="s">
        <v>2163</v>
      </c>
      <c r="E591" s="115"/>
      <c r="F591" s="115" t="s">
        <v>1610</v>
      </c>
      <c r="G591" s="115" t="s">
        <v>928</v>
      </c>
      <c r="H591" s="115">
        <f t="shared" si="1004"/>
        <v>0</v>
      </c>
      <c r="I591" s="115" t="s">
        <v>1227</v>
      </c>
      <c r="J591" s="115">
        <v>1</v>
      </c>
      <c r="K591" s="115" t="s">
        <v>1228</v>
      </c>
      <c r="L591" s="299"/>
      <c r="M591" s="115" t="s">
        <v>1362</v>
      </c>
      <c r="N591" s="115">
        <f t="shared" si="1005"/>
        <v>0</v>
      </c>
      <c r="O591" s="299"/>
      <c r="P591" s="299"/>
      <c r="Q591" s="299"/>
      <c r="R591" s="299"/>
      <c r="S591" s="299"/>
      <c r="T591" s="299"/>
      <c r="U591" s="299"/>
      <c r="V591" s="299"/>
      <c r="W591" s="299"/>
      <c r="X591" s="299"/>
      <c r="Y591" s="299"/>
      <c r="Z591" s="299"/>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6"/>
      <c r="BM591" s="312"/>
      <c r="BN591" s="314"/>
    </row>
    <row r="592" s="48" customFormat="1" ht="33.95" hidden="1" customHeight="1" outlineLevel="3" spans="2:66">
      <c r="B592" s="115" t="s">
        <v>784</v>
      </c>
      <c r="C592" s="116" t="s">
        <v>2164</v>
      </c>
      <c r="D592" s="48" t="s">
        <v>2165</v>
      </c>
      <c r="E592" s="115"/>
      <c r="F592" s="115" t="s">
        <v>1610</v>
      </c>
      <c r="G592" s="115" t="s">
        <v>928</v>
      </c>
      <c r="H592" s="115">
        <f t="shared" si="1004"/>
        <v>0</v>
      </c>
      <c r="I592" s="115" t="s">
        <v>1227</v>
      </c>
      <c r="J592" s="115">
        <v>1</v>
      </c>
      <c r="K592" s="115" t="s">
        <v>1228</v>
      </c>
      <c r="L592" s="299"/>
      <c r="M592" s="115" t="s">
        <v>1362</v>
      </c>
      <c r="N592" s="115">
        <f t="shared" si="1005"/>
        <v>0</v>
      </c>
      <c r="O592" s="299"/>
      <c r="P592" s="299"/>
      <c r="Q592" s="299"/>
      <c r="R592" s="299"/>
      <c r="S592" s="299"/>
      <c r="T592" s="299"/>
      <c r="U592" s="299"/>
      <c r="V592" s="299"/>
      <c r="W592" s="299"/>
      <c r="X592" s="299"/>
      <c r="Y592" s="299"/>
      <c r="Z592" s="299"/>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6"/>
      <c r="BM592" s="312"/>
      <c r="BN592" s="314"/>
    </row>
    <row r="593" s="48" customFormat="1" ht="33.95" hidden="1" customHeight="1" outlineLevel="3" spans="2:66">
      <c r="B593" s="115" t="s">
        <v>784</v>
      </c>
      <c r="C593" s="116" t="s">
        <v>2166</v>
      </c>
      <c r="D593" s="48" t="s">
        <v>2167</v>
      </c>
      <c r="E593" s="115"/>
      <c r="F593" s="115" t="s">
        <v>1610</v>
      </c>
      <c r="G593" s="115" t="s">
        <v>928</v>
      </c>
      <c r="H593" s="115">
        <f t="shared" si="1004"/>
        <v>0</v>
      </c>
      <c r="I593" s="115" t="s">
        <v>1227</v>
      </c>
      <c r="J593" s="115">
        <v>1</v>
      </c>
      <c r="K593" s="115" t="s">
        <v>1228</v>
      </c>
      <c r="L593" s="299"/>
      <c r="M593" s="115" t="s">
        <v>1362</v>
      </c>
      <c r="N593" s="115">
        <f t="shared" si="1005"/>
        <v>0</v>
      </c>
      <c r="O593" s="299"/>
      <c r="P593" s="299"/>
      <c r="Q593" s="299"/>
      <c r="R593" s="299"/>
      <c r="S593" s="299"/>
      <c r="T593" s="299"/>
      <c r="U593" s="299"/>
      <c r="V593" s="299"/>
      <c r="W593" s="299"/>
      <c r="X593" s="299"/>
      <c r="Y593" s="299"/>
      <c r="Z593" s="299"/>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6"/>
      <c r="BM593" s="312"/>
      <c r="BN593" s="314"/>
    </row>
    <row r="594" s="48" customFormat="1" ht="33.95" hidden="1" customHeight="1" outlineLevel="3" spans="2:66">
      <c r="B594" s="115" t="s">
        <v>784</v>
      </c>
      <c r="C594" s="116" t="s">
        <v>2168</v>
      </c>
      <c r="D594" s="48" t="s">
        <v>2169</v>
      </c>
      <c r="E594" s="115"/>
      <c r="F594" s="115" t="s">
        <v>1610</v>
      </c>
      <c r="G594" s="115" t="s">
        <v>928</v>
      </c>
      <c r="H594" s="115">
        <f t="shared" si="1004"/>
        <v>0</v>
      </c>
      <c r="I594" s="115" t="s">
        <v>1227</v>
      </c>
      <c r="J594" s="115">
        <v>1</v>
      </c>
      <c r="K594" s="115" t="s">
        <v>1228</v>
      </c>
      <c r="L594" s="299"/>
      <c r="M594" s="115" t="s">
        <v>1362</v>
      </c>
      <c r="N594" s="115">
        <f t="shared" si="1005"/>
        <v>0</v>
      </c>
      <c r="O594" s="299"/>
      <c r="P594" s="299"/>
      <c r="Q594" s="299"/>
      <c r="R594" s="299"/>
      <c r="S594" s="299"/>
      <c r="T594" s="299"/>
      <c r="U594" s="299"/>
      <c r="V594" s="299"/>
      <c r="W594" s="299"/>
      <c r="X594" s="299"/>
      <c r="Y594" s="299"/>
      <c r="Z594" s="299"/>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6"/>
      <c r="BM594" s="312"/>
      <c r="BN594" s="314"/>
    </row>
    <row r="595" s="48" customFormat="1" ht="33.95" hidden="1" customHeight="1" outlineLevel="3" spans="2:66">
      <c r="B595" s="115" t="s">
        <v>784</v>
      </c>
      <c r="C595" s="116" t="s">
        <v>2170</v>
      </c>
      <c r="D595" s="48" t="s">
        <v>2171</v>
      </c>
      <c r="E595" s="115"/>
      <c r="F595" s="115" t="s">
        <v>1610</v>
      </c>
      <c r="G595" s="115" t="s">
        <v>928</v>
      </c>
      <c r="H595" s="115">
        <f t="shared" si="1004"/>
        <v>0</v>
      </c>
      <c r="I595" s="115" t="s">
        <v>1227</v>
      </c>
      <c r="J595" s="115">
        <v>1</v>
      </c>
      <c r="K595" s="115" t="s">
        <v>1228</v>
      </c>
      <c r="L595" s="299"/>
      <c r="M595" s="115" t="s">
        <v>1362</v>
      </c>
      <c r="N595" s="115">
        <f t="shared" si="1005"/>
        <v>0</v>
      </c>
      <c r="O595" s="299"/>
      <c r="P595" s="299"/>
      <c r="Q595" s="299"/>
      <c r="R595" s="299"/>
      <c r="S595" s="299"/>
      <c r="T595" s="299"/>
      <c r="U595" s="299"/>
      <c r="V595" s="299"/>
      <c r="W595" s="299"/>
      <c r="X595" s="299"/>
      <c r="Y595" s="299"/>
      <c r="Z595" s="299"/>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6"/>
      <c r="BM595" s="312"/>
      <c r="BN595" s="314"/>
    </row>
    <row r="596" s="48" customFormat="1" ht="33.95" hidden="1" customHeight="1" outlineLevel="3" spans="2:66">
      <c r="B596" s="115" t="s">
        <v>784</v>
      </c>
      <c r="C596" s="116" t="s">
        <v>2172</v>
      </c>
      <c r="D596" s="48" t="s">
        <v>2173</v>
      </c>
      <c r="E596" s="115"/>
      <c r="F596" s="115" t="s">
        <v>1610</v>
      </c>
      <c r="G596" s="115" t="s">
        <v>928</v>
      </c>
      <c r="H596" s="115">
        <f t="shared" si="1004"/>
        <v>0</v>
      </c>
      <c r="I596" s="115" t="s">
        <v>1227</v>
      </c>
      <c r="J596" s="115">
        <v>1</v>
      </c>
      <c r="K596" s="115" t="s">
        <v>1228</v>
      </c>
      <c r="L596" s="299"/>
      <c r="M596" s="115" t="s">
        <v>1362</v>
      </c>
      <c r="N596" s="115">
        <f t="shared" si="1005"/>
        <v>0</v>
      </c>
      <c r="O596" s="299"/>
      <c r="P596" s="299"/>
      <c r="Q596" s="299"/>
      <c r="R596" s="299"/>
      <c r="S596" s="299"/>
      <c r="T596" s="299"/>
      <c r="U596" s="299"/>
      <c r="V596" s="299"/>
      <c r="W596" s="299"/>
      <c r="X596" s="299"/>
      <c r="Y596" s="299"/>
      <c r="Z596" s="299"/>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6"/>
      <c r="BM596" s="312"/>
      <c r="BN596" s="314"/>
    </row>
    <row r="597" s="48" customFormat="1" ht="33.95" hidden="1" customHeight="1" outlineLevel="3" spans="2:66">
      <c r="B597" s="115" t="s">
        <v>784</v>
      </c>
      <c r="C597" s="116" t="s">
        <v>2174</v>
      </c>
      <c r="D597" s="48" t="s">
        <v>2175</v>
      </c>
      <c r="E597" s="115"/>
      <c r="F597" s="115" t="s">
        <v>1610</v>
      </c>
      <c r="G597" s="115" t="s">
        <v>928</v>
      </c>
      <c r="H597" s="115">
        <f t="shared" si="1004"/>
        <v>0</v>
      </c>
      <c r="I597" s="115" t="s">
        <v>1227</v>
      </c>
      <c r="J597" s="115">
        <v>1</v>
      </c>
      <c r="K597" s="115" t="s">
        <v>1228</v>
      </c>
      <c r="L597" s="299"/>
      <c r="M597" s="115" t="s">
        <v>1362</v>
      </c>
      <c r="N597" s="115">
        <f t="shared" si="1005"/>
        <v>0</v>
      </c>
      <c r="O597" s="299"/>
      <c r="P597" s="299"/>
      <c r="Q597" s="299"/>
      <c r="R597" s="299"/>
      <c r="S597" s="299"/>
      <c r="T597" s="299"/>
      <c r="U597" s="299"/>
      <c r="V597" s="299"/>
      <c r="W597" s="299"/>
      <c r="X597" s="299"/>
      <c r="Y597" s="299"/>
      <c r="Z597" s="299"/>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6"/>
      <c r="BM597" s="312"/>
      <c r="BN597" s="314"/>
    </row>
    <row r="598" s="48" customFormat="1" ht="33.95" hidden="1" customHeight="1" outlineLevel="3" spans="2:66">
      <c r="B598" s="115" t="s">
        <v>784</v>
      </c>
      <c r="C598" s="116" t="s">
        <v>2176</v>
      </c>
      <c r="D598" s="48" t="s">
        <v>2177</v>
      </c>
      <c r="E598" s="115"/>
      <c r="F598" s="115" t="s">
        <v>1610</v>
      </c>
      <c r="G598" s="115" t="s">
        <v>928</v>
      </c>
      <c r="H598" s="115">
        <f t="shared" si="1004"/>
        <v>0</v>
      </c>
      <c r="I598" s="115" t="s">
        <v>1227</v>
      </c>
      <c r="J598" s="115">
        <v>1</v>
      </c>
      <c r="K598" s="115" t="s">
        <v>1228</v>
      </c>
      <c r="L598" s="299"/>
      <c r="M598" s="115" t="s">
        <v>1362</v>
      </c>
      <c r="N598" s="115">
        <f t="shared" si="1005"/>
        <v>0</v>
      </c>
      <c r="O598" s="299"/>
      <c r="P598" s="299"/>
      <c r="Q598" s="299"/>
      <c r="R598" s="299"/>
      <c r="S598" s="299"/>
      <c r="T598" s="299"/>
      <c r="U598" s="299"/>
      <c r="V598" s="299"/>
      <c r="W598" s="299"/>
      <c r="X598" s="299"/>
      <c r="Y598" s="299"/>
      <c r="Z598" s="299"/>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6"/>
      <c r="BM598" s="312"/>
      <c r="BN598" s="314"/>
    </row>
    <row r="599" s="48" customFormat="1" ht="33.95" hidden="1" customHeight="1" outlineLevel="3" spans="2:66">
      <c r="B599" s="115" t="s">
        <v>784</v>
      </c>
      <c r="C599" s="116" t="s">
        <v>2178</v>
      </c>
      <c r="D599" s="48" t="s">
        <v>2179</v>
      </c>
      <c r="E599" s="115"/>
      <c r="F599" s="115" t="s">
        <v>1610</v>
      </c>
      <c r="G599" s="115" t="s">
        <v>928</v>
      </c>
      <c r="H599" s="115">
        <f t="shared" si="1004"/>
        <v>0</v>
      </c>
      <c r="I599" s="115" t="s">
        <v>1227</v>
      </c>
      <c r="J599" s="115">
        <v>1</v>
      </c>
      <c r="K599" s="115" t="s">
        <v>1228</v>
      </c>
      <c r="L599" s="299"/>
      <c r="M599" s="115" t="s">
        <v>1362</v>
      </c>
      <c r="N599" s="115">
        <f t="shared" si="1005"/>
        <v>0</v>
      </c>
      <c r="O599" s="299"/>
      <c r="P599" s="299"/>
      <c r="Q599" s="299"/>
      <c r="R599" s="299"/>
      <c r="S599" s="299"/>
      <c r="T599" s="299"/>
      <c r="U599" s="299"/>
      <c r="V599" s="299"/>
      <c r="W599" s="299"/>
      <c r="X599" s="299"/>
      <c r="Y599" s="299"/>
      <c r="Z599" s="299"/>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6"/>
      <c r="BM599" s="312"/>
      <c r="BN599" s="314"/>
    </row>
    <row r="600" s="48" customFormat="1" ht="33.95" hidden="1" customHeight="1" outlineLevel="3" spans="2:66">
      <c r="B600" s="115" t="s">
        <v>784</v>
      </c>
      <c r="C600" s="116" t="s">
        <v>2180</v>
      </c>
      <c r="D600" s="48" t="s">
        <v>2181</v>
      </c>
      <c r="E600" s="115"/>
      <c r="F600" s="115" t="s">
        <v>1610</v>
      </c>
      <c r="G600" s="115" t="s">
        <v>928</v>
      </c>
      <c r="H600" s="115">
        <f t="shared" si="1004"/>
        <v>0</v>
      </c>
      <c r="I600" s="115" t="s">
        <v>1227</v>
      </c>
      <c r="J600" s="115">
        <v>1</v>
      </c>
      <c r="K600" s="115" t="s">
        <v>1228</v>
      </c>
      <c r="L600" s="299"/>
      <c r="M600" s="115" t="s">
        <v>1362</v>
      </c>
      <c r="N600" s="115">
        <f t="shared" si="1005"/>
        <v>0</v>
      </c>
      <c r="O600" s="317"/>
      <c r="P600" s="317"/>
      <c r="Q600" s="317"/>
      <c r="R600" s="317"/>
      <c r="S600" s="317"/>
      <c r="T600" s="317"/>
      <c r="U600" s="317"/>
      <c r="V600" s="317"/>
      <c r="W600" s="317"/>
      <c r="X600" s="317"/>
      <c r="Y600" s="317"/>
      <c r="Z600" s="317"/>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6"/>
      <c r="BM600" s="312"/>
      <c r="BN600" s="314"/>
    </row>
    <row r="601" s="29" customFormat="1" ht="33.95" hidden="1" customHeight="1" outlineLevel="2" collapsed="1" spans="2:66">
      <c r="B601" s="112" t="s">
        <v>779</v>
      </c>
      <c r="C601" s="113" t="s">
        <v>2182</v>
      </c>
      <c r="D601" s="29" t="s">
        <v>2183</v>
      </c>
      <c r="E601" s="112"/>
      <c r="F601" s="112"/>
      <c r="G601" s="112"/>
      <c r="H601" s="112">
        <f>SUM(H602:H604)</f>
        <v>0</v>
      </c>
      <c r="I601" s="112"/>
      <c r="J601" s="112"/>
      <c r="K601" s="112"/>
      <c r="L601" s="112"/>
      <c r="M601" s="112"/>
      <c r="N601" s="305"/>
      <c r="O601" s="288"/>
      <c r="P601" s="288"/>
      <c r="Q601" s="288"/>
      <c r="R601" s="288"/>
      <c r="S601" s="288"/>
      <c r="T601" s="288"/>
      <c r="U601" s="288"/>
      <c r="V601" s="288"/>
      <c r="W601" s="288"/>
      <c r="X601" s="288"/>
      <c r="Y601" s="288"/>
      <c r="Z601" s="288"/>
      <c r="AA601" s="288"/>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5"/>
      <c r="BM601" s="312"/>
      <c r="BN601" s="313"/>
    </row>
    <row r="602" s="48" customFormat="1" ht="33.95" hidden="1" customHeight="1" outlineLevel="3" spans="2:66">
      <c r="B602" s="115" t="s">
        <v>784</v>
      </c>
      <c r="C602" s="116" t="s">
        <v>2184</v>
      </c>
      <c r="D602" s="48" t="s">
        <v>2185</v>
      </c>
      <c r="E602" s="115"/>
      <c r="F602" s="115" t="s">
        <v>1610</v>
      </c>
      <c r="G602" s="115" t="s">
        <v>928</v>
      </c>
      <c r="H602" s="115">
        <f t="shared" ref="H602:H604" si="1020">J602*L602</f>
        <v>0</v>
      </c>
      <c r="I602" s="115" t="s">
        <v>1227</v>
      </c>
      <c r="J602" s="115">
        <v>1</v>
      </c>
      <c r="K602" s="115" t="s">
        <v>1228</v>
      </c>
      <c r="L602" s="299"/>
      <c r="M602" s="115" t="s">
        <v>1362</v>
      </c>
      <c r="N602" s="115">
        <f t="shared" ref="N602:N604" si="1021">COUNTA(O602:Z602)</f>
        <v>0</v>
      </c>
      <c r="O602" s="318"/>
      <c r="P602" s="318"/>
      <c r="Q602" s="318"/>
      <c r="R602" s="318"/>
      <c r="S602" s="318"/>
      <c r="T602" s="318"/>
      <c r="U602" s="318"/>
      <c r="V602" s="318"/>
      <c r="W602" s="318"/>
      <c r="X602" s="318"/>
      <c r="Y602" s="318"/>
      <c r="Z602" s="318"/>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6"/>
      <c r="BM602" s="312"/>
      <c r="BN602" s="314"/>
    </row>
    <row r="603" s="48" customFormat="1" ht="33.95" hidden="1" customHeight="1" outlineLevel="3" spans="2:66">
      <c r="B603" s="115" t="s">
        <v>784</v>
      </c>
      <c r="C603" s="116" t="s">
        <v>2186</v>
      </c>
      <c r="D603" s="48" t="s">
        <v>2187</v>
      </c>
      <c r="E603" s="115"/>
      <c r="F603" s="115" t="s">
        <v>1610</v>
      </c>
      <c r="G603" s="115" t="s">
        <v>928</v>
      </c>
      <c r="H603" s="115">
        <f t="shared" si="1020"/>
        <v>0</v>
      </c>
      <c r="I603" s="115" t="s">
        <v>1227</v>
      </c>
      <c r="J603" s="115">
        <v>1</v>
      </c>
      <c r="K603" s="115" t="s">
        <v>1228</v>
      </c>
      <c r="L603" s="299"/>
      <c r="M603" s="115" t="s">
        <v>1362</v>
      </c>
      <c r="N603" s="115">
        <f t="shared" si="1021"/>
        <v>0</v>
      </c>
      <c r="O603" s="299"/>
      <c r="P603" s="299"/>
      <c r="Q603" s="299"/>
      <c r="R603" s="299"/>
      <c r="S603" s="299"/>
      <c r="T603" s="299"/>
      <c r="U603" s="299"/>
      <c r="V603" s="299"/>
      <c r="W603" s="299"/>
      <c r="X603" s="299"/>
      <c r="Y603" s="299"/>
      <c r="Z603" s="299"/>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6"/>
      <c r="BM603" s="312"/>
      <c r="BN603" s="314"/>
    </row>
    <row r="604" s="48" customFormat="1" ht="33.95" hidden="1" customHeight="1" outlineLevel="3" spans="2:66">
      <c r="B604" s="115" t="s">
        <v>784</v>
      </c>
      <c r="C604" s="116" t="s">
        <v>2188</v>
      </c>
      <c r="D604" s="48" t="s">
        <v>2189</v>
      </c>
      <c r="E604" s="115"/>
      <c r="F604" s="115" t="s">
        <v>1610</v>
      </c>
      <c r="G604" s="115" t="s">
        <v>928</v>
      </c>
      <c r="H604" s="115">
        <f t="shared" si="1020"/>
        <v>0</v>
      </c>
      <c r="I604" s="115" t="s">
        <v>1227</v>
      </c>
      <c r="J604" s="115">
        <v>1</v>
      </c>
      <c r="K604" s="115" t="s">
        <v>1228</v>
      </c>
      <c r="L604" s="299"/>
      <c r="M604" s="115" t="s">
        <v>1362</v>
      </c>
      <c r="N604" s="115">
        <f t="shared" si="1021"/>
        <v>0</v>
      </c>
      <c r="O604" s="317"/>
      <c r="P604" s="317"/>
      <c r="Q604" s="317"/>
      <c r="R604" s="317"/>
      <c r="S604" s="317"/>
      <c r="T604" s="317"/>
      <c r="U604" s="317"/>
      <c r="V604" s="317"/>
      <c r="W604" s="317"/>
      <c r="X604" s="317"/>
      <c r="Y604" s="317"/>
      <c r="Z604" s="317"/>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6"/>
      <c r="BM604" s="312"/>
      <c r="BN604" s="314"/>
    </row>
    <row r="605" s="29" customFormat="1" ht="33.95" hidden="1" customHeight="1" outlineLevel="2" collapsed="1" spans="2:66">
      <c r="B605" s="112" t="s">
        <v>779</v>
      </c>
      <c r="C605" s="113" t="s">
        <v>2190</v>
      </c>
      <c r="D605" s="29" t="s">
        <v>2191</v>
      </c>
      <c r="E605" s="112"/>
      <c r="F605" s="112"/>
      <c r="G605" s="112"/>
      <c r="H605" s="112">
        <f>SUM(H606:H613)</f>
        <v>0</v>
      </c>
      <c r="I605" s="112"/>
      <c r="J605" s="112"/>
      <c r="K605" s="112"/>
      <c r="L605" s="112"/>
      <c r="M605" s="112"/>
      <c r="N605" s="305"/>
      <c r="O605" s="288"/>
      <c r="P605" s="288"/>
      <c r="Q605" s="288"/>
      <c r="R605" s="288"/>
      <c r="S605" s="288"/>
      <c r="T605" s="288"/>
      <c r="U605" s="288"/>
      <c r="V605" s="288"/>
      <c r="W605" s="288"/>
      <c r="X605" s="288"/>
      <c r="Y605" s="288"/>
      <c r="Z605" s="288"/>
      <c r="AA605" s="288"/>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5"/>
      <c r="BM605" s="312"/>
      <c r="BN605" s="313"/>
    </row>
    <row r="606" s="48" customFormat="1" ht="33.95" hidden="1" customHeight="1" outlineLevel="3" spans="2:66">
      <c r="B606" s="115" t="s">
        <v>784</v>
      </c>
      <c r="C606" s="116" t="s">
        <v>2192</v>
      </c>
      <c r="D606" s="48" t="s">
        <v>2193</v>
      </c>
      <c r="E606" s="115"/>
      <c r="F606" s="115" t="s">
        <v>1610</v>
      </c>
      <c r="G606" s="115" t="s">
        <v>928</v>
      </c>
      <c r="H606" s="115">
        <f t="shared" ref="H606:H613" si="1036">J606*L606</f>
        <v>0</v>
      </c>
      <c r="I606" s="115" t="s">
        <v>1227</v>
      </c>
      <c r="J606" s="115">
        <v>1</v>
      </c>
      <c r="K606" s="115" t="s">
        <v>1228</v>
      </c>
      <c r="L606" s="299"/>
      <c r="M606" s="115" t="s">
        <v>1362</v>
      </c>
      <c r="N606" s="115">
        <f t="shared" ref="N606:N613" si="1037">COUNTA(O606:Z606)</f>
        <v>0</v>
      </c>
      <c r="O606" s="318"/>
      <c r="P606" s="318"/>
      <c r="Q606" s="318"/>
      <c r="R606" s="318"/>
      <c r="S606" s="318"/>
      <c r="T606" s="318"/>
      <c r="U606" s="318"/>
      <c r="V606" s="318"/>
      <c r="W606" s="318"/>
      <c r="X606" s="318"/>
      <c r="Y606" s="318"/>
      <c r="Z606" s="318"/>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6"/>
      <c r="BM606" s="312"/>
      <c r="BN606" s="314"/>
    </row>
    <row r="607" s="48" customFormat="1" ht="33.95" hidden="1" customHeight="1" outlineLevel="3" spans="2:66">
      <c r="B607" s="115" t="s">
        <v>784</v>
      </c>
      <c r="C607" s="116" t="s">
        <v>2194</v>
      </c>
      <c r="D607" s="48" t="s">
        <v>2195</v>
      </c>
      <c r="E607" s="115"/>
      <c r="F607" s="115" t="s">
        <v>1610</v>
      </c>
      <c r="G607" s="115" t="s">
        <v>928</v>
      </c>
      <c r="H607" s="115">
        <f t="shared" si="1036"/>
        <v>0</v>
      </c>
      <c r="I607" s="115" t="s">
        <v>1227</v>
      </c>
      <c r="J607" s="115">
        <v>1</v>
      </c>
      <c r="K607" s="115" t="s">
        <v>1228</v>
      </c>
      <c r="L607" s="299"/>
      <c r="M607" s="115" t="s">
        <v>1362</v>
      </c>
      <c r="N607" s="115">
        <f t="shared" si="1037"/>
        <v>0</v>
      </c>
      <c r="O607" s="299"/>
      <c r="P607" s="299"/>
      <c r="Q607" s="299"/>
      <c r="R607" s="299"/>
      <c r="S607" s="299"/>
      <c r="T607" s="299"/>
      <c r="U607" s="299"/>
      <c r="V607" s="299"/>
      <c r="W607" s="299"/>
      <c r="X607" s="299"/>
      <c r="Y607" s="299"/>
      <c r="Z607" s="299"/>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6"/>
      <c r="BM607" s="312"/>
      <c r="BN607" s="314"/>
    </row>
    <row r="608" s="48" customFormat="1" ht="33.95" hidden="1" customHeight="1" outlineLevel="3" spans="2:66">
      <c r="B608" s="115" t="s">
        <v>784</v>
      </c>
      <c r="C608" s="116" t="s">
        <v>2196</v>
      </c>
      <c r="D608" s="48" t="s">
        <v>2197</v>
      </c>
      <c r="E608" s="115"/>
      <c r="F608" s="115" t="s">
        <v>1610</v>
      </c>
      <c r="G608" s="115" t="s">
        <v>928</v>
      </c>
      <c r="H608" s="115">
        <f t="shared" si="1036"/>
        <v>0</v>
      </c>
      <c r="I608" s="115" t="s">
        <v>1227</v>
      </c>
      <c r="J608" s="115">
        <v>1</v>
      </c>
      <c r="K608" s="115" t="s">
        <v>1228</v>
      </c>
      <c r="L608" s="299"/>
      <c r="M608" s="115" t="s">
        <v>1362</v>
      </c>
      <c r="N608" s="115">
        <f t="shared" si="1037"/>
        <v>0</v>
      </c>
      <c r="O608" s="299"/>
      <c r="P608" s="299"/>
      <c r="Q608" s="299"/>
      <c r="R608" s="299"/>
      <c r="S608" s="299"/>
      <c r="T608" s="299"/>
      <c r="U608" s="299"/>
      <c r="V608" s="299"/>
      <c r="W608" s="299"/>
      <c r="X608" s="299"/>
      <c r="Y608" s="299"/>
      <c r="Z608" s="299"/>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6"/>
      <c r="BM608" s="312"/>
      <c r="BN608" s="314"/>
    </row>
    <row r="609" s="48" customFormat="1" ht="33.95" hidden="1" customHeight="1" outlineLevel="3" spans="2:66">
      <c r="B609" s="115" t="s">
        <v>784</v>
      </c>
      <c r="C609" s="116" t="s">
        <v>2198</v>
      </c>
      <c r="D609" s="48" t="s">
        <v>2199</v>
      </c>
      <c r="E609" s="115"/>
      <c r="F609" s="115" t="s">
        <v>1610</v>
      </c>
      <c r="G609" s="115" t="s">
        <v>928</v>
      </c>
      <c r="H609" s="115">
        <f t="shared" si="1036"/>
        <v>0</v>
      </c>
      <c r="I609" s="115" t="s">
        <v>1227</v>
      </c>
      <c r="J609" s="115">
        <v>1</v>
      </c>
      <c r="K609" s="115" t="s">
        <v>1228</v>
      </c>
      <c r="L609" s="299"/>
      <c r="M609" s="115" t="s">
        <v>1362</v>
      </c>
      <c r="N609" s="115">
        <f t="shared" si="1037"/>
        <v>0</v>
      </c>
      <c r="O609" s="299"/>
      <c r="P609" s="299"/>
      <c r="Q609" s="299"/>
      <c r="R609" s="299"/>
      <c r="S609" s="299"/>
      <c r="T609" s="299"/>
      <c r="U609" s="299"/>
      <c r="V609" s="299"/>
      <c r="W609" s="299"/>
      <c r="X609" s="299"/>
      <c r="Y609" s="299"/>
      <c r="Z609" s="299"/>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6"/>
      <c r="BM609" s="312"/>
      <c r="BN609" s="314"/>
    </row>
    <row r="610" s="48" customFormat="1" ht="33.95" hidden="1" customHeight="1" outlineLevel="3" spans="2:66">
      <c r="B610" s="115" t="s">
        <v>784</v>
      </c>
      <c r="C610" s="116" t="s">
        <v>2200</v>
      </c>
      <c r="D610" s="48" t="s">
        <v>2201</v>
      </c>
      <c r="E610" s="115"/>
      <c r="F610" s="115" t="s">
        <v>1610</v>
      </c>
      <c r="G610" s="115" t="s">
        <v>928</v>
      </c>
      <c r="H610" s="115">
        <f t="shared" si="1036"/>
        <v>0</v>
      </c>
      <c r="I610" s="115" t="s">
        <v>1227</v>
      </c>
      <c r="J610" s="115">
        <v>1</v>
      </c>
      <c r="K610" s="115" t="s">
        <v>1228</v>
      </c>
      <c r="L610" s="299"/>
      <c r="M610" s="115" t="s">
        <v>1362</v>
      </c>
      <c r="N610" s="115">
        <f t="shared" si="1037"/>
        <v>0</v>
      </c>
      <c r="O610" s="299"/>
      <c r="P610" s="299"/>
      <c r="Q610" s="299"/>
      <c r="R610" s="299"/>
      <c r="S610" s="299"/>
      <c r="T610" s="299"/>
      <c r="U610" s="299"/>
      <c r="V610" s="299"/>
      <c r="W610" s="299"/>
      <c r="X610" s="299"/>
      <c r="Y610" s="299"/>
      <c r="Z610" s="299"/>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6"/>
      <c r="BM610" s="312"/>
      <c r="BN610" s="314"/>
    </row>
    <row r="611" s="48" customFormat="1" ht="33.95" hidden="1" customHeight="1" outlineLevel="3" spans="2:66">
      <c r="B611" s="115" t="s">
        <v>784</v>
      </c>
      <c r="C611" s="116" t="s">
        <v>2202</v>
      </c>
      <c r="D611" s="48" t="s">
        <v>2203</v>
      </c>
      <c r="E611" s="115"/>
      <c r="F611" s="115" t="s">
        <v>1610</v>
      </c>
      <c r="G611" s="115" t="s">
        <v>928</v>
      </c>
      <c r="H611" s="115">
        <f t="shared" si="1036"/>
        <v>0</v>
      </c>
      <c r="I611" s="115" t="s">
        <v>1227</v>
      </c>
      <c r="J611" s="115">
        <v>1</v>
      </c>
      <c r="K611" s="115" t="s">
        <v>1228</v>
      </c>
      <c r="L611" s="299"/>
      <c r="M611" s="115" t="s">
        <v>1362</v>
      </c>
      <c r="N611" s="115">
        <f t="shared" si="1037"/>
        <v>0</v>
      </c>
      <c r="O611" s="299"/>
      <c r="P611" s="299"/>
      <c r="Q611" s="299"/>
      <c r="R611" s="299"/>
      <c r="S611" s="299"/>
      <c r="T611" s="299"/>
      <c r="U611" s="299"/>
      <c r="V611" s="299"/>
      <c r="W611" s="299"/>
      <c r="X611" s="299"/>
      <c r="Y611" s="299"/>
      <c r="Z611" s="299"/>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6"/>
      <c r="BM611" s="312"/>
      <c r="BN611" s="314"/>
    </row>
    <row r="612" s="48" customFormat="1" ht="33.95" hidden="1" customHeight="1" outlineLevel="3" spans="2:66">
      <c r="B612" s="115" t="s">
        <v>784</v>
      </c>
      <c r="C612" s="116" t="s">
        <v>2204</v>
      </c>
      <c r="D612" s="48" t="s">
        <v>2205</v>
      </c>
      <c r="E612" s="115"/>
      <c r="F612" s="115" t="s">
        <v>1610</v>
      </c>
      <c r="G612" s="115" t="s">
        <v>928</v>
      </c>
      <c r="H612" s="115">
        <f t="shared" si="1036"/>
        <v>0</v>
      </c>
      <c r="I612" s="115" t="s">
        <v>1227</v>
      </c>
      <c r="J612" s="115">
        <v>1</v>
      </c>
      <c r="K612" s="115" t="s">
        <v>1228</v>
      </c>
      <c r="L612" s="299"/>
      <c r="M612" s="115" t="s">
        <v>1362</v>
      </c>
      <c r="N612" s="115">
        <f t="shared" si="1037"/>
        <v>0</v>
      </c>
      <c r="O612" s="299"/>
      <c r="P612" s="299"/>
      <c r="Q612" s="299"/>
      <c r="R612" s="299"/>
      <c r="S612" s="299"/>
      <c r="T612" s="299"/>
      <c r="U612" s="299"/>
      <c r="V612" s="299"/>
      <c r="W612" s="299"/>
      <c r="X612" s="299"/>
      <c r="Y612" s="299"/>
      <c r="Z612" s="299"/>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6"/>
      <c r="BM612" s="312"/>
      <c r="BN612" s="314"/>
    </row>
    <row r="613" s="48" customFormat="1" ht="33.95" hidden="1" customHeight="1" outlineLevel="3" spans="2:66">
      <c r="B613" s="115" t="s">
        <v>784</v>
      </c>
      <c r="C613" s="116" t="s">
        <v>2206</v>
      </c>
      <c r="D613" s="48" t="s">
        <v>2207</v>
      </c>
      <c r="E613" s="115"/>
      <c r="F613" s="115" t="s">
        <v>1610</v>
      </c>
      <c r="G613" s="115" t="s">
        <v>928</v>
      </c>
      <c r="H613" s="115">
        <f t="shared" si="1036"/>
        <v>0</v>
      </c>
      <c r="I613" s="115" t="s">
        <v>1227</v>
      </c>
      <c r="J613" s="115">
        <v>1</v>
      </c>
      <c r="K613" s="115" t="s">
        <v>1228</v>
      </c>
      <c r="L613" s="299"/>
      <c r="M613" s="115" t="s">
        <v>1362</v>
      </c>
      <c r="N613" s="115">
        <f t="shared" si="1037"/>
        <v>0</v>
      </c>
      <c r="O613" s="317"/>
      <c r="P613" s="317"/>
      <c r="Q613" s="317"/>
      <c r="R613" s="317"/>
      <c r="S613" s="317"/>
      <c r="T613" s="317"/>
      <c r="U613" s="317"/>
      <c r="V613" s="317"/>
      <c r="W613" s="317"/>
      <c r="X613" s="317"/>
      <c r="Y613" s="317"/>
      <c r="Z613" s="317"/>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6"/>
      <c r="BM613" s="312"/>
      <c r="BN613" s="314"/>
    </row>
    <row r="614" s="29" customFormat="1" ht="33.95" hidden="1" customHeight="1" outlineLevel="2" collapsed="1" spans="2:66">
      <c r="B614" s="112" t="s">
        <v>779</v>
      </c>
      <c r="C614" s="113" t="s">
        <v>2208</v>
      </c>
      <c r="D614" s="29" t="s">
        <v>2209</v>
      </c>
      <c r="E614" s="112"/>
      <c r="F614" s="112"/>
      <c r="G614" s="112"/>
      <c r="H614" s="112">
        <f>SUM(H615:H623)</f>
        <v>0</v>
      </c>
      <c r="I614" s="112"/>
      <c r="J614" s="112"/>
      <c r="K614" s="112"/>
      <c r="L614" s="112"/>
      <c r="M614" s="112"/>
      <c r="N614" s="305"/>
      <c r="O614" s="288"/>
      <c r="P614" s="288"/>
      <c r="Q614" s="288"/>
      <c r="R614" s="288"/>
      <c r="S614" s="288"/>
      <c r="T614" s="288"/>
      <c r="U614" s="288"/>
      <c r="V614" s="288"/>
      <c r="W614" s="288"/>
      <c r="X614" s="288"/>
      <c r="Y614" s="288"/>
      <c r="Z614" s="288"/>
      <c r="AA614" s="288"/>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5"/>
      <c r="BM614" s="312"/>
      <c r="BN614" s="313"/>
    </row>
    <row r="615" s="48" customFormat="1" ht="33.95" hidden="1" customHeight="1" outlineLevel="3" spans="2:66">
      <c r="B615" s="115" t="s">
        <v>784</v>
      </c>
      <c r="C615" s="116" t="s">
        <v>2210</v>
      </c>
      <c r="D615" s="48" t="s">
        <v>2211</v>
      </c>
      <c r="E615" s="115"/>
      <c r="F615" s="115" t="s">
        <v>1610</v>
      </c>
      <c r="G615" s="115" t="s">
        <v>928</v>
      </c>
      <c r="H615" s="115">
        <f t="shared" ref="H615:H623" si="1052">J615*L615</f>
        <v>0</v>
      </c>
      <c r="I615" s="115" t="s">
        <v>1227</v>
      </c>
      <c r="J615" s="115">
        <v>1</v>
      </c>
      <c r="K615" s="115" t="s">
        <v>1228</v>
      </c>
      <c r="L615" s="299"/>
      <c r="M615" s="115" t="s">
        <v>1362</v>
      </c>
      <c r="N615" s="115">
        <f t="shared" ref="N615:N623" si="1053">COUNTA(O615:Z615)</f>
        <v>0</v>
      </c>
      <c r="O615" s="318"/>
      <c r="P615" s="318"/>
      <c r="Q615" s="318"/>
      <c r="R615" s="318"/>
      <c r="S615" s="318"/>
      <c r="T615" s="318"/>
      <c r="U615" s="318"/>
      <c r="V615" s="318"/>
      <c r="W615" s="318"/>
      <c r="X615" s="318"/>
      <c r="Y615" s="318"/>
      <c r="Z615" s="318"/>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6"/>
      <c r="BM615" s="312"/>
      <c r="BN615" s="314"/>
    </row>
    <row r="616" s="48" customFormat="1" ht="33.95" hidden="1" customHeight="1" outlineLevel="3" spans="2:66">
      <c r="B616" s="115" t="s">
        <v>784</v>
      </c>
      <c r="C616" s="116" t="s">
        <v>2212</v>
      </c>
      <c r="D616" s="48" t="s">
        <v>2213</v>
      </c>
      <c r="E616" s="115"/>
      <c r="F616" s="115" t="s">
        <v>1610</v>
      </c>
      <c r="G616" s="115" t="s">
        <v>928</v>
      </c>
      <c r="H616" s="115">
        <f t="shared" si="1052"/>
        <v>0</v>
      </c>
      <c r="I616" s="115" t="s">
        <v>1227</v>
      </c>
      <c r="J616" s="115">
        <v>1</v>
      </c>
      <c r="K616" s="115" t="s">
        <v>1228</v>
      </c>
      <c r="L616" s="299"/>
      <c r="M616" s="115" t="s">
        <v>1362</v>
      </c>
      <c r="N616" s="115">
        <f t="shared" si="1053"/>
        <v>0</v>
      </c>
      <c r="O616" s="299"/>
      <c r="P616" s="299"/>
      <c r="Q616" s="299"/>
      <c r="R616" s="299"/>
      <c r="S616" s="299"/>
      <c r="T616" s="299"/>
      <c r="U616" s="299"/>
      <c r="V616" s="299"/>
      <c r="W616" s="299"/>
      <c r="X616" s="299"/>
      <c r="Y616" s="299"/>
      <c r="Z616" s="299"/>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6"/>
      <c r="BM616" s="312"/>
      <c r="BN616" s="314"/>
    </row>
    <row r="617" s="48" customFormat="1" ht="33.95" hidden="1" customHeight="1" outlineLevel="3" spans="2:66">
      <c r="B617" s="115" t="s">
        <v>784</v>
      </c>
      <c r="C617" s="116" t="s">
        <v>2214</v>
      </c>
      <c r="D617" s="48" t="s">
        <v>2215</v>
      </c>
      <c r="E617" s="115"/>
      <c r="F617" s="115" t="s">
        <v>1610</v>
      </c>
      <c r="G617" s="115" t="s">
        <v>928</v>
      </c>
      <c r="H617" s="115">
        <f t="shared" si="1052"/>
        <v>0</v>
      </c>
      <c r="I617" s="115" t="s">
        <v>1227</v>
      </c>
      <c r="J617" s="115">
        <v>1</v>
      </c>
      <c r="K617" s="115" t="s">
        <v>1228</v>
      </c>
      <c r="L617" s="299"/>
      <c r="M617" s="115" t="s">
        <v>1362</v>
      </c>
      <c r="N617" s="115">
        <f t="shared" si="1053"/>
        <v>0</v>
      </c>
      <c r="O617" s="299"/>
      <c r="P617" s="299"/>
      <c r="Q617" s="299"/>
      <c r="R617" s="299"/>
      <c r="S617" s="299"/>
      <c r="T617" s="299"/>
      <c r="U617" s="299"/>
      <c r="V617" s="299"/>
      <c r="W617" s="299"/>
      <c r="X617" s="299"/>
      <c r="Y617" s="299"/>
      <c r="Z617" s="299"/>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6"/>
      <c r="BM617" s="312"/>
      <c r="BN617" s="314"/>
    </row>
    <row r="618" s="48" customFormat="1" ht="33.95" hidden="1" customHeight="1" outlineLevel="3" spans="2:66">
      <c r="B618" s="115" t="s">
        <v>784</v>
      </c>
      <c r="C618" s="116" t="s">
        <v>2216</v>
      </c>
      <c r="D618" s="48" t="s">
        <v>2217</v>
      </c>
      <c r="E618" s="115"/>
      <c r="F618" s="115" t="s">
        <v>1610</v>
      </c>
      <c r="G618" s="115" t="s">
        <v>928</v>
      </c>
      <c r="H618" s="115">
        <f t="shared" si="1052"/>
        <v>0</v>
      </c>
      <c r="I618" s="115" t="s">
        <v>1227</v>
      </c>
      <c r="J618" s="115">
        <v>1</v>
      </c>
      <c r="K618" s="115" t="s">
        <v>1228</v>
      </c>
      <c r="L618" s="299"/>
      <c r="M618" s="115" t="s">
        <v>1362</v>
      </c>
      <c r="N618" s="115">
        <f t="shared" si="1053"/>
        <v>0</v>
      </c>
      <c r="O618" s="299"/>
      <c r="P618" s="299"/>
      <c r="Q618" s="299"/>
      <c r="R618" s="299"/>
      <c r="S618" s="299"/>
      <c r="T618" s="299"/>
      <c r="U618" s="299"/>
      <c r="V618" s="299"/>
      <c r="W618" s="299"/>
      <c r="X618" s="299"/>
      <c r="Y618" s="299"/>
      <c r="Z618" s="299"/>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6"/>
      <c r="BM618" s="312"/>
      <c r="BN618" s="314"/>
    </row>
    <row r="619" s="48" customFormat="1" ht="33.95" hidden="1" customHeight="1" outlineLevel="3" spans="2:66">
      <c r="B619" s="115" t="s">
        <v>784</v>
      </c>
      <c r="C619" s="116" t="s">
        <v>2218</v>
      </c>
      <c r="D619" s="48" t="s">
        <v>2219</v>
      </c>
      <c r="E619" s="115"/>
      <c r="F619" s="115" t="s">
        <v>1610</v>
      </c>
      <c r="G619" s="115" t="s">
        <v>928</v>
      </c>
      <c r="H619" s="115">
        <f t="shared" si="1052"/>
        <v>0</v>
      </c>
      <c r="I619" s="115" t="s">
        <v>1227</v>
      </c>
      <c r="J619" s="115">
        <v>1</v>
      </c>
      <c r="K619" s="115" t="s">
        <v>1228</v>
      </c>
      <c r="L619" s="299"/>
      <c r="M619" s="115" t="s">
        <v>1362</v>
      </c>
      <c r="N619" s="115">
        <f t="shared" si="1053"/>
        <v>0</v>
      </c>
      <c r="O619" s="299"/>
      <c r="P619" s="299"/>
      <c r="Q619" s="299"/>
      <c r="R619" s="299"/>
      <c r="S619" s="299"/>
      <c r="T619" s="299"/>
      <c r="U619" s="299"/>
      <c r="V619" s="299"/>
      <c r="W619" s="299"/>
      <c r="X619" s="299"/>
      <c r="Y619" s="299"/>
      <c r="Z619" s="299"/>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6"/>
      <c r="BM619" s="312"/>
      <c r="BN619" s="314"/>
    </row>
    <row r="620" s="48" customFormat="1" ht="33.95" hidden="1" customHeight="1" outlineLevel="3" spans="2:66">
      <c r="B620" s="115" t="s">
        <v>784</v>
      </c>
      <c r="C620" s="116" t="s">
        <v>2220</v>
      </c>
      <c r="D620" s="48" t="s">
        <v>2221</v>
      </c>
      <c r="E620" s="115"/>
      <c r="F620" s="115" t="s">
        <v>1610</v>
      </c>
      <c r="G620" s="115" t="s">
        <v>928</v>
      </c>
      <c r="H620" s="115">
        <f t="shared" si="1052"/>
        <v>0</v>
      </c>
      <c r="I620" s="115" t="s">
        <v>1227</v>
      </c>
      <c r="J620" s="115">
        <v>1</v>
      </c>
      <c r="K620" s="115" t="s">
        <v>1228</v>
      </c>
      <c r="L620" s="299"/>
      <c r="M620" s="115" t="s">
        <v>1362</v>
      </c>
      <c r="N620" s="115">
        <f t="shared" si="1053"/>
        <v>0</v>
      </c>
      <c r="O620" s="299"/>
      <c r="P620" s="299"/>
      <c r="Q620" s="299"/>
      <c r="R620" s="299"/>
      <c r="S620" s="299"/>
      <c r="T620" s="299"/>
      <c r="U620" s="299"/>
      <c r="V620" s="299"/>
      <c r="W620" s="299"/>
      <c r="X620" s="299"/>
      <c r="Y620" s="299"/>
      <c r="Z620" s="299"/>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6"/>
      <c r="BM620" s="312"/>
      <c r="BN620" s="314"/>
    </row>
    <row r="621" s="48" customFormat="1" ht="33.95" hidden="1" customHeight="1" outlineLevel="3" spans="2:66">
      <c r="B621" s="115" t="s">
        <v>784</v>
      </c>
      <c r="C621" s="116" t="s">
        <v>2222</v>
      </c>
      <c r="D621" s="48" t="s">
        <v>2223</v>
      </c>
      <c r="E621" s="115"/>
      <c r="F621" s="115" t="s">
        <v>1610</v>
      </c>
      <c r="G621" s="115" t="s">
        <v>928</v>
      </c>
      <c r="H621" s="115">
        <f t="shared" si="1052"/>
        <v>0</v>
      </c>
      <c r="I621" s="115" t="s">
        <v>1227</v>
      </c>
      <c r="J621" s="115">
        <v>1</v>
      </c>
      <c r="K621" s="115" t="s">
        <v>1228</v>
      </c>
      <c r="L621" s="299"/>
      <c r="M621" s="115" t="s">
        <v>1362</v>
      </c>
      <c r="N621" s="115">
        <f t="shared" si="1053"/>
        <v>0</v>
      </c>
      <c r="O621" s="299"/>
      <c r="P621" s="299"/>
      <c r="Q621" s="299"/>
      <c r="R621" s="299"/>
      <c r="S621" s="299"/>
      <c r="T621" s="299"/>
      <c r="U621" s="299"/>
      <c r="V621" s="299"/>
      <c r="W621" s="299"/>
      <c r="X621" s="299"/>
      <c r="Y621" s="299"/>
      <c r="Z621" s="299"/>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6"/>
      <c r="BM621" s="312"/>
      <c r="BN621" s="314"/>
    </row>
    <row r="622" s="48" customFormat="1" ht="33.95" hidden="1" customHeight="1" outlineLevel="3" spans="2:66">
      <c r="B622" s="115" t="s">
        <v>784</v>
      </c>
      <c r="C622" s="116" t="s">
        <v>2224</v>
      </c>
      <c r="D622" s="48" t="s">
        <v>2225</v>
      </c>
      <c r="E622" s="115"/>
      <c r="F622" s="115" t="s">
        <v>1610</v>
      </c>
      <c r="G622" s="115" t="s">
        <v>928</v>
      </c>
      <c r="H622" s="115">
        <f t="shared" si="1052"/>
        <v>0</v>
      </c>
      <c r="I622" s="115" t="s">
        <v>1227</v>
      </c>
      <c r="J622" s="115">
        <v>1</v>
      </c>
      <c r="K622" s="115" t="s">
        <v>1228</v>
      </c>
      <c r="L622" s="299"/>
      <c r="M622" s="115" t="s">
        <v>1362</v>
      </c>
      <c r="N622" s="115">
        <f t="shared" si="1053"/>
        <v>0</v>
      </c>
      <c r="O622" s="299"/>
      <c r="P622" s="299"/>
      <c r="Q622" s="299"/>
      <c r="R622" s="299"/>
      <c r="S622" s="299"/>
      <c r="T622" s="299"/>
      <c r="U622" s="299"/>
      <c r="V622" s="299"/>
      <c r="W622" s="299"/>
      <c r="X622" s="299"/>
      <c r="Y622" s="299"/>
      <c r="Z622" s="299"/>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6"/>
      <c r="BM622" s="312"/>
      <c r="BN622" s="314"/>
    </row>
    <row r="623" s="48" customFormat="1" ht="33.95" hidden="1" customHeight="1" outlineLevel="3" spans="2:66">
      <c r="B623" s="115" t="s">
        <v>784</v>
      </c>
      <c r="C623" s="116" t="s">
        <v>2226</v>
      </c>
      <c r="D623" s="48" t="s">
        <v>2227</v>
      </c>
      <c r="E623" s="115"/>
      <c r="F623" s="115" t="s">
        <v>1610</v>
      </c>
      <c r="G623" s="115" t="s">
        <v>928</v>
      </c>
      <c r="H623" s="115">
        <f t="shared" si="1052"/>
        <v>0</v>
      </c>
      <c r="I623" s="115" t="s">
        <v>1227</v>
      </c>
      <c r="J623" s="115">
        <v>1</v>
      </c>
      <c r="K623" s="115" t="s">
        <v>1228</v>
      </c>
      <c r="L623" s="299"/>
      <c r="M623" s="115" t="s">
        <v>1362</v>
      </c>
      <c r="N623" s="115">
        <f t="shared" si="1053"/>
        <v>0</v>
      </c>
      <c r="O623" s="317"/>
      <c r="P623" s="317"/>
      <c r="Q623" s="317"/>
      <c r="R623" s="317"/>
      <c r="S623" s="317"/>
      <c r="T623" s="317"/>
      <c r="U623" s="317"/>
      <c r="V623" s="317"/>
      <c r="W623" s="317"/>
      <c r="X623" s="317"/>
      <c r="Y623" s="317"/>
      <c r="Z623" s="317"/>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6"/>
      <c r="BM623" s="312"/>
      <c r="BN623" s="314"/>
    </row>
    <row r="624" s="29" customFormat="1" ht="33.95" hidden="1" customHeight="1" outlineLevel="2" collapsed="1" spans="2:66">
      <c r="B624" s="112" t="s">
        <v>779</v>
      </c>
      <c r="C624" s="113" t="s">
        <v>2228</v>
      </c>
      <c r="D624" s="29" t="s">
        <v>2229</v>
      </c>
      <c r="E624" s="112"/>
      <c r="F624" s="112"/>
      <c r="G624" s="112"/>
      <c r="H624" s="112">
        <f>SUM(H625:H626)</f>
        <v>0</v>
      </c>
      <c r="I624" s="112"/>
      <c r="J624" s="112"/>
      <c r="K624" s="112"/>
      <c r="L624" s="112"/>
      <c r="M624" s="112"/>
      <c r="N624" s="305"/>
      <c r="O624" s="288"/>
      <c r="P624" s="288"/>
      <c r="Q624" s="288"/>
      <c r="R624" s="288"/>
      <c r="S624" s="288"/>
      <c r="T624" s="288"/>
      <c r="U624" s="288"/>
      <c r="V624" s="288"/>
      <c r="W624" s="288"/>
      <c r="X624" s="288"/>
      <c r="Y624" s="288"/>
      <c r="Z624" s="288"/>
      <c r="AA624" s="288"/>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5"/>
      <c r="BM624" s="312"/>
      <c r="BN624" s="313"/>
    </row>
    <row r="625" s="48" customFormat="1" ht="33.95" hidden="1" customHeight="1" outlineLevel="3" spans="2:66">
      <c r="B625" s="115" t="s">
        <v>784</v>
      </c>
      <c r="C625" s="116" t="s">
        <v>2230</v>
      </c>
      <c r="D625" s="48" t="s">
        <v>2231</v>
      </c>
      <c r="E625" s="115"/>
      <c r="F625" s="115" t="s">
        <v>1610</v>
      </c>
      <c r="G625" s="115" t="s">
        <v>928</v>
      </c>
      <c r="H625" s="115">
        <f t="shared" ref="H625:H633" si="1068">J625*L625</f>
        <v>0</v>
      </c>
      <c r="I625" s="115" t="s">
        <v>1227</v>
      </c>
      <c r="J625" s="115">
        <v>1</v>
      </c>
      <c r="K625" s="115" t="s">
        <v>1228</v>
      </c>
      <c r="L625" s="299"/>
      <c r="M625" s="115" t="s">
        <v>1362</v>
      </c>
      <c r="N625" s="115">
        <f t="shared" ref="N625:N633" si="1069">COUNTA(O625:Z625)</f>
        <v>0</v>
      </c>
      <c r="O625" s="318"/>
      <c r="P625" s="318"/>
      <c r="Q625" s="318"/>
      <c r="R625" s="318"/>
      <c r="S625" s="318"/>
      <c r="T625" s="318"/>
      <c r="U625" s="318"/>
      <c r="V625" s="318"/>
      <c r="W625" s="318"/>
      <c r="X625" s="318"/>
      <c r="Y625" s="318"/>
      <c r="Z625" s="318"/>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6"/>
      <c r="BM625" s="312"/>
      <c r="BN625" s="314"/>
    </row>
    <row r="626" s="48" customFormat="1" ht="33.95" hidden="1" customHeight="1" outlineLevel="3" spans="2:66">
      <c r="B626" s="115" t="s">
        <v>784</v>
      </c>
      <c r="C626" s="116" t="s">
        <v>2232</v>
      </c>
      <c r="D626" s="48" t="s">
        <v>2233</v>
      </c>
      <c r="E626" s="115"/>
      <c r="F626" s="115" t="s">
        <v>1610</v>
      </c>
      <c r="G626" s="115" t="s">
        <v>928</v>
      </c>
      <c r="H626" s="115">
        <f t="shared" si="1068"/>
        <v>0</v>
      </c>
      <c r="I626" s="115" t="s">
        <v>1227</v>
      </c>
      <c r="J626" s="115">
        <v>1</v>
      </c>
      <c r="K626" s="115" t="s">
        <v>1228</v>
      </c>
      <c r="L626" s="299"/>
      <c r="M626" s="115" t="s">
        <v>1362</v>
      </c>
      <c r="N626" s="115">
        <f t="shared" si="1069"/>
        <v>0</v>
      </c>
      <c r="O626" s="317"/>
      <c r="P626" s="317"/>
      <c r="Q626" s="317"/>
      <c r="R626" s="317"/>
      <c r="S626" s="317"/>
      <c r="T626" s="317"/>
      <c r="U626" s="317"/>
      <c r="V626" s="317"/>
      <c r="W626" s="317"/>
      <c r="X626" s="317"/>
      <c r="Y626" s="317"/>
      <c r="Z626" s="317"/>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6"/>
      <c r="BM626" s="312"/>
      <c r="BN626" s="314"/>
    </row>
    <row r="627" s="29" customFormat="1" ht="33.95" hidden="1" customHeight="1" outlineLevel="2" collapsed="1" spans="2:66">
      <c r="B627" s="112" t="s">
        <v>779</v>
      </c>
      <c r="C627" s="113" t="s">
        <v>2234</v>
      </c>
      <c r="D627" s="29" t="s">
        <v>2235</v>
      </c>
      <c r="E627" s="112"/>
      <c r="F627" s="112"/>
      <c r="G627" s="112"/>
      <c r="H627" s="112">
        <f>SUM(H628:H633)</f>
        <v>0</v>
      </c>
      <c r="I627" s="112"/>
      <c r="J627" s="112"/>
      <c r="K627" s="112"/>
      <c r="L627" s="112"/>
      <c r="M627" s="112"/>
      <c r="N627" s="305"/>
      <c r="O627" s="288"/>
      <c r="P627" s="288"/>
      <c r="Q627" s="288"/>
      <c r="R627" s="288"/>
      <c r="S627" s="288"/>
      <c r="T627" s="288"/>
      <c r="U627" s="288"/>
      <c r="V627" s="288"/>
      <c r="W627" s="288"/>
      <c r="X627" s="288"/>
      <c r="Y627" s="288"/>
      <c r="Z627" s="288"/>
      <c r="AA627" s="288"/>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5"/>
      <c r="BM627" s="312"/>
      <c r="BN627" s="313"/>
    </row>
    <row r="628" s="48" customFormat="1" ht="33.95" hidden="1" customHeight="1" outlineLevel="3" spans="2:66">
      <c r="B628" s="115" t="s">
        <v>784</v>
      </c>
      <c r="C628" s="116" t="s">
        <v>2236</v>
      </c>
      <c r="D628" s="48" t="s">
        <v>2237</v>
      </c>
      <c r="E628" s="115"/>
      <c r="F628" s="115" t="s">
        <v>1610</v>
      </c>
      <c r="G628" s="115" t="s">
        <v>928</v>
      </c>
      <c r="H628" s="115">
        <f t="shared" si="1068"/>
        <v>0</v>
      </c>
      <c r="I628" s="115" t="s">
        <v>1227</v>
      </c>
      <c r="J628" s="115">
        <v>1</v>
      </c>
      <c r="K628" s="115" t="s">
        <v>1228</v>
      </c>
      <c r="L628" s="299"/>
      <c r="M628" s="115" t="s">
        <v>1362</v>
      </c>
      <c r="N628" s="115">
        <f t="shared" si="1069"/>
        <v>0</v>
      </c>
      <c r="O628" s="318"/>
      <c r="P628" s="318"/>
      <c r="Q628" s="318"/>
      <c r="R628" s="318"/>
      <c r="S628" s="318"/>
      <c r="T628" s="318"/>
      <c r="U628" s="318"/>
      <c r="V628" s="318"/>
      <c r="W628" s="318"/>
      <c r="X628" s="318"/>
      <c r="Y628" s="318"/>
      <c r="Z628" s="318"/>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6"/>
      <c r="BM628" s="312"/>
      <c r="BN628" s="314"/>
    </row>
    <row r="629" s="48" customFormat="1" ht="33.95" hidden="1" customHeight="1" outlineLevel="3" spans="2:66">
      <c r="B629" s="115" t="s">
        <v>784</v>
      </c>
      <c r="C629" s="116" t="s">
        <v>2238</v>
      </c>
      <c r="D629" s="48" t="s">
        <v>2239</v>
      </c>
      <c r="E629" s="115"/>
      <c r="F629" s="115" t="s">
        <v>1610</v>
      </c>
      <c r="G629" s="115" t="s">
        <v>928</v>
      </c>
      <c r="H629" s="115">
        <f t="shared" si="1068"/>
        <v>0</v>
      </c>
      <c r="I629" s="115" t="s">
        <v>1227</v>
      </c>
      <c r="J629" s="115">
        <v>1</v>
      </c>
      <c r="K629" s="115" t="s">
        <v>1228</v>
      </c>
      <c r="L629" s="299"/>
      <c r="M629" s="115" t="s">
        <v>1362</v>
      </c>
      <c r="N629" s="115">
        <f t="shared" si="1069"/>
        <v>0</v>
      </c>
      <c r="O629" s="299"/>
      <c r="P629" s="299"/>
      <c r="Q629" s="299"/>
      <c r="R629" s="299"/>
      <c r="S629" s="299"/>
      <c r="T629" s="299"/>
      <c r="U629" s="299"/>
      <c r="V629" s="299"/>
      <c r="W629" s="299"/>
      <c r="X629" s="299"/>
      <c r="Y629" s="299"/>
      <c r="Z629" s="299"/>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6"/>
      <c r="BM629" s="312"/>
      <c r="BN629" s="314"/>
    </row>
    <row r="630" s="48" customFormat="1" ht="33.95" hidden="1" customHeight="1" outlineLevel="3" spans="2:66">
      <c r="B630" s="115" t="s">
        <v>784</v>
      </c>
      <c r="C630" s="116" t="s">
        <v>2240</v>
      </c>
      <c r="D630" s="48" t="s">
        <v>2241</v>
      </c>
      <c r="E630" s="115"/>
      <c r="F630" s="115" t="s">
        <v>1610</v>
      </c>
      <c r="G630" s="115" t="s">
        <v>928</v>
      </c>
      <c r="H630" s="115">
        <f t="shared" si="1068"/>
        <v>0</v>
      </c>
      <c r="I630" s="115" t="s">
        <v>1227</v>
      </c>
      <c r="J630" s="115">
        <v>1</v>
      </c>
      <c r="K630" s="115" t="s">
        <v>1228</v>
      </c>
      <c r="L630" s="299"/>
      <c r="M630" s="115" t="s">
        <v>1362</v>
      </c>
      <c r="N630" s="115">
        <f t="shared" si="1069"/>
        <v>0</v>
      </c>
      <c r="O630" s="299"/>
      <c r="P630" s="299"/>
      <c r="Q630" s="299"/>
      <c r="R630" s="299"/>
      <c r="S630" s="299"/>
      <c r="T630" s="299"/>
      <c r="U630" s="299"/>
      <c r="V630" s="299"/>
      <c r="W630" s="299"/>
      <c r="X630" s="299"/>
      <c r="Y630" s="299"/>
      <c r="Z630" s="299"/>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6"/>
      <c r="BM630" s="312"/>
      <c r="BN630" s="314"/>
    </row>
    <row r="631" s="48" customFormat="1" ht="33.95" hidden="1" customHeight="1" outlineLevel="3" spans="2:66">
      <c r="B631" s="115" t="s">
        <v>784</v>
      </c>
      <c r="C631" s="116" t="s">
        <v>2242</v>
      </c>
      <c r="D631" s="48" t="s">
        <v>2243</v>
      </c>
      <c r="E631" s="115"/>
      <c r="F631" s="115" t="s">
        <v>1610</v>
      </c>
      <c r="G631" s="115" t="s">
        <v>928</v>
      </c>
      <c r="H631" s="115">
        <f t="shared" si="1068"/>
        <v>0</v>
      </c>
      <c r="I631" s="115" t="s">
        <v>1227</v>
      </c>
      <c r="J631" s="115">
        <v>1</v>
      </c>
      <c r="K631" s="115" t="s">
        <v>1228</v>
      </c>
      <c r="L631" s="299"/>
      <c r="M631" s="115" t="s">
        <v>1362</v>
      </c>
      <c r="N631" s="115">
        <f t="shared" si="1069"/>
        <v>0</v>
      </c>
      <c r="O631" s="299"/>
      <c r="P631" s="299"/>
      <c r="Q631" s="299"/>
      <c r="R631" s="299"/>
      <c r="S631" s="299"/>
      <c r="T631" s="299"/>
      <c r="U631" s="299"/>
      <c r="V631" s="299"/>
      <c r="W631" s="299"/>
      <c r="X631" s="299"/>
      <c r="Y631" s="299"/>
      <c r="Z631" s="299"/>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6"/>
      <c r="BM631" s="312"/>
      <c r="BN631" s="314"/>
    </row>
    <row r="632" s="48" customFormat="1" ht="33.95" hidden="1" customHeight="1" outlineLevel="3" spans="2:66">
      <c r="B632" s="115" t="s">
        <v>784</v>
      </c>
      <c r="C632" s="116" t="s">
        <v>2244</v>
      </c>
      <c r="D632" s="48" t="s">
        <v>2245</v>
      </c>
      <c r="E632" s="115"/>
      <c r="F632" s="115" t="s">
        <v>1610</v>
      </c>
      <c r="G632" s="115" t="s">
        <v>928</v>
      </c>
      <c r="H632" s="115">
        <f t="shared" si="1068"/>
        <v>0</v>
      </c>
      <c r="I632" s="115" t="s">
        <v>1227</v>
      </c>
      <c r="J632" s="115">
        <v>1</v>
      </c>
      <c r="K632" s="115" t="s">
        <v>1228</v>
      </c>
      <c r="L632" s="299"/>
      <c r="M632" s="115" t="s">
        <v>1362</v>
      </c>
      <c r="N632" s="115">
        <f t="shared" si="1069"/>
        <v>0</v>
      </c>
      <c r="O632" s="299"/>
      <c r="P632" s="299"/>
      <c r="Q632" s="299"/>
      <c r="R632" s="299"/>
      <c r="S632" s="299"/>
      <c r="T632" s="299"/>
      <c r="U632" s="299"/>
      <c r="V632" s="299"/>
      <c r="W632" s="299"/>
      <c r="X632" s="299"/>
      <c r="Y632" s="299"/>
      <c r="Z632" s="299"/>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6"/>
      <c r="BM632" s="312"/>
      <c r="BN632" s="314"/>
    </row>
    <row r="633" s="48" customFormat="1" ht="33.95" hidden="1" customHeight="1" outlineLevel="3" spans="2:66">
      <c r="B633" s="115" t="s">
        <v>784</v>
      </c>
      <c r="C633" s="116" t="s">
        <v>2246</v>
      </c>
      <c r="D633" s="48" t="s">
        <v>2247</v>
      </c>
      <c r="E633" s="115"/>
      <c r="F633" s="115" t="s">
        <v>1610</v>
      </c>
      <c r="G633" s="115" t="s">
        <v>928</v>
      </c>
      <c r="H633" s="115">
        <f t="shared" si="1068"/>
        <v>0</v>
      </c>
      <c r="I633" s="115" t="s">
        <v>1227</v>
      </c>
      <c r="J633" s="115">
        <v>1</v>
      </c>
      <c r="K633" s="115" t="s">
        <v>1228</v>
      </c>
      <c r="L633" s="299"/>
      <c r="M633" s="115" t="s">
        <v>1362</v>
      </c>
      <c r="N633" s="115">
        <f t="shared" si="1069"/>
        <v>0</v>
      </c>
      <c r="O633" s="317"/>
      <c r="P633" s="317"/>
      <c r="Q633" s="317"/>
      <c r="R633" s="317"/>
      <c r="S633" s="317"/>
      <c r="T633" s="317"/>
      <c r="U633" s="317"/>
      <c r="V633" s="317"/>
      <c r="W633" s="317"/>
      <c r="X633" s="317"/>
      <c r="Y633" s="317"/>
      <c r="Z633" s="317"/>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6"/>
      <c r="BM633" s="312"/>
      <c r="BN633" s="314"/>
    </row>
    <row r="634" s="29" customFormat="1" ht="33.95" hidden="1" customHeight="1" outlineLevel="2" collapsed="1" spans="2:66">
      <c r="B634" s="112" t="s">
        <v>779</v>
      </c>
      <c r="C634" s="113" t="s">
        <v>2248</v>
      </c>
      <c r="D634" s="29" t="s">
        <v>2249</v>
      </c>
      <c r="E634" s="112"/>
      <c r="F634" s="112"/>
      <c r="G634" s="112"/>
      <c r="H634" s="112">
        <f>SUM(H635:H642)</f>
        <v>0</v>
      </c>
      <c r="I634" s="112"/>
      <c r="J634" s="112"/>
      <c r="K634" s="112"/>
      <c r="L634" s="112"/>
      <c r="M634" s="112"/>
      <c r="N634" s="305"/>
      <c r="O634" s="288"/>
      <c r="P634" s="288"/>
      <c r="Q634" s="288"/>
      <c r="R634" s="288"/>
      <c r="S634" s="288"/>
      <c r="T634" s="288"/>
      <c r="U634" s="288"/>
      <c r="V634" s="288"/>
      <c r="W634" s="288"/>
      <c r="X634" s="288"/>
      <c r="Y634" s="288"/>
      <c r="Z634" s="288"/>
      <c r="AA634" s="288"/>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5"/>
      <c r="BM634" s="312"/>
      <c r="BN634" s="313"/>
    </row>
    <row r="635" s="48" customFormat="1" ht="33.95" hidden="1" customHeight="1" outlineLevel="3" spans="2:66">
      <c r="B635" s="115" t="s">
        <v>784</v>
      </c>
      <c r="C635" s="116" t="s">
        <v>2250</v>
      </c>
      <c r="D635" s="48" t="s">
        <v>2251</v>
      </c>
      <c r="E635" s="115"/>
      <c r="F635" s="115" t="s">
        <v>1610</v>
      </c>
      <c r="G635" s="115" t="s">
        <v>928</v>
      </c>
      <c r="H635" s="115">
        <f t="shared" ref="H635:H642" si="1085">J635*L635</f>
        <v>0</v>
      </c>
      <c r="I635" s="115" t="s">
        <v>1227</v>
      </c>
      <c r="J635" s="115">
        <v>1</v>
      </c>
      <c r="K635" s="115" t="s">
        <v>1228</v>
      </c>
      <c r="L635" s="299"/>
      <c r="M635" s="115" t="s">
        <v>1362</v>
      </c>
      <c r="N635" s="115">
        <f t="shared" ref="N635:N642" si="1086">COUNTA(O635:Z635)</f>
        <v>0</v>
      </c>
      <c r="O635" s="318"/>
      <c r="P635" s="318"/>
      <c r="Q635" s="318"/>
      <c r="R635" s="318"/>
      <c r="S635" s="318"/>
      <c r="T635" s="318"/>
      <c r="U635" s="318"/>
      <c r="V635" s="318"/>
      <c r="W635" s="318"/>
      <c r="X635" s="318"/>
      <c r="Y635" s="318"/>
      <c r="Z635" s="318"/>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6"/>
      <c r="BM635" s="312"/>
      <c r="BN635" s="314"/>
    </row>
    <row r="636" s="48" customFormat="1" ht="33.95" hidden="1" customHeight="1" outlineLevel="3" spans="2:66">
      <c r="B636" s="115" t="s">
        <v>784</v>
      </c>
      <c r="C636" s="116" t="s">
        <v>2252</v>
      </c>
      <c r="D636" s="48" t="s">
        <v>2253</v>
      </c>
      <c r="E636" s="115"/>
      <c r="F636" s="115" t="s">
        <v>1610</v>
      </c>
      <c r="G636" s="115" t="s">
        <v>928</v>
      </c>
      <c r="H636" s="115">
        <f t="shared" si="1085"/>
        <v>0</v>
      </c>
      <c r="I636" s="115" t="s">
        <v>1227</v>
      </c>
      <c r="J636" s="115">
        <v>1</v>
      </c>
      <c r="K636" s="115" t="s">
        <v>1228</v>
      </c>
      <c r="L636" s="299"/>
      <c r="M636" s="115" t="s">
        <v>1362</v>
      </c>
      <c r="N636" s="115">
        <f t="shared" si="1086"/>
        <v>0</v>
      </c>
      <c r="O636" s="299"/>
      <c r="P636" s="299"/>
      <c r="Q636" s="299"/>
      <c r="R636" s="299"/>
      <c r="S636" s="299"/>
      <c r="T636" s="299"/>
      <c r="U636" s="299"/>
      <c r="V636" s="299"/>
      <c r="W636" s="299"/>
      <c r="X636" s="299"/>
      <c r="Y636" s="299"/>
      <c r="Z636" s="299"/>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6"/>
      <c r="BM636" s="312"/>
      <c r="BN636" s="314"/>
    </row>
    <row r="637" s="48" customFormat="1" ht="33.95" hidden="1" customHeight="1" outlineLevel="3" spans="2:66">
      <c r="B637" s="115" t="s">
        <v>784</v>
      </c>
      <c r="C637" s="116" t="s">
        <v>2254</v>
      </c>
      <c r="D637" s="48" t="s">
        <v>2255</v>
      </c>
      <c r="E637" s="115"/>
      <c r="F637" s="115" t="s">
        <v>1610</v>
      </c>
      <c r="G637" s="115" t="s">
        <v>928</v>
      </c>
      <c r="H637" s="115">
        <f t="shared" si="1085"/>
        <v>0</v>
      </c>
      <c r="I637" s="115" t="s">
        <v>1227</v>
      </c>
      <c r="J637" s="115">
        <v>1</v>
      </c>
      <c r="K637" s="115" t="s">
        <v>1228</v>
      </c>
      <c r="L637" s="299"/>
      <c r="M637" s="115" t="s">
        <v>1362</v>
      </c>
      <c r="N637" s="115">
        <f t="shared" si="1086"/>
        <v>0</v>
      </c>
      <c r="O637" s="299"/>
      <c r="P637" s="299"/>
      <c r="Q637" s="299"/>
      <c r="R637" s="299"/>
      <c r="S637" s="299"/>
      <c r="T637" s="299"/>
      <c r="U637" s="299"/>
      <c r="V637" s="299"/>
      <c r="W637" s="299"/>
      <c r="X637" s="299"/>
      <c r="Y637" s="299"/>
      <c r="Z637" s="299"/>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6"/>
      <c r="BM637" s="312"/>
      <c r="BN637" s="314"/>
    </row>
    <row r="638" s="48" customFormat="1" ht="33.95" hidden="1" customHeight="1" outlineLevel="3" spans="2:66">
      <c r="B638" s="115" t="s">
        <v>784</v>
      </c>
      <c r="C638" s="116" t="s">
        <v>2256</v>
      </c>
      <c r="D638" s="48" t="s">
        <v>2257</v>
      </c>
      <c r="E638" s="115"/>
      <c r="F638" s="115" t="s">
        <v>1610</v>
      </c>
      <c r="G638" s="115" t="s">
        <v>928</v>
      </c>
      <c r="H638" s="115">
        <f t="shared" si="1085"/>
        <v>0</v>
      </c>
      <c r="I638" s="115" t="s">
        <v>1227</v>
      </c>
      <c r="J638" s="115">
        <v>1</v>
      </c>
      <c r="K638" s="115" t="s">
        <v>1228</v>
      </c>
      <c r="L638" s="299"/>
      <c r="M638" s="115" t="s">
        <v>1362</v>
      </c>
      <c r="N638" s="115">
        <f t="shared" si="1086"/>
        <v>0</v>
      </c>
      <c r="O638" s="299"/>
      <c r="P638" s="299"/>
      <c r="Q638" s="299"/>
      <c r="R638" s="299"/>
      <c r="S638" s="299"/>
      <c r="T638" s="299"/>
      <c r="U638" s="299"/>
      <c r="V638" s="299"/>
      <c r="W638" s="299"/>
      <c r="X638" s="299"/>
      <c r="Y638" s="299"/>
      <c r="Z638" s="299"/>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6"/>
      <c r="BM638" s="312"/>
      <c r="BN638" s="314"/>
    </row>
    <row r="639" s="48" customFormat="1" ht="33.95" hidden="1" customHeight="1" outlineLevel="3" spans="2:66">
      <c r="B639" s="115" t="s">
        <v>784</v>
      </c>
      <c r="C639" s="116" t="s">
        <v>2258</v>
      </c>
      <c r="D639" s="48" t="s">
        <v>2259</v>
      </c>
      <c r="E639" s="115"/>
      <c r="F639" s="115" t="s">
        <v>1610</v>
      </c>
      <c r="G639" s="115" t="s">
        <v>928</v>
      </c>
      <c r="H639" s="115">
        <f t="shared" si="1085"/>
        <v>0</v>
      </c>
      <c r="I639" s="115" t="s">
        <v>1227</v>
      </c>
      <c r="J639" s="115">
        <v>1</v>
      </c>
      <c r="K639" s="115" t="s">
        <v>1228</v>
      </c>
      <c r="L639" s="299"/>
      <c r="M639" s="115" t="s">
        <v>1362</v>
      </c>
      <c r="N639" s="115">
        <f t="shared" si="1086"/>
        <v>0</v>
      </c>
      <c r="O639" s="299"/>
      <c r="P639" s="299"/>
      <c r="Q639" s="299"/>
      <c r="R639" s="299"/>
      <c r="S639" s="299"/>
      <c r="T639" s="299"/>
      <c r="U639" s="299"/>
      <c r="V639" s="299"/>
      <c r="W639" s="299"/>
      <c r="X639" s="299"/>
      <c r="Y639" s="299"/>
      <c r="Z639" s="299"/>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6"/>
      <c r="BM639" s="312"/>
      <c r="BN639" s="314"/>
    </row>
    <row r="640" s="48" customFormat="1" ht="33.95" hidden="1" customHeight="1" outlineLevel="3" spans="2:66">
      <c r="B640" s="115" t="s">
        <v>784</v>
      </c>
      <c r="C640" s="116" t="s">
        <v>2260</v>
      </c>
      <c r="D640" s="48" t="s">
        <v>2261</v>
      </c>
      <c r="E640" s="115"/>
      <c r="F640" s="115" t="s">
        <v>1610</v>
      </c>
      <c r="G640" s="115" t="s">
        <v>928</v>
      </c>
      <c r="H640" s="115">
        <f t="shared" si="1085"/>
        <v>0</v>
      </c>
      <c r="I640" s="115" t="s">
        <v>1227</v>
      </c>
      <c r="J640" s="115">
        <v>1</v>
      </c>
      <c r="K640" s="115" t="s">
        <v>1228</v>
      </c>
      <c r="L640" s="299"/>
      <c r="M640" s="115" t="s">
        <v>1362</v>
      </c>
      <c r="N640" s="115">
        <f t="shared" si="1086"/>
        <v>0</v>
      </c>
      <c r="O640" s="299"/>
      <c r="P640" s="299"/>
      <c r="Q640" s="299"/>
      <c r="R640" s="299"/>
      <c r="S640" s="299"/>
      <c r="T640" s="299"/>
      <c r="U640" s="299"/>
      <c r="V640" s="299"/>
      <c r="W640" s="299"/>
      <c r="X640" s="299"/>
      <c r="Y640" s="299"/>
      <c r="Z640" s="299"/>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6"/>
      <c r="BM640" s="312"/>
      <c r="BN640" s="314"/>
    </row>
    <row r="641" s="48" customFormat="1" ht="33.95" hidden="1" customHeight="1" outlineLevel="3" spans="2:66">
      <c r="B641" s="115" t="s">
        <v>784</v>
      </c>
      <c r="C641" s="116" t="s">
        <v>2262</v>
      </c>
      <c r="D641" s="48" t="s">
        <v>2263</v>
      </c>
      <c r="E641" s="115"/>
      <c r="F641" s="115" t="s">
        <v>1610</v>
      </c>
      <c r="G641" s="115" t="s">
        <v>928</v>
      </c>
      <c r="H641" s="115">
        <f t="shared" si="1085"/>
        <v>0</v>
      </c>
      <c r="I641" s="115" t="s">
        <v>1227</v>
      </c>
      <c r="J641" s="115">
        <v>1</v>
      </c>
      <c r="K641" s="115" t="s">
        <v>1228</v>
      </c>
      <c r="L641" s="299"/>
      <c r="M641" s="115" t="s">
        <v>1362</v>
      </c>
      <c r="N641" s="115">
        <f t="shared" si="1086"/>
        <v>0</v>
      </c>
      <c r="O641" s="299"/>
      <c r="P641" s="299"/>
      <c r="Q641" s="299"/>
      <c r="R641" s="299"/>
      <c r="S641" s="299"/>
      <c r="T641" s="299"/>
      <c r="U641" s="299"/>
      <c r="V641" s="299"/>
      <c r="W641" s="299"/>
      <c r="X641" s="299"/>
      <c r="Y641" s="299"/>
      <c r="Z641" s="299"/>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6"/>
      <c r="BM641" s="312"/>
      <c r="BN641" s="314"/>
    </row>
    <row r="642" s="48" customFormat="1" ht="33.95" hidden="1" customHeight="1" outlineLevel="3" spans="2:66">
      <c r="B642" s="115" t="s">
        <v>784</v>
      </c>
      <c r="C642" s="116" t="s">
        <v>2264</v>
      </c>
      <c r="D642" s="48" t="s">
        <v>2265</v>
      </c>
      <c r="E642" s="115"/>
      <c r="F642" s="115" t="s">
        <v>1610</v>
      </c>
      <c r="G642" s="115" t="s">
        <v>928</v>
      </c>
      <c r="H642" s="115">
        <f t="shared" si="1085"/>
        <v>0</v>
      </c>
      <c r="I642" s="115" t="s">
        <v>1227</v>
      </c>
      <c r="J642" s="115">
        <v>1</v>
      </c>
      <c r="K642" s="115" t="s">
        <v>1228</v>
      </c>
      <c r="L642" s="299"/>
      <c r="M642" s="115" t="s">
        <v>1362</v>
      </c>
      <c r="N642" s="115">
        <f t="shared" si="1086"/>
        <v>0</v>
      </c>
      <c r="O642" s="317"/>
      <c r="P642" s="317"/>
      <c r="Q642" s="317"/>
      <c r="R642" s="317"/>
      <c r="S642" s="317"/>
      <c r="T642" s="317"/>
      <c r="U642" s="317"/>
      <c r="V642" s="317"/>
      <c r="W642" s="317"/>
      <c r="X642" s="317"/>
      <c r="Y642" s="317"/>
      <c r="Z642" s="317"/>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6"/>
      <c r="BM642" s="312"/>
      <c r="BN642" s="314"/>
    </row>
    <row r="643" s="29" customFormat="1" ht="33.95" hidden="1" customHeight="1" outlineLevel="2" collapsed="1" spans="2:66">
      <c r="B643" s="112" t="s">
        <v>779</v>
      </c>
      <c r="C643" s="113" t="s">
        <v>2266</v>
      </c>
      <c r="D643" s="29" t="s">
        <v>2267</v>
      </c>
      <c r="E643" s="112"/>
      <c r="F643" s="112"/>
      <c r="G643" s="112"/>
      <c r="H643" s="112">
        <f>SUM(H644:H645)</f>
        <v>0</v>
      </c>
      <c r="I643" s="112"/>
      <c r="J643" s="112"/>
      <c r="K643" s="112"/>
      <c r="L643" s="112"/>
      <c r="M643" s="112"/>
      <c r="N643" s="305"/>
      <c r="O643" s="288"/>
      <c r="P643" s="288"/>
      <c r="Q643" s="288"/>
      <c r="R643" s="288"/>
      <c r="S643" s="288"/>
      <c r="T643" s="288"/>
      <c r="U643" s="288"/>
      <c r="V643" s="288"/>
      <c r="W643" s="288"/>
      <c r="X643" s="288"/>
      <c r="Y643" s="288"/>
      <c r="Z643" s="288"/>
      <c r="AA643" s="288"/>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5"/>
      <c r="BM643" s="312"/>
      <c r="BN643" s="313"/>
    </row>
    <row r="644" s="48" customFormat="1" ht="33.95" hidden="1" customHeight="1" outlineLevel="3" spans="2:66">
      <c r="B644" s="115" t="s">
        <v>784</v>
      </c>
      <c r="C644" s="116" t="s">
        <v>2268</v>
      </c>
      <c r="D644" s="48" t="s">
        <v>2269</v>
      </c>
      <c r="E644" s="115"/>
      <c r="F644" s="115" t="s">
        <v>1610</v>
      </c>
      <c r="G644" s="115" t="s">
        <v>928</v>
      </c>
      <c r="H644" s="115">
        <f t="shared" ref="H644:H650" si="1101">J644*L644</f>
        <v>0</v>
      </c>
      <c r="I644" s="115" t="s">
        <v>1227</v>
      </c>
      <c r="J644" s="115">
        <v>1</v>
      </c>
      <c r="K644" s="115" t="s">
        <v>1228</v>
      </c>
      <c r="L644" s="299"/>
      <c r="M644" s="115" t="s">
        <v>1362</v>
      </c>
      <c r="N644" s="115">
        <f t="shared" ref="N644:N650" si="1102">COUNTA(O644:Z644)</f>
        <v>0</v>
      </c>
      <c r="O644" s="318"/>
      <c r="P644" s="318"/>
      <c r="Q644" s="318"/>
      <c r="R644" s="318"/>
      <c r="S644" s="318"/>
      <c r="T644" s="318"/>
      <c r="U644" s="318"/>
      <c r="V644" s="318"/>
      <c r="W644" s="318"/>
      <c r="X644" s="318"/>
      <c r="Y644" s="318"/>
      <c r="Z644" s="318"/>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6"/>
      <c r="BM644" s="312"/>
      <c r="BN644" s="314"/>
    </row>
    <row r="645" s="48" customFormat="1" ht="33.95" hidden="1" customHeight="1" outlineLevel="3" spans="2:66">
      <c r="B645" s="115" t="s">
        <v>784</v>
      </c>
      <c r="C645" s="116" t="s">
        <v>2270</v>
      </c>
      <c r="D645" s="48" t="s">
        <v>2271</v>
      </c>
      <c r="E645" s="115"/>
      <c r="F645" s="115" t="s">
        <v>1610</v>
      </c>
      <c r="G645" s="115" t="s">
        <v>928</v>
      </c>
      <c r="H645" s="115">
        <f t="shared" si="1101"/>
        <v>0</v>
      </c>
      <c r="I645" s="115" t="s">
        <v>1227</v>
      </c>
      <c r="J645" s="115">
        <v>1</v>
      </c>
      <c r="K645" s="115" t="s">
        <v>1228</v>
      </c>
      <c r="L645" s="299"/>
      <c r="M645" s="115" t="s">
        <v>1362</v>
      </c>
      <c r="N645" s="115">
        <f t="shared" si="1102"/>
        <v>0</v>
      </c>
      <c r="O645" s="317"/>
      <c r="P645" s="317"/>
      <c r="Q645" s="317"/>
      <c r="R645" s="317"/>
      <c r="S645" s="317"/>
      <c r="T645" s="317"/>
      <c r="U645" s="317"/>
      <c r="V645" s="317"/>
      <c r="W645" s="317"/>
      <c r="X645" s="317"/>
      <c r="Y645" s="317"/>
      <c r="Z645" s="317"/>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6"/>
      <c r="BM645" s="312"/>
      <c r="BN645" s="314"/>
    </row>
    <row r="646" s="29" customFormat="1" ht="33.95" hidden="1" customHeight="1" outlineLevel="2" collapsed="1" spans="2:66">
      <c r="B646" s="112" t="s">
        <v>779</v>
      </c>
      <c r="C646" s="113" t="s">
        <v>2272</v>
      </c>
      <c r="D646" s="29" t="s">
        <v>2273</v>
      </c>
      <c r="E646" s="112"/>
      <c r="F646" s="112"/>
      <c r="G646" s="112"/>
      <c r="H646" s="112">
        <f>SUM(H647:H650)</f>
        <v>0</v>
      </c>
      <c r="I646" s="112"/>
      <c r="J646" s="112"/>
      <c r="K646" s="112"/>
      <c r="L646" s="112"/>
      <c r="M646" s="112"/>
      <c r="N646" s="305"/>
      <c r="O646" s="288"/>
      <c r="P646" s="288"/>
      <c r="Q646" s="288"/>
      <c r="R646" s="288"/>
      <c r="S646" s="288"/>
      <c r="T646" s="288"/>
      <c r="U646" s="288"/>
      <c r="V646" s="288"/>
      <c r="W646" s="288"/>
      <c r="X646" s="288"/>
      <c r="Y646" s="288"/>
      <c r="Z646" s="288"/>
      <c r="AA646" s="288"/>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5"/>
      <c r="BM646" s="312"/>
      <c r="BN646" s="313"/>
    </row>
    <row r="647" s="48" customFormat="1" ht="33.95" hidden="1" customHeight="1" outlineLevel="3" spans="2:66">
      <c r="B647" s="115" t="s">
        <v>784</v>
      </c>
      <c r="C647" s="116" t="s">
        <v>2274</v>
      </c>
      <c r="D647" s="48" t="s">
        <v>2275</v>
      </c>
      <c r="E647" s="115" t="s">
        <v>2276</v>
      </c>
      <c r="F647" s="115" t="s">
        <v>1610</v>
      </c>
      <c r="G647" s="115" t="s">
        <v>928</v>
      </c>
      <c r="H647" s="115">
        <f t="shared" si="1101"/>
        <v>0</v>
      </c>
      <c r="I647" s="115" t="s">
        <v>1227</v>
      </c>
      <c r="J647" s="115">
        <v>1</v>
      </c>
      <c r="K647" s="115" t="s">
        <v>1228</v>
      </c>
      <c r="L647" s="299"/>
      <c r="M647" s="115" t="s">
        <v>1362</v>
      </c>
      <c r="N647" s="115">
        <f t="shared" si="1102"/>
        <v>0</v>
      </c>
      <c r="O647" s="318"/>
      <c r="P647" s="318"/>
      <c r="Q647" s="318"/>
      <c r="R647" s="318"/>
      <c r="S647" s="318"/>
      <c r="T647" s="318"/>
      <c r="U647" s="318"/>
      <c r="V647" s="318"/>
      <c r="W647" s="318"/>
      <c r="X647" s="318"/>
      <c r="Y647" s="318"/>
      <c r="Z647" s="318"/>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6"/>
      <c r="BM647" s="312"/>
      <c r="BN647" s="314"/>
    </row>
    <row r="648" s="48" customFormat="1" ht="33.95" hidden="1" customHeight="1" outlineLevel="3" spans="2:66">
      <c r="B648" s="115" t="s">
        <v>784</v>
      </c>
      <c r="C648" s="116" t="s">
        <v>2277</v>
      </c>
      <c r="D648" s="48" t="s">
        <v>2278</v>
      </c>
      <c r="E648" s="115" t="s">
        <v>2279</v>
      </c>
      <c r="F648" s="115" t="s">
        <v>1610</v>
      </c>
      <c r="G648" s="115" t="s">
        <v>928</v>
      </c>
      <c r="H648" s="115">
        <f t="shared" si="1101"/>
        <v>0</v>
      </c>
      <c r="I648" s="115" t="s">
        <v>1227</v>
      </c>
      <c r="J648" s="115">
        <v>1</v>
      </c>
      <c r="K648" s="115" t="s">
        <v>1228</v>
      </c>
      <c r="L648" s="299"/>
      <c r="M648" s="115" t="s">
        <v>1362</v>
      </c>
      <c r="N648" s="115">
        <f t="shared" si="1102"/>
        <v>0</v>
      </c>
      <c r="O648" s="299"/>
      <c r="P648" s="299"/>
      <c r="Q648" s="299"/>
      <c r="R648" s="299"/>
      <c r="S648" s="299"/>
      <c r="T648" s="299"/>
      <c r="U648" s="299"/>
      <c r="V648" s="299"/>
      <c r="W648" s="299"/>
      <c r="X648" s="299"/>
      <c r="Y648" s="299"/>
      <c r="Z648" s="299"/>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6"/>
      <c r="BM648" s="312"/>
      <c r="BN648" s="314"/>
    </row>
    <row r="649" s="48" customFormat="1" ht="33.95" hidden="1" customHeight="1" outlineLevel="3" spans="2:66">
      <c r="B649" s="115" t="s">
        <v>784</v>
      </c>
      <c r="C649" s="116" t="s">
        <v>2280</v>
      </c>
      <c r="D649" s="48" t="s">
        <v>2281</v>
      </c>
      <c r="E649" s="115" t="s">
        <v>2282</v>
      </c>
      <c r="F649" s="115" t="s">
        <v>1610</v>
      </c>
      <c r="G649" s="115" t="s">
        <v>928</v>
      </c>
      <c r="H649" s="115">
        <f t="shared" si="1101"/>
        <v>0</v>
      </c>
      <c r="I649" s="115" t="s">
        <v>1227</v>
      </c>
      <c r="J649" s="115">
        <v>1</v>
      </c>
      <c r="K649" s="115" t="s">
        <v>1228</v>
      </c>
      <c r="L649" s="299"/>
      <c r="M649" s="115" t="s">
        <v>1362</v>
      </c>
      <c r="N649" s="115">
        <f t="shared" si="1102"/>
        <v>0</v>
      </c>
      <c r="O649" s="299"/>
      <c r="P649" s="299"/>
      <c r="Q649" s="299"/>
      <c r="R649" s="299"/>
      <c r="S649" s="299"/>
      <c r="T649" s="299"/>
      <c r="U649" s="299"/>
      <c r="V649" s="299"/>
      <c r="W649" s="299"/>
      <c r="X649" s="299"/>
      <c r="Y649" s="299"/>
      <c r="Z649" s="299"/>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6"/>
      <c r="BM649" s="312"/>
      <c r="BN649" s="314"/>
    </row>
    <row r="650" s="48" customFormat="1" ht="33.95" hidden="1" customHeight="1" outlineLevel="3" spans="2:66">
      <c r="B650" s="115" t="s">
        <v>784</v>
      </c>
      <c r="C650" s="116" t="s">
        <v>2283</v>
      </c>
      <c r="D650" s="48" t="s">
        <v>2284</v>
      </c>
      <c r="E650" s="115"/>
      <c r="F650" s="115" t="s">
        <v>1610</v>
      </c>
      <c r="G650" s="115" t="s">
        <v>928</v>
      </c>
      <c r="H650" s="115">
        <f t="shared" si="1101"/>
        <v>0</v>
      </c>
      <c r="I650" s="115" t="s">
        <v>1227</v>
      </c>
      <c r="J650" s="115">
        <v>1</v>
      </c>
      <c r="K650" s="115" t="s">
        <v>1228</v>
      </c>
      <c r="L650" s="299"/>
      <c r="M650" s="115" t="s">
        <v>1362</v>
      </c>
      <c r="N650" s="115">
        <f t="shared" si="1102"/>
        <v>0</v>
      </c>
      <c r="O650" s="317"/>
      <c r="P650" s="317"/>
      <c r="Q650" s="317"/>
      <c r="R650" s="317"/>
      <c r="S650" s="317"/>
      <c r="T650" s="317"/>
      <c r="U650" s="317"/>
      <c r="V650" s="317"/>
      <c r="W650" s="317"/>
      <c r="X650" s="317"/>
      <c r="Y650" s="317"/>
      <c r="Z650" s="317"/>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6"/>
      <c r="BM650" s="312"/>
      <c r="BN650" s="314"/>
    </row>
    <row r="651" s="29" customFormat="1" ht="33.95" hidden="1" customHeight="1" outlineLevel="2" spans="2:66">
      <c r="B651" s="112" t="s">
        <v>784</v>
      </c>
      <c r="C651" s="113" t="s">
        <v>2285</v>
      </c>
      <c r="D651" s="29" t="s">
        <v>2286</v>
      </c>
      <c r="G651" s="112" t="s">
        <v>1836</v>
      </c>
      <c r="H651" s="112">
        <f>J651*L651*N651</f>
        <v>0</v>
      </c>
      <c r="I651" s="112" t="s">
        <v>1227</v>
      </c>
      <c r="J651" s="112">
        <v>1</v>
      </c>
      <c r="K651" s="112" t="s">
        <v>1228</v>
      </c>
      <c r="L651" s="299">
        <f>预算主表!P88/12</f>
        <v>0</v>
      </c>
      <c r="M651" s="112" t="s">
        <v>1229</v>
      </c>
      <c r="N651" s="305">
        <v>12</v>
      </c>
      <c r="O651" s="288"/>
      <c r="P651" s="288"/>
      <c r="Q651" s="288"/>
      <c r="R651" s="288"/>
      <c r="S651" s="288"/>
      <c r="T651" s="288"/>
      <c r="U651" s="288"/>
      <c r="V651" s="288"/>
      <c r="W651" s="288"/>
      <c r="X651" s="288"/>
      <c r="Y651" s="288"/>
      <c r="Z651" s="288"/>
      <c r="AA651" s="288"/>
      <c r="AB651" s="112">
        <f t="shared" si="1103"/>
        <v>0</v>
      </c>
      <c r="AC651" s="112">
        <f t="shared" ref="AC651:AC655" si="1116">$H651/12</f>
        <v>0</v>
      </c>
      <c r="AD651" s="112"/>
      <c r="AE651" s="112"/>
      <c r="AF651" s="112">
        <f t="shared" ref="AF651:AF655" si="1117">$H651/12</f>
        <v>0</v>
      </c>
      <c r="AG651" s="112"/>
      <c r="AH651" s="112"/>
      <c r="AI651" s="112">
        <f t="shared" ref="AI651:AI655" si="1118">$H651/12</f>
        <v>0</v>
      </c>
      <c r="AJ651" s="112"/>
      <c r="AK651" s="112"/>
      <c r="AL651" s="112">
        <f t="shared" ref="AL651:AL655" si="1119">$H651/12</f>
        <v>0</v>
      </c>
      <c r="AM651" s="112"/>
      <c r="AN651" s="112"/>
      <c r="AO651" s="112">
        <f t="shared" ref="AO651:AO655" si="1120">$H651/12</f>
        <v>0</v>
      </c>
      <c r="AP651" s="112"/>
      <c r="AQ651" s="112"/>
      <c r="AR651" s="112">
        <f t="shared" ref="AR651:AR655" si="1121">$H651/12</f>
        <v>0</v>
      </c>
      <c r="AS651" s="112"/>
      <c r="AT651" s="112"/>
      <c r="AU651" s="112">
        <f t="shared" ref="AU651:AU655" si="1122">$H651/12</f>
        <v>0</v>
      </c>
      <c r="AV651" s="112"/>
      <c r="AW651" s="112"/>
      <c r="AX651" s="112">
        <f t="shared" ref="AX651:AX655" si="1123">$H651/12</f>
        <v>0</v>
      </c>
      <c r="AY651" s="112"/>
      <c r="AZ651" s="112"/>
      <c r="BA651" s="112">
        <f t="shared" ref="BA651:BA655" si="1124">$H651/12</f>
        <v>0</v>
      </c>
      <c r="BB651" s="112"/>
      <c r="BC651" s="112"/>
      <c r="BD651" s="112">
        <f t="shared" ref="BD651:BD655" si="1125">$H651/12</f>
        <v>0</v>
      </c>
      <c r="BE651" s="112"/>
      <c r="BF651" s="112"/>
      <c r="BG651" s="112">
        <f t="shared" ref="BG651:BG655" si="1126">$H651/12</f>
        <v>0</v>
      </c>
      <c r="BH651" s="112"/>
      <c r="BI651" s="112"/>
      <c r="BJ651" s="112">
        <f t="shared" ref="BJ651:BJ655" si="1127">$H651/12</f>
        <v>0</v>
      </c>
      <c r="BK651" s="112"/>
      <c r="BL651" s="305"/>
      <c r="BM651" s="312"/>
      <c r="BN651" s="313"/>
    </row>
    <row r="652" s="108" customFormat="1" ht="33.95" hidden="1" customHeight="1" outlineLevel="1" collapsed="1" spans="2:66">
      <c r="B652" s="109" t="s">
        <v>779</v>
      </c>
      <c r="C652" s="110">
        <v>1.4</v>
      </c>
      <c r="D652" s="108" t="s">
        <v>215</v>
      </c>
      <c r="G652" s="109"/>
      <c r="H652" s="109">
        <f>SUM(H653:H657)</f>
        <v>0</v>
      </c>
      <c r="N652" s="304"/>
      <c r="O652" s="287"/>
      <c r="P652" s="287"/>
      <c r="Q652" s="287"/>
      <c r="R652" s="287"/>
      <c r="S652" s="287"/>
      <c r="T652" s="287"/>
      <c r="U652" s="287"/>
      <c r="V652" s="287"/>
      <c r="W652" s="287"/>
      <c r="X652" s="287"/>
      <c r="Y652" s="287"/>
      <c r="Z652" s="287"/>
      <c r="AA652" s="287"/>
      <c r="AB652" s="109">
        <f t="shared" ref="AB652:AC652" si="1128">SUM(AB653:AB657)</f>
        <v>0</v>
      </c>
      <c r="AC652" s="109">
        <f t="shared" si="1128"/>
        <v>0</v>
      </c>
      <c r="AF652" s="109">
        <f>SUM(AF653:AF657)</f>
        <v>0</v>
      </c>
      <c r="AI652" s="109">
        <f>SUM(AI653:AI657)</f>
        <v>0</v>
      </c>
      <c r="AL652" s="109">
        <f>SUM(AL653:AL657)</f>
        <v>0</v>
      </c>
      <c r="AO652" s="109">
        <f>SUM(AO653:AO657)</f>
        <v>0</v>
      </c>
      <c r="AR652" s="109">
        <f>SUM(AR653:AR657)</f>
        <v>0</v>
      </c>
      <c r="AU652" s="109">
        <f>SUM(AU653:AU657)</f>
        <v>0</v>
      </c>
      <c r="AX652" s="109">
        <f>SUM(AX653:AX657)</f>
        <v>0</v>
      </c>
      <c r="BA652" s="109">
        <f>SUM(BA653:BA657)</f>
        <v>0</v>
      </c>
      <c r="BD652" s="109">
        <f>SUM(BD653:BD657)</f>
        <v>0</v>
      </c>
      <c r="BG652" s="109">
        <f>SUM(BG653:BG657)</f>
        <v>0</v>
      </c>
      <c r="BJ652" s="109">
        <f>SUM(BJ653:BJ657)</f>
        <v>0</v>
      </c>
      <c r="BL652" s="304"/>
      <c r="BM652" s="312"/>
      <c r="BN652" s="287"/>
    </row>
    <row r="653" s="29" customFormat="1" ht="33.95" hidden="1" customHeight="1" outlineLevel="2" spans="2:66">
      <c r="B653" s="112" t="s">
        <v>784</v>
      </c>
      <c r="C653" s="113" t="s">
        <v>84</v>
      </c>
      <c r="D653" s="29" t="s">
        <v>85</v>
      </c>
      <c r="E653" s="112" t="s">
        <v>2287</v>
      </c>
      <c r="F653" s="112"/>
      <c r="G653" s="112" t="s">
        <v>1836</v>
      </c>
      <c r="H653" s="112">
        <f t="shared" ref="H653:H657" si="1129">J653*L653*N653</f>
        <v>0</v>
      </c>
      <c r="I653" s="112" t="s">
        <v>2288</v>
      </c>
      <c r="J653" s="299">
        <f>预算主表!P100/(12*L653)</f>
        <v>0</v>
      </c>
      <c r="K653" s="112" t="s">
        <v>2289</v>
      </c>
      <c r="L653" s="299">
        <v>5.24</v>
      </c>
      <c r="M653" s="112" t="s">
        <v>2290</v>
      </c>
      <c r="N653" s="305">
        <v>12</v>
      </c>
      <c r="O653" s="288"/>
      <c r="P653" s="288"/>
      <c r="Q653" s="288"/>
      <c r="R653" s="288"/>
      <c r="S653" s="288"/>
      <c r="T653" s="288"/>
      <c r="U653" s="288"/>
      <c r="V653" s="288"/>
      <c r="W653" s="288"/>
      <c r="X653" s="288"/>
      <c r="Y653" s="288"/>
      <c r="Z653" s="288"/>
      <c r="AA653" s="288"/>
      <c r="AB653" s="112">
        <f t="shared" ref="AB653:AB657" si="1130">SUM(AC653,AF653,AI653,AL653,AO653,AR653,AU653,AX653,BA653,BD653,BG653,BJ653)</f>
        <v>0</v>
      </c>
      <c r="AC653" s="112">
        <f t="shared" si="1116"/>
        <v>0</v>
      </c>
      <c r="AD653" s="112"/>
      <c r="AE653" s="112"/>
      <c r="AF653" s="112">
        <f t="shared" si="1117"/>
        <v>0</v>
      </c>
      <c r="AG653" s="112"/>
      <c r="AH653" s="112"/>
      <c r="AI653" s="112">
        <f t="shared" si="1118"/>
        <v>0</v>
      </c>
      <c r="AJ653" s="112"/>
      <c r="AK653" s="112"/>
      <c r="AL653" s="112">
        <f t="shared" si="1119"/>
        <v>0</v>
      </c>
      <c r="AM653" s="112"/>
      <c r="AN653" s="112"/>
      <c r="AO653" s="112">
        <f t="shared" si="1120"/>
        <v>0</v>
      </c>
      <c r="AP653" s="112"/>
      <c r="AQ653" s="112"/>
      <c r="AR653" s="112">
        <f t="shared" si="1121"/>
        <v>0</v>
      </c>
      <c r="AS653" s="112"/>
      <c r="AT653" s="112"/>
      <c r="AU653" s="112">
        <f t="shared" si="1122"/>
        <v>0</v>
      </c>
      <c r="AV653" s="112"/>
      <c r="AW653" s="112"/>
      <c r="AX653" s="112">
        <f t="shared" si="1123"/>
        <v>0</v>
      </c>
      <c r="AY653" s="112"/>
      <c r="AZ653" s="112"/>
      <c r="BA653" s="112">
        <f t="shared" si="1124"/>
        <v>0</v>
      </c>
      <c r="BB653" s="112"/>
      <c r="BC653" s="112"/>
      <c r="BD653" s="112">
        <f t="shared" si="1125"/>
        <v>0</v>
      </c>
      <c r="BE653" s="112"/>
      <c r="BF653" s="112"/>
      <c r="BG653" s="112">
        <f t="shared" si="1126"/>
        <v>0</v>
      </c>
      <c r="BH653" s="112"/>
      <c r="BI653" s="112"/>
      <c r="BJ653" s="112">
        <f t="shared" si="1127"/>
        <v>0</v>
      </c>
      <c r="BK653" s="112"/>
      <c r="BL653" s="305"/>
      <c r="BM653" s="312"/>
      <c r="BN653" s="313"/>
    </row>
    <row r="654" s="29" customFormat="1" ht="33.95" hidden="1" customHeight="1" outlineLevel="2" spans="2:66">
      <c r="B654" s="112" t="s">
        <v>784</v>
      </c>
      <c r="C654" s="113" t="s">
        <v>88</v>
      </c>
      <c r="D654" s="29" t="s">
        <v>89</v>
      </c>
      <c r="E654" s="112" t="s">
        <v>2291</v>
      </c>
      <c r="F654" s="112"/>
      <c r="G654" s="112" t="s">
        <v>1836</v>
      </c>
      <c r="H654" s="112">
        <f t="shared" si="1129"/>
        <v>0</v>
      </c>
      <c r="I654" s="112" t="s">
        <v>2292</v>
      </c>
      <c r="J654" s="299">
        <f>预算主表!P101/(12*L654)</f>
        <v>0</v>
      </c>
      <c r="K654" s="112" t="s">
        <v>2293</v>
      </c>
      <c r="L654" s="299">
        <v>0.69</v>
      </c>
      <c r="M654" s="112" t="s">
        <v>2294</v>
      </c>
      <c r="N654" s="305">
        <v>12</v>
      </c>
      <c r="O654" s="288"/>
      <c r="P654" s="288"/>
      <c r="Q654" s="288"/>
      <c r="R654" s="288"/>
      <c r="S654" s="288"/>
      <c r="T654" s="288"/>
      <c r="U654" s="288"/>
      <c r="V654" s="288"/>
      <c r="W654" s="288"/>
      <c r="X654" s="288"/>
      <c r="Y654" s="288"/>
      <c r="Z654" s="288"/>
      <c r="AA654" s="288"/>
      <c r="AB654" s="112">
        <f t="shared" si="1130"/>
        <v>0</v>
      </c>
      <c r="AC654" s="112">
        <f t="shared" si="1116"/>
        <v>0</v>
      </c>
      <c r="AD654" s="112"/>
      <c r="AE654" s="112"/>
      <c r="AF654" s="112">
        <f t="shared" si="1117"/>
        <v>0</v>
      </c>
      <c r="AG654" s="112"/>
      <c r="AH654" s="112"/>
      <c r="AI654" s="112">
        <f t="shared" si="1118"/>
        <v>0</v>
      </c>
      <c r="AJ654" s="112"/>
      <c r="AK654" s="112"/>
      <c r="AL654" s="112">
        <f t="shared" si="1119"/>
        <v>0</v>
      </c>
      <c r="AM654" s="112"/>
      <c r="AN654" s="112"/>
      <c r="AO654" s="112">
        <f t="shared" si="1120"/>
        <v>0</v>
      </c>
      <c r="AP654" s="112"/>
      <c r="AQ654" s="112"/>
      <c r="AR654" s="112">
        <f t="shared" si="1121"/>
        <v>0</v>
      </c>
      <c r="AS654" s="112"/>
      <c r="AT654" s="112"/>
      <c r="AU654" s="112">
        <f t="shared" si="1122"/>
        <v>0</v>
      </c>
      <c r="AV654" s="112"/>
      <c r="AW654" s="112"/>
      <c r="AX654" s="112">
        <f t="shared" si="1123"/>
        <v>0</v>
      </c>
      <c r="AY654" s="112"/>
      <c r="AZ654" s="112"/>
      <c r="BA654" s="112">
        <f t="shared" si="1124"/>
        <v>0</v>
      </c>
      <c r="BB654" s="112"/>
      <c r="BC654" s="112"/>
      <c r="BD654" s="112">
        <f t="shared" si="1125"/>
        <v>0</v>
      </c>
      <c r="BE654" s="112"/>
      <c r="BF654" s="112"/>
      <c r="BG654" s="112">
        <f t="shared" si="1126"/>
        <v>0</v>
      </c>
      <c r="BH654" s="112"/>
      <c r="BI654" s="112"/>
      <c r="BJ654" s="112">
        <f t="shared" si="1127"/>
        <v>0</v>
      </c>
      <c r="BK654" s="112"/>
      <c r="BL654" s="305"/>
      <c r="BM654" s="312"/>
      <c r="BN654" s="313"/>
    </row>
    <row r="655" s="29" customFormat="1" ht="33.95" hidden="1" customHeight="1" outlineLevel="2" spans="2:66">
      <c r="B655" s="112" t="s">
        <v>784</v>
      </c>
      <c r="C655" s="113" t="s">
        <v>96</v>
      </c>
      <c r="D655" s="29" t="s">
        <v>97</v>
      </c>
      <c r="E655" s="112" t="s">
        <v>2295</v>
      </c>
      <c r="F655" s="112"/>
      <c r="G655" s="112" t="s">
        <v>1836</v>
      </c>
      <c r="H655" s="112">
        <f t="shared" si="1129"/>
        <v>0</v>
      </c>
      <c r="I655" s="112" t="s">
        <v>2296</v>
      </c>
      <c r="J655" s="299"/>
      <c r="K655" s="112" t="s">
        <v>2289</v>
      </c>
      <c r="L655" s="299"/>
      <c r="M655" s="112" t="s">
        <v>2290</v>
      </c>
      <c r="N655" s="305">
        <v>12</v>
      </c>
      <c r="O655" s="288"/>
      <c r="P655" s="288"/>
      <c r="Q655" s="288"/>
      <c r="R655" s="288"/>
      <c r="S655" s="288"/>
      <c r="T655" s="288"/>
      <c r="U655" s="288"/>
      <c r="V655" s="288"/>
      <c r="W655" s="288"/>
      <c r="X655" s="288"/>
      <c r="Y655" s="288"/>
      <c r="Z655" s="288"/>
      <c r="AA655" s="288"/>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5"/>
      <c r="BM655" s="312"/>
      <c r="BN655" s="313"/>
    </row>
    <row r="656" s="29" customFormat="1" ht="33.95" hidden="1" customHeight="1" outlineLevel="2" spans="2:66">
      <c r="B656" s="112" t="s">
        <v>784</v>
      </c>
      <c r="C656" s="113" t="s">
        <v>92</v>
      </c>
      <c r="D656" s="29" t="s">
        <v>93</v>
      </c>
      <c r="E656" s="112" t="s">
        <v>2297</v>
      </c>
      <c r="F656" s="112" t="s">
        <v>1610</v>
      </c>
      <c r="G656" s="112" t="s">
        <v>1836</v>
      </c>
      <c r="H656" s="112">
        <f>J656*L656</f>
        <v>0</v>
      </c>
      <c r="I656" s="112" t="s">
        <v>2298</v>
      </c>
      <c r="J656" s="299"/>
      <c r="K656" s="112" t="s">
        <v>1228</v>
      </c>
      <c r="L656" s="299"/>
      <c r="M656" s="112" t="s">
        <v>2299</v>
      </c>
      <c r="N656" s="112">
        <f>COUNTA(O656:Z656)</f>
        <v>0</v>
      </c>
      <c r="O656" s="324"/>
      <c r="P656" s="324"/>
      <c r="Q656" s="324"/>
      <c r="R656" s="324"/>
      <c r="S656" s="324"/>
      <c r="T656" s="324"/>
      <c r="U656" s="324"/>
      <c r="V656" s="324"/>
      <c r="W656" s="324"/>
      <c r="X656" s="324"/>
      <c r="Y656" s="324"/>
      <c r="Z656" s="324"/>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5"/>
      <c r="BM656" s="312"/>
      <c r="BN656" s="313"/>
    </row>
    <row r="657" s="29" customFormat="1" ht="33.95" hidden="1" customHeight="1" outlineLevel="2" spans="2:66">
      <c r="B657" s="112" t="s">
        <v>784</v>
      </c>
      <c r="C657" s="113" t="s">
        <v>100</v>
      </c>
      <c r="D657" s="29" t="s">
        <v>101</v>
      </c>
      <c r="E657" s="112" t="s">
        <v>2300</v>
      </c>
      <c r="F657" s="112"/>
      <c r="G657" s="112" t="s">
        <v>1836</v>
      </c>
      <c r="H657" s="112">
        <f t="shared" si="1129"/>
        <v>0</v>
      </c>
      <c r="I657" s="112" t="s">
        <v>1227</v>
      </c>
      <c r="J657" s="112">
        <v>1</v>
      </c>
      <c r="K657" s="112" t="s">
        <v>1228</v>
      </c>
      <c r="L657" s="299"/>
      <c r="M657" s="112" t="s">
        <v>1229</v>
      </c>
      <c r="N657" s="305">
        <v>12</v>
      </c>
      <c r="O657" s="288"/>
      <c r="P657" s="288"/>
      <c r="Q657" s="288"/>
      <c r="R657" s="288"/>
      <c r="S657" s="288"/>
      <c r="T657" s="288"/>
      <c r="U657" s="288"/>
      <c r="V657" s="288"/>
      <c r="W657" s="288"/>
      <c r="X657" s="288"/>
      <c r="Y657" s="288"/>
      <c r="Z657" s="288"/>
      <c r="AA657" s="288"/>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5"/>
      <c r="BM657" s="312"/>
      <c r="BN657" s="313"/>
    </row>
    <row r="658" s="108" customFormat="1" ht="33.95" hidden="1" customHeight="1" outlineLevel="1" collapsed="1" spans="2:66">
      <c r="B658" s="109" t="s">
        <v>779</v>
      </c>
      <c r="C658" s="323">
        <v>1.5</v>
      </c>
      <c r="D658" s="108" t="s">
        <v>216</v>
      </c>
      <c r="G658" s="109"/>
      <c r="H658" s="109">
        <f>SUM(H659:H667)</f>
        <v>1200</v>
      </c>
      <c r="N658" s="304"/>
      <c r="O658" s="287"/>
      <c r="P658" s="287"/>
      <c r="Q658" s="287"/>
      <c r="R658" s="287"/>
      <c r="S658" s="287"/>
      <c r="T658" s="287"/>
      <c r="U658" s="287"/>
      <c r="V658" s="287"/>
      <c r="W658" s="287"/>
      <c r="X658" s="287"/>
      <c r="Y658" s="287"/>
      <c r="Z658" s="287"/>
      <c r="AA658" s="287"/>
      <c r="AB658" s="109">
        <f t="shared" ref="AB658:AF658" si="1131">SUM(AB659:AB667)</f>
        <v>1200</v>
      </c>
      <c r="AC658" s="109">
        <f t="shared" si="1131"/>
        <v>100</v>
      </c>
      <c r="AF658" s="109">
        <f t="shared" si="1131"/>
        <v>100</v>
      </c>
      <c r="AI658" s="109">
        <f>SUM(AI659:AI667)</f>
        <v>100</v>
      </c>
      <c r="AL658" s="109">
        <f>SUM(AL659:AL667)</f>
        <v>100</v>
      </c>
      <c r="AO658" s="109">
        <f>SUM(AO659:AO667)</f>
        <v>100</v>
      </c>
      <c r="AR658" s="109">
        <f>SUM(AR659:AR667)</f>
        <v>100</v>
      </c>
      <c r="AU658" s="109">
        <f>SUM(AU659:AU667)</f>
        <v>100</v>
      </c>
      <c r="AX658" s="109">
        <f>SUM(AX659:AX667)</f>
        <v>100</v>
      </c>
      <c r="BA658" s="109">
        <f>SUM(BA659:BA667)</f>
        <v>100</v>
      </c>
      <c r="BD658" s="109">
        <f>SUM(BD659:BD667)</f>
        <v>100</v>
      </c>
      <c r="BG658" s="109">
        <f>SUM(BG659:BG667)</f>
        <v>100</v>
      </c>
      <c r="BJ658" s="109">
        <f>SUM(BJ659:BJ667)</f>
        <v>100</v>
      </c>
      <c r="BL658" s="304"/>
      <c r="BM658" s="312"/>
      <c r="BN658" s="287"/>
    </row>
    <row r="659" s="29" customFormat="1" ht="33.95" hidden="1" customHeight="1" outlineLevel="2" spans="2:66">
      <c r="B659" s="112" t="s">
        <v>784</v>
      </c>
      <c r="C659" s="113" t="s">
        <v>135</v>
      </c>
      <c r="D659" s="29" t="s">
        <v>136</v>
      </c>
      <c r="E659" s="112" t="s">
        <v>2301</v>
      </c>
      <c r="F659" s="112"/>
      <c r="G659" s="112" t="s">
        <v>928</v>
      </c>
      <c r="H659" s="112">
        <f>J659*L659*N659</f>
        <v>0</v>
      </c>
      <c r="I659" s="112" t="s">
        <v>1227</v>
      </c>
      <c r="J659" s="299"/>
      <c r="K659" s="112" t="s">
        <v>1381</v>
      </c>
      <c r="L659" s="112">
        <v>100</v>
      </c>
      <c r="M659" s="112" t="s">
        <v>1402</v>
      </c>
      <c r="N659" s="112">
        <f>COUNTA(O659:Z659)</f>
        <v>0</v>
      </c>
      <c r="O659" s="324"/>
      <c r="P659" s="324"/>
      <c r="Q659" s="324"/>
      <c r="R659" s="324"/>
      <c r="S659" s="324"/>
      <c r="T659" s="324"/>
      <c r="U659" s="324"/>
      <c r="V659" s="324"/>
      <c r="W659" s="324"/>
      <c r="X659" s="324"/>
      <c r="Y659" s="324"/>
      <c r="Z659" s="324"/>
      <c r="AA659" s="112"/>
      <c r="AB659" s="326">
        <f>SUM(AC659,AF659,AI659,AL659,AO659,AR659,AU659,AX659,BA659,BD659,BG659,BJ659)</f>
        <v>0</v>
      </c>
      <c r="AC659" s="326">
        <f>IF(O659="√",$J659*$L659/$N659,0)</f>
        <v>0</v>
      </c>
      <c r="AD659" s="326"/>
      <c r="AE659" s="326"/>
      <c r="AF659" s="326">
        <f>IF(P659="√",$J659*$L659/$N659,0)</f>
        <v>0</v>
      </c>
      <c r="AG659" s="326"/>
      <c r="AH659" s="326"/>
      <c r="AI659" s="326">
        <f>IF(Q659="√",$J659*$L659/$N659,0)</f>
        <v>0</v>
      </c>
      <c r="AJ659" s="326"/>
      <c r="AK659" s="326"/>
      <c r="AL659" s="326">
        <f>IF(R659="√",$J659*$L659/$N659,0)</f>
        <v>0</v>
      </c>
      <c r="AM659" s="326"/>
      <c r="AN659" s="326"/>
      <c r="AO659" s="326">
        <f>IF(S659="√",$J659*$L659/$N659,0)</f>
        <v>0</v>
      </c>
      <c r="AP659" s="326"/>
      <c r="AQ659" s="326"/>
      <c r="AR659" s="326">
        <f>IF(T659="√",$J659*$L659/$N659,0)</f>
        <v>0</v>
      </c>
      <c r="AS659" s="326"/>
      <c r="AT659" s="326"/>
      <c r="AU659" s="326">
        <f>IF(U659="√",$J659*$L659/$N659,0)</f>
        <v>0</v>
      </c>
      <c r="AV659" s="326"/>
      <c r="AW659" s="326"/>
      <c r="AX659" s="326">
        <f>IF(V659="√",$J659*$L659/$N659,0)</f>
        <v>0</v>
      </c>
      <c r="AY659" s="326"/>
      <c r="AZ659" s="326"/>
      <c r="BA659" s="326">
        <f>IF(W659="√",$J659*$L659/$N659,0)</f>
        <v>0</v>
      </c>
      <c r="BB659" s="326"/>
      <c r="BC659" s="326"/>
      <c r="BD659" s="326">
        <f>IF(X659="√",$J659*$L659/$N659,0)</f>
        <v>0</v>
      </c>
      <c r="BE659" s="326"/>
      <c r="BF659" s="326"/>
      <c r="BG659" s="326">
        <f>IF(Y659="√",$J659*$L659/$N659,0)</f>
        <v>0</v>
      </c>
      <c r="BH659" s="326"/>
      <c r="BI659" s="326"/>
      <c r="BJ659" s="326">
        <f>IF(Z659="√",$J659*$L659/$N659,0)</f>
        <v>0</v>
      </c>
      <c r="BK659" s="326"/>
      <c r="BL659" s="327"/>
      <c r="BM659" s="312"/>
      <c r="BN659" s="313"/>
    </row>
    <row r="660" s="29" customFormat="1" ht="33.95" hidden="1" customHeight="1" outlineLevel="2" spans="2:66">
      <c r="B660" s="112" t="s">
        <v>784</v>
      </c>
      <c r="C660" s="113" t="s">
        <v>137</v>
      </c>
      <c r="D660" s="29" t="s">
        <v>138</v>
      </c>
      <c r="E660" s="112" t="s">
        <v>2302</v>
      </c>
      <c r="F660" s="112"/>
      <c r="G660" s="112" t="s">
        <v>1836</v>
      </c>
      <c r="H660" s="112">
        <f t="shared" ref="H660:H667" si="1132">J660*L660*N660</f>
        <v>1200</v>
      </c>
      <c r="I660" s="112" t="s">
        <v>1227</v>
      </c>
      <c r="J660" s="112">
        <v>1</v>
      </c>
      <c r="K660" s="112" t="s">
        <v>1228</v>
      </c>
      <c r="L660" s="299">
        <f>预算主表!P116/12</f>
        <v>100</v>
      </c>
      <c r="M660" s="112" t="s">
        <v>1229</v>
      </c>
      <c r="N660" s="305">
        <v>12</v>
      </c>
      <c r="O660" s="288"/>
      <c r="P660" s="288"/>
      <c r="Q660" s="288"/>
      <c r="R660" s="288"/>
      <c r="S660" s="288"/>
      <c r="T660" s="288"/>
      <c r="U660" s="288"/>
      <c r="V660" s="288"/>
      <c r="W660" s="288"/>
      <c r="X660" s="288"/>
      <c r="Y660" s="288"/>
      <c r="Z660" s="288"/>
      <c r="AA660" s="288"/>
      <c r="AB660" s="326">
        <f t="shared" ref="AB660:AB667" si="1133">SUM(AC660,AF660,AI660,AL660,AO660,AR660,AU660,AX660,BA660,BD660,BG660,BJ660)</f>
        <v>1200</v>
      </c>
      <c r="AC660" s="326">
        <f t="shared" ref="AC660:AC667" si="1134">$H660/12</f>
        <v>100</v>
      </c>
      <c r="AD660" s="326"/>
      <c r="AE660" s="326"/>
      <c r="AF660" s="326">
        <f t="shared" ref="AF660:AF667" si="1135">$H660/12</f>
        <v>100</v>
      </c>
      <c r="AG660" s="326"/>
      <c r="AH660" s="326"/>
      <c r="AI660" s="326">
        <f t="shared" ref="AI660:AI667" si="1136">$H660/12</f>
        <v>100</v>
      </c>
      <c r="AJ660" s="326"/>
      <c r="AK660" s="326"/>
      <c r="AL660" s="326">
        <f t="shared" ref="AL660:AL667" si="1137">$H660/12</f>
        <v>100</v>
      </c>
      <c r="AM660" s="326"/>
      <c r="AN660" s="326"/>
      <c r="AO660" s="326">
        <f t="shared" ref="AO660:AO667" si="1138">$H660/12</f>
        <v>100</v>
      </c>
      <c r="AP660" s="326"/>
      <c r="AQ660" s="326"/>
      <c r="AR660" s="326">
        <f t="shared" ref="AR660:AR667" si="1139">$H660/12</f>
        <v>100</v>
      </c>
      <c r="AS660" s="326"/>
      <c r="AT660" s="326"/>
      <c r="AU660" s="326">
        <f t="shared" ref="AU660:AU667" si="1140">$H660/12</f>
        <v>100</v>
      </c>
      <c r="AV660" s="326"/>
      <c r="AW660" s="326"/>
      <c r="AX660" s="326">
        <f t="shared" ref="AX660:AX667" si="1141">$H660/12</f>
        <v>100</v>
      </c>
      <c r="AY660" s="326"/>
      <c r="AZ660" s="326"/>
      <c r="BA660" s="326">
        <f t="shared" ref="BA660:BA667" si="1142">$H660/12</f>
        <v>100</v>
      </c>
      <c r="BB660" s="326"/>
      <c r="BC660" s="326"/>
      <c r="BD660" s="326">
        <f t="shared" ref="BD660:BD667" si="1143">$H660/12</f>
        <v>100</v>
      </c>
      <c r="BE660" s="326"/>
      <c r="BF660" s="326"/>
      <c r="BG660" s="326">
        <f t="shared" ref="BG660:BG667" si="1144">$H660/12</f>
        <v>100</v>
      </c>
      <c r="BH660" s="326"/>
      <c r="BI660" s="326"/>
      <c r="BJ660" s="326">
        <f t="shared" ref="BJ660:BJ667" si="1145">$H660/12</f>
        <v>100</v>
      </c>
      <c r="BK660" s="326"/>
      <c r="BL660" s="327"/>
      <c r="BM660" s="312"/>
      <c r="BN660" s="313"/>
    </row>
    <row r="661" s="29" customFormat="1" ht="33.95" hidden="1" customHeight="1" outlineLevel="2" spans="2:66">
      <c r="B661" s="112" t="s">
        <v>784</v>
      </c>
      <c r="C661" s="113" t="s">
        <v>141</v>
      </c>
      <c r="D661" s="29" t="s">
        <v>142</v>
      </c>
      <c r="E661" s="112" t="s">
        <v>2303</v>
      </c>
      <c r="F661" s="112"/>
      <c r="G661" s="112" t="s">
        <v>1836</v>
      </c>
      <c r="H661" s="112">
        <f t="shared" si="1132"/>
        <v>0</v>
      </c>
      <c r="I661" s="112" t="s">
        <v>1227</v>
      </c>
      <c r="J661" s="112">
        <v>1</v>
      </c>
      <c r="K661" s="112" t="s">
        <v>1228</v>
      </c>
      <c r="L661" s="299">
        <f>预算主表!P117/12</f>
        <v>0</v>
      </c>
      <c r="M661" s="112" t="s">
        <v>1229</v>
      </c>
      <c r="N661" s="305">
        <v>12</v>
      </c>
      <c r="O661" s="288"/>
      <c r="P661" s="288"/>
      <c r="Q661" s="288"/>
      <c r="R661" s="288"/>
      <c r="S661" s="288"/>
      <c r="T661" s="288"/>
      <c r="U661" s="288"/>
      <c r="V661" s="288"/>
      <c r="W661" s="288"/>
      <c r="X661" s="288"/>
      <c r="Y661" s="288"/>
      <c r="Z661" s="288"/>
      <c r="AA661" s="288"/>
      <c r="AB661" s="326">
        <f t="shared" si="1133"/>
        <v>0</v>
      </c>
      <c r="AC661" s="326">
        <f t="shared" si="1134"/>
        <v>0</v>
      </c>
      <c r="AD661" s="326"/>
      <c r="AE661" s="326"/>
      <c r="AF661" s="326">
        <f t="shared" si="1135"/>
        <v>0</v>
      </c>
      <c r="AG661" s="326"/>
      <c r="AH661" s="326"/>
      <c r="AI661" s="326">
        <f t="shared" si="1136"/>
        <v>0</v>
      </c>
      <c r="AJ661" s="326"/>
      <c r="AK661" s="326"/>
      <c r="AL661" s="326">
        <f t="shared" si="1137"/>
        <v>0</v>
      </c>
      <c r="AM661" s="326"/>
      <c r="AN661" s="326"/>
      <c r="AO661" s="326">
        <f t="shared" si="1138"/>
        <v>0</v>
      </c>
      <c r="AP661" s="326"/>
      <c r="AQ661" s="326"/>
      <c r="AR661" s="326">
        <f t="shared" si="1139"/>
        <v>0</v>
      </c>
      <c r="AS661" s="326"/>
      <c r="AT661" s="326"/>
      <c r="AU661" s="326">
        <f t="shared" si="1140"/>
        <v>0</v>
      </c>
      <c r="AV661" s="326"/>
      <c r="AW661" s="326"/>
      <c r="AX661" s="326">
        <f t="shared" si="1141"/>
        <v>0</v>
      </c>
      <c r="AY661" s="326"/>
      <c r="AZ661" s="326"/>
      <c r="BA661" s="326">
        <f t="shared" si="1142"/>
        <v>0</v>
      </c>
      <c r="BB661" s="326"/>
      <c r="BC661" s="326"/>
      <c r="BD661" s="326">
        <f t="shared" si="1143"/>
        <v>0</v>
      </c>
      <c r="BE661" s="326"/>
      <c r="BF661" s="326"/>
      <c r="BG661" s="326">
        <f t="shared" si="1144"/>
        <v>0</v>
      </c>
      <c r="BH661" s="326"/>
      <c r="BI661" s="326"/>
      <c r="BJ661" s="326">
        <f t="shared" si="1145"/>
        <v>0</v>
      </c>
      <c r="BK661" s="326"/>
      <c r="BL661" s="327"/>
      <c r="BM661" s="312"/>
      <c r="BN661" s="313"/>
    </row>
    <row r="662" s="29" customFormat="1" ht="33.95" hidden="1" customHeight="1" outlineLevel="2" spans="2:66">
      <c r="B662" s="112" t="s">
        <v>784</v>
      </c>
      <c r="C662" s="113" t="s">
        <v>102</v>
      </c>
      <c r="D662" s="29" t="s">
        <v>103</v>
      </c>
      <c r="E662" s="112" t="s">
        <v>2304</v>
      </c>
      <c r="F662" s="112"/>
      <c r="G662" s="112" t="s">
        <v>1836</v>
      </c>
      <c r="H662" s="112">
        <f t="shared" si="1132"/>
        <v>0</v>
      </c>
      <c r="I662" s="112" t="s">
        <v>1227</v>
      </c>
      <c r="J662" s="112">
        <v>1</v>
      </c>
      <c r="K662" s="112" t="s">
        <v>1228</v>
      </c>
      <c r="L662" s="299"/>
      <c r="M662" s="112" t="s">
        <v>1229</v>
      </c>
      <c r="N662" s="305">
        <v>12</v>
      </c>
      <c r="O662" s="288"/>
      <c r="P662" s="288"/>
      <c r="Q662" s="288"/>
      <c r="R662" s="288"/>
      <c r="S662" s="288"/>
      <c r="T662" s="288"/>
      <c r="U662" s="288"/>
      <c r="V662" s="288"/>
      <c r="W662" s="288"/>
      <c r="X662" s="288"/>
      <c r="Y662" s="288"/>
      <c r="Z662" s="288"/>
      <c r="AA662" s="288"/>
      <c r="AB662" s="326">
        <f t="shared" si="1133"/>
        <v>0</v>
      </c>
      <c r="AC662" s="326">
        <f t="shared" si="1134"/>
        <v>0</v>
      </c>
      <c r="AD662" s="326"/>
      <c r="AE662" s="326"/>
      <c r="AF662" s="326">
        <f t="shared" si="1135"/>
        <v>0</v>
      </c>
      <c r="AG662" s="326"/>
      <c r="AH662" s="326"/>
      <c r="AI662" s="326">
        <f t="shared" si="1136"/>
        <v>0</v>
      </c>
      <c r="AJ662" s="326"/>
      <c r="AK662" s="326"/>
      <c r="AL662" s="326">
        <f t="shared" si="1137"/>
        <v>0</v>
      </c>
      <c r="AM662" s="326"/>
      <c r="AN662" s="326"/>
      <c r="AO662" s="326">
        <f t="shared" si="1138"/>
        <v>0</v>
      </c>
      <c r="AP662" s="326"/>
      <c r="AQ662" s="326"/>
      <c r="AR662" s="326">
        <f t="shared" si="1139"/>
        <v>0</v>
      </c>
      <c r="AS662" s="326"/>
      <c r="AT662" s="326"/>
      <c r="AU662" s="326">
        <f t="shared" si="1140"/>
        <v>0</v>
      </c>
      <c r="AV662" s="326"/>
      <c r="AW662" s="326"/>
      <c r="AX662" s="326">
        <f t="shared" si="1141"/>
        <v>0</v>
      </c>
      <c r="AY662" s="326"/>
      <c r="AZ662" s="326"/>
      <c r="BA662" s="326">
        <f t="shared" si="1142"/>
        <v>0</v>
      </c>
      <c r="BB662" s="326"/>
      <c r="BC662" s="326"/>
      <c r="BD662" s="326">
        <f t="shared" si="1143"/>
        <v>0</v>
      </c>
      <c r="BE662" s="326"/>
      <c r="BF662" s="326"/>
      <c r="BG662" s="326">
        <f t="shared" si="1144"/>
        <v>0</v>
      </c>
      <c r="BH662" s="326"/>
      <c r="BI662" s="326"/>
      <c r="BJ662" s="326">
        <f t="shared" si="1145"/>
        <v>0</v>
      </c>
      <c r="BK662" s="326"/>
      <c r="BL662" s="327"/>
      <c r="BM662" s="312"/>
      <c r="BN662" s="313"/>
    </row>
    <row r="663" s="29" customFormat="1" ht="33.95" hidden="1" customHeight="1" outlineLevel="2" spans="2:66">
      <c r="B663" s="112" t="s">
        <v>784</v>
      </c>
      <c r="C663" s="113" t="s">
        <v>143</v>
      </c>
      <c r="D663" s="29" t="s">
        <v>144</v>
      </c>
      <c r="E663" s="112"/>
      <c r="F663" s="112"/>
      <c r="G663" s="112" t="s">
        <v>1836</v>
      </c>
      <c r="H663" s="112">
        <f t="shared" si="1132"/>
        <v>0</v>
      </c>
      <c r="I663" s="112" t="s">
        <v>1227</v>
      </c>
      <c r="J663" s="112">
        <v>1</v>
      </c>
      <c r="K663" s="112" t="s">
        <v>1228</v>
      </c>
      <c r="L663" s="299"/>
      <c r="M663" s="112" t="s">
        <v>1229</v>
      </c>
      <c r="N663" s="305">
        <v>12</v>
      </c>
      <c r="O663" s="288"/>
      <c r="P663" s="288"/>
      <c r="Q663" s="288"/>
      <c r="R663" s="288"/>
      <c r="S663" s="288"/>
      <c r="T663" s="288"/>
      <c r="U663" s="288"/>
      <c r="V663" s="288"/>
      <c r="W663" s="288"/>
      <c r="X663" s="288"/>
      <c r="Y663" s="288"/>
      <c r="Z663" s="288"/>
      <c r="AA663" s="288"/>
      <c r="AB663" s="326">
        <f t="shared" si="1133"/>
        <v>0</v>
      </c>
      <c r="AC663" s="326">
        <f t="shared" si="1134"/>
        <v>0</v>
      </c>
      <c r="AD663" s="326"/>
      <c r="AE663" s="326"/>
      <c r="AF663" s="326">
        <f t="shared" si="1135"/>
        <v>0</v>
      </c>
      <c r="AG663" s="326"/>
      <c r="AH663" s="326"/>
      <c r="AI663" s="326">
        <f t="shared" si="1136"/>
        <v>0</v>
      </c>
      <c r="AJ663" s="326"/>
      <c r="AK663" s="326"/>
      <c r="AL663" s="326">
        <f t="shared" si="1137"/>
        <v>0</v>
      </c>
      <c r="AM663" s="326"/>
      <c r="AN663" s="326"/>
      <c r="AO663" s="326">
        <f t="shared" si="1138"/>
        <v>0</v>
      </c>
      <c r="AP663" s="326"/>
      <c r="AQ663" s="326"/>
      <c r="AR663" s="326">
        <f t="shared" si="1139"/>
        <v>0</v>
      </c>
      <c r="AS663" s="326"/>
      <c r="AT663" s="326"/>
      <c r="AU663" s="326">
        <f t="shared" si="1140"/>
        <v>0</v>
      </c>
      <c r="AV663" s="326"/>
      <c r="AW663" s="326"/>
      <c r="AX663" s="326">
        <f t="shared" si="1141"/>
        <v>0</v>
      </c>
      <c r="AY663" s="326"/>
      <c r="AZ663" s="326"/>
      <c r="BA663" s="326">
        <f t="shared" si="1142"/>
        <v>0</v>
      </c>
      <c r="BB663" s="326"/>
      <c r="BC663" s="326"/>
      <c r="BD663" s="326">
        <f t="shared" si="1143"/>
        <v>0</v>
      </c>
      <c r="BE663" s="326"/>
      <c r="BF663" s="326"/>
      <c r="BG663" s="326">
        <f t="shared" si="1144"/>
        <v>0</v>
      </c>
      <c r="BH663" s="326"/>
      <c r="BI663" s="326"/>
      <c r="BJ663" s="326">
        <f t="shared" si="1145"/>
        <v>0</v>
      </c>
      <c r="BK663" s="326"/>
      <c r="BL663" s="327"/>
      <c r="BM663" s="312"/>
      <c r="BN663" s="313"/>
    </row>
    <row r="664" s="29" customFormat="1" ht="33.95" hidden="1" customHeight="1" outlineLevel="2" spans="2:66">
      <c r="B664" s="112" t="s">
        <v>784</v>
      </c>
      <c r="C664" s="113" t="s">
        <v>147</v>
      </c>
      <c r="D664" s="29" t="s">
        <v>148</v>
      </c>
      <c r="E664" s="112" t="s">
        <v>2305</v>
      </c>
      <c r="F664" s="112"/>
      <c r="G664" s="112" t="s">
        <v>1836</v>
      </c>
      <c r="H664" s="112">
        <f t="shared" si="1132"/>
        <v>0</v>
      </c>
      <c r="I664" s="112" t="s">
        <v>1227</v>
      </c>
      <c r="J664" s="112">
        <v>1</v>
      </c>
      <c r="K664" s="112" t="s">
        <v>1228</v>
      </c>
      <c r="L664" s="299">
        <f>预算主表!P119/12</f>
        <v>0</v>
      </c>
      <c r="M664" s="112" t="s">
        <v>1229</v>
      </c>
      <c r="N664" s="305">
        <v>12</v>
      </c>
      <c r="O664" s="288"/>
      <c r="P664" s="288"/>
      <c r="Q664" s="288"/>
      <c r="R664" s="288"/>
      <c r="S664" s="288"/>
      <c r="T664" s="288"/>
      <c r="U664" s="288"/>
      <c r="V664" s="288"/>
      <c r="W664" s="288"/>
      <c r="X664" s="288"/>
      <c r="Y664" s="288"/>
      <c r="Z664" s="288"/>
      <c r="AA664" s="288"/>
      <c r="AB664" s="326">
        <f t="shared" si="1133"/>
        <v>0</v>
      </c>
      <c r="AC664" s="326">
        <f t="shared" si="1134"/>
        <v>0</v>
      </c>
      <c r="AD664" s="326"/>
      <c r="AE664" s="326"/>
      <c r="AF664" s="326">
        <f t="shared" si="1135"/>
        <v>0</v>
      </c>
      <c r="AG664" s="326"/>
      <c r="AH664" s="326"/>
      <c r="AI664" s="326">
        <f t="shared" si="1136"/>
        <v>0</v>
      </c>
      <c r="AJ664" s="326"/>
      <c r="AK664" s="326"/>
      <c r="AL664" s="326">
        <f t="shared" si="1137"/>
        <v>0</v>
      </c>
      <c r="AM664" s="326"/>
      <c r="AN664" s="326"/>
      <c r="AO664" s="326">
        <f t="shared" si="1138"/>
        <v>0</v>
      </c>
      <c r="AP664" s="326"/>
      <c r="AQ664" s="326"/>
      <c r="AR664" s="326">
        <f t="shared" si="1139"/>
        <v>0</v>
      </c>
      <c r="AS664" s="326"/>
      <c r="AT664" s="326"/>
      <c r="AU664" s="326">
        <f t="shared" si="1140"/>
        <v>0</v>
      </c>
      <c r="AV664" s="326"/>
      <c r="AW664" s="326"/>
      <c r="AX664" s="326">
        <f t="shared" si="1141"/>
        <v>0</v>
      </c>
      <c r="AY664" s="326"/>
      <c r="AZ664" s="326"/>
      <c r="BA664" s="326">
        <f t="shared" si="1142"/>
        <v>0</v>
      </c>
      <c r="BB664" s="326"/>
      <c r="BC664" s="326"/>
      <c r="BD664" s="326">
        <f t="shared" si="1143"/>
        <v>0</v>
      </c>
      <c r="BE664" s="326"/>
      <c r="BF664" s="326"/>
      <c r="BG664" s="326">
        <f t="shared" si="1144"/>
        <v>0</v>
      </c>
      <c r="BH664" s="326"/>
      <c r="BI664" s="326"/>
      <c r="BJ664" s="326">
        <f t="shared" si="1145"/>
        <v>0</v>
      </c>
      <c r="BK664" s="326"/>
      <c r="BL664" s="327"/>
      <c r="BM664" s="312"/>
      <c r="BN664" s="313"/>
    </row>
    <row r="665" s="29" customFormat="1" ht="33.95" hidden="1" customHeight="1" outlineLevel="2" spans="2:66">
      <c r="B665" s="112" t="s">
        <v>784</v>
      </c>
      <c r="C665" s="113" t="s">
        <v>153</v>
      </c>
      <c r="D665" s="29" t="s">
        <v>154</v>
      </c>
      <c r="E665" s="112" t="s">
        <v>2306</v>
      </c>
      <c r="F665" s="112"/>
      <c r="G665" s="112" t="s">
        <v>1836</v>
      </c>
      <c r="H665" s="112">
        <f t="shared" si="1132"/>
        <v>0</v>
      </c>
      <c r="I665" s="112" t="s">
        <v>1227</v>
      </c>
      <c r="J665" s="112">
        <v>1</v>
      </c>
      <c r="K665" s="112" t="s">
        <v>1228</v>
      </c>
      <c r="L665" s="299">
        <f>预算主表!P125/12</f>
        <v>0</v>
      </c>
      <c r="M665" s="112" t="s">
        <v>1229</v>
      </c>
      <c r="N665" s="305">
        <v>12</v>
      </c>
      <c r="O665" s="288"/>
      <c r="P665" s="288"/>
      <c r="Q665" s="288"/>
      <c r="R665" s="288"/>
      <c r="S665" s="288"/>
      <c r="T665" s="288"/>
      <c r="U665" s="288"/>
      <c r="V665" s="288"/>
      <c r="W665" s="288"/>
      <c r="X665" s="288"/>
      <c r="Y665" s="288"/>
      <c r="Z665" s="288"/>
      <c r="AA665" s="288"/>
      <c r="AB665" s="326">
        <f t="shared" si="1133"/>
        <v>0</v>
      </c>
      <c r="AC665" s="326">
        <f t="shared" si="1134"/>
        <v>0</v>
      </c>
      <c r="AD665" s="326"/>
      <c r="AE665" s="326"/>
      <c r="AF665" s="326">
        <f t="shared" si="1135"/>
        <v>0</v>
      </c>
      <c r="AG665" s="326"/>
      <c r="AH665" s="326"/>
      <c r="AI665" s="326">
        <f t="shared" si="1136"/>
        <v>0</v>
      </c>
      <c r="AJ665" s="326"/>
      <c r="AK665" s="326"/>
      <c r="AL665" s="326">
        <f t="shared" si="1137"/>
        <v>0</v>
      </c>
      <c r="AM665" s="326"/>
      <c r="AN665" s="326"/>
      <c r="AO665" s="326">
        <f t="shared" si="1138"/>
        <v>0</v>
      </c>
      <c r="AP665" s="326"/>
      <c r="AQ665" s="326"/>
      <c r="AR665" s="326">
        <f t="shared" si="1139"/>
        <v>0</v>
      </c>
      <c r="AS665" s="326"/>
      <c r="AT665" s="326"/>
      <c r="AU665" s="326">
        <f t="shared" si="1140"/>
        <v>0</v>
      </c>
      <c r="AV665" s="326"/>
      <c r="AW665" s="326"/>
      <c r="AX665" s="326">
        <f t="shared" si="1141"/>
        <v>0</v>
      </c>
      <c r="AY665" s="326"/>
      <c r="AZ665" s="326"/>
      <c r="BA665" s="326">
        <f t="shared" si="1142"/>
        <v>0</v>
      </c>
      <c r="BB665" s="326"/>
      <c r="BC665" s="326"/>
      <c r="BD665" s="326">
        <f t="shared" si="1143"/>
        <v>0</v>
      </c>
      <c r="BE665" s="326"/>
      <c r="BF665" s="326"/>
      <c r="BG665" s="326">
        <f t="shared" si="1144"/>
        <v>0</v>
      </c>
      <c r="BH665" s="326"/>
      <c r="BI665" s="326"/>
      <c r="BJ665" s="326">
        <f t="shared" si="1145"/>
        <v>0</v>
      </c>
      <c r="BK665" s="326"/>
      <c r="BL665" s="327"/>
      <c r="BM665" s="312"/>
      <c r="BN665" s="313"/>
    </row>
    <row r="666" s="29" customFormat="1" ht="33.95" hidden="1" customHeight="1" outlineLevel="2" spans="2:66">
      <c r="B666" s="112" t="s">
        <v>784</v>
      </c>
      <c r="C666" s="113" t="s">
        <v>157</v>
      </c>
      <c r="D666" s="29" t="s">
        <v>158</v>
      </c>
      <c r="E666" s="112" t="s">
        <v>2307</v>
      </c>
      <c r="F666" s="112"/>
      <c r="G666" s="112" t="s">
        <v>1836</v>
      </c>
      <c r="H666" s="112">
        <f t="shared" si="1132"/>
        <v>0</v>
      </c>
      <c r="I666" s="112" t="s">
        <v>1227</v>
      </c>
      <c r="J666" s="112">
        <v>1</v>
      </c>
      <c r="K666" s="112" t="s">
        <v>1228</v>
      </c>
      <c r="L666" s="299">
        <f>预算主表!P127/12</f>
        <v>0</v>
      </c>
      <c r="M666" s="112" t="s">
        <v>1229</v>
      </c>
      <c r="N666" s="305">
        <v>12</v>
      </c>
      <c r="O666" s="288"/>
      <c r="P666" s="288"/>
      <c r="Q666" s="288"/>
      <c r="R666" s="288"/>
      <c r="S666" s="288"/>
      <c r="T666" s="288"/>
      <c r="U666" s="288"/>
      <c r="V666" s="288"/>
      <c r="W666" s="288"/>
      <c r="X666" s="288"/>
      <c r="Y666" s="288"/>
      <c r="Z666" s="288"/>
      <c r="AA666" s="288"/>
      <c r="AB666" s="326">
        <f t="shared" si="1133"/>
        <v>0</v>
      </c>
      <c r="AC666" s="326">
        <f t="shared" si="1134"/>
        <v>0</v>
      </c>
      <c r="AD666" s="326"/>
      <c r="AE666" s="326"/>
      <c r="AF666" s="326">
        <f t="shared" si="1135"/>
        <v>0</v>
      </c>
      <c r="AG666" s="326"/>
      <c r="AH666" s="326"/>
      <c r="AI666" s="326">
        <f t="shared" si="1136"/>
        <v>0</v>
      </c>
      <c r="AJ666" s="326"/>
      <c r="AK666" s="326"/>
      <c r="AL666" s="326">
        <f t="shared" si="1137"/>
        <v>0</v>
      </c>
      <c r="AM666" s="326"/>
      <c r="AN666" s="326"/>
      <c r="AO666" s="326">
        <f t="shared" si="1138"/>
        <v>0</v>
      </c>
      <c r="AP666" s="326"/>
      <c r="AQ666" s="326"/>
      <c r="AR666" s="326">
        <f t="shared" si="1139"/>
        <v>0</v>
      </c>
      <c r="AS666" s="326"/>
      <c r="AT666" s="326"/>
      <c r="AU666" s="326">
        <f t="shared" si="1140"/>
        <v>0</v>
      </c>
      <c r="AV666" s="326"/>
      <c r="AW666" s="326"/>
      <c r="AX666" s="326">
        <f t="shared" si="1141"/>
        <v>0</v>
      </c>
      <c r="AY666" s="326"/>
      <c r="AZ666" s="326"/>
      <c r="BA666" s="326">
        <f t="shared" si="1142"/>
        <v>0</v>
      </c>
      <c r="BB666" s="326"/>
      <c r="BC666" s="326"/>
      <c r="BD666" s="326">
        <f t="shared" si="1143"/>
        <v>0</v>
      </c>
      <c r="BE666" s="326"/>
      <c r="BF666" s="326"/>
      <c r="BG666" s="326">
        <f t="shared" si="1144"/>
        <v>0</v>
      </c>
      <c r="BH666" s="326"/>
      <c r="BI666" s="326"/>
      <c r="BJ666" s="326">
        <f t="shared" si="1145"/>
        <v>0</v>
      </c>
      <c r="BK666" s="326"/>
      <c r="BL666" s="327"/>
      <c r="BM666" s="312"/>
      <c r="BN666" s="313"/>
    </row>
    <row r="667" s="29" customFormat="1" ht="33.95" hidden="1" customHeight="1" outlineLevel="2" spans="2:66">
      <c r="B667" s="112" t="s">
        <v>784</v>
      </c>
      <c r="C667" s="113" t="s">
        <v>78</v>
      </c>
      <c r="D667" s="29" t="s">
        <v>79</v>
      </c>
      <c r="E667" s="112" t="s">
        <v>2308</v>
      </c>
      <c r="F667" s="112"/>
      <c r="G667" s="112" t="s">
        <v>1836</v>
      </c>
      <c r="H667" s="112">
        <f t="shared" si="1132"/>
        <v>0</v>
      </c>
      <c r="I667" s="112" t="s">
        <v>1227</v>
      </c>
      <c r="J667" s="112">
        <v>1</v>
      </c>
      <c r="K667" s="112" t="s">
        <v>1228</v>
      </c>
      <c r="L667" s="299">
        <f>预算主表!P98/12</f>
        <v>0</v>
      </c>
      <c r="M667" s="112" t="s">
        <v>1229</v>
      </c>
      <c r="N667" s="305">
        <v>12</v>
      </c>
      <c r="O667" s="288"/>
      <c r="P667" s="288"/>
      <c r="Q667" s="288"/>
      <c r="R667" s="288"/>
      <c r="S667" s="288"/>
      <c r="T667" s="288"/>
      <c r="U667" s="288"/>
      <c r="V667" s="288"/>
      <c r="W667" s="288"/>
      <c r="X667" s="288"/>
      <c r="Y667" s="288"/>
      <c r="Z667" s="288"/>
      <c r="AA667" s="288"/>
      <c r="AB667" s="326">
        <f t="shared" si="1133"/>
        <v>0</v>
      </c>
      <c r="AC667" s="326">
        <f t="shared" si="1134"/>
        <v>0</v>
      </c>
      <c r="AD667" s="326"/>
      <c r="AE667" s="326"/>
      <c r="AF667" s="326">
        <f t="shared" si="1135"/>
        <v>0</v>
      </c>
      <c r="AG667" s="326"/>
      <c r="AH667" s="326"/>
      <c r="AI667" s="326">
        <f t="shared" si="1136"/>
        <v>0</v>
      </c>
      <c r="AJ667" s="326"/>
      <c r="AK667" s="326"/>
      <c r="AL667" s="326">
        <f t="shared" si="1137"/>
        <v>0</v>
      </c>
      <c r="AM667" s="326"/>
      <c r="AN667" s="326"/>
      <c r="AO667" s="326">
        <f t="shared" si="1138"/>
        <v>0</v>
      </c>
      <c r="AP667" s="326"/>
      <c r="AQ667" s="326"/>
      <c r="AR667" s="326">
        <f t="shared" si="1139"/>
        <v>0</v>
      </c>
      <c r="AS667" s="326"/>
      <c r="AT667" s="326"/>
      <c r="AU667" s="326">
        <f t="shared" si="1140"/>
        <v>0</v>
      </c>
      <c r="AV667" s="326"/>
      <c r="AW667" s="326"/>
      <c r="AX667" s="326">
        <f t="shared" si="1141"/>
        <v>0</v>
      </c>
      <c r="AY667" s="326"/>
      <c r="AZ667" s="326"/>
      <c r="BA667" s="326">
        <f t="shared" si="1142"/>
        <v>0</v>
      </c>
      <c r="BB667" s="326"/>
      <c r="BC667" s="326"/>
      <c r="BD667" s="326">
        <f t="shared" si="1143"/>
        <v>0</v>
      </c>
      <c r="BE667" s="326"/>
      <c r="BF667" s="326"/>
      <c r="BG667" s="326">
        <f t="shared" si="1144"/>
        <v>0</v>
      </c>
      <c r="BH667" s="326"/>
      <c r="BI667" s="326"/>
      <c r="BJ667" s="326">
        <f t="shared" si="1145"/>
        <v>0</v>
      </c>
      <c r="BK667" s="326"/>
      <c r="BL667" s="327"/>
      <c r="BM667" s="312"/>
      <c r="BN667" s="313"/>
    </row>
    <row r="668" s="108" customFormat="1" ht="33.95" hidden="1" customHeight="1" outlineLevel="1" collapsed="1" spans="2:66">
      <c r="B668" s="109" t="s">
        <v>779</v>
      </c>
      <c r="C668" s="110">
        <v>1.6</v>
      </c>
      <c r="D668" s="108" t="s">
        <v>217</v>
      </c>
      <c r="F668" s="108" t="s">
        <v>2309</v>
      </c>
      <c r="G668" s="109"/>
      <c r="H668" s="109">
        <f>H669+H691+H692+H693+H694</f>
        <v>6500</v>
      </c>
      <c r="N668" s="304"/>
      <c r="O668" s="287"/>
      <c r="P668" s="287"/>
      <c r="Q668" s="287"/>
      <c r="R668" s="287"/>
      <c r="S668" s="287"/>
      <c r="T668" s="287"/>
      <c r="U668" s="287"/>
      <c r="V668" s="287"/>
      <c r="W668" s="287"/>
      <c r="X668" s="287"/>
      <c r="Y668" s="287"/>
      <c r="Z668" s="287"/>
      <c r="AA668" s="287"/>
      <c r="AB668" s="109">
        <f t="shared" ref="AB668:AF668" si="1146">AB669+AB691+AB692+AB693+AB694</f>
        <v>6500</v>
      </c>
      <c r="AC668" s="109">
        <f t="shared" si="1146"/>
        <v>6500</v>
      </c>
      <c r="AF668" s="109">
        <f t="shared" si="1146"/>
        <v>0</v>
      </c>
      <c r="AI668" s="109">
        <f>AI669+AI691+AI692+AI693+AI694</f>
        <v>0</v>
      </c>
      <c r="AL668" s="109">
        <f>AL669+AL691+AL692+AL693+AL694</f>
        <v>0</v>
      </c>
      <c r="AO668" s="109">
        <f>AO669+AO691+AO692+AO693+AO694</f>
        <v>0</v>
      </c>
      <c r="AR668" s="109">
        <f>AR669+AR691+AR692+AR693+AR694</f>
        <v>0</v>
      </c>
      <c r="AU668" s="109">
        <f>AU669+AU691+AU692+AU693+AU694</f>
        <v>0</v>
      </c>
      <c r="AX668" s="109">
        <f>AX669+AX691+AX692+AX693+AX694</f>
        <v>0</v>
      </c>
      <c r="BA668" s="109">
        <f>BA669+BA691+BA692+BA693+BA694</f>
        <v>0</v>
      </c>
      <c r="BD668" s="109">
        <f>BD669+BD691+BD692+BD693+BD694</f>
        <v>0</v>
      </c>
      <c r="BG668" s="109">
        <f>BG669+BG691+BG692+BG693+BG694</f>
        <v>0</v>
      </c>
      <c r="BJ668" s="109">
        <f>BJ669+BJ691+BJ692+BJ693+BJ694</f>
        <v>0</v>
      </c>
      <c r="BL668" s="304"/>
      <c r="BM668" s="312"/>
      <c r="BN668" s="287"/>
    </row>
    <row r="669" s="29" customFormat="1" ht="33.95" hidden="1" customHeight="1" outlineLevel="2" collapsed="1" spans="2:66">
      <c r="B669" s="112" t="s">
        <v>779</v>
      </c>
      <c r="C669" s="113" t="s">
        <v>2310</v>
      </c>
      <c r="D669" s="29" t="s">
        <v>2311</v>
      </c>
      <c r="G669" s="112"/>
      <c r="H669" s="112">
        <f>SUM(H670:H690)</f>
        <v>0</v>
      </c>
      <c r="I669" s="112"/>
      <c r="N669" s="325"/>
      <c r="O669" s="288"/>
      <c r="P669" s="288"/>
      <c r="Q669" s="288"/>
      <c r="R669" s="288"/>
      <c r="S669" s="288"/>
      <c r="T669" s="288"/>
      <c r="U669" s="288"/>
      <c r="V669" s="288"/>
      <c r="W669" s="288"/>
      <c r="X669" s="288"/>
      <c r="Y669" s="288"/>
      <c r="Z669" s="288"/>
      <c r="AA669" s="313"/>
      <c r="AB669" s="112">
        <f t="shared" ref="AB669:AF669" si="1147">SUM(AB670:AB690)</f>
        <v>0</v>
      </c>
      <c r="AC669" s="112">
        <f t="shared" si="1147"/>
        <v>0</v>
      </c>
      <c r="AF669" s="112">
        <f t="shared" si="1147"/>
        <v>0</v>
      </c>
      <c r="AI669" s="112">
        <f>SUM(AI670:AI690)</f>
        <v>0</v>
      </c>
      <c r="AL669" s="112">
        <f>SUM(AL670:AL690)</f>
        <v>0</v>
      </c>
      <c r="AO669" s="112">
        <f>SUM(AO670:AO690)</f>
        <v>0</v>
      </c>
      <c r="AR669" s="112">
        <f>SUM(AR670:AR690)</f>
        <v>0</v>
      </c>
      <c r="AU669" s="112">
        <f>SUM(AU670:AU690)</f>
        <v>0</v>
      </c>
      <c r="AX669" s="112">
        <f>SUM(AX670:AX690)</f>
        <v>0</v>
      </c>
      <c r="BA669" s="112">
        <f>SUM(BA670:BA690)</f>
        <v>0</v>
      </c>
      <c r="BD669" s="112">
        <f>SUM(BD670:BD690)</f>
        <v>0</v>
      </c>
      <c r="BG669" s="112">
        <f>SUM(BG670:BG690)</f>
        <v>0</v>
      </c>
      <c r="BJ669" s="112">
        <f>SUM(BJ670:BJ690)</f>
        <v>0</v>
      </c>
      <c r="BL669" s="325"/>
      <c r="BM669" s="312"/>
      <c r="BN669" s="313"/>
    </row>
    <row r="670" s="48" customFormat="1" ht="33.95" hidden="1" customHeight="1" outlineLevel="3" spans="2:66">
      <c r="B670" s="115" t="s">
        <v>784</v>
      </c>
      <c r="C670" s="116" t="s">
        <v>2312</v>
      </c>
      <c r="D670" s="48" t="s">
        <v>2313</v>
      </c>
      <c r="F670" s="115" t="s">
        <v>1610</v>
      </c>
      <c r="G670" s="115" t="s">
        <v>928</v>
      </c>
      <c r="H670" s="115">
        <f t="shared" ref="H670:H681" si="1148">J670*L670</f>
        <v>0</v>
      </c>
      <c r="I670" s="115" t="s">
        <v>1227</v>
      </c>
      <c r="J670" s="299"/>
      <c r="K670" s="115" t="s">
        <v>1381</v>
      </c>
      <c r="L670" s="115">
        <v>1700</v>
      </c>
      <c r="M670" s="115" t="s">
        <v>1660</v>
      </c>
      <c r="N670" s="115">
        <f t="shared" ref="N670:N681" si="1149">COUNTA(O670:Z670)</f>
        <v>0</v>
      </c>
      <c r="O670" s="318"/>
      <c r="P670" s="318"/>
      <c r="Q670" s="318"/>
      <c r="R670" s="318"/>
      <c r="S670" s="318"/>
      <c r="T670" s="318"/>
      <c r="U670" s="318"/>
      <c r="V670" s="318"/>
      <c r="W670" s="318"/>
      <c r="X670" s="318"/>
      <c r="Y670" s="318"/>
      <c r="Z670" s="318"/>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6"/>
      <c r="BM670" s="312"/>
      <c r="BN670" s="314"/>
    </row>
    <row r="671" s="48" customFormat="1" ht="33.95" hidden="1" customHeight="1" outlineLevel="3" spans="2:66">
      <c r="B671" s="115" t="s">
        <v>784</v>
      </c>
      <c r="C671" s="116" t="s">
        <v>2314</v>
      </c>
      <c r="D671" s="48" t="s">
        <v>2315</v>
      </c>
      <c r="F671" s="115" t="s">
        <v>1610</v>
      </c>
      <c r="G671" s="115" t="s">
        <v>928</v>
      </c>
      <c r="H671" s="115">
        <f t="shared" si="1148"/>
        <v>0</v>
      </c>
      <c r="I671" s="115" t="s">
        <v>1227</v>
      </c>
      <c r="J671" s="299"/>
      <c r="K671" s="115" t="s">
        <v>1381</v>
      </c>
      <c r="L671" s="115">
        <v>510</v>
      </c>
      <c r="M671" s="115" t="s">
        <v>1660</v>
      </c>
      <c r="N671" s="115">
        <f t="shared" si="1149"/>
        <v>0</v>
      </c>
      <c r="O671" s="299"/>
      <c r="P671" s="299"/>
      <c r="Q671" s="299"/>
      <c r="R671" s="299"/>
      <c r="S671" s="299"/>
      <c r="T671" s="299"/>
      <c r="U671" s="299"/>
      <c r="V671" s="299"/>
      <c r="W671" s="299"/>
      <c r="X671" s="299"/>
      <c r="Y671" s="299"/>
      <c r="Z671" s="299"/>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6"/>
      <c r="BM671" s="312"/>
      <c r="BN671" s="314"/>
    </row>
    <row r="672" s="48" customFormat="1" ht="33.95" hidden="1" customHeight="1" outlineLevel="3" spans="2:66">
      <c r="B672" s="115" t="s">
        <v>784</v>
      </c>
      <c r="C672" s="116" t="s">
        <v>2316</v>
      </c>
      <c r="D672" s="48" t="s">
        <v>2317</v>
      </c>
      <c r="F672" s="115" t="s">
        <v>1610</v>
      </c>
      <c r="G672" s="115" t="s">
        <v>928</v>
      </c>
      <c r="H672" s="115">
        <f t="shared" si="1148"/>
        <v>0</v>
      </c>
      <c r="I672" s="115" t="s">
        <v>1227</v>
      </c>
      <c r="J672" s="299"/>
      <c r="K672" s="115" t="s">
        <v>1381</v>
      </c>
      <c r="L672" s="115">
        <v>200</v>
      </c>
      <c r="M672" s="115" t="s">
        <v>1660</v>
      </c>
      <c r="N672" s="115">
        <f t="shared" si="1149"/>
        <v>0</v>
      </c>
      <c r="O672" s="299"/>
      <c r="P672" s="299"/>
      <c r="Q672" s="299"/>
      <c r="R672" s="299"/>
      <c r="S672" s="299"/>
      <c r="T672" s="299"/>
      <c r="U672" s="299"/>
      <c r="V672" s="299"/>
      <c r="W672" s="299"/>
      <c r="X672" s="299"/>
      <c r="Y672" s="299"/>
      <c r="Z672" s="299"/>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6"/>
      <c r="BM672" s="312"/>
      <c r="BN672" s="314"/>
    </row>
    <row r="673" s="48" customFormat="1" ht="33.95" hidden="1" customHeight="1" outlineLevel="3" spans="2:66">
      <c r="B673" s="115" t="s">
        <v>784</v>
      </c>
      <c r="C673" s="116" t="s">
        <v>2318</v>
      </c>
      <c r="D673" s="48" t="s">
        <v>2319</v>
      </c>
      <c r="E673" s="115" t="s">
        <v>2320</v>
      </c>
      <c r="F673" s="115" t="s">
        <v>1610</v>
      </c>
      <c r="G673" s="115" t="s">
        <v>928</v>
      </c>
      <c r="H673" s="115">
        <f t="shared" si="1148"/>
        <v>0</v>
      </c>
      <c r="I673" s="115" t="s">
        <v>1227</v>
      </c>
      <c r="J673" s="299"/>
      <c r="K673" s="115" t="s">
        <v>1381</v>
      </c>
      <c r="L673" s="115">
        <v>450</v>
      </c>
      <c r="M673" s="115" t="s">
        <v>1660</v>
      </c>
      <c r="N673" s="115">
        <f t="shared" si="1149"/>
        <v>0</v>
      </c>
      <c r="O673" s="299"/>
      <c r="P673" s="299"/>
      <c r="Q673" s="299"/>
      <c r="R673" s="299"/>
      <c r="S673" s="299"/>
      <c r="T673" s="299"/>
      <c r="U673" s="299"/>
      <c r="V673" s="299"/>
      <c r="W673" s="299"/>
      <c r="X673" s="299"/>
      <c r="Y673" s="299"/>
      <c r="Z673" s="299"/>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6"/>
      <c r="BM673" s="312"/>
      <c r="BN673" s="314"/>
    </row>
    <row r="674" s="48" customFormat="1" ht="33.95" hidden="1" customHeight="1" outlineLevel="3" spans="2:66">
      <c r="B674" s="115" t="s">
        <v>784</v>
      </c>
      <c r="C674" s="116" t="s">
        <v>2321</v>
      </c>
      <c r="D674" s="48" t="s">
        <v>2322</v>
      </c>
      <c r="E674" s="115" t="s">
        <v>2323</v>
      </c>
      <c r="F674" s="115" t="s">
        <v>1610</v>
      </c>
      <c r="G674" s="115" t="s">
        <v>928</v>
      </c>
      <c r="H674" s="115">
        <f t="shared" si="1148"/>
        <v>0</v>
      </c>
      <c r="I674" s="115" t="s">
        <v>1227</v>
      </c>
      <c r="J674" s="299"/>
      <c r="K674" s="115" t="s">
        <v>1381</v>
      </c>
      <c r="L674" s="115">
        <v>460</v>
      </c>
      <c r="M674" s="115" t="s">
        <v>1660</v>
      </c>
      <c r="N674" s="115">
        <f t="shared" si="1149"/>
        <v>0</v>
      </c>
      <c r="O674" s="299"/>
      <c r="P674" s="299"/>
      <c r="Q674" s="299"/>
      <c r="R674" s="299"/>
      <c r="S674" s="299"/>
      <c r="T674" s="299"/>
      <c r="U674" s="299"/>
      <c r="V674" s="299"/>
      <c r="W674" s="299"/>
      <c r="X674" s="299"/>
      <c r="Y674" s="299"/>
      <c r="Z674" s="299"/>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6"/>
      <c r="BM674" s="312"/>
      <c r="BN674" s="314"/>
    </row>
    <row r="675" s="48" customFormat="1" ht="33.95" hidden="1" customHeight="1" outlineLevel="3" spans="2:66">
      <c r="B675" s="115" t="s">
        <v>784</v>
      </c>
      <c r="C675" s="116" t="s">
        <v>2324</v>
      </c>
      <c r="D675" s="48" t="s">
        <v>2325</v>
      </c>
      <c r="E675" s="115" t="s">
        <v>2326</v>
      </c>
      <c r="F675" s="115" t="s">
        <v>1610</v>
      </c>
      <c r="G675" s="115" t="s">
        <v>928</v>
      </c>
      <c r="H675" s="115">
        <f t="shared" si="1148"/>
        <v>0</v>
      </c>
      <c r="I675" s="115" t="s">
        <v>1227</v>
      </c>
      <c r="J675" s="299"/>
      <c r="K675" s="115" t="s">
        <v>1381</v>
      </c>
      <c r="L675" s="115">
        <v>1300</v>
      </c>
      <c r="M675" s="115" t="s">
        <v>1660</v>
      </c>
      <c r="N675" s="115">
        <f t="shared" si="1149"/>
        <v>0</v>
      </c>
      <c r="O675" s="299"/>
      <c r="P675" s="299"/>
      <c r="Q675" s="299"/>
      <c r="R675" s="299"/>
      <c r="S675" s="299"/>
      <c r="T675" s="299"/>
      <c r="U675" s="299"/>
      <c r="V675" s="299"/>
      <c r="W675" s="299"/>
      <c r="X675" s="299"/>
      <c r="Y675" s="299"/>
      <c r="Z675" s="299"/>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6"/>
      <c r="BM675" s="312"/>
      <c r="BN675" s="314"/>
    </row>
    <row r="676" s="48" customFormat="1" ht="33.95" hidden="1" customHeight="1" outlineLevel="3" spans="2:66">
      <c r="B676" s="115" t="s">
        <v>784</v>
      </c>
      <c r="C676" s="116" t="s">
        <v>2327</v>
      </c>
      <c r="D676" s="48" t="s">
        <v>2328</v>
      </c>
      <c r="E676" s="115" t="s">
        <v>2329</v>
      </c>
      <c r="F676" s="115" t="s">
        <v>1610</v>
      </c>
      <c r="G676" s="115" t="s">
        <v>928</v>
      </c>
      <c r="H676" s="115">
        <f t="shared" si="1148"/>
        <v>0</v>
      </c>
      <c r="I676" s="115" t="s">
        <v>1227</v>
      </c>
      <c r="J676" s="299"/>
      <c r="K676" s="115" t="s">
        <v>1381</v>
      </c>
      <c r="L676" s="115">
        <v>1100</v>
      </c>
      <c r="M676" s="115" t="s">
        <v>1660</v>
      </c>
      <c r="N676" s="115">
        <f t="shared" si="1149"/>
        <v>0</v>
      </c>
      <c r="O676" s="299"/>
      <c r="P676" s="299"/>
      <c r="Q676" s="299"/>
      <c r="R676" s="299"/>
      <c r="S676" s="299"/>
      <c r="T676" s="299"/>
      <c r="U676" s="299"/>
      <c r="V676" s="299"/>
      <c r="W676" s="299"/>
      <c r="X676" s="299"/>
      <c r="Y676" s="299"/>
      <c r="Z676" s="299"/>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6"/>
      <c r="BM676" s="312"/>
      <c r="BN676" s="314"/>
    </row>
    <row r="677" s="48" customFormat="1" ht="33.95" hidden="1" customHeight="1" outlineLevel="3" spans="2:66">
      <c r="B677" s="115" t="s">
        <v>784</v>
      </c>
      <c r="C677" s="116" t="s">
        <v>2330</v>
      </c>
      <c r="D677" s="48" t="s">
        <v>2331</v>
      </c>
      <c r="E677" s="115" t="s">
        <v>2332</v>
      </c>
      <c r="F677" s="115" t="s">
        <v>1610</v>
      </c>
      <c r="G677" s="115" t="s">
        <v>928</v>
      </c>
      <c r="H677" s="115">
        <f t="shared" si="1148"/>
        <v>0</v>
      </c>
      <c r="I677" s="115" t="s">
        <v>1227</v>
      </c>
      <c r="J677" s="299"/>
      <c r="K677" s="115" t="s">
        <v>1381</v>
      </c>
      <c r="L677" s="115">
        <v>240</v>
      </c>
      <c r="M677" s="115" t="s">
        <v>1660</v>
      </c>
      <c r="N677" s="115">
        <f t="shared" si="1149"/>
        <v>0</v>
      </c>
      <c r="O677" s="299"/>
      <c r="P677" s="299"/>
      <c r="Q677" s="299"/>
      <c r="R677" s="299"/>
      <c r="S677" s="299"/>
      <c r="T677" s="299"/>
      <c r="U677" s="299"/>
      <c r="V677" s="299"/>
      <c r="W677" s="299"/>
      <c r="X677" s="299"/>
      <c r="Y677" s="299"/>
      <c r="Z677" s="299"/>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6"/>
      <c r="BM677" s="312"/>
      <c r="BN677" s="314"/>
    </row>
    <row r="678" s="48" customFormat="1" ht="33.95" hidden="1" customHeight="1" outlineLevel="3" spans="2:66">
      <c r="B678" s="115" t="s">
        <v>784</v>
      </c>
      <c r="C678" s="116" t="s">
        <v>2333</v>
      </c>
      <c r="D678" s="48" t="s">
        <v>2334</v>
      </c>
      <c r="E678" s="115" t="s">
        <v>2335</v>
      </c>
      <c r="F678" s="115" t="s">
        <v>1610</v>
      </c>
      <c r="G678" s="115" t="s">
        <v>928</v>
      </c>
      <c r="H678" s="115">
        <f t="shared" si="1148"/>
        <v>0</v>
      </c>
      <c r="I678" s="115" t="s">
        <v>1227</v>
      </c>
      <c r="J678" s="299"/>
      <c r="K678" s="115" t="s">
        <v>1381</v>
      </c>
      <c r="L678" s="115">
        <v>1200</v>
      </c>
      <c r="M678" s="115" t="s">
        <v>1660</v>
      </c>
      <c r="N678" s="115">
        <f t="shared" si="1149"/>
        <v>0</v>
      </c>
      <c r="O678" s="299"/>
      <c r="P678" s="299"/>
      <c r="Q678" s="299"/>
      <c r="R678" s="299"/>
      <c r="S678" s="299"/>
      <c r="T678" s="299"/>
      <c r="U678" s="299"/>
      <c r="V678" s="299"/>
      <c r="W678" s="299"/>
      <c r="X678" s="299"/>
      <c r="Y678" s="299"/>
      <c r="Z678" s="299"/>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6"/>
      <c r="BM678" s="312"/>
      <c r="BN678" s="314"/>
    </row>
    <row r="679" s="48" customFormat="1" ht="33.95" hidden="1" customHeight="1" outlineLevel="3" spans="2:66">
      <c r="B679" s="115" t="s">
        <v>784</v>
      </c>
      <c r="C679" s="116" t="s">
        <v>2336</v>
      </c>
      <c r="D679" s="48" t="s">
        <v>2337</v>
      </c>
      <c r="E679" s="115" t="s">
        <v>2338</v>
      </c>
      <c r="F679" s="115" t="s">
        <v>1610</v>
      </c>
      <c r="G679" s="115" t="s">
        <v>928</v>
      </c>
      <c r="H679" s="115">
        <f t="shared" si="1148"/>
        <v>0</v>
      </c>
      <c r="I679" s="115" t="s">
        <v>1227</v>
      </c>
      <c r="J679" s="299"/>
      <c r="K679" s="115" t="s">
        <v>1381</v>
      </c>
      <c r="L679" s="115">
        <v>225</v>
      </c>
      <c r="M679" s="115" t="s">
        <v>1660</v>
      </c>
      <c r="N679" s="115">
        <f t="shared" si="1149"/>
        <v>0</v>
      </c>
      <c r="O679" s="299"/>
      <c r="P679" s="299"/>
      <c r="Q679" s="299"/>
      <c r="R679" s="299"/>
      <c r="S679" s="299"/>
      <c r="T679" s="299"/>
      <c r="U679" s="299"/>
      <c r="V679" s="299"/>
      <c r="W679" s="299"/>
      <c r="X679" s="299"/>
      <c r="Y679" s="299"/>
      <c r="Z679" s="299"/>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6"/>
      <c r="BM679" s="312"/>
      <c r="BN679" s="314"/>
    </row>
    <row r="680" s="48" customFormat="1" ht="33.95" hidden="1" customHeight="1" outlineLevel="3" spans="2:66">
      <c r="B680" s="115" t="s">
        <v>784</v>
      </c>
      <c r="C680" s="116" t="s">
        <v>2339</v>
      </c>
      <c r="D680" s="48" t="s">
        <v>2340</v>
      </c>
      <c r="E680" s="115" t="s">
        <v>2341</v>
      </c>
      <c r="F680" s="115" t="s">
        <v>1610</v>
      </c>
      <c r="G680" s="115" t="s">
        <v>928</v>
      </c>
      <c r="H680" s="115">
        <f t="shared" si="1148"/>
        <v>0</v>
      </c>
      <c r="I680" s="115" t="s">
        <v>1227</v>
      </c>
      <c r="J680" s="299"/>
      <c r="K680" s="115" t="s">
        <v>1381</v>
      </c>
      <c r="L680" s="115">
        <v>4000</v>
      </c>
      <c r="M680" s="115" t="s">
        <v>1660</v>
      </c>
      <c r="N680" s="115">
        <f t="shared" si="1149"/>
        <v>0</v>
      </c>
      <c r="O680" s="299"/>
      <c r="P680" s="299"/>
      <c r="Q680" s="299"/>
      <c r="R680" s="299"/>
      <c r="S680" s="299"/>
      <c r="T680" s="299"/>
      <c r="U680" s="299"/>
      <c r="V680" s="299"/>
      <c r="W680" s="299"/>
      <c r="X680" s="299"/>
      <c r="Y680" s="299"/>
      <c r="Z680" s="299"/>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6"/>
      <c r="BM680" s="312"/>
      <c r="BN680" s="314"/>
    </row>
    <row r="681" s="48" customFormat="1" ht="33.95" hidden="1" customHeight="1" outlineLevel="3" spans="2:66">
      <c r="B681" s="115" t="s">
        <v>784</v>
      </c>
      <c r="C681" s="116" t="s">
        <v>2342</v>
      </c>
      <c r="D681" s="48" t="s">
        <v>2343</v>
      </c>
      <c r="E681" s="115" t="s">
        <v>2344</v>
      </c>
      <c r="F681" s="115" t="s">
        <v>1610</v>
      </c>
      <c r="G681" s="115" t="s">
        <v>928</v>
      </c>
      <c r="H681" s="115">
        <f t="shared" si="1148"/>
        <v>0</v>
      </c>
      <c r="I681" s="115" t="s">
        <v>1227</v>
      </c>
      <c r="J681" s="299"/>
      <c r="K681" s="115" t="s">
        <v>1618</v>
      </c>
      <c r="L681" s="115">
        <v>4100</v>
      </c>
      <c r="M681" s="115" t="s">
        <v>1619</v>
      </c>
      <c r="N681" s="115">
        <f t="shared" si="1149"/>
        <v>0</v>
      </c>
      <c r="O681" s="299"/>
      <c r="P681" s="299"/>
      <c r="Q681" s="299"/>
      <c r="R681" s="299"/>
      <c r="S681" s="299"/>
      <c r="T681" s="299"/>
      <c r="U681" s="299"/>
      <c r="V681" s="299"/>
      <c r="W681" s="299"/>
      <c r="X681" s="299"/>
      <c r="Y681" s="299"/>
      <c r="Z681" s="299"/>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6"/>
      <c r="BM681" s="312"/>
      <c r="BN681" s="314"/>
    </row>
    <row r="682" s="48" customFormat="1" ht="33.95" hidden="1" customHeight="1" outlineLevel="3" spans="2:66">
      <c r="B682" s="115" t="s">
        <v>784</v>
      </c>
      <c r="C682" s="116" t="s">
        <v>2345</v>
      </c>
      <c r="D682" s="48" t="s">
        <v>2346</v>
      </c>
      <c r="E682" s="115" t="s">
        <v>2347</v>
      </c>
      <c r="F682" s="115" t="s">
        <v>1610</v>
      </c>
      <c r="G682" s="115" t="s">
        <v>928</v>
      </c>
      <c r="H682" s="115">
        <f t="shared" ref="H682:H690" si="1163">J682*L682</f>
        <v>0</v>
      </c>
      <c r="I682" s="115" t="s">
        <v>1227</v>
      </c>
      <c r="J682" s="299"/>
      <c r="K682" s="115" t="s">
        <v>1381</v>
      </c>
      <c r="L682" s="115">
        <v>1500</v>
      </c>
      <c r="M682" s="115" t="s">
        <v>1660</v>
      </c>
      <c r="N682" s="115">
        <f t="shared" ref="N682:N689" si="1164">COUNTA(O682:Z682)</f>
        <v>0</v>
      </c>
      <c r="O682" s="299"/>
      <c r="P682" s="299"/>
      <c r="Q682" s="299"/>
      <c r="R682" s="299"/>
      <c r="S682" s="299"/>
      <c r="T682" s="299"/>
      <c r="U682" s="299"/>
      <c r="V682" s="299"/>
      <c r="W682" s="299"/>
      <c r="X682" s="299"/>
      <c r="Y682" s="299"/>
      <c r="Z682" s="299"/>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6"/>
      <c r="BM682" s="312"/>
      <c r="BN682" s="314"/>
    </row>
    <row r="683" s="48" customFormat="1" ht="33.95" hidden="1" customHeight="1" outlineLevel="3" spans="2:66">
      <c r="B683" s="115" t="s">
        <v>784</v>
      </c>
      <c r="C683" s="116" t="s">
        <v>2348</v>
      </c>
      <c r="D683" s="48" t="s">
        <v>2349</v>
      </c>
      <c r="E683" s="115"/>
      <c r="F683" s="115" t="s">
        <v>1610</v>
      </c>
      <c r="G683" s="115" t="s">
        <v>928</v>
      </c>
      <c r="H683" s="115">
        <f t="shared" si="1163"/>
        <v>0</v>
      </c>
      <c r="I683" s="115" t="s">
        <v>1227</v>
      </c>
      <c r="J683" s="299"/>
      <c r="K683" s="115" t="s">
        <v>1381</v>
      </c>
      <c r="L683" s="115">
        <v>5000</v>
      </c>
      <c r="M683" s="115" t="s">
        <v>1660</v>
      </c>
      <c r="N683" s="115">
        <f t="shared" si="1164"/>
        <v>0</v>
      </c>
      <c r="O683" s="299"/>
      <c r="P683" s="299"/>
      <c r="Q683" s="299"/>
      <c r="R683" s="299"/>
      <c r="S683" s="299"/>
      <c r="T683" s="299"/>
      <c r="U683" s="299"/>
      <c r="V683" s="299"/>
      <c r="W683" s="299"/>
      <c r="X683" s="299"/>
      <c r="Y683" s="299"/>
      <c r="Z683" s="299"/>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6"/>
      <c r="BM683" s="312"/>
      <c r="BN683" s="314"/>
    </row>
    <row r="684" s="48" customFormat="1" ht="33.95" hidden="1" customHeight="1" outlineLevel="3" spans="2:66">
      <c r="B684" s="115" t="s">
        <v>784</v>
      </c>
      <c r="C684" s="116" t="s">
        <v>2350</v>
      </c>
      <c r="D684" s="48" t="s">
        <v>2351</v>
      </c>
      <c r="E684" s="115"/>
      <c r="F684" s="115" t="s">
        <v>1610</v>
      </c>
      <c r="G684" s="115" t="s">
        <v>928</v>
      </c>
      <c r="H684" s="115">
        <f t="shared" si="1163"/>
        <v>0</v>
      </c>
      <c r="I684" s="115" t="s">
        <v>1227</v>
      </c>
      <c r="J684" s="299"/>
      <c r="K684" s="115" t="s">
        <v>1381</v>
      </c>
      <c r="L684" s="115">
        <v>8500</v>
      </c>
      <c r="M684" s="115" t="s">
        <v>1660</v>
      </c>
      <c r="N684" s="115">
        <f t="shared" si="1164"/>
        <v>0</v>
      </c>
      <c r="O684" s="299"/>
      <c r="P684" s="299"/>
      <c r="Q684" s="299"/>
      <c r="R684" s="299"/>
      <c r="S684" s="299"/>
      <c r="T684" s="299"/>
      <c r="U684" s="299"/>
      <c r="V684" s="299"/>
      <c r="W684" s="299"/>
      <c r="X684" s="299"/>
      <c r="Y684" s="299"/>
      <c r="Z684" s="299"/>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6"/>
      <c r="BM684" s="312"/>
      <c r="BN684" s="314"/>
    </row>
    <row r="685" s="48" customFormat="1" ht="33.95" hidden="1" customHeight="1" outlineLevel="3" spans="2:66">
      <c r="B685" s="115" t="s">
        <v>784</v>
      </c>
      <c r="C685" s="116" t="s">
        <v>2352</v>
      </c>
      <c r="D685" s="48" t="s">
        <v>2353</v>
      </c>
      <c r="E685" s="115"/>
      <c r="F685" s="115" t="s">
        <v>1610</v>
      </c>
      <c r="G685" s="115" t="s">
        <v>928</v>
      </c>
      <c r="H685" s="115">
        <f t="shared" si="1163"/>
        <v>0</v>
      </c>
      <c r="I685" s="115" t="s">
        <v>1227</v>
      </c>
      <c r="J685" s="299"/>
      <c r="K685" s="115" t="s">
        <v>1381</v>
      </c>
      <c r="L685" s="115">
        <v>2700</v>
      </c>
      <c r="M685" s="115" t="s">
        <v>1660</v>
      </c>
      <c r="N685" s="115">
        <f t="shared" si="1164"/>
        <v>0</v>
      </c>
      <c r="O685" s="299"/>
      <c r="P685" s="299"/>
      <c r="Q685" s="299"/>
      <c r="R685" s="299"/>
      <c r="S685" s="299"/>
      <c r="T685" s="299"/>
      <c r="U685" s="299"/>
      <c r="V685" s="299"/>
      <c r="W685" s="299"/>
      <c r="X685" s="299"/>
      <c r="Y685" s="299"/>
      <c r="Z685" s="299"/>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6"/>
      <c r="BM685" s="312"/>
      <c r="BN685" s="314"/>
    </row>
    <row r="686" s="48" customFormat="1" ht="33.95" hidden="1" customHeight="1" outlineLevel="3" spans="2:66">
      <c r="B686" s="115" t="s">
        <v>784</v>
      </c>
      <c r="C686" s="116" t="s">
        <v>2354</v>
      </c>
      <c r="D686" s="48" t="s">
        <v>2355</v>
      </c>
      <c r="E686" s="115" t="s">
        <v>2356</v>
      </c>
      <c r="F686" s="115" t="s">
        <v>1610</v>
      </c>
      <c r="G686" s="115" t="s">
        <v>928</v>
      </c>
      <c r="H686" s="115">
        <f t="shared" si="1163"/>
        <v>0</v>
      </c>
      <c r="I686" s="115" t="s">
        <v>1227</v>
      </c>
      <c r="J686" s="299"/>
      <c r="K686" s="115" t="s">
        <v>1381</v>
      </c>
      <c r="L686" s="115">
        <v>400</v>
      </c>
      <c r="M686" s="115" t="s">
        <v>1660</v>
      </c>
      <c r="N686" s="115">
        <f t="shared" si="1164"/>
        <v>0</v>
      </c>
      <c r="O686" s="299"/>
      <c r="P686" s="299"/>
      <c r="Q686" s="299"/>
      <c r="R686" s="299"/>
      <c r="S686" s="299"/>
      <c r="T686" s="299"/>
      <c r="U686" s="299"/>
      <c r="V686" s="299"/>
      <c r="W686" s="299"/>
      <c r="X686" s="299"/>
      <c r="Y686" s="299"/>
      <c r="Z686" s="299"/>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6"/>
      <c r="BM686" s="312"/>
      <c r="BN686" s="314"/>
    </row>
    <row r="687" s="48" customFormat="1" ht="33.95" hidden="1" customHeight="1" outlineLevel="3" spans="2:66">
      <c r="B687" s="115" t="s">
        <v>784</v>
      </c>
      <c r="C687" s="116" t="s">
        <v>2357</v>
      </c>
      <c r="D687" s="48" t="s">
        <v>2319</v>
      </c>
      <c r="E687" s="115" t="s">
        <v>2320</v>
      </c>
      <c r="F687" s="115" t="s">
        <v>1610</v>
      </c>
      <c r="G687" s="115" t="s">
        <v>928</v>
      </c>
      <c r="H687" s="115">
        <f t="shared" si="1163"/>
        <v>0</v>
      </c>
      <c r="I687" s="115" t="s">
        <v>1227</v>
      </c>
      <c r="J687" s="299"/>
      <c r="K687" s="115" t="s">
        <v>1381</v>
      </c>
      <c r="L687" s="115">
        <v>450</v>
      </c>
      <c r="M687" s="115" t="s">
        <v>1660</v>
      </c>
      <c r="N687" s="115">
        <f t="shared" si="1164"/>
        <v>0</v>
      </c>
      <c r="O687" s="299"/>
      <c r="P687" s="299"/>
      <c r="Q687" s="299"/>
      <c r="R687" s="299"/>
      <c r="S687" s="299"/>
      <c r="T687" s="299"/>
      <c r="U687" s="299"/>
      <c r="V687" s="299"/>
      <c r="W687" s="299"/>
      <c r="X687" s="299"/>
      <c r="Y687" s="299"/>
      <c r="Z687" s="299"/>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6"/>
      <c r="BM687" s="312"/>
      <c r="BN687" s="314"/>
    </row>
    <row r="688" s="48" customFormat="1" ht="33.95" hidden="1" customHeight="1" outlineLevel="3" spans="2:66">
      <c r="B688" s="115" t="s">
        <v>784</v>
      </c>
      <c r="C688" s="116" t="s">
        <v>2358</v>
      </c>
      <c r="D688" s="48" t="s">
        <v>2322</v>
      </c>
      <c r="E688" s="115" t="s">
        <v>2323</v>
      </c>
      <c r="F688" s="115" t="s">
        <v>1610</v>
      </c>
      <c r="G688" s="115" t="s">
        <v>928</v>
      </c>
      <c r="H688" s="115">
        <f t="shared" si="1163"/>
        <v>0</v>
      </c>
      <c r="I688" s="115" t="s">
        <v>1227</v>
      </c>
      <c r="J688" s="299"/>
      <c r="K688" s="115" t="s">
        <v>1381</v>
      </c>
      <c r="L688" s="115">
        <v>460</v>
      </c>
      <c r="M688" s="115" t="s">
        <v>1660</v>
      </c>
      <c r="N688" s="115">
        <f t="shared" si="1164"/>
        <v>0</v>
      </c>
      <c r="O688" s="299"/>
      <c r="P688" s="299"/>
      <c r="Q688" s="299"/>
      <c r="R688" s="299"/>
      <c r="S688" s="299"/>
      <c r="T688" s="299"/>
      <c r="U688" s="299"/>
      <c r="V688" s="299"/>
      <c r="W688" s="299"/>
      <c r="X688" s="299"/>
      <c r="Y688" s="299"/>
      <c r="Z688" s="299"/>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6"/>
      <c r="BM688" s="312"/>
      <c r="BN688" s="314"/>
    </row>
    <row r="689" s="48" customFormat="1" ht="33.95" hidden="1" customHeight="1" outlineLevel="3" spans="2:66">
      <c r="B689" s="115" t="s">
        <v>784</v>
      </c>
      <c r="C689" s="116" t="s">
        <v>2359</v>
      </c>
      <c r="D689" s="48" t="s">
        <v>2360</v>
      </c>
      <c r="E689" s="115" t="s">
        <v>2361</v>
      </c>
      <c r="F689" s="115" t="s">
        <v>1610</v>
      </c>
      <c r="G689" s="115" t="s">
        <v>928</v>
      </c>
      <c r="H689" s="115">
        <f t="shared" si="1163"/>
        <v>0</v>
      </c>
      <c r="I689" s="115" t="s">
        <v>1227</v>
      </c>
      <c r="J689" s="299"/>
      <c r="K689" s="115" t="s">
        <v>1381</v>
      </c>
      <c r="L689" s="115">
        <v>500</v>
      </c>
      <c r="M689" s="115" t="s">
        <v>1660</v>
      </c>
      <c r="N689" s="115">
        <f t="shared" si="1164"/>
        <v>0</v>
      </c>
      <c r="O689" s="317"/>
      <c r="P689" s="317"/>
      <c r="Q689" s="317"/>
      <c r="R689" s="317"/>
      <c r="S689" s="317"/>
      <c r="T689" s="317"/>
      <c r="U689" s="317"/>
      <c r="V689" s="317"/>
      <c r="W689" s="317"/>
      <c r="X689" s="317"/>
      <c r="Y689" s="317"/>
      <c r="Z689" s="317"/>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6"/>
      <c r="BM689" s="312"/>
      <c r="BN689" s="314"/>
    </row>
    <row r="690" s="48" customFormat="1" ht="33.95" hidden="1" customHeight="1" outlineLevel="3" spans="2:66">
      <c r="B690" s="115" t="s">
        <v>784</v>
      </c>
      <c r="C690" s="116" t="s">
        <v>2362</v>
      </c>
      <c r="D690" s="48" t="s">
        <v>2363</v>
      </c>
      <c r="E690" s="115"/>
      <c r="F690" s="115"/>
      <c r="G690" s="115" t="s">
        <v>928</v>
      </c>
      <c r="H690" s="115">
        <f t="shared" si="1163"/>
        <v>0</v>
      </c>
      <c r="I690" s="115" t="s">
        <v>1227</v>
      </c>
      <c r="J690" s="299">
        <v>12</v>
      </c>
      <c r="K690" s="115" t="s">
        <v>1228</v>
      </c>
      <c r="L690" s="299">
        <f>预算主表!P123/12</f>
        <v>0</v>
      </c>
      <c r="M690" s="115" t="s">
        <v>1229</v>
      </c>
      <c r="N690" s="306">
        <v>12</v>
      </c>
      <c r="O690" s="289"/>
      <c r="P690" s="289"/>
      <c r="Q690" s="289"/>
      <c r="R690" s="289"/>
      <c r="S690" s="289"/>
      <c r="T690" s="289"/>
      <c r="U690" s="289"/>
      <c r="V690" s="289"/>
      <c r="W690" s="289"/>
      <c r="X690" s="289"/>
      <c r="Y690" s="289"/>
      <c r="Z690" s="289"/>
      <c r="AA690" s="289"/>
      <c r="AB690" s="115">
        <f t="shared" si="1165"/>
        <v>0</v>
      </c>
      <c r="AC690" s="115">
        <f>$H690/12</f>
        <v>0</v>
      </c>
      <c r="AD690" s="115"/>
      <c r="AE690" s="115"/>
      <c r="AF690" s="115">
        <f>$H690/12</f>
        <v>0</v>
      </c>
      <c r="AG690" s="115"/>
      <c r="AH690" s="115"/>
      <c r="AI690" s="115">
        <f>$H690/12</f>
        <v>0</v>
      </c>
      <c r="AJ690" s="115"/>
      <c r="AK690" s="115"/>
      <c r="AL690" s="115">
        <f>$H690/12</f>
        <v>0</v>
      </c>
      <c r="AM690" s="115"/>
      <c r="AN690" s="115"/>
      <c r="AO690" s="115">
        <f>$H690/12</f>
        <v>0</v>
      </c>
      <c r="AP690" s="115"/>
      <c r="AQ690" s="115"/>
      <c r="AR690" s="115">
        <f>$H690/12</f>
        <v>0</v>
      </c>
      <c r="AS690" s="115"/>
      <c r="AT690" s="115"/>
      <c r="AU690" s="115">
        <f>$H690/12</f>
        <v>0</v>
      </c>
      <c r="AV690" s="115"/>
      <c r="AW690" s="115"/>
      <c r="AX690" s="115">
        <f>$H690/12</f>
        <v>0</v>
      </c>
      <c r="AY690" s="115"/>
      <c r="AZ690" s="115"/>
      <c r="BA690" s="115">
        <f>$H690/12</f>
        <v>0</v>
      </c>
      <c r="BB690" s="115"/>
      <c r="BC690" s="115"/>
      <c r="BD690" s="115">
        <f>$H690/12</f>
        <v>0</v>
      </c>
      <c r="BE690" s="115"/>
      <c r="BF690" s="115"/>
      <c r="BG690" s="115">
        <f>$H690/12</f>
        <v>0</v>
      </c>
      <c r="BH690" s="115"/>
      <c r="BI690" s="115"/>
      <c r="BJ690" s="115">
        <f>$H690/12</f>
        <v>0</v>
      </c>
      <c r="BK690" s="115"/>
      <c r="BL690" s="306"/>
      <c r="BM690" s="312"/>
      <c r="BN690" s="314"/>
    </row>
    <row r="691" s="29" customFormat="1" ht="33.95" hidden="1" customHeight="1" outlineLevel="2" collapsed="1" spans="2:66">
      <c r="B691" s="112" t="s">
        <v>784</v>
      </c>
      <c r="C691" s="113" t="s">
        <v>2364</v>
      </c>
      <c r="D691" s="29" t="s">
        <v>2365</v>
      </c>
      <c r="E691" s="112" t="s">
        <v>2366</v>
      </c>
      <c r="F691" s="112" t="s">
        <v>1610</v>
      </c>
      <c r="G691" s="112" t="s">
        <v>928</v>
      </c>
      <c r="H691" s="112">
        <f t="shared" ref="H691:H694" si="1178">J691*L691</f>
        <v>3000</v>
      </c>
      <c r="I691" s="112" t="s">
        <v>1227</v>
      </c>
      <c r="J691" s="112">
        <v>1</v>
      </c>
      <c r="K691" s="112" t="s">
        <v>1228</v>
      </c>
      <c r="L691" s="299">
        <f>预算主表!P132</f>
        <v>3000</v>
      </c>
      <c r="M691" s="112" t="s">
        <v>1362</v>
      </c>
      <c r="N691" s="112">
        <f t="shared" ref="N691:N694" si="1179">COUNTA(O691:Z691)</f>
        <v>1</v>
      </c>
      <c r="O691" s="318" t="s">
        <v>1277</v>
      </c>
      <c r="P691" s="318"/>
      <c r="Q691" s="318"/>
      <c r="R691" s="318"/>
      <c r="S691" s="318"/>
      <c r="T691" s="318"/>
      <c r="U691" s="318"/>
      <c r="V691" s="318"/>
      <c r="W691" s="318"/>
      <c r="X691" s="318"/>
      <c r="Y691" s="318"/>
      <c r="Z691" s="318"/>
      <c r="AA691" s="112"/>
      <c r="AB691" s="112">
        <f t="shared" si="1165"/>
        <v>3000</v>
      </c>
      <c r="AC691" s="112">
        <f t="shared" ref="AC691:AC694" si="1180">IF(O691="√",$J691*$L691/$N691,0)</f>
        <v>3000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5"/>
      <c r="BM691" s="312"/>
      <c r="BN691" s="313"/>
    </row>
    <row r="692" s="29" customFormat="1" ht="33.95" hidden="1" customHeight="1" outlineLevel="2" collapsed="1" spans="2:66">
      <c r="B692" s="112" t="s">
        <v>784</v>
      </c>
      <c r="C692" s="113" t="s">
        <v>2367</v>
      </c>
      <c r="D692" s="29" t="s">
        <v>2368</v>
      </c>
      <c r="E692" s="112" t="s">
        <v>2369</v>
      </c>
      <c r="F692" s="112" t="s">
        <v>1610</v>
      </c>
      <c r="G692" s="112" t="s">
        <v>928</v>
      </c>
      <c r="H692" s="112">
        <f t="shared" si="1178"/>
        <v>0</v>
      </c>
      <c r="I692" s="112" t="s">
        <v>1227</v>
      </c>
      <c r="J692" s="112">
        <v>1</v>
      </c>
      <c r="K692" s="112" t="s">
        <v>1228</v>
      </c>
      <c r="L692" s="299"/>
      <c r="M692" s="112" t="s">
        <v>1362</v>
      </c>
      <c r="N692" s="112">
        <f t="shared" si="1179"/>
        <v>1</v>
      </c>
      <c r="O692" s="299" t="s">
        <v>1277</v>
      </c>
      <c r="P692" s="299"/>
      <c r="Q692" s="299"/>
      <c r="R692" s="299"/>
      <c r="S692" s="299"/>
      <c r="T692" s="299"/>
      <c r="U692" s="299"/>
      <c r="V692" s="299"/>
      <c r="W692" s="299"/>
      <c r="X692" s="299"/>
      <c r="Y692" s="299"/>
      <c r="Z692" s="299"/>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5"/>
      <c r="BM692" s="312"/>
      <c r="BN692" s="313"/>
    </row>
    <row r="693" s="29" customFormat="1" ht="33.95" hidden="1" customHeight="1" outlineLevel="2" collapsed="1" spans="2:66">
      <c r="B693" s="112" t="s">
        <v>784</v>
      </c>
      <c r="C693" s="113" t="s">
        <v>2370</v>
      </c>
      <c r="D693" s="29" t="s">
        <v>2371</v>
      </c>
      <c r="F693" s="112" t="s">
        <v>1610</v>
      </c>
      <c r="G693" s="112" t="s">
        <v>928</v>
      </c>
      <c r="H693" s="112">
        <f t="shared" si="1178"/>
        <v>3500</v>
      </c>
      <c r="I693" s="112" t="s">
        <v>1227</v>
      </c>
      <c r="J693" s="112">
        <v>1</v>
      </c>
      <c r="K693" s="112" t="s">
        <v>1228</v>
      </c>
      <c r="L693" s="299">
        <f>预算主表!P93</f>
        <v>3500</v>
      </c>
      <c r="M693" s="112" t="s">
        <v>1362</v>
      </c>
      <c r="N693" s="112">
        <f t="shared" si="1179"/>
        <v>1</v>
      </c>
      <c r="O693" s="299" t="s">
        <v>1277</v>
      </c>
      <c r="P693" s="299"/>
      <c r="Q693" s="299"/>
      <c r="R693" s="299"/>
      <c r="S693" s="299"/>
      <c r="T693" s="299"/>
      <c r="U693" s="299"/>
      <c r="V693" s="299"/>
      <c r="W693" s="299"/>
      <c r="X693" s="299"/>
      <c r="Y693" s="299"/>
      <c r="Z693" s="299"/>
      <c r="AA693" s="112"/>
      <c r="AB693" s="112">
        <f t="shared" si="1165"/>
        <v>3500</v>
      </c>
      <c r="AC693" s="112">
        <f t="shared" si="1180"/>
        <v>3500</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5"/>
      <c r="BM693" s="312"/>
      <c r="BN693" s="313"/>
    </row>
    <row r="694" s="29" customFormat="1" ht="33.95" hidden="1" customHeight="1" outlineLevel="2" collapsed="1" spans="2:66">
      <c r="B694" s="112" t="s">
        <v>784</v>
      </c>
      <c r="C694" s="113" t="s">
        <v>2372</v>
      </c>
      <c r="D694" s="29" t="s">
        <v>2373</v>
      </c>
      <c r="F694" s="112" t="s">
        <v>1610</v>
      </c>
      <c r="G694" s="112" t="s">
        <v>928</v>
      </c>
      <c r="H694" s="112">
        <f t="shared" si="1178"/>
        <v>0</v>
      </c>
      <c r="I694" s="112" t="s">
        <v>1227</v>
      </c>
      <c r="J694" s="112">
        <v>1</v>
      </c>
      <c r="K694" s="112" t="s">
        <v>1228</v>
      </c>
      <c r="L694" s="299">
        <f>预算主表!P95</f>
        <v>0</v>
      </c>
      <c r="M694" s="112" t="s">
        <v>1362</v>
      </c>
      <c r="N694" s="112">
        <f t="shared" si="1179"/>
        <v>1</v>
      </c>
      <c r="O694" s="299" t="s">
        <v>1277</v>
      </c>
      <c r="P694" s="299"/>
      <c r="Q694" s="299"/>
      <c r="R694" s="299"/>
      <c r="S694" s="299"/>
      <c r="T694" s="299"/>
      <c r="U694" s="299"/>
      <c r="V694" s="299"/>
      <c r="W694" s="299"/>
      <c r="X694" s="299"/>
      <c r="Y694" s="299"/>
      <c r="Z694" s="299"/>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5"/>
      <c r="BM694" s="312"/>
      <c r="BN694" s="313"/>
    </row>
  </sheetData>
  <sheetProtection formatCells="0" formatColumns="0" formatRows="0" autoFilter="0" pivotTables="0"/>
  <autoFilter xmlns:etc="http://www.wps.cn/officeDocument/2017/etCustomData" ref="A3:BN694" etc:filterBottomFollowUsedRange="0">
    <filterColumn colId="7">
      <filters>
        <filter val="5,000.00"/>
        <filter val="3,000.00"/>
        <filter val="23,053.10"/>
        <filter val="18,053.10"/>
        <filter val="1,200.00"/>
        <filter val="3,500.00"/>
        <filter val="6,500.00"/>
        <filter val="9,600.00"/>
        <filter val="716,677.81"/>
        <filter val="19,802.91"/>
        <filter val="15,085.92"/>
        <filter val="2,191,304.44"/>
        <filter val="2,968,138.25"/>
        <filter val="2,907,982.25"/>
        <filter val="2,927,785.16"/>
        <filter val="4,716.98"/>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J10" sqref="J10"/>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2374</v>
      </c>
      <c r="D2" s="251"/>
      <c r="E2" s="251"/>
      <c r="F2" s="251"/>
      <c r="G2" s="251"/>
      <c r="H2" s="251"/>
      <c r="I2" s="251"/>
      <c r="J2" s="251"/>
      <c r="K2" s="251"/>
      <c r="L2" s="251"/>
      <c r="M2" s="251"/>
      <c r="N2" s="251"/>
      <c r="O2" s="251"/>
      <c r="P2" s="251"/>
      <c r="Q2" s="251"/>
      <c r="R2" s="251"/>
      <c r="S2" s="251"/>
    </row>
    <row r="3" ht="27" customHeight="1" spans="3:19">
      <c r="C3" s="82" t="s">
        <v>2375</v>
      </c>
      <c r="D3" s="252" t="s">
        <v>2376</v>
      </c>
      <c r="F3" s="253" t="s">
        <v>2377</v>
      </c>
      <c r="G3" s="254"/>
      <c r="H3" s="254"/>
      <c r="I3" s="254"/>
      <c r="J3" s="254"/>
      <c r="K3" s="254"/>
      <c r="L3" s="254"/>
      <c r="M3" s="254"/>
      <c r="N3" s="254"/>
      <c r="O3" s="254"/>
      <c r="P3" s="254"/>
      <c r="Q3" s="254"/>
      <c r="R3" s="254"/>
      <c r="S3" s="260"/>
    </row>
    <row r="4" ht="27" customHeight="1" spans="3:19">
      <c r="C4" s="82" t="s">
        <v>2378</v>
      </c>
      <c r="D4" s="252" t="s">
        <v>2379</v>
      </c>
      <c r="F4" s="82" t="s">
        <v>2380</v>
      </c>
      <c r="G4" s="255" t="s">
        <v>2381</v>
      </c>
      <c r="H4" s="82" t="s">
        <v>1227</v>
      </c>
      <c r="I4" s="82" t="s">
        <v>1227</v>
      </c>
      <c r="J4" s="82" t="s">
        <v>1227</v>
      </c>
      <c r="K4" s="82" t="s">
        <v>1227</v>
      </c>
      <c r="L4" s="82" t="s">
        <v>1227</v>
      </c>
      <c r="M4" s="82" t="s">
        <v>1227</v>
      </c>
      <c r="N4" s="82" t="s">
        <v>1227</v>
      </c>
      <c r="O4" s="82" t="s">
        <v>1227</v>
      </c>
      <c r="P4" s="82" t="s">
        <v>1227</v>
      </c>
      <c r="Q4" s="82" t="s">
        <v>1227</v>
      </c>
      <c r="R4" s="82" t="s">
        <v>1227</v>
      </c>
      <c r="S4" s="82" t="s">
        <v>1227</v>
      </c>
    </row>
    <row r="5" ht="27" customHeight="1" spans="3:19">
      <c r="C5" s="82" t="s">
        <v>2382</v>
      </c>
      <c r="D5" s="252" t="s">
        <v>2383</v>
      </c>
      <c r="F5" s="82"/>
      <c r="G5" s="256"/>
      <c r="H5" s="82" t="s">
        <v>751</v>
      </c>
      <c r="I5" s="82" t="s">
        <v>752</v>
      </c>
      <c r="J5" s="82" t="s">
        <v>753</v>
      </c>
      <c r="K5" s="82" t="s">
        <v>754</v>
      </c>
      <c r="L5" s="82" t="s">
        <v>755</v>
      </c>
      <c r="M5" s="82" t="s">
        <v>756</v>
      </c>
      <c r="N5" s="82" t="s">
        <v>757</v>
      </c>
      <c r="O5" s="82" t="s">
        <v>758</v>
      </c>
      <c r="P5" s="82" t="s">
        <v>759</v>
      </c>
      <c r="Q5" s="82" t="s">
        <v>760</v>
      </c>
      <c r="R5" s="82" t="s">
        <v>761</v>
      </c>
      <c r="S5" s="82" t="s">
        <v>762</v>
      </c>
    </row>
    <row r="6" ht="27" customHeight="1" spans="3:19">
      <c r="C6" s="82" t="s">
        <v>2384</v>
      </c>
      <c r="D6" s="252"/>
      <c r="F6" s="82" t="s">
        <v>2385</v>
      </c>
      <c r="G6" s="82" t="s">
        <v>1289</v>
      </c>
      <c r="H6" s="257">
        <v>0</v>
      </c>
      <c r="I6" s="257">
        <v>0</v>
      </c>
      <c r="J6" s="257">
        <v>0</v>
      </c>
      <c r="K6" s="257">
        <v>0</v>
      </c>
      <c r="L6" s="257">
        <v>0</v>
      </c>
      <c r="M6" s="257">
        <v>0</v>
      </c>
      <c r="N6" s="257">
        <v>0</v>
      </c>
      <c r="O6" s="257">
        <v>0</v>
      </c>
      <c r="P6" s="257">
        <v>0</v>
      </c>
      <c r="Q6" s="257">
        <v>0</v>
      </c>
      <c r="R6" s="257">
        <v>0</v>
      </c>
      <c r="S6" s="257">
        <v>0</v>
      </c>
    </row>
    <row r="7" ht="27" customHeight="1" spans="3:19">
      <c r="C7" s="82" t="s">
        <v>2386</v>
      </c>
      <c r="D7" s="252" t="s">
        <v>2387</v>
      </c>
      <c r="F7" s="82" t="s">
        <v>2388</v>
      </c>
      <c r="G7" s="82" t="s">
        <v>1381</v>
      </c>
      <c r="H7" s="257">
        <v>0</v>
      </c>
      <c r="I7" s="257">
        <v>0</v>
      </c>
      <c r="J7" s="257">
        <v>0</v>
      </c>
      <c r="K7" s="257">
        <v>0</v>
      </c>
      <c r="L7" s="257">
        <v>0</v>
      </c>
      <c r="M7" s="257">
        <v>0</v>
      </c>
      <c r="N7" s="257">
        <v>0</v>
      </c>
      <c r="O7" s="257">
        <v>0</v>
      </c>
      <c r="P7" s="257">
        <v>0</v>
      </c>
      <c r="Q7" s="257">
        <v>0</v>
      </c>
      <c r="R7" s="257">
        <v>0</v>
      </c>
      <c r="S7" s="257">
        <v>0</v>
      </c>
    </row>
    <row r="8" ht="27" customHeight="1" spans="3:19">
      <c r="C8" s="82" t="s">
        <v>170</v>
      </c>
      <c r="D8" s="252" t="s">
        <v>2389</v>
      </c>
      <c r="F8" s="82" t="s">
        <v>2390</v>
      </c>
      <c r="G8" s="82" t="s">
        <v>1018</v>
      </c>
      <c r="H8" s="257">
        <v>49925.44</v>
      </c>
      <c r="I8" s="257">
        <v>49925.44</v>
      </c>
      <c r="J8" s="257">
        <v>49925.44</v>
      </c>
      <c r="K8" s="257">
        <v>49925.44</v>
      </c>
      <c r="L8" s="257">
        <v>49925.44</v>
      </c>
      <c r="M8" s="257">
        <v>49925.44</v>
      </c>
      <c r="N8" s="257">
        <v>49925.44</v>
      </c>
      <c r="O8" s="257">
        <v>49925.44</v>
      </c>
      <c r="P8" s="257">
        <v>49925.44</v>
      </c>
      <c r="Q8" s="257">
        <v>49925.44</v>
      </c>
      <c r="R8" s="257">
        <v>49925.44</v>
      </c>
      <c r="S8" s="257">
        <v>49925.44</v>
      </c>
    </row>
    <row r="9" ht="27" customHeight="1" spans="3:19">
      <c r="C9" s="82" t="s">
        <v>2391</v>
      </c>
      <c r="D9" s="252" t="s">
        <v>2392</v>
      </c>
      <c r="F9" s="82" t="s">
        <v>1017</v>
      </c>
      <c r="G9" s="82" t="s">
        <v>1018</v>
      </c>
      <c r="H9" s="257">
        <v>0</v>
      </c>
      <c r="I9" s="257">
        <v>0</v>
      </c>
      <c r="J9" s="257">
        <v>0</v>
      </c>
      <c r="K9" s="257">
        <v>0</v>
      </c>
      <c r="L9" s="257">
        <v>0</v>
      </c>
      <c r="M9" s="257">
        <v>0</v>
      </c>
      <c r="N9" s="257">
        <v>0</v>
      </c>
      <c r="O9" s="257">
        <v>0</v>
      </c>
      <c r="P9" s="257">
        <v>0</v>
      </c>
      <c r="Q9" s="257">
        <v>0</v>
      </c>
      <c r="R9" s="257">
        <v>0</v>
      </c>
      <c r="S9" s="257">
        <v>0</v>
      </c>
    </row>
    <row r="10" ht="27" customHeight="1" spans="3:19">
      <c r="C10" s="82" t="s">
        <v>2393</v>
      </c>
      <c r="D10" s="252" t="s">
        <v>2394</v>
      </c>
      <c r="F10" s="82" t="s">
        <v>2395</v>
      </c>
      <c r="G10" s="82" t="s">
        <v>1018</v>
      </c>
      <c r="H10" s="257">
        <v>0</v>
      </c>
      <c r="I10" s="257">
        <v>0</v>
      </c>
      <c r="J10" s="257">
        <v>0</v>
      </c>
      <c r="K10" s="257">
        <v>0</v>
      </c>
      <c r="L10" s="257">
        <v>0</v>
      </c>
      <c r="M10" s="257">
        <v>0</v>
      </c>
      <c r="N10" s="257">
        <v>0</v>
      </c>
      <c r="O10" s="257">
        <v>0</v>
      </c>
      <c r="P10" s="257">
        <v>0</v>
      </c>
      <c r="Q10" s="257">
        <v>0</v>
      </c>
      <c r="R10" s="257">
        <v>0</v>
      </c>
      <c r="S10" s="257">
        <v>0</v>
      </c>
    </row>
    <row r="11" ht="27" customHeight="1" spans="3:19">
      <c r="C11" s="82" t="s">
        <v>2396</v>
      </c>
      <c r="D11" s="252" t="s">
        <v>2397</v>
      </c>
      <c r="F11" s="82" t="s">
        <v>1081</v>
      </c>
      <c r="G11" s="82" t="s">
        <v>1018</v>
      </c>
      <c r="H11" s="257"/>
      <c r="I11" s="257"/>
      <c r="J11" s="257"/>
      <c r="K11" s="257"/>
      <c r="L11" s="257"/>
      <c r="M11" s="257"/>
      <c r="N11" s="257"/>
      <c r="O11" s="257"/>
      <c r="P11" s="257"/>
      <c r="Q11" s="257"/>
      <c r="R11" s="257"/>
      <c r="S11" s="257"/>
    </row>
    <row r="12" ht="27" customHeight="1" spans="3:19">
      <c r="C12" s="82" t="s">
        <v>2398</v>
      </c>
      <c r="D12" s="252"/>
      <c r="F12" s="82" t="s">
        <v>1162</v>
      </c>
      <c r="G12" s="82" t="s">
        <v>1018</v>
      </c>
      <c r="H12" s="257">
        <v>0</v>
      </c>
      <c r="I12" s="257">
        <v>0</v>
      </c>
      <c r="J12" s="257">
        <v>0</v>
      </c>
      <c r="K12" s="257">
        <v>0</v>
      </c>
      <c r="L12" s="257">
        <v>0</v>
      </c>
      <c r="M12" s="257">
        <v>0</v>
      </c>
      <c r="N12" s="257">
        <v>0</v>
      </c>
      <c r="O12" s="257">
        <v>0</v>
      </c>
      <c r="P12" s="257">
        <v>0</v>
      </c>
      <c r="Q12" s="257">
        <v>0</v>
      </c>
      <c r="R12" s="257">
        <v>0</v>
      </c>
      <c r="S12" s="257">
        <v>0</v>
      </c>
    </row>
    <row r="13" ht="27" customHeight="1" spans="3:19">
      <c r="C13" s="82" t="s">
        <v>2399</v>
      </c>
      <c r="D13" s="252"/>
      <c r="F13" s="82" t="s">
        <v>2298</v>
      </c>
      <c r="G13" s="82" t="s">
        <v>1018</v>
      </c>
      <c r="H13" s="257">
        <v>0</v>
      </c>
      <c r="I13" s="257">
        <v>0</v>
      </c>
      <c r="J13" s="257">
        <v>0</v>
      </c>
      <c r="K13" s="257">
        <v>0</v>
      </c>
      <c r="L13" s="257">
        <v>0</v>
      </c>
      <c r="M13" s="257">
        <v>0</v>
      </c>
      <c r="N13" s="257">
        <v>0</v>
      </c>
      <c r="O13" s="257">
        <v>0</v>
      </c>
      <c r="P13" s="257">
        <v>0</v>
      </c>
      <c r="Q13" s="257">
        <v>0</v>
      </c>
      <c r="R13" s="257">
        <v>0</v>
      </c>
      <c r="S13" s="257">
        <v>0</v>
      </c>
    </row>
    <row r="14" ht="27" customHeight="1" spans="3:4">
      <c r="C14" s="82" t="s">
        <v>2400</v>
      </c>
      <c r="D14" s="258">
        <v>43715</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2401</v>
      </c>
      <c r="D17" s="251"/>
      <c r="E17" s="251"/>
      <c r="F17" s="251"/>
      <c r="G17" s="251"/>
      <c r="H17" s="251"/>
      <c r="I17" s="251"/>
      <c r="J17" s="251"/>
      <c r="K17" s="251"/>
      <c r="L17" s="251"/>
      <c r="M17" s="251"/>
      <c r="N17" s="251"/>
      <c r="O17" s="251"/>
      <c r="P17" s="251"/>
      <c r="Q17" s="251"/>
      <c r="R17" s="251"/>
      <c r="S17" s="251"/>
    </row>
    <row r="18" ht="27" customHeight="1" spans="3:19">
      <c r="C18" s="82" t="s">
        <v>2402</v>
      </c>
      <c r="D18" s="259" t="s">
        <v>2403</v>
      </c>
      <c r="F18" s="253" t="s">
        <v>2404</v>
      </c>
      <c r="G18" s="254"/>
      <c r="H18" s="254"/>
      <c r="I18" s="254"/>
      <c r="J18" s="254"/>
      <c r="K18" s="254"/>
      <c r="L18" s="254"/>
      <c r="M18" s="254"/>
      <c r="N18" s="254"/>
      <c r="O18" s="254"/>
      <c r="P18" s="254"/>
      <c r="Q18" s="254"/>
      <c r="R18" s="254"/>
      <c r="S18" s="260"/>
    </row>
    <row r="19" ht="27" customHeight="1" spans="3:19">
      <c r="C19" s="82" t="s">
        <v>2405</v>
      </c>
      <c r="D19" s="259" t="s">
        <v>2406</v>
      </c>
      <c r="F19" s="82" t="s">
        <v>2380</v>
      </c>
      <c r="G19" s="255" t="s">
        <v>2381</v>
      </c>
      <c r="H19" s="82" t="s">
        <v>1227</v>
      </c>
      <c r="I19" s="82" t="s">
        <v>1227</v>
      </c>
      <c r="J19" s="82" t="s">
        <v>1227</v>
      </c>
      <c r="K19" s="82" t="s">
        <v>1227</v>
      </c>
      <c r="L19" s="82" t="s">
        <v>1227</v>
      </c>
      <c r="M19" s="82" t="s">
        <v>1227</v>
      </c>
      <c r="N19" s="82" t="s">
        <v>1227</v>
      </c>
      <c r="O19" s="82" t="s">
        <v>1227</v>
      </c>
      <c r="P19" s="82" t="s">
        <v>1227</v>
      </c>
      <c r="Q19" s="82" t="s">
        <v>1227</v>
      </c>
      <c r="R19" s="82" t="s">
        <v>1227</v>
      </c>
      <c r="S19" s="82" t="s">
        <v>1227</v>
      </c>
    </row>
    <row r="20" ht="27" customHeight="1" spans="3:19">
      <c r="C20" s="82" t="s">
        <v>2407</v>
      </c>
      <c r="D20" s="259" t="s">
        <v>2408</v>
      </c>
      <c r="F20" s="82"/>
      <c r="G20" s="256"/>
      <c r="H20" s="82" t="s">
        <v>751</v>
      </c>
      <c r="I20" s="82" t="s">
        <v>752</v>
      </c>
      <c r="J20" s="82" t="s">
        <v>753</v>
      </c>
      <c r="K20" s="82" t="s">
        <v>754</v>
      </c>
      <c r="L20" s="82" t="s">
        <v>755</v>
      </c>
      <c r="M20" s="82" t="s">
        <v>756</v>
      </c>
      <c r="N20" s="82" t="s">
        <v>757</v>
      </c>
      <c r="O20" s="82" t="s">
        <v>758</v>
      </c>
      <c r="P20" s="82" t="s">
        <v>759</v>
      </c>
      <c r="Q20" s="82" t="s">
        <v>760</v>
      </c>
      <c r="R20" s="82" t="s">
        <v>761</v>
      </c>
      <c r="S20" s="82" t="s">
        <v>762</v>
      </c>
    </row>
    <row r="21" ht="27" customHeight="1" spans="3:19">
      <c r="C21" s="82" t="s">
        <v>2409</v>
      </c>
      <c r="D21" s="91" t="str">
        <f>VLOOKUP(D4,'附表1-数据库'!B46:C383,2,FALSE)</f>
        <v>一类城市</v>
      </c>
      <c r="F21" s="81" t="s">
        <v>1133</v>
      </c>
      <c r="G21" s="81" t="s">
        <v>1135</v>
      </c>
      <c r="H21" s="252">
        <f>预算主表!$P$83/(12*330)</f>
        <v>0</v>
      </c>
      <c r="I21" s="252">
        <f>预算主表!$P$83/(12*330)</f>
        <v>0</v>
      </c>
      <c r="J21" s="252">
        <f>预算主表!$P$83/(12*330)</f>
        <v>0</v>
      </c>
      <c r="K21" s="252">
        <f>预算主表!$P$83/(12*330)</f>
        <v>0</v>
      </c>
      <c r="L21" s="252">
        <f>预算主表!$P$83/(12*330)</f>
        <v>0</v>
      </c>
      <c r="M21" s="252">
        <f>预算主表!$P$83/(12*330)</f>
        <v>0</v>
      </c>
      <c r="N21" s="252">
        <f>预算主表!$P$83/(12*330)</f>
        <v>0</v>
      </c>
      <c r="O21" s="252">
        <f>预算主表!$P$83/(12*330)</f>
        <v>0</v>
      </c>
      <c r="P21" s="252">
        <f>预算主表!$P$83/(12*330)</f>
        <v>0</v>
      </c>
      <c r="Q21" s="252">
        <f>预算主表!$P$83/(12*330)</f>
        <v>0</v>
      </c>
      <c r="R21" s="252">
        <f>预算主表!$P$83/(12*330)</f>
        <v>0</v>
      </c>
      <c r="S21" s="252">
        <f>预算主表!$P$83/(12*330)</f>
        <v>0</v>
      </c>
    </row>
    <row r="22" ht="27" customHeight="1" spans="3:19">
      <c r="C22" s="248"/>
      <c r="F22" s="81" t="s">
        <v>1138</v>
      </c>
      <c r="G22" s="81" t="s">
        <v>1135</v>
      </c>
      <c r="H22" s="252"/>
      <c r="I22" s="252"/>
      <c r="J22" s="252"/>
      <c r="K22" s="252"/>
      <c r="L22" s="252"/>
      <c r="M22" s="252"/>
      <c r="N22" s="252"/>
      <c r="O22" s="252"/>
      <c r="P22" s="252"/>
      <c r="Q22" s="252"/>
      <c r="R22" s="252"/>
      <c r="S22" s="252"/>
    </row>
    <row r="23" ht="27" customHeight="1" spans="6:19">
      <c r="F23" s="81" t="s">
        <v>1140</v>
      </c>
      <c r="G23" s="81" t="s">
        <v>1135</v>
      </c>
      <c r="H23" s="252"/>
      <c r="I23" s="252"/>
      <c r="J23" s="252"/>
      <c r="K23" s="252"/>
      <c r="L23" s="252"/>
      <c r="M23" s="252"/>
      <c r="N23" s="252"/>
      <c r="O23" s="252"/>
      <c r="P23" s="252"/>
      <c r="Q23" s="252"/>
      <c r="R23" s="252"/>
      <c r="S23" s="252"/>
    </row>
    <row r="24" ht="27" customHeight="1" spans="6:19">
      <c r="F24" s="81" t="s">
        <v>1142</v>
      </c>
      <c r="G24" s="81" t="s">
        <v>1135</v>
      </c>
      <c r="H24" s="252"/>
      <c r="I24" s="252"/>
      <c r="J24" s="252"/>
      <c r="K24" s="252"/>
      <c r="L24" s="252"/>
      <c r="M24" s="252"/>
      <c r="N24" s="252"/>
      <c r="O24" s="252"/>
      <c r="P24" s="252"/>
      <c r="Q24" s="252"/>
      <c r="R24" s="252"/>
      <c r="S24" s="252"/>
    </row>
    <row r="25" ht="27" customHeight="1" spans="6:19">
      <c r="F25" s="81" t="s">
        <v>1144</v>
      </c>
      <c r="G25" s="81" t="s">
        <v>1135</v>
      </c>
      <c r="H25" s="252"/>
      <c r="I25" s="252"/>
      <c r="J25" s="252"/>
      <c r="K25" s="252"/>
      <c r="L25" s="252"/>
      <c r="M25" s="252"/>
      <c r="N25" s="252"/>
      <c r="O25" s="252"/>
      <c r="P25" s="252"/>
      <c r="Q25" s="252"/>
      <c r="R25" s="252"/>
      <c r="S25" s="252"/>
    </row>
    <row r="26" ht="27" customHeight="1" spans="6:19">
      <c r="F26" s="81" t="s">
        <v>1146</v>
      </c>
      <c r="G26" s="81" t="s">
        <v>1135</v>
      </c>
      <c r="H26" s="252"/>
      <c r="I26" s="252"/>
      <c r="J26" s="252"/>
      <c r="K26" s="252"/>
      <c r="L26" s="252"/>
      <c r="M26" s="252"/>
      <c r="N26" s="252"/>
      <c r="O26" s="252"/>
      <c r="P26" s="252"/>
      <c r="Q26" s="252"/>
      <c r="R26" s="252"/>
      <c r="S26" s="252"/>
    </row>
    <row r="27" ht="27" customHeight="1" spans="6:19">
      <c r="F27" s="81" t="s">
        <v>1148</v>
      </c>
      <c r="G27" s="81" t="s">
        <v>1135</v>
      </c>
      <c r="H27" s="252"/>
      <c r="I27" s="252"/>
      <c r="J27" s="252"/>
      <c r="K27" s="252"/>
      <c r="L27" s="252"/>
      <c r="M27" s="252"/>
      <c r="N27" s="252"/>
      <c r="O27" s="252"/>
      <c r="P27" s="252"/>
      <c r="Q27" s="252"/>
      <c r="R27" s="252"/>
      <c r="S27" s="252"/>
    </row>
    <row r="28" ht="27" customHeight="1" spans="6:19">
      <c r="F28" s="81" t="s">
        <v>1150</v>
      </c>
      <c r="G28" s="81" t="s">
        <v>1135</v>
      </c>
      <c r="H28" s="252"/>
      <c r="I28" s="252"/>
      <c r="J28" s="252"/>
      <c r="K28" s="252"/>
      <c r="L28" s="252"/>
      <c r="M28" s="252"/>
      <c r="N28" s="252"/>
      <c r="O28" s="252"/>
      <c r="P28" s="252"/>
      <c r="Q28" s="252"/>
      <c r="R28" s="252"/>
      <c r="S28" s="252"/>
    </row>
    <row r="29" ht="27" customHeight="1" spans="6:19">
      <c r="F29" s="81" t="s">
        <v>1152</v>
      </c>
      <c r="G29" s="81" t="s">
        <v>1135</v>
      </c>
      <c r="H29" s="252"/>
      <c r="I29" s="252"/>
      <c r="J29" s="252"/>
      <c r="K29" s="252"/>
      <c r="L29" s="252"/>
      <c r="M29" s="252"/>
      <c r="N29" s="252"/>
      <c r="O29" s="252"/>
      <c r="P29" s="252"/>
      <c r="Q29" s="252"/>
      <c r="R29" s="252"/>
      <c r="S29" s="252"/>
    </row>
    <row r="30" ht="27" customHeight="1" spans="6:19">
      <c r="F30" s="81" t="s">
        <v>1154</v>
      </c>
      <c r="G30" s="81" t="s">
        <v>1135</v>
      </c>
      <c r="H30" s="252"/>
      <c r="I30" s="252"/>
      <c r="J30" s="252"/>
      <c r="K30" s="252"/>
      <c r="L30" s="252"/>
      <c r="M30" s="252"/>
      <c r="N30" s="252"/>
      <c r="O30" s="252"/>
      <c r="P30" s="252"/>
      <c r="Q30" s="252"/>
      <c r="R30" s="252"/>
      <c r="S30" s="252"/>
    </row>
    <row r="31" ht="27" customHeight="1" spans="6:19">
      <c r="F31" s="81" t="s">
        <v>1156</v>
      </c>
      <c r="G31" s="81" t="s">
        <v>1135</v>
      </c>
      <c r="H31" s="252"/>
      <c r="I31" s="252"/>
      <c r="J31" s="252"/>
      <c r="K31" s="252"/>
      <c r="L31" s="252"/>
      <c r="M31" s="252"/>
      <c r="N31" s="252"/>
      <c r="O31" s="252"/>
      <c r="P31" s="252"/>
      <c r="Q31" s="252"/>
      <c r="R31" s="252"/>
      <c r="S31" s="252"/>
    </row>
    <row r="32" ht="27" customHeight="1" spans="6:19">
      <c r="F32" s="81" t="s">
        <v>1158</v>
      </c>
      <c r="G32" s="81" t="s">
        <v>1135</v>
      </c>
      <c r="H32" s="252"/>
      <c r="I32" s="252"/>
      <c r="J32" s="252"/>
      <c r="K32" s="252"/>
      <c r="L32" s="252"/>
      <c r="M32" s="252"/>
      <c r="N32" s="252"/>
      <c r="O32" s="252"/>
      <c r="P32" s="252"/>
      <c r="Q32" s="252"/>
      <c r="R32" s="252"/>
      <c r="S32" s="252"/>
    </row>
    <row r="33" ht="27" customHeight="1" spans="6:19">
      <c r="F33" s="81" t="s">
        <v>1160</v>
      </c>
      <c r="G33" s="81" t="s">
        <v>1135</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5" activePane="bottomRight" state="frozen"/>
      <selection/>
      <selection pane="topRight"/>
      <selection pane="bottomLeft"/>
      <selection pane="bottomRight" activeCell="L3" sqref="L3"/>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2410</v>
      </c>
      <c r="C1" s="220" t="s">
        <v>2411</v>
      </c>
      <c r="D1" s="221" t="s">
        <v>2412</v>
      </c>
      <c r="E1" s="220" t="s">
        <v>2381</v>
      </c>
      <c r="F1" s="222" t="s">
        <v>751</v>
      </c>
      <c r="G1" s="222" t="s">
        <v>752</v>
      </c>
      <c r="H1" s="222" t="s">
        <v>753</v>
      </c>
      <c r="I1" s="222" t="s">
        <v>754</v>
      </c>
      <c r="J1" s="222" t="s">
        <v>755</v>
      </c>
      <c r="K1" s="222" t="s">
        <v>756</v>
      </c>
      <c r="L1" s="222" t="s">
        <v>757</v>
      </c>
      <c r="M1" s="222" t="s">
        <v>758</v>
      </c>
      <c r="N1" s="222" t="s">
        <v>759</v>
      </c>
      <c r="O1" s="222" t="s">
        <v>760</v>
      </c>
      <c r="P1" s="222" t="s">
        <v>761</v>
      </c>
      <c r="Q1" s="222" t="s">
        <v>762</v>
      </c>
    </row>
    <row r="2" spans="1:17">
      <c r="A2" s="217">
        <v>1</v>
      </c>
      <c r="B2" s="223" t="s">
        <v>2413</v>
      </c>
      <c r="C2" s="223" t="s">
        <v>736</v>
      </c>
      <c r="D2" s="224">
        <f t="shared" ref="D2:D65" si="0">IFERROR(SUM(F2:Q2)/COUNTIF(F2:Q2,"&lt;&gt;0"),0)</f>
        <v>46.5833333333333</v>
      </c>
      <c r="E2" s="224" t="s">
        <v>790</v>
      </c>
      <c r="F2" s="225">
        <f t="shared" ref="F2:Q2" si="1">F3+F4+F5</f>
        <v>103</v>
      </c>
      <c r="G2" s="225">
        <f t="shared" si="1"/>
        <v>48</v>
      </c>
      <c r="H2" s="225">
        <f t="shared" si="1"/>
        <v>48</v>
      </c>
      <c r="I2" s="225">
        <f t="shared" si="1"/>
        <v>40</v>
      </c>
      <c r="J2" s="225">
        <f t="shared" si="1"/>
        <v>40</v>
      </c>
      <c r="K2" s="225">
        <f t="shared" si="1"/>
        <v>40</v>
      </c>
      <c r="L2" s="225">
        <f t="shared" si="1"/>
        <v>40</v>
      </c>
      <c r="M2" s="225">
        <f t="shared" si="1"/>
        <v>40</v>
      </c>
      <c r="N2" s="225">
        <f t="shared" si="1"/>
        <v>40</v>
      </c>
      <c r="O2" s="225">
        <f t="shared" si="1"/>
        <v>40</v>
      </c>
      <c r="P2" s="225">
        <f t="shared" si="1"/>
        <v>40</v>
      </c>
      <c r="Q2" s="225">
        <f t="shared" si="1"/>
        <v>40</v>
      </c>
    </row>
    <row r="3" spans="1:17">
      <c r="A3" s="217">
        <v>1</v>
      </c>
      <c r="B3" s="223" t="s">
        <v>2413</v>
      </c>
      <c r="C3" s="226" t="s">
        <v>109</v>
      </c>
      <c r="D3" s="227">
        <f t="shared" si="0"/>
        <v>25.1666666666667</v>
      </c>
      <c r="E3" s="227" t="s">
        <v>790</v>
      </c>
      <c r="F3" s="228">
        <f t="shared" ref="F3:Q3" si="2">F7+F35+F71+F115+F155+F175+F195+F211</f>
        <v>41</v>
      </c>
      <c r="G3" s="228">
        <f t="shared" si="2"/>
        <v>27</v>
      </c>
      <c r="H3" s="228">
        <f t="shared" si="2"/>
        <v>27</v>
      </c>
      <c r="I3" s="228">
        <f t="shared" si="2"/>
        <v>23</v>
      </c>
      <c r="J3" s="228">
        <f t="shared" si="2"/>
        <v>23</v>
      </c>
      <c r="K3" s="228">
        <f t="shared" si="2"/>
        <v>23</v>
      </c>
      <c r="L3" s="228">
        <f t="shared" si="2"/>
        <v>23</v>
      </c>
      <c r="M3" s="228">
        <f t="shared" si="2"/>
        <v>23</v>
      </c>
      <c r="N3" s="228">
        <f t="shared" si="2"/>
        <v>23</v>
      </c>
      <c r="O3" s="228">
        <f t="shared" si="2"/>
        <v>23</v>
      </c>
      <c r="P3" s="228">
        <f t="shared" si="2"/>
        <v>23</v>
      </c>
      <c r="Q3" s="228">
        <f t="shared" si="2"/>
        <v>23</v>
      </c>
    </row>
    <row r="4" spans="1:17">
      <c r="A4" s="217">
        <v>1</v>
      </c>
      <c r="B4" s="223" t="s">
        <v>2413</v>
      </c>
      <c r="C4" s="229" t="s">
        <v>68</v>
      </c>
      <c r="D4" s="230">
        <f t="shared" si="0"/>
        <v>20</v>
      </c>
      <c r="E4" s="230" t="s">
        <v>790</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2413</v>
      </c>
      <c r="C5" s="232" t="s">
        <v>19</v>
      </c>
      <c r="D5" s="233">
        <f t="shared" si="0"/>
        <v>19.75</v>
      </c>
      <c r="E5" s="233" t="s">
        <v>790</v>
      </c>
      <c r="F5" s="234">
        <f t="shared" ref="F5:Q5" si="4">F9+F37+F73+F117+F157+F177+F197+F213</f>
        <v>42</v>
      </c>
      <c r="G5" s="234">
        <f t="shared" si="4"/>
        <v>21</v>
      </c>
      <c r="H5" s="234">
        <f t="shared" si="4"/>
        <v>21</v>
      </c>
      <c r="I5" s="234">
        <f t="shared" si="4"/>
        <v>17</v>
      </c>
      <c r="J5" s="234">
        <f t="shared" si="4"/>
        <v>17</v>
      </c>
      <c r="K5" s="234">
        <f t="shared" si="4"/>
        <v>17</v>
      </c>
      <c r="L5" s="234">
        <f t="shared" si="4"/>
        <v>17</v>
      </c>
      <c r="M5" s="234">
        <f t="shared" si="4"/>
        <v>17</v>
      </c>
      <c r="N5" s="234">
        <f t="shared" si="4"/>
        <v>17</v>
      </c>
      <c r="O5" s="234">
        <f t="shared" si="4"/>
        <v>17</v>
      </c>
      <c r="P5" s="234">
        <f t="shared" si="4"/>
        <v>17</v>
      </c>
      <c r="Q5" s="234">
        <f t="shared" si="4"/>
        <v>17</v>
      </c>
    </row>
    <row r="6" spans="1:17">
      <c r="A6" s="217">
        <v>1</v>
      </c>
      <c r="B6" s="235" t="s">
        <v>187</v>
      </c>
      <c r="C6" s="235" t="s">
        <v>736</v>
      </c>
      <c r="D6" s="236">
        <f t="shared" si="0"/>
        <v>12.75</v>
      </c>
      <c r="E6" s="236" t="s">
        <v>790</v>
      </c>
      <c r="F6" s="237">
        <f t="shared" ref="F6:Q6" si="5">F7+F8+F9</f>
        <v>15</v>
      </c>
      <c r="G6" s="237">
        <f t="shared" si="5"/>
        <v>15</v>
      </c>
      <c r="H6" s="237">
        <f t="shared" si="5"/>
        <v>15</v>
      </c>
      <c r="I6" s="237">
        <f t="shared" si="5"/>
        <v>12</v>
      </c>
      <c r="J6" s="237">
        <f t="shared" si="5"/>
        <v>12</v>
      </c>
      <c r="K6" s="237">
        <f t="shared" si="5"/>
        <v>12</v>
      </c>
      <c r="L6" s="237">
        <f t="shared" si="5"/>
        <v>12</v>
      </c>
      <c r="M6" s="237">
        <f t="shared" si="5"/>
        <v>12</v>
      </c>
      <c r="N6" s="237">
        <f t="shared" si="5"/>
        <v>12</v>
      </c>
      <c r="O6" s="237">
        <f t="shared" si="5"/>
        <v>12</v>
      </c>
      <c r="P6" s="237">
        <f t="shared" si="5"/>
        <v>12</v>
      </c>
      <c r="Q6" s="237">
        <f t="shared" si="5"/>
        <v>12</v>
      </c>
    </row>
    <row r="7" spans="1:17">
      <c r="A7" s="217">
        <v>1</v>
      </c>
      <c r="B7" s="235" t="s">
        <v>187</v>
      </c>
      <c r="C7" s="226" t="s">
        <v>109</v>
      </c>
      <c r="D7" s="227">
        <f t="shared" si="0"/>
        <v>12.75</v>
      </c>
      <c r="E7" s="227" t="s">
        <v>790</v>
      </c>
      <c r="F7" s="228">
        <f t="shared" ref="F7:Q7" si="6">F11+F15+F19+F23+F27+F31</f>
        <v>15</v>
      </c>
      <c r="G7" s="228">
        <f t="shared" si="6"/>
        <v>15</v>
      </c>
      <c r="H7" s="228">
        <f t="shared" si="6"/>
        <v>15</v>
      </c>
      <c r="I7" s="228">
        <f t="shared" si="6"/>
        <v>12</v>
      </c>
      <c r="J7" s="228">
        <f t="shared" si="6"/>
        <v>12</v>
      </c>
      <c r="K7" s="228">
        <f t="shared" si="6"/>
        <v>12</v>
      </c>
      <c r="L7" s="228">
        <f t="shared" si="6"/>
        <v>12</v>
      </c>
      <c r="M7" s="228">
        <f t="shared" si="6"/>
        <v>12</v>
      </c>
      <c r="N7" s="228">
        <f t="shared" si="6"/>
        <v>12</v>
      </c>
      <c r="O7" s="228">
        <f t="shared" si="6"/>
        <v>12</v>
      </c>
      <c r="P7" s="228">
        <f t="shared" si="6"/>
        <v>12</v>
      </c>
      <c r="Q7" s="228">
        <f t="shared" si="6"/>
        <v>12</v>
      </c>
    </row>
    <row r="8" spans="1:17">
      <c r="A8" s="217">
        <v>1</v>
      </c>
      <c r="B8" s="235" t="s">
        <v>187</v>
      </c>
      <c r="C8" s="229" t="s">
        <v>68</v>
      </c>
      <c r="D8" s="230">
        <f t="shared" si="0"/>
        <v>0</v>
      </c>
      <c r="E8" s="230" t="s">
        <v>790</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790</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786</v>
      </c>
      <c r="C10" s="239" t="s">
        <v>736</v>
      </c>
      <c r="D10" s="240">
        <f t="shared" si="0"/>
        <v>12.75</v>
      </c>
      <c r="E10" s="240" t="s">
        <v>790</v>
      </c>
      <c r="F10" s="241">
        <f t="shared" ref="F10:Q10" si="9">F11+F12+F13</f>
        <v>15</v>
      </c>
      <c r="G10" s="241">
        <f t="shared" si="9"/>
        <v>15</v>
      </c>
      <c r="H10" s="241">
        <f t="shared" si="9"/>
        <v>15</v>
      </c>
      <c r="I10" s="241">
        <f t="shared" si="9"/>
        <v>12</v>
      </c>
      <c r="J10" s="241">
        <f t="shared" si="9"/>
        <v>12</v>
      </c>
      <c r="K10" s="241">
        <f t="shared" si="9"/>
        <v>12</v>
      </c>
      <c r="L10" s="241">
        <f t="shared" si="9"/>
        <v>12</v>
      </c>
      <c r="M10" s="241">
        <f t="shared" si="9"/>
        <v>12</v>
      </c>
      <c r="N10" s="241">
        <f t="shared" si="9"/>
        <v>12</v>
      </c>
      <c r="O10" s="241">
        <f t="shared" si="9"/>
        <v>12</v>
      </c>
      <c r="P10" s="241">
        <f t="shared" si="9"/>
        <v>12</v>
      </c>
      <c r="Q10" s="241">
        <f t="shared" si="9"/>
        <v>12</v>
      </c>
    </row>
    <row r="11" outlineLevel="1" spans="1:17">
      <c r="A11" s="217">
        <v>2</v>
      </c>
      <c r="B11" s="238" t="s">
        <v>786</v>
      </c>
      <c r="C11" s="226" t="s">
        <v>109</v>
      </c>
      <c r="D11" s="227">
        <f t="shared" si="0"/>
        <v>12.75</v>
      </c>
      <c r="E11" s="227" t="s">
        <v>790</v>
      </c>
      <c r="F11" s="242">
        <f>自有人工预算!E11</f>
        <v>15</v>
      </c>
      <c r="G11" s="242">
        <f>自有人工预算!F11</f>
        <v>15</v>
      </c>
      <c r="H11" s="242">
        <f>自有人工预算!G11</f>
        <v>15</v>
      </c>
      <c r="I11" s="242">
        <f>自有人工预算!H11</f>
        <v>12</v>
      </c>
      <c r="J11" s="242">
        <f>自有人工预算!I11</f>
        <v>12</v>
      </c>
      <c r="K11" s="242">
        <f>自有人工预算!J11</f>
        <v>12</v>
      </c>
      <c r="L11" s="242">
        <f>自有人工预算!K11</f>
        <v>12</v>
      </c>
      <c r="M11" s="242">
        <f>自有人工预算!L11</f>
        <v>12</v>
      </c>
      <c r="N11" s="242">
        <f>自有人工预算!M11</f>
        <v>12</v>
      </c>
      <c r="O11" s="242">
        <f>自有人工预算!N11</f>
        <v>12</v>
      </c>
      <c r="P11" s="242">
        <f>自有人工预算!O11</f>
        <v>12</v>
      </c>
      <c r="Q11" s="242">
        <f>自有人工预算!P11</f>
        <v>12</v>
      </c>
    </row>
    <row r="12" outlineLevel="1" spans="1:17">
      <c r="A12" s="217">
        <v>2</v>
      </c>
      <c r="B12" s="238" t="s">
        <v>786</v>
      </c>
      <c r="C12" s="229" t="s">
        <v>68</v>
      </c>
      <c r="D12" s="230">
        <f t="shared" si="0"/>
        <v>0</v>
      </c>
      <c r="E12" s="230" t="s">
        <v>790</v>
      </c>
      <c r="F12" s="242"/>
      <c r="G12" s="242"/>
      <c r="H12" s="242"/>
      <c r="I12" s="242"/>
      <c r="J12" s="242"/>
      <c r="K12" s="242"/>
      <c r="L12" s="242"/>
      <c r="M12" s="242"/>
      <c r="N12" s="242"/>
      <c r="O12" s="242"/>
      <c r="P12" s="242"/>
      <c r="Q12" s="242"/>
    </row>
    <row r="13" outlineLevel="1" spans="1:17">
      <c r="A13" s="217">
        <v>2</v>
      </c>
      <c r="B13" s="238" t="s">
        <v>786</v>
      </c>
      <c r="C13" s="232" t="s">
        <v>19</v>
      </c>
      <c r="D13" s="233">
        <f t="shared" si="0"/>
        <v>0</v>
      </c>
      <c r="E13" s="233" t="s">
        <v>790</v>
      </c>
      <c r="F13" s="242"/>
      <c r="G13" s="242"/>
      <c r="H13" s="242"/>
      <c r="I13" s="242"/>
      <c r="J13" s="242"/>
      <c r="K13" s="242"/>
      <c r="L13" s="242"/>
      <c r="M13" s="242"/>
      <c r="N13" s="242"/>
      <c r="O13" s="242"/>
      <c r="P13" s="242"/>
      <c r="Q13" s="242"/>
    </row>
    <row r="14" outlineLevel="1" spans="1:17">
      <c r="A14" s="217">
        <v>3</v>
      </c>
      <c r="B14" s="238" t="s">
        <v>793</v>
      </c>
      <c r="C14" s="239" t="s">
        <v>736</v>
      </c>
      <c r="D14" s="240">
        <f t="shared" si="0"/>
        <v>0</v>
      </c>
      <c r="E14" s="240" t="s">
        <v>790</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793</v>
      </c>
      <c r="C15" s="226" t="s">
        <v>109</v>
      </c>
      <c r="D15" s="227">
        <f t="shared" si="0"/>
        <v>0</v>
      </c>
      <c r="E15" s="227" t="s">
        <v>790</v>
      </c>
      <c r="F15" s="242"/>
      <c r="G15" s="242"/>
      <c r="H15" s="242"/>
      <c r="I15" s="242"/>
      <c r="J15" s="242"/>
      <c r="K15" s="242"/>
      <c r="L15" s="242"/>
      <c r="M15" s="242"/>
      <c r="N15" s="242"/>
      <c r="O15" s="242"/>
      <c r="P15" s="242"/>
      <c r="Q15" s="242"/>
    </row>
    <row r="16" outlineLevel="1" spans="1:17">
      <c r="A16" s="217">
        <v>3</v>
      </c>
      <c r="B16" s="238" t="s">
        <v>793</v>
      </c>
      <c r="C16" s="229" t="s">
        <v>68</v>
      </c>
      <c r="D16" s="230">
        <f t="shared" si="0"/>
        <v>0</v>
      </c>
      <c r="E16" s="230" t="s">
        <v>790</v>
      </c>
      <c r="F16" s="242"/>
      <c r="G16" s="242"/>
      <c r="H16" s="242"/>
      <c r="I16" s="242"/>
      <c r="J16" s="242"/>
      <c r="K16" s="242"/>
      <c r="L16" s="242"/>
      <c r="M16" s="242"/>
      <c r="N16" s="242"/>
      <c r="O16" s="242"/>
      <c r="P16" s="242"/>
      <c r="Q16" s="242"/>
    </row>
    <row r="17" outlineLevel="1" spans="1:17">
      <c r="A17" s="217">
        <v>3</v>
      </c>
      <c r="B17" s="238" t="s">
        <v>793</v>
      </c>
      <c r="C17" s="232" t="s">
        <v>19</v>
      </c>
      <c r="D17" s="233">
        <f t="shared" si="0"/>
        <v>0</v>
      </c>
      <c r="E17" s="233" t="s">
        <v>790</v>
      </c>
      <c r="F17" s="242"/>
      <c r="G17" s="242"/>
      <c r="H17" s="242"/>
      <c r="I17" s="242"/>
      <c r="J17" s="242"/>
      <c r="K17" s="242"/>
      <c r="L17" s="242"/>
      <c r="M17" s="242"/>
      <c r="N17" s="242"/>
      <c r="O17" s="242"/>
      <c r="P17" s="242"/>
      <c r="Q17" s="242"/>
    </row>
    <row r="18" outlineLevel="1" spans="1:17">
      <c r="A18" s="217">
        <v>4</v>
      </c>
      <c r="B18" s="238" t="s">
        <v>796</v>
      </c>
      <c r="C18" s="239" t="s">
        <v>736</v>
      </c>
      <c r="D18" s="240">
        <f t="shared" si="0"/>
        <v>0</v>
      </c>
      <c r="E18" s="240" t="s">
        <v>790</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796</v>
      </c>
      <c r="C19" s="226" t="s">
        <v>109</v>
      </c>
      <c r="D19" s="227">
        <f t="shared" si="0"/>
        <v>0</v>
      </c>
      <c r="E19" s="227" t="s">
        <v>790</v>
      </c>
      <c r="F19" s="242"/>
      <c r="G19" s="242"/>
      <c r="H19" s="242"/>
      <c r="I19" s="242"/>
      <c r="J19" s="242"/>
      <c r="K19" s="242"/>
      <c r="L19" s="242"/>
      <c r="M19" s="242"/>
      <c r="N19" s="242"/>
      <c r="O19" s="242"/>
      <c r="P19" s="242"/>
      <c r="Q19" s="242"/>
    </row>
    <row r="20" outlineLevel="1" spans="1:17">
      <c r="A20" s="217">
        <v>4</v>
      </c>
      <c r="B20" s="238" t="s">
        <v>796</v>
      </c>
      <c r="C20" s="229" t="s">
        <v>68</v>
      </c>
      <c r="D20" s="230">
        <f t="shared" si="0"/>
        <v>0</v>
      </c>
      <c r="E20" s="230" t="s">
        <v>790</v>
      </c>
      <c r="F20" s="242"/>
      <c r="G20" s="242"/>
      <c r="H20" s="242"/>
      <c r="I20" s="242"/>
      <c r="J20" s="242"/>
      <c r="K20" s="242"/>
      <c r="L20" s="242"/>
      <c r="M20" s="242"/>
      <c r="N20" s="242"/>
      <c r="O20" s="242"/>
      <c r="P20" s="242"/>
      <c r="Q20" s="242"/>
    </row>
    <row r="21" outlineLevel="1" spans="1:17">
      <c r="A21" s="217">
        <v>4</v>
      </c>
      <c r="B21" s="238" t="s">
        <v>796</v>
      </c>
      <c r="C21" s="232" t="s">
        <v>19</v>
      </c>
      <c r="D21" s="233">
        <f t="shared" si="0"/>
        <v>0</v>
      </c>
      <c r="E21" s="233" t="s">
        <v>790</v>
      </c>
      <c r="F21" s="242"/>
      <c r="G21" s="242"/>
      <c r="H21" s="242"/>
      <c r="I21" s="242"/>
      <c r="J21" s="242"/>
      <c r="K21" s="242"/>
      <c r="L21" s="242"/>
      <c r="M21" s="242"/>
      <c r="N21" s="242"/>
      <c r="O21" s="242"/>
      <c r="P21" s="242"/>
      <c r="Q21" s="242"/>
    </row>
    <row r="22" outlineLevel="1" spans="1:17">
      <c r="A22" s="217">
        <v>5</v>
      </c>
      <c r="B22" s="238" t="s">
        <v>799</v>
      </c>
      <c r="C22" s="239" t="s">
        <v>736</v>
      </c>
      <c r="D22" s="240">
        <f t="shared" si="0"/>
        <v>0</v>
      </c>
      <c r="E22" s="240" t="s">
        <v>790</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799</v>
      </c>
      <c r="C23" s="226" t="s">
        <v>109</v>
      </c>
      <c r="D23" s="227">
        <f t="shared" si="0"/>
        <v>0</v>
      </c>
      <c r="E23" s="227" t="s">
        <v>790</v>
      </c>
      <c r="F23" s="242"/>
      <c r="G23" s="242"/>
      <c r="H23" s="242"/>
      <c r="I23" s="242"/>
      <c r="J23" s="242"/>
      <c r="K23" s="242"/>
      <c r="L23" s="242"/>
      <c r="M23" s="242"/>
      <c r="N23" s="242"/>
      <c r="O23" s="242"/>
      <c r="P23" s="242"/>
      <c r="Q23" s="242"/>
    </row>
    <row r="24" outlineLevel="1" spans="1:17">
      <c r="A24" s="217">
        <v>5</v>
      </c>
      <c r="B24" s="238" t="s">
        <v>799</v>
      </c>
      <c r="C24" s="229" t="s">
        <v>68</v>
      </c>
      <c r="D24" s="230">
        <f t="shared" si="0"/>
        <v>0</v>
      </c>
      <c r="E24" s="230" t="s">
        <v>790</v>
      </c>
      <c r="F24" s="242"/>
      <c r="G24" s="242"/>
      <c r="H24" s="242"/>
      <c r="I24" s="242"/>
      <c r="J24" s="242"/>
      <c r="K24" s="242"/>
      <c r="L24" s="242"/>
      <c r="M24" s="242"/>
      <c r="N24" s="242"/>
      <c r="O24" s="242"/>
      <c r="P24" s="242"/>
      <c r="Q24" s="242"/>
    </row>
    <row r="25" outlineLevel="1" spans="1:17">
      <c r="A25" s="217">
        <v>5</v>
      </c>
      <c r="B25" s="238" t="s">
        <v>799</v>
      </c>
      <c r="C25" s="232" t="s">
        <v>19</v>
      </c>
      <c r="D25" s="233">
        <f t="shared" si="0"/>
        <v>0</v>
      </c>
      <c r="E25" s="233" t="s">
        <v>790</v>
      </c>
      <c r="F25" s="242"/>
      <c r="G25" s="242"/>
      <c r="H25" s="242"/>
      <c r="I25" s="242"/>
      <c r="J25" s="242"/>
      <c r="K25" s="242"/>
      <c r="L25" s="242"/>
      <c r="M25" s="242"/>
      <c r="N25" s="242"/>
      <c r="O25" s="242"/>
      <c r="P25" s="242"/>
      <c r="Q25" s="242"/>
    </row>
    <row r="26" outlineLevel="1" spans="1:17">
      <c r="A26" s="217">
        <v>6</v>
      </c>
      <c r="B26" s="238" t="s">
        <v>802</v>
      </c>
      <c r="C26" s="239" t="s">
        <v>736</v>
      </c>
      <c r="D26" s="240">
        <f t="shared" si="0"/>
        <v>0</v>
      </c>
      <c r="E26" s="240" t="s">
        <v>790</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802</v>
      </c>
      <c r="C27" s="226" t="s">
        <v>109</v>
      </c>
      <c r="D27" s="227">
        <f t="shared" si="0"/>
        <v>0</v>
      </c>
      <c r="E27" s="227" t="s">
        <v>790</v>
      </c>
      <c r="F27" s="242"/>
      <c r="G27" s="242"/>
      <c r="H27" s="242"/>
      <c r="I27" s="242"/>
      <c r="J27" s="242"/>
      <c r="K27" s="242"/>
      <c r="L27" s="242"/>
      <c r="M27" s="242"/>
      <c r="N27" s="242"/>
      <c r="O27" s="242"/>
      <c r="P27" s="242"/>
      <c r="Q27" s="242"/>
    </row>
    <row r="28" outlineLevel="1" spans="1:17">
      <c r="A28" s="217">
        <v>6</v>
      </c>
      <c r="B28" s="238" t="s">
        <v>802</v>
      </c>
      <c r="C28" s="229" t="s">
        <v>68</v>
      </c>
      <c r="D28" s="230">
        <f t="shared" si="0"/>
        <v>0</v>
      </c>
      <c r="E28" s="230" t="s">
        <v>790</v>
      </c>
      <c r="F28" s="242"/>
      <c r="G28" s="242"/>
      <c r="H28" s="242"/>
      <c r="I28" s="242"/>
      <c r="J28" s="242"/>
      <c r="K28" s="242"/>
      <c r="L28" s="242"/>
      <c r="M28" s="242"/>
      <c r="N28" s="242"/>
      <c r="O28" s="242"/>
      <c r="P28" s="242"/>
      <c r="Q28" s="242"/>
    </row>
    <row r="29" outlineLevel="1" spans="1:17">
      <c r="A29" s="217">
        <v>6</v>
      </c>
      <c r="B29" s="238" t="s">
        <v>802</v>
      </c>
      <c r="C29" s="232" t="s">
        <v>19</v>
      </c>
      <c r="D29" s="233">
        <f t="shared" si="0"/>
        <v>0</v>
      </c>
      <c r="E29" s="233" t="s">
        <v>790</v>
      </c>
      <c r="F29" s="242"/>
      <c r="G29" s="242"/>
      <c r="H29" s="242"/>
      <c r="I29" s="242"/>
      <c r="J29" s="242"/>
      <c r="K29" s="242"/>
      <c r="L29" s="242"/>
      <c r="M29" s="242"/>
      <c r="N29" s="242"/>
      <c r="O29" s="242"/>
      <c r="P29" s="242"/>
      <c r="Q29" s="242"/>
    </row>
    <row r="30" outlineLevel="1" spans="1:17">
      <c r="A30" s="217">
        <v>7</v>
      </c>
      <c r="B30" s="238" t="s">
        <v>805</v>
      </c>
      <c r="C30" s="239" t="s">
        <v>736</v>
      </c>
      <c r="D30" s="240">
        <f t="shared" si="0"/>
        <v>0</v>
      </c>
      <c r="E30" s="240" t="s">
        <v>790</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805</v>
      </c>
      <c r="C31" s="226" t="s">
        <v>109</v>
      </c>
      <c r="D31" s="227">
        <f t="shared" si="0"/>
        <v>0</v>
      </c>
      <c r="E31" s="227" t="s">
        <v>790</v>
      </c>
      <c r="F31" s="242"/>
      <c r="G31" s="242"/>
      <c r="H31" s="242"/>
      <c r="I31" s="242"/>
      <c r="J31" s="242"/>
      <c r="K31" s="242"/>
      <c r="L31" s="242"/>
      <c r="M31" s="242"/>
      <c r="N31" s="242"/>
      <c r="O31" s="242"/>
      <c r="P31" s="242"/>
      <c r="Q31" s="242"/>
    </row>
    <row r="32" outlineLevel="1" spans="1:17">
      <c r="A32" s="217">
        <v>7</v>
      </c>
      <c r="B32" s="238" t="s">
        <v>805</v>
      </c>
      <c r="C32" s="229" t="s">
        <v>68</v>
      </c>
      <c r="D32" s="230">
        <f t="shared" si="0"/>
        <v>0</v>
      </c>
      <c r="E32" s="230" t="s">
        <v>790</v>
      </c>
      <c r="F32" s="242"/>
      <c r="G32" s="242"/>
      <c r="H32" s="242"/>
      <c r="I32" s="242"/>
      <c r="J32" s="242"/>
      <c r="K32" s="242"/>
      <c r="L32" s="242"/>
      <c r="M32" s="242"/>
      <c r="N32" s="242"/>
      <c r="O32" s="242"/>
      <c r="P32" s="242"/>
      <c r="Q32" s="242"/>
    </row>
    <row r="33" outlineLevel="1" spans="1:17">
      <c r="A33" s="217">
        <v>7</v>
      </c>
      <c r="B33" s="238" t="s">
        <v>805</v>
      </c>
      <c r="C33" s="232" t="s">
        <v>19</v>
      </c>
      <c r="D33" s="233">
        <f t="shared" si="0"/>
        <v>0</v>
      </c>
      <c r="E33" s="233" t="s">
        <v>790</v>
      </c>
      <c r="F33" s="242"/>
      <c r="G33" s="242"/>
      <c r="H33" s="242"/>
      <c r="I33" s="242"/>
      <c r="J33" s="242"/>
      <c r="K33" s="242"/>
      <c r="L33" s="242"/>
      <c r="M33" s="242"/>
      <c r="N33" s="242"/>
      <c r="O33" s="242"/>
      <c r="P33" s="242"/>
      <c r="Q33" s="242"/>
    </row>
    <row r="34" spans="1:17">
      <c r="A34" s="217">
        <v>8</v>
      </c>
      <c r="B34" s="235" t="s">
        <v>203</v>
      </c>
      <c r="C34" s="235" t="s">
        <v>736</v>
      </c>
      <c r="D34" s="236">
        <f t="shared" si="0"/>
        <v>8.83333333333333</v>
      </c>
      <c r="E34" s="236" t="s">
        <v>790</v>
      </c>
      <c r="F34" s="237">
        <f t="shared" ref="F34:Q34" si="15">F35+F36+F37</f>
        <v>60</v>
      </c>
      <c r="G34" s="237">
        <f t="shared" si="15"/>
        <v>5</v>
      </c>
      <c r="H34" s="237">
        <f t="shared" si="15"/>
        <v>5</v>
      </c>
      <c r="I34" s="237">
        <f t="shared" si="15"/>
        <v>4</v>
      </c>
      <c r="J34" s="237">
        <f t="shared" si="15"/>
        <v>4</v>
      </c>
      <c r="K34" s="237">
        <f t="shared" si="15"/>
        <v>4</v>
      </c>
      <c r="L34" s="237">
        <f t="shared" si="15"/>
        <v>4</v>
      </c>
      <c r="M34" s="237">
        <f t="shared" si="15"/>
        <v>4</v>
      </c>
      <c r="N34" s="237">
        <f t="shared" si="15"/>
        <v>4</v>
      </c>
      <c r="O34" s="237">
        <f t="shared" si="15"/>
        <v>4</v>
      </c>
      <c r="P34" s="237">
        <f t="shared" si="15"/>
        <v>4</v>
      </c>
      <c r="Q34" s="237">
        <f t="shared" si="15"/>
        <v>4</v>
      </c>
    </row>
    <row r="35" spans="1:17">
      <c r="A35" s="217">
        <v>8</v>
      </c>
      <c r="B35" s="235" t="s">
        <v>203</v>
      </c>
      <c r="C35" s="226" t="s">
        <v>109</v>
      </c>
      <c r="D35" s="227">
        <f t="shared" si="0"/>
        <v>5.41666666666667</v>
      </c>
      <c r="E35" s="227" t="s">
        <v>790</v>
      </c>
      <c r="F35" s="228">
        <v>19</v>
      </c>
      <c r="G35" s="228">
        <f t="shared" ref="G35:Q35" si="16">G39+G43+G47+G51+G55+G59+G63+G67</f>
        <v>5</v>
      </c>
      <c r="H35" s="228">
        <f t="shared" si="16"/>
        <v>5</v>
      </c>
      <c r="I35" s="228">
        <f t="shared" si="16"/>
        <v>4</v>
      </c>
      <c r="J35" s="228">
        <f t="shared" si="16"/>
        <v>4</v>
      </c>
      <c r="K35" s="228">
        <f t="shared" si="16"/>
        <v>4</v>
      </c>
      <c r="L35" s="228">
        <f t="shared" si="16"/>
        <v>4</v>
      </c>
      <c r="M35" s="228">
        <f t="shared" si="16"/>
        <v>4</v>
      </c>
      <c r="N35" s="228">
        <f t="shared" si="16"/>
        <v>4</v>
      </c>
      <c r="O35" s="228">
        <f t="shared" si="16"/>
        <v>4</v>
      </c>
      <c r="P35" s="228">
        <f t="shared" si="16"/>
        <v>4</v>
      </c>
      <c r="Q35" s="228">
        <f t="shared" si="16"/>
        <v>4</v>
      </c>
    </row>
    <row r="36" spans="1:17">
      <c r="A36" s="217">
        <v>8</v>
      </c>
      <c r="B36" s="235" t="s">
        <v>203</v>
      </c>
      <c r="C36" s="229" t="s">
        <v>68</v>
      </c>
      <c r="D36" s="230">
        <f t="shared" si="0"/>
        <v>20</v>
      </c>
      <c r="E36" s="230" t="s">
        <v>790</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790</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826</v>
      </c>
      <c r="C38" s="239" t="s">
        <v>736</v>
      </c>
      <c r="D38" s="240">
        <f t="shared" si="0"/>
        <v>4.25</v>
      </c>
      <c r="E38" s="240" t="s">
        <v>790</v>
      </c>
      <c r="F38" s="241">
        <f t="shared" ref="F38:Q38" si="19">F39+F40+F41</f>
        <v>5</v>
      </c>
      <c r="G38" s="241">
        <f t="shared" si="19"/>
        <v>5</v>
      </c>
      <c r="H38" s="241">
        <f t="shared" si="19"/>
        <v>5</v>
      </c>
      <c r="I38" s="241">
        <f t="shared" si="19"/>
        <v>4</v>
      </c>
      <c r="J38" s="241">
        <f t="shared" si="19"/>
        <v>4</v>
      </c>
      <c r="K38" s="241">
        <f t="shared" si="19"/>
        <v>4</v>
      </c>
      <c r="L38" s="241">
        <f t="shared" si="19"/>
        <v>4</v>
      </c>
      <c r="M38" s="241">
        <f t="shared" si="19"/>
        <v>4</v>
      </c>
      <c r="N38" s="241">
        <f t="shared" si="19"/>
        <v>4</v>
      </c>
      <c r="O38" s="241">
        <f t="shared" si="19"/>
        <v>4</v>
      </c>
      <c r="P38" s="241">
        <f t="shared" si="19"/>
        <v>4</v>
      </c>
      <c r="Q38" s="241">
        <f t="shared" si="19"/>
        <v>4</v>
      </c>
    </row>
    <row r="39" outlineLevel="1" spans="1:17">
      <c r="A39" s="217">
        <v>9</v>
      </c>
      <c r="B39" s="238" t="s">
        <v>826</v>
      </c>
      <c r="C39" s="226" t="s">
        <v>109</v>
      </c>
      <c r="D39" s="227">
        <f t="shared" si="0"/>
        <v>4.25</v>
      </c>
      <c r="E39" s="227" t="s">
        <v>790</v>
      </c>
      <c r="F39" s="242">
        <f>自有人工预算!E13</f>
        <v>5</v>
      </c>
      <c r="G39" s="242">
        <f>自有人工预算!F13</f>
        <v>5</v>
      </c>
      <c r="H39" s="242">
        <f>自有人工预算!G13</f>
        <v>5</v>
      </c>
      <c r="I39" s="242">
        <f>自有人工预算!H13</f>
        <v>4</v>
      </c>
      <c r="J39" s="242">
        <f>自有人工预算!I13</f>
        <v>4</v>
      </c>
      <c r="K39" s="242">
        <f>自有人工预算!J13</f>
        <v>4</v>
      </c>
      <c r="L39" s="242">
        <f>自有人工预算!K13</f>
        <v>4</v>
      </c>
      <c r="M39" s="242">
        <f>自有人工预算!L13</f>
        <v>4</v>
      </c>
      <c r="N39" s="242">
        <f>自有人工预算!M13</f>
        <v>4</v>
      </c>
      <c r="O39" s="242">
        <f>自有人工预算!N13</f>
        <v>4</v>
      </c>
      <c r="P39" s="242">
        <f>自有人工预算!O13</f>
        <v>4</v>
      </c>
      <c r="Q39" s="242">
        <f>自有人工预算!P13</f>
        <v>4</v>
      </c>
    </row>
    <row r="40" outlineLevel="1" spans="1:17">
      <c r="A40" s="217">
        <v>9</v>
      </c>
      <c r="B40" s="238" t="s">
        <v>826</v>
      </c>
      <c r="C40" s="229" t="s">
        <v>68</v>
      </c>
      <c r="D40" s="230">
        <f t="shared" si="0"/>
        <v>0</v>
      </c>
      <c r="E40" s="230" t="s">
        <v>790</v>
      </c>
      <c r="F40" s="242"/>
      <c r="G40" s="242"/>
      <c r="H40" s="242"/>
      <c r="I40" s="242"/>
      <c r="J40" s="242"/>
      <c r="K40" s="242"/>
      <c r="L40" s="242"/>
      <c r="M40" s="242"/>
      <c r="N40" s="242"/>
      <c r="O40" s="242"/>
      <c r="P40" s="242"/>
      <c r="Q40" s="242"/>
    </row>
    <row r="41" outlineLevel="1" spans="1:17">
      <c r="A41" s="217">
        <v>9</v>
      </c>
      <c r="B41" s="238" t="s">
        <v>826</v>
      </c>
      <c r="C41" s="232" t="s">
        <v>19</v>
      </c>
      <c r="D41" s="233">
        <f t="shared" si="0"/>
        <v>0</v>
      </c>
      <c r="E41" s="233" t="s">
        <v>790</v>
      </c>
      <c r="F41" s="242"/>
      <c r="G41" s="242"/>
      <c r="H41" s="242"/>
      <c r="I41" s="242"/>
      <c r="J41" s="242"/>
      <c r="K41" s="242"/>
      <c r="L41" s="242"/>
      <c r="M41" s="242"/>
      <c r="N41" s="242"/>
      <c r="O41" s="242"/>
      <c r="P41" s="242"/>
      <c r="Q41" s="242"/>
    </row>
    <row r="42" outlineLevel="1" spans="1:17">
      <c r="A42" s="217">
        <v>10</v>
      </c>
      <c r="B42" s="238" t="s">
        <v>829</v>
      </c>
      <c r="C42" s="239" t="s">
        <v>736</v>
      </c>
      <c r="D42" s="240">
        <f t="shared" si="0"/>
        <v>0</v>
      </c>
      <c r="E42" s="240" t="s">
        <v>790</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829</v>
      </c>
      <c r="C43" s="226" t="s">
        <v>109</v>
      </c>
      <c r="D43" s="227">
        <f t="shared" si="0"/>
        <v>0</v>
      </c>
      <c r="E43" s="227" t="s">
        <v>790</v>
      </c>
      <c r="F43" s="242"/>
      <c r="G43" s="242"/>
      <c r="H43" s="242"/>
      <c r="I43" s="242"/>
      <c r="J43" s="242"/>
      <c r="K43" s="242"/>
      <c r="L43" s="242"/>
      <c r="M43" s="242"/>
      <c r="N43" s="242"/>
      <c r="O43" s="242"/>
      <c r="P43" s="242"/>
      <c r="Q43" s="242"/>
    </row>
    <row r="44" outlineLevel="1" spans="1:17">
      <c r="A44" s="217">
        <v>10</v>
      </c>
      <c r="B44" s="238" t="s">
        <v>829</v>
      </c>
      <c r="C44" s="229" t="s">
        <v>68</v>
      </c>
      <c r="D44" s="230">
        <f t="shared" si="0"/>
        <v>0</v>
      </c>
      <c r="E44" s="230" t="s">
        <v>790</v>
      </c>
      <c r="F44" s="242"/>
      <c r="G44" s="242"/>
      <c r="H44" s="242"/>
      <c r="I44" s="242"/>
      <c r="J44" s="242"/>
      <c r="K44" s="242"/>
      <c r="L44" s="242"/>
      <c r="M44" s="242"/>
      <c r="N44" s="242"/>
      <c r="O44" s="242"/>
      <c r="P44" s="242"/>
      <c r="Q44" s="242"/>
    </row>
    <row r="45" outlineLevel="1" spans="1:17">
      <c r="A45" s="217">
        <v>10</v>
      </c>
      <c r="B45" s="238" t="s">
        <v>829</v>
      </c>
      <c r="C45" s="232" t="s">
        <v>19</v>
      </c>
      <c r="D45" s="233">
        <f t="shared" si="0"/>
        <v>0</v>
      </c>
      <c r="E45" s="233" t="s">
        <v>790</v>
      </c>
      <c r="F45" s="242"/>
      <c r="G45" s="242"/>
      <c r="H45" s="242"/>
      <c r="I45" s="242"/>
      <c r="J45" s="242"/>
      <c r="K45" s="242"/>
      <c r="L45" s="242"/>
      <c r="M45" s="242"/>
      <c r="N45" s="242"/>
      <c r="O45" s="242"/>
      <c r="P45" s="242"/>
      <c r="Q45" s="242"/>
    </row>
    <row r="46" outlineLevel="1" spans="1:17">
      <c r="A46" s="217">
        <v>11</v>
      </c>
      <c r="B46" s="238" t="s">
        <v>831</v>
      </c>
      <c r="C46" s="239" t="s">
        <v>736</v>
      </c>
      <c r="D46" s="240">
        <f t="shared" si="0"/>
        <v>0</v>
      </c>
      <c r="E46" s="240" t="s">
        <v>790</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831</v>
      </c>
      <c r="C47" s="226" t="s">
        <v>109</v>
      </c>
      <c r="D47" s="227">
        <f t="shared" si="0"/>
        <v>0</v>
      </c>
      <c r="E47" s="227" t="s">
        <v>790</v>
      </c>
      <c r="F47" s="242"/>
      <c r="G47" s="242"/>
      <c r="H47" s="242"/>
      <c r="I47" s="242"/>
      <c r="J47" s="242"/>
      <c r="K47" s="242"/>
      <c r="L47" s="242"/>
      <c r="M47" s="242"/>
      <c r="N47" s="242"/>
      <c r="O47" s="242"/>
      <c r="P47" s="242"/>
      <c r="Q47" s="242"/>
    </row>
    <row r="48" outlineLevel="1" spans="1:17">
      <c r="A48" s="217">
        <v>11</v>
      </c>
      <c r="B48" s="238" t="s">
        <v>831</v>
      </c>
      <c r="C48" s="229" t="s">
        <v>68</v>
      </c>
      <c r="D48" s="230">
        <f t="shared" si="0"/>
        <v>0</v>
      </c>
      <c r="E48" s="230" t="s">
        <v>790</v>
      </c>
      <c r="F48" s="242"/>
      <c r="G48" s="242"/>
      <c r="H48" s="242"/>
      <c r="I48" s="242"/>
      <c r="J48" s="242"/>
      <c r="K48" s="242"/>
      <c r="L48" s="242"/>
      <c r="M48" s="242"/>
      <c r="N48" s="242"/>
      <c r="O48" s="242"/>
      <c r="P48" s="242"/>
      <c r="Q48" s="242"/>
    </row>
    <row r="49" outlineLevel="1" spans="1:17">
      <c r="A49" s="217">
        <v>11</v>
      </c>
      <c r="B49" s="238" t="s">
        <v>831</v>
      </c>
      <c r="C49" s="232" t="s">
        <v>19</v>
      </c>
      <c r="D49" s="233">
        <f t="shared" si="0"/>
        <v>0</v>
      </c>
      <c r="E49" s="233" t="s">
        <v>790</v>
      </c>
      <c r="F49" s="242"/>
      <c r="G49" s="242"/>
      <c r="H49" s="242"/>
      <c r="I49" s="242"/>
      <c r="J49" s="242"/>
      <c r="K49" s="242"/>
      <c r="L49" s="242"/>
      <c r="M49" s="242"/>
      <c r="N49" s="242"/>
      <c r="O49" s="242"/>
      <c r="P49" s="242"/>
      <c r="Q49" s="242"/>
    </row>
    <row r="50" outlineLevel="1" spans="1:17">
      <c r="A50" s="217">
        <v>12</v>
      </c>
      <c r="B50" s="238" t="s">
        <v>834</v>
      </c>
      <c r="C50" s="239" t="s">
        <v>736</v>
      </c>
      <c r="D50" s="240">
        <f t="shared" si="0"/>
        <v>0</v>
      </c>
      <c r="E50" s="240" t="s">
        <v>790</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834</v>
      </c>
      <c r="C51" s="226" t="s">
        <v>109</v>
      </c>
      <c r="D51" s="227">
        <f t="shared" si="0"/>
        <v>0</v>
      </c>
      <c r="E51" s="227" t="s">
        <v>790</v>
      </c>
      <c r="F51" s="242"/>
      <c r="G51" s="242"/>
      <c r="H51" s="242"/>
      <c r="I51" s="242"/>
      <c r="J51" s="242"/>
      <c r="K51" s="242"/>
      <c r="L51" s="242"/>
      <c r="M51" s="242"/>
      <c r="N51" s="242"/>
      <c r="O51" s="242"/>
      <c r="P51" s="242"/>
      <c r="Q51" s="242"/>
    </row>
    <row r="52" outlineLevel="1" spans="1:17">
      <c r="A52" s="217">
        <v>12</v>
      </c>
      <c r="B52" s="238" t="s">
        <v>834</v>
      </c>
      <c r="C52" s="229" t="s">
        <v>68</v>
      </c>
      <c r="D52" s="230">
        <f t="shared" si="0"/>
        <v>0</v>
      </c>
      <c r="E52" s="230" t="s">
        <v>790</v>
      </c>
      <c r="F52" s="242"/>
      <c r="G52" s="242"/>
      <c r="H52" s="242"/>
      <c r="I52" s="242"/>
      <c r="J52" s="242"/>
      <c r="K52" s="242"/>
      <c r="L52" s="242"/>
      <c r="M52" s="242"/>
      <c r="N52" s="242"/>
      <c r="O52" s="242"/>
      <c r="P52" s="242"/>
      <c r="Q52" s="242"/>
    </row>
    <row r="53" outlineLevel="1" spans="1:17">
      <c r="A53" s="217">
        <v>12</v>
      </c>
      <c r="B53" s="238" t="s">
        <v>834</v>
      </c>
      <c r="C53" s="232" t="s">
        <v>19</v>
      </c>
      <c r="D53" s="233">
        <f t="shared" si="0"/>
        <v>0</v>
      </c>
      <c r="E53" s="233" t="s">
        <v>790</v>
      </c>
      <c r="F53" s="242"/>
      <c r="G53" s="242"/>
      <c r="H53" s="242"/>
      <c r="I53" s="242"/>
      <c r="J53" s="242"/>
      <c r="K53" s="242"/>
      <c r="L53" s="242"/>
      <c r="M53" s="242"/>
      <c r="N53" s="242"/>
      <c r="O53" s="242"/>
      <c r="P53" s="242"/>
      <c r="Q53" s="242"/>
    </row>
    <row r="54" outlineLevel="1" spans="1:17">
      <c r="A54" s="217">
        <v>13</v>
      </c>
      <c r="B54" s="238" t="s">
        <v>837</v>
      </c>
      <c r="C54" s="239" t="s">
        <v>736</v>
      </c>
      <c r="D54" s="240">
        <f t="shared" si="0"/>
        <v>0</v>
      </c>
      <c r="E54" s="240" t="s">
        <v>790</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837</v>
      </c>
      <c r="C55" s="226" t="s">
        <v>109</v>
      </c>
      <c r="D55" s="227">
        <f t="shared" si="0"/>
        <v>0</v>
      </c>
      <c r="E55" s="227" t="s">
        <v>790</v>
      </c>
      <c r="F55" s="242"/>
      <c r="G55" s="242"/>
      <c r="H55" s="242"/>
      <c r="I55" s="242"/>
      <c r="J55" s="242"/>
      <c r="K55" s="242"/>
      <c r="L55" s="242"/>
      <c r="M55" s="242"/>
      <c r="N55" s="242"/>
      <c r="O55" s="242"/>
      <c r="P55" s="242"/>
      <c r="Q55" s="242"/>
    </row>
    <row r="56" outlineLevel="1" spans="1:17">
      <c r="A56" s="217">
        <v>13</v>
      </c>
      <c r="B56" s="238" t="s">
        <v>837</v>
      </c>
      <c r="C56" s="229" t="s">
        <v>68</v>
      </c>
      <c r="D56" s="230">
        <f t="shared" si="0"/>
        <v>0</v>
      </c>
      <c r="E56" s="230" t="s">
        <v>790</v>
      </c>
      <c r="F56" s="242"/>
      <c r="G56" s="242"/>
      <c r="H56" s="242"/>
      <c r="I56" s="242"/>
      <c r="J56" s="242"/>
      <c r="K56" s="242"/>
      <c r="L56" s="242"/>
      <c r="M56" s="242"/>
      <c r="N56" s="242"/>
      <c r="O56" s="242"/>
      <c r="P56" s="242"/>
      <c r="Q56" s="242"/>
    </row>
    <row r="57" outlineLevel="1" spans="1:17">
      <c r="A57" s="217">
        <v>13</v>
      </c>
      <c r="B57" s="238" t="s">
        <v>837</v>
      </c>
      <c r="C57" s="232" t="s">
        <v>19</v>
      </c>
      <c r="D57" s="233">
        <f t="shared" si="0"/>
        <v>0</v>
      </c>
      <c r="E57" s="233" t="s">
        <v>790</v>
      </c>
      <c r="F57" s="242"/>
      <c r="G57" s="242"/>
      <c r="H57" s="242"/>
      <c r="I57" s="242"/>
      <c r="J57" s="242"/>
      <c r="K57" s="242"/>
      <c r="L57" s="242"/>
      <c r="M57" s="242"/>
      <c r="N57" s="242"/>
      <c r="O57" s="242"/>
      <c r="P57" s="242"/>
      <c r="Q57" s="242"/>
    </row>
    <row r="58" outlineLevel="1" spans="1:17">
      <c r="A58" s="217">
        <v>14</v>
      </c>
      <c r="B58" s="238" t="s">
        <v>840</v>
      </c>
      <c r="C58" s="239" t="s">
        <v>736</v>
      </c>
      <c r="D58" s="240">
        <f t="shared" si="0"/>
        <v>0</v>
      </c>
      <c r="E58" s="240" t="s">
        <v>790</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840</v>
      </c>
      <c r="C59" s="226" t="s">
        <v>109</v>
      </c>
      <c r="D59" s="227">
        <f t="shared" si="0"/>
        <v>0</v>
      </c>
      <c r="E59" s="227" t="s">
        <v>790</v>
      </c>
      <c r="F59" s="242"/>
      <c r="G59" s="242"/>
      <c r="H59" s="242"/>
      <c r="I59" s="242"/>
      <c r="J59" s="242"/>
      <c r="K59" s="242"/>
      <c r="L59" s="242"/>
      <c r="M59" s="242"/>
      <c r="N59" s="242"/>
      <c r="O59" s="242"/>
      <c r="P59" s="242"/>
      <c r="Q59" s="242"/>
    </row>
    <row r="60" outlineLevel="1" spans="1:17">
      <c r="A60" s="217">
        <v>14</v>
      </c>
      <c r="B60" s="238" t="s">
        <v>840</v>
      </c>
      <c r="C60" s="229" t="s">
        <v>68</v>
      </c>
      <c r="D60" s="230">
        <f t="shared" si="0"/>
        <v>0</v>
      </c>
      <c r="E60" s="230" t="s">
        <v>790</v>
      </c>
      <c r="F60" s="242"/>
      <c r="G60" s="242"/>
      <c r="H60" s="242"/>
      <c r="I60" s="242"/>
      <c r="J60" s="242"/>
      <c r="K60" s="242"/>
      <c r="L60" s="242"/>
      <c r="M60" s="242"/>
      <c r="N60" s="242"/>
      <c r="O60" s="242"/>
      <c r="P60" s="242"/>
      <c r="Q60" s="242"/>
    </row>
    <row r="61" outlineLevel="1" spans="1:17">
      <c r="A61" s="217">
        <v>14</v>
      </c>
      <c r="B61" s="238" t="s">
        <v>840</v>
      </c>
      <c r="C61" s="232" t="s">
        <v>19</v>
      </c>
      <c r="D61" s="233">
        <f t="shared" si="0"/>
        <v>0</v>
      </c>
      <c r="E61" s="233" t="s">
        <v>790</v>
      </c>
      <c r="F61" s="242"/>
      <c r="G61" s="242"/>
      <c r="H61" s="242"/>
      <c r="I61" s="242"/>
      <c r="J61" s="242"/>
      <c r="K61" s="242"/>
      <c r="L61" s="242"/>
      <c r="M61" s="242"/>
      <c r="N61" s="242"/>
      <c r="O61" s="242"/>
      <c r="P61" s="242"/>
      <c r="Q61" s="242"/>
    </row>
    <row r="62" outlineLevel="1" spans="1:17">
      <c r="A62" s="217">
        <v>15</v>
      </c>
      <c r="B62" s="238" t="s">
        <v>843</v>
      </c>
      <c r="C62" s="239" t="s">
        <v>736</v>
      </c>
      <c r="D62" s="240">
        <f t="shared" si="0"/>
        <v>0</v>
      </c>
      <c r="E62" s="240" t="s">
        <v>790</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843</v>
      </c>
      <c r="C63" s="226" t="s">
        <v>109</v>
      </c>
      <c r="D63" s="227">
        <f t="shared" si="0"/>
        <v>0</v>
      </c>
      <c r="E63" s="227" t="s">
        <v>790</v>
      </c>
      <c r="F63" s="242"/>
      <c r="G63" s="242"/>
      <c r="H63" s="242"/>
      <c r="I63" s="242"/>
      <c r="J63" s="242"/>
      <c r="K63" s="242"/>
      <c r="L63" s="242"/>
      <c r="M63" s="242"/>
      <c r="N63" s="242"/>
      <c r="O63" s="242"/>
      <c r="P63" s="242"/>
      <c r="Q63" s="242"/>
    </row>
    <row r="64" outlineLevel="1" spans="1:17">
      <c r="A64" s="217">
        <v>15</v>
      </c>
      <c r="B64" s="238" t="s">
        <v>843</v>
      </c>
      <c r="C64" s="229" t="s">
        <v>68</v>
      </c>
      <c r="D64" s="230">
        <f t="shared" si="0"/>
        <v>0</v>
      </c>
      <c r="E64" s="230" t="s">
        <v>790</v>
      </c>
      <c r="F64" s="242"/>
      <c r="G64" s="242"/>
      <c r="H64" s="242"/>
      <c r="I64" s="242"/>
      <c r="J64" s="242"/>
      <c r="K64" s="242"/>
      <c r="L64" s="242"/>
      <c r="M64" s="242"/>
      <c r="N64" s="242"/>
      <c r="O64" s="242"/>
      <c r="P64" s="242"/>
      <c r="Q64" s="242"/>
    </row>
    <row r="65" outlineLevel="1" spans="1:17">
      <c r="A65" s="217">
        <v>15</v>
      </c>
      <c r="B65" s="238" t="s">
        <v>843</v>
      </c>
      <c r="C65" s="232" t="s">
        <v>19</v>
      </c>
      <c r="D65" s="233">
        <f t="shared" si="0"/>
        <v>0</v>
      </c>
      <c r="E65" s="233" t="s">
        <v>790</v>
      </c>
      <c r="F65" s="242"/>
      <c r="G65" s="242"/>
      <c r="H65" s="242"/>
      <c r="I65" s="242"/>
      <c r="J65" s="242"/>
      <c r="K65" s="242"/>
      <c r="L65" s="242"/>
      <c r="M65" s="242"/>
      <c r="N65" s="242"/>
      <c r="O65" s="242"/>
      <c r="P65" s="242"/>
      <c r="Q65" s="242"/>
    </row>
    <row r="66" outlineLevel="1" spans="1:17">
      <c r="A66" s="217">
        <v>16</v>
      </c>
      <c r="B66" s="238" t="s">
        <v>846</v>
      </c>
      <c r="C66" s="239" t="s">
        <v>736</v>
      </c>
      <c r="D66" s="240">
        <f t="shared" ref="D66:D129" si="26">IFERROR(SUM(F66:Q66)/COUNTIF(F66:Q66,"&lt;&gt;0"),0)</f>
        <v>0</v>
      </c>
      <c r="E66" s="240" t="s">
        <v>790</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846</v>
      </c>
      <c r="C67" s="226" t="s">
        <v>109</v>
      </c>
      <c r="D67" s="227">
        <f t="shared" si="26"/>
        <v>0</v>
      </c>
      <c r="E67" s="227" t="s">
        <v>790</v>
      </c>
      <c r="F67" s="242"/>
      <c r="G67" s="242"/>
      <c r="H67" s="242"/>
      <c r="I67" s="242"/>
      <c r="J67" s="242"/>
      <c r="K67" s="242"/>
      <c r="L67" s="242"/>
      <c r="M67" s="242"/>
      <c r="N67" s="242"/>
      <c r="O67" s="242"/>
      <c r="P67" s="242"/>
      <c r="Q67" s="242"/>
    </row>
    <row r="68" outlineLevel="1" spans="1:17">
      <c r="A68" s="217">
        <v>16</v>
      </c>
      <c r="B68" s="238" t="s">
        <v>846</v>
      </c>
      <c r="C68" s="229" t="s">
        <v>68</v>
      </c>
      <c r="D68" s="230">
        <f t="shared" si="26"/>
        <v>0</v>
      </c>
      <c r="E68" s="230" t="s">
        <v>790</v>
      </c>
      <c r="F68" s="242"/>
      <c r="G68" s="242"/>
      <c r="H68" s="242"/>
      <c r="I68" s="242"/>
      <c r="J68" s="242"/>
      <c r="K68" s="242"/>
      <c r="L68" s="242"/>
      <c r="M68" s="242"/>
      <c r="N68" s="242"/>
      <c r="O68" s="242"/>
      <c r="P68" s="242"/>
      <c r="Q68" s="242"/>
    </row>
    <row r="69" outlineLevel="1" spans="1:17">
      <c r="A69" s="217">
        <v>16</v>
      </c>
      <c r="B69" s="238" t="s">
        <v>846</v>
      </c>
      <c r="C69" s="232" t="s">
        <v>19</v>
      </c>
      <c r="D69" s="233">
        <f t="shared" si="26"/>
        <v>0</v>
      </c>
      <c r="E69" s="233" t="s">
        <v>790</v>
      </c>
      <c r="F69" s="242"/>
      <c r="G69" s="242"/>
      <c r="H69" s="242"/>
      <c r="I69" s="242"/>
      <c r="J69" s="242"/>
      <c r="K69" s="242"/>
      <c r="L69" s="242"/>
      <c r="M69" s="242"/>
      <c r="N69" s="242"/>
      <c r="O69" s="242"/>
      <c r="P69" s="242"/>
      <c r="Q69" s="242"/>
    </row>
    <row r="70" spans="1:17">
      <c r="A70" s="217">
        <v>17</v>
      </c>
      <c r="B70" s="235" t="s">
        <v>191</v>
      </c>
      <c r="C70" s="235" t="s">
        <v>736</v>
      </c>
      <c r="D70" s="236">
        <f t="shared" si="26"/>
        <v>19</v>
      </c>
      <c r="E70" s="236" t="s">
        <v>790</v>
      </c>
      <c r="F70" s="237">
        <f t="shared" ref="F70:Q70" si="28">F71+F72+F73</f>
        <v>22</v>
      </c>
      <c r="G70" s="237">
        <f t="shared" si="28"/>
        <v>22</v>
      </c>
      <c r="H70" s="237">
        <f t="shared" si="28"/>
        <v>22</v>
      </c>
      <c r="I70" s="237">
        <f t="shared" si="28"/>
        <v>18</v>
      </c>
      <c r="J70" s="237">
        <f t="shared" si="28"/>
        <v>18</v>
      </c>
      <c r="K70" s="237">
        <f t="shared" si="28"/>
        <v>18</v>
      </c>
      <c r="L70" s="237">
        <f t="shared" si="28"/>
        <v>18</v>
      </c>
      <c r="M70" s="237">
        <f t="shared" si="28"/>
        <v>18</v>
      </c>
      <c r="N70" s="237">
        <f t="shared" si="28"/>
        <v>18</v>
      </c>
      <c r="O70" s="237">
        <f t="shared" si="28"/>
        <v>18</v>
      </c>
      <c r="P70" s="237">
        <f t="shared" si="28"/>
        <v>18</v>
      </c>
      <c r="Q70" s="237">
        <f t="shared" si="28"/>
        <v>18</v>
      </c>
    </row>
    <row r="71" spans="1:17">
      <c r="A71" s="217">
        <v>17</v>
      </c>
      <c r="B71" s="235" t="s">
        <v>191</v>
      </c>
      <c r="C71" s="226" t="s">
        <v>109</v>
      </c>
      <c r="D71" s="227">
        <f t="shared" si="26"/>
        <v>1</v>
      </c>
      <c r="E71" s="227" t="s">
        <v>790</v>
      </c>
      <c r="F71" s="228">
        <f t="shared" ref="F71:Q71" si="29">F75+F79+F83+F87+F91+F95+F99+F103+F107+F111</f>
        <v>1</v>
      </c>
      <c r="G71" s="228">
        <f t="shared" si="29"/>
        <v>1</v>
      </c>
      <c r="H71" s="228">
        <f t="shared" si="29"/>
        <v>1</v>
      </c>
      <c r="I71" s="228">
        <f t="shared" si="29"/>
        <v>1</v>
      </c>
      <c r="J71" s="228">
        <f t="shared" si="29"/>
        <v>1</v>
      </c>
      <c r="K71" s="228">
        <f t="shared" si="29"/>
        <v>1</v>
      </c>
      <c r="L71" s="228">
        <f t="shared" si="29"/>
        <v>1</v>
      </c>
      <c r="M71" s="228">
        <f t="shared" si="29"/>
        <v>1</v>
      </c>
      <c r="N71" s="228">
        <f t="shared" si="29"/>
        <v>1</v>
      </c>
      <c r="O71" s="228">
        <f t="shared" si="29"/>
        <v>1</v>
      </c>
      <c r="P71" s="228">
        <f t="shared" si="29"/>
        <v>1</v>
      </c>
      <c r="Q71" s="228">
        <f t="shared" si="29"/>
        <v>1</v>
      </c>
    </row>
    <row r="72" spans="1:17">
      <c r="A72" s="217">
        <v>17</v>
      </c>
      <c r="B72" s="235" t="s">
        <v>191</v>
      </c>
      <c r="C72" s="229" t="s">
        <v>68</v>
      </c>
      <c r="D72" s="230">
        <f t="shared" si="26"/>
        <v>0</v>
      </c>
      <c r="E72" s="230" t="s">
        <v>790</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18</v>
      </c>
      <c r="E73" s="233" t="s">
        <v>790</v>
      </c>
      <c r="F73" s="234">
        <f t="shared" ref="F73:Q73" si="31">F77+F81+F85+F89+F93+F97+F101+F105+F109+F113</f>
        <v>21</v>
      </c>
      <c r="G73" s="234">
        <f t="shared" si="31"/>
        <v>21</v>
      </c>
      <c r="H73" s="234">
        <f t="shared" si="31"/>
        <v>21</v>
      </c>
      <c r="I73" s="234">
        <f t="shared" si="31"/>
        <v>17</v>
      </c>
      <c r="J73" s="234">
        <f t="shared" si="31"/>
        <v>17</v>
      </c>
      <c r="K73" s="234">
        <f t="shared" si="31"/>
        <v>17</v>
      </c>
      <c r="L73" s="234">
        <f t="shared" si="31"/>
        <v>17</v>
      </c>
      <c r="M73" s="234">
        <f t="shared" si="31"/>
        <v>17</v>
      </c>
      <c r="N73" s="234">
        <f t="shared" si="31"/>
        <v>17</v>
      </c>
      <c r="O73" s="234">
        <f t="shared" si="31"/>
        <v>17</v>
      </c>
      <c r="P73" s="234">
        <f t="shared" si="31"/>
        <v>17</v>
      </c>
      <c r="Q73" s="234">
        <f t="shared" si="31"/>
        <v>17</v>
      </c>
    </row>
    <row r="74" outlineLevel="1" spans="1:17">
      <c r="A74" s="217">
        <v>18</v>
      </c>
      <c r="B74" s="238" t="s">
        <v>870</v>
      </c>
      <c r="C74" s="239" t="s">
        <v>736</v>
      </c>
      <c r="D74" s="240">
        <f t="shared" si="26"/>
        <v>19</v>
      </c>
      <c r="E74" s="240" t="s">
        <v>790</v>
      </c>
      <c r="F74" s="241">
        <f t="shared" ref="F74:Q74" si="32">F75+F76+F77</f>
        <v>22</v>
      </c>
      <c r="G74" s="241">
        <f t="shared" si="32"/>
        <v>22</v>
      </c>
      <c r="H74" s="241">
        <f t="shared" si="32"/>
        <v>22</v>
      </c>
      <c r="I74" s="241">
        <f t="shared" si="32"/>
        <v>18</v>
      </c>
      <c r="J74" s="241">
        <f t="shared" si="32"/>
        <v>18</v>
      </c>
      <c r="K74" s="241">
        <f t="shared" si="32"/>
        <v>18</v>
      </c>
      <c r="L74" s="241">
        <f t="shared" si="32"/>
        <v>18</v>
      </c>
      <c r="M74" s="241">
        <f t="shared" si="32"/>
        <v>18</v>
      </c>
      <c r="N74" s="241">
        <f t="shared" si="32"/>
        <v>18</v>
      </c>
      <c r="O74" s="241">
        <f t="shared" si="32"/>
        <v>18</v>
      </c>
      <c r="P74" s="241">
        <f t="shared" si="32"/>
        <v>18</v>
      </c>
      <c r="Q74" s="241">
        <f t="shared" si="32"/>
        <v>18</v>
      </c>
    </row>
    <row r="75" outlineLevel="1" spans="1:17">
      <c r="A75" s="217">
        <v>18</v>
      </c>
      <c r="B75" s="238" t="s">
        <v>870</v>
      </c>
      <c r="C75" s="226" t="s">
        <v>109</v>
      </c>
      <c r="D75" s="227">
        <f t="shared" si="26"/>
        <v>1</v>
      </c>
      <c r="E75" s="227" t="s">
        <v>790</v>
      </c>
      <c r="F75" s="242">
        <f>自有人工预算!E12</f>
        <v>1</v>
      </c>
      <c r="G75" s="242">
        <f>自有人工预算!F12</f>
        <v>1</v>
      </c>
      <c r="H75" s="242">
        <f>自有人工预算!G12</f>
        <v>1</v>
      </c>
      <c r="I75" s="242">
        <f>自有人工预算!H12</f>
        <v>1</v>
      </c>
      <c r="J75" s="242">
        <f>自有人工预算!I12</f>
        <v>1</v>
      </c>
      <c r="K75" s="242">
        <f>自有人工预算!J12</f>
        <v>1</v>
      </c>
      <c r="L75" s="242">
        <f>自有人工预算!K12</f>
        <v>1</v>
      </c>
      <c r="M75" s="242">
        <f>自有人工预算!L12</f>
        <v>1</v>
      </c>
      <c r="N75" s="242">
        <f>自有人工预算!M12</f>
        <v>1</v>
      </c>
      <c r="O75" s="242">
        <f>自有人工预算!N12</f>
        <v>1</v>
      </c>
      <c r="P75" s="242">
        <f>自有人工预算!O12</f>
        <v>1</v>
      </c>
      <c r="Q75" s="242">
        <f>自有人工预算!P12</f>
        <v>1</v>
      </c>
    </row>
    <row r="76" outlineLevel="1" spans="1:17">
      <c r="A76" s="217">
        <v>18</v>
      </c>
      <c r="B76" s="238" t="s">
        <v>870</v>
      </c>
      <c r="C76" s="229" t="s">
        <v>68</v>
      </c>
      <c r="D76" s="230">
        <f t="shared" si="26"/>
        <v>0</v>
      </c>
      <c r="E76" s="230" t="s">
        <v>790</v>
      </c>
      <c r="F76" s="242"/>
      <c r="G76" s="242"/>
      <c r="H76" s="242"/>
      <c r="I76" s="242"/>
      <c r="J76" s="242"/>
      <c r="K76" s="242"/>
      <c r="L76" s="242"/>
      <c r="M76" s="242"/>
      <c r="N76" s="242"/>
      <c r="O76" s="242"/>
      <c r="P76" s="242"/>
      <c r="Q76" s="242"/>
    </row>
    <row r="77" outlineLevel="1" spans="1:17">
      <c r="A77" s="217">
        <v>18</v>
      </c>
      <c r="B77" s="238" t="s">
        <v>870</v>
      </c>
      <c r="C77" s="232" t="s">
        <v>19</v>
      </c>
      <c r="D77" s="233">
        <f t="shared" si="26"/>
        <v>18</v>
      </c>
      <c r="E77" s="233" t="s">
        <v>790</v>
      </c>
      <c r="F77" s="242">
        <v>21</v>
      </c>
      <c r="G77" s="242">
        <v>21</v>
      </c>
      <c r="H77" s="242">
        <v>21</v>
      </c>
      <c r="I77" s="242">
        <v>17</v>
      </c>
      <c r="J77" s="242">
        <v>17</v>
      </c>
      <c r="K77" s="242">
        <v>17</v>
      </c>
      <c r="L77" s="242">
        <v>17</v>
      </c>
      <c r="M77" s="242">
        <v>17</v>
      </c>
      <c r="N77" s="242">
        <v>17</v>
      </c>
      <c r="O77" s="242">
        <v>17</v>
      </c>
      <c r="P77" s="242">
        <v>17</v>
      </c>
      <c r="Q77" s="242">
        <v>17</v>
      </c>
    </row>
    <row r="78" outlineLevel="1" spans="1:17">
      <c r="A78" s="217">
        <v>19</v>
      </c>
      <c r="B78" s="238" t="s">
        <v>873</v>
      </c>
      <c r="C78" s="239" t="s">
        <v>736</v>
      </c>
      <c r="D78" s="240">
        <f t="shared" si="26"/>
        <v>0</v>
      </c>
      <c r="E78" s="240" t="s">
        <v>790</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873</v>
      </c>
      <c r="C79" s="226" t="s">
        <v>109</v>
      </c>
      <c r="D79" s="227">
        <f t="shared" si="26"/>
        <v>0</v>
      </c>
      <c r="E79" s="227" t="s">
        <v>790</v>
      </c>
      <c r="F79" s="242"/>
      <c r="G79" s="242"/>
      <c r="H79" s="242"/>
      <c r="I79" s="242"/>
      <c r="J79" s="242"/>
      <c r="K79" s="242"/>
      <c r="L79" s="242"/>
      <c r="M79" s="242"/>
      <c r="N79" s="242"/>
      <c r="O79" s="242"/>
      <c r="P79" s="242"/>
      <c r="Q79" s="242"/>
    </row>
    <row r="80" outlineLevel="1" spans="1:17">
      <c r="A80" s="217">
        <v>19</v>
      </c>
      <c r="B80" s="238" t="s">
        <v>873</v>
      </c>
      <c r="C80" s="229" t="s">
        <v>68</v>
      </c>
      <c r="D80" s="230">
        <f t="shared" si="26"/>
        <v>0</v>
      </c>
      <c r="E80" s="230" t="s">
        <v>790</v>
      </c>
      <c r="F80" s="242"/>
      <c r="G80" s="242"/>
      <c r="H80" s="242"/>
      <c r="I80" s="242"/>
      <c r="J80" s="242"/>
      <c r="K80" s="242"/>
      <c r="L80" s="242"/>
      <c r="M80" s="242"/>
      <c r="N80" s="242"/>
      <c r="O80" s="242"/>
      <c r="P80" s="242"/>
      <c r="Q80" s="242"/>
    </row>
    <row r="81" outlineLevel="1" spans="1:17">
      <c r="A81" s="217">
        <v>19</v>
      </c>
      <c r="B81" s="238" t="s">
        <v>873</v>
      </c>
      <c r="C81" s="232" t="s">
        <v>19</v>
      </c>
      <c r="D81" s="233">
        <f t="shared" si="26"/>
        <v>0</v>
      </c>
      <c r="E81" s="233" t="s">
        <v>790</v>
      </c>
      <c r="F81" s="242"/>
      <c r="G81" s="242"/>
      <c r="H81" s="242"/>
      <c r="I81" s="242"/>
      <c r="J81" s="242"/>
      <c r="K81" s="242"/>
      <c r="L81" s="242"/>
      <c r="M81" s="242"/>
      <c r="N81" s="242"/>
      <c r="O81" s="242"/>
      <c r="P81" s="242"/>
      <c r="Q81" s="242"/>
    </row>
    <row r="82" outlineLevel="1" spans="1:17">
      <c r="A82" s="217">
        <v>20</v>
      </c>
      <c r="B82" s="238" t="s">
        <v>876</v>
      </c>
      <c r="C82" s="239" t="s">
        <v>736</v>
      </c>
      <c r="D82" s="240">
        <f t="shared" si="26"/>
        <v>0</v>
      </c>
      <c r="E82" s="240" t="s">
        <v>790</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876</v>
      </c>
      <c r="C83" s="226" t="s">
        <v>109</v>
      </c>
      <c r="D83" s="227">
        <f t="shared" si="26"/>
        <v>0</v>
      </c>
      <c r="E83" s="227" t="s">
        <v>790</v>
      </c>
      <c r="F83" s="242"/>
      <c r="G83" s="242"/>
      <c r="H83" s="242"/>
      <c r="I83" s="242"/>
      <c r="J83" s="242"/>
      <c r="K83" s="242"/>
      <c r="L83" s="242"/>
      <c r="M83" s="242"/>
      <c r="N83" s="242"/>
      <c r="O83" s="242"/>
      <c r="P83" s="242"/>
      <c r="Q83" s="242"/>
    </row>
    <row r="84" outlineLevel="1" spans="1:17">
      <c r="A84" s="217">
        <v>20</v>
      </c>
      <c r="B84" s="238" t="s">
        <v>876</v>
      </c>
      <c r="C84" s="229" t="s">
        <v>68</v>
      </c>
      <c r="D84" s="230">
        <f t="shared" si="26"/>
        <v>0</v>
      </c>
      <c r="E84" s="230" t="s">
        <v>790</v>
      </c>
      <c r="F84" s="242"/>
      <c r="G84" s="242"/>
      <c r="H84" s="242"/>
      <c r="I84" s="242"/>
      <c r="J84" s="242"/>
      <c r="K84" s="242"/>
      <c r="L84" s="242"/>
      <c r="M84" s="242"/>
      <c r="N84" s="242"/>
      <c r="O84" s="242"/>
      <c r="P84" s="242"/>
      <c r="Q84" s="242"/>
    </row>
    <row r="85" outlineLevel="1" spans="1:17">
      <c r="A85" s="217">
        <v>20</v>
      </c>
      <c r="B85" s="238" t="s">
        <v>876</v>
      </c>
      <c r="C85" s="232" t="s">
        <v>19</v>
      </c>
      <c r="D85" s="233">
        <f t="shared" si="26"/>
        <v>0</v>
      </c>
      <c r="E85" s="233" t="s">
        <v>790</v>
      </c>
      <c r="F85" s="242"/>
      <c r="G85" s="242"/>
      <c r="H85" s="242"/>
      <c r="I85" s="242"/>
      <c r="J85" s="242"/>
      <c r="K85" s="242"/>
      <c r="L85" s="242"/>
      <c r="M85" s="242"/>
      <c r="N85" s="242"/>
      <c r="O85" s="242"/>
      <c r="P85" s="242"/>
      <c r="Q85" s="242"/>
    </row>
    <row r="86" outlineLevel="1" spans="1:17">
      <c r="A86" s="217">
        <v>21</v>
      </c>
      <c r="B86" s="238" t="s">
        <v>879</v>
      </c>
      <c r="C86" s="239" t="s">
        <v>736</v>
      </c>
      <c r="D86" s="240">
        <f t="shared" si="26"/>
        <v>0</v>
      </c>
      <c r="E86" s="240" t="s">
        <v>790</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879</v>
      </c>
      <c r="C87" s="226" t="s">
        <v>109</v>
      </c>
      <c r="D87" s="227">
        <f t="shared" si="26"/>
        <v>0</v>
      </c>
      <c r="E87" s="227" t="s">
        <v>790</v>
      </c>
      <c r="F87" s="242"/>
      <c r="G87" s="242"/>
      <c r="H87" s="242"/>
      <c r="I87" s="242"/>
      <c r="J87" s="242"/>
      <c r="K87" s="242"/>
      <c r="L87" s="242"/>
      <c r="M87" s="242"/>
      <c r="N87" s="242"/>
      <c r="O87" s="242"/>
      <c r="P87" s="242"/>
      <c r="Q87" s="242"/>
    </row>
    <row r="88" outlineLevel="1" spans="1:17">
      <c r="A88" s="217">
        <v>21</v>
      </c>
      <c r="B88" s="238" t="s">
        <v>879</v>
      </c>
      <c r="C88" s="229" t="s">
        <v>68</v>
      </c>
      <c r="D88" s="230">
        <f t="shared" si="26"/>
        <v>0</v>
      </c>
      <c r="E88" s="230" t="s">
        <v>790</v>
      </c>
      <c r="F88" s="242"/>
      <c r="G88" s="242"/>
      <c r="H88" s="242"/>
      <c r="I88" s="242"/>
      <c r="J88" s="242"/>
      <c r="K88" s="242"/>
      <c r="L88" s="242"/>
      <c r="M88" s="242"/>
      <c r="N88" s="242"/>
      <c r="O88" s="242"/>
      <c r="P88" s="242"/>
      <c r="Q88" s="242"/>
    </row>
    <row r="89" outlineLevel="1" spans="1:17">
      <c r="A89" s="217">
        <v>21</v>
      </c>
      <c r="B89" s="238" t="s">
        <v>879</v>
      </c>
      <c r="C89" s="232" t="s">
        <v>19</v>
      </c>
      <c r="D89" s="233">
        <f t="shared" si="26"/>
        <v>0</v>
      </c>
      <c r="E89" s="233" t="s">
        <v>790</v>
      </c>
      <c r="F89" s="242"/>
      <c r="G89" s="242"/>
      <c r="H89" s="242"/>
      <c r="I89" s="242"/>
      <c r="J89" s="242"/>
      <c r="K89" s="242"/>
      <c r="L89" s="242"/>
      <c r="M89" s="242"/>
      <c r="N89" s="242"/>
      <c r="O89" s="242"/>
      <c r="P89" s="242"/>
      <c r="Q89" s="242"/>
    </row>
    <row r="90" outlineLevel="1" spans="1:17">
      <c r="A90" s="217">
        <v>22</v>
      </c>
      <c r="B90" s="238" t="s">
        <v>882</v>
      </c>
      <c r="C90" s="239" t="s">
        <v>736</v>
      </c>
      <c r="D90" s="240">
        <f t="shared" si="26"/>
        <v>0</v>
      </c>
      <c r="E90" s="240" t="s">
        <v>790</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882</v>
      </c>
      <c r="C91" s="226" t="s">
        <v>109</v>
      </c>
      <c r="D91" s="227">
        <f t="shared" si="26"/>
        <v>0</v>
      </c>
      <c r="E91" s="227" t="s">
        <v>790</v>
      </c>
      <c r="F91" s="242"/>
      <c r="G91" s="242"/>
      <c r="H91" s="242"/>
      <c r="I91" s="242"/>
      <c r="J91" s="242"/>
      <c r="K91" s="242"/>
      <c r="L91" s="242"/>
      <c r="M91" s="242"/>
      <c r="N91" s="242"/>
      <c r="O91" s="242"/>
      <c r="P91" s="242"/>
      <c r="Q91" s="242"/>
    </row>
    <row r="92" outlineLevel="1" spans="1:17">
      <c r="A92" s="217">
        <v>22</v>
      </c>
      <c r="B92" s="238" t="s">
        <v>882</v>
      </c>
      <c r="C92" s="229" t="s">
        <v>68</v>
      </c>
      <c r="D92" s="230">
        <f t="shared" si="26"/>
        <v>0</v>
      </c>
      <c r="E92" s="230" t="s">
        <v>790</v>
      </c>
      <c r="F92" s="242"/>
      <c r="G92" s="242"/>
      <c r="H92" s="242"/>
      <c r="I92" s="242"/>
      <c r="J92" s="242"/>
      <c r="K92" s="242"/>
      <c r="L92" s="242"/>
      <c r="M92" s="242"/>
      <c r="N92" s="242"/>
      <c r="O92" s="242"/>
      <c r="P92" s="242"/>
      <c r="Q92" s="242"/>
    </row>
    <row r="93" outlineLevel="1" spans="1:17">
      <c r="A93" s="217">
        <v>22</v>
      </c>
      <c r="B93" s="238" t="s">
        <v>882</v>
      </c>
      <c r="C93" s="232" t="s">
        <v>19</v>
      </c>
      <c r="D93" s="233">
        <f t="shared" si="26"/>
        <v>0</v>
      </c>
      <c r="E93" s="233" t="s">
        <v>790</v>
      </c>
      <c r="F93" s="242"/>
      <c r="G93" s="242"/>
      <c r="H93" s="242"/>
      <c r="I93" s="242"/>
      <c r="J93" s="242"/>
      <c r="K93" s="242"/>
      <c r="L93" s="242"/>
      <c r="M93" s="242"/>
      <c r="N93" s="242"/>
      <c r="O93" s="242"/>
      <c r="P93" s="242"/>
      <c r="Q93" s="242"/>
    </row>
    <row r="94" outlineLevel="1" spans="1:17">
      <c r="A94" s="217">
        <v>23</v>
      </c>
      <c r="B94" s="238" t="s">
        <v>885</v>
      </c>
      <c r="C94" s="239" t="s">
        <v>736</v>
      </c>
      <c r="D94" s="240">
        <f t="shared" si="26"/>
        <v>0</v>
      </c>
      <c r="E94" s="240" t="s">
        <v>790</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885</v>
      </c>
      <c r="C95" s="226" t="s">
        <v>109</v>
      </c>
      <c r="D95" s="227">
        <f t="shared" si="26"/>
        <v>0</v>
      </c>
      <c r="E95" s="227" t="s">
        <v>790</v>
      </c>
      <c r="F95" s="242"/>
      <c r="G95" s="242"/>
      <c r="H95" s="242"/>
      <c r="I95" s="242"/>
      <c r="J95" s="242"/>
      <c r="K95" s="242"/>
      <c r="L95" s="242"/>
      <c r="M95" s="242"/>
      <c r="N95" s="242"/>
      <c r="O95" s="242"/>
      <c r="P95" s="242"/>
      <c r="Q95" s="242"/>
    </row>
    <row r="96" outlineLevel="1" spans="1:17">
      <c r="A96" s="217">
        <v>23</v>
      </c>
      <c r="B96" s="238" t="s">
        <v>885</v>
      </c>
      <c r="C96" s="229" t="s">
        <v>68</v>
      </c>
      <c r="D96" s="230">
        <f t="shared" si="26"/>
        <v>0</v>
      </c>
      <c r="E96" s="230" t="s">
        <v>790</v>
      </c>
      <c r="F96" s="242"/>
      <c r="G96" s="242"/>
      <c r="H96" s="242"/>
      <c r="I96" s="242"/>
      <c r="J96" s="242"/>
      <c r="K96" s="242"/>
      <c r="L96" s="242"/>
      <c r="M96" s="242"/>
      <c r="N96" s="242"/>
      <c r="O96" s="242"/>
      <c r="P96" s="242"/>
      <c r="Q96" s="242"/>
    </row>
    <row r="97" outlineLevel="1" spans="1:17">
      <c r="A97" s="217">
        <v>23</v>
      </c>
      <c r="B97" s="238" t="s">
        <v>885</v>
      </c>
      <c r="C97" s="232" t="s">
        <v>19</v>
      </c>
      <c r="D97" s="233">
        <f t="shared" si="26"/>
        <v>0</v>
      </c>
      <c r="E97" s="233" t="s">
        <v>790</v>
      </c>
      <c r="F97" s="242"/>
      <c r="G97" s="242"/>
      <c r="H97" s="242"/>
      <c r="I97" s="242"/>
      <c r="J97" s="242"/>
      <c r="K97" s="242"/>
      <c r="L97" s="242"/>
      <c r="M97" s="242"/>
      <c r="N97" s="242"/>
      <c r="O97" s="242"/>
      <c r="P97" s="242"/>
      <c r="Q97" s="242"/>
    </row>
    <row r="98" outlineLevel="1" spans="1:17">
      <c r="A98" s="217">
        <v>24</v>
      </c>
      <c r="B98" s="238" t="s">
        <v>888</v>
      </c>
      <c r="C98" s="239" t="s">
        <v>736</v>
      </c>
      <c r="D98" s="240">
        <f t="shared" si="26"/>
        <v>0</v>
      </c>
      <c r="E98" s="240" t="s">
        <v>790</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888</v>
      </c>
      <c r="C99" s="226" t="s">
        <v>109</v>
      </c>
      <c r="D99" s="227">
        <f t="shared" si="26"/>
        <v>0</v>
      </c>
      <c r="E99" s="227" t="s">
        <v>790</v>
      </c>
      <c r="F99" s="242"/>
      <c r="G99" s="242"/>
      <c r="H99" s="242"/>
      <c r="I99" s="242"/>
      <c r="J99" s="242"/>
      <c r="K99" s="242"/>
      <c r="L99" s="242"/>
      <c r="M99" s="242"/>
      <c r="N99" s="242"/>
      <c r="O99" s="242"/>
      <c r="P99" s="242"/>
      <c r="Q99" s="242"/>
    </row>
    <row r="100" outlineLevel="1" spans="1:17">
      <c r="A100" s="217">
        <v>24</v>
      </c>
      <c r="B100" s="238" t="s">
        <v>888</v>
      </c>
      <c r="C100" s="229" t="s">
        <v>68</v>
      </c>
      <c r="D100" s="230">
        <f t="shared" si="26"/>
        <v>0</v>
      </c>
      <c r="E100" s="230" t="s">
        <v>790</v>
      </c>
      <c r="F100" s="242"/>
      <c r="G100" s="242"/>
      <c r="H100" s="242"/>
      <c r="I100" s="242"/>
      <c r="J100" s="242"/>
      <c r="K100" s="242"/>
      <c r="L100" s="242"/>
      <c r="M100" s="242"/>
      <c r="N100" s="242"/>
      <c r="O100" s="242"/>
      <c r="P100" s="242"/>
      <c r="Q100" s="242"/>
    </row>
    <row r="101" outlineLevel="1" spans="1:17">
      <c r="A101" s="217">
        <v>24</v>
      </c>
      <c r="B101" s="238" t="s">
        <v>888</v>
      </c>
      <c r="C101" s="232" t="s">
        <v>19</v>
      </c>
      <c r="D101" s="233">
        <f t="shared" si="26"/>
        <v>0</v>
      </c>
      <c r="E101" s="233" t="s">
        <v>790</v>
      </c>
      <c r="F101" s="242"/>
      <c r="G101" s="242"/>
      <c r="H101" s="242"/>
      <c r="I101" s="242"/>
      <c r="J101" s="242"/>
      <c r="K101" s="242"/>
      <c r="L101" s="242"/>
      <c r="M101" s="242"/>
      <c r="N101" s="242"/>
      <c r="O101" s="242"/>
      <c r="P101" s="242"/>
      <c r="Q101" s="242"/>
    </row>
    <row r="102" outlineLevel="1" spans="1:17">
      <c r="A102" s="217">
        <v>25</v>
      </c>
      <c r="B102" s="238" t="s">
        <v>891</v>
      </c>
      <c r="C102" s="239" t="s">
        <v>736</v>
      </c>
      <c r="D102" s="240">
        <f t="shared" si="26"/>
        <v>0</v>
      </c>
      <c r="E102" s="240" t="s">
        <v>790</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891</v>
      </c>
      <c r="C103" s="226" t="s">
        <v>109</v>
      </c>
      <c r="D103" s="227">
        <f t="shared" si="26"/>
        <v>0</v>
      </c>
      <c r="E103" s="227" t="s">
        <v>790</v>
      </c>
      <c r="F103" s="242"/>
      <c r="G103" s="242"/>
      <c r="H103" s="242"/>
      <c r="I103" s="242"/>
      <c r="J103" s="242"/>
      <c r="K103" s="242"/>
      <c r="L103" s="242"/>
      <c r="M103" s="242"/>
      <c r="N103" s="242"/>
      <c r="O103" s="242"/>
      <c r="P103" s="242"/>
      <c r="Q103" s="242"/>
    </row>
    <row r="104" outlineLevel="1" spans="1:17">
      <c r="A104" s="217">
        <v>25</v>
      </c>
      <c r="B104" s="238" t="s">
        <v>891</v>
      </c>
      <c r="C104" s="229" t="s">
        <v>68</v>
      </c>
      <c r="D104" s="230">
        <f t="shared" si="26"/>
        <v>0</v>
      </c>
      <c r="E104" s="230" t="s">
        <v>790</v>
      </c>
      <c r="F104" s="242"/>
      <c r="G104" s="242"/>
      <c r="H104" s="242"/>
      <c r="I104" s="242"/>
      <c r="J104" s="242"/>
      <c r="K104" s="242"/>
      <c r="L104" s="242"/>
      <c r="M104" s="242"/>
      <c r="N104" s="242"/>
      <c r="O104" s="242"/>
      <c r="P104" s="242"/>
      <c r="Q104" s="242"/>
    </row>
    <row r="105" outlineLevel="1" spans="1:17">
      <c r="A105" s="217">
        <v>25</v>
      </c>
      <c r="B105" s="238" t="s">
        <v>891</v>
      </c>
      <c r="C105" s="232" t="s">
        <v>19</v>
      </c>
      <c r="D105" s="233">
        <f t="shared" si="26"/>
        <v>0</v>
      </c>
      <c r="E105" s="233" t="s">
        <v>790</v>
      </c>
      <c r="F105" s="242"/>
      <c r="G105" s="242"/>
      <c r="H105" s="242"/>
      <c r="I105" s="242"/>
      <c r="J105" s="242"/>
      <c r="K105" s="242"/>
      <c r="L105" s="242"/>
      <c r="M105" s="242"/>
      <c r="N105" s="242"/>
      <c r="O105" s="242"/>
      <c r="P105" s="242"/>
      <c r="Q105" s="242"/>
    </row>
    <row r="106" outlineLevel="1" spans="1:17">
      <c r="A106" s="217">
        <v>26</v>
      </c>
      <c r="B106" s="238" t="s">
        <v>894</v>
      </c>
      <c r="C106" s="239" t="s">
        <v>736</v>
      </c>
      <c r="D106" s="240">
        <f t="shared" si="26"/>
        <v>0</v>
      </c>
      <c r="E106" s="240" t="s">
        <v>790</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894</v>
      </c>
      <c r="C107" s="226" t="s">
        <v>109</v>
      </c>
      <c r="D107" s="227">
        <f t="shared" si="26"/>
        <v>0</v>
      </c>
      <c r="E107" s="227" t="s">
        <v>790</v>
      </c>
      <c r="F107" s="242"/>
      <c r="G107" s="242"/>
      <c r="H107" s="242"/>
      <c r="I107" s="242"/>
      <c r="J107" s="242"/>
      <c r="K107" s="242"/>
      <c r="L107" s="242"/>
      <c r="M107" s="242"/>
      <c r="N107" s="242"/>
      <c r="O107" s="242"/>
      <c r="P107" s="242"/>
      <c r="Q107" s="242"/>
    </row>
    <row r="108" outlineLevel="1" spans="1:17">
      <c r="A108" s="217">
        <v>26</v>
      </c>
      <c r="B108" s="238" t="s">
        <v>894</v>
      </c>
      <c r="C108" s="229" t="s">
        <v>68</v>
      </c>
      <c r="D108" s="230">
        <f t="shared" si="26"/>
        <v>0</v>
      </c>
      <c r="E108" s="230" t="s">
        <v>790</v>
      </c>
      <c r="F108" s="242"/>
      <c r="G108" s="242"/>
      <c r="H108" s="242"/>
      <c r="I108" s="242"/>
      <c r="J108" s="242"/>
      <c r="K108" s="242"/>
      <c r="L108" s="242"/>
      <c r="M108" s="242"/>
      <c r="N108" s="242"/>
      <c r="O108" s="242"/>
      <c r="P108" s="242"/>
      <c r="Q108" s="242"/>
    </row>
    <row r="109" outlineLevel="1" spans="1:17">
      <c r="A109" s="217">
        <v>26</v>
      </c>
      <c r="B109" s="238" t="s">
        <v>894</v>
      </c>
      <c r="C109" s="232" t="s">
        <v>19</v>
      </c>
      <c r="D109" s="233">
        <f t="shared" si="26"/>
        <v>0</v>
      </c>
      <c r="E109" s="233" t="s">
        <v>790</v>
      </c>
      <c r="F109" s="242"/>
      <c r="G109" s="242"/>
      <c r="H109" s="242"/>
      <c r="I109" s="242"/>
      <c r="J109" s="242"/>
      <c r="K109" s="242"/>
      <c r="L109" s="242"/>
      <c r="M109" s="242"/>
      <c r="N109" s="242"/>
      <c r="O109" s="242"/>
      <c r="P109" s="242"/>
      <c r="Q109" s="242"/>
    </row>
    <row r="110" outlineLevel="1" spans="1:17">
      <c r="A110" s="217">
        <v>27</v>
      </c>
      <c r="B110" s="238" t="s">
        <v>897</v>
      </c>
      <c r="C110" s="239" t="s">
        <v>736</v>
      </c>
      <c r="D110" s="240">
        <f t="shared" si="26"/>
        <v>0</v>
      </c>
      <c r="E110" s="240" t="s">
        <v>790</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897</v>
      </c>
      <c r="C111" s="226" t="s">
        <v>109</v>
      </c>
      <c r="D111" s="227">
        <f t="shared" si="26"/>
        <v>0</v>
      </c>
      <c r="E111" s="227" t="s">
        <v>790</v>
      </c>
      <c r="F111" s="242"/>
      <c r="G111" s="242"/>
      <c r="H111" s="242"/>
      <c r="I111" s="242"/>
      <c r="J111" s="242"/>
      <c r="K111" s="242"/>
      <c r="L111" s="242"/>
      <c r="M111" s="242"/>
      <c r="N111" s="242"/>
      <c r="O111" s="242"/>
      <c r="P111" s="242"/>
      <c r="Q111" s="242"/>
    </row>
    <row r="112" outlineLevel="1" spans="1:17">
      <c r="A112" s="217">
        <v>27</v>
      </c>
      <c r="B112" s="238" t="s">
        <v>897</v>
      </c>
      <c r="C112" s="229" t="s">
        <v>68</v>
      </c>
      <c r="D112" s="230">
        <f t="shared" si="26"/>
        <v>0</v>
      </c>
      <c r="E112" s="230" t="s">
        <v>790</v>
      </c>
      <c r="F112" s="242"/>
      <c r="G112" s="242"/>
      <c r="H112" s="242"/>
      <c r="I112" s="242"/>
      <c r="J112" s="242"/>
      <c r="K112" s="242"/>
      <c r="L112" s="242"/>
      <c r="M112" s="242"/>
      <c r="N112" s="242"/>
      <c r="O112" s="242"/>
      <c r="P112" s="242"/>
      <c r="Q112" s="242"/>
    </row>
    <row r="113" outlineLevel="1" spans="1:17">
      <c r="A113" s="217">
        <v>27</v>
      </c>
      <c r="B113" s="238" t="s">
        <v>897</v>
      </c>
      <c r="C113" s="232" t="s">
        <v>19</v>
      </c>
      <c r="D113" s="233">
        <f t="shared" si="26"/>
        <v>0</v>
      </c>
      <c r="E113" s="233" t="s">
        <v>790</v>
      </c>
      <c r="F113" s="242"/>
      <c r="G113" s="242"/>
      <c r="H113" s="242"/>
      <c r="I113" s="242"/>
      <c r="J113" s="242"/>
      <c r="K113" s="242"/>
      <c r="L113" s="242"/>
      <c r="M113" s="242"/>
      <c r="N113" s="242"/>
      <c r="O113" s="242"/>
      <c r="P113" s="242"/>
      <c r="Q113" s="242"/>
    </row>
    <row r="114" spans="1:17">
      <c r="A114" s="217">
        <v>28</v>
      </c>
      <c r="B114" s="235" t="s">
        <v>195</v>
      </c>
      <c r="C114" s="235" t="s">
        <v>736</v>
      </c>
      <c r="D114" s="236">
        <f t="shared" si="26"/>
        <v>3</v>
      </c>
      <c r="E114" s="236" t="s">
        <v>790</v>
      </c>
      <c r="F114" s="237">
        <f t="shared" ref="F114:Q114" si="42">F115+F116+F117</f>
        <v>3</v>
      </c>
      <c r="G114" s="237">
        <f t="shared" si="42"/>
        <v>3</v>
      </c>
      <c r="H114" s="237">
        <f t="shared" si="42"/>
        <v>3</v>
      </c>
      <c r="I114" s="237">
        <f t="shared" si="42"/>
        <v>3</v>
      </c>
      <c r="J114" s="237">
        <f t="shared" si="42"/>
        <v>3</v>
      </c>
      <c r="K114" s="237">
        <f t="shared" si="42"/>
        <v>3</v>
      </c>
      <c r="L114" s="237">
        <f t="shared" si="42"/>
        <v>3</v>
      </c>
      <c r="M114" s="237">
        <f t="shared" si="42"/>
        <v>3</v>
      </c>
      <c r="N114" s="237">
        <f t="shared" si="42"/>
        <v>3</v>
      </c>
      <c r="O114" s="237">
        <f t="shared" si="42"/>
        <v>3</v>
      </c>
      <c r="P114" s="237">
        <f t="shared" si="42"/>
        <v>3</v>
      </c>
      <c r="Q114" s="237">
        <f t="shared" si="42"/>
        <v>3</v>
      </c>
    </row>
    <row r="115" spans="1:17">
      <c r="A115" s="217">
        <v>28</v>
      </c>
      <c r="B115" s="235" t="s">
        <v>195</v>
      </c>
      <c r="C115" s="226" t="s">
        <v>109</v>
      </c>
      <c r="D115" s="227">
        <f t="shared" si="26"/>
        <v>3</v>
      </c>
      <c r="E115" s="227" t="s">
        <v>790</v>
      </c>
      <c r="F115" s="228">
        <f t="shared" ref="F115:Q115" si="43">F119+F123+F127+F131+F135+F139+F143+F147+F151</f>
        <v>3</v>
      </c>
      <c r="G115" s="228">
        <f t="shared" si="43"/>
        <v>3</v>
      </c>
      <c r="H115" s="228">
        <f t="shared" si="43"/>
        <v>3</v>
      </c>
      <c r="I115" s="228">
        <f t="shared" si="43"/>
        <v>3</v>
      </c>
      <c r="J115" s="228">
        <f t="shared" si="43"/>
        <v>3</v>
      </c>
      <c r="K115" s="228">
        <f t="shared" si="43"/>
        <v>3</v>
      </c>
      <c r="L115" s="228">
        <f t="shared" si="43"/>
        <v>3</v>
      </c>
      <c r="M115" s="228">
        <f t="shared" si="43"/>
        <v>3</v>
      </c>
      <c r="N115" s="228">
        <f t="shared" si="43"/>
        <v>3</v>
      </c>
      <c r="O115" s="228">
        <f t="shared" si="43"/>
        <v>3</v>
      </c>
      <c r="P115" s="228">
        <f t="shared" si="43"/>
        <v>3</v>
      </c>
      <c r="Q115" s="228">
        <f t="shared" si="43"/>
        <v>3</v>
      </c>
    </row>
    <row r="116" spans="1:17">
      <c r="A116" s="217">
        <v>28</v>
      </c>
      <c r="B116" s="235" t="s">
        <v>195</v>
      </c>
      <c r="C116" s="229" t="s">
        <v>68</v>
      </c>
      <c r="D116" s="230">
        <f t="shared" si="26"/>
        <v>0</v>
      </c>
      <c r="E116" s="230" t="s">
        <v>790</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790</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971</v>
      </c>
      <c r="C118" s="239" t="s">
        <v>736</v>
      </c>
      <c r="D118" s="240">
        <f t="shared" si="26"/>
        <v>3</v>
      </c>
      <c r="E118" s="240" t="s">
        <v>790</v>
      </c>
      <c r="F118" s="241">
        <f t="shared" ref="F118:Q118" si="46">F119+F120+F121</f>
        <v>3</v>
      </c>
      <c r="G118" s="241">
        <f t="shared" si="46"/>
        <v>3</v>
      </c>
      <c r="H118" s="241">
        <f t="shared" si="46"/>
        <v>3</v>
      </c>
      <c r="I118" s="241">
        <f t="shared" si="46"/>
        <v>3</v>
      </c>
      <c r="J118" s="241">
        <f t="shared" si="46"/>
        <v>3</v>
      </c>
      <c r="K118" s="241">
        <f t="shared" si="46"/>
        <v>3</v>
      </c>
      <c r="L118" s="241">
        <f t="shared" si="46"/>
        <v>3</v>
      </c>
      <c r="M118" s="241">
        <f t="shared" si="46"/>
        <v>3</v>
      </c>
      <c r="N118" s="241">
        <f t="shared" si="46"/>
        <v>3</v>
      </c>
      <c r="O118" s="241">
        <f t="shared" si="46"/>
        <v>3</v>
      </c>
      <c r="P118" s="241">
        <f t="shared" si="46"/>
        <v>3</v>
      </c>
      <c r="Q118" s="241">
        <f t="shared" si="46"/>
        <v>3</v>
      </c>
    </row>
    <row r="119" outlineLevel="1" spans="1:17">
      <c r="A119" s="217">
        <v>29</v>
      </c>
      <c r="B119" s="238" t="s">
        <v>971</v>
      </c>
      <c r="C119" s="226" t="s">
        <v>109</v>
      </c>
      <c r="D119" s="227">
        <f t="shared" si="26"/>
        <v>3</v>
      </c>
      <c r="E119" s="227" t="s">
        <v>790</v>
      </c>
      <c r="F119" s="242">
        <f>自有人工预算!E10</f>
        <v>3</v>
      </c>
      <c r="G119" s="242">
        <f>自有人工预算!F10</f>
        <v>3</v>
      </c>
      <c r="H119" s="242">
        <f>自有人工预算!G10</f>
        <v>3</v>
      </c>
      <c r="I119" s="242">
        <f>自有人工预算!H10</f>
        <v>3</v>
      </c>
      <c r="J119" s="242">
        <f>自有人工预算!I10</f>
        <v>3</v>
      </c>
      <c r="K119" s="242">
        <f>自有人工预算!J10</f>
        <v>3</v>
      </c>
      <c r="L119" s="242">
        <f>自有人工预算!K10</f>
        <v>3</v>
      </c>
      <c r="M119" s="242">
        <f>自有人工预算!L10</f>
        <v>3</v>
      </c>
      <c r="N119" s="242">
        <f>自有人工预算!M10</f>
        <v>3</v>
      </c>
      <c r="O119" s="242">
        <f>自有人工预算!N10</f>
        <v>3</v>
      </c>
      <c r="P119" s="242">
        <f>自有人工预算!O10</f>
        <v>3</v>
      </c>
      <c r="Q119" s="242">
        <f>自有人工预算!P10</f>
        <v>3</v>
      </c>
    </row>
    <row r="120" outlineLevel="1" spans="1:17">
      <c r="A120" s="217">
        <v>29</v>
      </c>
      <c r="B120" s="238" t="s">
        <v>971</v>
      </c>
      <c r="C120" s="229" t="s">
        <v>68</v>
      </c>
      <c r="D120" s="230">
        <f t="shared" si="26"/>
        <v>0</v>
      </c>
      <c r="E120" s="230" t="s">
        <v>790</v>
      </c>
      <c r="F120" s="242"/>
      <c r="G120" s="242"/>
      <c r="H120" s="242"/>
      <c r="I120" s="242"/>
      <c r="J120" s="242"/>
      <c r="K120" s="242"/>
      <c r="L120" s="242"/>
      <c r="M120" s="242"/>
      <c r="N120" s="242"/>
      <c r="O120" s="242"/>
      <c r="P120" s="242"/>
      <c r="Q120" s="242"/>
    </row>
    <row r="121" outlineLevel="1" spans="1:17">
      <c r="A121" s="217">
        <v>29</v>
      </c>
      <c r="B121" s="238" t="s">
        <v>971</v>
      </c>
      <c r="C121" s="232" t="s">
        <v>19</v>
      </c>
      <c r="D121" s="233">
        <f t="shared" si="26"/>
        <v>0</v>
      </c>
      <c r="E121" s="233" t="s">
        <v>790</v>
      </c>
      <c r="F121" s="242"/>
      <c r="G121" s="242"/>
      <c r="H121" s="242"/>
      <c r="I121" s="242"/>
      <c r="J121" s="242"/>
      <c r="K121" s="242"/>
      <c r="L121" s="242"/>
      <c r="M121" s="242"/>
      <c r="N121" s="242"/>
      <c r="O121" s="242"/>
      <c r="P121" s="242"/>
      <c r="Q121" s="242"/>
    </row>
    <row r="122" outlineLevel="1" spans="1:17">
      <c r="A122" s="217">
        <v>30</v>
      </c>
      <c r="B122" s="238" t="s">
        <v>974</v>
      </c>
      <c r="C122" s="239" t="s">
        <v>736</v>
      </c>
      <c r="D122" s="240">
        <f t="shared" si="26"/>
        <v>0</v>
      </c>
      <c r="E122" s="240" t="s">
        <v>790</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974</v>
      </c>
      <c r="C123" s="226" t="s">
        <v>109</v>
      </c>
      <c r="D123" s="227">
        <f t="shared" si="26"/>
        <v>0</v>
      </c>
      <c r="E123" s="227" t="s">
        <v>790</v>
      </c>
      <c r="F123" s="242"/>
      <c r="G123" s="242"/>
      <c r="H123" s="242"/>
      <c r="I123" s="242"/>
      <c r="J123" s="242"/>
      <c r="K123" s="242"/>
      <c r="L123" s="242"/>
      <c r="M123" s="242"/>
      <c r="N123" s="242"/>
      <c r="O123" s="242"/>
      <c r="P123" s="242"/>
      <c r="Q123" s="242"/>
    </row>
    <row r="124" outlineLevel="1" spans="1:17">
      <c r="A124" s="217">
        <v>30</v>
      </c>
      <c r="B124" s="238" t="s">
        <v>974</v>
      </c>
      <c r="C124" s="229" t="s">
        <v>68</v>
      </c>
      <c r="D124" s="230">
        <f t="shared" si="26"/>
        <v>0</v>
      </c>
      <c r="E124" s="230" t="s">
        <v>790</v>
      </c>
      <c r="F124" s="242"/>
      <c r="G124" s="242"/>
      <c r="H124" s="242"/>
      <c r="I124" s="242"/>
      <c r="J124" s="242"/>
      <c r="K124" s="242"/>
      <c r="L124" s="242"/>
      <c r="M124" s="242"/>
      <c r="N124" s="242"/>
      <c r="O124" s="242"/>
      <c r="P124" s="242"/>
      <c r="Q124" s="242"/>
    </row>
    <row r="125" outlineLevel="1" spans="1:17">
      <c r="A125" s="217">
        <v>30</v>
      </c>
      <c r="B125" s="238" t="s">
        <v>974</v>
      </c>
      <c r="C125" s="232" t="s">
        <v>19</v>
      </c>
      <c r="D125" s="233">
        <f t="shared" si="26"/>
        <v>0</v>
      </c>
      <c r="E125" s="233" t="s">
        <v>790</v>
      </c>
      <c r="F125" s="242"/>
      <c r="G125" s="242"/>
      <c r="H125" s="242"/>
      <c r="I125" s="242"/>
      <c r="J125" s="242"/>
      <c r="K125" s="242"/>
      <c r="L125" s="242"/>
      <c r="M125" s="242"/>
      <c r="N125" s="242"/>
      <c r="O125" s="242"/>
      <c r="P125" s="242"/>
      <c r="Q125" s="242"/>
    </row>
    <row r="126" outlineLevel="1" spans="1:17">
      <c r="A126" s="217">
        <v>31</v>
      </c>
      <c r="B126" s="238" t="s">
        <v>977</v>
      </c>
      <c r="C126" s="239" t="s">
        <v>736</v>
      </c>
      <c r="D126" s="240">
        <f t="shared" si="26"/>
        <v>0</v>
      </c>
      <c r="E126" s="240" t="s">
        <v>790</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977</v>
      </c>
      <c r="C127" s="226" t="s">
        <v>109</v>
      </c>
      <c r="D127" s="227">
        <f t="shared" si="26"/>
        <v>0</v>
      </c>
      <c r="E127" s="227" t="s">
        <v>790</v>
      </c>
      <c r="F127" s="242"/>
      <c r="G127" s="242"/>
      <c r="H127" s="242"/>
      <c r="I127" s="242"/>
      <c r="J127" s="242"/>
      <c r="K127" s="242"/>
      <c r="L127" s="242"/>
      <c r="M127" s="242"/>
      <c r="N127" s="242"/>
      <c r="O127" s="242"/>
      <c r="P127" s="242"/>
      <c r="Q127" s="242"/>
    </row>
    <row r="128" outlineLevel="1" spans="1:17">
      <c r="A128" s="217">
        <v>31</v>
      </c>
      <c r="B128" s="238" t="s">
        <v>977</v>
      </c>
      <c r="C128" s="229" t="s">
        <v>68</v>
      </c>
      <c r="D128" s="230">
        <f t="shared" si="26"/>
        <v>0</v>
      </c>
      <c r="E128" s="230" t="s">
        <v>790</v>
      </c>
      <c r="F128" s="242"/>
      <c r="G128" s="242"/>
      <c r="H128" s="242"/>
      <c r="I128" s="242"/>
      <c r="J128" s="242"/>
      <c r="K128" s="242"/>
      <c r="L128" s="242"/>
      <c r="M128" s="242"/>
      <c r="N128" s="242"/>
      <c r="O128" s="242"/>
      <c r="P128" s="242"/>
      <c r="Q128" s="242"/>
    </row>
    <row r="129" outlineLevel="1" spans="1:17">
      <c r="A129" s="217">
        <v>31</v>
      </c>
      <c r="B129" s="238" t="s">
        <v>977</v>
      </c>
      <c r="C129" s="232" t="s">
        <v>19</v>
      </c>
      <c r="D129" s="233">
        <f t="shared" si="26"/>
        <v>0</v>
      </c>
      <c r="E129" s="233" t="s">
        <v>790</v>
      </c>
      <c r="F129" s="242"/>
      <c r="G129" s="242"/>
      <c r="H129" s="242"/>
      <c r="I129" s="242"/>
      <c r="J129" s="242"/>
      <c r="K129" s="242"/>
      <c r="L129" s="242"/>
      <c r="M129" s="242"/>
      <c r="N129" s="242"/>
      <c r="O129" s="242"/>
      <c r="P129" s="242"/>
      <c r="Q129" s="242"/>
    </row>
    <row r="130" outlineLevel="1" spans="1:17">
      <c r="A130" s="217">
        <v>32</v>
      </c>
      <c r="B130" s="238" t="s">
        <v>980</v>
      </c>
      <c r="C130" s="239" t="s">
        <v>736</v>
      </c>
      <c r="D130" s="240">
        <f t="shared" ref="D130:D193" si="49">IFERROR(SUM(F130:Q130)/COUNTIF(F130:Q130,"&lt;&gt;0"),0)</f>
        <v>0</v>
      </c>
      <c r="E130" s="240" t="s">
        <v>790</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980</v>
      </c>
      <c r="C131" s="226" t="s">
        <v>109</v>
      </c>
      <c r="D131" s="227">
        <f t="shared" si="49"/>
        <v>0</v>
      </c>
      <c r="E131" s="227" t="s">
        <v>790</v>
      </c>
      <c r="F131" s="242"/>
      <c r="G131" s="242"/>
      <c r="H131" s="242"/>
      <c r="I131" s="242"/>
      <c r="J131" s="242"/>
      <c r="K131" s="242"/>
      <c r="L131" s="242"/>
      <c r="M131" s="242"/>
      <c r="N131" s="242"/>
      <c r="O131" s="242"/>
      <c r="P131" s="242"/>
      <c r="Q131" s="242"/>
    </row>
    <row r="132" outlineLevel="1" spans="1:17">
      <c r="A132" s="217">
        <v>32</v>
      </c>
      <c r="B132" s="238" t="s">
        <v>980</v>
      </c>
      <c r="C132" s="229" t="s">
        <v>68</v>
      </c>
      <c r="D132" s="230">
        <f t="shared" si="49"/>
        <v>0</v>
      </c>
      <c r="E132" s="230" t="s">
        <v>790</v>
      </c>
      <c r="F132" s="242"/>
      <c r="G132" s="242"/>
      <c r="H132" s="242"/>
      <c r="I132" s="242"/>
      <c r="J132" s="242"/>
      <c r="K132" s="242"/>
      <c r="L132" s="242"/>
      <c r="M132" s="242"/>
      <c r="N132" s="242"/>
      <c r="O132" s="242"/>
      <c r="P132" s="242"/>
      <c r="Q132" s="242"/>
    </row>
    <row r="133" outlineLevel="1" spans="1:17">
      <c r="A133" s="217">
        <v>32</v>
      </c>
      <c r="B133" s="238" t="s">
        <v>980</v>
      </c>
      <c r="C133" s="232" t="s">
        <v>19</v>
      </c>
      <c r="D133" s="233">
        <f t="shared" si="49"/>
        <v>0</v>
      </c>
      <c r="E133" s="233" t="s">
        <v>790</v>
      </c>
      <c r="F133" s="242"/>
      <c r="G133" s="242"/>
      <c r="H133" s="242"/>
      <c r="I133" s="242"/>
      <c r="J133" s="242"/>
      <c r="K133" s="242"/>
      <c r="L133" s="242"/>
      <c r="M133" s="242"/>
      <c r="N133" s="242"/>
      <c r="O133" s="242"/>
      <c r="P133" s="242"/>
      <c r="Q133" s="242"/>
    </row>
    <row r="134" outlineLevel="1" spans="1:17">
      <c r="A134" s="217">
        <v>33</v>
      </c>
      <c r="B134" s="238" t="s">
        <v>983</v>
      </c>
      <c r="C134" s="239" t="s">
        <v>736</v>
      </c>
      <c r="D134" s="240">
        <f t="shared" si="49"/>
        <v>0</v>
      </c>
      <c r="E134" s="240" t="s">
        <v>790</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983</v>
      </c>
      <c r="C135" s="226" t="s">
        <v>109</v>
      </c>
      <c r="D135" s="227">
        <f t="shared" si="49"/>
        <v>0</v>
      </c>
      <c r="E135" s="227" t="s">
        <v>790</v>
      </c>
      <c r="F135" s="242"/>
      <c r="G135" s="242"/>
      <c r="H135" s="242"/>
      <c r="I135" s="242"/>
      <c r="J135" s="242"/>
      <c r="K135" s="242"/>
      <c r="L135" s="242"/>
      <c r="M135" s="242"/>
      <c r="N135" s="242"/>
      <c r="O135" s="242"/>
      <c r="P135" s="242"/>
      <c r="Q135" s="242"/>
    </row>
    <row r="136" outlineLevel="1" spans="1:17">
      <c r="A136" s="217">
        <v>33</v>
      </c>
      <c r="B136" s="238" t="s">
        <v>983</v>
      </c>
      <c r="C136" s="229" t="s">
        <v>68</v>
      </c>
      <c r="D136" s="230">
        <f t="shared" si="49"/>
        <v>0</v>
      </c>
      <c r="E136" s="230" t="s">
        <v>790</v>
      </c>
      <c r="F136" s="242"/>
      <c r="G136" s="242"/>
      <c r="H136" s="242"/>
      <c r="I136" s="242"/>
      <c r="J136" s="242"/>
      <c r="K136" s="242"/>
      <c r="L136" s="242"/>
      <c r="M136" s="242"/>
      <c r="N136" s="242"/>
      <c r="O136" s="242"/>
      <c r="P136" s="242"/>
      <c r="Q136" s="242"/>
    </row>
    <row r="137" outlineLevel="1" spans="1:17">
      <c r="A137" s="217">
        <v>33</v>
      </c>
      <c r="B137" s="238" t="s">
        <v>983</v>
      </c>
      <c r="C137" s="232" t="s">
        <v>19</v>
      </c>
      <c r="D137" s="233">
        <f t="shared" si="49"/>
        <v>0</v>
      </c>
      <c r="E137" s="233" t="s">
        <v>790</v>
      </c>
      <c r="F137" s="242"/>
      <c r="G137" s="242"/>
      <c r="H137" s="242"/>
      <c r="I137" s="242"/>
      <c r="J137" s="242"/>
      <c r="K137" s="242"/>
      <c r="L137" s="242"/>
      <c r="M137" s="242"/>
      <c r="N137" s="242"/>
      <c r="O137" s="242"/>
      <c r="P137" s="242"/>
      <c r="Q137" s="242"/>
    </row>
    <row r="138" outlineLevel="1" spans="1:17">
      <c r="A138" s="217">
        <v>34</v>
      </c>
      <c r="B138" s="238" t="s">
        <v>985</v>
      </c>
      <c r="C138" s="239" t="s">
        <v>736</v>
      </c>
      <c r="D138" s="240">
        <f t="shared" si="49"/>
        <v>0</v>
      </c>
      <c r="E138" s="240" t="s">
        <v>790</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985</v>
      </c>
      <c r="C139" s="226" t="s">
        <v>109</v>
      </c>
      <c r="D139" s="227">
        <f t="shared" si="49"/>
        <v>0</v>
      </c>
      <c r="E139" s="227" t="s">
        <v>790</v>
      </c>
      <c r="F139" s="242"/>
      <c r="G139" s="242"/>
      <c r="H139" s="242"/>
      <c r="I139" s="242"/>
      <c r="J139" s="242"/>
      <c r="K139" s="242"/>
      <c r="L139" s="242"/>
      <c r="M139" s="242"/>
      <c r="N139" s="242"/>
      <c r="O139" s="242"/>
      <c r="P139" s="242"/>
      <c r="Q139" s="242"/>
    </row>
    <row r="140" outlineLevel="1" spans="1:17">
      <c r="A140" s="217">
        <v>34</v>
      </c>
      <c r="B140" s="238" t="s">
        <v>985</v>
      </c>
      <c r="C140" s="229" t="s">
        <v>68</v>
      </c>
      <c r="D140" s="230">
        <f t="shared" si="49"/>
        <v>0</v>
      </c>
      <c r="E140" s="230" t="s">
        <v>790</v>
      </c>
      <c r="F140" s="242"/>
      <c r="G140" s="242"/>
      <c r="H140" s="242"/>
      <c r="I140" s="242"/>
      <c r="J140" s="242"/>
      <c r="K140" s="242"/>
      <c r="L140" s="242"/>
      <c r="M140" s="242"/>
      <c r="N140" s="242"/>
      <c r="O140" s="242"/>
      <c r="P140" s="242"/>
      <c r="Q140" s="242"/>
    </row>
    <row r="141" outlineLevel="1" spans="1:17">
      <c r="A141" s="217">
        <v>34</v>
      </c>
      <c r="B141" s="238" t="s">
        <v>985</v>
      </c>
      <c r="C141" s="232" t="s">
        <v>19</v>
      </c>
      <c r="D141" s="233">
        <f t="shared" si="49"/>
        <v>0</v>
      </c>
      <c r="E141" s="233" t="s">
        <v>790</v>
      </c>
      <c r="F141" s="242"/>
      <c r="G141" s="242"/>
      <c r="H141" s="242"/>
      <c r="I141" s="242"/>
      <c r="J141" s="242"/>
      <c r="K141" s="242"/>
      <c r="L141" s="242"/>
      <c r="M141" s="242"/>
      <c r="N141" s="242"/>
      <c r="O141" s="242"/>
      <c r="P141" s="242"/>
      <c r="Q141" s="242"/>
    </row>
    <row r="142" outlineLevel="1" spans="1:17">
      <c r="A142" s="217">
        <v>35</v>
      </c>
      <c r="B142" s="238" t="s">
        <v>987</v>
      </c>
      <c r="C142" s="239" t="s">
        <v>736</v>
      </c>
      <c r="D142" s="240">
        <f t="shared" si="49"/>
        <v>0</v>
      </c>
      <c r="E142" s="240" t="s">
        <v>790</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987</v>
      </c>
      <c r="C143" s="226" t="s">
        <v>109</v>
      </c>
      <c r="D143" s="227">
        <f t="shared" si="49"/>
        <v>0</v>
      </c>
      <c r="E143" s="227" t="s">
        <v>790</v>
      </c>
      <c r="F143" s="242"/>
      <c r="G143" s="242"/>
      <c r="H143" s="242"/>
      <c r="I143" s="242"/>
      <c r="J143" s="242"/>
      <c r="K143" s="242"/>
      <c r="L143" s="242"/>
      <c r="M143" s="242"/>
      <c r="N143" s="242"/>
      <c r="O143" s="242"/>
      <c r="P143" s="242"/>
      <c r="Q143" s="242"/>
    </row>
    <row r="144" outlineLevel="1" spans="1:17">
      <c r="A144" s="217">
        <v>35</v>
      </c>
      <c r="B144" s="238" t="s">
        <v>987</v>
      </c>
      <c r="C144" s="229" t="s">
        <v>68</v>
      </c>
      <c r="D144" s="230">
        <f t="shared" si="49"/>
        <v>0</v>
      </c>
      <c r="E144" s="230" t="s">
        <v>790</v>
      </c>
      <c r="F144" s="242"/>
      <c r="G144" s="242"/>
      <c r="H144" s="242"/>
      <c r="I144" s="242"/>
      <c r="J144" s="242"/>
      <c r="K144" s="242"/>
      <c r="L144" s="242"/>
      <c r="M144" s="242"/>
      <c r="N144" s="242"/>
      <c r="O144" s="242"/>
      <c r="P144" s="242"/>
      <c r="Q144" s="242"/>
    </row>
    <row r="145" outlineLevel="1" spans="1:17">
      <c r="A145" s="217">
        <v>35</v>
      </c>
      <c r="B145" s="238" t="s">
        <v>987</v>
      </c>
      <c r="C145" s="232" t="s">
        <v>19</v>
      </c>
      <c r="D145" s="233">
        <f t="shared" si="49"/>
        <v>0</v>
      </c>
      <c r="E145" s="233" t="s">
        <v>790</v>
      </c>
      <c r="F145" s="242"/>
      <c r="G145" s="242"/>
      <c r="H145" s="242"/>
      <c r="I145" s="242"/>
      <c r="J145" s="242"/>
      <c r="K145" s="242"/>
      <c r="L145" s="242"/>
      <c r="M145" s="242"/>
      <c r="N145" s="242"/>
      <c r="O145" s="242"/>
      <c r="P145" s="242"/>
      <c r="Q145" s="242"/>
    </row>
    <row r="146" outlineLevel="1" spans="1:17">
      <c r="A146" s="217">
        <v>36</v>
      </c>
      <c r="B146" s="238" t="s">
        <v>989</v>
      </c>
      <c r="C146" s="239" t="s">
        <v>736</v>
      </c>
      <c r="D146" s="240">
        <f t="shared" si="49"/>
        <v>0</v>
      </c>
      <c r="E146" s="240" t="s">
        <v>790</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989</v>
      </c>
      <c r="C147" s="226" t="s">
        <v>109</v>
      </c>
      <c r="D147" s="227">
        <f t="shared" si="49"/>
        <v>0</v>
      </c>
      <c r="E147" s="227" t="s">
        <v>790</v>
      </c>
      <c r="F147" s="242"/>
      <c r="G147" s="242"/>
      <c r="H147" s="242"/>
      <c r="I147" s="242"/>
      <c r="J147" s="242"/>
      <c r="K147" s="242"/>
      <c r="L147" s="242"/>
      <c r="M147" s="242"/>
      <c r="N147" s="242"/>
      <c r="O147" s="242"/>
      <c r="P147" s="242"/>
      <c r="Q147" s="242"/>
    </row>
    <row r="148" outlineLevel="1" spans="1:17">
      <c r="A148" s="217">
        <v>36</v>
      </c>
      <c r="B148" s="238" t="s">
        <v>989</v>
      </c>
      <c r="C148" s="229" t="s">
        <v>68</v>
      </c>
      <c r="D148" s="230">
        <f t="shared" si="49"/>
        <v>0</v>
      </c>
      <c r="E148" s="230" t="s">
        <v>790</v>
      </c>
      <c r="F148" s="242"/>
      <c r="G148" s="242"/>
      <c r="H148" s="242"/>
      <c r="I148" s="242"/>
      <c r="J148" s="242"/>
      <c r="K148" s="242"/>
      <c r="L148" s="242"/>
      <c r="M148" s="242"/>
      <c r="N148" s="242"/>
      <c r="O148" s="242"/>
      <c r="P148" s="242"/>
      <c r="Q148" s="242"/>
    </row>
    <row r="149" outlineLevel="1" spans="1:17">
      <c r="A149" s="217">
        <v>36</v>
      </c>
      <c r="B149" s="238" t="s">
        <v>989</v>
      </c>
      <c r="C149" s="232" t="s">
        <v>19</v>
      </c>
      <c r="D149" s="233">
        <f t="shared" si="49"/>
        <v>0</v>
      </c>
      <c r="E149" s="233" t="s">
        <v>790</v>
      </c>
      <c r="F149" s="242"/>
      <c r="G149" s="242"/>
      <c r="H149" s="242"/>
      <c r="I149" s="242"/>
      <c r="J149" s="242"/>
      <c r="K149" s="242"/>
      <c r="L149" s="242"/>
      <c r="M149" s="242"/>
      <c r="N149" s="242"/>
      <c r="O149" s="242"/>
      <c r="P149" s="242"/>
      <c r="Q149" s="242"/>
    </row>
    <row r="150" outlineLevel="1" spans="1:17">
      <c r="A150" s="217">
        <v>37</v>
      </c>
      <c r="B150" s="238" t="s">
        <v>992</v>
      </c>
      <c r="C150" s="239" t="s">
        <v>736</v>
      </c>
      <c r="D150" s="240">
        <f t="shared" si="49"/>
        <v>0</v>
      </c>
      <c r="E150" s="240" t="s">
        <v>790</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992</v>
      </c>
      <c r="C151" s="226" t="s">
        <v>109</v>
      </c>
      <c r="D151" s="227">
        <f t="shared" si="49"/>
        <v>0</v>
      </c>
      <c r="E151" s="227" t="s">
        <v>790</v>
      </c>
      <c r="F151" s="242"/>
      <c r="G151" s="242"/>
      <c r="H151" s="242"/>
      <c r="I151" s="242"/>
      <c r="J151" s="242"/>
      <c r="K151" s="242"/>
      <c r="L151" s="242"/>
      <c r="M151" s="242"/>
      <c r="N151" s="242"/>
      <c r="O151" s="242"/>
      <c r="P151" s="242"/>
      <c r="Q151" s="242"/>
    </row>
    <row r="152" outlineLevel="1" spans="1:17">
      <c r="A152" s="217">
        <v>37</v>
      </c>
      <c r="B152" s="238" t="s">
        <v>992</v>
      </c>
      <c r="C152" s="229" t="s">
        <v>68</v>
      </c>
      <c r="D152" s="230">
        <f t="shared" si="49"/>
        <v>0</v>
      </c>
      <c r="E152" s="230" t="s">
        <v>790</v>
      </c>
      <c r="F152" s="242"/>
      <c r="G152" s="242"/>
      <c r="H152" s="242"/>
      <c r="I152" s="242"/>
      <c r="J152" s="242"/>
      <c r="K152" s="242"/>
      <c r="L152" s="242"/>
      <c r="M152" s="242"/>
      <c r="N152" s="242"/>
      <c r="O152" s="242"/>
      <c r="P152" s="242"/>
      <c r="Q152" s="242"/>
    </row>
    <row r="153" outlineLevel="1" spans="1:17">
      <c r="A153" s="217">
        <v>37</v>
      </c>
      <c r="B153" s="238" t="s">
        <v>992</v>
      </c>
      <c r="C153" s="232" t="s">
        <v>19</v>
      </c>
      <c r="D153" s="233">
        <f t="shared" si="49"/>
        <v>0</v>
      </c>
      <c r="E153" s="233" t="s">
        <v>790</v>
      </c>
      <c r="F153" s="242"/>
      <c r="G153" s="242"/>
      <c r="H153" s="242"/>
      <c r="I153" s="242"/>
      <c r="J153" s="242"/>
      <c r="K153" s="242"/>
      <c r="L153" s="242"/>
      <c r="M153" s="242"/>
      <c r="N153" s="242"/>
      <c r="O153" s="242"/>
      <c r="P153" s="242"/>
      <c r="Q153" s="242"/>
    </row>
    <row r="154" spans="1:17">
      <c r="A154" s="217">
        <v>38</v>
      </c>
      <c r="B154" s="235" t="s">
        <v>199</v>
      </c>
      <c r="C154" s="235" t="s">
        <v>736</v>
      </c>
      <c r="D154" s="236">
        <f t="shared" si="49"/>
        <v>2</v>
      </c>
      <c r="E154" s="236" t="s">
        <v>790</v>
      </c>
      <c r="F154" s="237">
        <f t="shared" ref="F154:Q154" si="56">F155+F156+F157</f>
        <v>2</v>
      </c>
      <c r="G154" s="237">
        <f t="shared" si="56"/>
        <v>2</v>
      </c>
      <c r="H154" s="237">
        <f t="shared" si="56"/>
        <v>2</v>
      </c>
      <c r="I154" s="237">
        <f t="shared" si="56"/>
        <v>2</v>
      </c>
      <c r="J154" s="237">
        <f t="shared" si="56"/>
        <v>2</v>
      </c>
      <c r="K154" s="237">
        <f t="shared" si="56"/>
        <v>2</v>
      </c>
      <c r="L154" s="237">
        <f t="shared" si="56"/>
        <v>2</v>
      </c>
      <c r="M154" s="237">
        <f t="shared" si="56"/>
        <v>2</v>
      </c>
      <c r="N154" s="237">
        <f t="shared" si="56"/>
        <v>2</v>
      </c>
      <c r="O154" s="237">
        <f t="shared" si="56"/>
        <v>2</v>
      </c>
      <c r="P154" s="237">
        <f t="shared" si="56"/>
        <v>2</v>
      </c>
      <c r="Q154" s="237">
        <f t="shared" si="56"/>
        <v>2</v>
      </c>
    </row>
    <row r="155" spans="1:17">
      <c r="A155" s="217">
        <v>38</v>
      </c>
      <c r="B155" s="235" t="s">
        <v>199</v>
      </c>
      <c r="C155" s="226" t="s">
        <v>109</v>
      </c>
      <c r="D155" s="227">
        <f t="shared" si="49"/>
        <v>2</v>
      </c>
      <c r="E155" s="227" t="s">
        <v>790</v>
      </c>
      <c r="F155" s="228">
        <f t="shared" ref="F155:Q155" si="57">F159+F163+F167+F171</f>
        <v>2</v>
      </c>
      <c r="G155" s="228">
        <f t="shared" si="57"/>
        <v>2</v>
      </c>
      <c r="H155" s="228">
        <f t="shared" si="57"/>
        <v>2</v>
      </c>
      <c r="I155" s="228">
        <f t="shared" si="57"/>
        <v>2</v>
      </c>
      <c r="J155" s="228">
        <f t="shared" si="57"/>
        <v>2</v>
      </c>
      <c r="K155" s="228">
        <f t="shared" si="57"/>
        <v>2</v>
      </c>
      <c r="L155" s="228">
        <f t="shared" si="57"/>
        <v>2</v>
      </c>
      <c r="M155" s="228">
        <f t="shared" si="57"/>
        <v>2</v>
      </c>
      <c r="N155" s="228">
        <f t="shared" si="57"/>
        <v>2</v>
      </c>
      <c r="O155" s="228">
        <f t="shared" si="57"/>
        <v>2</v>
      </c>
      <c r="P155" s="228">
        <f t="shared" si="57"/>
        <v>2</v>
      </c>
      <c r="Q155" s="228">
        <f t="shared" si="57"/>
        <v>2</v>
      </c>
    </row>
    <row r="156" spans="1:17">
      <c r="A156" s="217">
        <v>38</v>
      </c>
      <c r="B156" s="235" t="s">
        <v>199</v>
      </c>
      <c r="C156" s="229" t="s">
        <v>68</v>
      </c>
      <c r="D156" s="230">
        <f t="shared" si="49"/>
        <v>0</v>
      </c>
      <c r="E156" s="230" t="s">
        <v>790</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790</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1022</v>
      </c>
      <c r="C158" s="239" t="s">
        <v>736</v>
      </c>
      <c r="D158" s="240">
        <f t="shared" si="49"/>
        <v>2</v>
      </c>
      <c r="E158" s="240" t="s">
        <v>790</v>
      </c>
      <c r="F158" s="241">
        <f t="shared" ref="F158:Q158" si="60">F159+F160+F161</f>
        <v>2</v>
      </c>
      <c r="G158" s="241">
        <f t="shared" si="60"/>
        <v>2</v>
      </c>
      <c r="H158" s="241">
        <f t="shared" si="60"/>
        <v>2</v>
      </c>
      <c r="I158" s="241">
        <f t="shared" si="60"/>
        <v>2</v>
      </c>
      <c r="J158" s="241">
        <f t="shared" si="60"/>
        <v>2</v>
      </c>
      <c r="K158" s="241">
        <f t="shared" si="60"/>
        <v>2</v>
      </c>
      <c r="L158" s="241">
        <f t="shared" si="60"/>
        <v>2</v>
      </c>
      <c r="M158" s="241">
        <f t="shared" si="60"/>
        <v>2</v>
      </c>
      <c r="N158" s="241">
        <f t="shared" si="60"/>
        <v>2</v>
      </c>
      <c r="O158" s="241">
        <f t="shared" si="60"/>
        <v>2</v>
      </c>
      <c r="P158" s="241">
        <f t="shared" si="60"/>
        <v>2</v>
      </c>
      <c r="Q158" s="241">
        <f t="shared" si="60"/>
        <v>2</v>
      </c>
    </row>
    <row r="159" outlineLevel="1" spans="1:17">
      <c r="A159" s="217">
        <v>39</v>
      </c>
      <c r="B159" s="238" t="s">
        <v>1022</v>
      </c>
      <c r="C159" s="226" t="s">
        <v>109</v>
      </c>
      <c r="D159" s="227">
        <f t="shared" si="49"/>
        <v>2</v>
      </c>
      <c r="E159" s="227" t="s">
        <v>790</v>
      </c>
      <c r="F159" s="242">
        <f>自有人工预算!E9</f>
        <v>2</v>
      </c>
      <c r="G159" s="242">
        <f>自有人工预算!F9</f>
        <v>2</v>
      </c>
      <c r="H159" s="242">
        <f>自有人工预算!G9</f>
        <v>2</v>
      </c>
      <c r="I159" s="242">
        <f>自有人工预算!H9</f>
        <v>2</v>
      </c>
      <c r="J159" s="242">
        <f>自有人工预算!I9</f>
        <v>2</v>
      </c>
      <c r="K159" s="242">
        <f>自有人工预算!J9</f>
        <v>2</v>
      </c>
      <c r="L159" s="242">
        <f>自有人工预算!K9</f>
        <v>2</v>
      </c>
      <c r="M159" s="242">
        <f>自有人工预算!L9</f>
        <v>2</v>
      </c>
      <c r="N159" s="242">
        <f>自有人工预算!M9</f>
        <v>2</v>
      </c>
      <c r="O159" s="242">
        <f>自有人工预算!N9</f>
        <v>2</v>
      </c>
      <c r="P159" s="242">
        <f>自有人工预算!O9</f>
        <v>2</v>
      </c>
      <c r="Q159" s="242">
        <f>自有人工预算!P9</f>
        <v>2</v>
      </c>
    </row>
    <row r="160" outlineLevel="1" spans="1:17">
      <c r="A160" s="217">
        <v>39</v>
      </c>
      <c r="B160" s="238" t="s">
        <v>1022</v>
      </c>
      <c r="C160" s="229" t="s">
        <v>68</v>
      </c>
      <c r="D160" s="230">
        <f t="shared" si="49"/>
        <v>0</v>
      </c>
      <c r="E160" s="230" t="s">
        <v>790</v>
      </c>
      <c r="F160" s="242"/>
      <c r="G160" s="242"/>
      <c r="H160" s="242"/>
      <c r="I160" s="242"/>
      <c r="J160" s="242"/>
      <c r="K160" s="242"/>
      <c r="L160" s="242"/>
      <c r="M160" s="242"/>
      <c r="N160" s="242"/>
      <c r="O160" s="242"/>
      <c r="P160" s="242"/>
      <c r="Q160" s="242"/>
    </row>
    <row r="161" outlineLevel="1" spans="1:17">
      <c r="A161" s="217">
        <v>39</v>
      </c>
      <c r="B161" s="238" t="s">
        <v>1022</v>
      </c>
      <c r="C161" s="232" t="s">
        <v>19</v>
      </c>
      <c r="D161" s="233">
        <f t="shared" si="49"/>
        <v>0</v>
      </c>
      <c r="E161" s="233" t="s">
        <v>790</v>
      </c>
      <c r="F161" s="242"/>
      <c r="G161" s="242"/>
      <c r="H161" s="242"/>
      <c r="I161" s="242"/>
      <c r="J161" s="242"/>
      <c r="K161" s="242"/>
      <c r="L161" s="242"/>
      <c r="M161" s="242"/>
      <c r="N161" s="242"/>
      <c r="O161" s="242"/>
      <c r="P161" s="242"/>
      <c r="Q161" s="242"/>
    </row>
    <row r="162" outlineLevel="1" spans="1:17">
      <c r="A162" s="217">
        <v>40</v>
      </c>
      <c r="B162" s="238" t="s">
        <v>1025</v>
      </c>
      <c r="C162" s="239" t="s">
        <v>736</v>
      </c>
      <c r="D162" s="240">
        <f t="shared" si="49"/>
        <v>0</v>
      </c>
      <c r="E162" s="240" t="s">
        <v>790</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1025</v>
      </c>
      <c r="C163" s="226" t="s">
        <v>109</v>
      </c>
      <c r="D163" s="227">
        <f t="shared" si="49"/>
        <v>0</v>
      </c>
      <c r="E163" s="227" t="s">
        <v>790</v>
      </c>
      <c r="F163" s="242"/>
      <c r="G163" s="242"/>
      <c r="H163" s="242"/>
      <c r="I163" s="242"/>
      <c r="J163" s="242"/>
      <c r="K163" s="242"/>
      <c r="L163" s="242"/>
      <c r="M163" s="242"/>
      <c r="N163" s="242"/>
      <c r="O163" s="242"/>
      <c r="P163" s="242"/>
      <c r="Q163" s="242"/>
    </row>
    <row r="164" outlineLevel="1" spans="1:17">
      <c r="A164" s="217">
        <v>40</v>
      </c>
      <c r="B164" s="238" t="s">
        <v>1025</v>
      </c>
      <c r="C164" s="229" t="s">
        <v>68</v>
      </c>
      <c r="D164" s="230">
        <f t="shared" si="49"/>
        <v>0</v>
      </c>
      <c r="E164" s="230" t="s">
        <v>790</v>
      </c>
      <c r="F164" s="242"/>
      <c r="G164" s="242"/>
      <c r="H164" s="242"/>
      <c r="I164" s="242"/>
      <c r="J164" s="242"/>
      <c r="K164" s="242"/>
      <c r="L164" s="242"/>
      <c r="M164" s="242"/>
      <c r="N164" s="242"/>
      <c r="O164" s="242"/>
      <c r="P164" s="242"/>
      <c r="Q164" s="242"/>
    </row>
    <row r="165" outlineLevel="1" spans="1:17">
      <c r="A165" s="217">
        <v>40</v>
      </c>
      <c r="B165" s="238" t="s">
        <v>1025</v>
      </c>
      <c r="C165" s="232" t="s">
        <v>19</v>
      </c>
      <c r="D165" s="233">
        <f t="shared" si="49"/>
        <v>0</v>
      </c>
      <c r="E165" s="233" t="s">
        <v>790</v>
      </c>
      <c r="F165" s="242"/>
      <c r="G165" s="242"/>
      <c r="H165" s="242"/>
      <c r="I165" s="242"/>
      <c r="J165" s="242"/>
      <c r="K165" s="242"/>
      <c r="L165" s="242"/>
      <c r="M165" s="242"/>
      <c r="N165" s="242"/>
      <c r="O165" s="242"/>
      <c r="P165" s="242"/>
      <c r="Q165" s="242"/>
    </row>
    <row r="166" outlineLevel="1" spans="1:17">
      <c r="A166" s="217">
        <v>41</v>
      </c>
      <c r="B166" s="238" t="s">
        <v>1028</v>
      </c>
      <c r="C166" s="239" t="s">
        <v>736</v>
      </c>
      <c r="D166" s="240">
        <f t="shared" si="49"/>
        <v>0</v>
      </c>
      <c r="E166" s="240" t="s">
        <v>790</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1028</v>
      </c>
      <c r="C167" s="226" t="s">
        <v>109</v>
      </c>
      <c r="D167" s="227">
        <f t="shared" si="49"/>
        <v>0</v>
      </c>
      <c r="E167" s="227" t="s">
        <v>790</v>
      </c>
      <c r="F167" s="242"/>
      <c r="G167" s="242"/>
      <c r="H167" s="242"/>
      <c r="I167" s="242"/>
      <c r="J167" s="242"/>
      <c r="K167" s="242"/>
      <c r="L167" s="242"/>
      <c r="M167" s="242"/>
      <c r="N167" s="242"/>
      <c r="O167" s="242"/>
      <c r="P167" s="242"/>
      <c r="Q167" s="242"/>
    </row>
    <row r="168" outlineLevel="1" spans="1:17">
      <c r="A168" s="217">
        <v>41</v>
      </c>
      <c r="B168" s="238" t="s">
        <v>1028</v>
      </c>
      <c r="C168" s="229" t="s">
        <v>68</v>
      </c>
      <c r="D168" s="230">
        <f t="shared" si="49"/>
        <v>0</v>
      </c>
      <c r="E168" s="230" t="s">
        <v>790</v>
      </c>
      <c r="F168" s="242"/>
      <c r="G168" s="242"/>
      <c r="H168" s="242"/>
      <c r="I168" s="242"/>
      <c r="J168" s="242"/>
      <c r="K168" s="242"/>
      <c r="L168" s="242"/>
      <c r="M168" s="242"/>
      <c r="N168" s="242"/>
      <c r="O168" s="242"/>
      <c r="P168" s="242"/>
      <c r="Q168" s="242"/>
    </row>
    <row r="169" outlineLevel="1" spans="1:17">
      <c r="A169" s="217">
        <v>41</v>
      </c>
      <c r="B169" s="238" t="s">
        <v>1028</v>
      </c>
      <c r="C169" s="232" t="s">
        <v>19</v>
      </c>
      <c r="D169" s="233">
        <f t="shared" si="49"/>
        <v>0</v>
      </c>
      <c r="E169" s="233" t="s">
        <v>790</v>
      </c>
      <c r="F169" s="242"/>
      <c r="G169" s="242"/>
      <c r="H169" s="242"/>
      <c r="I169" s="242"/>
      <c r="J169" s="242"/>
      <c r="K169" s="242"/>
      <c r="L169" s="242"/>
      <c r="M169" s="242"/>
      <c r="N169" s="242"/>
      <c r="O169" s="242"/>
      <c r="P169" s="242"/>
      <c r="Q169" s="242"/>
    </row>
    <row r="170" outlineLevel="1" spans="1:17">
      <c r="A170" s="217">
        <v>42</v>
      </c>
      <c r="B170" s="238" t="s">
        <v>1031</v>
      </c>
      <c r="C170" s="239" t="s">
        <v>736</v>
      </c>
      <c r="D170" s="240">
        <f t="shared" si="49"/>
        <v>0</v>
      </c>
      <c r="E170" s="240" t="s">
        <v>790</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1031</v>
      </c>
      <c r="C171" s="226" t="s">
        <v>109</v>
      </c>
      <c r="D171" s="227">
        <f t="shared" si="49"/>
        <v>0</v>
      </c>
      <c r="E171" s="227" t="s">
        <v>790</v>
      </c>
      <c r="F171" s="242"/>
      <c r="G171" s="242"/>
      <c r="H171" s="242"/>
      <c r="I171" s="242"/>
      <c r="J171" s="242"/>
      <c r="K171" s="242"/>
      <c r="L171" s="242"/>
      <c r="M171" s="242"/>
      <c r="N171" s="242"/>
      <c r="O171" s="242"/>
      <c r="P171" s="242"/>
      <c r="Q171" s="242"/>
    </row>
    <row r="172" outlineLevel="1" spans="1:17">
      <c r="A172" s="217">
        <v>42</v>
      </c>
      <c r="B172" s="238" t="s">
        <v>1031</v>
      </c>
      <c r="C172" s="229" t="s">
        <v>68</v>
      </c>
      <c r="D172" s="230">
        <f t="shared" si="49"/>
        <v>0</v>
      </c>
      <c r="E172" s="230" t="s">
        <v>790</v>
      </c>
      <c r="F172" s="242"/>
      <c r="G172" s="242"/>
      <c r="H172" s="242"/>
      <c r="I172" s="242"/>
      <c r="J172" s="242"/>
      <c r="K172" s="242"/>
      <c r="L172" s="242"/>
      <c r="M172" s="242"/>
      <c r="N172" s="242"/>
      <c r="O172" s="242"/>
      <c r="P172" s="242"/>
      <c r="Q172" s="242"/>
    </row>
    <row r="173" outlineLevel="1" spans="1:17">
      <c r="A173" s="217">
        <v>42</v>
      </c>
      <c r="B173" s="238" t="s">
        <v>1031</v>
      </c>
      <c r="C173" s="232" t="s">
        <v>19</v>
      </c>
      <c r="D173" s="233">
        <f t="shared" si="49"/>
        <v>0</v>
      </c>
      <c r="E173" s="233" t="s">
        <v>790</v>
      </c>
      <c r="F173" s="242"/>
      <c r="G173" s="242"/>
      <c r="H173" s="242"/>
      <c r="I173" s="242"/>
      <c r="J173" s="242"/>
      <c r="K173" s="242"/>
      <c r="L173" s="242"/>
      <c r="M173" s="242"/>
      <c r="N173" s="242"/>
      <c r="O173" s="242"/>
      <c r="P173" s="242"/>
      <c r="Q173" s="242"/>
    </row>
    <row r="174" spans="1:17">
      <c r="A174" s="217">
        <v>43</v>
      </c>
      <c r="B174" s="235" t="s">
        <v>2414</v>
      </c>
      <c r="C174" s="235" t="s">
        <v>736</v>
      </c>
      <c r="D174" s="236">
        <f t="shared" si="49"/>
        <v>1</v>
      </c>
      <c r="E174" s="236" t="s">
        <v>790</v>
      </c>
      <c r="F174" s="237">
        <f t="shared" ref="F174:Q174" si="64">F175+F176+F177</f>
        <v>1</v>
      </c>
      <c r="G174" s="237">
        <f t="shared" si="64"/>
        <v>1</v>
      </c>
      <c r="H174" s="237">
        <f t="shared" si="64"/>
        <v>1</v>
      </c>
      <c r="I174" s="237">
        <f t="shared" si="64"/>
        <v>1</v>
      </c>
      <c r="J174" s="237">
        <f t="shared" si="64"/>
        <v>1</v>
      </c>
      <c r="K174" s="237">
        <f t="shared" si="64"/>
        <v>1</v>
      </c>
      <c r="L174" s="237">
        <f t="shared" si="64"/>
        <v>1</v>
      </c>
      <c r="M174" s="237">
        <f t="shared" si="64"/>
        <v>1</v>
      </c>
      <c r="N174" s="237">
        <f t="shared" si="64"/>
        <v>1</v>
      </c>
      <c r="O174" s="237">
        <f t="shared" si="64"/>
        <v>1</v>
      </c>
      <c r="P174" s="237">
        <f t="shared" si="64"/>
        <v>1</v>
      </c>
      <c r="Q174" s="237">
        <f t="shared" si="64"/>
        <v>1</v>
      </c>
    </row>
    <row r="175" spans="1:17">
      <c r="A175" s="217">
        <v>43</v>
      </c>
      <c r="B175" s="235" t="s">
        <v>2414</v>
      </c>
      <c r="C175" s="226" t="s">
        <v>109</v>
      </c>
      <c r="D175" s="227">
        <f t="shared" si="49"/>
        <v>1</v>
      </c>
      <c r="E175" s="227" t="s">
        <v>790</v>
      </c>
      <c r="F175" s="228">
        <f t="shared" ref="F175:Q175" si="65">F179+F183+F187+F191</f>
        <v>1</v>
      </c>
      <c r="G175" s="228">
        <f t="shared" si="65"/>
        <v>1</v>
      </c>
      <c r="H175" s="228">
        <f t="shared" si="65"/>
        <v>1</v>
      </c>
      <c r="I175" s="228">
        <f t="shared" si="65"/>
        <v>1</v>
      </c>
      <c r="J175" s="228">
        <f t="shared" si="65"/>
        <v>1</v>
      </c>
      <c r="K175" s="228">
        <f t="shared" si="65"/>
        <v>1</v>
      </c>
      <c r="L175" s="228">
        <f t="shared" si="65"/>
        <v>1</v>
      </c>
      <c r="M175" s="228">
        <f t="shared" si="65"/>
        <v>1</v>
      </c>
      <c r="N175" s="228">
        <f t="shared" si="65"/>
        <v>1</v>
      </c>
      <c r="O175" s="228">
        <f t="shared" si="65"/>
        <v>1</v>
      </c>
      <c r="P175" s="228">
        <f t="shared" si="65"/>
        <v>1</v>
      </c>
      <c r="Q175" s="228">
        <f t="shared" si="65"/>
        <v>1</v>
      </c>
    </row>
    <row r="176" spans="1:17">
      <c r="A176" s="217">
        <v>43</v>
      </c>
      <c r="B176" s="235" t="s">
        <v>2414</v>
      </c>
      <c r="C176" s="229" t="s">
        <v>68</v>
      </c>
      <c r="D176" s="230">
        <f t="shared" si="49"/>
        <v>0</v>
      </c>
      <c r="E176" s="230" t="s">
        <v>790</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2414</v>
      </c>
      <c r="C177" s="232" t="s">
        <v>19</v>
      </c>
      <c r="D177" s="233">
        <f t="shared" si="49"/>
        <v>0</v>
      </c>
      <c r="E177" s="233" t="s">
        <v>790</v>
      </c>
      <c r="F177" s="234">
        <f t="shared" ref="F177:Q177" si="67">F181+F185+F189+F193</f>
        <v>0</v>
      </c>
      <c r="G177" s="234">
        <f t="shared" si="67"/>
        <v>0</v>
      </c>
      <c r="H177" s="234">
        <f t="shared" si="67"/>
        <v>0</v>
      </c>
      <c r="I177" s="234">
        <f t="shared" si="67"/>
        <v>0</v>
      </c>
      <c r="J177" s="234">
        <f t="shared" si="67"/>
        <v>0</v>
      </c>
      <c r="K177" s="234">
        <f t="shared" si="67"/>
        <v>0</v>
      </c>
      <c r="L177" s="234">
        <f t="shared" si="67"/>
        <v>0</v>
      </c>
      <c r="M177" s="234">
        <f t="shared" si="67"/>
        <v>0</v>
      </c>
      <c r="N177" s="234">
        <f t="shared" si="67"/>
        <v>0</v>
      </c>
      <c r="O177" s="234">
        <f t="shared" si="67"/>
        <v>0</v>
      </c>
      <c r="P177" s="234">
        <f t="shared" si="67"/>
        <v>0</v>
      </c>
      <c r="Q177" s="234">
        <f t="shared" si="67"/>
        <v>0</v>
      </c>
    </row>
    <row r="178" outlineLevel="1" spans="1:17">
      <c r="A178" s="217">
        <v>44</v>
      </c>
      <c r="B178" s="238" t="s">
        <v>1054</v>
      </c>
      <c r="C178" s="239" t="s">
        <v>736</v>
      </c>
      <c r="D178" s="240">
        <f t="shared" si="49"/>
        <v>1</v>
      </c>
      <c r="E178" s="240" t="s">
        <v>790</v>
      </c>
      <c r="F178" s="241">
        <f t="shared" ref="F178:Q178" si="68">F179+F180+F181</f>
        <v>1</v>
      </c>
      <c r="G178" s="241">
        <f t="shared" si="68"/>
        <v>1</v>
      </c>
      <c r="H178" s="241">
        <f t="shared" si="68"/>
        <v>1</v>
      </c>
      <c r="I178" s="241">
        <f t="shared" si="68"/>
        <v>1</v>
      </c>
      <c r="J178" s="241">
        <f t="shared" si="68"/>
        <v>1</v>
      </c>
      <c r="K178" s="241">
        <f t="shared" si="68"/>
        <v>1</v>
      </c>
      <c r="L178" s="241">
        <f t="shared" si="68"/>
        <v>1</v>
      </c>
      <c r="M178" s="241">
        <f t="shared" si="68"/>
        <v>1</v>
      </c>
      <c r="N178" s="241">
        <f t="shared" si="68"/>
        <v>1</v>
      </c>
      <c r="O178" s="241">
        <f t="shared" si="68"/>
        <v>1</v>
      </c>
      <c r="P178" s="241">
        <f t="shared" si="68"/>
        <v>1</v>
      </c>
      <c r="Q178" s="241">
        <f t="shared" si="68"/>
        <v>1</v>
      </c>
    </row>
    <row r="179" outlineLevel="1" spans="1:17">
      <c r="A179" s="217">
        <v>44</v>
      </c>
      <c r="B179" s="238" t="s">
        <v>1054</v>
      </c>
      <c r="C179" s="226" t="s">
        <v>109</v>
      </c>
      <c r="D179" s="227">
        <f t="shared" si="49"/>
        <v>1</v>
      </c>
      <c r="E179" s="227" t="s">
        <v>790</v>
      </c>
      <c r="F179" s="242">
        <f>自有人工预算!E12</f>
        <v>1</v>
      </c>
      <c r="G179" s="242">
        <f>自有人工预算!F12</f>
        <v>1</v>
      </c>
      <c r="H179" s="242">
        <f>自有人工预算!G12</f>
        <v>1</v>
      </c>
      <c r="I179" s="242">
        <f>自有人工预算!H12</f>
        <v>1</v>
      </c>
      <c r="J179" s="242">
        <f>自有人工预算!I12</f>
        <v>1</v>
      </c>
      <c r="K179" s="242">
        <f>自有人工预算!J12</f>
        <v>1</v>
      </c>
      <c r="L179" s="242">
        <f>自有人工预算!K12</f>
        <v>1</v>
      </c>
      <c r="M179" s="242">
        <f>自有人工预算!L12</f>
        <v>1</v>
      </c>
      <c r="N179" s="242">
        <f>自有人工预算!M12</f>
        <v>1</v>
      </c>
      <c r="O179" s="242">
        <f>自有人工预算!N12</f>
        <v>1</v>
      </c>
      <c r="P179" s="242">
        <f>自有人工预算!O12</f>
        <v>1</v>
      </c>
      <c r="Q179" s="242">
        <f>自有人工预算!P12</f>
        <v>1</v>
      </c>
    </row>
    <row r="180" outlineLevel="1" spans="1:17">
      <c r="A180" s="217">
        <v>44</v>
      </c>
      <c r="B180" s="238" t="s">
        <v>1054</v>
      </c>
      <c r="C180" s="229" t="s">
        <v>68</v>
      </c>
      <c r="D180" s="230">
        <f t="shared" si="49"/>
        <v>0</v>
      </c>
      <c r="E180" s="230" t="s">
        <v>790</v>
      </c>
      <c r="F180" s="242"/>
      <c r="G180" s="242"/>
      <c r="H180" s="242"/>
      <c r="I180" s="242"/>
      <c r="J180" s="242"/>
      <c r="K180" s="242"/>
      <c r="L180" s="242"/>
      <c r="M180" s="242"/>
      <c r="N180" s="242"/>
      <c r="O180" s="242"/>
      <c r="P180" s="242"/>
      <c r="Q180" s="242"/>
    </row>
    <row r="181" outlineLevel="1" spans="1:17">
      <c r="A181" s="217">
        <v>44</v>
      </c>
      <c r="B181" s="238" t="s">
        <v>1054</v>
      </c>
      <c r="C181" s="232" t="s">
        <v>19</v>
      </c>
      <c r="D181" s="233">
        <f t="shared" si="49"/>
        <v>0</v>
      </c>
      <c r="E181" s="233" t="s">
        <v>790</v>
      </c>
      <c r="F181" s="242"/>
      <c r="G181" s="242"/>
      <c r="H181" s="242"/>
      <c r="I181" s="242"/>
      <c r="J181" s="242"/>
      <c r="K181" s="242"/>
      <c r="L181" s="242"/>
      <c r="M181" s="242"/>
      <c r="N181" s="242"/>
      <c r="O181" s="242"/>
      <c r="P181" s="242"/>
      <c r="Q181" s="242"/>
    </row>
    <row r="182" outlineLevel="1" spans="1:17">
      <c r="A182" s="217">
        <v>45</v>
      </c>
      <c r="B182" s="238" t="s">
        <v>1057</v>
      </c>
      <c r="C182" s="239" t="s">
        <v>736</v>
      </c>
      <c r="D182" s="240">
        <f t="shared" si="49"/>
        <v>0</v>
      </c>
      <c r="E182" s="240" t="s">
        <v>790</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1057</v>
      </c>
      <c r="C183" s="226" t="s">
        <v>109</v>
      </c>
      <c r="D183" s="227">
        <f t="shared" si="49"/>
        <v>0</v>
      </c>
      <c r="E183" s="227" t="s">
        <v>790</v>
      </c>
      <c r="F183" s="242"/>
      <c r="G183" s="242"/>
      <c r="H183" s="242"/>
      <c r="I183" s="242"/>
      <c r="J183" s="242"/>
      <c r="K183" s="242"/>
      <c r="L183" s="242"/>
      <c r="M183" s="242"/>
      <c r="N183" s="242"/>
      <c r="O183" s="242"/>
      <c r="P183" s="242"/>
      <c r="Q183" s="242"/>
    </row>
    <row r="184" outlineLevel="1" spans="1:17">
      <c r="A184" s="217">
        <v>45</v>
      </c>
      <c r="B184" s="238" t="s">
        <v>1057</v>
      </c>
      <c r="C184" s="229" t="s">
        <v>68</v>
      </c>
      <c r="D184" s="230">
        <f t="shared" si="49"/>
        <v>0</v>
      </c>
      <c r="E184" s="230" t="s">
        <v>790</v>
      </c>
      <c r="F184" s="242"/>
      <c r="G184" s="242"/>
      <c r="H184" s="242"/>
      <c r="I184" s="242"/>
      <c r="J184" s="242"/>
      <c r="K184" s="242"/>
      <c r="L184" s="242"/>
      <c r="M184" s="242"/>
      <c r="N184" s="242"/>
      <c r="O184" s="242"/>
      <c r="P184" s="242"/>
      <c r="Q184" s="242"/>
    </row>
    <row r="185" outlineLevel="1" spans="1:17">
      <c r="A185" s="217">
        <v>45</v>
      </c>
      <c r="B185" s="238" t="s">
        <v>1057</v>
      </c>
      <c r="C185" s="232" t="s">
        <v>19</v>
      </c>
      <c r="D185" s="233">
        <f t="shared" si="49"/>
        <v>0</v>
      </c>
      <c r="E185" s="233" t="s">
        <v>790</v>
      </c>
      <c r="F185" s="242"/>
      <c r="G185" s="242"/>
      <c r="H185" s="242"/>
      <c r="I185" s="242"/>
      <c r="J185" s="242"/>
      <c r="K185" s="242"/>
      <c r="L185" s="242"/>
      <c r="M185" s="242"/>
      <c r="N185" s="242"/>
      <c r="O185" s="242"/>
      <c r="P185" s="242"/>
      <c r="Q185" s="242"/>
    </row>
    <row r="186" outlineLevel="1" spans="1:17">
      <c r="A186" s="217">
        <v>46</v>
      </c>
      <c r="B186" s="238" t="s">
        <v>1060</v>
      </c>
      <c r="C186" s="239" t="s">
        <v>736</v>
      </c>
      <c r="D186" s="240">
        <f t="shared" si="49"/>
        <v>0</v>
      </c>
      <c r="E186" s="240" t="s">
        <v>790</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1060</v>
      </c>
      <c r="C187" s="226" t="s">
        <v>109</v>
      </c>
      <c r="D187" s="227">
        <f t="shared" si="49"/>
        <v>0</v>
      </c>
      <c r="E187" s="227" t="s">
        <v>790</v>
      </c>
      <c r="F187" s="242"/>
      <c r="G187" s="242"/>
      <c r="H187" s="242"/>
      <c r="I187" s="242"/>
      <c r="J187" s="242"/>
      <c r="K187" s="242"/>
      <c r="L187" s="242"/>
      <c r="M187" s="242"/>
      <c r="N187" s="242"/>
      <c r="O187" s="242"/>
      <c r="P187" s="242"/>
      <c r="Q187" s="242"/>
    </row>
    <row r="188" outlineLevel="1" spans="1:17">
      <c r="A188" s="217">
        <v>46</v>
      </c>
      <c r="B188" s="238" t="s">
        <v>1060</v>
      </c>
      <c r="C188" s="229" t="s">
        <v>68</v>
      </c>
      <c r="D188" s="230">
        <f t="shared" si="49"/>
        <v>0</v>
      </c>
      <c r="E188" s="230" t="s">
        <v>790</v>
      </c>
      <c r="F188" s="242"/>
      <c r="G188" s="242"/>
      <c r="H188" s="242"/>
      <c r="I188" s="242"/>
      <c r="J188" s="242"/>
      <c r="K188" s="242"/>
      <c r="L188" s="242"/>
      <c r="M188" s="242"/>
      <c r="N188" s="242"/>
      <c r="O188" s="242"/>
      <c r="P188" s="242"/>
      <c r="Q188" s="242"/>
    </row>
    <row r="189" outlineLevel="1" spans="1:17">
      <c r="A189" s="217">
        <v>46</v>
      </c>
      <c r="B189" s="238" t="s">
        <v>1060</v>
      </c>
      <c r="C189" s="232" t="s">
        <v>19</v>
      </c>
      <c r="D189" s="233">
        <f t="shared" si="49"/>
        <v>0</v>
      </c>
      <c r="E189" s="233" t="s">
        <v>790</v>
      </c>
      <c r="F189" s="242"/>
      <c r="G189" s="242"/>
      <c r="H189" s="242"/>
      <c r="I189" s="242"/>
      <c r="J189" s="242"/>
      <c r="K189" s="242"/>
      <c r="L189" s="242"/>
      <c r="M189" s="242"/>
      <c r="N189" s="242"/>
      <c r="O189" s="242"/>
      <c r="P189" s="242"/>
      <c r="Q189" s="242"/>
    </row>
    <row r="190" outlineLevel="1" spans="1:17">
      <c r="A190" s="217">
        <v>47</v>
      </c>
      <c r="B190" s="238" t="s">
        <v>1063</v>
      </c>
      <c r="C190" s="239" t="s">
        <v>736</v>
      </c>
      <c r="D190" s="240">
        <f t="shared" si="49"/>
        <v>0</v>
      </c>
      <c r="E190" s="240" t="s">
        <v>790</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1063</v>
      </c>
      <c r="C191" s="226" t="s">
        <v>109</v>
      </c>
      <c r="D191" s="227">
        <f t="shared" si="49"/>
        <v>0</v>
      </c>
      <c r="E191" s="227" t="s">
        <v>790</v>
      </c>
      <c r="F191" s="242"/>
      <c r="G191" s="242"/>
      <c r="H191" s="242"/>
      <c r="I191" s="242"/>
      <c r="J191" s="242"/>
      <c r="K191" s="242"/>
      <c r="L191" s="242"/>
      <c r="M191" s="242"/>
      <c r="N191" s="242"/>
      <c r="O191" s="242"/>
      <c r="P191" s="242"/>
      <c r="Q191" s="242"/>
    </row>
    <row r="192" outlineLevel="1" spans="1:17">
      <c r="A192" s="217">
        <v>47</v>
      </c>
      <c r="B192" s="238" t="s">
        <v>1063</v>
      </c>
      <c r="C192" s="229" t="s">
        <v>68</v>
      </c>
      <c r="D192" s="230">
        <f t="shared" si="49"/>
        <v>0</v>
      </c>
      <c r="E192" s="230" t="s">
        <v>790</v>
      </c>
      <c r="F192" s="242"/>
      <c r="G192" s="242"/>
      <c r="H192" s="242"/>
      <c r="I192" s="242"/>
      <c r="J192" s="242"/>
      <c r="K192" s="242"/>
      <c r="L192" s="242"/>
      <c r="M192" s="242"/>
      <c r="N192" s="242"/>
      <c r="O192" s="242"/>
      <c r="P192" s="242"/>
      <c r="Q192" s="242"/>
    </row>
    <row r="193" outlineLevel="1" spans="1:17">
      <c r="A193" s="217">
        <v>47</v>
      </c>
      <c r="B193" s="238" t="s">
        <v>1063</v>
      </c>
      <c r="C193" s="232" t="s">
        <v>19</v>
      </c>
      <c r="D193" s="233">
        <f t="shared" si="49"/>
        <v>0</v>
      </c>
      <c r="E193" s="233" t="s">
        <v>790</v>
      </c>
      <c r="F193" s="242"/>
      <c r="G193" s="242"/>
      <c r="H193" s="242"/>
      <c r="I193" s="242"/>
      <c r="J193" s="242"/>
      <c r="K193" s="242"/>
      <c r="L193" s="242"/>
      <c r="M193" s="242"/>
      <c r="N193" s="242"/>
      <c r="O193" s="242"/>
      <c r="P193" s="242"/>
      <c r="Q193" s="242"/>
    </row>
    <row r="194" spans="1:17">
      <c r="A194" s="217">
        <v>48</v>
      </c>
      <c r="B194" s="235" t="s">
        <v>2415</v>
      </c>
      <c r="C194" s="235" t="s">
        <v>736</v>
      </c>
      <c r="D194" s="236">
        <f t="shared" ref="D194:D233" si="72">IFERROR(SUM(F194:Q194)/COUNTIF(F194:Q194,"&lt;&gt;0"),0)</f>
        <v>0</v>
      </c>
      <c r="E194" s="236" t="s">
        <v>790</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2415</v>
      </c>
      <c r="C195" s="226" t="s">
        <v>109</v>
      </c>
      <c r="D195" s="227">
        <f t="shared" si="72"/>
        <v>0</v>
      </c>
      <c r="E195" s="227" t="s">
        <v>790</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2415</v>
      </c>
      <c r="C196" s="229" t="s">
        <v>68</v>
      </c>
      <c r="D196" s="230">
        <f t="shared" si="72"/>
        <v>0</v>
      </c>
      <c r="E196" s="230" t="s">
        <v>790</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2415</v>
      </c>
      <c r="C197" s="232" t="s">
        <v>19</v>
      </c>
      <c r="D197" s="233">
        <f t="shared" si="72"/>
        <v>0</v>
      </c>
      <c r="E197" s="233" t="s">
        <v>790</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1085</v>
      </c>
      <c r="C198" s="239" t="s">
        <v>736</v>
      </c>
      <c r="D198" s="240">
        <f t="shared" si="72"/>
        <v>0</v>
      </c>
      <c r="E198" s="240" t="s">
        <v>790</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1085</v>
      </c>
      <c r="C199" s="226" t="s">
        <v>109</v>
      </c>
      <c r="D199" s="227">
        <f t="shared" si="72"/>
        <v>0</v>
      </c>
      <c r="E199" s="227" t="s">
        <v>790</v>
      </c>
      <c r="F199" s="242"/>
      <c r="G199" s="242"/>
      <c r="H199" s="242"/>
      <c r="I199" s="242"/>
      <c r="J199" s="242"/>
      <c r="K199" s="242"/>
      <c r="L199" s="242"/>
      <c r="M199" s="242"/>
      <c r="N199" s="242"/>
      <c r="O199" s="242"/>
      <c r="P199" s="242"/>
      <c r="Q199" s="242"/>
    </row>
    <row r="200" outlineLevel="1" spans="1:17">
      <c r="A200" s="217">
        <v>49</v>
      </c>
      <c r="B200" s="238" t="s">
        <v>1085</v>
      </c>
      <c r="C200" s="229" t="s">
        <v>68</v>
      </c>
      <c r="D200" s="230">
        <f t="shared" si="72"/>
        <v>0</v>
      </c>
      <c r="E200" s="230" t="s">
        <v>790</v>
      </c>
      <c r="F200" s="242"/>
      <c r="G200" s="242"/>
      <c r="H200" s="242"/>
      <c r="I200" s="242"/>
      <c r="J200" s="242"/>
      <c r="K200" s="242"/>
      <c r="L200" s="242"/>
      <c r="M200" s="242"/>
      <c r="N200" s="242"/>
      <c r="O200" s="242"/>
      <c r="P200" s="242"/>
      <c r="Q200" s="242"/>
    </row>
    <row r="201" outlineLevel="1" spans="1:17">
      <c r="A201" s="217">
        <v>49</v>
      </c>
      <c r="B201" s="238" t="s">
        <v>1085</v>
      </c>
      <c r="C201" s="232" t="s">
        <v>19</v>
      </c>
      <c r="D201" s="233">
        <f t="shared" si="72"/>
        <v>0</v>
      </c>
      <c r="E201" s="233" t="s">
        <v>790</v>
      </c>
      <c r="F201" s="242"/>
      <c r="G201" s="242"/>
      <c r="H201" s="242"/>
      <c r="I201" s="242"/>
      <c r="J201" s="242"/>
      <c r="K201" s="242"/>
      <c r="L201" s="242"/>
      <c r="M201" s="242"/>
      <c r="N201" s="242"/>
      <c r="O201" s="242"/>
      <c r="P201" s="242"/>
      <c r="Q201" s="242"/>
    </row>
    <row r="202" outlineLevel="1" spans="1:17">
      <c r="A202" s="217">
        <v>50</v>
      </c>
      <c r="B202" s="238" t="s">
        <v>1083</v>
      </c>
      <c r="C202" s="239" t="s">
        <v>736</v>
      </c>
      <c r="D202" s="240">
        <f t="shared" si="72"/>
        <v>0</v>
      </c>
      <c r="E202" s="240" t="s">
        <v>790</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1083</v>
      </c>
      <c r="C203" s="226" t="s">
        <v>109</v>
      </c>
      <c r="D203" s="227">
        <f t="shared" si="72"/>
        <v>0</v>
      </c>
      <c r="E203" s="227" t="s">
        <v>790</v>
      </c>
      <c r="F203" s="242"/>
      <c r="G203" s="242"/>
      <c r="H203" s="242"/>
      <c r="I203" s="242"/>
      <c r="J203" s="242"/>
      <c r="K203" s="242"/>
      <c r="L203" s="242"/>
      <c r="M203" s="242"/>
      <c r="N203" s="242"/>
      <c r="O203" s="242"/>
      <c r="P203" s="242"/>
      <c r="Q203" s="242"/>
    </row>
    <row r="204" outlineLevel="1" spans="1:17">
      <c r="A204" s="217">
        <v>50</v>
      </c>
      <c r="B204" s="238" t="s">
        <v>1083</v>
      </c>
      <c r="C204" s="229" t="s">
        <v>68</v>
      </c>
      <c r="D204" s="230">
        <f t="shared" si="72"/>
        <v>0</v>
      </c>
      <c r="E204" s="230" t="s">
        <v>790</v>
      </c>
      <c r="F204" s="242"/>
      <c r="G204" s="242"/>
      <c r="H204" s="242"/>
      <c r="I204" s="242"/>
      <c r="J204" s="242"/>
      <c r="K204" s="242"/>
      <c r="L204" s="242"/>
      <c r="M204" s="242"/>
      <c r="N204" s="242"/>
      <c r="O204" s="242"/>
      <c r="P204" s="242"/>
      <c r="Q204" s="242"/>
    </row>
    <row r="205" outlineLevel="1" spans="1:17">
      <c r="A205" s="217">
        <v>50</v>
      </c>
      <c r="B205" s="238" t="s">
        <v>1083</v>
      </c>
      <c r="C205" s="232" t="s">
        <v>19</v>
      </c>
      <c r="D205" s="233">
        <f t="shared" si="72"/>
        <v>0</v>
      </c>
      <c r="E205" s="233" t="s">
        <v>790</v>
      </c>
      <c r="F205" s="242"/>
      <c r="G205" s="242"/>
      <c r="H205" s="242"/>
      <c r="I205" s="242"/>
      <c r="J205" s="242"/>
      <c r="K205" s="242"/>
      <c r="L205" s="242"/>
      <c r="M205" s="242"/>
      <c r="N205" s="242"/>
      <c r="O205" s="242"/>
      <c r="P205" s="242"/>
      <c r="Q205" s="242"/>
    </row>
    <row r="206" outlineLevel="1" spans="1:17">
      <c r="A206" s="217">
        <v>51</v>
      </c>
      <c r="B206" s="238" t="s">
        <v>1090</v>
      </c>
      <c r="C206" s="239" t="s">
        <v>736</v>
      </c>
      <c r="D206" s="240">
        <f t="shared" si="72"/>
        <v>0</v>
      </c>
      <c r="E206" s="240" t="s">
        <v>790</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1090</v>
      </c>
      <c r="C207" s="226" t="s">
        <v>109</v>
      </c>
      <c r="D207" s="227">
        <f t="shared" si="72"/>
        <v>0</v>
      </c>
      <c r="E207" s="227" t="s">
        <v>790</v>
      </c>
      <c r="F207" s="242"/>
      <c r="G207" s="242"/>
      <c r="H207" s="242"/>
      <c r="I207" s="242"/>
      <c r="J207" s="242"/>
      <c r="K207" s="242"/>
      <c r="L207" s="242"/>
      <c r="M207" s="242"/>
      <c r="N207" s="242"/>
      <c r="O207" s="242"/>
      <c r="P207" s="242"/>
      <c r="Q207" s="242"/>
    </row>
    <row r="208" outlineLevel="1" spans="1:17">
      <c r="A208" s="217">
        <v>51</v>
      </c>
      <c r="B208" s="238" t="s">
        <v>1090</v>
      </c>
      <c r="C208" s="229" t="s">
        <v>68</v>
      </c>
      <c r="D208" s="230">
        <f t="shared" si="72"/>
        <v>0</v>
      </c>
      <c r="E208" s="230" t="s">
        <v>790</v>
      </c>
      <c r="F208" s="242"/>
      <c r="G208" s="242"/>
      <c r="H208" s="242"/>
      <c r="I208" s="242"/>
      <c r="J208" s="242"/>
      <c r="K208" s="242"/>
      <c r="L208" s="242"/>
      <c r="M208" s="242"/>
      <c r="N208" s="242"/>
      <c r="O208" s="242"/>
      <c r="P208" s="242"/>
      <c r="Q208" s="242"/>
    </row>
    <row r="209" outlineLevel="1" spans="1:17">
      <c r="A209" s="217">
        <v>51</v>
      </c>
      <c r="B209" s="238" t="s">
        <v>1090</v>
      </c>
      <c r="C209" s="232" t="s">
        <v>19</v>
      </c>
      <c r="D209" s="233">
        <f t="shared" si="72"/>
        <v>0</v>
      </c>
      <c r="E209" s="233" t="s">
        <v>790</v>
      </c>
      <c r="F209" s="242"/>
      <c r="G209" s="242"/>
      <c r="H209" s="242"/>
      <c r="I209" s="242"/>
      <c r="J209" s="242"/>
      <c r="K209" s="242"/>
      <c r="L209" s="242"/>
      <c r="M209" s="242"/>
      <c r="N209" s="242"/>
      <c r="O209" s="242"/>
      <c r="P209" s="242"/>
      <c r="Q209" s="242"/>
    </row>
    <row r="210" spans="1:17">
      <c r="A210" s="217">
        <v>52</v>
      </c>
      <c r="B210" s="235" t="s">
        <v>1106</v>
      </c>
      <c r="C210" s="235" t="s">
        <v>736</v>
      </c>
      <c r="D210" s="236">
        <f t="shared" si="72"/>
        <v>0</v>
      </c>
      <c r="E210" s="236" t="s">
        <v>790</v>
      </c>
      <c r="F210" s="237">
        <f t="shared" ref="F210:Q210" si="80">F211+F212+F213</f>
        <v>0</v>
      </c>
      <c r="G210" s="237">
        <f t="shared" si="80"/>
        <v>0</v>
      </c>
      <c r="H210" s="237">
        <f t="shared" si="80"/>
        <v>0</v>
      </c>
      <c r="I210" s="237">
        <f t="shared" si="80"/>
        <v>0</v>
      </c>
      <c r="J210" s="237">
        <f t="shared" si="80"/>
        <v>0</v>
      </c>
      <c r="K210" s="237">
        <f t="shared" si="80"/>
        <v>0</v>
      </c>
      <c r="L210" s="237">
        <f t="shared" si="80"/>
        <v>0</v>
      </c>
      <c r="M210" s="237">
        <f t="shared" si="80"/>
        <v>0</v>
      </c>
      <c r="N210" s="237">
        <f t="shared" si="80"/>
        <v>0</v>
      </c>
      <c r="O210" s="237">
        <f t="shared" si="80"/>
        <v>0</v>
      </c>
      <c r="P210" s="237">
        <f t="shared" si="80"/>
        <v>0</v>
      </c>
      <c r="Q210" s="237">
        <f t="shared" si="80"/>
        <v>0</v>
      </c>
    </row>
    <row r="211" spans="1:17">
      <c r="A211" s="217">
        <v>52</v>
      </c>
      <c r="B211" s="235" t="s">
        <v>1106</v>
      </c>
      <c r="C211" s="226" t="s">
        <v>109</v>
      </c>
      <c r="D211" s="227">
        <f t="shared" si="72"/>
        <v>0</v>
      </c>
      <c r="E211" s="227" t="s">
        <v>790</v>
      </c>
      <c r="F211" s="228">
        <f t="shared" ref="F211:F213" si="81">F215+F219+F223+F227+F231</f>
        <v>0</v>
      </c>
      <c r="G211" s="228">
        <f t="shared" ref="G211:Q211" si="82">G215+G219+G223+G227+G231</f>
        <v>0</v>
      </c>
      <c r="H211" s="228">
        <f t="shared" si="82"/>
        <v>0</v>
      </c>
      <c r="I211" s="228">
        <f t="shared" si="82"/>
        <v>0</v>
      </c>
      <c r="J211" s="228">
        <f t="shared" si="82"/>
        <v>0</v>
      </c>
      <c r="K211" s="228">
        <f t="shared" si="82"/>
        <v>0</v>
      </c>
      <c r="L211" s="228">
        <f t="shared" si="82"/>
        <v>0</v>
      </c>
      <c r="M211" s="228">
        <f t="shared" si="82"/>
        <v>0</v>
      </c>
      <c r="N211" s="228">
        <f t="shared" si="82"/>
        <v>0</v>
      </c>
      <c r="O211" s="228">
        <f t="shared" si="82"/>
        <v>0</v>
      </c>
      <c r="P211" s="228">
        <f t="shared" si="82"/>
        <v>0</v>
      </c>
      <c r="Q211" s="228">
        <f t="shared" si="82"/>
        <v>0</v>
      </c>
    </row>
    <row r="212" spans="1:17">
      <c r="A212" s="217">
        <v>52</v>
      </c>
      <c r="B212" s="235" t="s">
        <v>1106</v>
      </c>
      <c r="C212" s="229" t="s">
        <v>68</v>
      </c>
      <c r="D212" s="230">
        <f t="shared" si="72"/>
        <v>0</v>
      </c>
      <c r="E212" s="230" t="s">
        <v>790</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1106</v>
      </c>
      <c r="C213" s="232" t="s">
        <v>19</v>
      </c>
      <c r="D213" s="233">
        <f t="shared" si="72"/>
        <v>0</v>
      </c>
      <c r="E213" s="233" t="s">
        <v>790</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1108</v>
      </c>
      <c r="C214" s="239" t="s">
        <v>736</v>
      </c>
      <c r="D214" s="240">
        <f t="shared" si="72"/>
        <v>0</v>
      </c>
      <c r="E214" s="239" t="s">
        <v>790</v>
      </c>
      <c r="F214" s="243">
        <f t="shared" ref="F214:Q214" si="85">F215+F216+F217</f>
        <v>0</v>
      </c>
      <c r="G214" s="243">
        <f t="shared" si="85"/>
        <v>0</v>
      </c>
      <c r="H214" s="243">
        <f t="shared" si="85"/>
        <v>0</v>
      </c>
      <c r="I214" s="243">
        <f t="shared" si="85"/>
        <v>0</v>
      </c>
      <c r="J214" s="243">
        <f t="shared" si="85"/>
        <v>0</v>
      </c>
      <c r="K214" s="243">
        <f t="shared" si="85"/>
        <v>0</v>
      </c>
      <c r="L214" s="243">
        <f t="shared" si="85"/>
        <v>0</v>
      </c>
      <c r="M214" s="243">
        <f t="shared" si="85"/>
        <v>0</v>
      </c>
      <c r="N214" s="243">
        <f t="shared" si="85"/>
        <v>0</v>
      </c>
      <c r="O214" s="243">
        <f t="shared" si="85"/>
        <v>0</v>
      </c>
      <c r="P214" s="243">
        <f t="shared" si="85"/>
        <v>0</v>
      </c>
      <c r="Q214" s="243">
        <f t="shared" si="85"/>
        <v>0</v>
      </c>
    </row>
    <row r="215" outlineLevel="1" spans="1:17">
      <c r="A215" s="217">
        <v>53</v>
      </c>
      <c r="B215" s="238" t="s">
        <v>1108</v>
      </c>
      <c r="C215" s="226" t="s">
        <v>109</v>
      </c>
      <c r="D215" s="227">
        <f t="shared" si="72"/>
        <v>0</v>
      </c>
      <c r="E215" s="226" t="s">
        <v>790</v>
      </c>
      <c r="F215" s="244">
        <f>自有人工预算!E14</f>
        <v>0</v>
      </c>
      <c r="G215" s="244">
        <f>自有人工预算!F14</f>
        <v>0</v>
      </c>
      <c r="H215" s="244">
        <f>自有人工预算!G14</f>
        <v>0</v>
      </c>
      <c r="I215" s="244">
        <f>自有人工预算!H14</f>
        <v>0</v>
      </c>
      <c r="J215" s="244">
        <f>自有人工预算!I14</f>
        <v>0</v>
      </c>
      <c r="K215" s="244">
        <f>自有人工预算!J14</f>
        <v>0</v>
      </c>
      <c r="L215" s="244">
        <f>自有人工预算!K14</f>
        <v>0</v>
      </c>
      <c r="M215" s="244">
        <f>自有人工预算!L14</f>
        <v>0</v>
      </c>
      <c r="N215" s="244">
        <f>自有人工预算!M14</f>
        <v>0</v>
      </c>
      <c r="O215" s="244">
        <f>自有人工预算!N14</f>
        <v>0</v>
      </c>
      <c r="P215" s="244">
        <f>自有人工预算!O14</f>
        <v>0</v>
      </c>
      <c r="Q215" s="244">
        <f>自有人工预算!P14</f>
        <v>0</v>
      </c>
    </row>
    <row r="216" outlineLevel="1" spans="1:17">
      <c r="A216" s="217">
        <v>53</v>
      </c>
      <c r="B216" s="238" t="s">
        <v>1108</v>
      </c>
      <c r="C216" s="229" t="s">
        <v>68</v>
      </c>
      <c r="D216" s="230">
        <f t="shared" si="72"/>
        <v>0</v>
      </c>
      <c r="E216" s="229" t="s">
        <v>790</v>
      </c>
      <c r="F216" s="244"/>
      <c r="G216" s="244"/>
      <c r="H216" s="244"/>
      <c r="I216" s="244"/>
      <c r="J216" s="244"/>
      <c r="K216" s="244"/>
      <c r="L216" s="244"/>
      <c r="M216" s="244"/>
      <c r="N216" s="244"/>
      <c r="O216" s="244"/>
      <c r="P216" s="244"/>
      <c r="Q216" s="244"/>
    </row>
    <row r="217" outlineLevel="1" spans="1:17">
      <c r="A217" s="217">
        <v>53</v>
      </c>
      <c r="B217" s="238" t="s">
        <v>1108</v>
      </c>
      <c r="C217" s="232" t="s">
        <v>19</v>
      </c>
      <c r="D217" s="233">
        <f t="shared" si="72"/>
        <v>0</v>
      </c>
      <c r="E217" s="232" t="s">
        <v>790</v>
      </c>
      <c r="F217" s="244"/>
      <c r="G217" s="244"/>
      <c r="H217" s="244"/>
      <c r="I217" s="244"/>
      <c r="J217" s="244"/>
      <c r="K217" s="244"/>
      <c r="L217" s="244"/>
      <c r="M217" s="244"/>
      <c r="N217" s="244"/>
      <c r="O217" s="244"/>
      <c r="P217" s="244"/>
      <c r="Q217" s="244"/>
    </row>
    <row r="218" outlineLevel="1" spans="1:17">
      <c r="A218" s="217">
        <v>54</v>
      </c>
      <c r="B218" s="238" t="s">
        <v>1111</v>
      </c>
      <c r="C218" s="239" t="s">
        <v>736</v>
      </c>
      <c r="D218" s="240">
        <f t="shared" si="72"/>
        <v>0</v>
      </c>
      <c r="E218" s="239" t="s">
        <v>790</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1111</v>
      </c>
      <c r="C219" s="226" t="s">
        <v>109</v>
      </c>
      <c r="D219" s="227">
        <f t="shared" si="72"/>
        <v>0</v>
      </c>
      <c r="E219" s="226" t="s">
        <v>790</v>
      </c>
      <c r="F219" s="244"/>
      <c r="G219" s="244"/>
      <c r="H219" s="244"/>
      <c r="I219" s="244"/>
      <c r="J219" s="244"/>
      <c r="K219" s="244"/>
      <c r="L219" s="244"/>
      <c r="M219" s="244"/>
      <c r="N219" s="244"/>
      <c r="O219" s="244"/>
      <c r="P219" s="244"/>
      <c r="Q219" s="244"/>
    </row>
    <row r="220" outlineLevel="1" spans="1:17">
      <c r="A220" s="217">
        <v>54</v>
      </c>
      <c r="B220" s="238" t="s">
        <v>1111</v>
      </c>
      <c r="C220" s="229" t="s">
        <v>68</v>
      </c>
      <c r="D220" s="230">
        <f t="shared" si="72"/>
        <v>0</v>
      </c>
      <c r="E220" s="229" t="s">
        <v>790</v>
      </c>
      <c r="F220" s="244"/>
      <c r="G220" s="244"/>
      <c r="H220" s="244"/>
      <c r="I220" s="244"/>
      <c r="J220" s="244"/>
      <c r="K220" s="244"/>
      <c r="L220" s="244"/>
      <c r="M220" s="244"/>
      <c r="N220" s="244"/>
      <c r="O220" s="244"/>
      <c r="P220" s="244"/>
      <c r="Q220" s="244"/>
    </row>
    <row r="221" outlineLevel="1" spans="1:17">
      <c r="A221" s="217">
        <v>54</v>
      </c>
      <c r="B221" s="238" t="s">
        <v>1111</v>
      </c>
      <c r="C221" s="232" t="s">
        <v>19</v>
      </c>
      <c r="D221" s="233">
        <f t="shared" si="72"/>
        <v>0</v>
      </c>
      <c r="E221" s="232" t="s">
        <v>790</v>
      </c>
      <c r="F221" s="244"/>
      <c r="G221" s="244"/>
      <c r="H221" s="244"/>
      <c r="I221" s="244"/>
      <c r="J221" s="244"/>
      <c r="K221" s="244"/>
      <c r="L221" s="244"/>
      <c r="M221" s="244"/>
      <c r="N221" s="244"/>
      <c r="O221" s="244"/>
      <c r="P221" s="244"/>
      <c r="Q221" s="244"/>
    </row>
    <row r="222" outlineLevel="1" spans="1:17">
      <c r="A222" s="217">
        <v>55</v>
      </c>
      <c r="B222" s="238" t="s">
        <v>1113</v>
      </c>
      <c r="C222" s="239" t="s">
        <v>736</v>
      </c>
      <c r="D222" s="240">
        <f t="shared" si="72"/>
        <v>0</v>
      </c>
      <c r="E222" s="239" t="s">
        <v>790</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1113</v>
      </c>
      <c r="C223" s="226" t="s">
        <v>109</v>
      </c>
      <c r="D223" s="227">
        <f t="shared" si="72"/>
        <v>0</v>
      </c>
      <c r="E223" s="226" t="s">
        <v>790</v>
      </c>
      <c r="F223" s="244"/>
      <c r="G223" s="244"/>
      <c r="H223" s="244"/>
      <c r="I223" s="244"/>
      <c r="J223" s="244"/>
      <c r="K223" s="244"/>
      <c r="L223" s="244"/>
      <c r="M223" s="244"/>
      <c r="N223" s="244"/>
      <c r="O223" s="244"/>
      <c r="P223" s="244"/>
      <c r="Q223" s="244"/>
    </row>
    <row r="224" outlineLevel="1" spans="1:17">
      <c r="A224" s="217">
        <v>55</v>
      </c>
      <c r="B224" s="238" t="s">
        <v>1113</v>
      </c>
      <c r="C224" s="229" t="s">
        <v>68</v>
      </c>
      <c r="D224" s="230">
        <f t="shared" si="72"/>
        <v>0</v>
      </c>
      <c r="E224" s="229" t="s">
        <v>790</v>
      </c>
      <c r="F224" s="244"/>
      <c r="G224" s="244"/>
      <c r="H224" s="244"/>
      <c r="I224" s="244"/>
      <c r="J224" s="244"/>
      <c r="K224" s="244"/>
      <c r="L224" s="244"/>
      <c r="M224" s="244"/>
      <c r="N224" s="244"/>
      <c r="O224" s="244"/>
      <c r="P224" s="244"/>
      <c r="Q224" s="244"/>
    </row>
    <row r="225" outlineLevel="1" spans="1:17">
      <c r="A225" s="217">
        <v>55</v>
      </c>
      <c r="B225" s="238" t="s">
        <v>1113</v>
      </c>
      <c r="C225" s="232" t="s">
        <v>19</v>
      </c>
      <c r="D225" s="233">
        <f t="shared" si="72"/>
        <v>0</v>
      </c>
      <c r="E225" s="232" t="s">
        <v>790</v>
      </c>
      <c r="F225" s="244"/>
      <c r="G225" s="244"/>
      <c r="H225" s="244"/>
      <c r="I225" s="244"/>
      <c r="J225" s="244"/>
      <c r="K225" s="244"/>
      <c r="L225" s="244"/>
      <c r="M225" s="244"/>
      <c r="N225" s="244"/>
      <c r="O225" s="244"/>
      <c r="P225" s="244"/>
      <c r="Q225" s="244"/>
    </row>
    <row r="226" outlineLevel="1" spans="1:17">
      <c r="A226" s="217">
        <v>56</v>
      </c>
      <c r="B226" s="238" t="s">
        <v>1115</v>
      </c>
      <c r="C226" s="239" t="s">
        <v>736</v>
      </c>
      <c r="D226" s="240">
        <f t="shared" si="72"/>
        <v>0</v>
      </c>
      <c r="E226" s="239" t="s">
        <v>790</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1115</v>
      </c>
      <c r="C227" s="226" t="s">
        <v>109</v>
      </c>
      <c r="D227" s="227">
        <f t="shared" si="72"/>
        <v>0</v>
      </c>
      <c r="E227" s="226" t="s">
        <v>790</v>
      </c>
      <c r="F227" s="244"/>
      <c r="G227" s="244"/>
      <c r="H227" s="244"/>
      <c r="I227" s="244"/>
      <c r="J227" s="244"/>
      <c r="K227" s="244"/>
      <c r="L227" s="244"/>
      <c r="M227" s="244"/>
      <c r="N227" s="244"/>
      <c r="O227" s="244"/>
      <c r="P227" s="244"/>
      <c r="Q227" s="244"/>
    </row>
    <row r="228" outlineLevel="1" spans="1:17">
      <c r="A228" s="217">
        <v>56</v>
      </c>
      <c r="B228" s="238" t="s">
        <v>1115</v>
      </c>
      <c r="C228" s="229" t="s">
        <v>68</v>
      </c>
      <c r="D228" s="230">
        <f t="shared" si="72"/>
        <v>0</v>
      </c>
      <c r="E228" s="229" t="s">
        <v>790</v>
      </c>
      <c r="F228" s="244"/>
      <c r="G228" s="244"/>
      <c r="H228" s="244"/>
      <c r="I228" s="244"/>
      <c r="J228" s="244"/>
      <c r="K228" s="244"/>
      <c r="L228" s="244"/>
      <c r="M228" s="244"/>
      <c r="N228" s="244"/>
      <c r="O228" s="244"/>
      <c r="P228" s="244"/>
      <c r="Q228" s="244"/>
    </row>
    <row r="229" outlineLevel="1" spans="1:17">
      <c r="A229" s="217">
        <v>56</v>
      </c>
      <c r="B229" s="238" t="s">
        <v>1115</v>
      </c>
      <c r="C229" s="232" t="s">
        <v>19</v>
      </c>
      <c r="D229" s="233">
        <f t="shared" si="72"/>
        <v>0</v>
      </c>
      <c r="E229" s="232" t="s">
        <v>790</v>
      </c>
      <c r="F229" s="244"/>
      <c r="G229" s="244"/>
      <c r="H229" s="244"/>
      <c r="I229" s="244"/>
      <c r="J229" s="244"/>
      <c r="K229" s="244"/>
      <c r="L229" s="244"/>
      <c r="M229" s="244"/>
      <c r="N229" s="244"/>
      <c r="O229" s="244"/>
      <c r="P229" s="244"/>
      <c r="Q229" s="244"/>
    </row>
    <row r="230" outlineLevel="1" spans="1:17">
      <c r="A230" s="217">
        <v>57</v>
      </c>
      <c r="B230" s="238" t="s">
        <v>1117</v>
      </c>
      <c r="C230" s="239" t="s">
        <v>736</v>
      </c>
      <c r="D230" s="240">
        <f t="shared" si="72"/>
        <v>0</v>
      </c>
      <c r="E230" s="239" t="s">
        <v>790</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1117</v>
      </c>
      <c r="C231" s="226" t="s">
        <v>109</v>
      </c>
      <c r="D231" s="227">
        <f t="shared" si="72"/>
        <v>0</v>
      </c>
      <c r="E231" s="226" t="s">
        <v>790</v>
      </c>
      <c r="F231" s="244"/>
      <c r="G231" s="244"/>
      <c r="H231" s="244"/>
      <c r="I231" s="244"/>
      <c r="J231" s="244"/>
      <c r="K231" s="244"/>
      <c r="L231" s="244"/>
      <c r="M231" s="244"/>
      <c r="N231" s="244"/>
      <c r="O231" s="244"/>
      <c r="P231" s="244"/>
      <c r="Q231" s="244"/>
    </row>
    <row r="232" outlineLevel="1" spans="1:17">
      <c r="A232" s="217">
        <v>57</v>
      </c>
      <c r="B232" s="238" t="s">
        <v>1117</v>
      </c>
      <c r="C232" s="229" t="s">
        <v>68</v>
      </c>
      <c r="D232" s="230">
        <f t="shared" si="72"/>
        <v>0</v>
      </c>
      <c r="E232" s="229" t="s">
        <v>790</v>
      </c>
      <c r="F232" s="244"/>
      <c r="G232" s="244"/>
      <c r="H232" s="244"/>
      <c r="I232" s="244"/>
      <c r="J232" s="244"/>
      <c r="K232" s="244"/>
      <c r="L232" s="244"/>
      <c r="M232" s="244"/>
      <c r="N232" s="244"/>
      <c r="O232" s="244"/>
      <c r="P232" s="244"/>
      <c r="Q232" s="244"/>
    </row>
    <row r="233" outlineLevel="1" spans="1:17">
      <c r="A233" s="217">
        <v>57</v>
      </c>
      <c r="B233" s="238" t="s">
        <v>1117</v>
      </c>
      <c r="C233" s="232" t="s">
        <v>19</v>
      </c>
      <c r="D233" s="233">
        <f t="shared" si="72"/>
        <v>0</v>
      </c>
      <c r="E233" s="232" t="s">
        <v>790</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L3" sqref="L3"/>
    </sheetView>
  </sheetViews>
  <sheetFormatPr defaultColWidth="8.75833333333333" defaultRowHeight="13.5" outlineLevelCol="3"/>
  <cols>
    <col min="2" max="2" width="31.5" customWidth="1"/>
    <col min="3" max="3" width="28.5" customWidth="1"/>
    <col min="4" max="4" width="14.5" customWidth="1"/>
  </cols>
  <sheetData>
    <row r="3" spans="2:4">
      <c r="B3" s="215" t="s">
        <v>766</v>
      </c>
      <c r="C3" s="215" t="s">
        <v>2405</v>
      </c>
      <c r="D3" s="215" t="s">
        <v>2407</v>
      </c>
    </row>
    <row r="4" spans="2:4">
      <c r="B4" t="s">
        <v>1836</v>
      </c>
      <c r="C4" t="s">
        <v>2406</v>
      </c>
      <c r="D4" t="s">
        <v>2408</v>
      </c>
    </row>
    <row r="5" spans="2:4">
      <c r="B5" t="s">
        <v>928</v>
      </c>
      <c r="C5" t="s">
        <v>2416</v>
      </c>
      <c r="D5" t="s">
        <v>2417</v>
      </c>
    </row>
    <row r="6" spans="2:4">
      <c r="B6" s="216" t="s">
        <v>1409</v>
      </c>
      <c r="C6" t="s">
        <v>2418</v>
      </c>
      <c r="D6" t="s">
        <v>2419</v>
      </c>
    </row>
    <row r="7" spans="2:4">
      <c r="B7" t="s">
        <v>788</v>
      </c>
      <c r="D7" t="s">
        <v>2420</v>
      </c>
    </row>
    <row r="8" spans="4:4">
      <c r="D8" t="s">
        <v>2421</v>
      </c>
    </row>
    <row r="9" spans="4:4">
      <c r="D9" t="s">
        <v>2422</v>
      </c>
    </row>
    <row r="10" spans="4:4">
      <c r="D10" t="s">
        <v>2423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L3" sqref="L3"/>
    </sheetView>
  </sheetViews>
  <sheetFormatPr defaultColWidth="8.75833333333333" defaultRowHeight="13.5"/>
  <cols>
    <col min="2" max="2" width="23.125" customWidth="1"/>
    <col min="4" max="4" width="10.125"/>
    <col min="5" max="5" width="41" customWidth="1"/>
    <col min="6" max="7" width="10.125"/>
  </cols>
  <sheetData>
    <row r="2" ht="16.5" spans="2:5">
      <c r="B2" s="174" t="s">
        <v>1638</v>
      </c>
      <c r="C2" s="174" t="s">
        <v>2424</v>
      </c>
      <c r="D2" s="175">
        <v>150</v>
      </c>
      <c r="E2" s="176"/>
    </row>
    <row r="3" ht="16.5" spans="2:5">
      <c r="B3" s="174" t="s">
        <v>1641</v>
      </c>
      <c r="C3" s="174" t="s">
        <v>2424</v>
      </c>
      <c r="D3" s="175">
        <v>610</v>
      </c>
      <c r="E3" s="176"/>
    </row>
    <row r="4" ht="16.5" spans="2:5">
      <c r="B4" s="174" t="s">
        <v>1644</v>
      </c>
      <c r="C4" s="174" t="s">
        <v>2424</v>
      </c>
      <c r="D4" s="175">
        <v>270</v>
      </c>
      <c r="E4" s="176"/>
    </row>
    <row r="5" ht="16.5" spans="2:5">
      <c r="B5" s="174" t="s">
        <v>1646</v>
      </c>
      <c r="C5" s="174" t="s">
        <v>2424</v>
      </c>
      <c r="D5" s="175">
        <v>600</v>
      </c>
      <c r="E5" s="176"/>
    </row>
    <row r="6" ht="16.5" spans="2:5">
      <c r="B6" s="174" t="s">
        <v>1648</v>
      </c>
      <c r="C6" s="174" t="s">
        <v>2424</v>
      </c>
      <c r="D6" s="175">
        <v>150</v>
      </c>
      <c r="E6" s="176"/>
    </row>
    <row r="7" ht="16.5" spans="2:5">
      <c r="B7" s="174" t="s">
        <v>1650</v>
      </c>
      <c r="C7" s="174" t="s">
        <v>2424</v>
      </c>
      <c r="D7" s="175">
        <v>380</v>
      </c>
      <c r="E7" s="176"/>
    </row>
    <row r="8" ht="16.5" spans="2:5">
      <c r="B8" s="174" t="s">
        <v>1652</v>
      </c>
      <c r="C8" s="174" t="s">
        <v>2424</v>
      </c>
      <c r="D8" s="175">
        <v>150</v>
      </c>
      <c r="E8" s="176"/>
    </row>
    <row r="9" ht="16.5" spans="2:5">
      <c r="B9" s="174" t="s">
        <v>1638</v>
      </c>
      <c r="C9" s="174" t="s">
        <v>2425</v>
      </c>
      <c r="D9" s="175">
        <v>250</v>
      </c>
      <c r="E9" s="176"/>
    </row>
    <row r="10" ht="16.5" spans="2:5">
      <c r="B10" s="174" t="s">
        <v>1641</v>
      </c>
      <c r="C10" s="174" t="s">
        <v>2425</v>
      </c>
      <c r="D10" s="175">
        <v>910</v>
      </c>
      <c r="E10" s="176"/>
    </row>
    <row r="11" ht="16.5" spans="2:5">
      <c r="B11" s="174" t="s">
        <v>1644</v>
      </c>
      <c r="C11" s="174" t="s">
        <v>2425</v>
      </c>
      <c r="D11" s="175">
        <v>260</v>
      </c>
      <c r="E11" s="176"/>
    </row>
    <row r="12" ht="16.5" spans="2:5">
      <c r="B12" s="174" t="s">
        <v>1646</v>
      </c>
      <c r="C12" s="174" t="s">
        <v>2425</v>
      </c>
      <c r="D12" s="175">
        <v>1012</v>
      </c>
      <c r="E12" s="176"/>
    </row>
    <row r="13" ht="16.5" spans="2:5">
      <c r="B13" s="174" t="s">
        <v>1648</v>
      </c>
      <c r="C13" s="174" t="s">
        <v>2425</v>
      </c>
      <c r="D13" s="175">
        <v>150</v>
      </c>
      <c r="E13" s="176"/>
    </row>
    <row r="14" ht="16.5" spans="2:5">
      <c r="B14" s="174" t="s">
        <v>1650</v>
      </c>
      <c r="C14" s="174" t="s">
        <v>2425</v>
      </c>
      <c r="D14" s="175">
        <v>380</v>
      </c>
      <c r="E14" s="176"/>
    </row>
    <row r="15" ht="16.5" spans="2:5">
      <c r="B15" s="174" t="s">
        <v>1652</v>
      </c>
      <c r="C15" s="174" t="s">
        <v>2425</v>
      </c>
      <c r="D15" s="175">
        <v>150</v>
      </c>
      <c r="E15" s="176"/>
    </row>
    <row r="16" ht="16.5" spans="2:5">
      <c r="B16" s="174" t="s">
        <v>1638</v>
      </c>
      <c r="C16" s="174" t="s">
        <v>2426</v>
      </c>
      <c r="D16" s="175">
        <v>250</v>
      </c>
      <c r="E16" s="176"/>
    </row>
    <row r="17" ht="16.5" spans="2:5">
      <c r="B17" s="174" t="s">
        <v>1641</v>
      </c>
      <c r="C17" s="174" t="s">
        <v>2426</v>
      </c>
      <c r="D17" s="175">
        <v>960</v>
      </c>
      <c r="E17" s="176"/>
    </row>
    <row r="18" ht="16.5" spans="2:5">
      <c r="B18" s="174" t="s">
        <v>1644</v>
      </c>
      <c r="C18" s="174" t="s">
        <v>2426</v>
      </c>
      <c r="D18" s="175">
        <v>260</v>
      </c>
      <c r="E18" s="176"/>
    </row>
    <row r="19" ht="16.5" spans="2:5">
      <c r="B19" s="174" t="s">
        <v>1646</v>
      </c>
      <c r="C19" s="174" t="s">
        <v>2426</v>
      </c>
      <c r="D19" s="175">
        <v>1012</v>
      </c>
      <c r="E19" s="176"/>
    </row>
    <row r="20" ht="16.5" spans="2:5">
      <c r="B20" s="174" t="s">
        <v>1648</v>
      </c>
      <c r="C20" s="174" t="s">
        <v>2426</v>
      </c>
      <c r="D20" s="175">
        <v>150</v>
      </c>
      <c r="E20" s="176"/>
    </row>
    <row r="21" ht="16.5" spans="2:5">
      <c r="B21" s="174" t="s">
        <v>1650</v>
      </c>
      <c r="C21" s="174" t="s">
        <v>2426</v>
      </c>
      <c r="D21" s="175">
        <v>380</v>
      </c>
      <c r="E21" s="176"/>
    </row>
    <row r="22" ht="16.5" spans="2:5">
      <c r="B22" s="174" t="s">
        <v>1652</v>
      </c>
      <c r="C22" s="174" t="s">
        <v>2426</v>
      </c>
      <c r="D22" s="175">
        <v>150</v>
      </c>
      <c r="E22" s="176"/>
    </row>
    <row r="26" ht="112.5" spans="2:131">
      <c r="B26" s="177" t="s">
        <v>2427</v>
      </c>
      <c r="C26" s="178" t="s">
        <v>2428</v>
      </c>
      <c r="D26" s="177" t="s">
        <v>2429</v>
      </c>
      <c r="E26" s="177"/>
      <c r="F26" s="179" t="s">
        <v>2406</v>
      </c>
      <c r="G26" s="179" t="s">
        <v>2406</v>
      </c>
      <c r="H26" s="179" t="s">
        <v>2406</v>
      </c>
      <c r="I26" s="179" t="s">
        <v>2406</v>
      </c>
      <c r="J26" s="179" t="s">
        <v>2406</v>
      </c>
      <c r="K26" s="179" t="s">
        <v>2406</v>
      </c>
      <c r="L26" s="179" t="s">
        <v>2406</v>
      </c>
      <c r="M26" s="179" t="s">
        <v>2406</v>
      </c>
      <c r="N26" s="179" t="s">
        <v>2406</v>
      </c>
      <c r="O26" s="179" t="s">
        <v>2406</v>
      </c>
      <c r="P26" s="179" t="s">
        <v>2406</v>
      </c>
      <c r="Q26" s="179" t="s">
        <v>2406</v>
      </c>
      <c r="R26" s="179" t="s">
        <v>2406</v>
      </c>
      <c r="S26" s="179" t="s">
        <v>2406</v>
      </c>
      <c r="T26" s="179" t="s">
        <v>2406</v>
      </c>
      <c r="U26" s="179" t="s">
        <v>2406</v>
      </c>
      <c r="V26" s="179" t="s">
        <v>2406</v>
      </c>
      <c r="W26" s="179" t="s">
        <v>2406</v>
      </c>
      <c r="X26" s="179" t="s">
        <v>2406</v>
      </c>
      <c r="Y26" s="179" t="s">
        <v>2406</v>
      </c>
      <c r="Z26" s="179" t="s">
        <v>2406</v>
      </c>
      <c r="AA26" s="179" t="s">
        <v>2416</v>
      </c>
      <c r="AB26" s="179" t="s">
        <v>2416</v>
      </c>
      <c r="AC26" s="179" t="s">
        <v>2416</v>
      </c>
      <c r="AD26" s="179" t="s">
        <v>2416</v>
      </c>
      <c r="AE26" s="179" t="s">
        <v>2416</v>
      </c>
      <c r="AF26" s="179" t="s">
        <v>2416</v>
      </c>
      <c r="AG26" s="179" t="s">
        <v>2416</v>
      </c>
      <c r="AH26" s="179" t="s">
        <v>2416</v>
      </c>
      <c r="AI26" s="179" t="s">
        <v>2416</v>
      </c>
      <c r="AJ26" s="179" t="s">
        <v>2416</v>
      </c>
      <c r="AK26" s="179" t="s">
        <v>2416</v>
      </c>
      <c r="AL26" s="179" t="s">
        <v>2416</v>
      </c>
      <c r="AM26" s="179" t="s">
        <v>2416</v>
      </c>
      <c r="AN26" s="179" t="s">
        <v>2416</v>
      </c>
      <c r="AO26" s="179" t="s">
        <v>2416</v>
      </c>
      <c r="AP26" s="179" t="s">
        <v>2416</v>
      </c>
      <c r="AQ26" s="179" t="s">
        <v>2416</v>
      </c>
      <c r="AR26" s="179" t="s">
        <v>2416</v>
      </c>
      <c r="AS26" s="179" t="s">
        <v>2416</v>
      </c>
      <c r="AT26" s="179" t="s">
        <v>2416</v>
      </c>
      <c r="AU26" s="179" t="s">
        <v>2416</v>
      </c>
      <c r="AV26" s="179" t="s">
        <v>2418</v>
      </c>
      <c r="AW26" s="179" t="s">
        <v>2418</v>
      </c>
      <c r="AX26" s="179" t="s">
        <v>2418</v>
      </c>
      <c r="AY26" s="179" t="s">
        <v>2418</v>
      </c>
      <c r="AZ26" s="179" t="s">
        <v>2418</v>
      </c>
      <c r="BA26" s="179" t="s">
        <v>2418</v>
      </c>
      <c r="BB26" s="179" t="s">
        <v>2418</v>
      </c>
      <c r="BC26" s="179" t="s">
        <v>2418</v>
      </c>
      <c r="BD26" s="179" t="s">
        <v>2418</v>
      </c>
      <c r="BE26" s="179" t="s">
        <v>2418</v>
      </c>
      <c r="BF26" s="179" t="s">
        <v>2418</v>
      </c>
      <c r="BG26" s="179" t="s">
        <v>2418</v>
      </c>
      <c r="BH26" s="179" t="s">
        <v>2418</v>
      </c>
      <c r="BI26" s="179" t="s">
        <v>2418</v>
      </c>
      <c r="BJ26" s="179" t="s">
        <v>2418</v>
      </c>
      <c r="BK26" s="179" t="s">
        <v>2418</v>
      </c>
      <c r="BL26" s="179" t="s">
        <v>2418</v>
      </c>
      <c r="BM26" s="179" t="s">
        <v>2418</v>
      </c>
      <c r="BN26" s="179" t="s">
        <v>2418</v>
      </c>
      <c r="BO26" s="179" t="s">
        <v>2418</v>
      </c>
      <c r="BP26" s="179" t="s">
        <v>2418</v>
      </c>
      <c r="BQ26" s="179" t="s">
        <v>2406</v>
      </c>
      <c r="BR26" s="179" t="s">
        <v>2406</v>
      </c>
      <c r="BS26" s="179" t="s">
        <v>2406</v>
      </c>
      <c r="BT26" s="179" t="s">
        <v>2406</v>
      </c>
      <c r="BU26" s="179" t="s">
        <v>2406</v>
      </c>
      <c r="BV26" s="179" t="s">
        <v>2406</v>
      </c>
      <c r="BW26" s="179" t="s">
        <v>2406</v>
      </c>
      <c r="BX26" s="179" t="s">
        <v>2406</v>
      </c>
      <c r="BY26" s="179" t="s">
        <v>2406</v>
      </c>
      <c r="BZ26" s="179" t="s">
        <v>2406</v>
      </c>
      <c r="CA26" s="179" t="s">
        <v>2406</v>
      </c>
      <c r="CB26" s="179" t="s">
        <v>2406</v>
      </c>
      <c r="CC26" s="179" t="s">
        <v>2406</v>
      </c>
      <c r="CD26" s="179" t="s">
        <v>2406</v>
      </c>
      <c r="CE26" s="179" t="s">
        <v>2406</v>
      </c>
      <c r="CF26" s="179" t="s">
        <v>2406</v>
      </c>
      <c r="CG26" s="179" t="s">
        <v>2406</v>
      </c>
      <c r="CH26" s="179" t="s">
        <v>2406</v>
      </c>
      <c r="CI26" s="179" t="s">
        <v>2406</v>
      </c>
      <c r="CJ26" s="179" t="s">
        <v>2406</v>
      </c>
      <c r="CK26" s="179" t="s">
        <v>2406</v>
      </c>
      <c r="CL26" s="179" t="s">
        <v>2416</v>
      </c>
      <c r="CM26" s="179" t="s">
        <v>2416</v>
      </c>
      <c r="CN26" s="179" t="s">
        <v>2416</v>
      </c>
      <c r="CO26" s="179" t="s">
        <v>2416</v>
      </c>
      <c r="CP26" s="179" t="s">
        <v>2416</v>
      </c>
      <c r="CQ26" s="179" t="s">
        <v>2416</v>
      </c>
      <c r="CR26" s="179" t="s">
        <v>2416</v>
      </c>
      <c r="CS26" s="179" t="s">
        <v>2416</v>
      </c>
      <c r="CT26" s="179" t="s">
        <v>2416</v>
      </c>
      <c r="CU26" s="179" t="s">
        <v>2416</v>
      </c>
      <c r="CV26" s="179" t="s">
        <v>2416</v>
      </c>
      <c r="CW26" s="179" t="s">
        <v>2416</v>
      </c>
      <c r="CX26" s="179" t="s">
        <v>2416</v>
      </c>
      <c r="CY26" s="179" t="s">
        <v>2416</v>
      </c>
      <c r="CZ26" s="179" t="s">
        <v>2416</v>
      </c>
      <c r="DA26" s="179" t="s">
        <v>2416</v>
      </c>
      <c r="DB26" s="179" t="s">
        <v>2416</v>
      </c>
      <c r="DC26" s="179" t="s">
        <v>2416</v>
      </c>
      <c r="DD26" s="179" t="s">
        <v>2416</v>
      </c>
      <c r="DE26" s="179" t="s">
        <v>2416</v>
      </c>
      <c r="DF26" s="179" t="s">
        <v>2416</v>
      </c>
      <c r="DG26" s="179" t="s">
        <v>2418</v>
      </c>
      <c r="DH26" s="179" t="s">
        <v>2418</v>
      </c>
      <c r="DI26" s="179" t="s">
        <v>2418</v>
      </c>
      <c r="DJ26" s="179" t="s">
        <v>2418</v>
      </c>
      <c r="DK26" s="179" t="s">
        <v>2418</v>
      </c>
      <c r="DL26" s="179" t="s">
        <v>2418</v>
      </c>
      <c r="DM26" s="179" t="s">
        <v>2418</v>
      </c>
      <c r="DN26" s="179" t="s">
        <v>2418</v>
      </c>
      <c r="DO26" s="179" t="s">
        <v>2418</v>
      </c>
      <c r="DP26" s="179" t="s">
        <v>2418</v>
      </c>
      <c r="DQ26" s="179" t="s">
        <v>2418</v>
      </c>
      <c r="DR26" s="179" t="s">
        <v>2418</v>
      </c>
      <c r="DS26" s="179" t="s">
        <v>2418</v>
      </c>
      <c r="DT26" s="179" t="s">
        <v>2418</v>
      </c>
      <c r="DU26" s="179" t="s">
        <v>2418</v>
      </c>
      <c r="DV26" s="179" t="s">
        <v>2418</v>
      </c>
      <c r="DW26" s="179" t="s">
        <v>2418</v>
      </c>
      <c r="DX26" s="179" t="s">
        <v>2418</v>
      </c>
      <c r="DY26" s="179" t="s">
        <v>2418</v>
      </c>
      <c r="DZ26" s="179" t="s">
        <v>2418</v>
      </c>
      <c r="EA26" s="179" t="s">
        <v>2418</v>
      </c>
    </row>
    <row r="27" ht="37.5" spans="2:131">
      <c r="B27" s="177"/>
      <c r="C27" s="180"/>
      <c r="D27" s="177"/>
      <c r="E27" s="177"/>
      <c r="F27" s="179" t="s">
        <v>2430</v>
      </c>
      <c r="G27" s="179" t="s">
        <v>2430</v>
      </c>
      <c r="H27" s="179" t="s">
        <v>2430</v>
      </c>
      <c r="I27" s="179" t="s">
        <v>2430</v>
      </c>
      <c r="J27" s="179" t="s">
        <v>2430</v>
      </c>
      <c r="K27" s="179" t="s">
        <v>2430</v>
      </c>
      <c r="L27" s="179" t="s">
        <v>2430</v>
      </c>
      <c r="M27" s="179" t="s">
        <v>2431</v>
      </c>
      <c r="N27" s="179" t="s">
        <v>2431</v>
      </c>
      <c r="O27" s="179" t="s">
        <v>2431</v>
      </c>
      <c r="P27" s="179" t="s">
        <v>2431</v>
      </c>
      <c r="Q27" s="179" t="s">
        <v>2431</v>
      </c>
      <c r="R27" s="179" t="s">
        <v>2431</v>
      </c>
      <c r="S27" s="179" t="s">
        <v>2431</v>
      </c>
      <c r="T27" s="179" t="s">
        <v>2432</v>
      </c>
      <c r="U27" s="179" t="s">
        <v>2432</v>
      </c>
      <c r="V27" s="179" t="s">
        <v>2432</v>
      </c>
      <c r="W27" s="179" t="s">
        <v>2432</v>
      </c>
      <c r="X27" s="179" t="s">
        <v>2432</v>
      </c>
      <c r="Y27" s="179" t="s">
        <v>2432</v>
      </c>
      <c r="Z27" s="179" t="s">
        <v>2432</v>
      </c>
      <c r="AA27" s="179" t="s">
        <v>2430</v>
      </c>
      <c r="AB27" s="179" t="s">
        <v>2430</v>
      </c>
      <c r="AC27" s="179" t="s">
        <v>2430</v>
      </c>
      <c r="AD27" s="179" t="s">
        <v>2430</v>
      </c>
      <c r="AE27" s="179" t="s">
        <v>2430</v>
      </c>
      <c r="AF27" s="179" t="s">
        <v>2430</v>
      </c>
      <c r="AG27" s="179" t="s">
        <v>2430</v>
      </c>
      <c r="AH27" s="179" t="s">
        <v>2431</v>
      </c>
      <c r="AI27" s="179" t="s">
        <v>2431</v>
      </c>
      <c r="AJ27" s="179" t="s">
        <v>2431</v>
      </c>
      <c r="AK27" s="179" t="s">
        <v>2431</v>
      </c>
      <c r="AL27" s="179" t="s">
        <v>2431</v>
      </c>
      <c r="AM27" s="179" t="s">
        <v>2431</v>
      </c>
      <c r="AN27" s="179" t="s">
        <v>2431</v>
      </c>
      <c r="AO27" s="179" t="s">
        <v>2432</v>
      </c>
      <c r="AP27" s="179" t="s">
        <v>2432</v>
      </c>
      <c r="AQ27" s="179" t="s">
        <v>2432</v>
      </c>
      <c r="AR27" s="179" t="s">
        <v>2432</v>
      </c>
      <c r="AS27" s="179" t="s">
        <v>2432</v>
      </c>
      <c r="AT27" s="179" t="s">
        <v>2432</v>
      </c>
      <c r="AU27" s="179" t="s">
        <v>2432</v>
      </c>
      <c r="AV27" s="179" t="s">
        <v>2430</v>
      </c>
      <c r="AW27" s="179" t="s">
        <v>2430</v>
      </c>
      <c r="AX27" s="179" t="s">
        <v>2430</v>
      </c>
      <c r="AY27" s="179" t="s">
        <v>2430</v>
      </c>
      <c r="AZ27" s="179" t="s">
        <v>2430</v>
      </c>
      <c r="BA27" s="179" t="s">
        <v>2430</v>
      </c>
      <c r="BB27" s="179" t="s">
        <v>2430</v>
      </c>
      <c r="BC27" s="179" t="s">
        <v>2431</v>
      </c>
      <c r="BD27" s="179" t="s">
        <v>2431</v>
      </c>
      <c r="BE27" s="179" t="s">
        <v>2431</v>
      </c>
      <c r="BF27" s="179" t="s">
        <v>2431</v>
      </c>
      <c r="BG27" s="179" t="s">
        <v>2431</v>
      </c>
      <c r="BH27" s="179" t="s">
        <v>2431</v>
      </c>
      <c r="BI27" s="179" t="s">
        <v>2431</v>
      </c>
      <c r="BJ27" s="179" t="s">
        <v>2432</v>
      </c>
      <c r="BK27" s="179" t="s">
        <v>2432</v>
      </c>
      <c r="BL27" s="179" t="s">
        <v>2432</v>
      </c>
      <c r="BM27" s="179" t="s">
        <v>2432</v>
      </c>
      <c r="BN27" s="179" t="s">
        <v>2432</v>
      </c>
      <c r="BO27" s="179" t="s">
        <v>2432</v>
      </c>
      <c r="BP27" s="179" t="s">
        <v>2432</v>
      </c>
      <c r="BQ27" s="179" t="s">
        <v>2430</v>
      </c>
      <c r="BR27" s="179" t="s">
        <v>2430</v>
      </c>
      <c r="BS27" s="179" t="s">
        <v>2430</v>
      </c>
      <c r="BT27" s="179" t="s">
        <v>2430</v>
      </c>
      <c r="BU27" s="179" t="s">
        <v>2430</v>
      </c>
      <c r="BV27" s="179" t="s">
        <v>2430</v>
      </c>
      <c r="BW27" s="179" t="s">
        <v>2430</v>
      </c>
      <c r="BX27" s="179" t="s">
        <v>2431</v>
      </c>
      <c r="BY27" s="179" t="s">
        <v>2431</v>
      </c>
      <c r="BZ27" s="179" t="s">
        <v>2431</v>
      </c>
      <c r="CA27" s="179" t="s">
        <v>2431</v>
      </c>
      <c r="CB27" s="179" t="s">
        <v>2431</v>
      </c>
      <c r="CC27" s="179" t="s">
        <v>2431</v>
      </c>
      <c r="CD27" s="179" t="s">
        <v>2431</v>
      </c>
      <c r="CE27" s="179" t="s">
        <v>2432</v>
      </c>
      <c r="CF27" s="179" t="s">
        <v>2432</v>
      </c>
      <c r="CG27" s="179" t="s">
        <v>2432</v>
      </c>
      <c r="CH27" s="179" t="s">
        <v>2432</v>
      </c>
      <c r="CI27" s="179" t="s">
        <v>2432</v>
      </c>
      <c r="CJ27" s="179" t="s">
        <v>2432</v>
      </c>
      <c r="CK27" s="179" t="s">
        <v>2432</v>
      </c>
      <c r="CL27" s="179" t="s">
        <v>2430</v>
      </c>
      <c r="CM27" s="179" t="s">
        <v>2430</v>
      </c>
      <c r="CN27" s="179" t="s">
        <v>2430</v>
      </c>
      <c r="CO27" s="179" t="s">
        <v>2430</v>
      </c>
      <c r="CP27" s="179" t="s">
        <v>2430</v>
      </c>
      <c r="CQ27" s="179" t="s">
        <v>2430</v>
      </c>
      <c r="CR27" s="179" t="s">
        <v>2430</v>
      </c>
      <c r="CS27" s="179" t="s">
        <v>2431</v>
      </c>
      <c r="CT27" s="179" t="s">
        <v>2431</v>
      </c>
      <c r="CU27" s="179" t="s">
        <v>2431</v>
      </c>
      <c r="CV27" s="179" t="s">
        <v>2431</v>
      </c>
      <c r="CW27" s="179" t="s">
        <v>2431</v>
      </c>
      <c r="CX27" s="179" t="s">
        <v>2431</v>
      </c>
      <c r="CY27" s="179" t="s">
        <v>2431</v>
      </c>
      <c r="CZ27" s="179" t="s">
        <v>2432</v>
      </c>
      <c r="DA27" s="179" t="s">
        <v>2432</v>
      </c>
      <c r="DB27" s="179" t="s">
        <v>2432</v>
      </c>
      <c r="DC27" s="179" t="s">
        <v>2432</v>
      </c>
      <c r="DD27" s="179" t="s">
        <v>2432</v>
      </c>
      <c r="DE27" s="179" t="s">
        <v>2432</v>
      </c>
      <c r="DF27" s="179" t="s">
        <v>2432</v>
      </c>
      <c r="DG27" s="179" t="s">
        <v>2430</v>
      </c>
      <c r="DH27" s="179" t="s">
        <v>2430</v>
      </c>
      <c r="DI27" s="179" t="s">
        <v>2430</v>
      </c>
      <c r="DJ27" s="179" t="s">
        <v>2430</v>
      </c>
      <c r="DK27" s="179" t="s">
        <v>2430</v>
      </c>
      <c r="DL27" s="179" t="s">
        <v>2430</v>
      </c>
      <c r="DM27" s="179" t="s">
        <v>2430</v>
      </c>
      <c r="DN27" s="179" t="s">
        <v>2431</v>
      </c>
      <c r="DO27" s="179" t="s">
        <v>2431</v>
      </c>
      <c r="DP27" s="179" t="s">
        <v>2431</v>
      </c>
      <c r="DQ27" s="179" t="s">
        <v>2431</v>
      </c>
      <c r="DR27" s="179" t="s">
        <v>2431</v>
      </c>
      <c r="DS27" s="179" t="s">
        <v>2431</v>
      </c>
      <c r="DT27" s="179" t="s">
        <v>2431</v>
      </c>
      <c r="DU27" s="179" t="s">
        <v>2432</v>
      </c>
      <c r="DV27" s="179" t="s">
        <v>2432</v>
      </c>
      <c r="DW27" s="179" t="s">
        <v>2432</v>
      </c>
      <c r="DX27" s="179" t="s">
        <v>2432</v>
      </c>
      <c r="DY27" s="179" t="s">
        <v>2432</v>
      </c>
      <c r="DZ27" s="179" t="s">
        <v>2432</v>
      </c>
      <c r="EA27" s="179" t="s">
        <v>2432</v>
      </c>
    </row>
    <row r="28" ht="40.5" spans="2:131">
      <c r="B28" s="177"/>
      <c r="C28" s="181"/>
      <c r="D28" s="177"/>
      <c r="E28" s="177"/>
      <c r="F28" s="179" t="s">
        <v>2408</v>
      </c>
      <c r="G28" s="182" t="s">
        <v>2417</v>
      </c>
      <c r="H28" s="182" t="s">
        <v>2419</v>
      </c>
      <c r="I28" s="182" t="s">
        <v>2420</v>
      </c>
      <c r="J28" s="182" t="s">
        <v>2421</v>
      </c>
      <c r="K28" s="182" t="s">
        <v>2422</v>
      </c>
      <c r="L28" s="203" t="s">
        <v>2423</v>
      </c>
      <c r="M28" s="179" t="s">
        <v>2408</v>
      </c>
      <c r="N28" s="182" t="s">
        <v>2417</v>
      </c>
      <c r="O28" s="182" t="s">
        <v>2419</v>
      </c>
      <c r="P28" s="204" t="s">
        <v>2420</v>
      </c>
      <c r="Q28" s="204" t="s">
        <v>2421</v>
      </c>
      <c r="R28" s="204" t="s">
        <v>2422</v>
      </c>
      <c r="S28" s="203" t="s">
        <v>2423</v>
      </c>
      <c r="T28" s="208" t="s">
        <v>2408</v>
      </c>
      <c r="U28" s="204" t="s">
        <v>2417</v>
      </c>
      <c r="V28" s="204" t="s">
        <v>2419</v>
      </c>
      <c r="W28" s="204" t="s">
        <v>2420</v>
      </c>
      <c r="X28" s="204" t="s">
        <v>2421</v>
      </c>
      <c r="Y28" s="204" t="s">
        <v>2422</v>
      </c>
      <c r="Z28" s="203" t="s">
        <v>2423</v>
      </c>
      <c r="AA28" s="209" t="s">
        <v>2408</v>
      </c>
      <c r="AB28" s="204" t="s">
        <v>2417</v>
      </c>
      <c r="AC28" s="204" t="s">
        <v>2419</v>
      </c>
      <c r="AD28" s="204" t="s">
        <v>2420</v>
      </c>
      <c r="AE28" s="204" t="s">
        <v>2421</v>
      </c>
      <c r="AF28" s="204" t="s">
        <v>2422</v>
      </c>
      <c r="AG28" s="203" t="s">
        <v>2423</v>
      </c>
      <c r="AH28" s="209" t="s">
        <v>2408</v>
      </c>
      <c r="AI28" s="204" t="s">
        <v>2417</v>
      </c>
      <c r="AJ28" s="204" t="s">
        <v>2419</v>
      </c>
      <c r="AK28" s="204" t="s">
        <v>2420</v>
      </c>
      <c r="AL28" s="204" t="s">
        <v>2421</v>
      </c>
      <c r="AM28" s="204" t="s">
        <v>2422</v>
      </c>
      <c r="AN28" s="203" t="s">
        <v>2423</v>
      </c>
      <c r="AO28" s="209" t="s">
        <v>2408</v>
      </c>
      <c r="AP28" s="204" t="s">
        <v>2417</v>
      </c>
      <c r="AQ28" s="204" t="s">
        <v>2419</v>
      </c>
      <c r="AR28" s="204" t="s">
        <v>2420</v>
      </c>
      <c r="AS28" s="204" t="s">
        <v>2421</v>
      </c>
      <c r="AT28" s="204" t="s">
        <v>2422</v>
      </c>
      <c r="AU28" s="203" t="s">
        <v>2423</v>
      </c>
      <c r="AV28" s="208" t="s">
        <v>2408</v>
      </c>
      <c r="AW28" s="203" t="s">
        <v>2417</v>
      </c>
      <c r="AX28" s="203" t="s">
        <v>2419</v>
      </c>
      <c r="AY28" s="203" t="s">
        <v>2420</v>
      </c>
      <c r="AZ28" s="203" t="s">
        <v>2421</v>
      </c>
      <c r="BA28" s="203" t="s">
        <v>2422</v>
      </c>
      <c r="BB28" s="203" t="s">
        <v>2423</v>
      </c>
      <c r="BC28" s="208" t="s">
        <v>2408</v>
      </c>
      <c r="BD28" s="203" t="s">
        <v>2417</v>
      </c>
      <c r="BE28" s="203" t="s">
        <v>2419</v>
      </c>
      <c r="BF28" s="203" t="s">
        <v>2420</v>
      </c>
      <c r="BG28" s="211" t="s">
        <v>2421</v>
      </c>
      <c r="BH28" s="211" t="s">
        <v>2422</v>
      </c>
      <c r="BI28" s="211" t="s">
        <v>2423</v>
      </c>
      <c r="BJ28" s="179" t="s">
        <v>2408</v>
      </c>
      <c r="BK28" s="211" t="s">
        <v>2417</v>
      </c>
      <c r="BL28" s="211" t="s">
        <v>2419</v>
      </c>
      <c r="BM28" s="211" t="s">
        <v>2420</v>
      </c>
      <c r="BN28" s="211" t="s">
        <v>2421</v>
      </c>
      <c r="BO28" s="211" t="s">
        <v>2422</v>
      </c>
      <c r="BP28" s="211" t="s">
        <v>2423</v>
      </c>
      <c r="BQ28" s="179" t="s">
        <v>2408</v>
      </c>
      <c r="BR28" s="182" t="s">
        <v>2417</v>
      </c>
      <c r="BS28" s="182" t="s">
        <v>2419</v>
      </c>
      <c r="BT28" s="182" t="s">
        <v>2420</v>
      </c>
      <c r="BU28" s="182" t="s">
        <v>2421</v>
      </c>
      <c r="BV28" s="182" t="s">
        <v>2422</v>
      </c>
      <c r="BW28" s="203" t="s">
        <v>2423</v>
      </c>
      <c r="BX28" s="179" t="s">
        <v>2408</v>
      </c>
      <c r="BY28" s="182" t="s">
        <v>2417</v>
      </c>
      <c r="BZ28" s="182" t="s">
        <v>2419</v>
      </c>
      <c r="CA28" s="204" t="s">
        <v>2420</v>
      </c>
      <c r="CB28" s="204" t="s">
        <v>2421</v>
      </c>
      <c r="CC28" s="204" t="s">
        <v>2422</v>
      </c>
      <c r="CD28" s="203" t="s">
        <v>2423</v>
      </c>
      <c r="CE28" s="208" t="s">
        <v>2408</v>
      </c>
      <c r="CF28" s="204" t="s">
        <v>2417</v>
      </c>
      <c r="CG28" s="204" t="s">
        <v>2419</v>
      </c>
      <c r="CH28" s="204" t="s">
        <v>2420</v>
      </c>
      <c r="CI28" s="204" t="s">
        <v>2421</v>
      </c>
      <c r="CJ28" s="204" t="s">
        <v>2422</v>
      </c>
      <c r="CK28" s="203" t="s">
        <v>2423</v>
      </c>
      <c r="CL28" s="209" t="s">
        <v>2408</v>
      </c>
      <c r="CM28" s="204" t="s">
        <v>2417</v>
      </c>
      <c r="CN28" s="204" t="s">
        <v>2419</v>
      </c>
      <c r="CO28" s="204" t="s">
        <v>2420</v>
      </c>
      <c r="CP28" s="204" t="s">
        <v>2421</v>
      </c>
      <c r="CQ28" s="204" t="s">
        <v>2422</v>
      </c>
      <c r="CR28" s="203" t="s">
        <v>2423</v>
      </c>
      <c r="CS28" s="209" t="s">
        <v>2408</v>
      </c>
      <c r="CT28" s="204" t="s">
        <v>2417</v>
      </c>
      <c r="CU28" s="204" t="s">
        <v>2419</v>
      </c>
      <c r="CV28" s="204" t="s">
        <v>2420</v>
      </c>
      <c r="CW28" s="204" t="s">
        <v>2421</v>
      </c>
      <c r="CX28" s="204" t="s">
        <v>2422</v>
      </c>
      <c r="CY28" s="203" t="s">
        <v>2423</v>
      </c>
      <c r="CZ28" s="209" t="s">
        <v>2408</v>
      </c>
      <c r="DA28" s="204" t="s">
        <v>2417</v>
      </c>
      <c r="DB28" s="204" t="s">
        <v>2419</v>
      </c>
      <c r="DC28" s="204" t="s">
        <v>2420</v>
      </c>
      <c r="DD28" s="204" t="s">
        <v>2421</v>
      </c>
      <c r="DE28" s="204" t="s">
        <v>2422</v>
      </c>
      <c r="DF28" s="203" t="s">
        <v>2423</v>
      </c>
      <c r="DG28" s="208" t="s">
        <v>2408</v>
      </c>
      <c r="DH28" s="203" t="s">
        <v>2417</v>
      </c>
      <c r="DI28" s="203" t="s">
        <v>2419</v>
      </c>
      <c r="DJ28" s="203" t="s">
        <v>2420</v>
      </c>
      <c r="DK28" s="203" t="s">
        <v>2421</v>
      </c>
      <c r="DL28" s="203" t="s">
        <v>2422</v>
      </c>
      <c r="DM28" s="203" t="s">
        <v>2423</v>
      </c>
      <c r="DN28" s="208" t="s">
        <v>2408</v>
      </c>
      <c r="DO28" s="203" t="s">
        <v>2417</v>
      </c>
      <c r="DP28" s="203" t="s">
        <v>2419</v>
      </c>
      <c r="DQ28" s="203" t="s">
        <v>2420</v>
      </c>
      <c r="DR28" s="211" t="s">
        <v>2421</v>
      </c>
      <c r="DS28" s="211" t="s">
        <v>2422</v>
      </c>
      <c r="DT28" s="211" t="s">
        <v>2423</v>
      </c>
      <c r="DU28" s="179" t="s">
        <v>2408</v>
      </c>
      <c r="DV28" s="211" t="s">
        <v>2417</v>
      </c>
      <c r="DW28" s="211" t="s">
        <v>2419</v>
      </c>
      <c r="DX28" s="211" t="s">
        <v>2420</v>
      </c>
      <c r="DY28" s="211" t="s">
        <v>2421</v>
      </c>
      <c r="DZ28" s="211" t="s">
        <v>2422</v>
      </c>
      <c r="EA28" s="211" t="s">
        <v>2423</v>
      </c>
    </row>
    <row r="29" ht="20.25" spans="2:131">
      <c r="B29" s="178"/>
      <c r="C29" s="180"/>
      <c r="D29" s="177"/>
      <c r="E29" s="177"/>
      <c r="F29" s="179" t="s">
        <v>2433</v>
      </c>
      <c r="G29" s="179" t="s">
        <v>2433</v>
      </c>
      <c r="H29" s="179" t="s">
        <v>2433</v>
      </c>
      <c r="I29" s="179" t="s">
        <v>2433</v>
      </c>
      <c r="J29" s="179" t="s">
        <v>2433</v>
      </c>
      <c r="K29" s="179" t="s">
        <v>2433</v>
      </c>
      <c r="L29" s="179" t="s">
        <v>2433</v>
      </c>
      <c r="M29" s="179" t="s">
        <v>2433</v>
      </c>
      <c r="N29" s="179" t="s">
        <v>2433</v>
      </c>
      <c r="O29" s="179" t="s">
        <v>2433</v>
      </c>
      <c r="P29" s="179" t="s">
        <v>2433</v>
      </c>
      <c r="Q29" s="179" t="s">
        <v>2433</v>
      </c>
      <c r="R29" s="179" t="s">
        <v>2433</v>
      </c>
      <c r="S29" s="179" t="s">
        <v>2433</v>
      </c>
      <c r="T29" s="179" t="s">
        <v>2433</v>
      </c>
      <c r="U29" s="179" t="s">
        <v>2433</v>
      </c>
      <c r="V29" s="179" t="s">
        <v>2433</v>
      </c>
      <c r="W29" s="179" t="s">
        <v>2433</v>
      </c>
      <c r="X29" s="179" t="s">
        <v>2433</v>
      </c>
      <c r="Y29" s="179" t="s">
        <v>2433</v>
      </c>
      <c r="Z29" s="179" t="s">
        <v>2433</v>
      </c>
      <c r="AA29" s="179" t="s">
        <v>2433</v>
      </c>
      <c r="AB29" s="179" t="s">
        <v>2433</v>
      </c>
      <c r="AC29" s="179" t="s">
        <v>2433</v>
      </c>
      <c r="AD29" s="179" t="s">
        <v>2433</v>
      </c>
      <c r="AE29" s="179" t="s">
        <v>2433</v>
      </c>
      <c r="AF29" s="179" t="s">
        <v>2433</v>
      </c>
      <c r="AG29" s="179" t="s">
        <v>2433</v>
      </c>
      <c r="AH29" s="179" t="s">
        <v>2433</v>
      </c>
      <c r="AI29" s="179" t="s">
        <v>2433</v>
      </c>
      <c r="AJ29" s="179" t="s">
        <v>2433</v>
      </c>
      <c r="AK29" s="179" t="s">
        <v>2433</v>
      </c>
      <c r="AL29" s="179" t="s">
        <v>2433</v>
      </c>
      <c r="AM29" s="179" t="s">
        <v>2433</v>
      </c>
      <c r="AN29" s="179" t="s">
        <v>2433</v>
      </c>
      <c r="AO29" s="179" t="s">
        <v>2433</v>
      </c>
      <c r="AP29" s="179" t="s">
        <v>2433</v>
      </c>
      <c r="AQ29" s="179" t="s">
        <v>2433</v>
      </c>
      <c r="AR29" s="179" t="s">
        <v>2433</v>
      </c>
      <c r="AS29" s="179" t="s">
        <v>2433</v>
      </c>
      <c r="AT29" s="179" t="s">
        <v>2433</v>
      </c>
      <c r="AU29" s="179" t="s">
        <v>2433</v>
      </c>
      <c r="AV29" s="179" t="s">
        <v>2433</v>
      </c>
      <c r="AW29" s="179" t="s">
        <v>2433</v>
      </c>
      <c r="AX29" s="179" t="s">
        <v>2433</v>
      </c>
      <c r="AY29" s="179" t="s">
        <v>2433</v>
      </c>
      <c r="AZ29" s="179" t="s">
        <v>2433</v>
      </c>
      <c r="BA29" s="179" t="s">
        <v>2433</v>
      </c>
      <c r="BB29" s="179" t="s">
        <v>2433</v>
      </c>
      <c r="BC29" s="179" t="s">
        <v>2433</v>
      </c>
      <c r="BD29" s="179" t="s">
        <v>2433</v>
      </c>
      <c r="BE29" s="179" t="s">
        <v>2433</v>
      </c>
      <c r="BF29" s="179" t="s">
        <v>2433</v>
      </c>
      <c r="BG29" s="179" t="s">
        <v>2433</v>
      </c>
      <c r="BH29" s="179" t="s">
        <v>2433</v>
      </c>
      <c r="BI29" s="179" t="s">
        <v>2433</v>
      </c>
      <c r="BJ29" s="179" t="s">
        <v>2433</v>
      </c>
      <c r="BK29" s="179" t="s">
        <v>2433</v>
      </c>
      <c r="BL29" s="179" t="s">
        <v>2433</v>
      </c>
      <c r="BM29" s="179" t="s">
        <v>2433</v>
      </c>
      <c r="BN29" s="179" t="s">
        <v>2433</v>
      </c>
      <c r="BO29" s="179" t="s">
        <v>2433</v>
      </c>
      <c r="BP29" s="179" t="s">
        <v>2433</v>
      </c>
      <c r="BQ29" s="179" t="s">
        <v>2403</v>
      </c>
      <c r="BR29" s="179" t="s">
        <v>2403</v>
      </c>
      <c r="BS29" s="179" t="s">
        <v>2403</v>
      </c>
      <c r="BT29" s="179" t="s">
        <v>2403</v>
      </c>
      <c r="BU29" s="179" t="s">
        <v>2403</v>
      </c>
      <c r="BV29" s="179" t="s">
        <v>2403</v>
      </c>
      <c r="BW29" s="179" t="s">
        <v>2403</v>
      </c>
      <c r="BX29" s="179" t="s">
        <v>2403</v>
      </c>
      <c r="BY29" s="179" t="s">
        <v>2403</v>
      </c>
      <c r="BZ29" s="179" t="s">
        <v>2403</v>
      </c>
      <c r="CA29" s="179" t="s">
        <v>2403</v>
      </c>
      <c r="CB29" s="179" t="s">
        <v>2403</v>
      </c>
      <c r="CC29" s="179" t="s">
        <v>2403</v>
      </c>
      <c r="CD29" s="179" t="s">
        <v>2403</v>
      </c>
      <c r="CE29" s="179" t="s">
        <v>2403</v>
      </c>
      <c r="CF29" s="179" t="s">
        <v>2403</v>
      </c>
      <c r="CG29" s="179" t="s">
        <v>2403</v>
      </c>
      <c r="CH29" s="179" t="s">
        <v>2403</v>
      </c>
      <c r="CI29" s="179" t="s">
        <v>2403</v>
      </c>
      <c r="CJ29" s="179" t="s">
        <v>2403</v>
      </c>
      <c r="CK29" s="179" t="s">
        <v>2403</v>
      </c>
      <c r="CL29" s="179" t="s">
        <v>2403</v>
      </c>
      <c r="CM29" s="179" t="s">
        <v>2403</v>
      </c>
      <c r="CN29" s="179" t="s">
        <v>2403</v>
      </c>
      <c r="CO29" s="179" t="s">
        <v>2403</v>
      </c>
      <c r="CP29" s="179" t="s">
        <v>2403</v>
      </c>
      <c r="CQ29" s="179" t="s">
        <v>2403</v>
      </c>
      <c r="CR29" s="179" t="s">
        <v>2403</v>
      </c>
      <c r="CS29" s="179" t="s">
        <v>2403</v>
      </c>
      <c r="CT29" s="179" t="s">
        <v>2403</v>
      </c>
      <c r="CU29" s="179" t="s">
        <v>2403</v>
      </c>
      <c r="CV29" s="179" t="s">
        <v>2403</v>
      </c>
      <c r="CW29" s="179" t="s">
        <v>2403</v>
      </c>
      <c r="CX29" s="179" t="s">
        <v>2403</v>
      </c>
      <c r="CY29" s="179" t="s">
        <v>2403</v>
      </c>
      <c r="CZ29" s="179" t="s">
        <v>2403</v>
      </c>
      <c r="DA29" s="179" t="s">
        <v>2403</v>
      </c>
      <c r="DB29" s="179" t="s">
        <v>2403</v>
      </c>
      <c r="DC29" s="179" t="s">
        <v>2403</v>
      </c>
      <c r="DD29" s="179" t="s">
        <v>2403</v>
      </c>
      <c r="DE29" s="179" t="s">
        <v>2403</v>
      </c>
      <c r="DF29" s="179" t="s">
        <v>2403</v>
      </c>
      <c r="DG29" s="179" t="s">
        <v>2403</v>
      </c>
      <c r="DH29" s="179" t="s">
        <v>2403</v>
      </c>
      <c r="DI29" s="179" t="s">
        <v>2403</v>
      </c>
      <c r="DJ29" s="179" t="s">
        <v>2403</v>
      </c>
      <c r="DK29" s="179" t="s">
        <v>2403</v>
      </c>
      <c r="DL29" s="179" t="s">
        <v>2403</v>
      </c>
      <c r="DM29" s="179" t="s">
        <v>2403</v>
      </c>
      <c r="DN29" s="179" t="s">
        <v>2403</v>
      </c>
      <c r="DO29" s="179" t="s">
        <v>2403</v>
      </c>
      <c r="DP29" s="179" t="s">
        <v>2403</v>
      </c>
      <c r="DQ29" s="179" t="s">
        <v>2403</v>
      </c>
      <c r="DR29" s="179" t="s">
        <v>2403</v>
      </c>
      <c r="DS29" s="179" t="s">
        <v>2403</v>
      </c>
      <c r="DT29" s="179" t="s">
        <v>2403</v>
      </c>
      <c r="DU29" s="179" t="s">
        <v>2403</v>
      </c>
      <c r="DV29" s="179" t="s">
        <v>2403</v>
      </c>
      <c r="DW29" s="179" t="s">
        <v>2403</v>
      </c>
      <c r="DX29" s="179" t="s">
        <v>2403</v>
      </c>
      <c r="DY29" s="179" t="s">
        <v>2403</v>
      </c>
      <c r="DZ29" s="179" t="s">
        <v>2403</v>
      </c>
      <c r="EA29" s="179" t="s">
        <v>2403</v>
      </c>
    </row>
    <row r="30" ht="24" spans="2:131">
      <c r="B30" s="183" t="s">
        <v>2433</v>
      </c>
      <c r="C30" s="184" t="s">
        <v>2434</v>
      </c>
      <c r="D30" s="185" t="s">
        <v>2435</v>
      </c>
      <c r="E30" s="185" t="s">
        <v>1133</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2433</v>
      </c>
      <c r="C31" s="187" t="s">
        <v>2434</v>
      </c>
      <c r="D31" s="185" t="s">
        <v>2436</v>
      </c>
      <c r="E31" s="185" t="s">
        <v>1138</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2433</v>
      </c>
      <c r="C32" s="187" t="s">
        <v>2434</v>
      </c>
      <c r="D32" s="185" t="s">
        <v>2437</v>
      </c>
      <c r="E32" s="185" t="s">
        <v>1140</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2433</v>
      </c>
      <c r="C33" s="187" t="s">
        <v>2434</v>
      </c>
      <c r="D33" s="188" t="s">
        <v>2438</v>
      </c>
      <c r="E33" s="188" t="s">
        <v>1142</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2433</v>
      </c>
      <c r="C34" s="187" t="s">
        <v>2434</v>
      </c>
      <c r="D34" s="185" t="s">
        <v>2439</v>
      </c>
      <c r="E34" s="185" t="s">
        <v>1144</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2433</v>
      </c>
      <c r="C35" s="189" t="s">
        <v>2440</v>
      </c>
      <c r="D35" s="185" t="s">
        <v>2441</v>
      </c>
      <c r="E35" s="185" t="s">
        <v>1146</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2433</v>
      </c>
      <c r="C36" s="189" t="s">
        <v>2440</v>
      </c>
      <c r="D36" s="185" t="s">
        <v>2439</v>
      </c>
      <c r="E36" s="185" t="s">
        <v>1148</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2433</v>
      </c>
      <c r="C37" s="189" t="s">
        <v>2440</v>
      </c>
      <c r="D37" s="185" t="s">
        <v>2442</v>
      </c>
      <c r="E37" s="185" t="s">
        <v>1150</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2433</v>
      </c>
      <c r="C38" s="189" t="s">
        <v>2443</v>
      </c>
      <c r="D38" s="185" t="s">
        <v>2441</v>
      </c>
      <c r="E38" s="185" t="s">
        <v>1152</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2433</v>
      </c>
      <c r="C39" s="189" t="s">
        <v>2443</v>
      </c>
      <c r="D39" s="185" t="s">
        <v>2439</v>
      </c>
      <c r="E39" s="185" t="s">
        <v>1154</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2433</v>
      </c>
      <c r="C40" s="189" t="s">
        <v>2443</v>
      </c>
      <c r="D40" s="185" t="s">
        <v>2442</v>
      </c>
      <c r="E40" s="185" t="s">
        <v>1156</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2444</v>
      </c>
      <c r="C41" s="191" t="s">
        <v>2445</v>
      </c>
      <c r="D41" s="192" t="s">
        <v>2445</v>
      </c>
      <c r="E41" s="192" t="s">
        <v>1158</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2444</v>
      </c>
      <c r="C42" s="195" t="s">
        <v>2446</v>
      </c>
      <c r="D42" s="196" t="s">
        <v>2446</v>
      </c>
      <c r="E42" s="196" t="s">
        <v>1160</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2447</v>
      </c>
      <c r="C45" s="197"/>
      <c r="D45" s="197"/>
      <c r="E45" s="197"/>
    </row>
    <row r="46" ht="17.25" spans="2:3">
      <c r="B46" s="198" t="s">
        <v>2378</v>
      </c>
      <c r="C46" s="198" t="s">
        <v>2448</v>
      </c>
    </row>
    <row r="47" ht="17.25" spans="2:3">
      <c r="B47" s="199" t="s">
        <v>2449</v>
      </c>
      <c r="C47" s="199" t="s">
        <v>2430</v>
      </c>
    </row>
    <row r="48" ht="17.25" spans="2:3">
      <c r="B48" s="199" t="s">
        <v>2450</v>
      </c>
      <c r="C48" s="199" t="s">
        <v>2430</v>
      </c>
    </row>
    <row r="49" ht="17.25" spans="2:3">
      <c r="B49" s="199" t="s">
        <v>2379</v>
      </c>
      <c r="C49" s="199" t="s">
        <v>2430</v>
      </c>
    </row>
    <row r="50" ht="17.25" spans="2:3">
      <c r="B50" s="199" t="s">
        <v>2451</v>
      </c>
      <c r="C50" s="199" t="s">
        <v>2430</v>
      </c>
    </row>
    <row r="51" ht="17.25" spans="2:3">
      <c r="B51" s="200" t="s">
        <v>2452</v>
      </c>
      <c r="C51" s="200" t="s">
        <v>2431</v>
      </c>
    </row>
    <row r="52" ht="17.25" spans="2:3">
      <c r="B52" s="201" t="s">
        <v>2453</v>
      </c>
      <c r="C52" s="200" t="s">
        <v>2431</v>
      </c>
    </row>
    <row r="53" ht="17.25" spans="2:3">
      <c r="B53" s="200" t="s">
        <v>2454</v>
      </c>
      <c r="C53" s="200" t="s">
        <v>2431</v>
      </c>
    </row>
    <row r="54" ht="17.25" spans="2:3">
      <c r="B54" s="200" t="s">
        <v>2455</v>
      </c>
      <c r="C54" s="200" t="s">
        <v>2431</v>
      </c>
    </row>
    <row r="55" ht="17.25" spans="2:3">
      <c r="B55" s="200" t="s">
        <v>2456</v>
      </c>
      <c r="C55" s="200" t="s">
        <v>2431</v>
      </c>
    </row>
    <row r="56" ht="17.25" spans="2:3">
      <c r="B56" s="200" t="s">
        <v>2457</v>
      </c>
      <c r="C56" s="200" t="s">
        <v>2431</v>
      </c>
    </row>
    <row r="57" ht="17.25" spans="2:3">
      <c r="B57" s="201" t="s">
        <v>2458</v>
      </c>
      <c r="C57" s="200" t="s">
        <v>2431</v>
      </c>
    </row>
    <row r="58" ht="17.25" spans="2:3">
      <c r="B58" s="200" t="s">
        <v>2459</v>
      </c>
      <c r="C58" s="200" t="s">
        <v>2431</v>
      </c>
    </row>
    <row r="59" ht="17.25" spans="2:3">
      <c r="B59" s="200" t="s">
        <v>2460</v>
      </c>
      <c r="C59" s="200" t="s">
        <v>2431</v>
      </c>
    </row>
    <row r="60" ht="17.25" spans="2:3">
      <c r="B60" s="200" t="s">
        <v>2461</v>
      </c>
      <c r="C60" s="200" t="s">
        <v>2431</v>
      </c>
    </row>
    <row r="61" ht="17.25" spans="2:3">
      <c r="B61" s="200" t="s">
        <v>2462</v>
      </c>
      <c r="C61" s="200" t="s">
        <v>2431</v>
      </c>
    </row>
    <row r="62" ht="17.25" spans="2:3">
      <c r="B62" s="202" t="s">
        <v>2463</v>
      </c>
      <c r="C62" s="202" t="s">
        <v>2432</v>
      </c>
    </row>
    <row r="63" ht="17.25" spans="2:3">
      <c r="B63" s="200" t="s">
        <v>2464</v>
      </c>
      <c r="C63" s="200" t="s">
        <v>2431</v>
      </c>
    </row>
    <row r="64" ht="17.25" spans="2:3">
      <c r="B64" s="200" t="s">
        <v>2465</v>
      </c>
      <c r="C64" s="200" t="s">
        <v>2431</v>
      </c>
    </row>
    <row r="65" ht="17.25" spans="2:3">
      <c r="B65" s="200" t="s">
        <v>2466</v>
      </c>
      <c r="C65" s="200" t="s">
        <v>2431</v>
      </c>
    </row>
    <row r="66" ht="17.25" spans="2:3">
      <c r="B66" s="201" t="s">
        <v>2467</v>
      </c>
      <c r="C66" s="200" t="s">
        <v>2431</v>
      </c>
    </row>
    <row r="67" ht="17.25" spans="2:3">
      <c r="B67" s="200" t="s">
        <v>2468</v>
      </c>
      <c r="C67" s="200" t="s">
        <v>2431</v>
      </c>
    </row>
    <row r="68" ht="17.25" spans="2:3">
      <c r="B68" s="202" t="s">
        <v>2469</v>
      </c>
      <c r="C68" s="202" t="s">
        <v>2432</v>
      </c>
    </row>
    <row r="69" ht="17.25" spans="2:3">
      <c r="B69" s="200" t="s">
        <v>2470</v>
      </c>
      <c r="C69" s="200" t="s">
        <v>2431</v>
      </c>
    </row>
    <row r="70" ht="17.25" spans="2:3">
      <c r="B70" s="200" t="s">
        <v>2471</v>
      </c>
      <c r="C70" s="200" t="s">
        <v>2431</v>
      </c>
    </row>
    <row r="71" ht="17.25" spans="2:3">
      <c r="B71" s="200" t="s">
        <v>2472</v>
      </c>
      <c r="C71" s="200" t="s">
        <v>2431</v>
      </c>
    </row>
    <row r="72" ht="17.25" spans="2:3">
      <c r="B72" s="202" t="s">
        <v>2473</v>
      </c>
      <c r="C72" s="202" t="s">
        <v>2432</v>
      </c>
    </row>
    <row r="73" ht="17.25" spans="2:3">
      <c r="B73" s="202" t="s">
        <v>2474</v>
      </c>
      <c r="C73" s="202" t="s">
        <v>2432</v>
      </c>
    </row>
    <row r="74" ht="17.25" spans="2:3">
      <c r="B74" s="200" t="s">
        <v>2475</v>
      </c>
      <c r="C74" s="200" t="s">
        <v>2431</v>
      </c>
    </row>
    <row r="75" ht="17.25" spans="2:3">
      <c r="B75" s="200" t="s">
        <v>2476</v>
      </c>
      <c r="C75" s="200" t="s">
        <v>2431</v>
      </c>
    </row>
    <row r="76" ht="17.25" spans="2:3">
      <c r="B76" s="202" t="s">
        <v>2477</v>
      </c>
      <c r="C76" s="202" t="s">
        <v>2432</v>
      </c>
    </row>
    <row r="77" ht="17.25" spans="2:3">
      <c r="B77" s="200" t="s">
        <v>2478</v>
      </c>
      <c r="C77" s="200" t="s">
        <v>2431</v>
      </c>
    </row>
    <row r="78" ht="17.25" spans="2:3">
      <c r="B78" s="200" t="s">
        <v>2479</v>
      </c>
      <c r="C78" s="200" t="s">
        <v>2431</v>
      </c>
    </row>
    <row r="79" ht="17.25" spans="2:3">
      <c r="B79" s="202" t="s">
        <v>2480</v>
      </c>
      <c r="C79" s="202" t="s">
        <v>2432</v>
      </c>
    </row>
    <row r="80" ht="17.25" spans="2:3">
      <c r="B80" s="200" t="s">
        <v>2481</v>
      </c>
      <c r="C80" s="200" t="s">
        <v>2431</v>
      </c>
    </row>
    <row r="81" ht="17.25" spans="2:3">
      <c r="B81" s="200" t="s">
        <v>2482</v>
      </c>
      <c r="C81" s="200" t="s">
        <v>2431</v>
      </c>
    </row>
    <row r="82" ht="17.25" spans="2:3">
      <c r="B82" s="202" t="s">
        <v>2483</v>
      </c>
      <c r="C82" s="202" t="s">
        <v>2432</v>
      </c>
    </row>
    <row r="83" ht="17.25" spans="2:3">
      <c r="B83" s="202" t="s">
        <v>2484</v>
      </c>
      <c r="C83" s="202" t="s">
        <v>2432</v>
      </c>
    </row>
    <row r="84" ht="17.25" spans="2:3">
      <c r="B84" s="200" t="s">
        <v>2485</v>
      </c>
      <c r="C84" s="200" t="s">
        <v>2431</v>
      </c>
    </row>
    <row r="85" ht="17.25" spans="2:3">
      <c r="B85" s="202" t="s">
        <v>2486</v>
      </c>
      <c r="C85" s="202" t="s">
        <v>2432</v>
      </c>
    </row>
    <row r="86" ht="17.25" spans="2:3">
      <c r="B86" s="202" t="s">
        <v>2487</v>
      </c>
      <c r="C86" s="202" t="s">
        <v>2432</v>
      </c>
    </row>
    <row r="87" ht="17.25" spans="2:3">
      <c r="B87" s="200" t="s">
        <v>2488</v>
      </c>
      <c r="C87" s="200" t="s">
        <v>2431</v>
      </c>
    </row>
    <row r="88" ht="17.25" spans="2:3">
      <c r="B88" s="202" t="s">
        <v>2489</v>
      </c>
      <c r="C88" s="202" t="s">
        <v>2432</v>
      </c>
    </row>
    <row r="89" ht="17.25" spans="2:3">
      <c r="B89" s="202" t="s">
        <v>2490</v>
      </c>
      <c r="C89" s="202" t="s">
        <v>2432</v>
      </c>
    </row>
    <row r="90" ht="17.25" spans="2:3">
      <c r="B90" s="202" t="s">
        <v>2491</v>
      </c>
      <c r="C90" s="202" t="s">
        <v>2432</v>
      </c>
    </row>
    <row r="91" ht="17.25" spans="2:3">
      <c r="B91" s="202" t="s">
        <v>2492</v>
      </c>
      <c r="C91" s="202" t="s">
        <v>2432</v>
      </c>
    </row>
    <row r="92" ht="17.25" spans="2:3">
      <c r="B92" s="202" t="s">
        <v>2493</v>
      </c>
      <c r="C92" s="202" t="s">
        <v>2432</v>
      </c>
    </row>
    <row r="93" ht="17.25" spans="2:3">
      <c r="B93" s="200" t="s">
        <v>2494</v>
      </c>
      <c r="C93" s="200" t="s">
        <v>2431</v>
      </c>
    </row>
    <row r="94" ht="17.25" spans="2:3">
      <c r="B94" s="202" t="s">
        <v>2495</v>
      </c>
      <c r="C94" s="202" t="s">
        <v>2432</v>
      </c>
    </row>
    <row r="95" ht="17.25" spans="2:3">
      <c r="B95" s="202" t="s">
        <v>2496</v>
      </c>
      <c r="C95" s="202" t="s">
        <v>2432</v>
      </c>
    </row>
    <row r="96" ht="17.25" spans="2:3">
      <c r="B96" s="202" t="s">
        <v>2497</v>
      </c>
      <c r="C96" s="202" t="s">
        <v>2432</v>
      </c>
    </row>
    <row r="97" ht="17.25" spans="2:3">
      <c r="B97" s="202" t="s">
        <v>2498</v>
      </c>
      <c r="C97" s="202" t="s">
        <v>2432</v>
      </c>
    </row>
    <row r="98" ht="17.25" spans="2:3">
      <c r="B98" s="202" t="s">
        <v>2499</v>
      </c>
      <c r="C98" s="202" t="s">
        <v>2432</v>
      </c>
    </row>
    <row r="99" ht="17.25" spans="2:3">
      <c r="B99" s="200" t="s">
        <v>2500</v>
      </c>
      <c r="C99" s="200" t="s">
        <v>2431</v>
      </c>
    </row>
    <row r="100" ht="17.25" spans="2:3">
      <c r="B100" s="202" t="s">
        <v>2501</v>
      </c>
      <c r="C100" s="202" t="s">
        <v>2432</v>
      </c>
    </row>
    <row r="101" ht="17.25" spans="2:3">
      <c r="B101" s="202" t="s">
        <v>2502</v>
      </c>
      <c r="C101" s="202" t="s">
        <v>2432</v>
      </c>
    </row>
    <row r="102" ht="17.25" spans="2:3">
      <c r="B102" s="202" t="s">
        <v>2503</v>
      </c>
      <c r="C102" s="202" t="s">
        <v>2432</v>
      </c>
    </row>
    <row r="103" ht="17.25" spans="2:3">
      <c r="B103" s="202" t="s">
        <v>2504</v>
      </c>
      <c r="C103" s="202" t="s">
        <v>2432</v>
      </c>
    </row>
    <row r="104" ht="17.25" spans="2:3">
      <c r="B104" s="200" t="s">
        <v>2505</v>
      </c>
      <c r="C104" s="200" t="s">
        <v>2431</v>
      </c>
    </row>
    <row r="105" ht="17.25" spans="2:3">
      <c r="B105" s="202" t="s">
        <v>2506</v>
      </c>
      <c r="C105" s="202" t="s">
        <v>2432</v>
      </c>
    </row>
    <row r="106" ht="17.25" spans="2:3">
      <c r="B106" s="202" t="s">
        <v>2507</v>
      </c>
      <c r="C106" s="202" t="s">
        <v>2432</v>
      </c>
    </row>
    <row r="107" ht="17.25" spans="2:3">
      <c r="B107" s="200" t="s">
        <v>2508</v>
      </c>
      <c r="C107" s="200" t="s">
        <v>2431</v>
      </c>
    </row>
    <row r="108" ht="17.25" spans="2:3">
      <c r="B108" s="202" t="s">
        <v>2509</v>
      </c>
      <c r="C108" s="202" t="s">
        <v>2432</v>
      </c>
    </row>
    <row r="109" ht="17.25" spans="2:3">
      <c r="B109" s="202" t="s">
        <v>2510</v>
      </c>
      <c r="C109" s="202" t="s">
        <v>2432</v>
      </c>
    </row>
    <row r="110" ht="17.25" spans="2:3">
      <c r="B110" s="202" t="s">
        <v>2511</v>
      </c>
      <c r="C110" s="202" t="s">
        <v>2432</v>
      </c>
    </row>
    <row r="111" ht="17.25" spans="2:3">
      <c r="B111" s="202" t="s">
        <v>2512</v>
      </c>
      <c r="C111" s="202" t="s">
        <v>2432</v>
      </c>
    </row>
    <row r="112" ht="17.25" spans="2:3">
      <c r="B112" s="202" t="s">
        <v>2513</v>
      </c>
      <c r="C112" s="202" t="s">
        <v>2432</v>
      </c>
    </row>
    <row r="113" ht="17.25" spans="2:3">
      <c r="B113" s="200" t="s">
        <v>2471</v>
      </c>
      <c r="C113" s="200" t="s">
        <v>2431</v>
      </c>
    </row>
    <row r="114" ht="17.25" spans="2:3">
      <c r="B114" s="202" t="s">
        <v>2514</v>
      </c>
      <c r="C114" s="202" t="s">
        <v>2432</v>
      </c>
    </row>
    <row r="115" ht="17.25" spans="2:3">
      <c r="B115" s="202" t="s">
        <v>2515</v>
      </c>
      <c r="C115" s="202" t="s">
        <v>2432</v>
      </c>
    </row>
    <row r="116" ht="17.25" spans="2:3">
      <c r="B116" s="202" t="s">
        <v>2516</v>
      </c>
      <c r="C116" s="202" t="s">
        <v>2432</v>
      </c>
    </row>
    <row r="117" ht="17.25" spans="2:3">
      <c r="B117" s="202" t="s">
        <v>2517</v>
      </c>
      <c r="C117" s="202" t="s">
        <v>2432</v>
      </c>
    </row>
    <row r="118" ht="17.25" spans="2:3">
      <c r="B118" s="202" t="s">
        <v>2518</v>
      </c>
      <c r="C118" s="202" t="s">
        <v>2432</v>
      </c>
    </row>
    <row r="119" ht="17.25" spans="2:3">
      <c r="B119" s="202" t="s">
        <v>2519</v>
      </c>
      <c r="C119" s="202" t="s">
        <v>2432</v>
      </c>
    </row>
    <row r="120" ht="17.25" spans="2:3">
      <c r="B120" s="202" t="s">
        <v>2520</v>
      </c>
      <c r="C120" s="202" t="s">
        <v>2432</v>
      </c>
    </row>
    <row r="121" ht="17.25" spans="2:3">
      <c r="B121" s="202" t="s">
        <v>2521</v>
      </c>
      <c r="C121" s="202" t="s">
        <v>2432</v>
      </c>
    </row>
    <row r="122" ht="17.25" spans="2:3">
      <c r="B122" s="202" t="s">
        <v>2522</v>
      </c>
      <c r="C122" s="202" t="s">
        <v>2432</v>
      </c>
    </row>
    <row r="123" ht="17.25" spans="2:3">
      <c r="B123" s="202" t="s">
        <v>2523</v>
      </c>
      <c r="C123" s="202" t="s">
        <v>2432</v>
      </c>
    </row>
    <row r="124" ht="17.25" spans="2:3">
      <c r="B124" s="202" t="s">
        <v>2524</v>
      </c>
      <c r="C124" s="202" t="s">
        <v>2432</v>
      </c>
    </row>
    <row r="125" ht="17.25" spans="2:3">
      <c r="B125" s="202" t="s">
        <v>2525</v>
      </c>
      <c r="C125" s="202" t="s">
        <v>2432</v>
      </c>
    </row>
    <row r="126" ht="17.25" spans="2:3">
      <c r="B126" s="202" t="s">
        <v>2526</v>
      </c>
      <c r="C126" s="202" t="s">
        <v>2432</v>
      </c>
    </row>
    <row r="127" ht="17.25" spans="2:3">
      <c r="B127" s="202" t="s">
        <v>2527</v>
      </c>
      <c r="C127" s="202" t="s">
        <v>2432</v>
      </c>
    </row>
    <row r="128" ht="17.25" spans="2:3">
      <c r="B128" s="202" t="s">
        <v>2528</v>
      </c>
      <c r="C128" s="202" t="s">
        <v>2432</v>
      </c>
    </row>
    <row r="129" ht="17.25" spans="2:3">
      <c r="B129" s="202" t="s">
        <v>2529</v>
      </c>
      <c r="C129" s="202" t="s">
        <v>2432</v>
      </c>
    </row>
    <row r="130" ht="17.25" spans="2:3">
      <c r="B130" s="202" t="s">
        <v>2530</v>
      </c>
      <c r="C130" s="202" t="s">
        <v>2432</v>
      </c>
    </row>
    <row r="131" ht="17.25" spans="2:3">
      <c r="B131" s="202" t="s">
        <v>2531</v>
      </c>
      <c r="C131" s="202" t="s">
        <v>2432</v>
      </c>
    </row>
    <row r="132" ht="17.25" spans="2:3">
      <c r="B132" s="202" t="s">
        <v>2532</v>
      </c>
      <c r="C132" s="202" t="s">
        <v>2432</v>
      </c>
    </row>
    <row r="133" ht="17.25" spans="2:3">
      <c r="B133" s="202" t="s">
        <v>2533</v>
      </c>
      <c r="C133" s="202" t="s">
        <v>2432</v>
      </c>
    </row>
    <row r="134" ht="17.25" spans="2:3">
      <c r="B134" s="202" t="s">
        <v>2534</v>
      </c>
      <c r="C134" s="202" t="s">
        <v>2432</v>
      </c>
    </row>
    <row r="135" ht="17.25" spans="2:3">
      <c r="B135" s="202" t="s">
        <v>2535</v>
      </c>
      <c r="C135" s="202" t="s">
        <v>2432</v>
      </c>
    </row>
    <row r="136" ht="17.25" spans="2:3">
      <c r="B136" s="202" t="s">
        <v>2536</v>
      </c>
      <c r="C136" s="202" t="s">
        <v>2432</v>
      </c>
    </row>
    <row r="137" ht="17.25" spans="2:3">
      <c r="B137" s="202" t="s">
        <v>2537</v>
      </c>
      <c r="C137" s="202" t="s">
        <v>2432</v>
      </c>
    </row>
    <row r="138" ht="17.25" spans="2:3">
      <c r="B138" s="202" t="s">
        <v>2538</v>
      </c>
      <c r="C138" s="202" t="s">
        <v>2432</v>
      </c>
    </row>
    <row r="139" ht="17.25" spans="2:3">
      <c r="B139" s="202" t="s">
        <v>2539</v>
      </c>
      <c r="C139" s="202" t="s">
        <v>2432</v>
      </c>
    </row>
    <row r="140" ht="17.25" spans="2:3">
      <c r="B140" s="202" t="s">
        <v>2540</v>
      </c>
      <c r="C140" s="202" t="s">
        <v>2432</v>
      </c>
    </row>
    <row r="141" ht="17.25" spans="2:3">
      <c r="B141" s="202" t="s">
        <v>2541</v>
      </c>
      <c r="C141" s="202" t="s">
        <v>2432</v>
      </c>
    </row>
    <row r="142" ht="17.25" spans="2:3">
      <c r="B142" s="202" t="s">
        <v>2542</v>
      </c>
      <c r="C142" s="202" t="s">
        <v>2432</v>
      </c>
    </row>
    <row r="143" ht="17.25" spans="2:3">
      <c r="B143" s="202" t="s">
        <v>2543</v>
      </c>
      <c r="C143" s="202" t="s">
        <v>2432</v>
      </c>
    </row>
    <row r="144" ht="17.25" spans="2:3">
      <c r="B144" s="202" t="s">
        <v>2544</v>
      </c>
      <c r="C144" s="202" t="s">
        <v>2432</v>
      </c>
    </row>
    <row r="145" ht="17.25" spans="2:3">
      <c r="B145" s="202" t="s">
        <v>2545</v>
      </c>
      <c r="C145" s="202" t="s">
        <v>2432</v>
      </c>
    </row>
    <row r="146" ht="17.25" spans="2:3">
      <c r="B146" s="202" t="s">
        <v>2546</v>
      </c>
      <c r="C146" s="202" t="s">
        <v>2432</v>
      </c>
    </row>
    <row r="147" ht="17.25" spans="2:3">
      <c r="B147" s="202" t="s">
        <v>2547</v>
      </c>
      <c r="C147" s="202" t="s">
        <v>2432</v>
      </c>
    </row>
    <row r="148" ht="17.25" spans="2:3">
      <c r="B148" s="202" t="s">
        <v>2548</v>
      </c>
      <c r="C148" s="202" t="s">
        <v>2432</v>
      </c>
    </row>
    <row r="149" ht="17.25" spans="2:3">
      <c r="B149" s="202" t="s">
        <v>2549</v>
      </c>
      <c r="C149" s="202" t="s">
        <v>2432</v>
      </c>
    </row>
    <row r="150" ht="17.25" spans="2:3">
      <c r="B150" s="202" t="s">
        <v>2550</v>
      </c>
      <c r="C150" s="202" t="s">
        <v>2432</v>
      </c>
    </row>
    <row r="151" ht="17.25" spans="2:3">
      <c r="B151" s="202" t="s">
        <v>2551</v>
      </c>
      <c r="C151" s="202" t="s">
        <v>2432</v>
      </c>
    </row>
    <row r="152" ht="17.25" spans="2:3">
      <c r="B152" s="202" t="s">
        <v>2552</v>
      </c>
      <c r="C152" s="202" t="s">
        <v>2432</v>
      </c>
    </row>
    <row r="153" ht="17.25" spans="2:3">
      <c r="B153" s="202" t="s">
        <v>2553</v>
      </c>
      <c r="C153" s="202" t="s">
        <v>2432</v>
      </c>
    </row>
    <row r="154" ht="17.25" spans="2:3">
      <c r="B154" s="202" t="s">
        <v>2554</v>
      </c>
      <c r="C154" s="202" t="s">
        <v>2432</v>
      </c>
    </row>
    <row r="155" ht="17.25" spans="2:3">
      <c r="B155" s="202" t="s">
        <v>2555</v>
      </c>
      <c r="C155" s="202" t="s">
        <v>2432</v>
      </c>
    </row>
    <row r="156" ht="17.25" spans="2:3">
      <c r="B156" s="202" t="s">
        <v>2556</v>
      </c>
      <c r="C156" s="202" t="s">
        <v>2432</v>
      </c>
    </row>
    <row r="157" ht="17.25" spans="2:3">
      <c r="B157" s="202" t="s">
        <v>2557</v>
      </c>
      <c r="C157" s="202" t="s">
        <v>2432</v>
      </c>
    </row>
    <row r="158" ht="17.25" spans="2:3">
      <c r="B158" s="202" t="s">
        <v>2558</v>
      </c>
      <c r="C158" s="202" t="s">
        <v>2432</v>
      </c>
    </row>
    <row r="159" ht="17.25" spans="2:3">
      <c r="B159" s="202" t="s">
        <v>2559</v>
      </c>
      <c r="C159" s="202" t="s">
        <v>2432</v>
      </c>
    </row>
    <row r="160" ht="17.25" spans="2:3">
      <c r="B160" s="202" t="s">
        <v>2560</v>
      </c>
      <c r="C160" s="202" t="s">
        <v>2432</v>
      </c>
    </row>
    <row r="161" ht="17.25" spans="2:3">
      <c r="B161" s="202" t="s">
        <v>2561</v>
      </c>
      <c r="C161" s="202" t="s">
        <v>2432</v>
      </c>
    </row>
    <row r="162" ht="17.25" spans="2:3">
      <c r="B162" s="202" t="s">
        <v>2562</v>
      </c>
      <c r="C162" s="202" t="s">
        <v>2432</v>
      </c>
    </row>
    <row r="163" ht="17.25" spans="2:3">
      <c r="B163" s="202" t="s">
        <v>2563</v>
      </c>
      <c r="C163" s="202" t="s">
        <v>2432</v>
      </c>
    </row>
    <row r="164" ht="17.25" spans="2:3">
      <c r="B164" s="202" t="s">
        <v>2564</v>
      </c>
      <c r="C164" s="202" t="s">
        <v>2432</v>
      </c>
    </row>
    <row r="165" ht="17.25" spans="2:3">
      <c r="B165" s="202" t="s">
        <v>2565</v>
      </c>
      <c r="C165" s="202" t="s">
        <v>2432</v>
      </c>
    </row>
    <row r="166" ht="17.25" spans="2:3">
      <c r="B166" s="202" t="s">
        <v>2566</v>
      </c>
      <c r="C166" s="202" t="s">
        <v>2432</v>
      </c>
    </row>
    <row r="167" ht="17.25" spans="2:3">
      <c r="B167" s="202" t="s">
        <v>2567</v>
      </c>
      <c r="C167" s="202" t="s">
        <v>2432</v>
      </c>
    </row>
    <row r="168" ht="17.25" spans="2:3">
      <c r="B168" s="202" t="s">
        <v>2568</v>
      </c>
      <c r="C168" s="202" t="s">
        <v>2432</v>
      </c>
    </row>
    <row r="169" ht="17.25" spans="2:3">
      <c r="B169" s="202" t="s">
        <v>2569</v>
      </c>
      <c r="C169" s="202" t="s">
        <v>2432</v>
      </c>
    </row>
    <row r="170" ht="17.25" spans="2:3">
      <c r="B170" s="202" t="s">
        <v>2570</v>
      </c>
      <c r="C170" s="202" t="s">
        <v>2432</v>
      </c>
    </row>
    <row r="171" ht="17.25" spans="2:3">
      <c r="B171" s="202" t="s">
        <v>2571</v>
      </c>
      <c r="C171" s="202" t="s">
        <v>2432</v>
      </c>
    </row>
    <row r="172" ht="17.25" spans="2:3">
      <c r="B172" s="202" t="s">
        <v>2572</v>
      </c>
      <c r="C172" s="202" t="s">
        <v>2432</v>
      </c>
    </row>
    <row r="173" ht="17.25" spans="2:3">
      <c r="B173" s="202" t="s">
        <v>2573</v>
      </c>
      <c r="C173" s="202" t="s">
        <v>2432</v>
      </c>
    </row>
    <row r="174" ht="17.25" spans="2:3">
      <c r="B174" s="202" t="s">
        <v>2574</v>
      </c>
      <c r="C174" s="202" t="s">
        <v>2432</v>
      </c>
    </row>
    <row r="175" ht="17.25" spans="2:3">
      <c r="B175" s="202" t="s">
        <v>2575</v>
      </c>
      <c r="C175" s="202" t="s">
        <v>2432</v>
      </c>
    </row>
    <row r="176" ht="17.25" spans="2:3">
      <c r="B176" s="202" t="s">
        <v>2576</v>
      </c>
      <c r="C176" s="202" t="s">
        <v>2432</v>
      </c>
    </row>
    <row r="177" ht="17.25" spans="2:3">
      <c r="B177" s="200" t="s">
        <v>2577</v>
      </c>
      <c r="C177" s="200" t="s">
        <v>2431</v>
      </c>
    </row>
    <row r="178" ht="17.25" spans="2:3">
      <c r="B178" s="202" t="s">
        <v>2578</v>
      </c>
      <c r="C178" s="202" t="s">
        <v>2432</v>
      </c>
    </row>
    <row r="179" ht="17.25" spans="2:3">
      <c r="B179" s="202" t="s">
        <v>2579</v>
      </c>
      <c r="C179" s="202" t="s">
        <v>2432</v>
      </c>
    </row>
    <row r="180" ht="17.25" spans="2:3">
      <c r="B180" s="202" t="s">
        <v>2580</v>
      </c>
      <c r="C180" s="202" t="s">
        <v>2432</v>
      </c>
    </row>
    <row r="181" ht="17.25" spans="2:3">
      <c r="B181" s="202" t="s">
        <v>2581</v>
      </c>
      <c r="C181" s="202" t="s">
        <v>2432</v>
      </c>
    </row>
    <row r="182" ht="17.25" spans="2:3">
      <c r="B182" s="200" t="s">
        <v>2582</v>
      </c>
      <c r="C182" s="200" t="s">
        <v>2431</v>
      </c>
    </row>
    <row r="183" ht="17.25" spans="2:3">
      <c r="B183" s="202" t="s">
        <v>2583</v>
      </c>
      <c r="C183" s="202" t="s">
        <v>2432</v>
      </c>
    </row>
    <row r="184" ht="17.25" spans="2:3">
      <c r="B184" s="202" t="s">
        <v>2584</v>
      </c>
      <c r="C184" s="202" t="s">
        <v>2432</v>
      </c>
    </row>
    <row r="185" ht="17.25" spans="2:3">
      <c r="B185" s="202" t="s">
        <v>2585</v>
      </c>
      <c r="C185" s="202" t="s">
        <v>2432</v>
      </c>
    </row>
    <row r="186" ht="17.25" spans="2:3">
      <c r="B186" s="202" t="s">
        <v>2586</v>
      </c>
      <c r="C186" s="202" t="s">
        <v>2432</v>
      </c>
    </row>
    <row r="187" ht="17.25" spans="2:3">
      <c r="B187" s="202" t="s">
        <v>2587</v>
      </c>
      <c r="C187" s="202" t="s">
        <v>2432</v>
      </c>
    </row>
    <row r="188" ht="17.25" spans="2:3">
      <c r="B188" s="202" t="s">
        <v>2588</v>
      </c>
      <c r="C188" s="202" t="s">
        <v>2432</v>
      </c>
    </row>
    <row r="189" ht="17.25" spans="2:3">
      <c r="B189" s="202" t="s">
        <v>2589</v>
      </c>
      <c r="C189" s="202" t="s">
        <v>2432</v>
      </c>
    </row>
    <row r="190" ht="17.25" spans="2:3">
      <c r="B190" s="202" t="s">
        <v>2590</v>
      </c>
      <c r="C190" s="202" t="s">
        <v>2432</v>
      </c>
    </row>
    <row r="191" ht="17.25" spans="2:3">
      <c r="B191" s="202" t="s">
        <v>2591</v>
      </c>
      <c r="C191" s="202" t="s">
        <v>2432</v>
      </c>
    </row>
    <row r="192" ht="17.25" spans="2:3">
      <c r="B192" s="202" t="s">
        <v>2592</v>
      </c>
      <c r="C192" s="202" t="s">
        <v>2432</v>
      </c>
    </row>
    <row r="193" ht="17.25" spans="2:3">
      <c r="B193" s="202" t="s">
        <v>2593</v>
      </c>
      <c r="C193" s="202" t="s">
        <v>2432</v>
      </c>
    </row>
    <row r="194" ht="17.25" spans="2:3">
      <c r="B194" s="202" t="s">
        <v>2594</v>
      </c>
      <c r="C194" s="202" t="s">
        <v>2432</v>
      </c>
    </row>
    <row r="195" ht="17.25" spans="2:3">
      <c r="B195" s="202" t="s">
        <v>2595</v>
      </c>
      <c r="C195" s="202" t="s">
        <v>2432</v>
      </c>
    </row>
    <row r="196" ht="17.25" spans="2:3">
      <c r="B196" s="202" t="s">
        <v>2596</v>
      </c>
      <c r="C196" s="202" t="s">
        <v>2432</v>
      </c>
    </row>
    <row r="197" ht="17.25" spans="2:3">
      <c r="B197" s="202" t="s">
        <v>2597</v>
      </c>
      <c r="C197" s="202" t="s">
        <v>2432</v>
      </c>
    </row>
    <row r="198" ht="17.25" spans="2:3">
      <c r="B198" s="202" t="s">
        <v>2598</v>
      </c>
      <c r="C198" s="202" t="s">
        <v>2432</v>
      </c>
    </row>
    <row r="199" ht="17.25" spans="2:3">
      <c r="B199" s="202" t="s">
        <v>2599</v>
      </c>
      <c r="C199" s="202" t="s">
        <v>2432</v>
      </c>
    </row>
    <row r="200" ht="17.25" spans="2:3">
      <c r="B200" s="202" t="s">
        <v>2600</v>
      </c>
      <c r="C200" s="202" t="s">
        <v>2432</v>
      </c>
    </row>
    <row r="201" ht="17.25" spans="2:3">
      <c r="B201" s="202" t="s">
        <v>2601</v>
      </c>
      <c r="C201" s="202" t="s">
        <v>2432</v>
      </c>
    </row>
    <row r="202" ht="17.25" spans="2:3">
      <c r="B202" s="202" t="s">
        <v>2602</v>
      </c>
      <c r="C202" s="202" t="s">
        <v>2432</v>
      </c>
    </row>
    <row r="203" ht="17.25" spans="2:3">
      <c r="B203" s="202" t="s">
        <v>2603</v>
      </c>
      <c r="C203" s="202" t="s">
        <v>2432</v>
      </c>
    </row>
    <row r="204" ht="17.25" spans="2:3">
      <c r="B204" s="202" t="s">
        <v>2604</v>
      </c>
      <c r="C204" s="202" t="s">
        <v>2432</v>
      </c>
    </row>
    <row r="205" ht="17.25" spans="2:3">
      <c r="B205" s="202" t="s">
        <v>2605</v>
      </c>
      <c r="C205" s="202" t="s">
        <v>2432</v>
      </c>
    </row>
    <row r="206" ht="17.25" spans="2:3">
      <c r="B206" s="202" t="s">
        <v>2606</v>
      </c>
      <c r="C206" s="202" t="s">
        <v>2432</v>
      </c>
    </row>
    <row r="207" ht="17.25" spans="2:3">
      <c r="B207" s="202" t="s">
        <v>2607</v>
      </c>
      <c r="C207" s="202" t="s">
        <v>2432</v>
      </c>
    </row>
    <row r="208" ht="17.25" spans="2:3">
      <c r="B208" s="202" t="s">
        <v>2608</v>
      </c>
      <c r="C208" s="202" t="s">
        <v>2432</v>
      </c>
    </row>
    <row r="209" ht="17.25" spans="2:3">
      <c r="B209" s="202" t="s">
        <v>2609</v>
      </c>
      <c r="C209" s="202" t="s">
        <v>2432</v>
      </c>
    </row>
    <row r="210" ht="17.25" spans="2:3">
      <c r="B210" s="202" t="s">
        <v>2610</v>
      </c>
      <c r="C210" s="202" t="s">
        <v>2432</v>
      </c>
    </row>
    <row r="211" ht="17.25" spans="2:3">
      <c r="B211" s="202" t="s">
        <v>2611</v>
      </c>
      <c r="C211" s="202" t="s">
        <v>2432</v>
      </c>
    </row>
    <row r="212" ht="17.25" spans="2:3">
      <c r="B212" s="202" t="s">
        <v>2612</v>
      </c>
      <c r="C212" s="202" t="s">
        <v>2432</v>
      </c>
    </row>
    <row r="213" ht="17.25" spans="2:3">
      <c r="B213" s="202" t="s">
        <v>2613</v>
      </c>
      <c r="C213" s="202" t="s">
        <v>2432</v>
      </c>
    </row>
    <row r="214" ht="17.25" spans="2:3">
      <c r="B214" s="202" t="s">
        <v>2614</v>
      </c>
      <c r="C214" s="202" t="s">
        <v>2432</v>
      </c>
    </row>
    <row r="215" ht="17.25" spans="2:3">
      <c r="B215" s="202" t="s">
        <v>2615</v>
      </c>
      <c r="C215" s="202" t="s">
        <v>2432</v>
      </c>
    </row>
    <row r="216" ht="17.25" spans="2:3">
      <c r="B216" s="202" t="s">
        <v>2616</v>
      </c>
      <c r="C216" s="202" t="s">
        <v>2432</v>
      </c>
    </row>
    <row r="217" ht="17.25" spans="2:3">
      <c r="B217" s="202" t="s">
        <v>2617</v>
      </c>
      <c r="C217" s="202" t="s">
        <v>2432</v>
      </c>
    </row>
    <row r="218" ht="17.25" spans="2:3">
      <c r="B218" s="202" t="s">
        <v>2618</v>
      </c>
      <c r="C218" s="202" t="s">
        <v>2432</v>
      </c>
    </row>
    <row r="219" ht="17.25" spans="2:3">
      <c r="B219" s="202" t="s">
        <v>2619</v>
      </c>
      <c r="C219" s="202" t="s">
        <v>2432</v>
      </c>
    </row>
    <row r="220" ht="17.25" spans="2:3">
      <c r="B220" s="202" t="s">
        <v>2620</v>
      </c>
      <c r="C220" s="202" t="s">
        <v>2432</v>
      </c>
    </row>
    <row r="221" ht="17.25" spans="2:3">
      <c r="B221" s="202" t="s">
        <v>2621</v>
      </c>
      <c r="C221" s="202" t="s">
        <v>2432</v>
      </c>
    </row>
    <row r="222" ht="17.25" spans="2:3">
      <c r="B222" s="202" t="s">
        <v>2622</v>
      </c>
      <c r="C222" s="202" t="s">
        <v>2432</v>
      </c>
    </row>
    <row r="223" ht="17.25" spans="2:3">
      <c r="B223" s="202" t="s">
        <v>2623</v>
      </c>
      <c r="C223" s="202" t="s">
        <v>2432</v>
      </c>
    </row>
    <row r="224" ht="17.25" spans="2:3">
      <c r="B224" s="202" t="s">
        <v>2624</v>
      </c>
      <c r="C224" s="202" t="s">
        <v>2432</v>
      </c>
    </row>
    <row r="225" ht="17.25" spans="2:3">
      <c r="B225" s="202" t="s">
        <v>2625</v>
      </c>
      <c r="C225" s="202" t="s">
        <v>2432</v>
      </c>
    </row>
    <row r="226" ht="17.25" spans="2:3">
      <c r="B226" s="202" t="s">
        <v>2626</v>
      </c>
      <c r="C226" s="202" t="s">
        <v>2432</v>
      </c>
    </row>
    <row r="227" ht="17.25" spans="2:3">
      <c r="B227" s="202" t="s">
        <v>2627</v>
      </c>
      <c r="C227" s="202" t="s">
        <v>2432</v>
      </c>
    </row>
    <row r="228" ht="17.25" spans="2:3">
      <c r="B228" s="202" t="s">
        <v>2628</v>
      </c>
      <c r="C228" s="202" t="s">
        <v>2432</v>
      </c>
    </row>
    <row r="229" ht="17.25" spans="2:3">
      <c r="B229" s="202" t="s">
        <v>2629</v>
      </c>
      <c r="C229" s="202" t="s">
        <v>2432</v>
      </c>
    </row>
    <row r="230" ht="17.25" spans="2:3">
      <c r="B230" s="202" t="s">
        <v>2630</v>
      </c>
      <c r="C230" s="202" t="s">
        <v>2432</v>
      </c>
    </row>
    <row r="231" ht="17.25" spans="2:3">
      <c r="B231" s="202" t="s">
        <v>2631</v>
      </c>
      <c r="C231" s="202" t="s">
        <v>2432</v>
      </c>
    </row>
    <row r="232" ht="17.25" spans="2:3">
      <c r="B232" s="202" t="s">
        <v>2632</v>
      </c>
      <c r="C232" s="202" t="s">
        <v>2432</v>
      </c>
    </row>
    <row r="233" ht="17.25" spans="2:3">
      <c r="B233" s="202" t="s">
        <v>2633</v>
      </c>
      <c r="C233" s="202" t="s">
        <v>2432</v>
      </c>
    </row>
    <row r="234" ht="17.25" spans="2:3">
      <c r="B234" s="202" t="s">
        <v>2634</v>
      </c>
      <c r="C234" s="202" t="s">
        <v>2432</v>
      </c>
    </row>
    <row r="235" ht="17.25" spans="2:3">
      <c r="B235" s="202" t="s">
        <v>2635</v>
      </c>
      <c r="C235" s="202" t="s">
        <v>2432</v>
      </c>
    </row>
    <row r="236" ht="17.25" spans="2:3">
      <c r="B236" s="202" t="s">
        <v>2636</v>
      </c>
      <c r="C236" s="202" t="s">
        <v>2432</v>
      </c>
    </row>
    <row r="237" ht="17.25" spans="2:3">
      <c r="B237" s="202" t="s">
        <v>2637</v>
      </c>
      <c r="C237" s="202" t="s">
        <v>2432</v>
      </c>
    </row>
    <row r="238" ht="17.25" spans="2:3">
      <c r="B238" s="202" t="s">
        <v>2638</v>
      </c>
      <c r="C238" s="202" t="s">
        <v>2432</v>
      </c>
    </row>
    <row r="239" ht="17.25" spans="2:3">
      <c r="B239" s="202" t="s">
        <v>2639</v>
      </c>
      <c r="C239" s="202" t="s">
        <v>2432</v>
      </c>
    </row>
    <row r="240" ht="17.25" spans="2:3">
      <c r="B240" s="202" t="s">
        <v>2640</v>
      </c>
      <c r="C240" s="202" t="s">
        <v>2432</v>
      </c>
    </row>
    <row r="241" ht="17.25" spans="2:3">
      <c r="B241" s="202" t="s">
        <v>2641</v>
      </c>
      <c r="C241" s="202" t="s">
        <v>2432</v>
      </c>
    </row>
    <row r="242" ht="17.25" spans="2:3">
      <c r="B242" s="202" t="s">
        <v>2642</v>
      </c>
      <c r="C242" s="202" t="s">
        <v>2432</v>
      </c>
    </row>
    <row r="243" ht="17.25" spans="2:3">
      <c r="B243" s="202" t="s">
        <v>2643</v>
      </c>
      <c r="C243" s="202" t="s">
        <v>2432</v>
      </c>
    </row>
    <row r="244" ht="17.25" spans="2:3">
      <c r="B244" s="202" t="s">
        <v>2644</v>
      </c>
      <c r="C244" s="202" t="s">
        <v>2432</v>
      </c>
    </row>
    <row r="245" ht="17.25" spans="2:3">
      <c r="B245" s="202" t="s">
        <v>2645</v>
      </c>
      <c r="C245" s="202" t="s">
        <v>2432</v>
      </c>
    </row>
    <row r="246" ht="17.25" spans="2:3">
      <c r="B246" s="202" t="s">
        <v>2646</v>
      </c>
      <c r="C246" s="202" t="s">
        <v>2432</v>
      </c>
    </row>
    <row r="247" ht="17.25" spans="2:3">
      <c r="B247" s="202" t="s">
        <v>2647</v>
      </c>
      <c r="C247" s="202" t="s">
        <v>2432</v>
      </c>
    </row>
    <row r="248" ht="17.25" spans="2:3">
      <c r="B248" s="202" t="s">
        <v>2648</v>
      </c>
      <c r="C248" s="202" t="s">
        <v>2432</v>
      </c>
    </row>
    <row r="249" ht="17.25" spans="2:3">
      <c r="B249" s="202" t="s">
        <v>2649</v>
      </c>
      <c r="C249" s="202" t="s">
        <v>2432</v>
      </c>
    </row>
    <row r="250" ht="17.25" spans="2:3">
      <c r="B250" s="202" t="s">
        <v>2650</v>
      </c>
      <c r="C250" s="202" t="s">
        <v>2432</v>
      </c>
    </row>
    <row r="251" ht="17.25" spans="2:3">
      <c r="B251" s="202" t="s">
        <v>2651</v>
      </c>
      <c r="C251" s="202" t="s">
        <v>2432</v>
      </c>
    </row>
    <row r="252" ht="17.25" spans="2:3">
      <c r="B252" s="202" t="s">
        <v>2652</v>
      </c>
      <c r="C252" s="202" t="s">
        <v>2432</v>
      </c>
    </row>
    <row r="253" ht="17.25" spans="2:3">
      <c r="B253" s="202" t="s">
        <v>2653</v>
      </c>
      <c r="C253" s="202" t="s">
        <v>2432</v>
      </c>
    </row>
    <row r="254" ht="17.25" spans="2:3">
      <c r="B254" s="202" t="s">
        <v>2654</v>
      </c>
      <c r="C254" s="202" t="s">
        <v>2432</v>
      </c>
    </row>
    <row r="255" ht="17.25" spans="2:3">
      <c r="B255" s="202" t="s">
        <v>2655</v>
      </c>
      <c r="C255" s="202" t="s">
        <v>2432</v>
      </c>
    </row>
    <row r="256" ht="17.25" spans="2:3">
      <c r="B256" s="202" t="s">
        <v>2656</v>
      </c>
      <c r="C256" s="202" t="s">
        <v>2432</v>
      </c>
    </row>
    <row r="257" ht="17.25" spans="2:3">
      <c r="B257" s="202" t="s">
        <v>2657</v>
      </c>
      <c r="C257" s="202" t="s">
        <v>2432</v>
      </c>
    </row>
    <row r="258" ht="17.25" spans="2:3">
      <c r="B258" s="202" t="s">
        <v>2658</v>
      </c>
      <c r="C258" s="202" t="s">
        <v>2432</v>
      </c>
    </row>
    <row r="259" ht="17.25" spans="2:3">
      <c r="B259" s="202" t="s">
        <v>2659</v>
      </c>
      <c r="C259" s="202" t="s">
        <v>2432</v>
      </c>
    </row>
    <row r="260" ht="17.25" spans="2:3">
      <c r="B260" s="202" t="s">
        <v>2660</v>
      </c>
      <c r="C260" s="202" t="s">
        <v>2432</v>
      </c>
    </row>
    <row r="261" ht="17.25" spans="2:3">
      <c r="B261" s="202" t="s">
        <v>2661</v>
      </c>
      <c r="C261" s="202" t="s">
        <v>2432</v>
      </c>
    </row>
    <row r="262" ht="17.25" spans="2:3">
      <c r="B262" s="202" t="s">
        <v>2662</v>
      </c>
      <c r="C262" s="202" t="s">
        <v>2432</v>
      </c>
    </row>
    <row r="263" ht="17.25" spans="2:3">
      <c r="B263" s="202" t="s">
        <v>2663</v>
      </c>
      <c r="C263" s="202" t="s">
        <v>2432</v>
      </c>
    </row>
    <row r="264" ht="17.25" spans="2:3">
      <c r="B264" s="202" t="s">
        <v>2664</v>
      </c>
      <c r="C264" s="202" t="s">
        <v>2432</v>
      </c>
    </row>
    <row r="265" ht="17.25" spans="2:3">
      <c r="B265" s="202" t="s">
        <v>2665</v>
      </c>
      <c r="C265" s="202" t="s">
        <v>2432</v>
      </c>
    </row>
    <row r="266" ht="17.25" spans="2:3">
      <c r="B266" s="202" t="s">
        <v>2666</v>
      </c>
      <c r="C266" s="202" t="s">
        <v>2432</v>
      </c>
    </row>
    <row r="267" ht="17.25" spans="2:3">
      <c r="B267" s="202" t="s">
        <v>2667</v>
      </c>
      <c r="C267" s="202" t="s">
        <v>2432</v>
      </c>
    </row>
    <row r="268" ht="17.25" spans="2:3">
      <c r="B268" s="202" t="s">
        <v>2668</v>
      </c>
      <c r="C268" s="202" t="s">
        <v>2432</v>
      </c>
    </row>
    <row r="269" ht="17.25" spans="2:3">
      <c r="B269" s="202" t="s">
        <v>2669</v>
      </c>
      <c r="C269" s="202" t="s">
        <v>2432</v>
      </c>
    </row>
    <row r="270" ht="17.25" spans="2:3">
      <c r="B270" s="202" t="s">
        <v>2670</v>
      </c>
      <c r="C270" s="202" t="s">
        <v>2432</v>
      </c>
    </row>
    <row r="271" ht="17.25" spans="2:3">
      <c r="B271" s="202" t="s">
        <v>2671</v>
      </c>
      <c r="C271" s="202" t="s">
        <v>2432</v>
      </c>
    </row>
    <row r="272" ht="17.25" spans="2:3">
      <c r="B272" s="202" t="s">
        <v>2672</v>
      </c>
      <c r="C272" s="202" t="s">
        <v>2432</v>
      </c>
    </row>
    <row r="273" ht="17.25" spans="2:3">
      <c r="B273" s="202" t="s">
        <v>2673</v>
      </c>
      <c r="C273" s="202" t="s">
        <v>2432</v>
      </c>
    </row>
    <row r="274" ht="17.25" spans="2:3">
      <c r="B274" s="202" t="s">
        <v>2674</v>
      </c>
      <c r="C274" s="202" t="s">
        <v>2432</v>
      </c>
    </row>
    <row r="275" ht="17.25" spans="2:3">
      <c r="B275" s="202" t="s">
        <v>2675</v>
      </c>
      <c r="C275" s="202" t="s">
        <v>2432</v>
      </c>
    </row>
    <row r="276" ht="17.25" spans="2:3">
      <c r="B276" s="202" t="s">
        <v>2676</v>
      </c>
      <c r="C276" s="202" t="s">
        <v>2432</v>
      </c>
    </row>
    <row r="277" ht="17.25" spans="2:3">
      <c r="B277" s="202" t="s">
        <v>2677</v>
      </c>
      <c r="C277" s="202" t="s">
        <v>2432</v>
      </c>
    </row>
    <row r="278" ht="17.25" spans="2:3">
      <c r="B278" s="202" t="s">
        <v>2678</v>
      </c>
      <c r="C278" s="202" t="s">
        <v>2432</v>
      </c>
    </row>
    <row r="279" ht="17.25" spans="2:3">
      <c r="B279" s="202" t="s">
        <v>2679</v>
      </c>
      <c r="C279" s="202" t="s">
        <v>2432</v>
      </c>
    </row>
    <row r="280" ht="17.25" spans="2:3">
      <c r="B280" s="202" t="s">
        <v>2680</v>
      </c>
      <c r="C280" s="202" t="s">
        <v>2432</v>
      </c>
    </row>
    <row r="281" ht="17.25" spans="2:3">
      <c r="B281" s="202" t="s">
        <v>2681</v>
      </c>
      <c r="C281" s="202" t="s">
        <v>2432</v>
      </c>
    </row>
    <row r="282" ht="17.25" spans="2:3">
      <c r="B282" s="202" t="s">
        <v>2682</v>
      </c>
      <c r="C282" s="202" t="s">
        <v>2432</v>
      </c>
    </row>
    <row r="283" ht="17.25" spans="2:3">
      <c r="B283" s="202" t="s">
        <v>2683</v>
      </c>
      <c r="C283" s="202" t="s">
        <v>2432</v>
      </c>
    </row>
    <row r="284" ht="17.25" spans="2:3">
      <c r="B284" s="202" t="s">
        <v>2684</v>
      </c>
      <c r="C284" s="202" t="s">
        <v>2432</v>
      </c>
    </row>
    <row r="285" ht="17.25" spans="2:3">
      <c r="B285" s="202" t="s">
        <v>2685</v>
      </c>
      <c r="C285" s="202" t="s">
        <v>2432</v>
      </c>
    </row>
    <row r="286" ht="17.25" spans="2:3">
      <c r="B286" s="202" t="s">
        <v>2686</v>
      </c>
      <c r="C286" s="202" t="s">
        <v>2432</v>
      </c>
    </row>
    <row r="287" ht="17.25" spans="2:3">
      <c r="B287" s="202" t="s">
        <v>2687</v>
      </c>
      <c r="C287" s="202" t="s">
        <v>2432</v>
      </c>
    </row>
    <row r="288" ht="17.25" spans="2:3">
      <c r="B288" s="202" t="s">
        <v>2688</v>
      </c>
      <c r="C288" s="202" t="s">
        <v>2432</v>
      </c>
    </row>
    <row r="289" ht="17.25" spans="2:3">
      <c r="B289" s="202" t="s">
        <v>2689</v>
      </c>
      <c r="C289" s="202" t="s">
        <v>2432</v>
      </c>
    </row>
    <row r="290" ht="17.25" spans="2:3">
      <c r="B290" s="202" t="s">
        <v>2690</v>
      </c>
      <c r="C290" s="202" t="s">
        <v>2432</v>
      </c>
    </row>
    <row r="291" ht="17.25" spans="2:3">
      <c r="B291" s="202" t="s">
        <v>2691</v>
      </c>
      <c r="C291" s="202" t="s">
        <v>2432</v>
      </c>
    </row>
    <row r="292" ht="17.25" spans="2:3">
      <c r="B292" s="202" t="s">
        <v>2692</v>
      </c>
      <c r="C292" s="202" t="s">
        <v>2432</v>
      </c>
    </row>
    <row r="293" ht="17.25" spans="2:3">
      <c r="B293" s="202" t="s">
        <v>2693</v>
      </c>
      <c r="C293" s="202" t="s">
        <v>2432</v>
      </c>
    </row>
    <row r="294" ht="17.25" spans="2:3">
      <c r="B294" s="202" t="s">
        <v>2694</v>
      </c>
      <c r="C294" s="202" t="s">
        <v>2432</v>
      </c>
    </row>
    <row r="295" ht="17.25" spans="2:3">
      <c r="B295" s="202" t="s">
        <v>2695</v>
      </c>
      <c r="C295" s="202" t="s">
        <v>2432</v>
      </c>
    </row>
    <row r="296" ht="17.25" spans="2:3">
      <c r="B296" s="202" t="s">
        <v>2696</v>
      </c>
      <c r="C296" s="202" t="s">
        <v>2432</v>
      </c>
    </row>
    <row r="297" ht="17.25" spans="2:3">
      <c r="B297" s="202" t="s">
        <v>2697</v>
      </c>
      <c r="C297" s="202" t="s">
        <v>2432</v>
      </c>
    </row>
    <row r="298" ht="17.25" spans="2:3">
      <c r="B298" s="202" t="s">
        <v>2698</v>
      </c>
      <c r="C298" s="202" t="s">
        <v>2432</v>
      </c>
    </row>
    <row r="299" ht="17.25" spans="2:3">
      <c r="B299" s="202" t="s">
        <v>2699</v>
      </c>
      <c r="C299" s="202" t="s">
        <v>2432</v>
      </c>
    </row>
    <row r="300" ht="17.25" spans="2:3">
      <c r="B300" s="202" t="s">
        <v>2700</v>
      </c>
      <c r="C300" s="202" t="s">
        <v>2432</v>
      </c>
    </row>
    <row r="301" ht="17.25" spans="2:3">
      <c r="B301" s="202" t="s">
        <v>2701</v>
      </c>
      <c r="C301" s="202" t="s">
        <v>2432</v>
      </c>
    </row>
    <row r="302" ht="17.25" spans="2:3">
      <c r="B302" s="202" t="s">
        <v>2702</v>
      </c>
      <c r="C302" s="202" t="s">
        <v>2432</v>
      </c>
    </row>
    <row r="303" ht="17.25" spans="2:3">
      <c r="B303" s="202" t="s">
        <v>2703</v>
      </c>
      <c r="C303" s="202" t="s">
        <v>2432</v>
      </c>
    </row>
    <row r="304" ht="17.25" spans="2:3">
      <c r="B304" s="202" t="s">
        <v>2704</v>
      </c>
      <c r="C304" s="202" t="s">
        <v>2432</v>
      </c>
    </row>
    <row r="305" ht="17.25" spans="2:3">
      <c r="B305" s="202" t="s">
        <v>2705</v>
      </c>
      <c r="C305" s="202" t="s">
        <v>2432</v>
      </c>
    </row>
    <row r="306" ht="17.25" spans="2:3">
      <c r="B306" s="202" t="s">
        <v>2706</v>
      </c>
      <c r="C306" s="202" t="s">
        <v>2432</v>
      </c>
    </row>
    <row r="307" ht="17.25" spans="2:3">
      <c r="B307" s="202" t="s">
        <v>2707</v>
      </c>
      <c r="C307" s="202" t="s">
        <v>2432</v>
      </c>
    </row>
    <row r="308" ht="17.25" spans="2:3">
      <c r="B308" s="202" t="s">
        <v>2708</v>
      </c>
      <c r="C308" s="202" t="s">
        <v>2432</v>
      </c>
    </row>
    <row r="309" ht="17.25" spans="2:3">
      <c r="B309" s="202" t="s">
        <v>2709</v>
      </c>
      <c r="C309" s="202" t="s">
        <v>2432</v>
      </c>
    </row>
    <row r="310" ht="17.25" spans="2:3">
      <c r="B310" s="202" t="s">
        <v>2710</v>
      </c>
      <c r="C310" s="202" t="s">
        <v>2432</v>
      </c>
    </row>
    <row r="311" ht="17.25" spans="2:3">
      <c r="B311" s="202" t="s">
        <v>2711</v>
      </c>
      <c r="C311" s="202" t="s">
        <v>2432</v>
      </c>
    </row>
    <row r="312" ht="17.25" spans="2:3">
      <c r="B312" s="202" t="s">
        <v>2712</v>
      </c>
      <c r="C312" s="202" t="s">
        <v>2432</v>
      </c>
    </row>
    <row r="313" ht="17.25" spans="2:3">
      <c r="B313" s="202" t="s">
        <v>2713</v>
      </c>
      <c r="C313" s="202" t="s">
        <v>2432</v>
      </c>
    </row>
    <row r="314" ht="17.25" spans="2:3">
      <c r="B314" s="202" t="s">
        <v>2714</v>
      </c>
      <c r="C314" s="202" t="s">
        <v>2432</v>
      </c>
    </row>
    <row r="315" ht="17.25" spans="2:3">
      <c r="B315" s="202" t="s">
        <v>2715</v>
      </c>
      <c r="C315" s="202" t="s">
        <v>2432</v>
      </c>
    </row>
    <row r="316" ht="17.25" spans="2:3">
      <c r="B316" s="202" t="s">
        <v>2716</v>
      </c>
      <c r="C316" s="202" t="s">
        <v>2432</v>
      </c>
    </row>
    <row r="317" ht="17.25" spans="2:3">
      <c r="B317" s="202" t="s">
        <v>2717</v>
      </c>
      <c r="C317" s="202" t="s">
        <v>2432</v>
      </c>
    </row>
    <row r="318" ht="17.25" spans="2:3">
      <c r="B318" s="202" t="s">
        <v>2718</v>
      </c>
      <c r="C318" s="202" t="s">
        <v>2432</v>
      </c>
    </row>
    <row r="319" ht="17.25" spans="2:3">
      <c r="B319" s="202" t="s">
        <v>2719</v>
      </c>
      <c r="C319" s="202" t="s">
        <v>2432</v>
      </c>
    </row>
    <row r="320" ht="17.25" spans="2:3">
      <c r="B320" s="202" t="s">
        <v>2720</v>
      </c>
      <c r="C320" s="202" t="s">
        <v>2432</v>
      </c>
    </row>
    <row r="321" ht="17.25" spans="2:3">
      <c r="B321" s="202" t="s">
        <v>2721</v>
      </c>
      <c r="C321" s="202" t="s">
        <v>2432</v>
      </c>
    </row>
    <row r="322" ht="17.25" spans="2:3">
      <c r="B322" s="202" t="s">
        <v>2722</v>
      </c>
      <c r="C322" s="202" t="s">
        <v>2432</v>
      </c>
    </row>
    <row r="323" ht="17.25" spans="2:3">
      <c r="B323" s="202" t="s">
        <v>2723</v>
      </c>
      <c r="C323" s="202" t="s">
        <v>2432</v>
      </c>
    </row>
    <row r="324" ht="17.25" spans="2:3">
      <c r="B324" s="202" t="s">
        <v>2724</v>
      </c>
      <c r="C324" s="202" t="s">
        <v>2432</v>
      </c>
    </row>
    <row r="325" ht="17.25" spans="2:3">
      <c r="B325" s="202" t="s">
        <v>2725</v>
      </c>
      <c r="C325" s="202" t="s">
        <v>2432</v>
      </c>
    </row>
    <row r="326" ht="17.25" spans="2:3">
      <c r="B326" s="202" t="s">
        <v>2726</v>
      </c>
      <c r="C326" s="202" t="s">
        <v>2432</v>
      </c>
    </row>
    <row r="327" ht="17.25" spans="2:3">
      <c r="B327" s="202" t="s">
        <v>2727</v>
      </c>
      <c r="C327" s="202" t="s">
        <v>2432</v>
      </c>
    </row>
    <row r="328" ht="17.25" spans="2:3">
      <c r="B328" s="202" t="s">
        <v>2728</v>
      </c>
      <c r="C328" s="202" t="s">
        <v>2432</v>
      </c>
    </row>
    <row r="329" ht="17.25" spans="2:3">
      <c r="B329" s="202" t="s">
        <v>2729</v>
      </c>
      <c r="C329" s="202" t="s">
        <v>2432</v>
      </c>
    </row>
    <row r="330" ht="17.25" spans="2:3">
      <c r="B330" s="202" t="s">
        <v>2730</v>
      </c>
      <c r="C330" s="202" t="s">
        <v>2432</v>
      </c>
    </row>
    <row r="331" ht="17.25" spans="2:3">
      <c r="B331" s="202" t="s">
        <v>2731</v>
      </c>
      <c r="C331" s="202" t="s">
        <v>2432</v>
      </c>
    </row>
    <row r="332" ht="17.25" spans="2:3">
      <c r="B332" s="202" t="s">
        <v>2732</v>
      </c>
      <c r="C332" s="202" t="s">
        <v>2432</v>
      </c>
    </row>
    <row r="333" ht="17.25" spans="2:3">
      <c r="B333" s="202" t="s">
        <v>2733</v>
      </c>
      <c r="C333" s="202" t="s">
        <v>2432</v>
      </c>
    </row>
    <row r="334" ht="17.25" spans="2:3">
      <c r="B334" s="202" t="s">
        <v>2734</v>
      </c>
      <c r="C334" s="202" t="s">
        <v>2432</v>
      </c>
    </row>
    <row r="335" ht="17.25" spans="2:3">
      <c r="B335" s="202" t="s">
        <v>2735</v>
      </c>
      <c r="C335" s="202" t="s">
        <v>2432</v>
      </c>
    </row>
    <row r="336" ht="17.25" spans="2:3">
      <c r="B336" s="202" t="s">
        <v>2736</v>
      </c>
      <c r="C336" s="202" t="s">
        <v>2432</v>
      </c>
    </row>
    <row r="337" ht="17.25" spans="2:3">
      <c r="B337" s="202" t="s">
        <v>2737</v>
      </c>
      <c r="C337" s="202" t="s">
        <v>2432</v>
      </c>
    </row>
    <row r="338" ht="17.25" spans="2:3">
      <c r="B338" s="202" t="s">
        <v>2738</v>
      </c>
      <c r="C338" s="202" t="s">
        <v>2432</v>
      </c>
    </row>
    <row r="339" ht="17.25" spans="2:3">
      <c r="B339" s="202" t="s">
        <v>2739</v>
      </c>
      <c r="C339" s="202" t="s">
        <v>2432</v>
      </c>
    </row>
    <row r="340" ht="17.25" spans="2:3">
      <c r="B340" s="202" t="s">
        <v>2740</v>
      </c>
      <c r="C340" s="202" t="s">
        <v>2432</v>
      </c>
    </row>
    <row r="341" ht="17.25" spans="2:3">
      <c r="B341" s="202" t="s">
        <v>2741</v>
      </c>
      <c r="C341" s="202" t="s">
        <v>2432</v>
      </c>
    </row>
    <row r="342" ht="17.25" spans="2:3">
      <c r="B342" s="202" t="s">
        <v>2742</v>
      </c>
      <c r="C342" s="202" t="s">
        <v>2432</v>
      </c>
    </row>
    <row r="343" ht="17.25" spans="2:3">
      <c r="B343" s="202" t="s">
        <v>2743</v>
      </c>
      <c r="C343" s="202" t="s">
        <v>2432</v>
      </c>
    </row>
    <row r="344" ht="17.25" spans="2:3">
      <c r="B344" s="202" t="s">
        <v>2744</v>
      </c>
      <c r="C344" s="202" t="s">
        <v>2432</v>
      </c>
    </row>
    <row r="345" ht="17.25" spans="2:3">
      <c r="B345" s="202" t="s">
        <v>2745</v>
      </c>
      <c r="C345" s="202" t="s">
        <v>2432</v>
      </c>
    </row>
    <row r="346" ht="17.25" spans="2:3">
      <c r="B346" s="202" t="s">
        <v>2746</v>
      </c>
      <c r="C346" s="202" t="s">
        <v>2432</v>
      </c>
    </row>
    <row r="347" ht="17.25" spans="2:3">
      <c r="B347" s="202" t="s">
        <v>2747</v>
      </c>
      <c r="C347" s="202" t="s">
        <v>2432</v>
      </c>
    </row>
    <row r="348" ht="17.25" spans="2:3">
      <c r="B348" s="202" t="s">
        <v>2748</v>
      </c>
      <c r="C348" s="202" t="s">
        <v>2432</v>
      </c>
    </row>
    <row r="349" ht="17.25" spans="2:3">
      <c r="B349" s="202" t="s">
        <v>2749</v>
      </c>
      <c r="C349" s="202" t="s">
        <v>2432</v>
      </c>
    </row>
    <row r="350" ht="17.25" spans="2:3">
      <c r="B350" s="202" t="s">
        <v>2750</v>
      </c>
      <c r="C350" s="202" t="s">
        <v>2432</v>
      </c>
    </row>
    <row r="351" ht="17.25" spans="2:3">
      <c r="B351" s="202" t="s">
        <v>2751</v>
      </c>
      <c r="C351" s="202" t="s">
        <v>2432</v>
      </c>
    </row>
    <row r="352" ht="17.25" spans="2:3">
      <c r="B352" s="202" t="s">
        <v>2752</v>
      </c>
      <c r="C352" s="202" t="s">
        <v>2432</v>
      </c>
    </row>
    <row r="353" ht="17.25" spans="2:3">
      <c r="B353" s="202" t="s">
        <v>2753</v>
      </c>
      <c r="C353" s="202" t="s">
        <v>2432</v>
      </c>
    </row>
    <row r="354" ht="17.25" spans="2:3">
      <c r="B354" s="202" t="s">
        <v>2754</v>
      </c>
      <c r="C354" s="202" t="s">
        <v>2432</v>
      </c>
    </row>
    <row r="355" ht="17.25" spans="2:3">
      <c r="B355" s="202" t="s">
        <v>2755</v>
      </c>
      <c r="C355" s="202" t="s">
        <v>2432</v>
      </c>
    </row>
    <row r="356" ht="17.25" spans="2:3">
      <c r="B356" s="202" t="s">
        <v>2756</v>
      </c>
      <c r="C356" s="202" t="s">
        <v>2432</v>
      </c>
    </row>
    <row r="357" ht="17.25" spans="2:3">
      <c r="B357" s="202" t="s">
        <v>2757</v>
      </c>
      <c r="C357" s="202" t="s">
        <v>2432</v>
      </c>
    </row>
    <row r="358" ht="17.25" spans="2:3">
      <c r="B358" s="202" t="s">
        <v>2758</v>
      </c>
      <c r="C358" s="202" t="s">
        <v>2432</v>
      </c>
    </row>
    <row r="359" ht="17.25" spans="2:3">
      <c r="B359" s="202" t="s">
        <v>2759</v>
      </c>
      <c r="C359" s="202" t="s">
        <v>2432</v>
      </c>
    </row>
    <row r="360" ht="17.25" spans="2:3">
      <c r="B360" s="202" t="s">
        <v>2760</v>
      </c>
      <c r="C360" s="202" t="s">
        <v>2432</v>
      </c>
    </row>
    <row r="361" ht="17.25" spans="2:3">
      <c r="B361" s="202" t="s">
        <v>2761</v>
      </c>
      <c r="C361" s="202" t="s">
        <v>2432</v>
      </c>
    </row>
    <row r="362" ht="17.25" spans="2:3">
      <c r="B362" s="202" t="s">
        <v>2762</v>
      </c>
      <c r="C362" s="202" t="s">
        <v>2432</v>
      </c>
    </row>
    <row r="363" ht="17.25" spans="2:3">
      <c r="B363" s="202" t="s">
        <v>2763</v>
      </c>
      <c r="C363" s="202" t="s">
        <v>2432</v>
      </c>
    </row>
    <row r="364" ht="17.25" spans="2:3">
      <c r="B364" s="202" t="s">
        <v>2764</v>
      </c>
      <c r="C364" s="202" t="s">
        <v>2432</v>
      </c>
    </row>
    <row r="365" ht="17.25" spans="2:3">
      <c r="B365" s="202" t="s">
        <v>2765</v>
      </c>
      <c r="C365" s="202" t="s">
        <v>2432</v>
      </c>
    </row>
    <row r="366" ht="17.25" spans="2:3">
      <c r="B366" s="202" t="s">
        <v>2766</v>
      </c>
      <c r="C366" s="202" t="s">
        <v>2432</v>
      </c>
    </row>
    <row r="367" ht="17.25" spans="2:3">
      <c r="B367" s="202" t="s">
        <v>2767</v>
      </c>
      <c r="C367" s="202" t="s">
        <v>2432</v>
      </c>
    </row>
    <row r="368" ht="17.25" spans="2:3">
      <c r="B368" s="202" t="s">
        <v>2768</v>
      </c>
      <c r="C368" s="202" t="s">
        <v>2432</v>
      </c>
    </row>
    <row r="369" ht="17.25" spans="2:3">
      <c r="B369" s="202" t="s">
        <v>2769</v>
      </c>
      <c r="C369" s="202" t="s">
        <v>2432</v>
      </c>
    </row>
    <row r="370" ht="17.25" spans="2:3">
      <c r="B370" s="202" t="s">
        <v>2770</v>
      </c>
      <c r="C370" s="202" t="s">
        <v>2432</v>
      </c>
    </row>
    <row r="371" ht="17.25" spans="2:3">
      <c r="B371" s="202" t="s">
        <v>2771</v>
      </c>
      <c r="C371" s="202" t="s">
        <v>2432</v>
      </c>
    </row>
    <row r="372" ht="17.25" spans="2:3">
      <c r="B372" s="202" t="s">
        <v>2772</v>
      </c>
      <c r="C372" s="202" t="s">
        <v>2432</v>
      </c>
    </row>
    <row r="373" ht="17.25" spans="2:3">
      <c r="B373" s="202" t="s">
        <v>2773</v>
      </c>
      <c r="C373" s="202" t="s">
        <v>2432</v>
      </c>
    </row>
    <row r="374" ht="17.25" spans="2:3">
      <c r="B374" s="202" t="s">
        <v>2774</v>
      </c>
      <c r="C374" s="202" t="s">
        <v>2432</v>
      </c>
    </row>
    <row r="375" ht="17.25" spans="2:3">
      <c r="B375" s="202" t="s">
        <v>2775</v>
      </c>
      <c r="C375" s="202" t="s">
        <v>2432</v>
      </c>
    </row>
    <row r="376" ht="17.25" spans="2:3">
      <c r="B376" s="202" t="s">
        <v>2776</v>
      </c>
      <c r="C376" s="202" t="s">
        <v>2432</v>
      </c>
    </row>
    <row r="377" ht="17.25" spans="2:3">
      <c r="B377" s="202" t="s">
        <v>2777</v>
      </c>
      <c r="C377" s="202" t="s">
        <v>2432</v>
      </c>
    </row>
    <row r="378" ht="17.25" spans="2:3">
      <c r="B378" s="202" t="s">
        <v>2778</v>
      </c>
      <c r="C378" s="202" t="s">
        <v>2432</v>
      </c>
    </row>
    <row r="379" ht="17.25" spans="2:3">
      <c r="B379" s="202" t="s">
        <v>2779</v>
      </c>
      <c r="C379" s="202" t="s">
        <v>2432</v>
      </c>
    </row>
    <row r="380" ht="17.25" spans="2:3">
      <c r="B380" s="202" t="s">
        <v>2780</v>
      </c>
      <c r="C380" s="202" t="s">
        <v>2432</v>
      </c>
    </row>
    <row r="381" ht="17.25" spans="2:3">
      <c r="B381" s="202" t="s">
        <v>2781</v>
      </c>
      <c r="C381" s="202" t="s">
        <v>2432</v>
      </c>
    </row>
    <row r="382" ht="17.25" spans="2:3">
      <c r="B382" s="202" t="s">
        <v>2782</v>
      </c>
      <c r="C382" s="202" t="s">
        <v>2432</v>
      </c>
    </row>
    <row r="383" ht="17.25" spans="2:3">
      <c r="B383" s="202" t="s">
        <v>2783</v>
      </c>
      <c r="C383" s="202" t="s">
        <v>2432</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80" zoomScaleNormal="80" workbookViewId="0">
      <selection activeCell="M537" sqref="M537"/>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747</v>
      </c>
      <c r="B1" s="93" t="s">
        <v>2784</v>
      </c>
      <c r="C1" s="94" t="s">
        <v>749</v>
      </c>
      <c r="D1" s="94"/>
      <c r="E1" s="94"/>
      <c r="F1" s="94"/>
      <c r="G1" s="95"/>
      <c r="H1" s="96" t="s">
        <v>2785</v>
      </c>
      <c r="I1" s="135" t="s">
        <v>2786</v>
      </c>
      <c r="J1" s="136" t="s">
        <v>2787</v>
      </c>
      <c r="K1" s="137" t="s">
        <v>2788</v>
      </c>
      <c r="L1" s="138"/>
      <c r="M1" s="138"/>
      <c r="N1" s="137"/>
      <c r="O1" s="138"/>
      <c r="P1" s="137"/>
      <c r="Q1" s="137"/>
      <c r="R1" s="137"/>
      <c r="S1" s="137"/>
      <c r="T1" s="137"/>
      <c r="U1" s="137"/>
      <c r="V1" s="137"/>
      <c r="W1" s="137"/>
      <c r="X1" s="156" t="s">
        <v>717</v>
      </c>
      <c r="Y1" s="159"/>
      <c r="Z1" s="160"/>
      <c r="AA1" s="156" t="s">
        <v>717</v>
      </c>
      <c r="AB1" s="159"/>
      <c r="AC1" s="160"/>
      <c r="AD1" s="156" t="s">
        <v>717</v>
      </c>
      <c r="AE1" s="159"/>
      <c r="AF1" s="160"/>
      <c r="AG1" s="156" t="s">
        <v>717</v>
      </c>
      <c r="AH1" s="159"/>
      <c r="AI1" s="160"/>
      <c r="AJ1" s="156" t="s">
        <v>717</v>
      </c>
      <c r="AK1" s="159"/>
      <c r="AL1" s="160"/>
      <c r="AM1" s="156" t="s">
        <v>717</v>
      </c>
      <c r="AN1" s="159"/>
      <c r="AO1" s="160"/>
      <c r="AP1" s="156" t="s">
        <v>717</v>
      </c>
      <c r="AQ1" s="159"/>
      <c r="AR1" s="160"/>
      <c r="AS1" s="156" t="s">
        <v>717</v>
      </c>
      <c r="AT1" s="159"/>
      <c r="AU1" s="160"/>
      <c r="AV1" s="156" t="s">
        <v>717</v>
      </c>
      <c r="AW1" s="159"/>
      <c r="AX1" s="160"/>
      <c r="AY1" s="156" t="s">
        <v>717</v>
      </c>
      <c r="AZ1" s="159"/>
      <c r="BA1" s="160"/>
      <c r="BB1" s="156" t="s">
        <v>717</v>
      </c>
      <c r="BC1" s="159"/>
      <c r="BD1" s="160"/>
      <c r="BE1" s="156" t="s">
        <v>717</v>
      </c>
      <c r="BF1" s="159"/>
      <c r="BG1" s="160"/>
      <c r="BH1" s="163" t="s">
        <v>2789</v>
      </c>
      <c r="BI1" s="164"/>
      <c r="BJ1" s="165"/>
      <c r="BK1" s="163" t="s">
        <v>2789</v>
      </c>
      <c r="BL1" s="164"/>
      <c r="BM1" s="165"/>
      <c r="BN1" s="163" t="s">
        <v>2789</v>
      </c>
      <c r="BO1" s="164"/>
      <c r="BP1" s="165"/>
      <c r="BQ1" s="163" t="s">
        <v>2789</v>
      </c>
      <c r="BR1" s="164"/>
      <c r="BS1" s="165"/>
      <c r="BT1" s="163" t="s">
        <v>2789</v>
      </c>
      <c r="BU1" s="164"/>
      <c r="BV1" s="165"/>
      <c r="BW1" s="163" t="s">
        <v>2789</v>
      </c>
      <c r="BX1" s="164"/>
      <c r="BY1" s="165"/>
      <c r="BZ1" s="163" t="s">
        <v>2789</v>
      </c>
      <c r="CA1" s="164"/>
      <c r="CB1" s="165"/>
      <c r="CC1" s="163" t="s">
        <v>2789</v>
      </c>
      <c r="CD1" s="164"/>
      <c r="CE1" s="165"/>
      <c r="CF1" s="163" t="s">
        <v>2789</v>
      </c>
      <c r="CG1" s="164"/>
      <c r="CH1" s="165"/>
      <c r="CI1" s="163" t="s">
        <v>2789</v>
      </c>
      <c r="CJ1" s="164"/>
      <c r="CK1" s="165"/>
      <c r="CL1" s="163" t="s">
        <v>2789</v>
      </c>
      <c r="CM1" s="164"/>
      <c r="CN1" s="165"/>
      <c r="CO1" s="163" t="s">
        <v>2789</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751</v>
      </c>
      <c r="Y2" s="159"/>
      <c r="Z2" s="160"/>
      <c r="AA2" s="156" t="s">
        <v>752</v>
      </c>
      <c r="AB2" s="159"/>
      <c r="AC2" s="160"/>
      <c r="AD2" s="156" t="s">
        <v>753</v>
      </c>
      <c r="AE2" s="159"/>
      <c r="AF2" s="160"/>
      <c r="AG2" s="156" t="s">
        <v>754</v>
      </c>
      <c r="AH2" s="159"/>
      <c r="AI2" s="160"/>
      <c r="AJ2" s="156" t="s">
        <v>755</v>
      </c>
      <c r="AK2" s="159"/>
      <c r="AL2" s="160"/>
      <c r="AM2" s="156" t="s">
        <v>756</v>
      </c>
      <c r="AN2" s="159"/>
      <c r="AO2" s="160"/>
      <c r="AP2" s="156" t="s">
        <v>757</v>
      </c>
      <c r="AQ2" s="159"/>
      <c r="AR2" s="160"/>
      <c r="AS2" s="156" t="s">
        <v>758</v>
      </c>
      <c r="AT2" s="159"/>
      <c r="AU2" s="160"/>
      <c r="AV2" s="156" t="s">
        <v>759</v>
      </c>
      <c r="AW2" s="159"/>
      <c r="AX2" s="160"/>
      <c r="AY2" s="156" t="s">
        <v>760</v>
      </c>
      <c r="AZ2" s="159"/>
      <c r="BA2" s="160"/>
      <c r="BB2" s="156" t="s">
        <v>761</v>
      </c>
      <c r="BC2" s="159"/>
      <c r="BD2" s="160"/>
      <c r="BE2" s="156" t="s">
        <v>762</v>
      </c>
      <c r="BF2" s="159"/>
      <c r="BG2" s="160"/>
      <c r="BH2" s="163" t="s">
        <v>751</v>
      </c>
      <c r="BI2" s="164"/>
      <c r="BJ2" s="165"/>
      <c r="BK2" s="163" t="s">
        <v>752</v>
      </c>
      <c r="BL2" s="164"/>
      <c r="BM2" s="165"/>
      <c r="BN2" s="163" t="s">
        <v>753</v>
      </c>
      <c r="BO2" s="164"/>
      <c r="BP2" s="165"/>
      <c r="BQ2" s="163" t="s">
        <v>754</v>
      </c>
      <c r="BR2" s="164"/>
      <c r="BS2" s="165"/>
      <c r="BT2" s="163" t="s">
        <v>755</v>
      </c>
      <c r="BU2" s="164"/>
      <c r="BV2" s="165"/>
      <c r="BW2" s="163" t="s">
        <v>756</v>
      </c>
      <c r="BX2" s="164"/>
      <c r="BY2" s="165"/>
      <c r="BZ2" s="163" t="s">
        <v>757</v>
      </c>
      <c r="CA2" s="164"/>
      <c r="CB2" s="165"/>
      <c r="CC2" s="163" t="s">
        <v>758</v>
      </c>
      <c r="CD2" s="164"/>
      <c r="CE2" s="165"/>
      <c r="CF2" s="163" t="s">
        <v>759</v>
      </c>
      <c r="CG2" s="164"/>
      <c r="CH2" s="165"/>
      <c r="CI2" s="163" t="s">
        <v>760</v>
      </c>
      <c r="CJ2" s="164"/>
      <c r="CK2" s="165"/>
      <c r="CL2" s="163" t="s">
        <v>761</v>
      </c>
      <c r="CM2" s="164"/>
      <c r="CN2" s="165"/>
      <c r="CO2" s="163" t="s">
        <v>762</v>
      </c>
      <c r="CP2" s="164"/>
      <c r="CQ2" s="165"/>
    </row>
    <row r="3" s="81" customFormat="1" ht="42.95" customHeight="1" spans="1:95">
      <c r="A3" s="100"/>
      <c r="B3" s="101"/>
      <c r="C3" s="102" t="s">
        <v>763</v>
      </c>
      <c r="D3" s="94" t="s">
        <v>3</v>
      </c>
      <c r="E3" s="94" t="s">
        <v>764</v>
      </c>
      <c r="F3" s="94" t="s">
        <v>765</v>
      </c>
      <c r="G3" s="94" t="s">
        <v>766</v>
      </c>
      <c r="I3" s="135"/>
      <c r="J3" s="142"/>
      <c r="K3" s="143" t="s">
        <v>2790</v>
      </c>
      <c r="L3" s="143" t="s">
        <v>2791</v>
      </c>
      <c r="M3" s="143" t="s">
        <v>2792</v>
      </c>
      <c r="N3" s="144" t="s">
        <v>2793</v>
      </c>
      <c r="O3" s="143" t="s">
        <v>2794</v>
      </c>
      <c r="P3" s="144" t="s">
        <v>2795</v>
      </c>
      <c r="Q3" s="143" t="s">
        <v>2796</v>
      </c>
      <c r="R3" s="143" t="s">
        <v>2797</v>
      </c>
      <c r="S3" s="143" t="s">
        <v>2798</v>
      </c>
      <c r="T3" s="144" t="s">
        <v>2799</v>
      </c>
      <c r="U3" s="143" t="s">
        <v>2800</v>
      </c>
      <c r="V3" s="143" t="s">
        <v>2801</v>
      </c>
      <c r="W3" s="144" t="s">
        <v>2802</v>
      </c>
      <c r="X3" s="81" t="s">
        <v>2803</v>
      </c>
      <c r="Y3" s="135" t="s">
        <v>2804</v>
      </c>
      <c r="Z3" s="142" t="s">
        <v>2805</v>
      </c>
      <c r="AA3" s="81" t="s">
        <v>2803</v>
      </c>
      <c r="AB3" s="135" t="s">
        <v>2804</v>
      </c>
      <c r="AC3" s="142" t="s">
        <v>2805</v>
      </c>
      <c r="AD3" s="81" t="s">
        <v>2803</v>
      </c>
      <c r="AE3" s="135" t="s">
        <v>2804</v>
      </c>
      <c r="AF3" s="142" t="s">
        <v>2805</v>
      </c>
      <c r="AG3" s="81" t="s">
        <v>2803</v>
      </c>
      <c r="AH3" s="135" t="s">
        <v>2804</v>
      </c>
      <c r="AI3" s="142" t="s">
        <v>2805</v>
      </c>
      <c r="AJ3" s="81" t="s">
        <v>2803</v>
      </c>
      <c r="AK3" s="135" t="s">
        <v>2804</v>
      </c>
      <c r="AL3" s="142" t="s">
        <v>2805</v>
      </c>
      <c r="AM3" s="81" t="s">
        <v>2803</v>
      </c>
      <c r="AN3" s="135" t="s">
        <v>2804</v>
      </c>
      <c r="AO3" s="142" t="s">
        <v>2805</v>
      </c>
      <c r="AP3" s="81" t="s">
        <v>2803</v>
      </c>
      <c r="AQ3" s="135" t="s">
        <v>2804</v>
      </c>
      <c r="AR3" s="142" t="s">
        <v>2805</v>
      </c>
      <c r="AS3" s="81" t="s">
        <v>2803</v>
      </c>
      <c r="AT3" s="135" t="s">
        <v>2804</v>
      </c>
      <c r="AU3" s="142" t="s">
        <v>2805</v>
      </c>
      <c r="AV3" s="81" t="s">
        <v>2803</v>
      </c>
      <c r="AW3" s="135" t="s">
        <v>2804</v>
      </c>
      <c r="AX3" s="142" t="s">
        <v>2805</v>
      </c>
      <c r="AY3" s="81" t="s">
        <v>2803</v>
      </c>
      <c r="AZ3" s="135" t="s">
        <v>2804</v>
      </c>
      <c r="BA3" s="142" t="s">
        <v>2805</v>
      </c>
      <c r="BB3" s="81" t="s">
        <v>2803</v>
      </c>
      <c r="BC3" s="135" t="s">
        <v>2804</v>
      </c>
      <c r="BD3" s="142" t="s">
        <v>2805</v>
      </c>
      <c r="BE3" s="81" t="s">
        <v>2803</v>
      </c>
      <c r="BF3" s="135" t="s">
        <v>2804</v>
      </c>
      <c r="BG3" s="142" t="s">
        <v>2805</v>
      </c>
      <c r="BH3" s="81" t="s">
        <v>2803</v>
      </c>
      <c r="BI3" s="135" t="s">
        <v>2804</v>
      </c>
      <c r="BJ3" s="142" t="s">
        <v>2805</v>
      </c>
      <c r="BK3" s="81" t="s">
        <v>2803</v>
      </c>
      <c r="BL3" s="135" t="s">
        <v>2804</v>
      </c>
      <c r="BM3" s="142" t="s">
        <v>2805</v>
      </c>
      <c r="BN3" s="81" t="s">
        <v>2803</v>
      </c>
      <c r="BO3" s="135" t="s">
        <v>2804</v>
      </c>
      <c r="BP3" s="142" t="s">
        <v>2805</v>
      </c>
      <c r="BQ3" s="81" t="s">
        <v>2803</v>
      </c>
      <c r="BR3" s="135" t="s">
        <v>2804</v>
      </c>
      <c r="BS3" s="142" t="s">
        <v>2805</v>
      </c>
      <c r="BT3" s="81" t="s">
        <v>2803</v>
      </c>
      <c r="BU3" s="135" t="s">
        <v>2804</v>
      </c>
      <c r="BV3" s="142" t="s">
        <v>2805</v>
      </c>
      <c r="BW3" s="81" t="s">
        <v>2803</v>
      </c>
      <c r="BX3" s="135" t="s">
        <v>2804</v>
      </c>
      <c r="BY3" s="142" t="s">
        <v>2805</v>
      </c>
      <c r="BZ3" s="81" t="s">
        <v>2803</v>
      </c>
      <c r="CA3" s="135" t="s">
        <v>2804</v>
      </c>
      <c r="CB3" s="142" t="s">
        <v>2805</v>
      </c>
      <c r="CC3" s="81" t="s">
        <v>2803</v>
      </c>
      <c r="CD3" s="135" t="s">
        <v>2804</v>
      </c>
      <c r="CE3" s="142" t="s">
        <v>2805</v>
      </c>
      <c r="CF3" s="81" t="s">
        <v>2803</v>
      </c>
      <c r="CG3" s="135" t="s">
        <v>2804</v>
      </c>
      <c r="CH3" s="142" t="s">
        <v>2805</v>
      </c>
      <c r="CI3" s="81" t="s">
        <v>2803</v>
      </c>
      <c r="CJ3" s="135" t="s">
        <v>2804</v>
      </c>
      <c r="CK3" s="142" t="s">
        <v>2805</v>
      </c>
      <c r="CL3" s="81" t="s">
        <v>2803</v>
      </c>
      <c r="CM3" s="135" t="s">
        <v>2804</v>
      </c>
      <c r="CN3" s="142" t="s">
        <v>2805</v>
      </c>
      <c r="CO3" s="81" t="s">
        <v>2803</v>
      </c>
      <c r="CP3" s="135" t="s">
        <v>2804</v>
      </c>
      <c r="CQ3" s="142" t="s">
        <v>2805</v>
      </c>
    </row>
    <row r="4" s="82" customFormat="1" ht="33.95" customHeight="1" spans="2:95">
      <c r="B4" s="103" t="s">
        <v>779</v>
      </c>
      <c r="C4" s="104">
        <v>1</v>
      </c>
      <c r="D4" s="82" t="s">
        <v>780</v>
      </c>
      <c r="E4" s="82" t="s">
        <v>781</v>
      </c>
      <c r="F4" s="105"/>
      <c r="G4" s="106"/>
      <c r="H4" s="107">
        <f>X4+AA4+AD4+AG4+AJ4+AM4+AP4+AS4+AV4+AY4+BB4+BE4</f>
        <v>2968138.25432627</v>
      </c>
      <c r="I4" s="107">
        <f t="shared" ref="I4:J4" si="0">Y4+AB4+AE4+AH4+AK4+AN4+AQ4+AT4+AW4+AZ4+BC4+BF4</f>
        <v>2157268.77039902</v>
      </c>
      <c r="J4" s="107">
        <f t="shared" si="0"/>
        <v>810869.483927243</v>
      </c>
      <c r="K4" s="107"/>
      <c r="L4" s="145"/>
      <c r="M4" s="145"/>
      <c r="N4" s="107"/>
      <c r="O4" s="145"/>
      <c r="P4" s="107"/>
      <c r="Q4" s="107"/>
      <c r="R4" s="107"/>
      <c r="S4" s="107"/>
      <c r="T4" s="107"/>
      <c r="U4" s="107"/>
      <c r="V4" s="107"/>
      <c r="W4" s="107"/>
      <c r="X4" s="107">
        <f t="shared" ref="X4:BC4" si="1">X5+X508+X536+X597+X603+X616</f>
        <v>372751.788288529</v>
      </c>
      <c r="Y4" s="107">
        <f t="shared" si="1"/>
        <v>231942.729803909</v>
      </c>
      <c r="Z4" s="107">
        <f t="shared" si="1"/>
        <v>140809.05848462</v>
      </c>
      <c r="AA4" s="107">
        <f t="shared" si="1"/>
        <v>265985.709811321</v>
      </c>
      <c r="AB4" s="107">
        <f t="shared" si="1"/>
        <v>138803.334405857</v>
      </c>
      <c r="AC4" s="107">
        <f t="shared" si="1"/>
        <v>127182.375405463</v>
      </c>
      <c r="AD4" s="107">
        <f t="shared" si="1"/>
        <v>265985.709811321</v>
      </c>
      <c r="AE4" s="107">
        <f t="shared" si="1"/>
        <v>123675.711326701</v>
      </c>
      <c r="AF4" s="107">
        <f t="shared" si="1"/>
        <v>142309.99848462</v>
      </c>
      <c r="AG4" s="107">
        <f t="shared" si="1"/>
        <v>229268.338490566</v>
      </c>
      <c r="AH4" s="107">
        <f t="shared" si="1"/>
        <v>88113.2676989987</v>
      </c>
      <c r="AI4" s="107">
        <f t="shared" si="1"/>
        <v>141155.070791568</v>
      </c>
      <c r="AJ4" s="107">
        <f t="shared" si="1"/>
        <v>229268.338490566</v>
      </c>
      <c r="AK4" s="107">
        <f t="shared" si="1"/>
        <v>213526.296337365</v>
      </c>
      <c r="AL4" s="107">
        <f t="shared" si="1"/>
        <v>15742.042153201</v>
      </c>
      <c r="AM4" s="107">
        <f t="shared" si="1"/>
        <v>229268.338490566</v>
      </c>
      <c r="AN4" s="107">
        <f t="shared" si="1"/>
        <v>190606.144372591</v>
      </c>
      <c r="AO4" s="107">
        <f t="shared" si="1"/>
        <v>38662.194117976</v>
      </c>
      <c r="AP4" s="107">
        <f t="shared" si="1"/>
        <v>229268.338490566</v>
      </c>
      <c r="AQ4" s="107">
        <f t="shared" si="1"/>
        <v>194728.821755873</v>
      </c>
      <c r="AR4" s="107">
        <f t="shared" si="1"/>
        <v>34539.5167346939</v>
      </c>
      <c r="AS4" s="107">
        <f t="shared" si="1"/>
        <v>229268.338490566</v>
      </c>
      <c r="AT4" s="107">
        <f t="shared" si="1"/>
        <v>194728.821755873</v>
      </c>
      <c r="AU4" s="107">
        <f t="shared" si="1"/>
        <v>34539.5167346939</v>
      </c>
      <c r="AV4" s="107">
        <f t="shared" si="1"/>
        <v>229268.338490566</v>
      </c>
      <c r="AW4" s="107">
        <f t="shared" si="1"/>
        <v>195842.999715056</v>
      </c>
      <c r="AX4" s="107">
        <f t="shared" si="1"/>
        <v>33425.3387755102</v>
      </c>
      <c r="AY4" s="107">
        <f t="shared" si="1"/>
        <v>229268.338490566</v>
      </c>
      <c r="AZ4" s="107">
        <f t="shared" si="1"/>
        <v>194728.821755873</v>
      </c>
      <c r="BA4" s="107">
        <f t="shared" si="1"/>
        <v>34539.5167346939</v>
      </c>
      <c r="BB4" s="107">
        <f t="shared" si="1"/>
        <v>229268.338490566</v>
      </c>
      <c r="BC4" s="107">
        <f t="shared" si="1"/>
        <v>195842.999715056</v>
      </c>
      <c r="BD4" s="107">
        <f t="shared" ref="BD4:CI4" si="2">BD5+BD508+BD536+BD597+BD603+BD616</f>
        <v>33425.3387755102</v>
      </c>
      <c r="BE4" s="107">
        <f t="shared" si="2"/>
        <v>229268.338490566</v>
      </c>
      <c r="BF4" s="107">
        <f t="shared" si="2"/>
        <v>194728.821755873</v>
      </c>
      <c r="BG4" s="107">
        <f t="shared" si="2"/>
        <v>34539.5167346939</v>
      </c>
      <c r="BH4" s="107">
        <f t="shared" si="2"/>
        <v>372751.788288529</v>
      </c>
      <c r="BI4" s="107">
        <f t="shared" si="2"/>
        <v>338212.271553835</v>
      </c>
      <c r="BJ4" s="107">
        <f t="shared" si="2"/>
        <v>34539.5167346939</v>
      </c>
      <c r="BK4" s="107">
        <f t="shared" si="2"/>
        <v>265985.709811321</v>
      </c>
      <c r="BL4" s="107">
        <f t="shared" si="2"/>
        <v>234788.726954178</v>
      </c>
      <c r="BM4" s="107">
        <f t="shared" si="2"/>
        <v>31196.9828571429</v>
      </c>
      <c r="BN4" s="107">
        <f t="shared" si="2"/>
        <v>265985.709811321</v>
      </c>
      <c r="BO4" s="107">
        <f t="shared" si="2"/>
        <v>231446.193076627</v>
      </c>
      <c r="BP4" s="107">
        <f t="shared" si="2"/>
        <v>34539.5167346939</v>
      </c>
      <c r="BQ4" s="107">
        <f t="shared" si="2"/>
        <v>229268.338490566</v>
      </c>
      <c r="BR4" s="107">
        <f t="shared" si="2"/>
        <v>195842.999715056</v>
      </c>
      <c r="BS4" s="107">
        <f t="shared" si="2"/>
        <v>33425.3387755102</v>
      </c>
      <c r="BT4" s="107">
        <f t="shared" si="2"/>
        <v>229268.338490566</v>
      </c>
      <c r="BU4" s="107">
        <f t="shared" si="2"/>
        <v>229268.338490567</v>
      </c>
      <c r="BV4" s="107">
        <f t="shared" si="2"/>
        <v>0</v>
      </c>
      <c r="BW4" s="107">
        <f t="shared" si="2"/>
        <v>229268.338490566</v>
      </c>
      <c r="BX4" s="107">
        <f t="shared" si="2"/>
        <v>229268.338490567</v>
      </c>
      <c r="BY4" s="107">
        <f t="shared" si="2"/>
        <v>0</v>
      </c>
      <c r="BZ4" s="107">
        <f t="shared" si="2"/>
        <v>229268.338490566</v>
      </c>
      <c r="CA4" s="107">
        <f t="shared" si="2"/>
        <v>229268.338490567</v>
      </c>
      <c r="CB4" s="107">
        <f t="shared" si="2"/>
        <v>0</v>
      </c>
      <c r="CC4" s="107">
        <f t="shared" si="2"/>
        <v>229268.338490566</v>
      </c>
      <c r="CD4" s="107">
        <f t="shared" si="2"/>
        <v>229268.338490567</v>
      </c>
      <c r="CE4" s="107">
        <f t="shared" si="2"/>
        <v>0</v>
      </c>
      <c r="CF4" s="107">
        <f t="shared" si="2"/>
        <v>229268.338490566</v>
      </c>
      <c r="CG4" s="107">
        <f t="shared" si="2"/>
        <v>229268.338490567</v>
      </c>
      <c r="CH4" s="107">
        <f t="shared" si="2"/>
        <v>0</v>
      </c>
      <c r="CI4" s="107">
        <f t="shared" si="2"/>
        <v>229268.338490566</v>
      </c>
      <c r="CJ4" s="107">
        <f t="shared" ref="CJ4:CQ4" si="3">CJ5+CJ508+CJ536+CJ597+CJ603+CJ616</f>
        <v>229268.338490567</v>
      </c>
      <c r="CK4" s="107">
        <f t="shared" si="3"/>
        <v>0</v>
      </c>
      <c r="CL4" s="107">
        <f t="shared" si="3"/>
        <v>229268.338490566</v>
      </c>
      <c r="CM4" s="107">
        <f t="shared" si="3"/>
        <v>229268.338490567</v>
      </c>
      <c r="CN4" s="107">
        <f t="shared" si="3"/>
        <v>0</v>
      </c>
      <c r="CO4" s="107">
        <f t="shared" si="3"/>
        <v>229268.338490566</v>
      </c>
      <c r="CP4" s="107">
        <f t="shared" si="3"/>
        <v>229268.338490567</v>
      </c>
      <c r="CQ4" s="107">
        <f t="shared" si="3"/>
        <v>0</v>
      </c>
    </row>
    <row r="5" s="83" customFormat="1" ht="24" customHeight="1" spans="1:95">
      <c r="A5" s="108"/>
      <c r="B5" s="109" t="s">
        <v>779</v>
      </c>
      <c r="C5" s="110">
        <v>1.1</v>
      </c>
      <c r="D5" s="108" t="s">
        <v>214</v>
      </c>
      <c r="E5" s="109"/>
      <c r="F5" s="109"/>
      <c r="G5" s="108"/>
      <c r="H5" s="111">
        <f t="shared" ref="H5:I8" si="4">X5+AA5+AD5+AG5+AJ5+AM5+AP5+AS5+AV5+AY5+BB5+BE5</f>
        <v>2927785.15698113</v>
      </c>
      <c r="I5" s="111">
        <f t="shared" si="4"/>
        <v>2125674.96305389</v>
      </c>
      <c r="J5" s="111">
        <f t="shared" ref="J5:J68" si="5">Z5+AC5+AF5+AI5+AL5+AO5+AR5+AU5+AX5+BA5+BD5+BG5</f>
        <v>802110.193927243</v>
      </c>
      <c r="K5" s="111"/>
      <c r="L5" s="146"/>
      <c r="M5" s="146"/>
      <c r="N5" s="111"/>
      <c r="O5" s="146"/>
      <c r="P5" s="111"/>
      <c r="Q5" s="111"/>
      <c r="R5" s="111"/>
      <c r="S5" s="111"/>
      <c r="T5" s="111"/>
      <c r="U5" s="111"/>
      <c r="V5" s="111"/>
      <c r="W5" s="111"/>
      <c r="X5" s="111">
        <f>VLOOKUP($C5,'1 预算编制表单'!$C:$BJ,27,FALSE)</f>
        <v>333498.690943396</v>
      </c>
      <c r="Y5" s="111">
        <f t="shared" ref="Y5:BG5" si="6">Y6+Y177+Y428</f>
        <v>192689.632458776</v>
      </c>
      <c r="Z5" s="111">
        <f t="shared" si="6"/>
        <v>140809.05848462</v>
      </c>
      <c r="AA5" s="111">
        <f>VLOOKUP($C5,'1 预算编制表单'!$C:$BJ,30,FALSE)</f>
        <v>265885.709811321</v>
      </c>
      <c r="AB5" s="111">
        <f t="shared" si="6"/>
        <v>138703.334405857</v>
      </c>
      <c r="AC5" s="111">
        <f t="shared" si="6"/>
        <v>127182.375405463</v>
      </c>
      <c r="AD5" s="111">
        <f>VLOOKUP($C5,'1 预算编制表单'!$C:$BJ,33,FALSE)</f>
        <v>265885.709811321</v>
      </c>
      <c r="AE5" s="111">
        <f t="shared" si="6"/>
        <v>125076.651326701</v>
      </c>
      <c r="AF5" s="111">
        <f t="shared" si="6"/>
        <v>140809.05848462</v>
      </c>
      <c r="AG5" s="111">
        <f>VLOOKUP($C5,'1 预算编制表单'!$C:$BJ,36,FALSE)</f>
        <v>229168.338490566</v>
      </c>
      <c r="AH5" s="111">
        <f t="shared" si="6"/>
        <v>92901.5076989987</v>
      </c>
      <c r="AI5" s="111">
        <f t="shared" si="6"/>
        <v>136266.830791568</v>
      </c>
      <c r="AJ5" s="111">
        <f>VLOOKUP($C5,'1 预算编制表单'!$C:$BJ,39,FALSE)</f>
        <v>229168.338490566</v>
      </c>
      <c r="AK5" s="111">
        <f t="shared" si="6"/>
        <v>214779.806337365</v>
      </c>
      <c r="AL5" s="111">
        <f t="shared" si="6"/>
        <v>14388.532153201</v>
      </c>
      <c r="AM5" s="111">
        <f>VLOOKUP($C5,'1 预算编制表单'!$C:$BJ,42,FALSE)</f>
        <v>229168.338490566</v>
      </c>
      <c r="AN5" s="111">
        <f t="shared" si="6"/>
        <v>191522.744372591</v>
      </c>
      <c r="AO5" s="111">
        <f t="shared" si="6"/>
        <v>37645.594117976</v>
      </c>
      <c r="AP5" s="111">
        <f>VLOOKUP($C5,'1 预算编制表单'!$C:$BJ,45,FALSE)</f>
        <v>229168.338490566</v>
      </c>
      <c r="AQ5" s="111">
        <f t="shared" si="6"/>
        <v>194628.821755873</v>
      </c>
      <c r="AR5" s="111">
        <f t="shared" si="6"/>
        <v>34539.5167346939</v>
      </c>
      <c r="AS5" s="111">
        <f>VLOOKUP($C5,'1 预算编制表单'!$C:$BJ,48,FALSE)</f>
        <v>229168.338490566</v>
      </c>
      <c r="AT5" s="111">
        <f t="shared" si="6"/>
        <v>194628.821755873</v>
      </c>
      <c r="AU5" s="111">
        <f t="shared" si="6"/>
        <v>34539.5167346939</v>
      </c>
      <c r="AV5" s="111">
        <f>VLOOKUP($C5,'1 预算编制表单'!$C:$BJ,51,FALSE)</f>
        <v>229168.338490566</v>
      </c>
      <c r="AW5" s="111">
        <f t="shared" si="6"/>
        <v>195742.999715056</v>
      </c>
      <c r="AX5" s="111">
        <f t="shared" si="6"/>
        <v>33425.3387755102</v>
      </c>
      <c r="AY5" s="111">
        <f>VLOOKUP($C5,'1 预算编制表单'!$C:$BJ,54,FALSE)</f>
        <v>229168.338490566</v>
      </c>
      <c r="AZ5" s="111">
        <f t="shared" si="6"/>
        <v>194628.821755873</v>
      </c>
      <c r="BA5" s="111">
        <f t="shared" si="6"/>
        <v>34539.5167346939</v>
      </c>
      <c r="BB5" s="111">
        <f>VLOOKUP($C5,'1 预算编制表单'!$C:$BJ,57,FALSE)</f>
        <v>229168.338490566</v>
      </c>
      <c r="BC5" s="111">
        <f t="shared" si="6"/>
        <v>195742.999715056</v>
      </c>
      <c r="BD5" s="111">
        <f t="shared" si="6"/>
        <v>33425.3387755102</v>
      </c>
      <c r="BE5" s="111">
        <f>VLOOKUP($C5,'1 预算编制表单'!$C:$BJ,60,FALSE)</f>
        <v>229168.338490566</v>
      </c>
      <c r="BF5" s="111">
        <f t="shared" si="6"/>
        <v>194628.821755873</v>
      </c>
      <c r="BG5" s="111">
        <f t="shared" si="6"/>
        <v>34539.5167346939</v>
      </c>
      <c r="BH5" s="111">
        <f>VLOOKUP($C5,'1 预算编制表单'!$C:$BJ,27,FALSE)</f>
        <v>333498.690943396</v>
      </c>
      <c r="BI5" s="111">
        <f t="shared" ref="BI5:BM5" si="7">BI6+BI177+BI428</f>
        <v>298959.174208702</v>
      </c>
      <c r="BJ5" s="111">
        <f t="shared" si="7"/>
        <v>34539.5167346939</v>
      </c>
      <c r="BK5" s="111">
        <f>VLOOKUP($C5,'1 预算编制表单'!$C:$BJ,30,FALSE)</f>
        <v>265885.709811321</v>
      </c>
      <c r="BL5" s="111">
        <f t="shared" si="7"/>
        <v>234688.726954178</v>
      </c>
      <c r="BM5" s="111">
        <f t="shared" si="7"/>
        <v>31196.9828571429</v>
      </c>
      <c r="BN5" s="111">
        <f>VLOOKUP($C5,'1 预算编制表单'!$C:$BJ,33,FALSE)</f>
        <v>265885.709811321</v>
      </c>
      <c r="BO5" s="111">
        <f t="shared" ref="BO5:BS5" si="8">BO6+BO177+BO428</f>
        <v>231346.193076627</v>
      </c>
      <c r="BP5" s="111">
        <f t="shared" si="8"/>
        <v>34539.5167346939</v>
      </c>
      <c r="BQ5" s="111">
        <f>VLOOKUP($C5,'1 预算编制表单'!$C:$BJ,36,FALSE)</f>
        <v>229168.338490566</v>
      </c>
      <c r="BR5" s="111">
        <f t="shared" si="8"/>
        <v>195742.999715056</v>
      </c>
      <c r="BS5" s="111">
        <f t="shared" si="8"/>
        <v>33425.3387755102</v>
      </c>
      <c r="BT5" s="111">
        <f>VLOOKUP($C5,'1 预算编制表单'!$C:$BJ,39,FALSE)</f>
        <v>229168.338490566</v>
      </c>
      <c r="BU5" s="111">
        <f t="shared" ref="BU5:BY5" si="9">BU6+BU177+BU428</f>
        <v>229168.338490567</v>
      </c>
      <c r="BV5" s="111">
        <f t="shared" si="9"/>
        <v>0</v>
      </c>
      <c r="BW5" s="111">
        <f>VLOOKUP($C5,'1 预算编制表单'!$C:$BJ,42,FALSE)</f>
        <v>229168.338490566</v>
      </c>
      <c r="BX5" s="111">
        <f t="shared" si="9"/>
        <v>229168.338490567</v>
      </c>
      <c r="BY5" s="111">
        <f t="shared" si="9"/>
        <v>0</v>
      </c>
      <c r="BZ5" s="111">
        <f>VLOOKUP($C5,'1 预算编制表单'!$C:$BJ,45,FALSE)</f>
        <v>229168.338490566</v>
      </c>
      <c r="CA5" s="111">
        <f t="shared" ref="CA5:CE5" si="10">CA6+CA177+CA428</f>
        <v>229168.338490567</v>
      </c>
      <c r="CB5" s="111">
        <f t="shared" si="10"/>
        <v>0</v>
      </c>
      <c r="CC5" s="111">
        <f>VLOOKUP($C5,'1 预算编制表单'!$C:$BJ,48,FALSE)</f>
        <v>229168.338490566</v>
      </c>
      <c r="CD5" s="111">
        <f t="shared" si="10"/>
        <v>229168.338490567</v>
      </c>
      <c r="CE5" s="111">
        <f t="shared" si="10"/>
        <v>0</v>
      </c>
      <c r="CF5" s="111">
        <f>VLOOKUP($C5,'1 预算编制表单'!$C:$BJ,51,FALSE)</f>
        <v>229168.338490566</v>
      </c>
      <c r="CG5" s="111">
        <f t="shared" ref="CG5:CK5" si="11">CG6+CG177+CG428</f>
        <v>229168.338490567</v>
      </c>
      <c r="CH5" s="111">
        <f t="shared" si="11"/>
        <v>0</v>
      </c>
      <c r="CI5" s="111">
        <f>VLOOKUP($C5,'1 预算编制表单'!$C:$BJ,54,FALSE)</f>
        <v>229168.338490566</v>
      </c>
      <c r="CJ5" s="111">
        <f t="shared" si="11"/>
        <v>229168.338490567</v>
      </c>
      <c r="CK5" s="111">
        <f t="shared" si="11"/>
        <v>0</v>
      </c>
      <c r="CL5" s="111">
        <f>VLOOKUP($C5,'1 预算编制表单'!$C:$BJ,57,FALSE)</f>
        <v>229168.338490566</v>
      </c>
      <c r="CM5" s="111">
        <f t="shared" ref="CM5:CQ5" si="12">CM6+CM177+CM428</f>
        <v>229168.338490567</v>
      </c>
      <c r="CN5" s="111">
        <f t="shared" si="12"/>
        <v>0</v>
      </c>
      <c r="CO5" s="111">
        <f>VLOOKUP($C5,'1 预算编制表单'!$C:$BJ,60,FALSE)</f>
        <v>229168.338490566</v>
      </c>
      <c r="CP5" s="111">
        <f t="shared" si="12"/>
        <v>229168.338490567</v>
      </c>
      <c r="CQ5" s="111">
        <f t="shared" si="12"/>
        <v>0</v>
      </c>
    </row>
    <row r="6" s="83" customFormat="1" ht="24" customHeight="1" outlineLevel="1" spans="1:95">
      <c r="A6" s="29">
        <f>IF(C6&lt;&gt;"",ROW(),"")</f>
        <v>6</v>
      </c>
      <c r="B6" s="112" t="s">
        <v>779</v>
      </c>
      <c r="C6" s="113" t="s">
        <v>218</v>
      </c>
      <c r="D6" s="29" t="s">
        <v>219</v>
      </c>
      <c r="E6" s="112"/>
      <c r="F6" s="112"/>
      <c r="G6" s="112"/>
      <c r="H6" s="114">
        <f t="shared" si="4"/>
        <v>2907982.25132076</v>
      </c>
      <c r="I6" s="114">
        <f t="shared" si="4"/>
        <v>2131334.26462639</v>
      </c>
      <c r="J6" s="114">
        <f t="shared" si="5"/>
        <v>776647.986694366</v>
      </c>
      <c r="K6" s="114"/>
      <c r="L6" s="147"/>
      <c r="M6" s="147"/>
      <c r="N6" s="114"/>
      <c r="O6" s="147"/>
      <c r="P6" s="114"/>
      <c r="Q6" s="114"/>
      <c r="R6" s="114"/>
      <c r="S6" s="114"/>
      <c r="T6" s="114"/>
      <c r="U6" s="114"/>
      <c r="V6" s="114"/>
      <c r="W6" s="114"/>
      <c r="X6" s="114">
        <f>VLOOKUP($C6,'1 预算编制表单'!$C:$BJ,27,FALSE)</f>
        <v>327524.549433962</v>
      </c>
      <c r="Y6" s="114">
        <f>X6-Z6</f>
        <v>191076.42146989</v>
      </c>
      <c r="Z6" s="114">
        <f>Z7+Z26+Z45+Z70+Z95+Z114+Z139+Z158</f>
        <v>136448.127964072</v>
      </c>
      <c r="AA6" s="114">
        <f>VLOOKUP($C6,'1 预算编制表单'!$C:$BJ,30,FALSE)</f>
        <v>264628.549433962</v>
      </c>
      <c r="AB6" s="114">
        <f>AA6-AC6</f>
        <v>141385.0790148</v>
      </c>
      <c r="AC6" s="114">
        <f>AC7+AC26+AC45+AC70+AC95+AC114+AC139+AC158</f>
        <v>123243.470419162</v>
      </c>
      <c r="AD6" s="114">
        <f>VLOOKUP($C6,'1 预算编制表单'!$C:$BJ,33,FALSE)</f>
        <v>264628.549433962</v>
      </c>
      <c r="AE6" s="114">
        <f>AD6-AF6</f>
        <v>128180.42146989</v>
      </c>
      <c r="AF6" s="114">
        <f>AF7+AF26+AF45+AF70+AF95+AF114+AF139+AF158</f>
        <v>136448.127964072</v>
      </c>
      <c r="AG6" s="114">
        <f>VLOOKUP($C6,'1 预算编制表单'!$C:$BJ,36,FALSE)</f>
        <v>227911.178113208</v>
      </c>
      <c r="AH6" s="114">
        <f>AG6-AI6</f>
        <v>95864.602664106</v>
      </c>
      <c r="AI6" s="114">
        <f>AI7+AI26+AI45+AI70+AI95+AI114+AI139+AI158</f>
        <v>132046.575449102</v>
      </c>
      <c r="AJ6" s="114">
        <f>VLOOKUP($C6,'1 预算编制表单'!$C:$BJ,39,FALSE)</f>
        <v>227911.178113208</v>
      </c>
      <c r="AK6" s="114">
        <f>AJ6-AL6</f>
        <v>217883.576480555</v>
      </c>
      <c r="AL6" s="114">
        <f>AL7+AL26+AL45+AL70+AL95+AL114+AL139+AL158</f>
        <v>10027.6016326531</v>
      </c>
      <c r="AM6" s="114">
        <f>VLOOKUP($C6,'1 预算编制表单'!$C:$BJ,42,FALSE)</f>
        <v>227911.178113208</v>
      </c>
      <c r="AN6" s="114">
        <f>AM6-AO6</f>
        <v>194485.839337698</v>
      </c>
      <c r="AO6" s="114">
        <f>AO7+AO26+AO45+AO70+AO95+AO114+AO139+AO158</f>
        <v>33425.3387755102</v>
      </c>
      <c r="AP6" s="114">
        <f>VLOOKUP($C6,'1 预算编制表单'!$C:$BJ,45,FALSE)</f>
        <v>227911.178113208</v>
      </c>
      <c r="AQ6" s="114">
        <f>AP6-AR6</f>
        <v>193371.661378514</v>
      </c>
      <c r="AR6" s="114">
        <f>AR7+AR26+AR45+AR70+AR95+AR114+AR139+AR158</f>
        <v>34539.5167346939</v>
      </c>
      <c r="AS6" s="114">
        <f>VLOOKUP($C6,'1 预算编制表单'!$C:$BJ,48,FALSE)</f>
        <v>227911.178113208</v>
      </c>
      <c r="AT6" s="114">
        <f>AS6-AU6</f>
        <v>193371.661378514</v>
      </c>
      <c r="AU6" s="114">
        <f>AU7+AU26+AU45+AU70+AU95+AU114+AU139+AU158</f>
        <v>34539.5167346939</v>
      </c>
      <c r="AV6" s="114">
        <f>VLOOKUP($C6,'1 预算编制表单'!$C:$BJ,51,FALSE)</f>
        <v>227911.178113208</v>
      </c>
      <c r="AW6" s="114">
        <f>AV6-AX6</f>
        <v>194485.839337698</v>
      </c>
      <c r="AX6" s="114">
        <f>AX7+AX26+AX45+AX70+AX95+AX114+AX139+AX158</f>
        <v>33425.3387755102</v>
      </c>
      <c r="AY6" s="114">
        <f>VLOOKUP($C6,'1 预算编制表单'!$C:$BJ,54,FALSE)</f>
        <v>227911.178113208</v>
      </c>
      <c r="AZ6" s="114">
        <f>AY6-BA6</f>
        <v>193371.661378514</v>
      </c>
      <c r="BA6" s="114">
        <f>BA7+BA26+BA45+BA70+BA95+BA114+BA139+BA158</f>
        <v>34539.5167346939</v>
      </c>
      <c r="BB6" s="114">
        <f>VLOOKUP($C6,'1 预算编制表单'!$C:$BJ,57,FALSE)</f>
        <v>227911.178113208</v>
      </c>
      <c r="BC6" s="114">
        <f>BB6-BD6</f>
        <v>194485.839337698</v>
      </c>
      <c r="BD6" s="114">
        <f>BD7+BD26+BD45+BD70+BD95+BD114+BD139+BD158</f>
        <v>33425.3387755102</v>
      </c>
      <c r="BE6" s="114">
        <f>VLOOKUP($C6,'1 预算编制表单'!$C:$BJ,60,FALSE)</f>
        <v>227911.178113208</v>
      </c>
      <c r="BF6" s="114">
        <f>BE6-BG6</f>
        <v>193371.661378514</v>
      </c>
      <c r="BG6" s="114">
        <f>BG7+BG26+BG45+BG70+BG95+BG114+BG139+BG158</f>
        <v>34539.5167346939</v>
      </c>
      <c r="BH6" s="114">
        <f>VLOOKUP($C6,'1 预算编制表单'!$C:$BJ,27,FALSE)</f>
        <v>327524.549433962</v>
      </c>
      <c r="BI6" s="114">
        <f t="shared" ref="BI6:BI8" si="13">BH6-BJ6</f>
        <v>292985.032699268</v>
      </c>
      <c r="BJ6" s="114">
        <f>BJ7+BJ26+BJ45+BJ70+BJ95+BJ114+BJ139+BJ158</f>
        <v>34539.5167346939</v>
      </c>
      <c r="BK6" s="114">
        <f>VLOOKUP($C6,'1 预算编制表单'!$C:$BJ,30,FALSE)</f>
        <v>264628.549433962</v>
      </c>
      <c r="BL6" s="114">
        <f t="shared" ref="BL6:BL8" si="14">BK6-BM6</f>
        <v>233431.566576819</v>
      </c>
      <c r="BM6" s="114">
        <f>BM7+BM26+BM45+BM70+BM95+BM114+BM139+BM158</f>
        <v>31196.9828571429</v>
      </c>
      <c r="BN6" s="114">
        <f>VLOOKUP($C6,'1 预算编制表单'!$C:$BJ,33,FALSE)</f>
        <v>264628.549433962</v>
      </c>
      <c r="BO6" s="114">
        <f t="shared" ref="BO6:BO8" si="15">BN6-BP6</f>
        <v>230089.032699268</v>
      </c>
      <c r="BP6" s="114">
        <f>BP7+BP26+BP45+BP70+BP95+BP114+BP139+BP158</f>
        <v>34539.5167346939</v>
      </c>
      <c r="BQ6" s="114">
        <f>VLOOKUP($C6,'1 预算编制表单'!$C:$BJ,36,FALSE)</f>
        <v>227911.178113208</v>
      </c>
      <c r="BR6" s="114">
        <f t="shared" ref="BR6:BR8" si="16">BQ6-BS6</f>
        <v>194485.839337698</v>
      </c>
      <c r="BS6" s="114">
        <f>BS7+BS26+BS45+BS70+BS95+BS114+BS139+BS158</f>
        <v>33425.3387755102</v>
      </c>
      <c r="BT6" s="114">
        <f>VLOOKUP($C6,'1 预算编制表单'!$C:$BJ,39,FALSE)</f>
        <v>227911.178113208</v>
      </c>
      <c r="BU6" s="114">
        <f t="shared" ref="BU6:BU8" si="17">BT6-BV6</f>
        <v>227911.178113208</v>
      </c>
      <c r="BV6" s="114">
        <f>BV7+BV26+BV45+BV70+BV95+BV114+BV139+BV158</f>
        <v>0</v>
      </c>
      <c r="BW6" s="114">
        <f>VLOOKUP($C6,'1 预算编制表单'!$C:$BJ,42,FALSE)</f>
        <v>227911.178113208</v>
      </c>
      <c r="BX6" s="114">
        <f t="shared" ref="BX6:BX8" si="18">BW6-BY6</f>
        <v>227911.178113208</v>
      </c>
      <c r="BY6" s="114">
        <f>BY7+BY26+BY45+BY70+BY95+BY114+BY139+BY158</f>
        <v>0</v>
      </c>
      <c r="BZ6" s="114">
        <f>VLOOKUP($C6,'1 预算编制表单'!$C:$BJ,45,FALSE)</f>
        <v>227911.178113208</v>
      </c>
      <c r="CA6" s="114">
        <f t="shared" ref="CA6:CA8" si="19">BZ6-CB6</f>
        <v>227911.178113208</v>
      </c>
      <c r="CB6" s="114">
        <f>CB7+CB26+CB45+CB70+CB95+CB114+CB139+CB158</f>
        <v>0</v>
      </c>
      <c r="CC6" s="114">
        <f>VLOOKUP($C6,'1 预算编制表单'!$C:$BJ,48,FALSE)</f>
        <v>227911.178113208</v>
      </c>
      <c r="CD6" s="114">
        <f t="shared" ref="CD6:CD8" si="20">CC6-CE6</f>
        <v>227911.178113208</v>
      </c>
      <c r="CE6" s="114">
        <f>CE7+CE26+CE45+CE70+CE95+CE114+CE139+CE158</f>
        <v>0</v>
      </c>
      <c r="CF6" s="114">
        <f>VLOOKUP($C6,'1 预算编制表单'!$C:$BJ,51,FALSE)</f>
        <v>227911.178113208</v>
      </c>
      <c r="CG6" s="114">
        <f t="shared" ref="CG6:CG8" si="21">CF6-CH6</f>
        <v>227911.178113208</v>
      </c>
      <c r="CH6" s="114">
        <f>CH7+CH26+CH45+CH70+CH95+CH114+CH139+CH158</f>
        <v>0</v>
      </c>
      <c r="CI6" s="114">
        <f>VLOOKUP($C6,'1 预算编制表单'!$C:$BJ,54,FALSE)</f>
        <v>227911.178113208</v>
      </c>
      <c r="CJ6" s="114">
        <f t="shared" ref="CJ6:CJ8" si="22">CI6-CK6</f>
        <v>227911.178113208</v>
      </c>
      <c r="CK6" s="114">
        <f>CK7+CK26+CK45+CK70+CK95+CK114+CK139+CK158</f>
        <v>0</v>
      </c>
      <c r="CL6" s="114">
        <f>VLOOKUP($C6,'1 预算编制表单'!$C:$BJ,57,FALSE)</f>
        <v>227911.178113208</v>
      </c>
      <c r="CM6" s="114">
        <f t="shared" ref="CM6:CM8" si="23">CL6-CN6</f>
        <v>227911.178113208</v>
      </c>
      <c r="CN6" s="114">
        <f>CN7+CN26+CN45+CN70+CN95+CN114+CN139+CN158</f>
        <v>0</v>
      </c>
      <c r="CO6" s="114">
        <f>VLOOKUP($C6,'1 预算编制表单'!$C:$BJ,60,FALSE)</f>
        <v>227911.178113208</v>
      </c>
      <c r="CP6" s="114">
        <f t="shared" ref="CP6:CP8" si="24">CO6-CQ6</f>
        <v>227911.178113208</v>
      </c>
      <c r="CQ6" s="114">
        <f>CQ7+CQ26+CQ45+CQ70+CQ95+CQ114+CQ139+CQ158</f>
        <v>0</v>
      </c>
    </row>
    <row r="7" s="83" customFormat="1" ht="24" customHeight="1" outlineLevel="2" spans="1:95">
      <c r="A7" s="48"/>
      <c r="B7" s="115" t="s">
        <v>779</v>
      </c>
      <c r="C7" s="116" t="s">
        <v>782</v>
      </c>
      <c r="D7" s="48" t="s">
        <v>783</v>
      </c>
      <c r="E7" s="115"/>
      <c r="F7" s="115"/>
      <c r="G7" s="115"/>
      <c r="H7" s="117">
        <f t="shared" si="4"/>
        <v>2191304.44</v>
      </c>
      <c r="I7" s="117">
        <f t="shared" si="4"/>
        <v>2191304.44</v>
      </c>
      <c r="J7" s="117">
        <f t="shared" si="5"/>
        <v>0</v>
      </c>
      <c r="K7" s="117"/>
      <c r="L7" s="148"/>
      <c r="M7" s="148"/>
      <c r="N7" s="117"/>
      <c r="O7" s="148"/>
      <c r="P7" s="117"/>
      <c r="Q7" s="117"/>
      <c r="R7" s="117"/>
      <c r="S7" s="117"/>
      <c r="T7" s="117"/>
      <c r="U7" s="117"/>
      <c r="V7" s="117"/>
      <c r="W7" s="117"/>
      <c r="X7" s="117">
        <f>VLOOKUP($C7,'1 预算编制表单'!$C:$BJ,27,FALSE)</f>
        <v>257847.54</v>
      </c>
      <c r="Y7" s="117">
        <f>X7-Z7</f>
        <v>257847.54</v>
      </c>
      <c r="Z7" s="117">
        <f>Z8+Z14+Z20</f>
        <v>0</v>
      </c>
      <c r="AA7" s="117">
        <f>VLOOKUP($C7,'1 预算编制表单'!$C:$BJ,30,FALSE)</f>
        <v>194951.54</v>
      </c>
      <c r="AB7" s="117">
        <f>AA7-AC7</f>
        <v>194951.54</v>
      </c>
      <c r="AC7" s="117">
        <f>AC8+AC14+AC20</f>
        <v>0</v>
      </c>
      <c r="AD7" s="117">
        <f>VLOOKUP($C7,'1 预算编制表单'!$C:$BJ,33,FALSE)</f>
        <v>194951.54</v>
      </c>
      <c r="AE7" s="117">
        <f>AD7-AF7</f>
        <v>194951.54</v>
      </c>
      <c r="AF7" s="117">
        <f>AF8+AF14+AF20</f>
        <v>0</v>
      </c>
      <c r="AG7" s="117">
        <f>VLOOKUP($C7,'1 预算编制表单'!$C:$BJ,36,FALSE)</f>
        <v>171505.98</v>
      </c>
      <c r="AH7" s="117">
        <f>AG7-AI7</f>
        <v>171505.98</v>
      </c>
      <c r="AI7" s="117">
        <f>AI8+AI14+AI20</f>
        <v>0</v>
      </c>
      <c r="AJ7" s="117">
        <f>VLOOKUP($C7,'1 预算编制表单'!$C:$BJ,39,FALSE)</f>
        <v>171505.98</v>
      </c>
      <c r="AK7" s="117">
        <f>AJ7-AL7</f>
        <v>171505.98</v>
      </c>
      <c r="AL7" s="117">
        <f>AL8+AL14+AL20</f>
        <v>0</v>
      </c>
      <c r="AM7" s="117">
        <f>VLOOKUP($C7,'1 预算编制表单'!$C:$BJ,42,FALSE)</f>
        <v>171505.98</v>
      </c>
      <c r="AN7" s="117">
        <f>AM7-AO7</f>
        <v>171505.98</v>
      </c>
      <c r="AO7" s="117">
        <f>AO8+AO14+AO20</f>
        <v>0</v>
      </c>
      <c r="AP7" s="117">
        <f>VLOOKUP($C7,'1 预算编制表单'!$C:$BJ,45,FALSE)</f>
        <v>171505.98</v>
      </c>
      <c r="AQ7" s="117">
        <f>AP7-AR7</f>
        <v>171505.98</v>
      </c>
      <c r="AR7" s="117">
        <f>AR8+AR14+AR20</f>
        <v>0</v>
      </c>
      <c r="AS7" s="117">
        <f>VLOOKUP($C7,'1 预算编制表单'!$C:$BJ,48,FALSE)</f>
        <v>171505.98</v>
      </c>
      <c r="AT7" s="117">
        <f>AS7-AU7</f>
        <v>171505.98</v>
      </c>
      <c r="AU7" s="117">
        <f>AU8+AU14+AU20</f>
        <v>0</v>
      </c>
      <c r="AV7" s="117">
        <f>VLOOKUP($C7,'1 预算编制表单'!$C:$BJ,51,FALSE)</f>
        <v>171505.98</v>
      </c>
      <c r="AW7" s="117">
        <f>AV7-AX7</f>
        <v>171505.98</v>
      </c>
      <c r="AX7" s="117">
        <f>AX8+AX14+AX20</f>
        <v>0</v>
      </c>
      <c r="AY7" s="117">
        <f>VLOOKUP($C7,'1 预算编制表单'!$C:$BJ,54,FALSE)</f>
        <v>171505.98</v>
      </c>
      <c r="AZ7" s="117">
        <f>AY7-BA7</f>
        <v>171505.98</v>
      </c>
      <c r="BA7" s="117">
        <f>BA8+BA14+BA20</f>
        <v>0</v>
      </c>
      <c r="BB7" s="117">
        <f>VLOOKUP($C7,'1 预算编制表单'!$C:$BJ,57,FALSE)</f>
        <v>171505.98</v>
      </c>
      <c r="BC7" s="117">
        <f>BB7-BD7</f>
        <v>171505.98</v>
      </c>
      <c r="BD7" s="117">
        <f>BD8+BD14+BD20</f>
        <v>0</v>
      </c>
      <c r="BE7" s="117">
        <f>VLOOKUP($C7,'1 预算编制表单'!$C:$BJ,60,FALSE)</f>
        <v>171505.98</v>
      </c>
      <c r="BF7" s="117">
        <f>BE7-BG7</f>
        <v>171505.98</v>
      </c>
      <c r="BG7" s="117">
        <f>BG8+BG14+BG20</f>
        <v>0</v>
      </c>
      <c r="BH7" s="117">
        <f>VLOOKUP($C7,'1 预算编制表单'!$C:$BJ,27,FALSE)</f>
        <v>257847.54</v>
      </c>
      <c r="BI7" s="117">
        <f t="shared" si="13"/>
        <v>257847.54</v>
      </c>
      <c r="BJ7" s="117">
        <f>BJ8+BJ14+BJ20</f>
        <v>0</v>
      </c>
      <c r="BK7" s="117">
        <f>VLOOKUP($C7,'1 预算编制表单'!$C:$BJ,30,FALSE)</f>
        <v>194951.54</v>
      </c>
      <c r="BL7" s="117">
        <f t="shared" si="14"/>
        <v>194951.54</v>
      </c>
      <c r="BM7" s="117">
        <f>BM8+BM14+BM20</f>
        <v>0</v>
      </c>
      <c r="BN7" s="117">
        <f>VLOOKUP($C7,'1 预算编制表单'!$C:$BJ,33,FALSE)</f>
        <v>194951.54</v>
      </c>
      <c r="BO7" s="117">
        <f t="shared" si="15"/>
        <v>194951.54</v>
      </c>
      <c r="BP7" s="117">
        <f>BP8+BP14+BP20</f>
        <v>0</v>
      </c>
      <c r="BQ7" s="117">
        <f>VLOOKUP($C7,'1 预算编制表单'!$C:$BJ,36,FALSE)</f>
        <v>171505.98</v>
      </c>
      <c r="BR7" s="117">
        <f t="shared" si="16"/>
        <v>171505.98</v>
      </c>
      <c r="BS7" s="117">
        <f>BS8+BS14+BS20</f>
        <v>0</v>
      </c>
      <c r="BT7" s="117">
        <f>VLOOKUP($C7,'1 预算编制表单'!$C:$BJ,39,FALSE)</f>
        <v>171505.98</v>
      </c>
      <c r="BU7" s="117">
        <f t="shared" si="17"/>
        <v>171505.98</v>
      </c>
      <c r="BV7" s="117">
        <f>BV8+BV14+BV20</f>
        <v>0</v>
      </c>
      <c r="BW7" s="117">
        <f>VLOOKUP($C7,'1 预算编制表单'!$C:$BJ,42,FALSE)</f>
        <v>171505.98</v>
      </c>
      <c r="BX7" s="117">
        <f t="shared" si="18"/>
        <v>171505.98</v>
      </c>
      <c r="BY7" s="117">
        <f>BY8+BY14+BY20</f>
        <v>0</v>
      </c>
      <c r="BZ7" s="117">
        <f>VLOOKUP($C7,'1 预算编制表单'!$C:$BJ,45,FALSE)</f>
        <v>171505.98</v>
      </c>
      <c r="CA7" s="117">
        <f t="shared" si="19"/>
        <v>171505.98</v>
      </c>
      <c r="CB7" s="117">
        <f>CB8+CB14+CB20</f>
        <v>0</v>
      </c>
      <c r="CC7" s="117">
        <f>VLOOKUP($C7,'1 预算编制表单'!$C:$BJ,48,FALSE)</f>
        <v>171505.98</v>
      </c>
      <c r="CD7" s="117">
        <f t="shared" si="20"/>
        <v>171505.98</v>
      </c>
      <c r="CE7" s="117">
        <f>CE8+CE14+CE20</f>
        <v>0</v>
      </c>
      <c r="CF7" s="117">
        <f>VLOOKUP($C7,'1 预算编制表单'!$C:$BJ,51,FALSE)</f>
        <v>171505.98</v>
      </c>
      <c r="CG7" s="117">
        <f t="shared" si="21"/>
        <v>171505.98</v>
      </c>
      <c r="CH7" s="117">
        <f>CH8+CH14+CH20</f>
        <v>0</v>
      </c>
      <c r="CI7" s="117">
        <f>VLOOKUP($C7,'1 预算编制表单'!$C:$BJ,54,FALSE)</f>
        <v>171505.98</v>
      </c>
      <c r="CJ7" s="117">
        <f t="shared" si="22"/>
        <v>171505.98</v>
      </c>
      <c r="CK7" s="117">
        <f>CK8+CK14+CK20</f>
        <v>0</v>
      </c>
      <c r="CL7" s="117">
        <f>VLOOKUP($C7,'1 预算编制表单'!$C:$BJ,57,FALSE)</f>
        <v>171505.98</v>
      </c>
      <c r="CM7" s="117">
        <f t="shared" si="23"/>
        <v>171505.98</v>
      </c>
      <c r="CN7" s="117">
        <f>CN8+CN14+CN20</f>
        <v>0</v>
      </c>
      <c r="CO7" s="117">
        <f>VLOOKUP($C7,'1 预算编制表单'!$C:$BJ,60,FALSE)</f>
        <v>171505.98</v>
      </c>
      <c r="CP7" s="117">
        <f t="shared" si="24"/>
        <v>171505.98</v>
      </c>
      <c r="CQ7" s="117">
        <f>CQ8+CQ14+CQ20</f>
        <v>0</v>
      </c>
    </row>
    <row r="8" s="83" customFormat="1" ht="24" customHeight="1" outlineLevel="3" spans="1:95">
      <c r="A8" s="118"/>
      <c r="B8" s="119" t="s">
        <v>784</v>
      </c>
      <c r="C8" s="120" t="s">
        <v>108</v>
      </c>
      <c r="D8" s="118" t="s">
        <v>109</v>
      </c>
      <c r="E8" s="119"/>
      <c r="F8" s="119"/>
      <c r="G8" s="119"/>
      <c r="H8" s="121">
        <f t="shared" si="4"/>
        <v>2191304.44</v>
      </c>
      <c r="I8" s="121">
        <f t="shared" si="4"/>
        <v>2191304.44</v>
      </c>
      <c r="J8" s="121">
        <f t="shared" si="5"/>
        <v>0</v>
      </c>
      <c r="K8" s="121"/>
      <c r="L8" s="149"/>
      <c r="M8" s="149"/>
      <c r="N8" s="121"/>
      <c r="O8" s="149"/>
      <c r="P8" s="121"/>
      <c r="Q8" s="121"/>
      <c r="R8" s="121"/>
      <c r="S8" s="121"/>
      <c r="T8" s="121"/>
      <c r="U8" s="121"/>
      <c r="V8" s="121"/>
      <c r="W8" s="121"/>
      <c r="X8" s="121">
        <f>VLOOKUP($C8,'1 预算编制表单'!$C:$BJ,27,FALSE)</f>
        <v>257847.54</v>
      </c>
      <c r="Y8" s="121">
        <f>X8-Z8</f>
        <v>257847.54</v>
      </c>
      <c r="Z8" s="121">
        <f>SUM(Z9:Z13)</f>
        <v>0</v>
      </c>
      <c r="AA8" s="121">
        <f>VLOOKUP($C8,'1 预算编制表单'!$C:$BJ,30,FALSE)</f>
        <v>194951.54</v>
      </c>
      <c r="AB8" s="121">
        <f>AA8-AC8</f>
        <v>194951.54</v>
      </c>
      <c r="AC8" s="121">
        <f>SUM(AC9:AC13)</f>
        <v>0</v>
      </c>
      <c r="AD8" s="121">
        <f>VLOOKUP($C8,'1 预算编制表单'!$C:$BJ,33,FALSE)</f>
        <v>194951.54</v>
      </c>
      <c r="AE8" s="121">
        <f>AD8-AF8</f>
        <v>194951.54</v>
      </c>
      <c r="AF8" s="121">
        <f>SUM(AF9:AF13)</f>
        <v>0</v>
      </c>
      <c r="AG8" s="121">
        <f>VLOOKUP($C8,'1 预算编制表单'!$C:$BJ,36,FALSE)</f>
        <v>171505.98</v>
      </c>
      <c r="AH8" s="121">
        <f>AG8-AI8</f>
        <v>171505.98</v>
      </c>
      <c r="AI8" s="121">
        <f>SUM(AI9:AI13)</f>
        <v>0</v>
      </c>
      <c r="AJ8" s="121">
        <f>VLOOKUP($C8,'1 预算编制表单'!$C:$BJ,39,FALSE)</f>
        <v>171505.98</v>
      </c>
      <c r="AK8" s="121">
        <f>AJ8-AL8</f>
        <v>171505.98</v>
      </c>
      <c r="AL8" s="121">
        <f>SUM(AL9:AL13)</f>
        <v>0</v>
      </c>
      <c r="AM8" s="121">
        <f>VLOOKUP($C8,'1 预算编制表单'!$C:$BJ,42,FALSE)</f>
        <v>171505.98</v>
      </c>
      <c r="AN8" s="121">
        <f>AM8-AO8</f>
        <v>171505.98</v>
      </c>
      <c r="AO8" s="121">
        <f>SUM(AO9:AO13)</f>
        <v>0</v>
      </c>
      <c r="AP8" s="121">
        <f>VLOOKUP($C8,'1 预算编制表单'!$C:$BJ,45,FALSE)</f>
        <v>171505.98</v>
      </c>
      <c r="AQ8" s="121">
        <f>AP8-AR8</f>
        <v>171505.98</v>
      </c>
      <c r="AR8" s="121">
        <f>SUM(AR9:AR13)</f>
        <v>0</v>
      </c>
      <c r="AS8" s="121">
        <f>VLOOKUP($C8,'1 预算编制表单'!$C:$BJ,48,FALSE)</f>
        <v>171505.98</v>
      </c>
      <c r="AT8" s="121">
        <f>AS8-AU8</f>
        <v>171505.98</v>
      </c>
      <c r="AU8" s="121">
        <f>SUM(AU9:AU13)</f>
        <v>0</v>
      </c>
      <c r="AV8" s="121">
        <f>VLOOKUP($C8,'1 预算编制表单'!$C:$BJ,51,FALSE)</f>
        <v>171505.98</v>
      </c>
      <c r="AW8" s="121">
        <f>AV8-AX8</f>
        <v>171505.98</v>
      </c>
      <c r="AX8" s="121">
        <f>SUM(AX9:AX13)</f>
        <v>0</v>
      </c>
      <c r="AY8" s="121">
        <f>VLOOKUP($C8,'1 预算编制表单'!$C:$BJ,54,FALSE)</f>
        <v>171505.98</v>
      </c>
      <c r="AZ8" s="121">
        <f>AY8-BA8</f>
        <v>171505.98</v>
      </c>
      <c r="BA8" s="121">
        <f>SUM(BA9:BA13)</f>
        <v>0</v>
      </c>
      <c r="BB8" s="121">
        <f>VLOOKUP($C8,'1 预算编制表单'!$C:$BJ,57,FALSE)</f>
        <v>171505.98</v>
      </c>
      <c r="BC8" s="121">
        <f>BB8-BD8</f>
        <v>171505.98</v>
      </c>
      <c r="BD8" s="121">
        <f>SUM(BD9:BD13)</f>
        <v>0</v>
      </c>
      <c r="BE8" s="121">
        <f>VLOOKUP($C8,'1 预算编制表单'!$C:$BJ,60,FALSE)</f>
        <v>171505.98</v>
      </c>
      <c r="BF8" s="121">
        <f>BE8-BG8</f>
        <v>171505.98</v>
      </c>
      <c r="BG8" s="121">
        <f>SUM(BG9:BG13)</f>
        <v>0</v>
      </c>
      <c r="BH8" s="121">
        <f>VLOOKUP($C8,'1 预算编制表单'!$C:$BJ,27,FALSE)</f>
        <v>257847.54</v>
      </c>
      <c r="BI8" s="121">
        <f t="shared" si="13"/>
        <v>257847.54</v>
      </c>
      <c r="BJ8" s="121">
        <f>SUM(BJ9:BJ13)</f>
        <v>0</v>
      </c>
      <c r="BK8" s="121">
        <f>VLOOKUP($C8,'1 预算编制表单'!$C:$BJ,30,FALSE)</f>
        <v>194951.54</v>
      </c>
      <c r="BL8" s="121">
        <f t="shared" si="14"/>
        <v>194951.54</v>
      </c>
      <c r="BM8" s="121">
        <f>SUM(BM9:BM13)</f>
        <v>0</v>
      </c>
      <c r="BN8" s="121">
        <f>VLOOKUP($C8,'1 预算编制表单'!$C:$BJ,33,FALSE)</f>
        <v>194951.54</v>
      </c>
      <c r="BO8" s="121">
        <f t="shared" si="15"/>
        <v>194951.54</v>
      </c>
      <c r="BP8" s="121">
        <f>SUM(BP9:BP13)</f>
        <v>0</v>
      </c>
      <c r="BQ8" s="121">
        <f>VLOOKUP($C8,'1 预算编制表单'!$C:$BJ,36,FALSE)</f>
        <v>171505.98</v>
      </c>
      <c r="BR8" s="121">
        <f t="shared" si="16"/>
        <v>171505.98</v>
      </c>
      <c r="BS8" s="121">
        <f>SUM(BS9:BS13)</f>
        <v>0</v>
      </c>
      <c r="BT8" s="121">
        <f>VLOOKUP($C8,'1 预算编制表单'!$C:$BJ,39,FALSE)</f>
        <v>171505.98</v>
      </c>
      <c r="BU8" s="121">
        <f t="shared" si="17"/>
        <v>171505.98</v>
      </c>
      <c r="BV8" s="121">
        <f>SUM(BV9:BV13)</f>
        <v>0</v>
      </c>
      <c r="BW8" s="121">
        <f>VLOOKUP($C8,'1 预算编制表单'!$C:$BJ,42,FALSE)</f>
        <v>171505.98</v>
      </c>
      <c r="BX8" s="121">
        <f t="shared" si="18"/>
        <v>171505.98</v>
      </c>
      <c r="BY8" s="121">
        <f>SUM(BY9:BY13)</f>
        <v>0</v>
      </c>
      <c r="BZ8" s="121">
        <f>VLOOKUP($C8,'1 预算编制表单'!$C:$BJ,45,FALSE)</f>
        <v>171505.98</v>
      </c>
      <c r="CA8" s="121">
        <f t="shared" si="19"/>
        <v>171505.98</v>
      </c>
      <c r="CB8" s="121">
        <f>SUM(CB9:CB13)</f>
        <v>0</v>
      </c>
      <c r="CC8" s="121">
        <f>VLOOKUP($C8,'1 预算编制表单'!$C:$BJ,48,FALSE)</f>
        <v>171505.98</v>
      </c>
      <c r="CD8" s="121">
        <f t="shared" si="20"/>
        <v>171505.98</v>
      </c>
      <c r="CE8" s="121">
        <f>SUM(CE9:CE13)</f>
        <v>0</v>
      </c>
      <c r="CF8" s="121">
        <f>VLOOKUP($C8,'1 预算编制表单'!$C:$BJ,51,FALSE)</f>
        <v>171505.98</v>
      </c>
      <c r="CG8" s="121">
        <f t="shared" si="21"/>
        <v>171505.98</v>
      </c>
      <c r="CH8" s="121">
        <f>SUM(CH9:CH13)</f>
        <v>0</v>
      </c>
      <c r="CI8" s="121">
        <f>VLOOKUP($C8,'1 预算编制表单'!$C:$BJ,54,FALSE)</f>
        <v>171505.98</v>
      </c>
      <c r="CJ8" s="121">
        <f t="shared" si="22"/>
        <v>171505.98</v>
      </c>
      <c r="CK8" s="121">
        <f>SUM(CK9:CK13)</f>
        <v>0</v>
      </c>
      <c r="CL8" s="121">
        <f>VLOOKUP($C8,'1 预算编制表单'!$C:$BJ,57,FALSE)</f>
        <v>171505.98</v>
      </c>
      <c r="CM8" s="121">
        <f t="shared" si="23"/>
        <v>171505.98</v>
      </c>
      <c r="CN8" s="121">
        <f>SUM(CN9:CN13)</f>
        <v>0</v>
      </c>
      <c r="CO8" s="121">
        <f>VLOOKUP($C8,'1 预算编制表单'!$C:$BJ,60,FALSE)</f>
        <v>171505.98</v>
      </c>
      <c r="CP8" s="121">
        <f t="shared" si="24"/>
        <v>171505.98</v>
      </c>
      <c r="CQ8" s="121">
        <f>SUM(CQ9:CQ13)</f>
        <v>0</v>
      </c>
    </row>
    <row r="9" s="83" customFormat="1" ht="24" customHeight="1" outlineLevel="4" spans="1:95">
      <c r="A9" s="122"/>
      <c r="B9" s="123"/>
      <c r="C9" s="124"/>
      <c r="D9" s="122"/>
      <c r="E9" s="123"/>
      <c r="F9" s="123"/>
      <c r="G9" s="123"/>
      <c r="H9" s="125"/>
      <c r="I9" s="125"/>
      <c r="J9" s="125">
        <f t="shared" si="5"/>
        <v>0</v>
      </c>
      <c r="K9" s="125">
        <v>1</v>
      </c>
      <c r="L9" s="150"/>
      <c r="M9" s="151">
        <f>IFERROR(VLOOKUP($L9,'2-2 引出数据_合同数据仓库'!$B$2:$BP$10000,3,FALSE),0)</f>
        <v>0</v>
      </c>
      <c r="N9" s="125"/>
      <c r="O9" s="151">
        <f>IFERROR(VLOOKUP((LEFT(VLOOKUP($L9,'2-2 引出数据_合同数据仓库'!$B$2:$BP$10000,64,FALSE),15)&amp;(RIGHT(VLOOKUP($L9,'2-2 引出数据_合同数据仓库'!$B$2:$BP$10000,64,FALSE),4)+1)),'2-2 引出数据_合同数据仓库'!$B$2:$BP$10000,3,FALSE),0)</f>
        <v>0</v>
      </c>
      <c r="P9" s="125"/>
      <c r="Q9" s="125">
        <f>IFERROR(VLOOKUP($L9,'2-2 引出数据_合同数据仓库'!$B$2:$BP$10000,28,FALSE),0)</f>
        <v>0</v>
      </c>
      <c r="R9" s="125">
        <f>IFERROR(VLOOKUP($L9,'2-2 引出数据_合同数据仓库'!$B$2:$BP$10000,29,FALSE),0)</f>
        <v>0</v>
      </c>
      <c r="S9" s="125">
        <f>IFERROR(VLOOKUP($L9,'2-2 引出数据_合同数据仓库'!$B$2:$BP$10000,4,FALSE),0)</f>
        <v>0</v>
      </c>
      <c r="T9" s="125"/>
      <c r="U9" s="125">
        <f>IFERROR(VLOOKUP($L9,'2-2 引出数据_合同数据仓库'!$B$2:$BP$10000,15,FALSE),0)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引出数据_合同数据仓库'!$B$2:$BP$10000,3,FALSE),0)</f>
        <v>0</v>
      </c>
      <c r="N10" s="125"/>
      <c r="O10" s="151">
        <f>IFERROR(VLOOKUP((LEFT(VLOOKUP($L10,'2-2 引出数据_合同数据仓库'!$B$2:$BP$10000,64,FALSE),15)&amp;(RIGHT(VLOOKUP($L10,'2-2 引出数据_合同数据仓库'!$B$2:$BP$10000,64,FALSE),4)+1)),'2-2 引出数据_合同数据仓库'!$B$2:$BP$10000,3,FALSE),0)</f>
        <v>0</v>
      </c>
      <c r="P10" s="125"/>
      <c r="Q10" s="125">
        <f>IFERROR(VLOOKUP($L10,'2-2 引出数据_合同数据仓库'!$B$2:$BP$10000,28,FALSE),0)</f>
        <v>0</v>
      </c>
      <c r="R10" s="125">
        <f>IFERROR(VLOOKUP($L10,'2-2 引出数据_合同数据仓库'!$B$2:$BP$10000,29,FALSE),0)</f>
        <v>0</v>
      </c>
      <c r="S10" s="125">
        <f>IFERROR(VLOOKUP($L10,'2-2 引出数据_合同数据仓库'!$B$2:$BP$10000,4,FALSE),0)</f>
        <v>0</v>
      </c>
      <c r="T10" s="125"/>
      <c r="U10" s="125">
        <f>IFERROR(VLOOKUP($L10,'2-2 引出数据_合同数据仓库'!$B$2:$BP$10000,15,FALSE),0)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引出数据_合同数据仓库'!$B$2:$BP$10000,3,FALSE),0)</f>
        <v>0</v>
      </c>
      <c r="N11" s="125"/>
      <c r="O11" s="151">
        <f>IFERROR(VLOOKUP((LEFT(VLOOKUP($L11,'2-2 引出数据_合同数据仓库'!$B$2:$BP$10000,64,FALSE),15)&amp;(RIGHT(VLOOKUP($L11,'2-2 引出数据_合同数据仓库'!$B$2:$BP$10000,64,FALSE),4)+1)),'2-2 引出数据_合同数据仓库'!$B$2:$BP$10000,3,FALSE),0)</f>
        <v>0</v>
      </c>
      <c r="P11" s="125"/>
      <c r="Q11" s="125">
        <f>IFERROR(VLOOKUP($L11,'2-2 引出数据_合同数据仓库'!$B$2:$BP$10000,28,FALSE),0)</f>
        <v>0</v>
      </c>
      <c r="R11" s="125">
        <f>IFERROR(VLOOKUP($L11,'2-2 引出数据_合同数据仓库'!$B$2:$BP$10000,29,FALSE),0)</f>
        <v>0</v>
      </c>
      <c r="S11" s="125">
        <f>IFERROR(VLOOKUP($L11,'2-2 引出数据_合同数据仓库'!$B$2:$BP$10000,4,FALSE),0)</f>
        <v>0</v>
      </c>
      <c r="T11" s="125"/>
      <c r="U11" s="125">
        <f>IFERROR(VLOOKUP($L11,'2-2 引出数据_合同数据仓库'!$B$2:$BP$10000,15,FALSE),0)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引出数据_合同数据仓库'!$B$2:$BP$10000,3,FALSE),0)</f>
        <v>0</v>
      </c>
      <c r="N12" s="125"/>
      <c r="O12" s="151">
        <f>IFERROR(VLOOKUP((LEFT(VLOOKUP($L12,'2-2 引出数据_合同数据仓库'!$B$2:$BP$10000,64,FALSE),15)&amp;(RIGHT(VLOOKUP($L12,'2-2 引出数据_合同数据仓库'!$B$2:$BP$10000,64,FALSE),4)+1)),'2-2 引出数据_合同数据仓库'!$B$2:$BP$10000,3,FALSE),0)</f>
        <v>0</v>
      </c>
      <c r="P12" s="125"/>
      <c r="Q12" s="125">
        <f>IFERROR(VLOOKUP($L12,'2-2 引出数据_合同数据仓库'!$B$2:$BP$10000,28,FALSE),0)</f>
        <v>0</v>
      </c>
      <c r="R12" s="125">
        <f>IFERROR(VLOOKUP($L12,'2-2 引出数据_合同数据仓库'!$B$2:$BP$10000,29,FALSE),0)</f>
        <v>0</v>
      </c>
      <c r="S12" s="125">
        <f>IFERROR(VLOOKUP($L12,'2-2 引出数据_合同数据仓库'!$B$2:$BP$10000,4,FALSE),0)</f>
        <v>0</v>
      </c>
      <c r="T12" s="125"/>
      <c r="U12" s="125">
        <f>IFERROR(VLOOKUP($L12,'2-2 引出数据_合同数据仓库'!$B$2:$BP$10000,15,FALSE),0)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customHeight="1" outlineLevel="4" spans="1:95">
      <c r="A13" s="126" t="s">
        <v>2806</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customHeight="1" outlineLevel="3" spans="1:95">
      <c r="A14" s="118"/>
      <c r="B14" s="119" t="s">
        <v>784</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customHeight="1" outlineLevel="4" spans="1:95">
      <c r="A15" s="122"/>
      <c r="B15" s="123"/>
      <c r="C15" s="124" t="s">
        <v>112</v>
      </c>
      <c r="D15" s="130" t="s">
        <v>2807</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引出数据_合同数据仓库'!$B$2:$BP$10000,3,FALSE),0)</f>
        <v>0</v>
      </c>
      <c r="N16" s="125"/>
      <c r="O16" s="151">
        <f>IFERROR(VLOOKUP((LEFT(VLOOKUP($L16,'2-2 引出数据_合同数据仓库'!$B$2:$BP$10000,64,FALSE),15)&amp;(RIGHT(VLOOKUP($L16,'2-2 引出数据_合同数据仓库'!$B$2:$BP$10000,64,FALSE),4)+1)),'2-2 引出数据_合同数据仓库'!$B$2:$BP$10000,3,FALSE),0)</f>
        <v>0</v>
      </c>
      <c r="P16" s="125"/>
      <c r="Q16" s="125">
        <f>IFERROR(VLOOKUP($L16,'2-2 引出数据_合同数据仓库'!$B$2:$BP$10000,28,FALSE),0)</f>
        <v>0</v>
      </c>
      <c r="R16" s="125">
        <f>IFERROR(VLOOKUP($L16,'2-2 引出数据_合同数据仓库'!$B$2:$BP$10000,29,FALSE),0)</f>
        <v>0</v>
      </c>
      <c r="S16" s="125">
        <f>IFERROR(VLOOKUP($L16,'2-2 引出数据_合同数据仓库'!$B$2:$BP$10000,4,FALSE),0)</f>
        <v>0</v>
      </c>
      <c r="T16" s="125"/>
      <c r="U16" s="125">
        <f>IFERROR(VLOOKUP($L16,'2-2 引出数据_合同数据仓库'!$B$2:$BP$10000,15,FALSE),0)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引出数据_合同数据仓库'!$B$2:$BP$10000,3,FALSE),0)</f>
        <v>0</v>
      </c>
      <c r="N17" s="125"/>
      <c r="O17" s="151">
        <f>IFERROR(VLOOKUP((LEFT(VLOOKUP($L17,'2-2 引出数据_合同数据仓库'!$B$2:$BP$10000,64,FALSE),15)&amp;(RIGHT(VLOOKUP($L17,'2-2 引出数据_合同数据仓库'!$B$2:$BP$10000,64,FALSE),4)+1)),'2-2 引出数据_合同数据仓库'!$B$2:$BP$10000,3,FALSE),0)</f>
        <v>0</v>
      </c>
      <c r="P17" s="125"/>
      <c r="Q17" s="125">
        <f>IFERROR(VLOOKUP($L17,'2-2 引出数据_合同数据仓库'!$B$2:$BP$10000,28,FALSE),0)</f>
        <v>0</v>
      </c>
      <c r="R17" s="125">
        <f>IFERROR(VLOOKUP($L17,'2-2 引出数据_合同数据仓库'!$B$2:$BP$10000,29,FALSE),0)</f>
        <v>0</v>
      </c>
      <c r="S17" s="125">
        <f>IFERROR(VLOOKUP($L17,'2-2 引出数据_合同数据仓库'!$B$2:$BP$10000,4,FALSE),0)</f>
        <v>0</v>
      </c>
      <c r="T17" s="125"/>
      <c r="U17" s="125">
        <f>IFERROR(VLOOKUP($L17,'2-2 引出数据_合同数据仓库'!$B$2:$BP$10000,15,FALSE),0)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引出数据_合同数据仓库'!$B$2:$BP$10000,3,FALSE),0)</f>
        <v>0</v>
      </c>
      <c r="N18" s="125"/>
      <c r="O18" s="151">
        <f>IFERROR(VLOOKUP((LEFT(VLOOKUP($L18,'2-2 引出数据_合同数据仓库'!$B$2:$BP$10000,64,FALSE),15)&amp;(RIGHT(VLOOKUP($L18,'2-2 引出数据_合同数据仓库'!$B$2:$BP$10000,64,FALSE),4)+1)),'2-2 引出数据_合同数据仓库'!$B$2:$BP$10000,3,FALSE),0)</f>
        <v>0</v>
      </c>
      <c r="P18" s="125"/>
      <c r="Q18" s="125">
        <f>IFERROR(VLOOKUP($L18,'2-2 引出数据_合同数据仓库'!$B$2:$BP$10000,28,FALSE),0)</f>
        <v>0</v>
      </c>
      <c r="R18" s="125">
        <f>IFERROR(VLOOKUP($L18,'2-2 引出数据_合同数据仓库'!$B$2:$BP$10000,29,FALSE),0)</f>
        <v>0</v>
      </c>
      <c r="S18" s="125">
        <f>IFERROR(VLOOKUP($L18,'2-2 引出数据_合同数据仓库'!$B$2:$BP$10000,4,FALSE),0)</f>
        <v>0</v>
      </c>
      <c r="T18" s="125"/>
      <c r="U18" s="125">
        <f>IFERROR(VLOOKUP($L18,'2-2 引出数据_合同数据仓库'!$B$2:$BP$10000,15,FALSE),0)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customHeight="1" outlineLevel="4" spans="1:95">
      <c r="A19" s="126" t="s">
        <v>2806</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customHeight="1" outlineLevel="3" spans="1:95">
      <c r="A20" s="118"/>
      <c r="B20" s="119" t="s">
        <v>784</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customHeight="1" outlineLevel="4" spans="1:95">
      <c r="A21" s="122"/>
      <c r="B21" s="123"/>
      <c r="C21" s="124"/>
      <c r="D21" s="122"/>
      <c r="E21" s="123"/>
      <c r="F21" s="123"/>
      <c r="G21" s="123"/>
      <c r="H21" s="125"/>
      <c r="I21" s="125"/>
      <c r="J21" s="125">
        <f t="shared" si="5"/>
        <v>0</v>
      </c>
      <c r="K21" s="125">
        <v>1</v>
      </c>
      <c r="L21" s="150"/>
      <c r="M21" s="151">
        <f>IFERROR(VLOOKUP($L21,'2-2 引出数据_合同数据仓库'!$B$2:$BP$10000,3,FALSE),0)</f>
        <v>0</v>
      </c>
      <c r="N21" s="125"/>
      <c r="O21" s="151">
        <f>IFERROR(VLOOKUP((LEFT(VLOOKUP($L21,'2-2 引出数据_合同数据仓库'!$B$2:$BP$10000,64,FALSE),15)&amp;(RIGHT(VLOOKUP($L21,'2-2 引出数据_合同数据仓库'!$B$2:$BP$10000,64,FALSE),4)+1)),'2-2 引出数据_合同数据仓库'!$B$2:$BP$10000,3,FALSE),0)</f>
        <v>0</v>
      </c>
      <c r="P21" s="125"/>
      <c r="Q21" s="125">
        <f>IFERROR(VLOOKUP($L21,'2-2 引出数据_合同数据仓库'!$B$2:$BP$10000,28,FALSE),0)</f>
        <v>0</v>
      </c>
      <c r="R21" s="125">
        <f>IFERROR(VLOOKUP($L21,'2-2 引出数据_合同数据仓库'!$B$2:$BP$10000,29,FALSE),0)</f>
        <v>0</v>
      </c>
      <c r="S21" s="125">
        <f>IFERROR(VLOOKUP($L21,'2-2 引出数据_合同数据仓库'!$B$2:$BP$10000,4,FALSE),0)</f>
        <v>0</v>
      </c>
      <c r="T21" s="125"/>
      <c r="U21" s="125">
        <f>IFERROR(VLOOKUP($L21,'2-2 引出数据_合同数据仓库'!$B$2:$BP$10000,15,FALSE),0)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引出数据_合同数据仓库'!$B$2:$BP$10000,3,FALSE),0)</f>
        <v>0</v>
      </c>
      <c r="N22" s="125"/>
      <c r="O22" s="151">
        <f>IFERROR(VLOOKUP((LEFT(VLOOKUP($L22,'2-2 引出数据_合同数据仓库'!$B$2:$BP$10000,64,FALSE),15)&amp;(RIGHT(VLOOKUP($L22,'2-2 引出数据_合同数据仓库'!$B$2:$BP$10000,64,FALSE),4)+1)),'2-2 引出数据_合同数据仓库'!$B$2:$BP$10000,3,FALSE),0)</f>
        <v>0</v>
      </c>
      <c r="P22" s="125"/>
      <c r="Q22" s="125">
        <f>IFERROR(VLOOKUP($L22,'2-2 引出数据_合同数据仓库'!$B$2:$BP$10000,28,FALSE),0)</f>
        <v>0</v>
      </c>
      <c r="R22" s="125">
        <f>IFERROR(VLOOKUP($L22,'2-2 引出数据_合同数据仓库'!$B$2:$BP$10000,29,FALSE),0)</f>
        <v>0</v>
      </c>
      <c r="S22" s="125">
        <f>IFERROR(VLOOKUP($L22,'2-2 引出数据_合同数据仓库'!$B$2:$BP$10000,4,FALSE),0)</f>
        <v>0</v>
      </c>
      <c r="T22" s="125"/>
      <c r="U22" s="125">
        <f>IFERROR(VLOOKUP($L22,'2-2 引出数据_合同数据仓库'!$B$2:$BP$10000,15,FALSE),0)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引出数据_合同数据仓库'!$B$2:$BP$10000,3,FALSE),0)</f>
        <v>0</v>
      </c>
      <c r="N23" s="125"/>
      <c r="O23" s="151">
        <f>IFERROR(VLOOKUP((LEFT(VLOOKUP($L23,'2-2 引出数据_合同数据仓库'!$B$2:$BP$10000,64,FALSE),15)&amp;(RIGHT(VLOOKUP($L23,'2-2 引出数据_合同数据仓库'!$B$2:$BP$10000,64,FALSE),4)+1)),'2-2 引出数据_合同数据仓库'!$B$2:$BP$10000,3,FALSE),0)</f>
        <v>0</v>
      </c>
      <c r="P23" s="125"/>
      <c r="Q23" s="125">
        <f>IFERROR(VLOOKUP($L23,'2-2 引出数据_合同数据仓库'!$B$2:$BP$10000,28,FALSE),0)</f>
        <v>0</v>
      </c>
      <c r="R23" s="125">
        <f>IFERROR(VLOOKUP($L23,'2-2 引出数据_合同数据仓库'!$B$2:$BP$10000,29,FALSE),0)</f>
        <v>0</v>
      </c>
      <c r="S23" s="125">
        <f>IFERROR(VLOOKUP($L23,'2-2 引出数据_合同数据仓库'!$B$2:$BP$10000,4,FALSE),0)</f>
        <v>0</v>
      </c>
      <c r="T23" s="125"/>
      <c r="U23" s="125">
        <f>IFERROR(VLOOKUP($L23,'2-2 引出数据_合同数据仓库'!$B$2:$BP$10000,15,FALSE),0)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引出数据_合同数据仓库'!$B$2:$BP$10000,3,FALSE),0)</f>
        <v>0</v>
      </c>
      <c r="N24" s="125"/>
      <c r="O24" s="151">
        <f>IFERROR(VLOOKUP((LEFT(VLOOKUP($L24,'2-2 引出数据_合同数据仓库'!$B$2:$BP$10000,64,FALSE),15)&amp;(RIGHT(VLOOKUP($L24,'2-2 引出数据_合同数据仓库'!$B$2:$BP$10000,64,FALSE),4)+1)),'2-2 引出数据_合同数据仓库'!$B$2:$BP$10000,3,FALSE),0)</f>
        <v>0</v>
      </c>
      <c r="P24" s="125"/>
      <c r="Q24" s="125">
        <f>IFERROR(VLOOKUP($L24,'2-2 引出数据_合同数据仓库'!$B$2:$BP$10000,28,FALSE),0)</f>
        <v>0</v>
      </c>
      <c r="R24" s="125">
        <f>IFERROR(VLOOKUP($L24,'2-2 引出数据_合同数据仓库'!$B$2:$BP$10000,29,FALSE),0)</f>
        <v>0</v>
      </c>
      <c r="S24" s="125">
        <f>IFERROR(VLOOKUP($L24,'2-2 引出数据_合同数据仓库'!$B$2:$BP$10000,4,FALSE),0)</f>
        <v>0</v>
      </c>
      <c r="T24" s="125"/>
      <c r="U24" s="125">
        <f>IFERROR(VLOOKUP($L24,'2-2 引出数据_合同数据仓库'!$B$2:$BP$10000,15,FALSE),0)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customHeight="1" outlineLevel="4" spans="1:95">
      <c r="A25" s="126" t="s">
        <v>2806</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customHeight="1" outlineLevel="2" spans="1:95">
      <c r="A26" s="48"/>
      <c r="B26" s="115" t="s">
        <v>779</v>
      </c>
      <c r="C26" s="116" t="s">
        <v>823</v>
      </c>
      <c r="D26" s="48" t="s">
        <v>824</v>
      </c>
      <c r="E26" s="115"/>
      <c r="F26" s="115"/>
      <c r="G26" s="115"/>
      <c r="H26" s="117">
        <f>X26+AA26+AD26+AG26+AJ26+AM26+AP26+AS26+AV26+AY26+BB26+BE26</f>
        <v>0</v>
      </c>
      <c r="I26" s="117">
        <f>Y26+AB26+AE26+AH26+AK26+AN26+AQ26+AT26+AW26+AZ26+BC26+BF26</f>
        <v>0</v>
      </c>
      <c r="J26" s="117">
        <f t="shared" si="5"/>
        <v>0</v>
      </c>
      <c r="K26" s="117"/>
      <c r="L26" s="148"/>
      <c r="M26" s="148"/>
      <c r="N26" s="117"/>
      <c r="O26" s="148"/>
      <c r="P26" s="117"/>
      <c r="Q26" s="117"/>
      <c r="R26" s="117"/>
      <c r="S26" s="117"/>
      <c r="T26" s="117"/>
      <c r="U26" s="117"/>
      <c r="V26" s="117"/>
      <c r="W26" s="117"/>
      <c r="X26" s="117">
        <f>VLOOKUP($C26,'1 预算编制表单'!$C:$BJ,27,FALSE)</f>
        <v>0</v>
      </c>
      <c r="Y26" s="117">
        <f>X26-Z26</f>
        <v>0</v>
      </c>
      <c r="Z26" s="117">
        <f>Z27+Z33+Z39</f>
        <v>0</v>
      </c>
      <c r="AA26" s="117">
        <f>VLOOKUP($C26,'1 预算编制表单'!$C:$BJ,30,FALSE)</f>
        <v>0</v>
      </c>
      <c r="AB26" s="117">
        <f>AA26-AC26</f>
        <v>0</v>
      </c>
      <c r="AC26" s="117">
        <f>AC27+AC33+AC39</f>
        <v>0</v>
      </c>
      <c r="AD26" s="117">
        <f>VLOOKUP($C26,'1 预算编制表单'!$C:$BJ,33,FALSE)</f>
        <v>0</v>
      </c>
      <c r="AE26" s="117">
        <f>AD26-AF26</f>
        <v>0</v>
      </c>
      <c r="AF26" s="117">
        <f>AF27+AF33+AF39</f>
        <v>0</v>
      </c>
      <c r="AG26" s="117">
        <f>VLOOKUP($C26,'1 预算编制表单'!$C:$BJ,36,FALSE)</f>
        <v>0</v>
      </c>
      <c r="AH26" s="117">
        <f>AG26-AI26</f>
        <v>0</v>
      </c>
      <c r="AI26" s="117">
        <f>AI27+AI33+AI39</f>
        <v>0</v>
      </c>
      <c r="AJ26" s="117">
        <f>VLOOKUP($C26,'1 预算编制表单'!$C:$BJ,39,FALSE)</f>
        <v>0</v>
      </c>
      <c r="AK26" s="117">
        <f>AJ26-AL26</f>
        <v>0</v>
      </c>
      <c r="AL26" s="117">
        <f>AL27+AL33+AL39</f>
        <v>0</v>
      </c>
      <c r="AM26" s="117">
        <f>VLOOKUP($C26,'1 预算编制表单'!$C:$BJ,42,FALSE)</f>
        <v>0</v>
      </c>
      <c r="AN26" s="117">
        <f>AM26-AO26</f>
        <v>0</v>
      </c>
      <c r="AO26" s="117">
        <f>AO27+AO33+AO39</f>
        <v>0</v>
      </c>
      <c r="AP26" s="117">
        <f>VLOOKUP($C26,'1 预算编制表单'!$C:$BJ,45,FALSE)</f>
        <v>0</v>
      </c>
      <c r="AQ26" s="117">
        <f>AP26-AR26</f>
        <v>0</v>
      </c>
      <c r="AR26" s="117">
        <f>AR27+AR33+AR39</f>
        <v>0</v>
      </c>
      <c r="AS26" s="117">
        <f>VLOOKUP($C26,'1 预算编制表单'!$C:$BJ,48,FALSE)</f>
        <v>0</v>
      </c>
      <c r="AT26" s="117">
        <f>AS26-AU26</f>
        <v>0</v>
      </c>
      <c r="AU26" s="117">
        <f>AU27+AU33+AU39</f>
        <v>0</v>
      </c>
      <c r="AV26" s="117">
        <f>VLOOKUP($C26,'1 预算编制表单'!$C:$BJ,51,FALSE)</f>
        <v>0</v>
      </c>
      <c r="AW26" s="117">
        <f>AV26-AX26</f>
        <v>0</v>
      </c>
      <c r="AX26" s="117">
        <f>AX27+AX33+AX39</f>
        <v>0</v>
      </c>
      <c r="AY26" s="117">
        <f>VLOOKUP($C26,'1 预算编制表单'!$C:$BJ,54,FALSE)</f>
        <v>0</v>
      </c>
      <c r="AZ26" s="117">
        <f>AY26-BA26</f>
        <v>0</v>
      </c>
      <c r="BA26" s="117">
        <f>BA27+BA33+BA39</f>
        <v>0</v>
      </c>
      <c r="BB26" s="117">
        <f>VLOOKUP($C26,'1 预算编制表单'!$C:$BJ,57,FALSE)</f>
        <v>0</v>
      </c>
      <c r="BC26" s="117">
        <f>BB26-BD26</f>
        <v>0</v>
      </c>
      <c r="BD26" s="117">
        <f>BD27+BD33+BD39</f>
        <v>0</v>
      </c>
      <c r="BE26" s="117">
        <f>VLOOKUP($C26,'1 预算编制表单'!$C:$BJ,60,FALSE)</f>
        <v>0</v>
      </c>
      <c r="BF26" s="117">
        <f>BE26-BG26</f>
        <v>0</v>
      </c>
      <c r="BG26" s="117">
        <f>BG27+BG33+BG39</f>
        <v>0</v>
      </c>
      <c r="BH26" s="117">
        <f>VLOOKUP($C26,'1 预算编制表单'!$C:$BJ,27,FALSE)</f>
        <v>0</v>
      </c>
      <c r="BI26" s="117">
        <f>BH26-BJ26</f>
        <v>0</v>
      </c>
      <c r="BJ26" s="117">
        <f>BJ27+BJ33+BJ39</f>
        <v>0</v>
      </c>
      <c r="BK26" s="117">
        <f>VLOOKUP($C26,'1 预算编制表单'!$C:$BJ,30,FALSE)</f>
        <v>0</v>
      </c>
      <c r="BL26" s="117">
        <f>BK26-BM26</f>
        <v>0</v>
      </c>
      <c r="BM26" s="117">
        <f>BM27+BM33+BM39</f>
        <v>0</v>
      </c>
      <c r="BN26" s="117">
        <f>VLOOKUP($C26,'1 预算编制表单'!$C:$BJ,33,FALSE)</f>
        <v>0</v>
      </c>
      <c r="BO26" s="117">
        <f>BN26-BP26</f>
        <v>0</v>
      </c>
      <c r="BP26" s="117">
        <f>BP27+BP33+BP39</f>
        <v>0</v>
      </c>
      <c r="BQ26" s="117">
        <f>VLOOKUP($C26,'1 预算编制表单'!$C:$BJ,36,FALSE)</f>
        <v>0</v>
      </c>
      <c r="BR26" s="117">
        <f>BQ26-BS26</f>
        <v>0</v>
      </c>
      <c r="BS26" s="117">
        <f>BS27+BS33+BS39</f>
        <v>0</v>
      </c>
      <c r="BT26" s="117">
        <f>VLOOKUP($C26,'1 预算编制表单'!$C:$BJ,39,FALSE)</f>
        <v>0</v>
      </c>
      <c r="BU26" s="117">
        <f>BT26-BV26</f>
        <v>0</v>
      </c>
      <c r="BV26" s="117">
        <f>BV27+BV33+BV39</f>
        <v>0</v>
      </c>
      <c r="BW26" s="117">
        <f>VLOOKUP($C26,'1 预算编制表单'!$C:$BJ,42,FALSE)</f>
        <v>0</v>
      </c>
      <c r="BX26" s="117">
        <f>BW26-BY26</f>
        <v>0</v>
      </c>
      <c r="BY26" s="117">
        <f>BY27+BY33+BY39</f>
        <v>0</v>
      </c>
      <c r="BZ26" s="117">
        <f>VLOOKUP($C26,'1 预算编制表单'!$C:$BJ,45,FALSE)</f>
        <v>0</v>
      </c>
      <c r="CA26" s="117">
        <f>BZ26-CB26</f>
        <v>0</v>
      </c>
      <c r="CB26" s="117">
        <f>CB27+CB33+CB39</f>
        <v>0</v>
      </c>
      <c r="CC26" s="117">
        <f>VLOOKUP($C26,'1 预算编制表单'!$C:$BJ,48,FALSE)</f>
        <v>0</v>
      </c>
      <c r="CD26" s="117">
        <f>CC26-CE26</f>
        <v>0</v>
      </c>
      <c r="CE26" s="117">
        <f>CE27+CE33+CE39</f>
        <v>0</v>
      </c>
      <c r="CF26" s="117">
        <f>VLOOKUP($C26,'1 预算编制表单'!$C:$BJ,51,FALSE)</f>
        <v>0</v>
      </c>
      <c r="CG26" s="117">
        <f>CF26-CH26</f>
        <v>0</v>
      </c>
      <c r="CH26" s="117">
        <f>CH27+CH33+CH39</f>
        <v>0</v>
      </c>
      <c r="CI26" s="117">
        <f>VLOOKUP($C26,'1 预算编制表单'!$C:$BJ,54,FALSE)</f>
        <v>0</v>
      </c>
      <c r="CJ26" s="117">
        <f>CI26-CK26</f>
        <v>0</v>
      </c>
      <c r="CK26" s="117">
        <f>CK27+CK33+CK39</f>
        <v>0</v>
      </c>
      <c r="CL26" s="117">
        <f>VLOOKUP($C26,'1 预算编制表单'!$C:$BJ,57,FALSE)</f>
        <v>0</v>
      </c>
      <c r="CM26" s="117">
        <f>CL26-CN26</f>
        <v>0</v>
      </c>
      <c r="CN26" s="117">
        <f>CN27+CN33+CN39</f>
        <v>0</v>
      </c>
      <c r="CO26" s="117">
        <f>VLOOKUP($C26,'1 预算编制表单'!$C:$BJ,60,FALSE)</f>
        <v>0</v>
      </c>
      <c r="CP26" s="117">
        <f>CO26-CQ26</f>
        <v>0</v>
      </c>
      <c r="CQ26" s="117">
        <f>CQ27+CQ33+CQ39</f>
        <v>0</v>
      </c>
    </row>
    <row r="27" s="83" customFormat="1" ht="24" customHeight="1" outlineLevel="3" spans="1:95">
      <c r="A27" s="118"/>
      <c r="B27" s="119" t="s">
        <v>784</v>
      </c>
      <c r="C27" s="120" t="s">
        <v>112</v>
      </c>
      <c r="D27" s="118" t="s">
        <v>109</v>
      </c>
      <c r="E27" s="119"/>
      <c r="F27" s="119"/>
      <c r="G27" s="119"/>
      <c r="H27" s="121">
        <f>X27+AA27+AD27+AG27+AJ27+AM27+AP27+AS27+AV27+AY27+BB27+BE27</f>
        <v>0</v>
      </c>
      <c r="I27" s="121">
        <f>Y27+AB27+AE27+AH27+AK27+AN27+AQ27+AT27+AW27+AZ27+BC27+BF27</f>
        <v>0</v>
      </c>
      <c r="J27" s="121">
        <f t="shared" si="5"/>
        <v>0</v>
      </c>
      <c r="K27" s="121"/>
      <c r="L27" s="149"/>
      <c r="M27" s="149"/>
      <c r="N27" s="121"/>
      <c r="O27" s="149"/>
      <c r="P27" s="121"/>
      <c r="Q27" s="121"/>
      <c r="R27" s="121"/>
      <c r="S27" s="121"/>
      <c r="T27" s="121"/>
      <c r="U27" s="121"/>
      <c r="V27" s="121"/>
      <c r="W27" s="121"/>
      <c r="X27" s="121">
        <f>VLOOKUP($C27,'1 预算编制表单'!$C:$BJ,27,FALSE)</f>
        <v>0</v>
      </c>
      <c r="Y27" s="121">
        <f>X27-Z27</f>
        <v>0</v>
      </c>
      <c r="Z27" s="121">
        <f>SUM(Z28:Z32)</f>
        <v>0</v>
      </c>
      <c r="AA27" s="121">
        <f>VLOOKUP($C27,'1 预算编制表单'!$C:$BJ,30,FALSE)</f>
        <v>0</v>
      </c>
      <c r="AB27" s="121">
        <f>AA27-AC27</f>
        <v>0</v>
      </c>
      <c r="AC27" s="121">
        <f>SUM(AC28:AC32)</f>
        <v>0</v>
      </c>
      <c r="AD27" s="121">
        <f>VLOOKUP($C27,'1 预算编制表单'!$C:$BJ,33,FALSE)</f>
        <v>0</v>
      </c>
      <c r="AE27" s="121">
        <f>AD27-AF27</f>
        <v>0</v>
      </c>
      <c r="AF27" s="121">
        <f>SUM(AF28:AF32)</f>
        <v>0</v>
      </c>
      <c r="AG27" s="121">
        <f>VLOOKUP($C27,'1 预算编制表单'!$C:$BJ,36,FALSE)</f>
        <v>0</v>
      </c>
      <c r="AH27" s="121">
        <f>AG27-AI27</f>
        <v>0</v>
      </c>
      <c r="AI27" s="121">
        <f>SUM(AI28:AI32)</f>
        <v>0</v>
      </c>
      <c r="AJ27" s="121">
        <f>VLOOKUP($C27,'1 预算编制表单'!$C:$BJ,39,FALSE)</f>
        <v>0</v>
      </c>
      <c r="AK27" s="121">
        <f>AJ27-AL27</f>
        <v>0</v>
      </c>
      <c r="AL27" s="121">
        <f>SUM(AL28:AL32)</f>
        <v>0</v>
      </c>
      <c r="AM27" s="121">
        <f>VLOOKUP($C27,'1 预算编制表单'!$C:$BJ,42,FALSE)</f>
        <v>0</v>
      </c>
      <c r="AN27" s="121">
        <f>AM27-AO27</f>
        <v>0</v>
      </c>
      <c r="AO27" s="121">
        <f>SUM(AO28:AO32)</f>
        <v>0</v>
      </c>
      <c r="AP27" s="121">
        <f>VLOOKUP($C27,'1 预算编制表单'!$C:$BJ,45,FALSE)</f>
        <v>0</v>
      </c>
      <c r="AQ27" s="121">
        <f>AP27-AR27</f>
        <v>0</v>
      </c>
      <c r="AR27" s="121">
        <f>SUM(AR28:AR32)</f>
        <v>0</v>
      </c>
      <c r="AS27" s="121">
        <f>VLOOKUP($C27,'1 预算编制表单'!$C:$BJ,48,FALSE)</f>
        <v>0</v>
      </c>
      <c r="AT27" s="121">
        <f>AS27-AU27</f>
        <v>0</v>
      </c>
      <c r="AU27" s="121">
        <f>SUM(AU28:AU32)</f>
        <v>0</v>
      </c>
      <c r="AV27" s="121">
        <f>VLOOKUP($C27,'1 预算编制表单'!$C:$BJ,51,FALSE)</f>
        <v>0</v>
      </c>
      <c r="AW27" s="121">
        <f>AV27-AX27</f>
        <v>0</v>
      </c>
      <c r="AX27" s="121">
        <f>SUM(AX28:AX32)</f>
        <v>0</v>
      </c>
      <c r="AY27" s="121">
        <f>VLOOKUP($C27,'1 预算编制表单'!$C:$BJ,54,FALSE)</f>
        <v>0</v>
      </c>
      <c r="AZ27" s="121">
        <f>AY27-BA27</f>
        <v>0</v>
      </c>
      <c r="BA27" s="121">
        <f>SUM(BA28:BA32)</f>
        <v>0</v>
      </c>
      <c r="BB27" s="121">
        <f>VLOOKUP($C27,'1 预算编制表单'!$C:$BJ,57,FALSE)</f>
        <v>0</v>
      </c>
      <c r="BC27" s="121">
        <f>BB27-BD27</f>
        <v>0</v>
      </c>
      <c r="BD27" s="121">
        <f>SUM(BD28:BD32)</f>
        <v>0</v>
      </c>
      <c r="BE27" s="121">
        <f>VLOOKUP($C27,'1 预算编制表单'!$C:$BJ,60,FALSE)</f>
        <v>0</v>
      </c>
      <c r="BF27" s="121">
        <f>BE27-BG27</f>
        <v>0</v>
      </c>
      <c r="BG27" s="121">
        <f>SUM(BG28:BG32)</f>
        <v>0</v>
      </c>
      <c r="BH27" s="121">
        <f>VLOOKUP($C27,'1 预算编制表单'!$C:$BJ,27,FALSE)</f>
        <v>0</v>
      </c>
      <c r="BI27" s="121">
        <f>BH27-BJ27</f>
        <v>0</v>
      </c>
      <c r="BJ27" s="121">
        <f>SUM(BJ28:BJ32)</f>
        <v>0</v>
      </c>
      <c r="BK27" s="121">
        <f>VLOOKUP($C27,'1 预算编制表单'!$C:$BJ,30,FALSE)</f>
        <v>0</v>
      </c>
      <c r="BL27" s="121">
        <f>BK27-BM27</f>
        <v>0</v>
      </c>
      <c r="BM27" s="121">
        <f>SUM(BM28:BM32)</f>
        <v>0</v>
      </c>
      <c r="BN27" s="121">
        <f>VLOOKUP($C27,'1 预算编制表单'!$C:$BJ,33,FALSE)</f>
        <v>0</v>
      </c>
      <c r="BO27" s="121">
        <f>BN27-BP27</f>
        <v>0</v>
      </c>
      <c r="BP27" s="121">
        <f>SUM(BP28:BP32)</f>
        <v>0</v>
      </c>
      <c r="BQ27" s="121">
        <f>VLOOKUP($C27,'1 预算编制表单'!$C:$BJ,36,FALSE)</f>
        <v>0</v>
      </c>
      <c r="BR27" s="121">
        <f>BQ27-BS27</f>
        <v>0</v>
      </c>
      <c r="BS27" s="121">
        <f>SUM(BS28:BS32)</f>
        <v>0</v>
      </c>
      <c r="BT27" s="121">
        <f>VLOOKUP($C27,'1 预算编制表单'!$C:$BJ,39,FALSE)</f>
        <v>0</v>
      </c>
      <c r="BU27" s="121">
        <f>BT27-BV27</f>
        <v>0</v>
      </c>
      <c r="BV27" s="121">
        <f>SUM(BV28:BV32)</f>
        <v>0</v>
      </c>
      <c r="BW27" s="121">
        <f>VLOOKUP($C27,'1 预算编制表单'!$C:$BJ,42,FALSE)</f>
        <v>0</v>
      </c>
      <c r="BX27" s="121">
        <f>BW27-BY27</f>
        <v>0</v>
      </c>
      <c r="BY27" s="121">
        <f>SUM(BY28:BY32)</f>
        <v>0</v>
      </c>
      <c r="BZ27" s="121">
        <f>VLOOKUP($C27,'1 预算编制表单'!$C:$BJ,45,FALSE)</f>
        <v>0</v>
      </c>
      <c r="CA27" s="121">
        <f>BZ27-CB27</f>
        <v>0</v>
      </c>
      <c r="CB27" s="121">
        <f>SUM(CB28:CB32)</f>
        <v>0</v>
      </c>
      <c r="CC27" s="121">
        <f>VLOOKUP($C27,'1 预算编制表单'!$C:$BJ,48,FALSE)</f>
        <v>0</v>
      </c>
      <c r="CD27" s="121">
        <f>CC27-CE27</f>
        <v>0</v>
      </c>
      <c r="CE27" s="121">
        <f>SUM(CE28:CE32)</f>
        <v>0</v>
      </c>
      <c r="CF27" s="121">
        <f>VLOOKUP($C27,'1 预算编制表单'!$C:$BJ,51,FALSE)</f>
        <v>0</v>
      </c>
      <c r="CG27" s="121">
        <f>CF27-CH27</f>
        <v>0</v>
      </c>
      <c r="CH27" s="121">
        <f>SUM(CH28:CH32)</f>
        <v>0</v>
      </c>
      <c r="CI27" s="121">
        <f>VLOOKUP($C27,'1 预算编制表单'!$C:$BJ,54,FALSE)</f>
        <v>0</v>
      </c>
      <c r="CJ27" s="121">
        <f>CI27-CK27</f>
        <v>0</v>
      </c>
      <c r="CK27" s="121">
        <f>SUM(CK28:CK32)</f>
        <v>0</v>
      </c>
      <c r="CL27" s="121">
        <f>VLOOKUP($C27,'1 预算编制表单'!$C:$BJ,57,FALSE)</f>
        <v>0</v>
      </c>
      <c r="CM27" s="121">
        <f>CL27-CN27</f>
        <v>0</v>
      </c>
      <c r="CN27" s="121">
        <f>SUM(CN28:CN32)</f>
        <v>0</v>
      </c>
      <c r="CO27" s="121">
        <f>VLOOKUP($C27,'1 预算编制表单'!$C:$BJ,60,FALSE)</f>
        <v>0</v>
      </c>
      <c r="CP27" s="121">
        <f>CO27-CQ27</f>
        <v>0</v>
      </c>
      <c r="CQ27" s="121">
        <f>SUM(CQ28:CQ32)</f>
        <v>0</v>
      </c>
    </row>
    <row r="28" s="83" customFormat="1" ht="24"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引出数据_合同数据仓库'!$B$2:$BP$10000,3,FALSE),0)</f>
        <v>0</v>
      </c>
      <c r="N28" s="125"/>
      <c r="O28" s="151">
        <f>IFERROR(VLOOKUP((LEFT(VLOOKUP($L28,'2-2 引出数据_合同数据仓库'!$B$2:$BP$10000,64,FALSE),15)&amp;(RIGHT(VLOOKUP($L28,'2-2 引出数据_合同数据仓库'!$B$2:$BP$10000,64,FALSE),4)+1)),'2-2 引出数据_合同数据仓库'!$B$2:$BP$10000,3,FALSE),0)</f>
        <v>0</v>
      </c>
      <c r="P28" s="125"/>
      <c r="Q28" s="125">
        <f>IFERROR(VLOOKUP($L28,'2-2 引出数据_合同数据仓库'!$B$2:$BP$10000,28,FALSE),0)</f>
        <v>0</v>
      </c>
      <c r="R28" s="125">
        <f>IFERROR(VLOOKUP($L28,'2-2 引出数据_合同数据仓库'!$B$2:$BP$10000,29,FALSE),0)</f>
        <v>0</v>
      </c>
      <c r="S28" s="125">
        <f>IFERROR(VLOOKUP($L28,'2-2 引出数据_合同数据仓库'!$B$2:$BP$10000,4,FALSE),0)</f>
        <v>0</v>
      </c>
      <c r="T28" s="125"/>
      <c r="U28" s="125">
        <f>IFERROR(VLOOKUP($L28,'2-2 引出数据_合同数据仓库'!$B$2:$BP$10000,15,FALSE),0)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引出数据_合同数据仓库'!$B$2:$BP$10000,3,FALSE),0)</f>
        <v>0</v>
      </c>
      <c r="N29" s="125"/>
      <c r="O29" s="151">
        <f>IFERROR(VLOOKUP((LEFT(VLOOKUP($L29,'2-2 引出数据_合同数据仓库'!$B$2:$BP$10000,64,FALSE),15)&amp;(RIGHT(VLOOKUP($L29,'2-2 引出数据_合同数据仓库'!$B$2:$BP$10000,64,FALSE),4)+1)),'2-2 引出数据_合同数据仓库'!$B$2:$BP$10000,3,FALSE),0)</f>
        <v>0</v>
      </c>
      <c r="P29" s="125"/>
      <c r="Q29" s="125">
        <f>IFERROR(VLOOKUP($L29,'2-2 引出数据_合同数据仓库'!$B$2:$BP$10000,28,FALSE),0)</f>
        <v>0</v>
      </c>
      <c r="R29" s="125">
        <f>IFERROR(VLOOKUP($L29,'2-2 引出数据_合同数据仓库'!$B$2:$BP$10000,29,FALSE),0)</f>
        <v>0</v>
      </c>
      <c r="S29" s="125">
        <f>IFERROR(VLOOKUP($L29,'2-2 引出数据_合同数据仓库'!$B$2:$BP$10000,4,FALSE),0)</f>
        <v>0</v>
      </c>
      <c r="T29" s="125"/>
      <c r="U29" s="125">
        <f>IFERROR(VLOOKUP($L29,'2-2 引出数据_合同数据仓库'!$B$2:$BP$10000,15,FALSE),0)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引出数据_合同数据仓库'!$B$2:$BP$10000,3,FALSE),0)</f>
        <v>0</v>
      </c>
      <c r="N30" s="125"/>
      <c r="O30" s="151">
        <f>IFERROR(VLOOKUP((LEFT(VLOOKUP($L30,'2-2 引出数据_合同数据仓库'!$B$2:$BP$10000,64,FALSE),15)&amp;(RIGHT(VLOOKUP($L30,'2-2 引出数据_合同数据仓库'!$B$2:$BP$10000,64,FALSE),4)+1)),'2-2 引出数据_合同数据仓库'!$B$2:$BP$10000,3,FALSE),0)</f>
        <v>0</v>
      </c>
      <c r="P30" s="125"/>
      <c r="Q30" s="125">
        <f>IFERROR(VLOOKUP($L30,'2-2 引出数据_合同数据仓库'!$B$2:$BP$10000,28,FALSE),0)</f>
        <v>0</v>
      </c>
      <c r="R30" s="125">
        <f>IFERROR(VLOOKUP($L30,'2-2 引出数据_合同数据仓库'!$B$2:$BP$10000,29,FALSE),0)</f>
        <v>0</v>
      </c>
      <c r="S30" s="125">
        <f>IFERROR(VLOOKUP($L30,'2-2 引出数据_合同数据仓库'!$B$2:$BP$10000,4,FALSE),0)</f>
        <v>0</v>
      </c>
      <c r="T30" s="125"/>
      <c r="U30" s="125">
        <f>IFERROR(VLOOKUP($L30,'2-2 引出数据_合同数据仓库'!$B$2:$BP$10000,15,FALSE),0)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引出数据_合同数据仓库'!$B$2:$BP$10000,3,FALSE),0)</f>
        <v>0</v>
      </c>
      <c r="N31" s="125"/>
      <c r="O31" s="151">
        <f>IFERROR(VLOOKUP((LEFT(VLOOKUP($L31,'2-2 引出数据_合同数据仓库'!$B$2:$BP$10000,64,FALSE),15)&amp;(RIGHT(VLOOKUP($L31,'2-2 引出数据_合同数据仓库'!$B$2:$BP$10000,64,FALSE),4)+1)),'2-2 引出数据_合同数据仓库'!$B$2:$BP$10000,3,FALSE),0)</f>
        <v>0</v>
      </c>
      <c r="P31" s="125"/>
      <c r="Q31" s="125">
        <f>IFERROR(VLOOKUP($L31,'2-2 引出数据_合同数据仓库'!$B$2:$BP$10000,28,FALSE),0)</f>
        <v>0</v>
      </c>
      <c r="R31" s="125">
        <f>IFERROR(VLOOKUP($L31,'2-2 引出数据_合同数据仓库'!$B$2:$BP$10000,29,FALSE),0)</f>
        <v>0</v>
      </c>
      <c r="S31" s="125">
        <f>IFERROR(VLOOKUP($L31,'2-2 引出数据_合同数据仓库'!$B$2:$BP$10000,4,FALSE),0)</f>
        <v>0</v>
      </c>
      <c r="T31" s="125"/>
      <c r="U31" s="125">
        <f>IFERROR(VLOOKUP($L31,'2-2 引出数据_合同数据仓库'!$B$2:$BP$10000,15,FALSE),0)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customHeight="1" outlineLevel="4" spans="1:95">
      <c r="A32" s="126" t="s">
        <v>2806</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customHeight="1" outlineLevel="3" spans="1:95">
      <c r="A33" s="118"/>
      <c r="B33" s="119" t="s">
        <v>784</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customHeight="1" outlineLevel="4" spans="1:95">
      <c r="A34" s="122"/>
      <c r="B34" s="123"/>
      <c r="C34" s="124" t="s">
        <v>847</v>
      </c>
      <c r="D34" s="131" t="s">
        <v>2807</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引出数据_合同数据仓库'!$B$2:$BP$10000,3,FALSE),0)</f>
        <v>0</v>
      </c>
      <c r="N35" s="125"/>
      <c r="O35" s="151">
        <f>IFERROR(VLOOKUP((LEFT(VLOOKUP($L35,'2-2 引出数据_合同数据仓库'!$B$2:$BP$10000,64,FALSE),15)&amp;(RIGHT(VLOOKUP($L35,'2-2 引出数据_合同数据仓库'!$B$2:$BP$10000,64,FALSE),4)+1)),'2-2 引出数据_合同数据仓库'!$B$2:$BP$10000,3,FALSE),0)</f>
        <v>0</v>
      </c>
      <c r="P35" s="125"/>
      <c r="Q35" s="125">
        <f>IFERROR(VLOOKUP($L35,'2-2 引出数据_合同数据仓库'!$B$2:$BP$10000,28,FALSE),0)</f>
        <v>0</v>
      </c>
      <c r="R35" s="125">
        <f>IFERROR(VLOOKUP($L35,'2-2 引出数据_合同数据仓库'!$B$2:$BP$10000,29,FALSE),0)</f>
        <v>0</v>
      </c>
      <c r="S35" s="125">
        <f>IFERROR(VLOOKUP($L35,'2-2 引出数据_合同数据仓库'!$B$2:$BP$10000,4,FALSE),0)</f>
        <v>0</v>
      </c>
      <c r="T35" s="125"/>
      <c r="U35" s="125">
        <f>IFERROR(VLOOKUP($L35,'2-2 引出数据_合同数据仓库'!$B$2:$BP$10000,15,FALSE),0)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引出数据_合同数据仓库'!$B$2:$BP$10000,3,FALSE),0)</f>
        <v>0</v>
      </c>
      <c r="N36" s="125"/>
      <c r="O36" s="151">
        <f>IFERROR(VLOOKUP((LEFT(VLOOKUP($L36,'2-2 引出数据_合同数据仓库'!$B$2:$BP$10000,64,FALSE),15)&amp;(RIGHT(VLOOKUP($L36,'2-2 引出数据_合同数据仓库'!$B$2:$BP$10000,64,FALSE),4)+1)),'2-2 引出数据_合同数据仓库'!$B$2:$BP$10000,3,FALSE),0)</f>
        <v>0</v>
      </c>
      <c r="P36" s="125"/>
      <c r="Q36" s="125">
        <f>IFERROR(VLOOKUP($L36,'2-2 引出数据_合同数据仓库'!$B$2:$BP$10000,28,FALSE),0)</f>
        <v>0</v>
      </c>
      <c r="R36" s="125">
        <f>IFERROR(VLOOKUP($L36,'2-2 引出数据_合同数据仓库'!$B$2:$BP$10000,29,FALSE),0)</f>
        <v>0</v>
      </c>
      <c r="S36" s="125">
        <f>IFERROR(VLOOKUP($L36,'2-2 引出数据_合同数据仓库'!$B$2:$BP$10000,4,FALSE),0)</f>
        <v>0</v>
      </c>
      <c r="T36" s="125"/>
      <c r="U36" s="125">
        <f>IFERROR(VLOOKUP($L36,'2-2 引出数据_合同数据仓库'!$B$2:$BP$10000,15,FALSE),0)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引出数据_合同数据仓库'!$B$2:$BP$10000,3,FALSE),0)</f>
        <v>0</v>
      </c>
      <c r="N37" s="125"/>
      <c r="O37" s="151">
        <f>IFERROR(VLOOKUP((LEFT(VLOOKUP($L37,'2-2 引出数据_合同数据仓库'!$B$2:$BP$10000,64,FALSE),15)&amp;(RIGHT(VLOOKUP($L37,'2-2 引出数据_合同数据仓库'!$B$2:$BP$10000,64,FALSE),4)+1)),'2-2 引出数据_合同数据仓库'!$B$2:$BP$10000,3,FALSE),0)</f>
        <v>0</v>
      </c>
      <c r="P37" s="125"/>
      <c r="Q37" s="125">
        <f>IFERROR(VLOOKUP($L37,'2-2 引出数据_合同数据仓库'!$B$2:$BP$10000,28,FALSE),0)</f>
        <v>0</v>
      </c>
      <c r="R37" s="125">
        <f>IFERROR(VLOOKUP($L37,'2-2 引出数据_合同数据仓库'!$B$2:$BP$10000,29,FALSE),0)</f>
        <v>0</v>
      </c>
      <c r="S37" s="125">
        <f>IFERROR(VLOOKUP($L37,'2-2 引出数据_合同数据仓库'!$B$2:$BP$10000,4,FALSE),0)</f>
        <v>0</v>
      </c>
      <c r="T37" s="125"/>
      <c r="U37" s="125">
        <f>IFERROR(VLOOKUP($L37,'2-2 引出数据_合同数据仓库'!$B$2:$BP$10000,15,FALSE),0)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customHeight="1" outlineLevel="4" spans="1:95">
      <c r="A38" s="126" t="s">
        <v>2806</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customHeight="1" outlineLevel="3" spans="1:95">
      <c r="A39" s="118"/>
      <c r="B39" s="119" t="s">
        <v>784</v>
      </c>
      <c r="C39" s="120" t="s">
        <v>856</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引出数据_合同数据仓库'!$B$2:$BP$10000,3,FALSE),0)</f>
        <v>0</v>
      </c>
      <c r="N40" s="125"/>
      <c r="O40" s="151">
        <f>IFERROR(VLOOKUP((LEFT(VLOOKUP($L40,'2-2 引出数据_合同数据仓库'!$B$2:$BP$10000,64,FALSE),15)&amp;(RIGHT(VLOOKUP($L40,'2-2 引出数据_合同数据仓库'!$B$2:$BP$10000,64,FALSE),4)+1)),'2-2 引出数据_合同数据仓库'!$B$2:$BP$10000,3,FALSE),0)</f>
        <v>0</v>
      </c>
      <c r="P40" s="125"/>
      <c r="Q40" s="125">
        <f>IFERROR(VLOOKUP($L40,'2-2 引出数据_合同数据仓库'!$B$2:$BP$10000,28,FALSE),0)</f>
        <v>0</v>
      </c>
      <c r="R40" s="125">
        <f>IFERROR(VLOOKUP($L40,'2-2 引出数据_合同数据仓库'!$B$2:$BP$10000,29,FALSE),0)</f>
        <v>0</v>
      </c>
      <c r="S40" s="125">
        <f>IFERROR(VLOOKUP($L40,'2-2 引出数据_合同数据仓库'!$B$2:$BP$10000,4,FALSE),0)</f>
        <v>0</v>
      </c>
      <c r="T40" s="125"/>
      <c r="U40" s="125">
        <f>IFERROR(VLOOKUP($L40,'2-2 引出数据_合同数据仓库'!$B$2:$BP$10000,15,FALSE),0)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引出数据_合同数据仓库'!$B$2:$BP$10000,3,FALSE),0)</f>
        <v>0</v>
      </c>
      <c r="N41" s="125"/>
      <c r="O41" s="151">
        <f>IFERROR(VLOOKUP((LEFT(VLOOKUP($L41,'2-2 引出数据_合同数据仓库'!$B$2:$BP$10000,64,FALSE),15)&amp;(RIGHT(VLOOKUP($L41,'2-2 引出数据_合同数据仓库'!$B$2:$BP$10000,64,FALSE),4)+1)),'2-2 引出数据_合同数据仓库'!$B$2:$BP$10000,3,FALSE),0)</f>
        <v>0</v>
      </c>
      <c r="P41" s="125"/>
      <c r="Q41" s="125">
        <f>IFERROR(VLOOKUP($L41,'2-2 引出数据_合同数据仓库'!$B$2:$BP$10000,28,FALSE),0)</f>
        <v>0</v>
      </c>
      <c r="R41" s="125">
        <f>IFERROR(VLOOKUP($L41,'2-2 引出数据_合同数据仓库'!$B$2:$BP$10000,29,FALSE),0)</f>
        <v>0</v>
      </c>
      <c r="S41" s="125">
        <f>IFERROR(VLOOKUP($L41,'2-2 引出数据_合同数据仓库'!$B$2:$BP$10000,4,FALSE),0)</f>
        <v>0</v>
      </c>
      <c r="T41" s="125"/>
      <c r="U41" s="125">
        <f>IFERROR(VLOOKUP($L41,'2-2 引出数据_合同数据仓库'!$B$2:$BP$10000,15,FALSE),0)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引出数据_合同数据仓库'!$B$2:$BP$10000,3,FALSE),0)</f>
        <v>0</v>
      </c>
      <c r="N42" s="125"/>
      <c r="O42" s="151">
        <f>IFERROR(VLOOKUP((LEFT(VLOOKUP($L42,'2-2 引出数据_合同数据仓库'!$B$2:$BP$10000,64,FALSE),15)&amp;(RIGHT(VLOOKUP($L42,'2-2 引出数据_合同数据仓库'!$B$2:$BP$10000,64,FALSE),4)+1)),'2-2 引出数据_合同数据仓库'!$B$2:$BP$10000,3,FALSE),0)</f>
        <v>0</v>
      </c>
      <c r="P42" s="125"/>
      <c r="Q42" s="125">
        <f>IFERROR(VLOOKUP($L42,'2-2 引出数据_合同数据仓库'!$B$2:$BP$10000,28,FALSE),0)</f>
        <v>0</v>
      </c>
      <c r="R42" s="125">
        <f>IFERROR(VLOOKUP($L42,'2-2 引出数据_合同数据仓库'!$B$2:$BP$10000,29,FALSE),0)</f>
        <v>0</v>
      </c>
      <c r="S42" s="125">
        <f>IFERROR(VLOOKUP($L42,'2-2 引出数据_合同数据仓库'!$B$2:$BP$10000,4,FALSE),0)</f>
        <v>0</v>
      </c>
      <c r="T42" s="125"/>
      <c r="U42" s="125">
        <f>IFERROR(VLOOKUP($L42,'2-2 引出数据_合同数据仓库'!$B$2:$BP$10000,15,FALSE),0)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引出数据_合同数据仓库'!$B$2:$BP$10000,3,FALSE),0)</f>
        <v>0</v>
      </c>
      <c r="N43" s="125"/>
      <c r="O43" s="151">
        <f>IFERROR(VLOOKUP((LEFT(VLOOKUP($L43,'2-2 引出数据_合同数据仓库'!$B$2:$BP$10000,64,FALSE),15)&amp;(RIGHT(VLOOKUP($L43,'2-2 引出数据_合同数据仓库'!$B$2:$BP$10000,64,FALSE),4)+1)),'2-2 引出数据_合同数据仓库'!$B$2:$BP$10000,3,FALSE),0)</f>
        <v>0</v>
      </c>
      <c r="P43" s="125"/>
      <c r="Q43" s="125">
        <f>IFERROR(VLOOKUP($L43,'2-2 引出数据_合同数据仓库'!$B$2:$BP$10000,28,FALSE),0)</f>
        <v>0</v>
      </c>
      <c r="R43" s="125">
        <f>IFERROR(VLOOKUP($L43,'2-2 引出数据_合同数据仓库'!$B$2:$BP$10000,29,FALSE),0)</f>
        <v>0</v>
      </c>
      <c r="S43" s="125">
        <f>IFERROR(VLOOKUP($L43,'2-2 引出数据_合同数据仓库'!$B$2:$BP$10000,4,FALSE),0)</f>
        <v>0</v>
      </c>
      <c r="T43" s="125"/>
      <c r="U43" s="125">
        <f>IFERROR(VLOOKUP($L43,'2-2 引出数据_合同数据仓库'!$B$2:$BP$10000,15,FALSE),0)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customHeight="1" outlineLevel="4" spans="1:95">
      <c r="A44" s="126" t="s">
        <v>2806</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customHeight="1" outlineLevel="2" spans="1:95">
      <c r="A45" s="48"/>
      <c r="B45" s="115" t="s">
        <v>779</v>
      </c>
      <c r="C45" s="116" t="s">
        <v>867</v>
      </c>
      <c r="D45" s="48" t="s">
        <v>868</v>
      </c>
      <c r="E45" s="115"/>
      <c r="F45" s="115"/>
      <c r="G45" s="115"/>
      <c r="H45" s="117">
        <f>X45+AA45+AD45+AG45+AJ45+AM45+AP45+AS45+AV45+AY45+BB45+BE45</f>
        <v>716677.811320754</v>
      </c>
      <c r="I45" s="117">
        <f>Y45+AB45+AE45+AH45+AK45+AN45+AQ45+AT45+AW45+AZ45+BC45+BF45</f>
        <v>-59970.1753736128</v>
      </c>
      <c r="J45" s="117">
        <f t="shared" si="5"/>
        <v>776647.986694366</v>
      </c>
      <c r="K45" s="117"/>
      <c r="L45" s="148"/>
      <c r="M45" s="148"/>
      <c r="N45" s="117"/>
      <c r="O45" s="117"/>
      <c r="P45" s="117"/>
      <c r="Q45" s="117"/>
      <c r="R45" s="117"/>
      <c r="S45" s="117"/>
      <c r="T45" s="117"/>
      <c r="U45" s="117"/>
      <c r="V45" s="117"/>
      <c r="W45" s="117"/>
      <c r="X45" s="117">
        <f>VLOOKUP($C45,'1 预算编制表单'!$C:$BJ,27,FALSE)</f>
        <v>69677.0094339623</v>
      </c>
      <c r="Y45" s="117">
        <f>X45-Z45</f>
        <v>-66771.1185301097</v>
      </c>
      <c r="Z45" s="117">
        <f>Z46+Z52+Z58+Z64</f>
        <v>136448.127964072</v>
      </c>
      <c r="AA45" s="117">
        <f>VLOOKUP($C45,'1 预算编制表单'!$C:$BJ,30,FALSE)</f>
        <v>69677.0094339623</v>
      </c>
      <c r="AB45" s="117">
        <f>AA45-AC45</f>
        <v>-53566.4609851997</v>
      </c>
      <c r="AC45" s="117">
        <f>AC46+AC52+AC58+AC64</f>
        <v>123243.470419162</v>
      </c>
      <c r="AD45" s="117">
        <f>VLOOKUP($C45,'1 预算编制表单'!$C:$BJ,33,FALSE)</f>
        <v>69677.0094339623</v>
      </c>
      <c r="AE45" s="117">
        <f>AD45-AF45</f>
        <v>-66771.1185301097</v>
      </c>
      <c r="AF45" s="117">
        <f>AF46+AF52+AF58+AF64</f>
        <v>136448.127964072</v>
      </c>
      <c r="AG45" s="117">
        <f>VLOOKUP($C45,'1 预算编制表单'!$C:$BJ,36,FALSE)</f>
        <v>56405.1981132075</v>
      </c>
      <c r="AH45" s="117">
        <f>AG45-AI45</f>
        <v>-75641.3773358945</v>
      </c>
      <c r="AI45" s="117">
        <f>AI46+AI52+AI58+AI64</f>
        <v>132046.575449102</v>
      </c>
      <c r="AJ45" s="117">
        <f>VLOOKUP($C45,'1 预算编制表单'!$C:$BJ,39,FALSE)</f>
        <v>56405.1981132075</v>
      </c>
      <c r="AK45" s="117">
        <f>AJ45-AL45</f>
        <v>46377.5964805544</v>
      </c>
      <c r="AL45" s="117">
        <f>AL46+AL52+AL58+AL64</f>
        <v>10027.6016326531</v>
      </c>
      <c r="AM45" s="117">
        <f>VLOOKUP($C45,'1 预算编制表单'!$C:$BJ,42,FALSE)</f>
        <v>56405.1981132075</v>
      </c>
      <c r="AN45" s="117">
        <f>AM45-AO45</f>
        <v>22979.8593376973</v>
      </c>
      <c r="AO45" s="117">
        <f>AO46+AO52+AO58+AO64</f>
        <v>33425.3387755102</v>
      </c>
      <c r="AP45" s="117">
        <f>VLOOKUP($C45,'1 预算编制表单'!$C:$BJ,45,FALSE)</f>
        <v>56405.1981132075</v>
      </c>
      <c r="AQ45" s="117">
        <f>AP45-AR45</f>
        <v>21865.6813785136</v>
      </c>
      <c r="AR45" s="117">
        <f>AR46+AR52+AR58+AR64</f>
        <v>34539.5167346939</v>
      </c>
      <c r="AS45" s="117">
        <f>VLOOKUP($C45,'1 预算编制表单'!$C:$BJ,48,FALSE)</f>
        <v>56405.1981132075</v>
      </c>
      <c r="AT45" s="117">
        <f>AS45-AU45</f>
        <v>21865.6813785136</v>
      </c>
      <c r="AU45" s="117">
        <f>AU46+AU52+AU58+AU64</f>
        <v>34539.5167346939</v>
      </c>
      <c r="AV45" s="117">
        <f>VLOOKUP($C45,'1 预算编制表单'!$C:$BJ,51,FALSE)</f>
        <v>56405.1981132075</v>
      </c>
      <c r="AW45" s="117">
        <f>AV45-AX45</f>
        <v>22979.8593376973</v>
      </c>
      <c r="AX45" s="117">
        <f>AX46+AX52+AX58+AX64</f>
        <v>33425.3387755102</v>
      </c>
      <c r="AY45" s="117">
        <f>VLOOKUP($C45,'1 预算编制表单'!$C:$BJ,54,FALSE)</f>
        <v>56405.1981132075</v>
      </c>
      <c r="AZ45" s="117">
        <f>AY45-BA45</f>
        <v>21865.6813785136</v>
      </c>
      <c r="BA45" s="117">
        <f>BA46+BA52+BA58+BA64</f>
        <v>34539.5167346939</v>
      </c>
      <c r="BB45" s="117">
        <f>VLOOKUP($C45,'1 预算编制表单'!$C:$BJ,57,FALSE)</f>
        <v>56405.1981132075</v>
      </c>
      <c r="BC45" s="117">
        <f>BB45-BD45</f>
        <v>22979.8593376973</v>
      </c>
      <c r="BD45" s="117">
        <f>BD46+BD52+BD58+BD64</f>
        <v>33425.3387755102</v>
      </c>
      <c r="BE45" s="117">
        <f>VLOOKUP($C45,'1 预算编制表单'!$C:$BJ,60,FALSE)</f>
        <v>56405.1981132075</v>
      </c>
      <c r="BF45" s="117">
        <f>BE45-BG45</f>
        <v>21865.6813785136</v>
      </c>
      <c r="BG45" s="117">
        <f>BG46+BG52+BG58+BG64</f>
        <v>34539.5167346939</v>
      </c>
      <c r="BH45" s="117">
        <f>VLOOKUP($C45,'1 预算编制表单'!$C:$BJ,27,FALSE)</f>
        <v>69677.0094339623</v>
      </c>
      <c r="BI45" s="117">
        <f>BH45-BJ45</f>
        <v>35137.4926992684</v>
      </c>
      <c r="BJ45" s="117">
        <f>BJ46+BJ52+BJ58+BJ64</f>
        <v>34539.5167346939</v>
      </c>
      <c r="BK45" s="117">
        <f>VLOOKUP($C45,'1 预算编制表单'!$C:$BJ,30,FALSE)</f>
        <v>69677.0094339623</v>
      </c>
      <c r="BL45" s="117">
        <f>BK45-BM45</f>
        <v>38480.0265768194</v>
      </c>
      <c r="BM45" s="117">
        <f>BM46+BM52+BM58+BM64</f>
        <v>31196.9828571429</v>
      </c>
      <c r="BN45" s="117">
        <f>VLOOKUP($C45,'1 预算编制表单'!$C:$BJ,33,FALSE)</f>
        <v>69677.0094339623</v>
      </c>
      <c r="BO45" s="117">
        <f>BN45-BP45</f>
        <v>35137.4926992684</v>
      </c>
      <c r="BP45" s="117">
        <f>BP46+BP52+BP58+BP64</f>
        <v>34539.5167346939</v>
      </c>
      <c r="BQ45" s="117">
        <f>VLOOKUP($C45,'1 预算编制表单'!$C:$BJ,36,FALSE)</f>
        <v>56405.1981132075</v>
      </c>
      <c r="BR45" s="117">
        <f>BQ45-BS45</f>
        <v>22979.8593376973</v>
      </c>
      <c r="BS45" s="117">
        <f>BS46+BS52+BS58+BS64</f>
        <v>33425.3387755102</v>
      </c>
      <c r="BT45" s="117">
        <f>VLOOKUP($C45,'1 预算编制表单'!$C:$BJ,39,FALSE)</f>
        <v>56405.1981132075</v>
      </c>
      <c r="BU45" s="117">
        <f>BT45-BV45</f>
        <v>56405.1981132075</v>
      </c>
      <c r="BV45" s="117">
        <f>BV46+BV52+BV58+BV64</f>
        <v>0</v>
      </c>
      <c r="BW45" s="117">
        <f>VLOOKUP($C45,'1 预算编制表单'!$C:$BJ,42,FALSE)</f>
        <v>56405.1981132075</v>
      </c>
      <c r="BX45" s="117">
        <f>BW45-BY45</f>
        <v>56405.1981132075</v>
      </c>
      <c r="BY45" s="117">
        <f>BY46+BY52+BY58+BY64</f>
        <v>0</v>
      </c>
      <c r="BZ45" s="117">
        <f>VLOOKUP($C45,'1 预算编制表单'!$C:$BJ,45,FALSE)</f>
        <v>56405.1981132075</v>
      </c>
      <c r="CA45" s="117">
        <f>BZ45-CB45</f>
        <v>56405.1981132075</v>
      </c>
      <c r="CB45" s="117">
        <f>CB46+CB52+CB58+CB64</f>
        <v>0</v>
      </c>
      <c r="CC45" s="117">
        <f>VLOOKUP($C45,'1 预算编制表单'!$C:$BJ,48,FALSE)</f>
        <v>56405.1981132075</v>
      </c>
      <c r="CD45" s="117">
        <f>CC45-CE45</f>
        <v>56405.1981132075</v>
      </c>
      <c r="CE45" s="117">
        <f>CE46+CE52+CE58+CE64</f>
        <v>0</v>
      </c>
      <c r="CF45" s="117">
        <f>VLOOKUP($C45,'1 预算编制表单'!$C:$BJ,51,FALSE)</f>
        <v>56405.1981132075</v>
      </c>
      <c r="CG45" s="117">
        <f>CF45-CH45</f>
        <v>56405.1981132075</v>
      </c>
      <c r="CH45" s="117">
        <f>CH46+CH52+CH58+CH64</f>
        <v>0</v>
      </c>
      <c r="CI45" s="117">
        <f>VLOOKUP($C45,'1 预算编制表单'!$C:$BJ,54,FALSE)</f>
        <v>56405.1981132075</v>
      </c>
      <c r="CJ45" s="117">
        <f>CI45-CK45</f>
        <v>56405.1981132075</v>
      </c>
      <c r="CK45" s="117">
        <f>CK46+CK52+CK58+CK64</f>
        <v>0</v>
      </c>
      <c r="CL45" s="117">
        <f>VLOOKUP($C45,'1 预算编制表单'!$C:$BJ,57,FALSE)</f>
        <v>56405.1981132075</v>
      </c>
      <c r="CM45" s="117">
        <f>CL45-CN45</f>
        <v>56405.1981132075</v>
      </c>
      <c r="CN45" s="117">
        <f>CN46+CN52+CN58+CN64</f>
        <v>0</v>
      </c>
      <c r="CO45" s="117">
        <f>VLOOKUP($C45,'1 预算编制表单'!$C:$BJ,60,FALSE)</f>
        <v>56405.1981132075</v>
      </c>
      <c r="CP45" s="117">
        <f>CO45-CQ45</f>
        <v>56405.1981132075</v>
      </c>
      <c r="CQ45" s="117">
        <f>CQ46+CQ52+CQ58+CQ64</f>
        <v>0</v>
      </c>
    </row>
    <row r="46" s="83" customFormat="1" ht="24" customHeight="1" outlineLevel="3" spans="1:95">
      <c r="A46" s="118"/>
      <c r="B46" s="119" t="s">
        <v>784</v>
      </c>
      <c r="C46" s="120" t="s">
        <v>115</v>
      </c>
      <c r="D46" s="118" t="s">
        <v>109</v>
      </c>
      <c r="E46" s="119"/>
      <c r="F46" s="119"/>
      <c r="G46" s="119"/>
      <c r="H46" s="121">
        <f>X46+AA46+AD46+AG46+AJ46+AM46+AP46+AS46+AV46+AY46+BB46+BE46</f>
        <v>0</v>
      </c>
      <c r="I46" s="121">
        <f>Y46+AB46+AE46+AH46+AK46+AN46+AQ46+AT46+AW46+AZ46+BC46+BF46</f>
        <v>-776647.986694367</v>
      </c>
      <c r="J46" s="121">
        <f t="shared" si="5"/>
        <v>776647.986694366</v>
      </c>
      <c r="K46" s="121"/>
      <c r="L46" s="149"/>
      <c r="M46" s="149"/>
      <c r="N46" s="121"/>
      <c r="O46" s="121"/>
      <c r="P46" s="121"/>
      <c r="Q46" s="121"/>
      <c r="R46" s="121"/>
      <c r="S46" s="121"/>
      <c r="T46" s="121"/>
      <c r="U46" s="121"/>
      <c r="V46" s="121"/>
      <c r="W46" s="121"/>
      <c r="X46" s="121">
        <f>VLOOKUP($C46,'1 预算编制表单'!$C:$BJ,27,FALSE)</f>
        <v>0</v>
      </c>
      <c r="Y46" s="121">
        <f>X46-Z46</f>
        <v>-136448.127964072</v>
      </c>
      <c r="Z46" s="121">
        <f>SUM(Z47:Z51)</f>
        <v>136448.127964072</v>
      </c>
      <c r="AA46" s="121">
        <f>VLOOKUP($C46,'1 预算编制表单'!$C:$BJ,30,FALSE)</f>
        <v>0</v>
      </c>
      <c r="AB46" s="121">
        <f>AA46-AC46</f>
        <v>-123243.470419162</v>
      </c>
      <c r="AC46" s="121">
        <f>SUM(AC47:AC51)</f>
        <v>123243.470419162</v>
      </c>
      <c r="AD46" s="121">
        <f>VLOOKUP($C46,'1 预算编制表单'!$C:$BJ,33,FALSE)</f>
        <v>0</v>
      </c>
      <c r="AE46" s="121">
        <f>AD46-AF46</f>
        <v>-136448.127964072</v>
      </c>
      <c r="AF46" s="121">
        <f>SUM(AF47:AF51)</f>
        <v>136448.127964072</v>
      </c>
      <c r="AG46" s="121">
        <f>VLOOKUP($C46,'1 预算编制表单'!$C:$BJ,36,FALSE)</f>
        <v>0</v>
      </c>
      <c r="AH46" s="121">
        <f>AG46-AI46</f>
        <v>-132046.575449102</v>
      </c>
      <c r="AI46" s="121">
        <f>SUM(AI47:AI51)</f>
        <v>132046.575449102</v>
      </c>
      <c r="AJ46" s="121">
        <f>VLOOKUP($C46,'1 预算编制表单'!$C:$BJ,39,FALSE)</f>
        <v>0</v>
      </c>
      <c r="AK46" s="121">
        <f>AJ46-AL46</f>
        <v>-10027.6016326531</v>
      </c>
      <c r="AL46" s="121">
        <f>SUM(AL47:AL51)</f>
        <v>10027.6016326531</v>
      </c>
      <c r="AM46" s="121">
        <f>VLOOKUP($C46,'1 预算编制表单'!$C:$BJ,42,FALSE)</f>
        <v>0</v>
      </c>
      <c r="AN46" s="121">
        <f>AM46-AO46</f>
        <v>-33425.3387755102</v>
      </c>
      <c r="AO46" s="121">
        <f>SUM(AO47:AO51)</f>
        <v>33425.3387755102</v>
      </c>
      <c r="AP46" s="121">
        <f>VLOOKUP($C46,'1 预算编制表单'!$C:$BJ,45,FALSE)</f>
        <v>0</v>
      </c>
      <c r="AQ46" s="121">
        <f>AP46-AR46</f>
        <v>-34539.5167346939</v>
      </c>
      <c r="AR46" s="121">
        <f>SUM(AR47:AR51)</f>
        <v>34539.5167346939</v>
      </c>
      <c r="AS46" s="121">
        <f>VLOOKUP($C46,'1 预算编制表单'!$C:$BJ,48,FALSE)</f>
        <v>0</v>
      </c>
      <c r="AT46" s="121">
        <f>AS46-AU46</f>
        <v>-34539.5167346939</v>
      </c>
      <c r="AU46" s="121">
        <f>SUM(AU47:AU51)</f>
        <v>34539.5167346939</v>
      </c>
      <c r="AV46" s="121">
        <f>VLOOKUP($C46,'1 预算编制表单'!$C:$BJ,51,FALSE)</f>
        <v>0</v>
      </c>
      <c r="AW46" s="121">
        <f>AV46-AX46</f>
        <v>-33425.3387755102</v>
      </c>
      <c r="AX46" s="121">
        <f>SUM(AX47:AX51)</f>
        <v>33425.3387755102</v>
      </c>
      <c r="AY46" s="121">
        <f>VLOOKUP($C46,'1 预算编制表单'!$C:$BJ,54,FALSE)</f>
        <v>0</v>
      </c>
      <c r="AZ46" s="121">
        <f>AY46-BA46</f>
        <v>-34539.5167346939</v>
      </c>
      <c r="BA46" s="121">
        <f>SUM(BA47:BA51)</f>
        <v>34539.5167346939</v>
      </c>
      <c r="BB46" s="121">
        <f>VLOOKUP($C46,'1 预算编制表单'!$C:$BJ,57,FALSE)</f>
        <v>0</v>
      </c>
      <c r="BC46" s="121">
        <f>BB46-BD46</f>
        <v>-33425.3387755102</v>
      </c>
      <c r="BD46" s="121">
        <f>SUM(BD47:BD51)</f>
        <v>33425.3387755102</v>
      </c>
      <c r="BE46" s="121">
        <f>VLOOKUP($C46,'1 预算编制表单'!$C:$BJ,60,FALSE)</f>
        <v>0</v>
      </c>
      <c r="BF46" s="121">
        <f>BE46-BG46</f>
        <v>-34539.5167346939</v>
      </c>
      <c r="BG46" s="121">
        <f>SUM(BG47:BG51)</f>
        <v>34539.5167346939</v>
      </c>
      <c r="BH46" s="121">
        <f>VLOOKUP($C46,'1 预算编制表单'!$C:$BJ,27,FALSE)</f>
        <v>0</v>
      </c>
      <c r="BI46" s="121">
        <f>BH46-BJ46</f>
        <v>-34539.5167346939</v>
      </c>
      <c r="BJ46" s="121">
        <f>SUM(BJ47:BJ51)</f>
        <v>34539.5167346939</v>
      </c>
      <c r="BK46" s="121">
        <f>VLOOKUP($C46,'1 预算编制表单'!$C:$BJ,30,FALSE)</f>
        <v>0</v>
      </c>
      <c r="BL46" s="121">
        <f>BK46-BM46</f>
        <v>-31196.9828571429</v>
      </c>
      <c r="BM46" s="121">
        <f>SUM(BM47:BM51)</f>
        <v>31196.9828571429</v>
      </c>
      <c r="BN46" s="121">
        <f>VLOOKUP($C46,'1 预算编制表单'!$C:$BJ,33,FALSE)</f>
        <v>0</v>
      </c>
      <c r="BO46" s="121">
        <f>BN46-BP46</f>
        <v>-34539.5167346939</v>
      </c>
      <c r="BP46" s="121">
        <f>SUM(BP47:BP51)</f>
        <v>34539.5167346939</v>
      </c>
      <c r="BQ46" s="121">
        <f>VLOOKUP($C46,'1 预算编制表单'!$C:$BJ,36,FALSE)</f>
        <v>0</v>
      </c>
      <c r="BR46" s="121">
        <f>BQ46-BS46</f>
        <v>-33425.3387755102</v>
      </c>
      <c r="BS46" s="121">
        <f>SUM(BS47:BS51)</f>
        <v>33425.3387755102</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customHeight="1" outlineLevel="4" spans="1:95">
      <c r="A47" s="122"/>
      <c r="B47" s="123"/>
      <c r="C47" s="124"/>
      <c r="D47" s="122"/>
      <c r="E47" s="123"/>
      <c r="F47" s="123"/>
      <c r="G47" s="123"/>
      <c r="H47" s="125"/>
      <c r="I47" s="125"/>
      <c r="J47" s="125">
        <f t="shared" si="5"/>
        <v>248461.684897959</v>
      </c>
      <c r="K47" s="125">
        <v>1</v>
      </c>
      <c r="L47" s="150" t="s">
        <v>2808</v>
      </c>
      <c r="M47" s="151" t="str">
        <f>IFERROR(VLOOKUP($L47,'2-2 引出数据_合同数据仓库'!$B$2:$BP$10000,3,FALSE),0)</f>
        <v>深圳非住二片区深信服南山智园项目清洁服务外包合同（2025年5月1日至2026年4月30日）</v>
      </c>
      <c r="N47" s="125"/>
      <c r="O47" s="151">
        <f>IFERROR(VLOOKUP((LEFT(VLOOKUP($L47,'2-2 引出数据_合同数据仓库'!$B$2:$BP$10000,64,FALSE),15)&amp;(RIGHT(VLOOKUP($L47,'2-2 引出数据_合同数据仓库'!$B$2:$BP$10000,64,FALSE),4)+1)),'2-2 引出数据_合同数据仓库'!$B$2:$BP$10000,3,FALSE),0)</f>
        <v>0</v>
      </c>
      <c r="P47" s="125"/>
      <c r="Q47" s="125" t="str">
        <f>IFERROR(VLOOKUP($L47,'2-2 引出数据_合同数据仓库'!$B$2:$BP$10000,28,FALSE),0)</f>
        <v>2025-05-23</v>
      </c>
      <c r="R47" s="125" t="str">
        <f>IFERROR(VLOOKUP($L47,'2-2 引出数据_合同数据仓库'!$B$2:$BP$10000,29,FALSE),0)</f>
        <v>2025-05-23</v>
      </c>
      <c r="S47" s="125" t="str">
        <f>IFERROR(VLOOKUP($L47,'2-2 引出数据_合同数据仓库'!$B$2:$BP$10000,4,FALSE),0)</f>
        <v>2026-04-30</v>
      </c>
      <c r="T47" s="125"/>
      <c r="U47" s="125">
        <f>IFERROR(VLOOKUP($L47,'2-2 引出数据_合同数据仓库'!$B$2:$BP$10000,15,FALSE),0)</f>
        <v>382163.04</v>
      </c>
      <c r="V47" s="125">
        <f t="shared" ref="V47:V50" si="491">U47/(S47-R47+1)*365</f>
        <v>406674.955102041</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10027.6016326531</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33425.3387755102</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34539.5167346939</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34539.5167346939</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33425.3387755102</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34539.5167346939</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33425.3387755102</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34539.5167346939</v>
      </c>
      <c r="BH47" s="157">
        <v>46023</v>
      </c>
      <c r="BI47" s="157">
        <f t="shared" ref="BI47:BI50" si="527">BH47+30</f>
        <v>46053</v>
      </c>
      <c r="BJ47" s="161">
        <f t="shared" ref="BJ47:BJ50" si="528">IFERROR(IF(($R47-BI47)&gt;=0,0,IF(($S47-BH47)&lt;0,0,IF(AND(($S47-BI47)&gt;0,(BH47-$R47)&gt;0),$V47/365*(BI47-BH47+1),IF(AND(($S47-BI47)&lt;=0,(BH47-$R47)&gt;0),$V47/365*($S47-BH47+1),$V47/365*(BI47-$R47+1))))),0)</f>
        <v>34539.5167346939</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31196.9828571429</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34539.5167346939</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33425.3387755102</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customHeight="1" outlineLevel="4" spans="1:95">
      <c r="A48" s="122"/>
      <c r="B48" s="123"/>
      <c r="C48" s="124"/>
      <c r="D48" s="122"/>
      <c r="E48" s="123"/>
      <c r="F48" s="123"/>
      <c r="G48" s="123"/>
      <c r="H48" s="125"/>
      <c r="I48" s="125"/>
      <c r="J48" s="125">
        <f t="shared" si="5"/>
        <v>528186.301796407</v>
      </c>
      <c r="K48" s="125">
        <f t="shared" ref="K48:K50" si="562">K47+1</f>
        <v>2</v>
      </c>
      <c r="L48" s="150" t="s">
        <v>2809</v>
      </c>
      <c r="M48" s="151" t="str">
        <f>IFERROR(VLOOKUP($L48,'2-2 引出数据_合同数据仓库'!$B$2:$BP$10000,3,FALSE),0)</f>
        <v>关于粤东二管理中心深信服南山智园项目保洁服务外包的合作确定及合同申请</v>
      </c>
      <c r="N48" s="125"/>
      <c r="O48" s="151">
        <f>IFERROR(VLOOKUP((LEFT(VLOOKUP($L48,'2-2 引出数据_合同数据仓库'!$B$2:$BP$10000,64,FALSE),15)&amp;(RIGHT(VLOOKUP($L48,'2-2 引出数据_合同数据仓库'!$B$2:$BP$10000,64,FALSE),4)+1)),'2-2 引出数据_合同数据仓库'!$B$2:$BP$10000,3,FALSE),0)</f>
        <v>0</v>
      </c>
      <c r="P48" s="125"/>
      <c r="Q48" s="125" t="str">
        <f>IFERROR(VLOOKUP($L48,'2-2 引出数据_合同数据仓库'!$B$2:$BP$10000,28,FALSE),0)</f>
        <v>2024-06-01</v>
      </c>
      <c r="R48" s="125" t="str">
        <f>IFERROR(VLOOKUP($L48,'2-2 引出数据_合同数据仓库'!$B$2:$BP$10000,29,FALSE),0)</f>
        <v>2024-06-01</v>
      </c>
      <c r="S48" s="125" t="str">
        <f>IFERROR(VLOOKUP($L48,'2-2 引出数据_合同数据仓库'!$B$2:$BP$10000,4,FALSE),0)</f>
        <v>2025-04-30</v>
      </c>
      <c r="T48" s="125"/>
      <c r="U48" s="125">
        <f>IFERROR(VLOOKUP($L48,'2-2 引出数据_合同数据仓库'!$B$2:$BP$10000,15,FALSE),0)</f>
        <v>1470118.54</v>
      </c>
      <c r="V48" s="125">
        <f t="shared" si="491"/>
        <v>1606566.66796407</v>
      </c>
      <c r="W48" s="125"/>
      <c r="X48" s="157">
        <v>45658</v>
      </c>
      <c r="Y48" s="157">
        <f t="shared" si="492"/>
        <v>45688</v>
      </c>
      <c r="Z48" s="161">
        <f t="shared" si="493"/>
        <v>136448.127964072</v>
      </c>
      <c r="AA48" s="157">
        <f t="shared" si="494"/>
        <v>45689</v>
      </c>
      <c r="AB48" s="157">
        <f t="shared" si="495"/>
        <v>45716</v>
      </c>
      <c r="AC48" s="161">
        <f t="shared" si="496"/>
        <v>123243.470419162</v>
      </c>
      <c r="AD48" s="157">
        <f t="shared" si="497"/>
        <v>45717</v>
      </c>
      <c r="AE48" s="157">
        <f t="shared" si="498"/>
        <v>45747</v>
      </c>
      <c r="AF48" s="161">
        <f t="shared" si="499"/>
        <v>136448.127964072</v>
      </c>
      <c r="AG48" s="157">
        <f t="shared" si="500"/>
        <v>45748</v>
      </c>
      <c r="AH48" s="157">
        <f t="shared" si="501"/>
        <v>45777</v>
      </c>
      <c r="AI48" s="161">
        <f t="shared" si="502"/>
        <v>132046.575449102</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customHeight="1" outlineLevel="4" spans="1:95">
      <c r="A49" s="122"/>
      <c r="B49" s="123"/>
      <c r="C49" s="124"/>
      <c r="D49" s="122"/>
      <c r="E49" s="123"/>
      <c r="F49" s="123"/>
      <c r="G49" s="123"/>
      <c r="H49" s="125"/>
      <c r="I49" s="125"/>
      <c r="J49" s="125">
        <f t="shared" si="5"/>
        <v>0</v>
      </c>
      <c r="K49" s="125">
        <f t="shared" si="562"/>
        <v>3</v>
      </c>
      <c r="L49" s="150" t="s">
        <v>2810</v>
      </c>
      <c r="M49" s="151" t="str">
        <f>IFERROR(VLOOKUP($L49,'2-2 引出数据_合同数据仓库'!$B$2:$BP$10000,3,FALSE),0)</f>
        <v>深信服科技项目保洁服务外包合同（2023.5-2024.4）</v>
      </c>
      <c r="N49" s="125"/>
      <c r="O49" s="151">
        <f>IFERROR(VLOOKUP((LEFT(VLOOKUP($L49,'2-2 引出数据_合同数据仓库'!$B$2:$BP$10000,64,FALSE),15)&amp;(RIGHT(VLOOKUP($L49,'2-2 引出数据_合同数据仓库'!$B$2:$BP$10000,64,FALSE),4)+1)),'2-2 引出数据_合同数据仓库'!$B$2:$BP$10000,3,FALSE),0)</f>
        <v>0</v>
      </c>
      <c r="P49" s="125"/>
      <c r="Q49" s="125" t="str">
        <f>IFERROR(VLOOKUP($L49,'2-2 引出数据_合同数据仓库'!$B$2:$BP$10000,28,FALSE),0)</f>
        <v>2023-05-01</v>
      </c>
      <c r="R49" s="125" t="str">
        <f>IFERROR(VLOOKUP($L49,'2-2 引出数据_合同数据仓库'!$B$2:$BP$10000,29,FALSE),0)</f>
        <v>2023-05-01</v>
      </c>
      <c r="S49" s="125" t="str">
        <f>IFERROR(VLOOKUP($L49,'2-2 引出数据_合同数据仓库'!$B$2:$BP$10000,4,FALSE),0)</f>
        <v>2024-04-30</v>
      </c>
      <c r="T49" s="125"/>
      <c r="U49" s="125">
        <f>IFERROR(VLOOKUP($L49,'2-2 引出数据_合同数据仓库'!$B$2:$BP$10000,15,FALSE),0)</f>
        <v>1661501.2</v>
      </c>
      <c r="V49" s="125">
        <f t="shared" si="491"/>
        <v>1656961.57923497</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引出数据_合同数据仓库'!$B$2:$BP$10000,3,FALSE),0)</f>
        <v>0</v>
      </c>
      <c r="N50" s="125"/>
      <c r="O50" s="151">
        <f>IFERROR(VLOOKUP((LEFT(VLOOKUP($L50,'2-2 引出数据_合同数据仓库'!$B$2:$BP$10000,64,FALSE),15)&amp;(RIGHT(VLOOKUP($L50,'2-2 引出数据_合同数据仓库'!$B$2:$BP$10000,64,FALSE),4)+1)),'2-2 引出数据_合同数据仓库'!$B$2:$BP$10000,3,FALSE),0)</f>
        <v>0</v>
      </c>
      <c r="P50" s="125"/>
      <c r="Q50" s="125">
        <f>IFERROR(VLOOKUP($L50,'2-2 引出数据_合同数据仓库'!$B$2:$BP$10000,28,FALSE),0)</f>
        <v>0</v>
      </c>
      <c r="R50" s="125">
        <f>IFERROR(VLOOKUP($L50,'2-2 引出数据_合同数据仓库'!$B$2:$BP$10000,29,FALSE),0)</f>
        <v>0</v>
      </c>
      <c r="S50" s="125">
        <f>IFERROR(VLOOKUP($L50,'2-2 引出数据_合同数据仓库'!$B$2:$BP$10000,4,FALSE),0)</f>
        <v>0</v>
      </c>
      <c r="T50" s="125"/>
      <c r="U50" s="125">
        <f>IFERROR(VLOOKUP($L50,'2-2 引出数据_合同数据仓库'!$B$2:$BP$10000,15,FALSE),0)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customHeight="1" outlineLevel="4" spans="1:95">
      <c r="A51" s="126" t="s">
        <v>2806</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customHeight="1" outlineLevel="3" spans="1:95">
      <c r="A52" s="118"/>
      <c r="B52" s="119" t="s">
        <v>784</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customHeight="1" outlineLevel="4" spans="1:95">
      <c r="A53" s="131"/>
      <c r="B53" s="132"/>
      <c r="C53" s="133" t="s">
        <v>898</v>
      </c>
      <c r="D53" s="131" t="s">
        <v>2807</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引出数据_合同数据仓库'!$B$2:$BP$10000,3,FALSE),0)</f>
        <v>0</v>
      </c>
      <c r="N54" s="125"/>
      <c r="O54" s="151">
        <f>IFERROR(VLOOKUP((LEFT(VLOOKUP($L54,'2-2 引出数据_合同数据仓库'!$B$2:$BP$10000,64,FALSE),15)&amp;(RIGHT(VLOOKUP($L54,'2-2 引出数据_合同数据仓库'!$B$2:$BP$10000,64,FALSE),4)+1)),'2-2 引出数据_合同数据仓库'!$B$2:$BP$10000,3,FALSE),0)</f>
        <v>0</v>
      </c>
      <c r="P54" s="125"/>
      <c r="Q54" s="125">
        <f>IFERROR(VLOOKUP($L54,'2-2 引出数据_合同数据仓库'!$B$2:$BP$10000,28,FALSE),0)</f>
        <v>0</v>
      </c>
      <c r="R54" s="125">
        <f>IFERROR(VLOOKUP($L54,'2-2 引出数据_合同数据仓库'!$B$2:$BP$10000,29,FALSE),0)</f>
        <v>0</v>
      </c>
      <c r="S54" s="125">
        <f>IFERROR(VLOOKUP($L54,'2-2 引出数据_合同数据仓库'!$B$2:$BP$10000,4,FALSE),0)</f>
        <v>0</v>
      </c>
      <c r="T54" s="125"/>
      <c r="U54" s="125">
        <f>IFERROR(VLOOKUP($L54,'2-2 引出数据_合同数据仓库'!$B$2:$BP$10000,15,FALSE),0)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引出数据_合同数据仓库'!$B$2:$BP$10000,3,FALSE),0)</f>
        <v>0</v>
      </c>
      <c r="N55" s="125"/>
      <c r="O55" s="151">
        <f>IFERROR(VLOOKUP((LEFT(VLOOKUP($L55,'2-2 引出数据_合同数据仓库'!$B$2:$BP$10000,64,FALSE),15)&amp;(RIGHT(VLOOKUP($L55,'2-2 引出数据_合同数据仓库'!$B$2:$BP$10000,64,FALSE),4)+1)),'2-2 引出数据_合同数据仓库'!$B$2:$BP$10000,3,FALSE),0)</f>
        <v>0</v>
      </c>
      <c r="P55" s="125"/>
      <c r="Q55" s="125">
        <f>IFERROR(VLOOKUP($L55,'2-2 引出数据_合同数据仓库'!$B$2:$BP$10000,28,FALSE),0)</f>
        <v>0</v>
      </c>
      <c r="R55" s="125">
        <f>IFERROR(VLOOKUP($L55,'2-2 引出数据_合同数据仓库'!$B$2:$BP$10000,29,FALSE),0)</f>
        <v>0</v>
      </c>
      <c r="S55" s="125">
        <f>IFERROR(VLOOKUP($L55,'2-2 引出数据_合同数据仓库'!$B$2:$BP$10000,4,FALSE),0)</f>
        <v>0</v>
      </c>
      <c r="T55" s="125"/>
      <c r="U55" s="125">
        <f>IFERROR(VLOOKUP($L55,'2-2 引出数据_合同数据仓库'!$B$2:$BP$10000,15,FALSE),0)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引出数据_合同数据仓库'!$B$2:$BP$10000,3,FALSE),0)</f>
        <v>0</v>
      </c>
      <c r="N56" s="125"/>
      <c r="O56" s="151">
        <f>IFERROR(VLOOKUP((LEFT(VLOOKUP($L56,'2-2 引出数据_合同数据仓库'!$B$2:$BP$10000,64,FALSE),15)&amp;(RIGHT(VLOOKUP($L56,'2-2 引出数据_合同数据仓库'!$B$2:$BP$10000,64,FALSE),4)+1)),'2-2 引出数据_合同数据仓库'!$B$2:$BP$10000,3,FALSE),0)</f>
        <v>0</v>
      </c>
      <c r="P56" s="125"/>
      <c r="Q56" s="125">
        <f>IFERROR(VLOOKUP($L56,'2-2 引出数据_合同数据仓库'!$B$2:$BP$10000,28,FALSE),0)</f>
        <v>0</v>
      </c>
      <c r="R56" s="125">
        <f>IFERROR(VLOOKUP($L56,'2-2 引出数据_合同数据仓库'!$B$2:$BP$10000,29,FALSE),0)</f>
        <v>0</v>
      </c>
      <c r="S56" s="125">
        <f>IFERROR(VLOOKUP($L56,'2-2 引出数据_合同数据仓库'!$B$2:$BP$10000,4,FALSE),0)</f>
        <v>0</v>
      </c>
      <c r="T56" s="125"/>
      <c r="U56" s="125">
        <f>IFERROR(VLOOKUP($L56,'2-2 引出数据_合同数据仓库'!$B$2:$BP$10000,15,FALSE),0)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customHeight="1" outlineLevel="4" spans="1:95">
      <c r="A57" s="126" t="s">
        <v>2806</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customHeight="1" outlineLevel="3" spans="1:95">
      <c r="A58" s="118"/>
      <c r="B58" s="119" t="s">
        <v>784</v>
      </c>
      <c r="C58" s="120" t="s">
        <v>14</v>
      </c>
      <c r="D58" s="118" t="s">
        <v>15</v>
      </c>
      <c r="E58" s="119"/>
      <c r="F58" s="119"/>
      <c r="G58" s="119"/>
      <c r="H58" s="121">
        <f>X58+AA58+AD58+AG58+AJ58+AM58+AP58+AS58+AV58+AY58+BB58+BE58</f>
        <v>716677.811320754</v>
      </c>
      <c r="I58" s="121">
        <f>Y58+AB58+AE58+AH58+AK58+AN58+AQ58+AT58+AW58+AZ58+BC58+BF58</f>
        <v>716677.811320754</v>
      </c>
      <c r="J58" s="121">
        <f t="shared" si="5"/>
        <v>0</v>
      </c>
      <c r="K58" s="121"/>
      <c r="L58" s="149"/>
      <c r="M58" s="149"/>
      <c r="N58" s="121"/>
      <c r="O58" s="121"/>
      <c r="P58" s="121"/>
      <c r="Q58" s="121"/>
      <c r="R58" s="121"/>
      <c r="S58" s="121"/>
      <c r="T58" s="121"/>
      <c r="U58" s="121"/>
      <c r="V58" s="121"/>
      <c r="W58" s="121"/>
      <c r="X58" s="121">
        <f>VLOOKUP($C58,'1 预算编制表单'!$C:$BJ,27,FALSE)</f>
        <v>69677.0094339623</v>
      </c>
      <c r="Y58" s="121">
        <f>X58-Z58</f>
        <v>69677.0094339623</v>
      </c>
      <c r="Z58" s="121">
        <f>SUM(Z59:Z63)</f>
        <v>0</v>
      </c>
      <c r="AA58" s="121">
        <f>VLOOKUP($C58,'1 预算编制表单'!$C:$BJ,30,FALSE)</f>
        <v>69677.0094339623</v>
      </c>
      <c r="AB58" s="121">
        <f>AA58-AC58</f>
        <v>69677.0094339623</v>
      </c>
      <c r="AC58" s="121">
        <f>SUM(AC59:AC63)</f>
        <v>0</v>
      </c>
      <c r="AD58" s="121">
        <f>VLOOKUP($C58,'1 预算编制表单'!$C:$BJ,33,FALSE)</f>
        <v>69677.0094339623</v>
      </c>
      <c r="AE58" s="121">
        <f>AD58-AF58</f>
        <v>69677.0094339623</v>
      </c>
      <c r="AF58" s="121">
        <f>SUM(AF59:AF63)</f>
        <v>0</v>
      </c>
      <c r="AG58" s="121">
        <f>VLOOKUP($C58,'1 预算编制表单'!$C:$BJ,36,FALSE)</f>
        <v>56405.1981132075</v>
      </c>
      <c r="AH58" s="121">
        <f>AG58-AI58</f>
        <v>56405.1981132075</v>
      </c>
      <c r="AI58" s="121">
        <f>SUM(AI59:AI63)</f>
        <v>0</v>
      </c>
      <c r="AJ58" s="121">
        <f>VLOOKUP($C58,'1 预算编制表单'!$C:$BJ,39,FALSE)</f>
        <v>56405.1981132075</v>
      </c>
      <c r="AK58" s="121">
        <f>AJ58-AL58</f>
        <v>56405.1981132075</v>
      </c>
      <c r="AL58" s="121">
        <f>SUM(AL59:AL63)</f>
        <v>0</v>
      </c>
      <c r="AM58" s="121">
        <f>VLOOKUP($C58,'1 预算编制表单'!$C:$BJ,42,FALSE)</f>
        <v>56405.1981132075</v>
      </c>
      <c r="AN58" s="121">
        <f>AM58-AO58</f>
        <v>56405.1981132075</v>
      </c>
      <c r="AO58" s="121">
        <f>SUM(AO59:AO63)</f>
        <v>0</v>
      </c>
      <c r="AP58" s="121">
        <f>VLOOKUP($C58,'1 预算编制表单'!$C:$BJ,45,FALSE)</f>
        <v>56405.1981132075</v>
      </c>
      <c r="AQ58" s="121">
        <f>AP58-AR58</f>
        <v>56405.1981132075</v>
      </c>
      <c r="AR58" s="121">
        <f>SUM(AR59:AR63)</f>
        <v>0</v>
      </c>
      <c r="AS58" s="121">
        <f>VLOOKUP($C58,'1 预算编制表单'!$C:$BJ,48,FALSE)</f>
        <v>56405.1981132075</v>
      </c>
      <c r="AT58" s="121">
        <f>AS58-AU58</f>
        <v>56405.1981132075</v>
      </c>
      <c r="AU58" s="121">
        <f>SUM(AU59:AU63)</f>
        <v>0</v>
      </c>
      <c r="AV58" s="121">
        <f>VLOOKUP($C58,'1 预算编制表单'!$C:$BJ,51,FALSE)</f>
        <v>56405.1981132075</v>
      </c>
      <c r="AW58" s="121">
        <f>AV58-AX58</f>
        <v>56405.1981132075</v>
      </c>
      <c r="AX58" s="121">
        <f>SUM(AX59:AX63)</f>
        <v>0</v>
      </c>
      <c r="AY58" s="121">
        <f>VLOOKUP($C58,'1 预算编制表单'!$C:$BJ,54,FALSE)</f>
        <v>56405.1981132075</v>
      </c>
      <c r="AZ58" s="121">
        <f>AY58-BA58</f>
        <v>56405.1981132075</v>
      </c>
      <c r="BA58" s="121">
        <f>SUM(BA59:BA63)</f>
        <v>0</v>
      </c>
      <c r="BB58" s="121">
        <f>VLOOKUP($C58,'1 预算编制表单'!$C:$BJ,57,FALSE)</f>
        <v>56405.1981132075</v>
      </c>
      <c r="BC58" s="121">
        <f>BB58-BD58</f>
        <v>56405.1981132075</v>
      </c>
      <c r="BD58" s="121">
        <f>SUM(BD59:BD63)</f>
        <v>0</v>
      </c>
      <c r="BE58" s="121">
        <f>VLOOKUP($C58,'1 预算编制表单'!$C:$BJ,60,FALSE)</f>
        <v>56405.1981132075</v>
      </c>
      <c r="BF58" s="121">
        <f>BE58-BG58</f>
        <v>56405.1981132075</v>
      </c>
      <c r="BG58" s="121">
        <f>SUM(BG59:BG63)</f>
        <v>0</v>
      </c>
      <c r="BH58" s="121">
        <f>VLOOKUP($C58,'1 预算编制表单'!$C:$BJ,27,FALSE)</f>
        <v>69677.0094339623</v>
      </c>
      <c r="BI58" s="121">
        <f>BH58-BJ58</f>
        <v>69677.0094339623</v>
      </c>
      <c r="BJ58" s="121">
        <f>SUM(BJ59:BJ63)</f>
        <v>0</v>
      </c>
      <c r="BK58" s="121">
        <f>VLOOKUP($C58,'1 预算编制表单'!$C:$BJ,30,FALSE)</f>
        <v>69677.0094339623</v>
      </c>
      <c r="BL58" s="121">
        <f>BK58-BM58</f>
        <v>69677.0094339623</v>
      </c>
      <c r="BM58" s="121">
        <f>SUM(BM59:BM63)</f>
        <v>0</v>
      </c>
      <c r="BN58" s="121">
        <f>VLOOKUP($C58,'1 预算编制表单'!$C:$BJ,33,FALSE)</f>
        <v>69677.0094339623</v>
      </c>
      <c r="BO58" s="121">
        <f>BN58-BP58</f>
        <v>69677.0094339623</v>
      </c>
      <c r="BP58" s="121">
        <f>SUM(BP59:BP63)</f>
        <v>0</v>
      </c>
      <c r="BQ58" s="121">
        <f>VLOOKUP($C58,'1 预算编制表单'!$C:$BJ,36,FALSE)</f>
        <v>56405.1981132075</v>
      </c>
      <c r="BR58" s="121">
        <f>BQ58-BS58</f>
        <v>56405.1981132075</v>
      </c>
      <c r="BS58" s="121">
        <f>SUM(BS59:BS63)</f>
        <v>0</v>
      </c>
      <c r="BT58" s="121">
        <f>VLOOKUP($C58,'1 预算编制表单'!$C:$BJ,39,FALSE)</f>
        <v>56405.1981132075</v>
      </c>
      <c r="BU58" s="121">
        <f>BT58-BV58</f>
        <v>56405.1981132075</v>
      </c>
      <c r="BV58" s="121">
        <f>SUM(BV59:BV63)</f>
        <v>0</v>
      </c>
      <c r="BW58" s="121">
        <f>VLOOKUP($C58,'1 预算编制表单'!$C:$BJ,42,FALSE)</f>
        <v>56405.1981132075</v>
      </c>
      <c r="BX58" s="121">
        <f>BW58-BY58</f>
        <v>56405.1981132075</v>
      </c>
      <c r="BY58" s="121">
        <f>SUM(BY59:BY63)</f>
        <v>0</v>
      </c>
      <c r="BZ58" s="121">
        <f>VLOOKUP($C58,'1 预算编制表单'!$C:$BJ,45,FALSE)</f>
        <v>56405.1981132075</v>
      </c>
      <c r="CA58" s="121">
        <f>BZ58-CB58</f>
        <v>56405.1981132075</v>
      </c>
      <c r="CB58" s="121">
        <f>SUM(CB59:CB63)</f>
        <v>0</v>
      </c>
      <c r="CC58" s="121">
        <f>VLOOKUP($C58,'1 预算编制表单'!$C:$BJ,48,FALSE)</f>
        <v>56405.1981132075</v>
      </c>
      <c r="CD58" s="121">
        <f>CC58-CE58</f>
        <v>56405.1981132075</v>
      </c>
      <c r="CE58" s="121">
        <f>SUM(CE59:CE63)</f>
        <v>0</v>
      </c>
      <c r="CF58" s="121">
        <f>VLOOKUP($C58,'1 预算编制表单'!$C:$BJ,51,FALSE)</f>
        <v>56405.1981132075</v>
      </c>
      <c r="CG58" s="121">
        <f>CF58-CH58</f>
        <v>56405.1981132075</v>
      </c>
      <c r="CH58" s="121">
        <f>SUM(CH59:CH63)</f>
        <v>0</v>
      </c>
      <c r="CI58" s="121">
        <f>VLOOKUP($C58,'1 预算编制表单'!$C:$BJ,54,FALSE)</f>
        <v>56405.1981132075</v>
      </c>
      <c r="CJ58" s="121">
        <f>CI58-CK58</f>
        <v>56405.1981132075</v>
      </c>
      <c r="CK58" s="121">
        <f>SUM(CK59:CK63)</f>
        <v>0</v>
      </c>
      <c r="CL58" s="121">
        <f>VLOOKUP($C58,'1 预算编制表单'!$C:$BJ,57,FALSE)</f>
        <v>56405.1981132075</v>
      </c>
      <c r="CM58" s="121">
        <f>CL58-CN58</f>
        <v>56405.1981132075</v>
      </c>
      <c r="CN58" s="121">
        <f>SUM(CN59:CN63)</f>
        <v>0</v>
      </c>
      <c r="CO58" s="121">
        <f>VLOOKUP($C58,'1 预算编制表单'!$C:$BJ,60,FALSE)</f>
        <v>56405.1981132075</v>
      </c>
      <c r="CP58" s="121">
        <f>CO58-CQ58</f>
        <v>56405.1981132075</v>
      </c>
      <c r="CQ58" s="121">
        <f>SUM(CQ59:CQ63)</f>
        <v>0</v>
      </c>
    </row>
    <row r="59" s="83" customFormat="1" ht="24" customHeight="1" outlineLevel="4" spans="1:95">
      <c r="A59" s="122"/>
      <c r="B59" s="123"/>
      <c r="C59" s="124"/>
      <c r="D59" s="122"/>
      <c r="E59" s="123"/>
      <c r="F59" s="123"/>
      <c r="G59" s="123"/>
      <c r="H59" s="125"/>
      <c r="I59" s="125"/>
      <c r="J59" s="125">
        <f t="shared" si="5"/>
        <v>0</v>
      </c>
      <c r="K59" s="125">
        <v>1</v>
      </c>
      <c r="L59" s="150"/>
      <c r="M59" s="151">
        <f>IFERROR(VLOOKUP($L59,'2-2 引出数据_合同数据仓库'!$B$2:$BP$10000,3,FALSE),0)</f>
        <v>0</v>
      </c>
      <c r="N59" s="125"/>
      <c r="O59" s="151">
        <f>IFERROR(VLOOKUP((LEFT(VLOOKUP($L59,'2-2 引出数据_合同数据仓库'!$B$2:$BP$10000,64,FALSE),15)&amp;(RIGHT(VLOOKUP($L59,'2-2 引出数据_合同数据仓库'!$B$2:$BP$10000,64,FALSE),4)+1)),'2-2 引出数据_合同数据仓库'!$B$2:$BP$10000,3,FALSE),0)</f>
        <v>0</v>
      </c>
      <c r="P59" s="125"/>
      <c r="Q59" s="125">
        <f>IFERROR(VLOOKUP($L59,'2-2 引出数据_合同数据仓库'!$B$2:$BP$10000,28,FALSE),0)</f>
        <v>0</v>
      </c>
      <c r="R59" s="125">
        <f>IFERROR(VLOOKUP($L59,'2-2 引出数据_合同数据仓库'!$B$2:$BP$10000,29,FALSE),0)</f>
        <v>0</v>
      </c>
      <c r="S59" s="125">
        <f>IFERROR(VLOOKUP($L59,'2-2 引出数据_合同数据仓库'!$B$2:$BP$10000,4,FALSE),0)</f>
        <v>0</v>
      </c>
      <c r="T59" s="125"/>
      <c r="U59" s="125">
        <f>IFERROR(VLOOKUP($L59,'2-2 引出数据_合同数据仓库'!$B$2:$BP$10000,15,FALSE),0)</f>
        <v>0</v>
      </c>
      <c r="V59" s="125">
        <f t="shared" ref="V59:V62" si="670">U59/(S59-R59+1)*365</f>
        <v>0</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customHeight="1" outlineLevel="4" spans="1:95">
      <c r="A60" s="122"/>
      <c r="B60" s="123"/>
      <c r="C60" s="124"/>
      <c r="D60" s="122"/>
      <c r="E60" s="123"/>
      <c r="F60" s="123"/>
      <c r="G60" s="123"/>
      <c r="H60" s="125"/>
      <c r="I60" s="125"/>
      <c r="J60" s="125">
        <f t="shared" si="5"/>
        <v>0</v>
      </c>
      <c r="K60" s="125">
        <f t="shared" ref="K60:K62" si="741">K59+1</f>
        <v>2</v>
      </c>
      <c r="L60" s="150"/>
      <c r="M60" s="151">
        <f>IFERROR(VLOOKUP($L60,'2-2 引出数据_合同数据仓库'!$B$2:$BP$10000,3,FALSE),0)</f>
        <v>0</v>
      </c>
      <c r="N60" s="125"/>
      <c r="O60" s="151">
        <f>IFERROR(VLOOKUP((LEFT(VLOOKUP($L60,'2-2 引出数据_合同数据仓库'!$B$2:$BP$10000,64,FALSE),15)&amp;(RIGHT(VLOOKUP($L60,'2-2 引出数据_合同数据仓库'!$B$2:$BP$10000,64,FALSE),4)+1)),'2-2 引出数据_合同数据仓库'!$B$2:$BP$10000,3,FALSE),0)</f>
        <v>0</v>
      </c>
      <c r="P60" s="125"/>
      <c r="Q60" s="125">
        <f>IFERROR(VLOOKUP($L60,'2-2 引出数据_合同数据仓库'!$B$2:$BP$10000,28,FALSE),0)</f>
        <v>0</v>
      </c>
      <c r="R60" s="125">
        <f>IFERROR(VLOOKUP($L60,'2-2 引出数据_合同数据仓库'!$B$2:$BP$10000,29,FALSE),0)</f>
        <v>0</v>
      </c>
      <c r="S60" s="125">
        <f>IFERROR(VLOOKUP($L60,'2-2 引出数据_合同数据仓库'!$B$2:$BP$10000,4,FALSE),0)</f>
        <v>0</v>
      </c>
      <c r="T60" s="125"/>
      <c r="U60" s="125">
        <f>IFERROR(VLOOKUP($L60,'2-2 引出数据_合同数据仓库'!$B$2:$BP$10000,15,FALSE),0)</f>
        <v>0</v>
      </c>
      <c r="V60" s="125">
        <f t="shared" si="670"/>
        <v>0</v>
      </c>
      <c r="W60" s="125"/>
      <c r="X60" s="157">
        <v>45658</v>
      </c>
      <c r="Y60" s="157">
        <f t="shared" si="671"/>
        <v>45688</v>
      </c>
      <c r="Z60" s="161">
        <f t="shared" si="672"/>
        <v>0</v>
      </c>
      <c r="AA60" s="157">
        <f t="shared" si="673"/>
        <v>45689</v>
      </c>
      <c r="AB60" s="157">
        <f t="shared" si="674"/>
        <v>45716</v>
      </c>
      <c r="AC60" s="161">
        <f t="shared" si="675"/>
        <v>0</v>
      </c>
      <c r="AD60" s="157">
        <f t="shared" si="676"/>
        <v>45717</v>
      </c>
      <c r="AE60" s="157">
        <f t="shared" si="677"/>
        <v>45747</v>
      </c>
      <c r="AF60" s="161">
        <f t="shared" si="678"/>
        <v>0</v>
      </c>
      <c r="AG60" s="157">
        <f t="shared" si="679"/>
        <v>45748</v>
      </c>
      <c r="AH60" s="157">
        <f t="shared" si="680"/>
        <v>45777</v>
      </c>
      <c r="AI60" s="161">
        <f t="shared" si="681"/>
        <v>0</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0</v>
      </c>
      <c r="AV60" s="157">
        <f t="shared" si="694"/>
        <v>45901</v>
      </c>
      <c r="AW60" s="157">
        <f t="shared" si="695"/>
        <v>45930</v>
      </c>
      <c r="AX60" s="161">
        <f t="shared" si="696"/>
        <v>0</v>
      </c>
      <c r="AY60" s="157">
        <f t="shared" si="697"/>
        <v>45931</v>
      </c>
      <c r="AZ60" s="157">
        <f t="shared" si="698"/>
        <v>45961</v>
      </c>
      <c r="BA60" s="161">
        <f t="shared" si="699"/>
        <v>0</v>
      </c>
      <c r="BB60" s="157">
        <f t="shared" si="700"/>
        <v>45962</v>
      </c>
      <c r="BC60" s="157">
        <f t="shared" si="701"/>
        <v>45991</v>
      </c>
      <c r="BD60" s="161">
        <f t="shared" si="702"/>
        <v>0</v>
      </c>
      <c r="BE60" s="157">
        <f t="shared" si="703"/>
        <v>45992</v>
      </c>
      <c r="BF60" s="157">
        <f t="shared" si="704"/>
        <v>46022</v>
      </c>
      <c r="BG60" s="161">
        <f t="shared" si="705"/>
        <v>0</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引出数据_合同数据仓库'!$B$2:$BP$10000,3,FALSE),0)</f>
        <v>0</v>
      </c>
      <c r="N61" s="125"/>
      <c r="O61" s="151">
        <f>IFERROR(VLOOKUP((LEFT(VLOOKUP($L61,'2-2 引出数据_合同数据仓库'!$B$2:$BP$10000,64,FALSE),15)&amp;(RIGHT(VLOOKUP($L61,'2-2 引出数据_合同数据仓库'!$B$2:$BP$10000,64,FALSE),4)+1)),'2-2 引出数据_合同数据仓库'!$B$2:$BP$10000,3,FALSE),0)</f>
        <v>0</v>
      </c>
      <c r="P61" s="125"/>
      <c r="Q61" s="125">
        <f>IFERROR(VLOOKUP($L61,'2-2 引出数据_合同数据仓库'!$B$2:$BP$10000,28,FALSE),0)</f>
        <v>0</v>
      </c>
      <c r="R61" s="125">
        <f>IFERROR(VLOOKUP($L61,'2-2 引出数据_合同数据仓库'!$B$2:$BP$10000,29,FALSE),0)</f>
        <v>0</v>
      </c>
      <c r="S61" s="125">
        <f>IFERROR(VLOOKUP($L61,'2-2 引出数据_合同数据仓库'!$B$2:$BP$10000,4,FALSE),0)</f>
        <v>0</v>
      </c>
      <c r="T61" s="125"/>
      <c r="U61" s="125">
        <f>IFERROR(VLOOKUP($L61,'2-2 引出数据_合同数据仓库'!$B$2:$BP$10000,15,FALSE),0)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引出数据_合同数据仓库'!$B$2:$BP$10000,3,FALSE),0)</f>
        <v>0</v>
      </c>
      <c r="N62" s="125"/>
      <c r="O62" s="151">
        <f>IFERROR(VLOOKUP((LEFT(VLOOKUP($L62,'2-2 引出数据_合同数据仓库'!$B$2:$BP$10000,64,FALSE),15)&amp;(RIGHT(VLOOKUP($L62,'2-2 引出数据_合同数据仓库'!$B$2:$BP$10000,64,FALSE),4)+1)),'2-2 引出数据_合同数据仓库'!$B$2:$BP$10000,3,FALSE),0)</f>
        <v>0</v>
      </c>
      <c r="P62" s="125"/>
      <c r="Q62" s="125">
        <f>IFERROR(VLOOKUP($L62,'2-2 引出数据_合同数据仓库'!$B$2:$BP$10000,28,FALSE),0)</f>
        <v>0</v>
      </c>
      <c r="R62" s="125">
        <f>IFERROR(VLOOKUP($L62,'2-2 引出数据_合同数据仓库'!$B$2:$BP$10000,29,FALSE),0)</f>
        <v>0</v>
      </c>
      <c r="S62" s="125">
        <f>IFERROR(VLOOKUP($L62,'2-2 引出数据_合同数据仓库'!$B$2:$BP$10000,4,FALSE),0)</f>
        <v>0</v>
      </c>
      <c r="T62" s="125"/>
      <c r="U62" s="125">
        <f>IFERROR(VLOOKUP($L62,'2-2 引出数据_合同数据仓库'!$B$2:$BP$10000,15,FALSE),0)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customHeight="1" outlineLevel="4" spans="1:95">
      <c r="A63" s="126" t="s">
        <v>2806</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customHeight="1" outlineLevel="3" spans="1:95">
      <c r="A64" s="118"/>
      <c r="B64" s="119" t="s">
        <v>784</v>
      </c>
      <c r="C64" s="120" t="s">
        <v>923</v>
      </c>
      <c r="D64" s="118" t="s">
        <v>924</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customHeight="1" outlineLevel="4" spans="1:95">
      <c r="A65" s="122"/>
      <c r="B65" s="123"/>
      <c r="C65" s="124"/>
      <c r="D65" s="122"/>
      <c r="E65" s="123"/>
      <c r="F65" s="123"/>
      <c r="G65" s="123"/>
      <c r="H65" s="125"/>
      <c r="I65" s="125"/>
      <c r="J65" s="125">
        <f t="shared" si="5"/>
        <v>0</v>
      </c>
      <c r="K65" s="125">
        <v>1</v>
      </c>
      <c r="L65" s="150"/>
      <c r="M65" s="151">
        <f>IFERROR(VLOOKUP($L65,'2-2 引出数据_合同数据仓库'!$B$2:$BP$10000,3,FALSE),0)</f>
        <v>0</v>
      </c>
      <c r="N65" s="125"/>
      <c r="O65" s="151">
        <f>IFERROR(VLOOKUP((LEFT(VLOOKUP($L65,'2-2 引出数据_合同数据仓库'!$B$2:$BP$10000,64,FALSE),15)&amp;(RIGHT(VLOOKUP($L65,'2-2 引出数据_合同数据仓库'!$B$2:$BP$10000,64,FALSE),4)+1)),'2-2 引出数据_合同数据仓库'!$B$2:$BP$10000,3,FALSE),0)</f>
        <v>0</v>
      </c>
      <c r="P65" s="125"/>
      <c r="Q65" s="125">
        <f>IFERROR(VLOOKUP($L65,'2-2 引出数据_合同数据仓库'!$B$2:$BP$10000,28,FALSE),0)</f>
        <v>0</v>
      </c>
      <c r="R65" s="125">
        <f>IFERROR(VLOOKUP($L65,'2-2 引出数据_合同数据仓库'!$B$2:$BP$10000,29,FALSE),0)</f>
        <v>0</v>
      </c>
      <c r="S65" s="125">
        <f>IFERROR(VLOOKUP($L65,'2-2 引出数据_合同数据仓库'!$B$2:$BP$10000,4,FALSE),0)</f>
        <v>0</v>
      </c>
      <c r="T65" s="125"/>
      <c r="U65" s="125">
        <f>IFERROR(VLOOKUP($L65,'2-2 引出数据_合同数据仓库'!$B$2:$BP$10000,15,FALSE),0)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引出数据_合同数据仓库'!$B$2:$BP$10000,3,FALSE),0)</f>
        <v>0</v>
      </c>
      <c r="N66" s="125"/>
      <c r="O66" s="151">
        <f>IFERROR(VLOOKUP((LEFT(VLOOKUP($L66,'2-2 引出数据_合同数据仓库'!$B$2:$BP$10000,64,FALSE),15)&amp;(RIGHT(VLOOKUP($L66,'2-2 引出数据_合同数据仓库'!$B$2:$BP$10000,64,FALSE),4)+1)),'2-2 引出数据_合同数据仓库'!$B$2:$BP$10000,3,FALSE),0)</f>
        <v>0</v>
      </c>
      <c r="P66" s="125"/>
      <c r="Q66" s="125">
        <f>IFERROR(VLOOKUP($L66,'2-2 引出数据_合同数据仓库'!$B$2:$BP$10000,28,FALSE),0)</f>
        <v>0</v>
      </c>
      <c r="R66" s="125">
        <f>IFERROR(VLOOKUP($L66,'2-2 引出数据_合同数据仓库'!$B$2:$BP$10000,29,FALSE),0)</f>
        <v>0</v>
      </c>
      <c r="S66" s="125">
        <f>IFERROR(VLOOKUP($L66,'2-2 引出数据_合同数据仓库'!$B$2:$BP$10000,4,FALSE),0)</f>
        <v>0</v>
      </c>
      <c r="T66" s="125"/>
      <c r="U66" s="125">
        <f>IFERROR(VLOOKUP($L66,'2-2 引出数据_合同数据仓库'!$B$2:$BP$10000,15,FALSE),0)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引出数据_合同数据仓库'!$B$2:$BP$10000,3,FALSE),0)</f>
        <v>0</v>
      </c>
      <c r="N67" s="125"/>
      <c r="O67" s="151">
        <f>IFERROR(VLOOKUP((LEFT(VLOOKUP($L67,'2-2 引出数据_合同数据仓库'!$B$2:$BP$10000,64,FALSE),15)&amp;(RIGHT(VLOOKUP($L67,'2-2 引出数据_合同数据仓库'!$B$2:$BP$10000,64,FALSE),4)+1)),'2-2 引出数据_合同数据仓库'!$B$2:$BP$10000,3,FALSE),0)</f>
        <v>0</v>
      </c>
      <c r="P67" s="125"/>
      <c r="Q67" s="125">
        <f>IFERROR(VLOOKUP($L67,'2-2 引出数据_合同数据仓库'!$B$2:$BP$10000,28,FALSE),0)</f>
        <v>0</v>
      </c>
      <c r="R67" s="125">
        <f>IFERROR(VLOOKUP($L67,'2-2 引出数据_合同数据仓库'!$B$2:$BP$10000,29,FALSE),0)</f>
        <v>0</v>
      </c>
      <c r="S67" s="125">
        <f>IFERROR(VLOOKUP($L67,'2-2 引出数据_合同数据仓库'!$B$2:$BP$10000,4,FALSE),0)</f>
        <v>0</v>
      </c>
      <c r="T67" s="125"/>
      <c r="U67" s="125">
        <f>IFERROR(VLOOKUP($L67,'2-2 引出数据_合同数据仓库'!$B$2:$BP$10000,15,FALSE),0)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引出数据_合同数据仓库'!$B$2:$BP$10000,3,FALSE),0)</f>
        <v>0</v>
      </c>
      <c r="N68" s="125"/>
      <c r="O68" s="151">
        <f>IFERROR(VLOOKUP((LEFT(VLOOKUP($L68,'2-2 引出数据_合同数据仓库'!$B$2:$BP$10000,64,FALSE),15)&amp;(RIGHT(VLOOKUP($L68,'2-2 引出数据_合同数据仓库'!$B$2:$BP$10000,64,FALSE),4)+1)),'2-2 引出数据_合同数据仓库'!$B$2:$BP$10000,3,FALSE),0)</f>
        <v>0</v>
      </c>
      <c r="P68" s="125"/>
      <c r="Q68" s="125">
        <f>IFERROR(VLOOKUP($L68,'2-2 引出数据_合同数据仓库'!$B$2:$BP$10000,28,FALSE),0)</f>
        <v>0</v>
      </c>
      <c r="R68" s="125">
        <f>IFERROR(VLOOKUP($L68,'2-2 引出数据_合同数据仓库'!$B$2:$BP$10000,29,FALSE),0)</f>
        <v>0</v>
      </c>
      <c r="S68" s="125">
        <f>IFERROR(VLOOKUP($L68,'2-2 引出数据_合同数据仓库'!$B$2:$BP$10000,4,FALSE),0)</f>
        <v>0</v>
      </c>
      <c r="T68" s="125"/>
      <c r="U68" s="125">
        <f>IFERROR(VLOOKUP($L68,'2-2 引出数据_合同数据仓库'!$B$2:$BP$10000,15,FALSE),0)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customHeight="1" outlineLevel="4" spans="1:95">
      <c r="A69" s="126" t="s">
        <v>2806</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customHeight="1" outlineLevel="2" spans="1:95">
      <c r="A70" s="48"/>
      <c r="B70" s="115" t="s">
        <v>779</v>
      </c>
      <c r="C70" s="116" t="s">
        <v>968</v>
      </c>
      <c r="D70" s="48" t="s">
        <v>969</v>
      </c>
      <c r="E70" s="115"/>
      <c r="F70" s="115"/>
      <c r="G70" s="115"/>
      <c r="H70" s="117">
        <f>X70+AA70+AD70+AG70+AJ70+AM70+AP70+AS70+AV70+AY70+BB70+BE70</f>
        <v>0</v>
      </c>
      <c r="I70" s="117">
        <f>Y70+AB70+AE70+AH70+AK70+AN70+AQ70+AT70+AW70+AZ70+BC70+BF70</f>
        <v>0</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0</v>
      </c>
      <c r="Y70" s="117">
        <f>X70-Z70</f>
        <v>0</v>
      </c>
      <c r="Z70" s="117">
        <f>Z71+Z77+Z83+Z89</f>
        <v>0</v>
      </c>
      <c r="AA70" s="117">
        <f>VLOOKUP($C70,'1 预算编制表单'!$C:$BJ,30,FALSE)</f>
        <v>0</v>
      </c>
      <c r="AB70" s="117">
        <f>AA70-AC70</f>
        <v>0</v>
      </c>
      <c r="AC70" s="117">
        <f>AC71+AC77+AC83+AC89</f>
        <v>0</v>
      </c>
      <c r="AD70" s="117">
        <f>VLOOKUP($C70,'1 预算编制表单'!$C:$BJ,33,FALSE)</f>
        <v>0</v>
      </c>
      <c r="AE70" s="117">
        <f>AD70-AF70</f>
        <v>0</v>
      </c>
      <c r="AF70" s="117">
        <f>AF71+AF77+AF83+AF89</f>
        <v>0</v>
      </c>
      <c r="AG70" s="117">
        <f>VLOOKUP($C70,'1 预算编制表单'!$C:$BJ,36,FALSE)</f>
        <v>0</v>
      </c>
      <c r="AH70" s="117">
        <f>AG70-AI70</f>
        <v>0</v>
      </c>
      <c r="AI70" s="117">
        <f>AI71+AI77+AI83+AI89</f>
        <v>0</v>
      </c>
      <c r="AJ70" s="117">
        <f>VLOOKUP($C70,'1 预算编制表单'!$C:$BJ,39,FALSE)</f>
        <v>0</v>
      </c>
      <c r="AK70" s="117">
        <f>AJ70-AL70</f>
        <v>0</v>
      </c>
      <c r="AL70" s="117">
        <f>AL71+AL77+AL83+AL89</f>
        <v>0</v>
      </c>
      <c r="AM70" s="117">
        <f>VLOOKUP($C70,'1 预算编制表单'!$C:$BJ,42,FALSE)</f>
        <v>0</v>
      </c>
      <c r="AN70" s="117">
        <f>AM70-AO70</f>
        <v>0</v>
      </c>
      <c r="AO70" s="117">
        <f>AO71+AO77+AO83+AO89</f>
        <v>0</v>
      </c>
      <c r="AP70" s="117">
        <f>VLOOKUP($C70,'1 预算编制表单'!$C:$BJ,45,FALSE)</f>
        <v>0</v>
      </c>
      <c r="AQ70" s="117">
        <f>AP70-AR70</f>
        <v>0</v>
      </c>
      <c r="AR70" s="117">
        <f>AR71+AR77+AR83+AR89</f>
        <v>0</v>
      </c>
      <c r="AS70" s="117">
        <f>VLOOKUP($C70,'1 预算编制表单'!$C:$BJ,48,FALSE)</f>
        <v>0</v>
      </c>
      <c r="AT70" s="117">
        <f>AS70-AU70</f>
        <v>0</v>
      </c>
      <c r="AU70" s="117">
        <f>AU71+AU77+AU83+AU89</f>
        <v>0</v>
      </c>
      <c r="AV70" s="117">
        <f>VLOOKUP($C70,'1 预算编制表单'!$C:$BJ,51,FALSE)</f>
        <v>0</v>
      </c>
      <c r="AW70" s="117">
        <f>AV70-AX70</f>
        <v>0</v>
      </c>
      <c r="AX70" s="117">
        <f>AX71+AX77+AX83+AX89</f>
        <v>0</v>
      </c>
      <c r="AY70" s="117">
        <f>VLOOKUP($C70,'1 预算编制表单'!$C:$BJ,54,FALSE)</f>
        <v>0</v>
      </c>
      <c r="AZ70" s="117">
        <f>AY70-BA70</f>
        <v>0</v>
      </c>
      <c r="BA70" s="117">
        <f>BA71+BA77+BA83+BA89</f>
        <v>0</v>
      </c>
      <c r="BB70" s="117">
        <f>VLOOKUP($C70,'1 预算编制表单'!$C:$BJ,57,FALSE)</f>
        <v>0</v>
      </c>
      <c r="BC70" s="117">
        <f>BB70-BD70</f>
        <v>0</v>
      </c>
      <c r="BD70" s="117">
        <f>BD71+BD77+BD83+BD89</f>
        <v>0</v>
      </c>
      <c r="BE70" s="117">
        <f>VLOOKUP($C70,'1 预算编制表单'!$C:$BJ,60,FALSE)</f>
        <v>0</v>
      </c>
      <c r="BF70" s="117">
        <f>BE70-BG70</f>
        <v>0</v>
      </c>
      <c r="BG70" s="117">
        <f>BG71+BG77+BG83+BG89</f>
        <v>0</v>
      </c>
      <c r="BH70" s="117">
        <f>VLOOKUP($C70,'1 预算编制表单'!$C:$BJ,27,FALSE)</f>
        <v>0</v>
      </c>
      <c r="BI70" s="117">
        <f>BH70-BJ70</f>
        <v>0</v>
      </c>
      <c r="BJ70" s="117">
        <f>BJ71+BJ77+BJ83+BJ89</f>
        <v>0</v>
      </c>
      <c r="BK70" s="117">
        <f>VLOOKUP($C70,'1 预算编制表单'!$C:$BJ,30,FALSE)</f>
        <v>0</v>
      </c>
      <c r="BL70" s="117">
        <f>BK70-BM70</f>
        <v>0</v>
      </c>
      <c r="BM70" s="117">
        <f>BM71+BM77+BM83+BM89</f>
        <v>0</v>
      </c>
      <c r="BN70" s="117">
        <f>VLOOKUP($C70,'1 预算编制表单'!$C:$BJ,33,FALSE)</f>
        <v>0</v>
      </c>
      <c r="BO70" s="117">
        <f>BN70-BP70</f>
        <v>0</v>
      </c>
      <c r="BP70" s="117">
        <f>BP71+BP77+BP83+BP89</f>
        <v>0</v>
      </c>
      <c r="BQ70" s="117">
        <f>VLOOKUP($C70,'1 预算编制表单'!$C:$BJ,36,FALSE)</f>
        <v>0</v>
      </c>
      <c r="BR70" s="117">
        <f>BQ70-BS70</f>
        <v>0</v>
      </c>
      <c r="BS70" s="117">
        <f>BS71+BS77+BS83+BS89</f>
        <v>0</v>
      </c>
      <c r="BT70" s="117">
        <f>VLOOKUP($C70,'1 预算编制表单'!$C:$BJ,39,FALSE)</f>
        <v>0</v>
      </c>
      <c r="BU70" s="117">
        <f>BT70-BV70</f>
        <v>0</v>
      </c>
      <c r="BV70" s="117">
        <f>BV71+BV77+BV83+BV89</f>
        <v>0</v>
      </c>
      <c r="BW70" s="117">
        <f>VLOOKUP($C70,'1 预算编制表单'!$C:$BJ,42,FALSE)</f>
        <v>0</v>
      </c>
      <c r="BX70" s="117">
        <f>BW70-BY70</f>
        <v>0</v>
      </c>
      <c r="BY70" s="117">
        <f>BY71+BY77+BY83+BY89</f>
        <v>0</v>
      </c>
      <c r="BZ70" s="117">
        <f>VLOOKUP($C70,'1 预算编制表单'!$C:$BJ,45,FALSE)</f>
        <v>0</v>
      </c>
      <c r="CA70" s="117">
        <f>BZ70-CB70</f>
        <v>0</v>
      </c>
      <c r="CB70" s="117">
        <f>CB71+CB77+CB83+CB89</f>
        <v>0</v>
      </c>
      <c r="CC70" s="117">
        <f>VLOOKUP($C70,'1 预算编制表单'!$C:$BJ,48,FALSE)</f>
        <v>0</v>
      </c>
      <c r="CD70" s="117">
        <f>CC70-CE70</f>
        <v>0</v>
      </c>
      <c r="CE70" s="117">
        <f>CE71+CE77+CE83+CE89</f>
        <v>0</v>
      </c>
      <c r="CF70" s="117">
        <f>VLOOKUP($C70,'1 预算编制表单'!$C:$BJ,51,FALSE)</f>
        <v>0</v>
      </c>
      <c r="CG70" s="117">
        <f>CF70-CH70</f>
        <v>0</v>
      </c>
      <c r="CH70" s="117">
        <f>CH71+CH77+CH83+CH89</f>
        <v>0</v>
      </c>
      <c r="CI70" s="117">
        <f>VLOOKUP($C70,'1 预算编制表单'!$C:$BJ,54,FALSE)</f>
        <v>0</v>
      </c>
      <c r="CJ70" s="117">
        <f>CI70-CK70</f>
        <v>0</v>
      </c>
      <c r="CK70" s="117">
        <f>CK71+CK77+CK83+CK89</f>
        <v>0</v>
      </c>
      <c r="CL70" s="117">
        <f>VLOOKUP($C70,'1 预算编制表单'!$C:$BJ,57,FALSE)</f>
        <v>0</v>
      </c>
      <c r="CM70" s="117">
        <f>CL70-CN70</f>
        <v>0</v>
      </c>
      <c r="CN70" s="117">
        <f>CN71+CN77+CN83+CN89</f>
        <v>0</v>
      </c>
      <c r="CO70" s="117">
        <f>VLOOKUP($C70,'1 预算编制表单'!$C:$BJ,60,FALSE)</f>
        <v>0</v>
      </c>
      <c r="CP70" s="117">
        <f>CO70-CQ70</f>
        <v>0</v>
      </c>
      <c r="CQ70" s="117">
        <f>CQ71+CQ77+CQ83+CQ89</f>
        <v>0</v>
      </c>
    </row>
    <row r="71" ht="24" customHeight="1" outlineLevel="3" spans="1:95">
      <c r="A71" s="118"/>
      <c r="B71" s="119" t="s">
        <v>784</v>
      </c>
      <c r="C71" s="120" t="s">
        <v>118</v>
      </c>
      <c r="D71" s="118" t="s">
        <v>109</v>
      </c>
      <c r="E71" s="119"/>
      <c r="F71" s="119"/>
      <c r="G71" s="119"/>
      <c r="H71" s="121">
        <f>X71+AA71+AD71+AG71+AJ71+AM71+AP71+AS71+AV71+AY71+BB71+BE71</f>
        <v>0</v>
      </c>
      <c r="I71" s="121">
        <f>Y71+AB71+AE71+AH71+AK71+AN71+AQ71+AT71+AW71+AZ71+BC71+BF71</f>
        <v>0</v>
      </c>
      <c r="J71" s="121">
        <f t="shared" si="814"/>
        <v>0</v>
      </c>
      <c r="K71" s="121"/>
      <c r="L71" s="149"/>
      <c r="M71" s="149"/>
      <c r="N71" s="121"/>
      <c r="O71" s="121"/>
      <c r="P71" s="121"/>
      <c r="Q71" s="121"/>
      <c r="R71" s="121"/>
      <c r="S71" s="121"/>
      <c r="T71" s="121"/>
      <c r="U71" s="121"/>
      <c r="V71" s="121"/>
      <c r="W71" s="121"/>
      <c r="X71" s="121">
        <f>VLOOKUP($C71,'1 预算编制表单'!$C:$BJ,27,FALSE)</f>
        <v>0</v>
      </c>
      <c r="Y71" s="121">
        <f>X71-Z71</f>
        <v>0</v>
      </c>
      <c r="Z71" s="121">
        <f>SUM(Z72:Z76)</f>
        <v>0</v>
      </c>
      <c r="AA71" s="121">
        <f>VLOOKUP($C71,'1 预算编制表单'!$C:$BJ,30,FALSE)</f>
        <v>0</v>
      </c>
      <c r="AB71" s="121">
        <f>AA71-AC71</f>
        <v>0</v>
      </c>
      <c r="AC71" s="121">
        <f>SUM(AC72:AC76)</f>
        <v>0</v>
      </c>
      <c r="AD71" s="121">
        <f>VLOOKUP($C71,'1 预算编制表单'!$C:$BJ,33,FALSE)</f>
        <v>0</v>
      </c>
      <c r="AE71" s="121">
        <f>AD71-AF71</f>
        <v>0</v>
      </c>
      <c r="AF71" s="121">
        <f>SUM(AF72:AF76)</f>
        <v>0</v>
      </c>
      <c r="AG71" s="121">
        <f>VLOOKUP($C71,'1 预算编制表单'!$C:$BJ,36,FALSE)</f>
        <v>0</v>
      </c>
      <c r="AH71" s="121">
        <f>AG71-AI71</f>
        <v>0</v>
      </c>
      <c r="AI71" s="121">
        <f>SUM(AI72:AI76)</f>
        <v>0</v>
      </c>
      <c r="AJ71" s="121">
        <f>VLOOKUP($C71,'1 预算编制表单'!$C:$BJ,39,FALSE)</f>
        <v>0</v>
      </c>
      <c r="AK71" s="121">
        <f>AJ71-AL71</f>
        <v>0</v>
      </c>
      <c r="AL71" s="121">
        <f>SUM(AL72:AL76)</f>
        <v>0</v>
      </c>
      <c r="AM71" s="121">
        <f>VLOOKUP($C71,'1 预算编制表单'!$C:$BJ,42,FALSE)</f>
        <v>0</v>
      </c>
      <c r="AN71" s="121">
        <f>AM71-AO71</f>
        <v>0</v>
      </c>
      <c r="AO71" s="121">
        <f>SUM(AO72:AO76)</f>
        <v>0</v>
      </c>
      <c r="AP71" s="121">
        <f>VLOOKUP($C71,'1 预算编制表单'!$C:$BJ,45,FALSE)</f>
        <v>0</v>
      </c>
      <c r="AQ71" s="121">
        <f>AP71-AR71</f>
        <v>0</v>
      </c>
      <c r="AR71" s="121">
        <f>SUM(AR72:AR76)</f>
        <v>0</v>
      </c>
      <c r="AS71" s="121">
        <f>VLOOKUP($C71,'1 预算编制表单'!$C:$BJ,48,FALSE)</f>
        <v>0</v>
      </c>
      <c r="AT71" s="121">
        <f>AS71-AU71</f>
        <v>0</v>
      </c>
      <c r="AU71" s="121">
        <f>SUM(AU72:AU76)</f>
        <v>0</v>
      </c>
      <c r="AV71" s="121">
        <f>VLOOKUP($C71,'1 预算编制表单'!$C:$BJ,51,FALSE)</f>
        <v>0</v>
      </c>
      <c r="AW71" s="121">
        <f>AV71-AX71</f>
        <v>0</v>
      </c>
      <c r="AX71" s="121">
        <f>SUM(AX72:AX76)</f>
        <v>0</v>
      </c>
      <c r="AY71" s="121">
        <f>VLOOKUP($C71,'1 预算编制表单'!$C:$BJ,54,FALSE)</f>
        <v>0</v>
      </c>
      <c r="AZ71" s="121">
        <f>AY71-BA71</f>
        <v>0</v>
      </c>
      <c r="BA71" s="121">
        <f>SUM(BA72:BA76)</f>
        <v>0</v>
      </c>
      <c r="BB71" s="121">
        <f>VLOOKUP($C71,'1 预算编制表单'!$C:$BJ,57,FALSE)</f>
        <v>0</v>
      </c>
      <c r="BC71" s="121">
        <f>BB71-BD71</f>
        <v>0</v>
      </c>
      <c r="BD71" s="121">
        <f>SUM(BD72:BD76)</f>
        <v>0</v>
      </c>
      <c r="BE71" s="121">
        <f>VLOOKUP($C71,'1 预算编制表单'!$C:$BJ,60,FALSE)</f>
        <v>0</v>
      </c>
      <c r="BF71" s="121">
        <f>BE71-BG71</f>
        <v>0</v>
      </c>
      <c r="BG71" s="121">
        <f>SUM(BG72:BG76)</f>
        <v>0</v>
      </c>
      <c r="BH71" s="121">
        <f>VLOOKUP($C71,'1 预算编制表单'!$C:$BJ,27,FALSE)</f>
        <v>0</v>
      </c>
      <c r="BI71" s="121">
        <f>BH71-BJ71</f>
        <v>0</v>
      </c>
      <c r="BJ71" s="121">
        <f>SUM(BJ72:BJ76)</f>
        <v>0</v>
      </c>
      <c r="BK71" s="121">
        <f>VLOOKUP($C71,'1 预算编制表单'!$C:$BJ,30,FALSE)</f>
        <v>0</v>
      </c>
      <c r="BL71" s="121">
        <f>BK71-BM71</f>
        <v>0</v>
      </c>
      <c r="BM71" s="121">
        <f>SUM(BM72:BM76)</f>
        <v>0</v>
      </c>
      <c r="BN71" s="121">
        <f>VLOOKUP($C71,'1 预算编制表单'!$C:$BJ,33,FALSE)</f>
        <v>0</v>
      </c>
      <c r="BO71" s="121">
        <f>BN71-BP71</f>
        <v>0</v>
      </c>
      <c r="BP71" s="121">
        <f>SUM(BP72:BP76)</f>
        <v>0</v>
      </c>
      <c r="BQ71" s="121">
        <f>VLOOKUP($C71,'1 预算编制表单'!$C:$BJ,36,FALSE)</f>
        <v>0</v>
      </c>
      <c r="BR71" s="121">
        <f>BQ71-BS71</f>
        <v>0</v>
      </c>
      <c r="BS71" s="121">
        <f>SUM(BS72:BS76)</f>
        <v>0</v>
      </c>
      <c r="BT71" s="121">
        <f>VLOOKUP($C71,'1 预算编制表单'!$C:$BJ,39,FALSE)</f>
        <v>0</v>
      </c>
      <c r="BU71" s="121">
        <f>BT71-BV71</f>
        <v>0</v>
      </c>
      <c r="BV71" s="121">
        <f>SUM(BV72:BV76)</f>
        <v>0</v>
      </c>
      <c r="BW71" s="121">
        <f>VLOOKUP($C71,'1 预算编制表单'!$C:$BJ,42,FALSE)</f>
        <v>0</v>
      </c>
      <c r="BX71" s="121">
        <f>BW71-BY71</f>
        <v>0</v>
      </c>
      <c r="BY71" s="121">
        <f>SUM(BY72:BY76)</f>
        <v>0</v>
      </c>
      <c r="BZ71" s="121">
        <f>VLOOKUP($C71,'1 预算编制表单'!$C:$BJ,45,FALSE)</f>
        <v>0</v>
      </c>
      <c r="CA71" s="121">
        <f>BZ71-CB71</f>
        <v>0</v>
      </c>
      <c r="CB71" s="121">
        <f>SUM(CB72:CB76)</f>
        <v>0</v>
      </c>
      <c r="CC71" s="121">
        <f>VLOOKUP($C71,'1 预算编制表单'!$C:$BJ,48,FALSE)</f>
        <v>0</v>
      </c>
      <c r="CD71" s="121">
        <f>CC71-CE71</f>
        <v>0</v>
      </c>
      <c r="CE71" s="121">
        <f>SUM(CE72:CE76)</f>
        <v>0</v>
      </c>
      <c r="CF71" s="121">
        <f>VLOOKUP($C71,'1 预算编制表单'!$C:$BJ,51,FALSE)</f>
        <v>0</v>
      </c>
      <c r="CG71" s="121">
        <f>CF71-CH71</f>
        <v>0</v>
      </c>
      <c r="CH71" s="121">
        <f>SUM(CH72:CH76)</f>
        <v>0</v>
      </c>
      <c r="CI71" s="121">
        <f>VLOOKUP($C71,'1 预算编制表单'!$C:$BJ,54,FALSE)</f>
        <v>0</v>
      </c>
      <c r="CJ71" s="121">
        <f>CI71-CK71</f>
        <v>0</v>
      </c>
      <c r="CK71" s="121">
        <f>SUM(CK72:CK76)</f>
        <v>0</v>
      </c>
      <c r="CL71" s="121">
        <f>VLOOKUP($C71,'1 预算编制表单'!$C:$BJ,57,FALSE)</f>
        <v>0</v>
      </c>
      <c r="CM71" s="121">
        <f>CL71-CN71</f>
        <v>0</v>
      </c>
      <c r="CN71" s="121">
        <f>SUM(CN72:CN76)</f>
        <v>0</v>
      </c>
      <c r="CO71" s="121">
        <f>VLOOKUP($C71,'1 预算编制表单'!$C:$BJ,60,FALSE)</f>
        <v>0</v>
      </c>
      <c r="CP71" s="121">
        <f>CO71-CQ71</f>
        <v>0</v>
      </c>
      <c r="CQ71" s="121">
        <f>SUM(CQ72:CQ76)</f>
        <v>0</v>
      </c>
    </row>
    <row r="72" s="83" customFormat="1" ht="24"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引出数据_合同数据仓库'!$B$2:$BP$10000,3,FALSE),0)</f>
        <v>0</v>
      </c>
      <c r="N72" s="125"/>
      <c r="O72" s="151">
        <f>IFERROR(VLOOKUP((LEFT(VLOOKUP($L72,'2-2 引出数据_合同数据仓库'!$B$2:$BP$10000,64,FALSE),15)&amp;(RIGHT(VLOOKUP($L72,'2-2 引出数据_合同数据仓库'!$B$2:$BP$10000,64,FALSE),4)+1)),'2-2 引出数据_合同数据仓库'!$B$2:$BP$10000,3,FALSE),0)</f>
        <v>0</v>
      </c>
      <c r="P72" s="125"/>
      <c r="Q72" s="125">
        <f>IFERROR(VLOOKUP($L72,'2-2 引出数据_合同数据仓库'!$B$2:$BP$10000,28,FALSE),0)</f>
        <v>0</v>
      </c>
      <c r="R72" s="125">
        <f>IFERROR(VLOOKUP($L72,'2-2 引出数据_合同数据仓库'!$B$2:$BP$10000,29,FALSE),0)</f>
        <v>0</v>
      </c>
      <c r="S72" s="125">
        <f>IFERROR(VLOOKUP($L72,'2-2 引出数据_合同数据仓库'!$B$2:$BP$10000,4,FALSE),0)</f>
        <v>0</v>
      </c>
      <c r="T72" s="125"/>
      <c r="U72" s="125">
        <f>IFERROR(VLOOKUP($L72,'2-2 引出数据_合同数据仓库'!$B$2:$BP$10000,15,FALSE),0)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引出数据_合同数据仓库'!$B$2:$BP$10000,3,FALSE),0)</f>
        <v>0</v>
      </c>
      <c r="N73" s="125"/>
      <c r="O73" s="151">
        <f>IFERROR(VLOOKUP((LEFT(VLOOKUP($L73,'2-2 引出数据_合同数据仓库'!$B$2:$BP$10000,64,FALSE),15)&amp;(RIGHT(VLOOKUP($L73,'2-2 引出数据_合同数据仓库'!$B$2:$BP$10000,64,FALSE),4)+1)),'2-2 引出数据_合同数据仓库'!$B$2:$BP$10000,3,FALSE),0)</f>
        <v>0</v>
      </c>
      <c r="P73" s="125"/>
      <c r="Q73" s="125">
        <f>IFERROR(VLOOKUP($L73,'2-2 引出数据_合同数据仓库'!$B$2:$BP$10000,28,FALSE),0)</f>
        <v>0</v>
      </c>
      <c r="R73" s="125">
        <f>IFERROR(VLOOKUP($L73,'2-2 引出数据_合同数据仓库'!$B$2:$BP$10000,29,FALSE),0)</f>
        <v>0</v>
      </c>
      <c r="S73" s="125">
        <f>IFERROR(VLOOKUP($L73,'2-2 引出数据_合同数据仓库'!$B$2:$BP$10000,4,FALSE),0)</f>
        <v>0</v>
      </c>
      <c r="T73" s="125"/>
      <c r="U73" s="125">
        <f>IFERROR(VLOOKUP($L73,'2-2 引出数据_合同数据仓库'!$B$2:$BP$10000,15,FALSE),0)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引出数据_合同数据仓库'!$B$2:$BP$10000,3,FALSE),0)</f>
        <v>0</v>
      </c>
      <c r="N74" s="125"/>
      <c r="O74" s="151">
        <f>IFERROR(VLOOKUP((LEFT(VLOOKUP($L74,'2-2 引出数据_合同数据仓库'!$B$2:$BP$10000,64,FALSE),15)&amp;(RIGHT(VLOOKUP($L74,'2-2 引出数据_合同数据仓库'!$B$2:$BP$10000,64,FALSE),4)+1)),'2-2 引出数据_合同数据仓库'!$B$2:$BP$10000,3,FALSE),0)</f>
        <v>0</v>
      </c>
      <c r="P74" s="125"/>
      <c r="Q74" s="125">
        <f>IFERROR(VLOOKUP($L74,'2-2 引出数据_合同数据仓库'!$B$2:$BP$10000,28,FALSE),0)</f>
        <v>0</v>
      </c>
      <c r="R74" s="125">
        <f>IFERROR(VLOOKUP($L74,'2-2 引出数据_合同数据仓库'!$B$2:$BP$10000,29,FALSE),0)</f>
        <v>0</v>
      </c>
      <c r="S74" s="125">
        <f>IFERROR(VLOOKUP($L74,'2-2 引出数据_合同数据仓库'!$B$2:$BP$10000,4,FALSE),0)</f>
        <v>0</v>
      </c>
      <c r="T74" s="125"/>
      <c r="U74" s="125">
        <f>IFERROR(VLOOKUP($L74,'2-2 引出数据_合同数据仓库'!$B$2:$BP$10000,15,FALSE),0)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引出数据_合同数据仓库'!$B$2:$BP$10000,3,FALSE),0)</f>
        <v>0</v>
      </c>
      <c r="N75" s="125"/>
      <c r="O75" s="151">
        <f>IFERROR(VLOOKUP((LEFT(VLOOKUP($L75,'2-2 引出数据_合同数据仓库'!$B$2:$BP$10000,64,FALSE),15)&amp;(RIGHT(VLOOKUP($L75,'2-2 引出数据_合同数据仓库'!$B$2:$BP$10000,64,FALSE),4)+1)),'2-2 引出数据_合同数据仓库'!$B$2:$BP$10000,3,FALSE),0)</f>
        <v>0</v>
      </c>
      <c r="P75" s="125"/>
      <c r="Q75" s="125">
        <f>IFERROR(VLOOKUP($L75,'2-2 引出数据_合同数据仓库'!$B$2:$BP$10000,28,FALSE),0)</f>
        <v>0</v>
      </c>
      <c r="R75" s="125">
        <f>IFERROR(VLOOKUP($L75,'2-2 引出数据_合同数据仓库'!$B$2:$BP$10000,29,FALSE),0)</f>
        <v>0</v>
      </c>
      <c r="S75" s="125">
        <f>IFERROR(VLOOKUP($L75,'2-2 引出数据_合同数据仓库'!$B$2:$BP$10000,4,FALSE),0)</f>
        <v>0</v>
      </c>
      <c r="T75" s="125"/>
      <c r="U75" s="125">
        <f>IFERROR(VLOOKUP($L75,'2-2 引出数据_合同数据仓库'!$B$2:$BP$10000,15,FALSE),0)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customHeight="1" outlineLevel="4" spans="1:95">
      <c r="A76" s="126" t="s">
        <v>2806</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customHeight="1" outlineLevel="3" spans="1:95">
      <c r="A77" s="118"/>
      <c r="B77" s="119" t="s">
        <v>784</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customHeight="1" outlineLevel="4" spans="1:95">
      <c r="A78" s="122"/>
      <c r="B78" s="123"/>
      <c r="C78" s="124" t="s">
        <v>993</v>
      </c>
      <c r="D78" s="131" t="s">
        <v>2807</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引出数据_合同数据仓库'!$B$2:$BP$10000,3,FALSE),0)</f>
        <v>0</v>
      </c>
      <c r="N79" s="125"/>
      <c r="O79" s="151">
        <f>IFERROR(VLOOKUP((LEFT(VLOOKUP($L79,'2-2 引出数据_合同数据仓库'!$B$2:$BP$10000,64,FALSE),15)&amp;(RIGHT(VLOOKUP($L79,'2-2 引出数据_合同数据仓库'!$B$2:$BP$10000,64,FALSE),4)+1)),'2-2 引出数据_合同数据仓库'!$B$2:$BP$10000,3,FALSE),0)</f>
        <v>0</v>
      </c>
      <c r="P79" s="125"/>
      <c r="Q79" s="125">
        <f>IFERROR(VLOOKUP($L79,'2-2 引出数据_合同数据仓库'!$B$2:$BP$10000,28,FALSE),0)</f>
        <v>0</v>
      </c>
      <c r="R79" s="125">
        <f>IFERROR(VLOOKUP($L79,'2-2 引出数据_合同数据仓库'!$B$2:$BP$10000,29,FALSE),0)</f>
        <v>0</v>
      </c>
      <c r="S79" s="125">
        <f>IFERROR(VLOOKUP($L79,'2-2 引出数据_合同数据仓库'!$B$2:$BP$10000,4,FALSE),0)</f>
        <v>0</v>
      </c>
      <c r="T79" s="125"/>
      <c r="U79" s="125">
        <f>IFERROR(VLOOKUP($L79,'2-2 引出数据_合同数据仓库'!$B$2:$BP$10000,15,FALSE),0)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引出数据_合同数据仓库'!$B$2:$BP$10000,3,FALSE),0)</f>
        <v>0</v>
      </c>
      <c r="N80" s="125"/>
      <c r="O80" s="151">
        <f>IFERROR(VLOOKUP((LEFT(VLOOKUP($L80,'2-2 引出数据_合同数据仓库'!$B$2:$BP$10000,64,FALSE),15)&amp;(RIGHT(VLOOKUP($L80,'2-2 引出数据_合同数据仓库'!$B$2:$BP$10000,64,FALSE),4)+1)),'2-2 引出数据_合同数据仓库'!$B$2:$BP$10000,3,FALSE),0)</f>
        <v>0</v>
      </c>
      <c r="P80" s="125"/>
      <c r="Q80" s="125">
        <f>IFERROR(VLOOKUP($L80,'2-2 引出数据_合同数据仓库'!$B$2:$BP$10000,28,FALSE),0)</f>
        <v>0</v>
      </c>
      <c r="R80" s="125">
        <f>IFERROR(VLOOKUP($L80,'2-2 引出数据_合同数据仓库'!$B$2:$BP$10000,29,FALSE),0)</f>
        <v>0</v>
      </c>
      <c r="S80" s="125">
        <f>IFERROR(VLOOKUP($L80,'2-2 引出数据_合同数据仓库'!$B$2:$BP$10000,4,FALSE),0)</f>
        <v>0</v>
      </c>
      <c r="T80" s="125"/>
      <c r="U80" s="125">
        <f>IFERROR(VLOOKUP($L80,'2-2 引出数据_合同数据仓库'!$B$2:$BP$10000,15,FALSE),0)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引出数据_合同数据仓库'!$B$2:$BP$10000,3,FALSE),0)</f>
        <v>0</v>
      </c>
      <c r="N81" s="125"/>
      <c r="O81" s="151">
        <f>IFERROR(VLOOKUP((LEFT(VLOOKUP($L81,'2-2 引出数据_合同数据仓库'!$B$2:$BP$10000,64,FALSE),15)&amp;(RIGHT(VLOOKUP($L81,'2-2 引出数据_合同数据仓库'!$B$2:$BP$10000,64,FALSE),4)+1)),'2-2 引出数据_合同数据仓库'!$B$2:$BP$10000,3,FALSE),0)</f>
        <v>0</v>
      </c>
      <c r="P81" s="125"/>
      <c r="Q81" s="125">
        <f>IFERROR(VLOOKUP($L81,'2-2 引出数据_合同数据仓库'!$B$2:$BP$10000,28,FALSE),0)</f>
        <v>0</v>
      </c>
      <c r="R81" s="125">
        <f>IFERROR(VLOOKUP($L81,'2-2 引出数据_合同数据仓库'!$B$2:$BP$10000,29,FALSE),0)</f>
        <v>0</v>
      </c>
      <c r="S81" s="125">
        <f>IFERROR(VLOOKUP($L81,'2-2 引出数据_合同数据仓库'!$B$2:$BP$10000,4,FALSE),0)</f>
        <v>0</v>
      </c>
      <c r="T81" s="125"/>
      <c r="U81" s="125">
        <f>IFERROR(VLOOKUP($L81,'2-2 引出数据_合同数据仓库'!$B$2:$BP$10000,15,FALSE),0)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customHeight="1" outlineLevel="4" spans="1:95">
      <c r="A82" s="126" t="s">
        <v>2806</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customHeight="1" outlineLevel="3" spans="1:95">
      <c r="A83" s="118"/>
      <c r="B83" s="119" t="s">
        <v>784</v>
      </c>
      <c r="C83" s="120" t="s">
        <v>1004</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引出数据_合同数据仓库'!$B$2:$BP$10000,3,FALSE),0)</f>
        <v>0</v>
      </c>
      <c r="N84" s="125"/>
      <c r="O84" s="151">
        <f>IFERROR(VLOOKUP((LEFT(VLOOKUP($L84,'2-2 引出数据_合同数据仓库'!$B$2:$BP$10000,64,FALSE),15)&amp;(RIGHT(VLOOKUP($L84,'2-2 引出数据_合同数据仓库'!$B$2:$BP$10000,64,FALSE),4)+1)),'2-2 引出数据_合同数据仓库'!$B$2:$BP$10000,3,FALSE),0)</f>
        <v>0</v>
      </c>
      <c r="P84" s="125"/>
      <c r="Q84" s="125">
        <f>IFERROR(VLOOKUP($L84,'2-2 引出数据_合同数据仓库'!$B$2:$BP$10000,28,FALSE),0)</f>
        <v>0</v>
      </c>
      <c r="R84" s="125">
        <f>IFERROR(VLOOKUP($L84,'2-2 引出数据_合同数据仓库'!$B$2:$BP$10000,29,FALSE),0)</f>
        <v>0</v>
      </c>
      <c r="S84" s="125">
        <f>IFERROR(VLOOKUP($L84,'2-2 引出数据_合同数据仓库'!$B$2:$BP$10000,4,FALSE),0)</f>
        <v>0</v>
      </c>
      <c r="T84" s="125"/>
      <c r="U84" s="125">
        <f>IFERROR(VLOOKUP($L84,'2-2 引出数据_合同数据仓库'!$B$2:$BP$10000,15,FALSE),0)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引出数据_合同数据仓库'!$B$2:$BP$10000,3,FALSE),0)</f>
        <v>0</v>
      </c>
      <c r="N85" s="125"/>
      <c r="O85" s="151">
        <f>IFERROR(VLOOKUP((LEFT(VLOOKUP($L85,'2-2 引出数据_合同数据仓库'!$B$2:$BP$10000,64,FALSE),15)&amp;(RIGHT(VLOOKUP($L85,'2-2 引出数据_合同数据仓库'!$B$2:$BP$10000,64,FALSE),4)+1)),'2-2 引出数据_合同数据仓库'!$B$2:$BP$10000,3,FALSE),0)</f>
        <v>0</v>
      </c>
      <c r="P85" s="125"/>
      <c r="Q85" s="125">
        <f>IFERROR(VLOOKUP($L85,'2-2 引出数据_合同数据仓库'!$B$2:$BP$10000,28,FALSE),0)</f>
        <v>0</v>
      </c>
      <c r="R85" s="125">
        <f>IFERROR(VLOOKUP($L85,'2-2 引出数据_合同数据仓库'!$B$2:$BP$10000,29,FALSE),0)</f>
        <v>0</v>
      </c>
      <c r="S85" s="125">
        <f>IFERROR(VLOOKUP($L85,'2-2 引出数据_合同数据仓库'!$B$2:$BP$10000,4,FALSE),0)</f>
        <v>0</v>
      </c>
      <c r="T85" s="125"/>
      <c r="U85" s="125">
        <f>IFERROR(VLOOKUP($L85,'2-2 引出数据_合同数据仓库'!$B$2:$BP$10000,15,FALSE),0)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引出数据_合同数据仓库'!$B$2:$BP$10000,3,FALSE),0)</f>
        <v>0</v>
      </c>
      <c r="N86" s="125"/>
      <c r="O86" s="151">
        <f>IFERROR(VLOOKUP((LEFT(VLOOKUP($L86,'2-2 引出数据_合同数据仓库'!$B$2:$BP$10000,64,FALSE),15)&amp;(RIGHT(VLOOKUP($L86,'2-2 引出数据_合同数据仓库'!$B$2:$BP$10000,64,FALSE),4)+1)),'2-2 引出数据_合同数据仓库'!$B$2:$BP$10000,3,FALSE),0)</f>
        <v>0</v>
      </c>
      <c r="P86" s="125"/>
      <c r="Q86" s="125">
        <f>IFERROR(VLOOKUP($L86,'2-2 引出数据_合同数据仓库'!$B$2:$BP$10000,28,FALSE),0)</f>
        <v>0</v>
      </c>
      <c r="R86" s="125">
        <f>IFERROR(VLOOKUP($L86,'2-2 引出数据_合同数据仓库'!$B$2:$BP$10000,29,FALSE),0)</f>
        <v>0</v>
      </c>
      <c r="S86" s="125">
        <f>IFERROR(VLOOKUP($L86,'2-2 引出数据_合同数据仓库'!$B$2:$BP$10000,4,FALSE),0)</f>
        <v>0</v>
      </c>
      <c r="T86" s="125"/>
      <c r="U86" s="125">
        <f>IFERROR(VLOOKUP($L86,'2-2 引出数据_合同数据仓库'!$B$2:$BP$10000,15,FALSE),0)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引出数据_合同数据仓库'!$B$2:$BP$10000,3,FALSE),0)</f>
        <v>0</v>
      </c>
      <c r="N87" s="125"/>
      <c r="O87" s="151">
        <f>IFERROR(VLOOKUP((LEFT(VLOOKUP($L87,'2-2 引出数据_合同数据仓库'!$B$2:$BP$10000,64,FALSE),15)&amp;(RIGHT(VLOOKUP($L87,'2-2 引出数据_合同数据仓库'!$B$2:$BP$10000,64,FALSE),4)+1)),'2-2 引出数据_合同数据仓库'!$B$2:$BP$10000,3,FALSE),0)</f>
        <v>0</v>
      </c>
      <c r="P87" s="125"/>
      <c r="Q87" s="125">
        <f>IFERROR(VLOOKUP($L87,'2-2 引出数据_合同数据仓库'!$B$2:$BP$10000,28,FALSE),0)</f>
        <v>0</v>
      </c>
      <c r="R87" s="125">
        <f>IFERROR(VLOOKUP($L87,'2-2 引出数据_合同数据仓库'!$B$2:$BP$10000,29,FALSE),0)</f>
        <v>0</v>
      </c>
      <c r="S87" s="125">
        <f>IFERROR(VLOOKUP($L87,'2-2 引出数据_合同数据仓库'!$B$2:$BP$10000,4,FALSE),0)</f>
        <v>0</v>
      </c>
      <c r="T87" s="125"/>
      <c r="U87" s="125">
        <f>IFERROR(VLOOKUP($L87,'2-2 引出数据_合同数据仓库'!$B$2:$BP$10000,15,FALSE),0)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customHeight="1" outlineLevel="4" spans="1:95">
      <c r="A88" s="126" t="s">
        <v>2806</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customHeight="1" outlineLevel="3" spans="1:95">
      <c r="A89" s="118"/>
      <c r="B89" s="119" t="s">
        <v>784</v>
      </c>
      <c r="C89" s="120" t="s">
        <v>1016</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引出数据_合同数据仓库'!$B$2:$BP$10000,3,FALSE),0)</f>
        <v>0</v>
      </c>
      <c r="N90" s="125"/>
      <c r="O90" s="151">
        <f>IFERROR(VLOOKUP((LEFT(VLOOKUP($L90,'2-2 引出数据_合同数据仓库'!$B$2:$BP$10000,64,FALSE),15)&amp;(RIGHT(VLOOKUP($L90,'2-2 引出数据_合同数据仓库'!$B$2:$BP$10000,64,FALSE),4)+1)),'2-2 引出数据_合同数据仓库'!$B$2:$BP$10000,3,FALSE),0)</f>
        <v>0</v>
      </c>
      <c r="P90" s="125"/>
      <c r="Q90" s="125">
        <f>IFERROR(VLOOKUP($L90,'2-2 引出数据_合同数据仓库'!$B$2:$BP$10000,28,FALSE),0)</f>
        <v>0</v>
      </c>
      <c r="R90" s="125">
        <f>IFERROR(VLOOKUP($L90,'2-2 引出数据_合同数据仓库'!$B$2:$BP$10000,29,FALSE),0)</f>
        <v>0</v>
      </c>
      <c r="S90" s="125">
        <f>IFERROR(VLOOKUP($L90,'2-2 引出数据_合同数据仓库'!$B$2:$BP$10000,4,FALSE),0)</f>
        <v>0</v>
      </c>
      <c r="T90" s="125"/>
      <c r="U90" s="125">
        <f>IFERROR(VLOOKUP($L90,'2-2 引出数据_合同数据仓库'!$B$2:$BP$10000,15,FALSE),0)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引出数据_合同数据仓库'!$B$2:$BP$10000,3,FALSE),0)</f>
        <v>0</v>
      </c>
      <c r="N91" s="125"/>
      <c r="O91" s="151">
        <f>IFERROR(VLOOKUP((LEFT(VLOOKUP($L91,'2-2 引出数据_合同数据仓库'!$B$2:$BP$10000,64,FALSE),15)&amp;(RIGHT(VLOOKUP($L91,'2-2 引出数据_合同数据仓库'!$B$2:$BP$10000,64,FALSE),4)+1)),'2-2 引出数据_合同数据仓库'!$B$2:$BP$10000,3,FALSE),0)</f>
        <v>0</v>
      </c>
      <c r="P91" s="125"/>
      <c r="Q91" s="125">
        <f>IFERROR(VLOOKUP($L91,'2-2 引出数据_合同数据仓库'!$B$2:$BP$10000,28,FALSE),0)</f>
        <v>0</v>
      </c>
      <c r="R91" s="125">
        <f>IFERROR(VLOOKUP($L91,'2-2 引出数据_合同数据仓库'!$B$2:$BP$10000,29,FALSE),0)</f>
        <v>0</v>
      </c>
      <c r="S91" s="125">
        <f>IFERROR(VLOOKUP($L91,'2-2 引出数据_合同数据仓库'!$B$2:$BP$10000,4,FALSE),0)</f>
        <v>0</v>
      </c>
      <c r="T91" s="125"/>
      <c r="U91" s="125">
        <f>IFERROR(VLOOKUP($L91,'2-2 引出数据_合同数据仓库'!$B$2:$BP$10000,15,FALSE),0)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引出数据_合同数据仓库'!$B$2:$BP$10000,3,FALSE),0)</f>
        <v>0</v>
      </c>
      <c r="N92" s="125"/>
      <c r="O92" s="151">
        <f>IFERROR(VLOOKUP((LEFT(VLOOKUP($L92,'2-2 引出数据_合同数据仓库'!$B$2:$BP$10000,64,FALSE),15)&amp;(RIGHT(VLOOKUP($L92,'2-2 引出数据_合同数据仓库'!$B$2:$BP$10000,64,FALSE),4)+1)),'2-2 引出数据_合同数据仓库'!$B$2:$BP$10000,3,FALSE),0)</f>
        <v>0</v>
      </c>
      <c r="P92" s="125"/>
      <c r="Q92" s="125">
        <f>IFERROR(VLOOKUP($L92,'2-2 引出数据_合同数据仓库'!$B$2:$BP$10000,28,FALSE),0)</f>
        <v>0</v>
      </c>
      <c r="R92" s="125">
        <f>IFERROR(VLOOKUP($L92,'2-2 引出数据_合同数据仓库'!$B$2:$BP$10000,29,FALSE),0)</f>
        <v>0</v>
      </c>
      <c r="S92" s="125">
        <f>IFERROR(VLOOKUP($L92,'2-2 引出数据_合同数据仓库'!$B$2:$BP$10000,4,FALSE),0)</f>
        <v>0</v>
      </c>
      <c r="T92" s="125"/>
      <c r="U92" s="125">
        <f>IFERROR(VLOOKUP($L92,'2-2 引出数据_合同数据仓库'!$B$2:$BP$10000,15,FALSE),0)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引出数据_合同数据仓库'!$B$2:$BP$10000,3,FALSE),0)</f>
        <v>0</v>
      </c>
      <c r="N93" s="125"/>
      <c r="O93" s="151">
        <f>IFERROR(VLOOKUP((LEFT(VLOOKUP($L93,'2-2 引出数据_合同数据仓库'!$B$2:$BP$10000,64,FALSE),15)&amp;(RIGHT(VLOOKUP($L93,'2-2 引出数据_合同数据仓库'!$B$2:$BP$10000,64,FALSE),4)+1)),'2-2 引出数据_合同数据仓库'!$B$2:$BP$10000,3,FALSE),0)</f>
        <v>0</v>
      </c>
      <c r="P93" s="125"/>
      <c r="Q93" s="125">
        <f>IFERROR(VLOOKUP($L93,'2-2 引出数据_合同数据仓库'!$B$2:$BP$10000,28,FALSE),0)</f>
        <v>0</v>
      </c>
      <c r="R93" s="125">
        <f>IFERROR(VLOOKUP($L93,'2-2 引出数据_合同数据仓库'!$B$2:$BP$10000,29,FALSE),0)</f>
        <v>0</v>
      </c>
      <c r="S93" s="125">
        <f>IFERROR(VLOOKUP($L93,'2-2 引出数据_合同数据仓库'!$B$2:$BP$10000,4,FALSE),0)</f>
        <v>0</v>
      </c>
      <c r="T93" s="125"/>
      <c r="U93" s="125">
        <f>IFERROR(VLOOKUP($L93,'2-2 引出数据_合同数据仓库'!$B$2:$BP$10000,15,FALSE),0)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customHeight="1" outlineLevel="4" spans="1:95">
      <c r="A94" s="126" t="s">
        <v>2806</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customHeight="1" outlineLevel="2" spans="1:95">
      <c r="A95" s="48"/>
      <c r="B95" s="115" t="s">
        <v>779</v>
      </c>
      <c r="C95" s="116" t="s">
        <v>1019</v>
      </c>
      <c r="D95" s="48" t="s">
        <v>1020</v>
      </c>
      <c r="E95" s="115"/>
      <c r="F95" s="115"/>
      <c r="G95" s="115"/>
      <c r="H95" s="117">
        <f>X95+AA95+AD95+AG95+AJ95+AM95+AP95+AS95+AV95+AY95+BB95+BE95</f>
        <v>0</v>
      </c>
      <c r="I95" s="117">
        <f>Y95+AB95+AE95+AH95+AK95+AN95+AQ95+AT95+AW95+AZ95+BC95+BF95</f>
        <v>0</v>
      </c>
      <c r="J95" s="117">
        <f t="shared" si="814"/>
        <v>0</v>
      </c>
      <c r="K95" s="117"/>
      <c r="L95" s="148"/>
      <c r="M95" s="148"/>
      <c r="N95" s="117"/>
      <c r="O95" s="117"/>
      <c r="P95" s="117"/>
      <c r="Q95" s="117"/>
      <c r="R95" s="117"/>
      <c r="S95" s="117"/>
      <c r="T95" s="117"/>
      <c r="U95" s="117"/>
      <c r="V95" s="117"/>
      <c r="W95" s="117"/>
      <c r="X95" s="117">
        <f>VLOOKUP($C95,'1 预算编制表单'!$C:$BJ,27,FALSE)</f>
        <v>0</v>
      </c>
      <c r="Y95" s="117">
        <f>X95-Z95</f>
        <v>0</v>
      </c>
      <c r="Z95" s="117">
        <f>Z96+Z102+Z108</f>
        <v>0</v>
      </c>
      <c r="AA95" s="117">
        <f>VLOOKUP($C95,'1 预算编制表单'!$C:$BJ,30,FALSE)</f>
        <v>0</v>
      </c>
      <c r="AB95" s="117">
        <f>AA95-AC95</f>
        <v>0</v>
      </c>
      <c r="AC95" s="117">
        <f>AC96+AC102+AC108</f>
        <v>0</v>
      </c>
      <c r="AD95" s="117">
        <f>VLOOKUP($C95,'1 预算编制表单'!$C:$BJ,33,FALSE)</f>
        <v>0</v>
      </c>
      <c r="AE95" s="117">
        <f>AD95-AF95</f>
        <v>0</v>
      </c>
      <c r="AF95" s="117">
        <f>AF96+AF102+AF108</f>
        <v>0</v>
      </c>
      <c r="AG95" s="117">
        <f>VLOOKUP($C95,'1 预算编制表单'!$C:$BJ,36,FALSE)</f>
        <v>0</v>
      </c>
      <c r="AH95" s="117">
        <f>AG95-AI95</f>
        <v>0</v>
      </c>
      <c r="AI95" s="117">
        <f>AI96+AI102+AI108</f>
        <v>0</v>
      </c>
      <c r="AJ95" s="117">
        <f>VLOOKUP($C95,'1 预算编制表单'!$C:$BJ,39,FALSE)</f>
        <v>0</v>
      </c>
      <c r="AK95" s="117">
        <f>AJ95-AL95</f>
        <v>0</v>
      </c>
      <c r="AL95" s="117">
        <f>AL96+AL102+AL108</f>
        <v>0</v>
      </c>
      <c r="AM95" s="117">
        <f>VLOOKUP($C95,'1 预算编制表单'!$C:$BJ,42,FALSE)</f>
        <v>0</v>
      </c>
      <c r="AN95" s="117">
        <f>AM95-AO95</f>
        <v>0</v>
      </c>
      <c r="AO95" s="117">
        <f>AO96+AO102+AO108</f>
        <v>0</v>
      </c>
      <c r="AP95" s="117">
        <f>VLOOKUP($C95,'1 预算编制表单'!$C:$BJ,45,FALSE)</f>
        <v>0</v>
      </c>
      <c r="AQ95" s="117">
        <f>AP95-AR95</f>
        <v>0</v>
      </c>
      <c r="AR95" s="117">
        <f>AR96+AR102+AR108</f>
        <v>0</v>
      </c>
      <c r="AS95" s="117">
        <f>VLOOKUP($C95,'1 预算编制表单'!$C:$BJ,48,FALSE)</f>
        <v>0</v>
      </c>
      <c r="AT95" s="117">
        <f>AS95-AU95</f>
        <v>0</v>
      </c>
      <c r="AU95" s="117">
        <f>AU96+AU102+AU108</f>
        <v>0</v>
      </c>
      <c r="AV95" s="117">
        <f>VLOOKUP($C95,'1 预算编制表单'!$C:$BJ,51,FALSE)</f>
        <v>0</v>
      </c>
      <c r="AW95" s="117">
        <f>AV95-AX95</f>
        <v>0</v>
      </c>
      <c r="AX95" s="117">
        <f>AX96+AX102+AX108</f>
        <v>0</v>
      </c>
      <c r="AY95" s="117">
        <f>VLOOKUP($C95,'1 预算编制表单'!$C:$BJ,54,FALSE)</f>
        <v>0</v>
      </c>
      <c r="AZ95" s="117">
        <f>AY95-BA95</f>
        <v>0</v>
      </c>
      <c r="BA95" s="117">
        <f>BA96+BA102+BA108</f>
        <v>0</v>
      </c>
      <c r="BB95" s="117">
        <f>VLOOKUP($C95,'1 预算编制表单'!$C:$BJ,57,FALSE)</f>
        <v>0</v>
      </c>
      <c r="BC95" s="117">
        <f>BB95-BD95</f>
        <v>0</v>
      </c>
      <c r="BD95" s="117">
        <f>BD96+BD102+BD108</f>
        <v>0</v>
      </c>
      <c r="BE95" s="117">
        <f>VLOOKUP($C95,'1 预算编制表单'!$C:$BJ,60,FALSE)</f>
        <v>0</v>
      </c>
      <c r="BF95" s="117">
        <f>BE95-BG95</f>
        <v>0</v>
      </c>
      <c r="BG95" s="117">
        <f>BG96+BG102+BG108</f>
        <v>0</v>
      </c>
      <c r="BH95" s="117">
        <f>VLOOKUP($C95,'1 预算编制表单'!$C:$BJ,27,FALSE)</f>
        <v>0</v>
      </c>
      <c r="BI95" s="117">
        <f>BH95-BJ95</f>
        <v>0</v>
      </c>
      <c r="BJ95" s="117">
        <f>BJ96+BJ102+BJ108</f>
        <v>0</v>
      </c>
      <c r="BK95" s="117">
        <f>VLOOKUP($C95,'1 预算编制表单'!$C:$BJ,30,FALSE)</f>
        <v>0</v>
      </c>
      <c r="BL95" s="117">
        <f>BK95-BM95</f>
        <v>0</v>
      </c>
      <c r="BM95" s="117">
        <f>BM96+BM102+BM108</f>
        <v>0</v>
      </c>
      <c r="BN95" s="117">
        <f>VLOOKUP($C95,'1 预算编制表单'!$C:$BJ,33,FALSE)</f>
        <v>0</v>
      </c>
      <c r="BO95" s="117">
        <f>BN95-BP95</f>
        <v>0</v>
      </c>
      <c r="BP95" s="117">
        <f>BP96+BP102+BP108</f>
        <v>0</v>
      </c>
      <c r="BQ95" s="117">
        <f>VLOOKUP($C95,'1 预算编制表单'!$C:$BJ,36,FALSE)</f>
        <v>0</v>
      </c>
      <c r="BR95" s="117">
        <f>BQ95-BS95</f>
        <v>0</v>
      </c>
      <c r="BS95" s="117">
        <f>BS96+BS102+BS108</f>
        <v>0</v>
      </c>
      <c r="BT95" s="117">
        <f>VLOOKUP($C95,'1 预算编制表单'!$C:$BJ,39,FALSE)</f>
        <v>0</v>
      </c>
      <c r="BU95" s="117">
        <f>BT95-BV95</f>
        <v>0</v>
      </c>
      <c r="BV95" s="117">
        <f>BV96+BV102+BV108</f>
        <v>0</v>
      </c>
      <c r="BW95" s="117">
        <f>VLOOKUP($C95,'1 预算编制表单'!$C:$BJ,42,FALSE)</f>
        <v>0</v>
      </c>
      <c r="BX95" s="117">
        <f>BW95-BY95</f>
        <v>0</v>
      </c>
      <c r="BY95" s="117">
        <f>BY96+BY102+BY108</f>
        <v>0</v>
      </c>
      <c r="BZ95" s="117">
        <f>VLOOKUP($C95,'1 预算编制表单'!$C:$BJ,45,FALSE)</f>
        <v>0</v>
      </c>
      <c r="CA95" s="117">
        <f>BZ95-CB95</f>
        <v>0</v>
      </c>
      <c r="CB95" s="117">
        <f>CB96+CB102+CB108</f>
        <v>0</v>
      </c>
      <c r="CC95" s="117">
        <f>VLOOKUP($C95,'1 预算编制表单'!$C:$BJ,48,FALSE)</f>
        <v>0</v>
      </c>
      <c r="CD95" s="117">
        <f>CC95-CE95</f>
        <v>0</v>
      </c>
      <c r="CE95" s="117">
        <f>CE96+CE102+CE108</f>
        <v>0</v>
      </c>
      <c r="CF95" s="117">
        <f>VLOOKUP($C95,'1 预算编制表单'!$C:$BJ,51,FALSE)</f>
        <v>0</v>
      </c>
      <c r="CG95" s="117">
        <f>CF95-CH95</f>
        <v>0</v>
      </c>
      <c r="CH95" s="117">
        <f>CH96+CH102+CH108</f>
        <v>0</v>
      </c>
      <c r="CI95" s="117">
        <f>VLOOKUP($C95,'1 预算编制表单'!$C:$BJ,54,FALSE)</f>
        <v>0</v>
      </c>
      <c r="CJ95" s="117">
        <f>CI95-CK95</f>
        <v>0</v>
      </c>
      <c r="CK95" s="117">
        <f>CK96+CK102+CK108</f>
        <v>0</v>
      </c>
      <c r="CL95" s="117">
        <f>VLOOKUP($C95,'1 预算编制表单'!$C:$BJ,57,FALSE)</f>
        <v>0</v>
      </c>
      <c r="CM95" s="117">
        <f>CL95-CN95</f>
        <v>0</v>
      </c>
      <c r="CN95" s="117">
        <f>CN96+CN102+CN108</f>
        <v>0</v>
      </c>
      <c r="CO95" s="117">
        <f>VLOOKUP($C95,'1 预算编制表单'!$C:$BJ,60,FALSE)</f>
        <v>0</v>
      </c>
      <c r="CP95" s="117">
        <f>CO95-CQ95</f>
        <v>0</v>
      </c>
      <c r="CQ95" s="117">
        <f>CQ96+CQ102+CQ108</f>
        <v>0</v>
      </c>
    </row>
    <row r="96" ht="24" customHeight="1" outlineLevel="3" spans="1:95">
      <c r="A96" s="118"/>
      <c r="B96" s="119" t="s">
        <v>784</v>
      </c>
      <c r="C96" s="120" t="s">
        <v>121</v>
      </c>
      <c r="D96" s="118" t="s">
        <v>109</v>
      </c>
      <c r="E96" s="119"/>
      <c r="F96" s="119"/>
      <c r="G96" s="119"/>
      <c r="H96" s="121">
        <f>X96+AA96+AD96+AG96+AJ96+AM96+AP96+AS96+AV96+AY96+BB96+BE96</f>
        <v>0</v>
      </c>
      <c r="I96" s="121">
        <f>Y96+AB96+AE96+AH96+AK96+AN96+AQ96+AT96+AW96+AZ96+BC96+BF96</f>
        <v>0</v>
      </c>
      <c r="J96" s="121">
        <f t="shared" si="814"/>
        <v>0</v>
      </c>
      <c r="K96" s="121"/>
      <c r="L96" s="149"/>
      <c r="M96" s="149"/>
      <c r="N96" s="121"/>
      <c r="O96" s="121"/>
      <c r="P96" s="121"/>
      <c r="Q96" s="121"/>
      <c r="R96" s="121"/>
      <c r="S96" s="121"/>
      <c r="T96" s="121"/>
      <c r="U96" s="121"/>
      <c r="V96" s="121"/>
      <c r="W96" s="121"/>
      <c r="X96" s="121">
        <f>VLOOKUP($C96,'1 预算编制表单'!$C:$BJ,27,FALSE)</f>
        <v>0</v>
      </c>
      <c r="Y96" s="121">
        <f>X96-Z96</f>
        <v>0</v>
      </c>
      <c r="Z96" s="121">
        <f>SUM(Z97:Z101)</f>
        <v>0</v>
      </c>
      <c r="AA96" s="121">
        <f>VLOOKUP($C96,'1 预算编制表单'!$C:$BJ,30,FALSE)</f>
        <v>0</v>
      </c>
      <c r="AB96" s="121">
        <f>AA96-AC96</f>
        <v>0</v>
      </c>
      <c r="AC96" s="121">
        <f>SUM(AC97:AC101)</f>
        <v>0</v>
      </c>
      <c r="AD96" s="121">
        <f>VLOOKUP($C96,'1 预算编制表单'!$C:$BJ,33,FALSE)</f>
        <v>0</v>
      </c>
      <c r="AE96" s="121">
        <f>AD96-AF96</f>
        <v>0</v>
      </c>
      <c r="AF96" s="121">
        <f>SUM(AF97:AF101)</f>
        <v>0</v>
      </c>
      <c r="AG96" s="121">
        <f>VLOOKUP($C96,'1 预算编制表单'!$C:$BJ,36,FALSE)</f>
        <v>0</v>
      </c>
      <c r="AH96" s="121">
        <f>AG96-AI96</f>
        <v>0</v>
      </c>
      <c r="AI96" s="121">
        <f>SUM(AI97:AI101)</f>
        <v>0</v>
      </c>
      <c r="AJ96" s="121">
        <f>VLOOKUP($C96,'1 预算编制表单'!$C:$BJ,39,FALSE)</f>
        <v>0</v>
      </c>
      <c r="AK96" s="121">
        <f>AJ96-AL96</f>
        <v>0</v>
      </c>
      <c r="AL96" s="121">
        <f>SUM(AL97:AL101)</f>
        <v>0</v>
      </c>
      <c r="AM96" s="121">
        <f>VLOOKUP($C96,'1 预算编制表单'!$C:$BJ,42,FALSE)</f>
        <v>0</v>
      </c>
      <c r="AN96" s="121">
        <f>AM96-AO96</f>
        <v>0</v>
      </c>
      <c r="AO96" s="121">
        <f>SUM(AO97:AO101)</f>
        <v>0</v>
      </c>
      <c r="AP96" s="121">
        <f>VLOOKUP($C96,'1 预算编制表单'!$C:$BJ,45,FALSE)</f>
        <v>0</v>
      </c>
      <c r="AQ96" s="121">
        <f>AP96-AR96</f>
        <v>0</v>
      </c>
      <c r="AR96" s="121">
        <f>SUM(AR97:AR101)</f>
        <v>0</v>
      </c>
      <c r="AS96" s="121">
        <f>VLOOKUP($C96,'1 预算编制表单'!$C:$BJ,48,FALSE)</f>
        <v>0</v>
      </c>
      <c r="AT96" s="121">
        <f>AS96-AU96</f>
        <v>0</v>
      </c>
      <c r="AU96" s="121">
        <f>SUM(AU97:AU101)</f>
        <v>0</v>
      </c>
      <c r="AV96" s="121">
        <f>VLOOKUP($C96,'1 预算编制表单'!$C:$BJ,51,FALSE)</f>
        <v>0</v>
      </c>
      <c r="AW96" s="121">
        <f>AV96-AX96</f>
        <v>0</v>
      </c>
      <c r="AX96" s="121">
        <f>SUM(AX97:AX101)</f>
        <v>0</v>
      </c>
      <c r="AY96" s="121">
        <f>VLOOKUP($C96,'1 预算编制表单'!$C:$BJ,54,FALSE)</f>
        <v>0</v>
      </c>
      <c r="AZ96" s="121">
        <f>AY96-BA96</f>
        <v>0</v>
      </c>
      <c r="BA96" s="121">
        <f>SUM(BA97:BA101)</f>
        <v>0</v>
      </c>
      <c r="BB96" s="121">
        <f>VLOOKUP($C96,'1 预算编制表单'!$C:$BJ,57,FALSE)</f>
        <v>0</v>
      </c>
      <c r="BC96" s="121">
        <f>BB96-BD96</f>
        <v>0</v>
      </c>
      <c r="BD96" s="121">
        <f>SUM(BD97:BD101)</f>
        <v>0</v>
      </c>
      <c r="BE96" s="121">
        <f>VLOOKUP($C96,'1 预算编制表单'!$C:$BJ,60,FALSE)</f>
        <v>0</v>
      </c>
      <c r="BF96" s="121">
        <f>BE96-BG96</f>
        <v>0</v>
      </c>
      <c r="BG96" s="121">
        <f>SUM(BG97:BG101)</f>
        <v>0</v>
      </c>
      <c r="BH96" s="121">
        <f>VLOOKUP($C96,'1 预算编制表单'!$C:$BJ,27,FALSE)</f>
        <v>0</v>
      </c>
      <c r="BI96" s="121">
        <f>BH96-BJ96</f>
        <v>0</v>
      </c>
      <c r="BJ96" s="121">
        <f>SUM(BJ97:BJ101)</f>
        <v>0</v>
      </c>
      <c r="BK96" s="121">
        <f>VLOOKUP($C96,'1 预算编制表单'!$C:$BJ,30,FALSE)</f>
        <v>0</v>
      </c>
      <c r="BL96" s="121">
        <f>BK96-BM96</f>
        <v>0</v>
      </c>
      <c r="BM96" s="121">
        <f>SUM(BM97:BM101)</f>
        <v>0</v>
      </c>
      <c r="BN96" s="121">
        <f>VLOOKUP($C96,'1 预算编制表单'!$C:$BJ,33,FALSE)</f>
        <v>0</v>
      </c>
      <c r="BO96" s="121">
        <f>BN96-BP96</f>
        <v>0</v>
      </c>
      <c r="BP96" s="121">
        <f>SUM(BP97:BP101)</f>
        <v>0</v>
      </c>
      <c r="BQ96" s="121">
        <f>VLOOKUP($C96,'1 预算编制表单'!$C:$BJ,36,FALSE)</f>
        <v>0</v>
      </c>
      <c r="BR96" s="121">
        <f>BQ96-BS96</f>
        <v>0</v>
      </c>
      <c r="BS96" s="121">
        <f>SUM(BS97:BS101)</f>
        <v>0</v>
      </c>
      <c r="BT96" s="121">
        <f>VLOOKUP($C96,'1 预算编制表单'!$C:$BJ,39,FALSE)</f>
        <v>0</v>
      </c>
      <c r="BU96" s="121">
        <f>BT96-BV96</f>
        <v>0</v>
      </c>
      <c r="BV96" s="121">
        <f>SUM(BV97:BV101)</f>
        <v>0</v>
      </c>
      <c r="BW96" s="121">
        <f>VLOOKUP($C96,'1 预算编制表单'!$C:$BJ,42,FALSE)</f>
        <v>0</v>
      </c>
      <c r="BX96" s="121">
        <f>BW96-BY96</f>
        <v>0</v>
      </c>
      <c r="BY96" s="121">
        <f>SUM(BY97:BY101)</f>
        <v>0</v>
      </c>
      <c r="BZ96" s="121">
        <f>VLOOKUP($C96,'1 预算编制表单'!$C:$BJ,45,FALSE)</f>
        <v>0</v>
      </c>
      <c r="CA96" s="121">
        <f>BZ96-CB96</f>
        <v>0</v>
      </c>
      <c r="CB96" s="121">
        <f>SUM(CB97:CB101)</f>
        <v>0</v>
      </c>
      <c r="CC96" s="121">
        <f>VLOOKUP($C96,'1 预算编制表单'!$C:$BJ,48,FALSE)</f>
        <v>0</v>
      </c>
      <c r="CD96" s="121">
        <f>CC96-CE96</f>
        <v>0</v>
      </c>
      <c r="CE96" s="121">
        <f>SUM(CE97:CE101)</f>
        <v>0</v>
      </c>
      <c r="CF96" s="121">
        <f>VLOOKUP($C96,'1 预算编制表单'!$C:$BJ,51,FALSE)</f>
        <v>0</v>
      </c>
      <c r="CG96" s="121">
        <f>CF96-CH96</f>
        <v>0</v>
      </c>
      <c r="CH96" s="121">
        <f>SUM(CH97:CH101)</f>
        <v>0</v>
      </c>
      <c r="CI96" s="121">
        <f>VLOOKUP($C96,'1 预算编制表单'!$C:$BJ,54,FALSE)</f>
        <v>0</v>
      </c>
      <c r="CJ96" s="121">
        <f>CI96-CK96</f>
        <v>0</v>
      </c>
      <c r="CK96" s="121">
        <f>SUM(CK97:CK101)</f>
        <v>0</v>
      </c>
      <c r="CL96" s="121">
        <f>VLOOKUP($C96,'1 预算编制表单'!$C:$BJ,57,FALSE)</f>
        <v>0</v>
      </c>
      <c r="CM96" s="121">
        <f>CL96-CN96</f>
        <v>0</v>
      </c>
      <c r="CN96" s="121">
        <f>SUM(CN97:CN101)</f>
        <v>0</v>
      </c>
      <c r="CO96" s="121">
        <f>VLOOKUP($C96,'1 预算编制表单'!$C:$BJ,60,FALSE)</f>
        <v>0</v>
      </c>
      <c r="CP96" s="121">
        <f>CO96-CQ96</f>
        <v>0</v>
      </c>
      <c r="CQ96" s="121">
        <f>SUM(CQ97:CQ101)</f>
        <v>0</v>
      </c>
    </row>
    <row r="97" s="83" customFormat="1" ht="24"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引出数据_合同数据仓库'!$B$2:$BP$10000,3,FALSE),0)</f>
        <v>0</v>
      </c>
      <c r="N97" s="125"/>
      <c r="O97" s="151">
        <f>IFERROR(VLOOKUP((LEFT(VLOOKUP($L97,'2-2 引出数据_合同数据仓库'!$B$2:$BP$10000,64,FALSE),15)&amp;(RIGHT(VLOOKUP($L97,'2-2 引出数据_合同数据仓库'!$B$2:$BP$10000,64,FALSE),4)+1)),'2-2 引出数据_合同数据仓库'!$B$2:$BP$10000,3,FALSE),0)</f>
        <v>0</v>
      </c>
      <c r="P97" s="125"/>
      <c r="Q97" s="125">
        <f>IFERROR(VLOOKUP($L97,'2-2 引出数据_合同数据仓库'!$B$2:$BP$10000,28,FALSE),0)</f>
        <v>0</v>
      </c>
      <c r="R97" s="125">
        <f>IFERROR(VLOOKUP($L97,'2-2 引出数据_合同数据仓库'!$B$2:$BP$10000,29,FALSE),0)</f>
        <v>0</v>
      </c>
      <c r="S97" s="125">
        <f>IFERROR(VLOOKUP($L97,'2-2 引出数据_合同数据仓库'!$B$2:$BP$10000,4,FALSE),0)</f>
        <v>0</v>
      </c>
      <c r="T97" s="125"/>
      <c r="U97" s="125">
        <f>IFERROR(VLOOKUP($L97,'2-2 引出数据_合同数据仓库'!$B$2:$BP$10000,15,FALSE),0)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引出数据_合同数据仓库'!$B$2:$BP$10000,3,FALSE),0)</f>
        <v>0</v>
      </c>
      <c r="N98" s="125"/>
      <c r="O98" s="151">
        <f>IFERROR(VLOOKUP((LEFT(VLOOKUP($L98,'2-2 引出数据_合同数据仓库'!$B$2:$BP$10000,64,FALSE),15)&amp;(RIGHT(VLOOKUP($L98,'2-2 引出数据_合同数据仓库'!$B$2:$BP$10000,64,FALSE),4)+1)),'2-2 引出数据_合同数据仓库'!$B$2:$BP$10000,3,FALSE),0)</f>
        <v>0</v>
      </c>
      <c r="P98" s="125"/>
      <c r="Q98" s="125">
        <f>IFERROR(VLOOKUP($L98,'2-2 引出数据_合同数据仓库'!$B$2:$BP$10000,28,FALSE),0)</f>
        <v>0</v>
      </c>
      <c r="R98" s="125">
        <f>IFERROR(VLOOKUP($L98,'2-2 引出数据_合同数据仓库'!$B$2:$BP$10000,29,FALSE),0)</f>
        <v>0</v>
      </c>
      <c r="S98" s="125">
        <f>IFERROR(VLOOKUP($L98,'2-2 引出数据_合同数据仓库'!$B$2:$BP$10000,4,FALSE),0)</f>
        <v>0</v>
      </c>
      <c r="T98" s="125"/>
      <c r="U98" s="125">
        <f>IFERROR(VLOOKUP($L98,'2-2 引出数据_合同数据仓库'!$B$2:$BP$10000,15,FALSE),0)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引出数据_合同数据仓库'!$B$2:$BP$10000,3,FALSE),0)</f>
        <v>0</v>
      </c>
      <c r="N99" s="125"/>
      <c r="O99" s="151">
        <f>IFERROR(VLOOKUP((LEFT(VLOOKUP($L99,'2-2 引出数据_合同数据仓库'!$B$2:$BP$10000,64,FALSE),15)&amp;(RIGHT(VLOOKUP($L99,'2-2 引出数据_合同数据仓库'!$B$2:$BP$10000,64,FALSE),4)+1)),'2-2 引出数据_合同数据仓库'!$B$2:$BP$10000,3,FALSE),0)</f>
        <v>0</v>
      </c>
      <c r="P99" s="125"/>
      <c r="Q99" s="125">
        <f>IFERROR(VLOOKUP($L99,'2-2 引出数据_合同数据仓库'!$B$2:$BP$10000,28,FALSE),0)</f>
        <v>0</v>
      </c>
      <c r="R99" s="125">
        <f>IFERROR(VLOOKUP($L99,'2-2 引出数据_合同数据仓库'!$B$2:$BP$10000,29,FALSE),0)</f>
        <v>0</v>
      </c>
      <c r="S99" s="125">
        <f>IFERROR(VLOOKUP($L99,'2-2 引出数据_合同数据仓库'!$B$2:$BP$10000,4,FALSE),0)</f>
        <v>0</v>
      </c>
      <c r="T99" s="125"/>
      <c r="U99" s="125">
        <f>IFERROR(VLOOKUP($L99,'2-2 引出数据_合同数据仓库'!$B$2:$BP$10000,15,FALSE),0)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引出数据_合同数据仓库'!$B$2:$BP$10000,3,FALSE),0)</f>
        <v>0</v>
      </c>
      <c r="N100" s="125"/>
      <c r="O100" s="151">
        <f>IFERROR(VLOOKUP((LEFT(VLOOKUP($L100,'2-2 引出数据_合同数据仓库'!$B$2:$BP$10000,64,FALSE),15)&amp;(RIGHT(VLOOKUP($L100,'2-2 引出数据_合同数据仓库'!$B$2:$BP$10000,64,FALSE),4)+1)),'2-2 引出数据_合同数据仓库'!$B$2:$BP$10000,3,FALSE),0)</f>
        <v>0</v>
      </c>
      <c r="P100" s="125"/>
      <c r="Q100" s="125">
        <f>IFERROR(VLOOKUP($L100,'2-2 引出数据_合同数据仓库'!$B$2:$BP$10000,28,FALSE),0)</f>
        <v>0</v>
      </c>
      <c r="R100" s="125">
        <f>IFERROR(VLOOKUP($L100,'2-2 引出数据_合同数据仓库'!$B$2:$BP$10000,29,FALSE),0)</f>
        <v>0</v>
      </c>
      <c r="S100" s="125">
        <f>IFERROR(VLOOKUP($L100,'2-2 引出数据_合同数据仓库'!$B$2:$BP$10000,4,FALSE),0)</f>
        <v>0</v>
      </c>
      <c r="T100" s="125"/>
      <c r="U100" s="125">
        <f>IFERROR(VLOOKUP($L100,'2-2 引出数据_合同数据仓库'!$B$2:$BP$10000,15,FALSE),0)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customHeight="1" outlineLevel="4" spans="1:95">
      <c r="A101" s="126" t="s">
        <v>2806</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customHeight="1" outlineLevel="3" spans="1:95">
      <c r="A102" s="118"/>
      <c r="B102" s="119" t="s">
        <v>784</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引出数据_合同数据仓库'!$B$2:$BP$10000,3,FALSE),0)</f>
        <v>0</v>
      </c>
      <c r="N103" s="125"/>
      <c r="O103" s="151">
        <f>IFERROR(VLOOKUP((LEFT(VLOOKUP($L103,'2-2 引出数据_合同数据仓库'!$B$2:$BP$10000,64,FALSE),15)&amp;(RIGHT(VLOOKUP($L103,'2-2 引出数据_合同数据仓库'!$B$2:$BP$10000,64,FALSE),4)+1)),'2-2 引出数据_合同数据仓库'!$B$2:$BP$10000,3,FALSE),0)</f>
        <v>0</v>
      </c>
      <c r="P103" s="125"/>
      <c r="Q103" s="125">
        <f>IFERROR(VLOOKUP($L103,'2-2 引出数据_合同数据仓库'!$B$2:$BP$10000,28,FALSE),0)</f>
        <v>0</v>
      </c>
      <c r="R103" s="125">
        <f>IFERROR(VLOOKUP($L103,'2-2 引出数据_合同数据仓库'!$B$2:$BP$10000,29,FALSE),0)</f>
        <v>0</v>
      </c>
      <c r="S103" s="125">
        <f>IFERROR(VLOOKUP($L103,'2-2 引出数据_合同数据仓库'!$B$2:$BP$10000,4,FALSE),0)</f>
        <v>0</v>
      </c>
      <c r="T103" s="125"/>
      <c r="U103" s="125">
        <f>IFERROR(VLOOKUP($L103,'2-2 引出数据_合同数据仓库'!$B$2:$BP$10000,15,FALSE),0)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引出数据_合同数据仓库'!$B$2:$BP$10000,3,FALSE),0)</f>
        <v>0</v>
      </c>
      <c r="N104" s="125"/>
      <c r="O104" s="151">
        <f>IFERROR(VLOOKUP((LEFT(VLOOKUP($L104,'2-2 引出数据_合同数据仓库'!$B$2:$BP$10000,64,FALSE),15)&amp;(RIGHT(VLOOKUP($L104,'2-2 引出数据_合同数据仓库'!$B$2:$BP$10000,64,FALSE),4)+1)),'2-2 引出数据_合同数据仓库'!$B$2:$BP$10000,3,FALSE),0)</f>
        <v>0</v>
      </c>
      <c r="P104" s="125"/>
      <c r="Q104" s="125">
        <f>IFERROR(VLOOKUP($L104,'2-2 引出数据_合同数据仓库'!$B$2:$BP$10000,28,FALSE),0)</f>
        <v>0</v>
      </c>
      <c r="R104" s="125">
        <f>IFERROR(VLOOKUP($L104,'2-2 引出数据_合同数据仓库'!$B$2:$BP$10000,29,FALSE),0)</f>
        <v>0</v>
      </c>
      <c r="S104" s="125">
        <f>IFERROR(VLOOKUP($L104,'2-2 引出数据_合同数据仓库'!$B$2:$BP$10000,4,FALSE),0)</f>
        <v>0</v>
      </c>
      <c r="T104" s="125"/>
      <c r="U104" s="125">
        <f>IFERROR(VLOOKUP($L104,'2-2 引出数据_合同数据仓库'!$B$2:$BP$10000,15,FALSE),0)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引出数据_合同数据仓库'!$B$2:$BP$10000,3,FALSE),0)</f>
        <v>0</v>
      </c>
      <c r="N105" s="125"/>
      <c r="O105" s="151">
        <f>IFERROR(VLOOKUP((LEFT(VLOOKUP($L105,'2-2 引出数据_合同数据仓库'!$B$2:$BP$10000,64,FALSE),15)&amp;(RIGHT(VLOOKUP($L105,'2-2 引出数据_合同数据仓库'!$B$2:$BP$10000,64,FALSE),4)+1)),'2-2 引出数据_合同数据仓库'!$B$2:$BP$10000,3,FALSE),0)</f>
        <v>0</v>
      </c>
      <c r="P105" s="125"/>
      <c r="Q105" s="125">
        <f>IFERROR(VLOOKUP($L105,'2-2 引出数据_合同数据仓库'!$B$2:$BP$10000,28,FALSE),0)</f>
        <v>0</v>
      </c>
      <c r="R105" s="125">
        <f>IFERROR(VLOOKUP($L105,'2-2 引出数据_合同数据仓库'!$B$2:$BP$10000,29,FALSE),0)</f>
        <v>0</v>
      </c>
      <c r="S105" s="125">
        <f>IFERROR(VLOOKUP($L105,'2-2 引出数据_合同数据仓库'!$B$2:$BP$10000,4,FALSE),0)</f>
        <v>0</v>
      </c>
      <c r="T105" s="125"/>
      <c r="U105" s="125">
        <f>IFERROR(VLOOKUP($L105,'2-2 引出数据_合同数据仓库'!$B$2:$BP$10000,15,FALSE),0)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引出数据_合同数据仓库'!$B$2:$BP$10000,3,FALSE),0)</f>
        <v>0</v>
      </c>
      <c r="N106" s="125"/>
      <c r="O106" s="151">
        <f>IFERROR(VLOOKUP((LEFT(VLOOKUP($L106,'2-2 引出数据_合同数据仓库'!$B$2:$BP$10000,64,FALSE),15)&amp;(RIGHT(VLOOKUP($L106,'2-2 引出数据_合同数据仓库'!$B$2:$BP$10000,64,FALSE),4)+1)),'2-2 引出数据_合同数据仓库'!$B$2:$BP$10000,3,FALSE),0)</f>
        <v>0</v>
      </c>
      <c r="P106" s="125"/>
      <c r="Q106" s="125">
        <f>IFERROR(VLOOKUP($L106,'2-2 引出数据_合同数据仓库'!$B$2:$BP$10000,28,FALSE),0)</f>
        <v>0</v>
      </c>
      <c r="R106" s="125">
        <f>IFERROR(VLOOKUP($L106,'2-2 引出数据_合同数据仓库'!$B$2:$BP$10000,29,FALSE),0)</f>
        <v>0</v>
      </c>
      <c r="S106" s="125">
        <f>IFERROR(VLOOKUP($L106,'2-2 引出数据_合同数据仓库'!$B$2:$BP$10000,4,FALSE),0)</f>
        <v>0</v>
      </c>
      <c r="T106" s="125"/>
      <c r="U106" s="125">
        <f>IFERROR(VLOOKUP($L106,'2-2 引出数据_合同数据仓库'!$B$2:$BP$10000,15,FALSE),0)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customHeight="1" outlineLevel="4" spans="1:95">
      <c r="A107" s="126" t="s">
        <v>2806</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customHeight="1" outlineLevel="3" spans="1:95">
      <c r="A108" s="118"/>
      <c r="B108" s="119" t="s">
        <v>784</v>
      </c>
      <c r="C108" s="120" t="s">
        <v>1041</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引出数据_合同数据仓库'!$B$2:$BP$10000,3,FALSE),0)</f>
        <v>0</v>
      </c>
      <c r="N109" s="125"/>
      <c r="O109" s="151">
        <f>IFERROR(VLOOKUP((LEFT(VLOOKUP($L109,'2-2 引出数据_合同数据仓库'!$B$2:$BP$10000,64,FALSE),15)&amp;(RIGHT(VLOOKUP($L109,'2-2 引出数据_合同数据仓库'!$B$2:$BP$10000,64,FALSE),4)+1)),'2-2 引出数据_合同数据仓库'!$B$2:$BP$10000,3,FALSE),0)</f>
        <v>0</v>
      </c>
      <c r="P109" s="125"/>
      <c r="Q109" s="125">
        <f>IFERROR(VLOOKUP($L109,'2-2 引出数据_合同数据仓库'!$B$2:$BP$10000,28,FALSE),0)</f>
        <v>0</v>
      </c>
      <c r="R109" s="125">
        <f>IFERROR(VLOOKUP($L109,'2-2 引出数据_合同数据仓库'!$B$2:$BP$10000,29,FALSE),0)</f>
        <v>0</v>
      </c>
      <c r="S109" s="125">
        <f>IFERROR(VLOOKUP($L109,'2-2 引出数据_合同数据仓库'!$B$2:$BP$10000,4,FALSE),0)</f>
        <v>0</v>
      </c>
      <c r="T109" s="125"/>
      <c r="U109" s="125">
        <f>IFERROR(VLOOKUP($L109,'2-2 引出数据_合同数据仓库'!$B$2:$BP$10000,15,FALSE),0)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引出数据_合同数据仓库'!$B$2:$BP$10000,3,FALSE),0)</f>
        <v>0</v>
      </c>
      <c r="N110" s="125"/>
      <c r="O110" s="151">
        <f>IFERROR(VLOOKUP((LEFT(VLOOKUP($L110,'2-2 引出数据_合同数据仓库'!$B$2:$BP$10000,64,FALSE),15)&amp;(RIGHT(VLOOKUP($L110,'2-2 引出数据_合同数据仓库'!$B$2:$BP$10000,64,FALSE),4)+1)),'2-2 引出数据_合同数据仓库'!$B$2:$BP$10000,3,FALSE),0)</f>
        <v>0</v>
      </c>
      <c r="P110" s="125"/>
      <c r="Q110" s="125">
        <f>IFERROR(VLOOKUP($L110,'2-2 引出数据_合同数据仓库'!$B$2:$BP$10000,28,FALSE),0)</f>
        <v>0</v>
      </c>
      <c r="R110" s="125">
        <f>IFERROR(VLOOKUP($L110,'2-2 引出数据_合同数据仓库'!$B$2:$BP$10000,29,FALSE),0)</f>
        <v>0</v>
      </c>
      <c r="S110" s="125">
        <f>IFERROR(VLOOKUP($L110,'2-2 引出数据_合同数据仓库'!$B$2:$BP$10000,4,FALSE),0)</f>
        <v>0</v>
      </c>
      <c r="T110" s="125"/>
      <c r="U110" s="125">
        <f>IFERROR(VLOOKUP($L110,'2-2 引出数据_合同数据仓库'!$B$2:$BP$10000,15,FALSE),0)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引出数据_合同数据仓库'!$B$2:$BP$10000,3,FALSE),0)</f>
        <v>0</v>
      </c>
      <c r="N111" s="125"/>
      <c r="O111" s="151">
        <f>IFERROR(VLOOKUP((LEFT(VLOOKUP($L111,'2-2 引出数据_合同数据仓库'!$B$2:$BP$10000,64,FALSE),15)&amp;(RIGHT(VLOOKUP($L111,'2-2 引出数据_合同数据仓库'!$B$2:$BP$10000,64,FALSE),4)+1)),'2-2 引出数据_合同数据仓库'!$B$2:$BP$10000,3,FALSE),0)</f>
        <v>0</v>
      </c>
      <c r="P111" s="125"/>
      <c r="Q111" s="125">
        <f>IFERROR(VLOOKUP($L111,'2-2 引出数据_合同数据仓库'!$B$2:$BP$10000,28,FALSE),0)</f>
        <v>0</v>
      </c>
      <c r="R111" s="125">
        <f>IFERROR(VLOOKUP($L111,'2-2 引出数据_合同数据仓库'!$B$2:$BP$10000,29,FALSE),0)</f>
        <v>0</v>
      </c>
      <c r="S111" s="125">
        <f>IFERROR(VLOOKUP($L111,'2-2 引出数据_合同数据仓库'!$B$2:$BP$10000,4,FALSE),0)</f>
        <v>0</v>
      </c>
      <c r="T111" s="125"/>
      <c r="U111" s="125">
        <f>IFERROR(VLOOKUP($L111,'2-2 引出数据_合同数据仓库'!$B$2:$BP$10000,15,FALSE),0)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引出数据_合同数据仓库'!$B$2:$BP$10000,3,FALSE),0)</f>
        <v>0</v>
      </c>
      <c r="N112" s="125"/>
      <c r="O112" s="151">
        <f>IFERROR(VLOOKUP((LEFT(VLOOKUP($L112,'2-2 引出数据_合同数据仓库'!$B$2:$BP$10000,64,FALSE),15)&amp;(RIGHT(VLOOKUP($L112,'2-2 引出数据_合同数据仓库'!$B$2:$BP$10000,64,FALSE),4)+1)),'2-2 引出数据_合同数据仓库'!$B$2:$BP$10000,3,FALSE),0)</f>
        <v>0</v>
      </c>
      <c r="P112" s="125"/>
      <c r="Q112" s="125">
        <f>IFERROR(VLOOKUP($L112,'2-2 引出数据_合同数据仓库'!$B$2:$BP$10000,28,FALSE),0)</f>
        <v>0</v>
      </c>
      <c r="R112" s="125">
        <f>IFERROR(VLOOKUP($L112,'2-2 引出数据_合同数据仓库'!$B$2:$BP$10000,29,FALSE),0)</f>
        <v>0</v>
      </c>
      <c r="S112" s="125">
        <f>IFERROR(VLOOKUP($L112,'2-2 引出数据_合同数据仓库'!$B$2:$BP$10000,4,FALSE),0)</f>
        <v>0</v>
      </c>
      <c r="T112" s="125"/>
      <c r="U112" s="125">
        <f>IFERROR(VLOOKUP($L112,'2-2 引出数据_合同数据仓库'!$B$2:$BP$10000,15,FALSE),0)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customHeight="1" outlineLevel="4" spans="1:95">
      <c r="A113" s="126" t="s">
        <v>2806</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customHeight="1" outlineLevel="2" spans="1:95">
      <c r="A114" s="48"/>
      <c r="B114" s="115" t="s">
        <v>779</v>
      </c>
      <c r="C114" s="116" t="s">
        <v>1051</v>
      </c>
      <c r="D114" s="48" t="s">
        <v>1052</v>
      </c>
      <c r="E114" s="115"/>
      <c r="F114" s="115"/>
      <c r="G114" s="115"/>
      <c r="H114" s="117">
        <f>X114+AA114+AD114+AG114+AJ114+AM114+AP114+AS114+AV114+AY114+BB114+BE114</f>
        <v>0</v>
      </c>
      <c r="I114" s="117">
        <f>Y114+AB114+AE114+AH114+AK114+AN114+AQ114+AT114+AW114+AZ114+BC114+BF114</f>
        <v>0</v>
      </c>
      <c r="J114" s="117">
        <f t="shared" si="814"/>
        <v>0</v>
      </c>
      <c r="K114" s="117"/>
      <c r="L114" s="148"/>
      <c r="M114" s="148"/>
      <c r="N114" s="117"/>
      <c r="O114" s="117"/>
      <c r="P114" s="117"/>
      <c r="Q114" s="117"/>
      <c r="R114" s="117"/>
      <c r="S114" s="117"/>
      <c r="T114" s="117"/>
      <c r="U114" s="117"/>
      <c r="V114" s="117"/>
      <c r="W114" s="117"/>
      <c r="X114" s="117">
        <f>VLOOKUP($C114,'1 预算编制表单'!$C:$BJ,27,FALSE)</f>
        <v>0</v>
      </c>
      <c r="Y114" s="117">
        <f>X114-Z114</f>
        <v>0</v>
      </c>
      <c r="Z114" s="117">
        <f>Z115+Z121+Z127+Z133</f>
        <v>0</v>
      </c>
      <c r="AA114" s="117">
        <f>VLOOKUP($C114,'1 预算编制表单'!$C:$BJ,30,FALSE)</f>
        <v>0</v>
      </c>
      <c r="AB114" s="117">
        <f>AA114-AC114</f>
        <v>0</v>
      </c>
      <c r="AC114" s="117">
        <f>AC115+AC121+AC127+AC133</f>
        <v>0</v>
      </c>
      <c r="AD114" s="117">
        <f>VLOOKUP($C114,'1 预算编制表单'!$C:$BJ,33,FALSE)</f>
        <v>0</v>
      </c>
      <c r="AE114" s="117">
        <f>AD114-AF114</f>
        <v>0</v>
      </c>
      <c r="AF114" s="117">
        <f>AF115+AF121+AF127+AF133</f>
        <v>0</v>
      </c>
      <c r="AG114" s="117">
        <f>VLOOKUP($C114,'1 预算编制表单'!$C:$BJ,36,FALSE)</f>
        <v>0</v>
      </c>
      <c r="AH114" s="117">
        <f>AG114-AI114</f>
        <v>0</v>
      </c>
      <c r="AI114" s="117">
        <f>AI115+AI121+AI127+AI133</f>
        <v>0</v>
      </c>
      <c r="AJ114" s="117">
        <f>VLOOKUP($C114,'1 预算编制表单'!$C:$BJ,39,FALSE)</f>
        <v>0</v>
      </c>
      <c r="AK114" s="117">
        <f>AJ114-AL114</f>
        <v>0</v>
      </c>
      <c r="AL114" s="117">
        <f>AL115+AL121+AL127+AL133</f>
        <v>0</v>
      </c>
      <c r="AM114" s="117">
        <f>VLOOKUP($C114,'1 预算编制表单'!$C:$BJ,42,FALSE)</f>
        <v>0</v>
      </c>
      <c r="AN114" s="117">
        <f>AM114-AO114</f>
        <v>0</v>
      </c>
      <c r="AO114" s="117">
        <f>AO115+AO121+AO127+AO133</f>
        <v>0</v>
      </c>
      <c r="AP114" s="117">
        <f>VLOOKUP($C114,'1 预算编制表单'!$C:$BJ,45,FALSE)</f>
        <v>0</v>
      </c>
      <c r="AQ114" s="117">
        <f>AP114-AR114</f>
        <v>0</v>
      </c>
      <c r="AR114" s="117">
        <f>AR115+AR121+AR127+AR133</f>
        <v>0</v>
      </c>
      <c r="AS114" s="117">
        <f>VLOOKUP($C114,'1 预算编制表单'!$C:$BJ,48,FALSE)</f>
        <v>0</v>
      </c>
      <c r="AT114" s="117">
        <f>AS114-AU114</f>
        <v>0</v>
      </c>
      <c r="AU114" s="117">
        <f>AU115+AU121+AU127+AU133</f>
        <v>0</v>
      </c>
      <c r="AV114" s="117">
        <f>VLOOKUP($C114,'1 预算编制表单'!$C:$BJ,51,FALSE)</f>
        <v>0</v>
      </c>
      <c r="AW114" s="117">
        <f>AV114-AX114</f>
        <v>0</v>
      </c>
      <c r="AX114" s="117">
        <f>AX115+AX121+AX127+AX133</f>
        <v>0</v>
      </c>
      <c r="AY114" s="117">
        <f>VLOOKUP($C114,'1 预算编制表单'!$C:$BJ,54,FALSE)</f>
        <v>0</v>
      </c>
      <c r="AZ114" s="117">
        <f>AY114-BA114</f>
        <v>0</v>
      </c>
      <c r="BA114" s="117">
        <f>BA115+BA121+BA127+BA133</f>
        <v>0</v>
      </c>
      <c r="BB114" s="117">
        <f>VLOOKUP($C114,'1 预算编制表单'!$C:$BJ,57,FALSE)</f>
        <v>0</v>
      </c>
      <c r="BC114" s="117">
        <f>BB114-BD114</f>
        <v>0</v>
      </c>
      <c r="BD114" s="117">
        <f>BD115+BD121+BD127+BD133</f>
        <v>0</v>
      </c>
      <c r="BE114" s="117">
        <f>VLOOKUP($C114,'1 预算编制表单'!$C:$BJ,60,FALSE)</f>
        <v>0</v>
      </c>
      <c r="BF114" s="117">
        <f>BE114-BG114</f>
        <v>0</v>
      </c>
      <c r="BG114" s="117">
        <f>BG115+BG121+BG127+BG133</f>
        <v>0</v>
      </c>
      <c r="BH114" s="117">
        <f>VLOOKUP($C114,'1 预算编制表单'!$C:$BJ,27,FALSE)</f>
        <v>0</v>
      </c>
      <c r="BI114" s="117">
        <f>BH114-BJ114</f>
        <v>0</v>
      </c>
      <c r="BJ114" s="117">
        <f>BJ115+BJ121+BJ127+BJ133</f>
        <v>0</v>
      </c>
      <c r="BK114" s="117">
        <f>VLOOKUP($C114,'1 预算编制表单'!$C:$BJ,30,FALSE)</f>
        <v>0</v>
      </c>
      <c r="BL114" s="117">
        <f>BK114-BM114</f>
        <v>0</v>
      </c>
      <c r="BM114" s="117">
        <f>BM115+BM121+BM127+BM133</f>
        <v>0</v>
      </c>
      <c r="BN114" s="117">
        <f>VLOOKUP($C114,'1 预算编制表单'!$C:$BJ,33,FALSE)</f>
        <v>0</v>
      </c>
      <c r="BO114" s="117">
        <f>BN114-BP114</f>
        <v>0</v>
      </c>
      <c r="BP114" s="117">
        <f>BP115+BP121+BP127+BP133</f>
        <v>0</v>
      </c>
      <c r="BQ114" s="117">
        <f>VLOOKUP($C114,'1 预算编制表单'!$C:$BJ,36,FALSE)</f>
        <v>0</v>
      </c>
      <c r="BR114" s="117">
        <f>BQ114-BS114</f>
        <v>0</v>
      </c>
      <c r="BS114" s="117">
        <f>BS115+BS121+BS127+BS133</f>
        <v>0</v>
      </c>
      <c r="BT114" s="117">
        <f>VLOOKUP($C114,'1 预算编制表单'!$C:$BJ,39,FALSE)</f>
        <v>0</v>
      </c>
      <c r="BU114" s="117">
        <f>BT114-BV114</f>
        <v>0</v>
      </c>
      <c r="BV114" s="117">
        <f>BV115+BV121+BV127+BV133</f>
        <v>0</v>
      </c>
      <c r="BW114" s="117">
        <f>VLOOKUP($C114,'1 预算编制表单'!$C:$BJ,42,FALSE)</f>
        <v>0</v>
      </c>
      <c r="BX114" s="117">
        <f>BW114-BY114</f>
        <v>0</v>
      </c>
      <c r="BY114" s="117">
        <f>BY115+BY121+BY127+BY133</f>
        <v>0</v>
      </c>
      <c r="BZ114" s="117">
        <f>VLOOKUP($C114,'1 预算编制表单'!$C:$BJ,45,FALSE)</f>
        <v>0</v>
      </c>
      <c r="CA114" s="117">
        <f>BZ114-CB114</f>
        <v>0</v>
      </c>
      <c r="CB114" s="117">
        <f>CB115+CB121+CB127+CB133</f>
        <v>0</v>
      </c>
      <c r="CC114" s="117">
        <f>VLOOKUP($C114,'1 预算编制表单'!$C:$BJ,48,FALSE)</f>
        <v>0</v>
      </c>
      <c r="CD114" s="117">
        <f>CC114-CE114</f>
        <v>0</v>
      </c>
      <c r="CE114" s="117">
        <f>CE115+CE121+CE127+CE133</f>
        <v>0</v>
      </c>
      <c r="CF114" s="117">
        <f>VLOOKUP($C114,'1 预算编制表单'!$C:$BJ,51,FALSE)</f>
        <v>0</v>
      </c>
      <c r="CG114" s="117">
        <f>CF114-CH114</f>
        <v>0</v>
      </c>
      <c r="CH114" s="117">
        <f>CH115+CH121+CH127+CH133</f>
        <v>0</v>
      </c>
      <c r="CI114" s="117">
        <f>VLOOKUP($C114,'1 预算编制表单'!$C:$BJ,54,FALSE)</f>
        <v>0</v>
      </c>
      <c r="CJ114" s="117">
        <f>CI114-CK114</f>
        <v>0</v>
      </c>
      <c r="CK114" s="117">
        <f>CK115+CK121+CK127+CK133</f>
        <v>0</v>
      </c>
      <c r="CL114" s="117">
        <f>VLOOKUP($C114,'1 预算编制表单'!$C:$BJ,57,FALSE)</f>
        <v>0</v>
      </c>
      <c r="CM114" s="117">
        <f>CL114-CN114</f>
        <v>0</v>
      </c>
      <c r="CN114" s="117">
        <f>CN115+CN121+CN127+CN133</f>
        <v>0</v>
      </c>
      <c r="CO114" s="117">
        <f>VLOOKUP($C114,'1 预算编制表单'!$C:$BJ,60,FALSE)</f>
        <v>0</v>
      </c>
      <c r="CP114" s="117">
        <f>CO114-CQ114</f>
        <v>0</v>
      </c>
      <c r="CQ114" s="117">
        <f>CQ115+CQ121+CQ127+CQ133</f>
        <v>0</v>
      </c>
    </row>
    <row r="115" ht="24" customHeight="1" outlineLevel="3" spans="1:95">
      <c r="A115" s="118"/>
      <c r="B115" s="119" t="s">
        <v>784</v>
      </c>
      <c r="C115" s="120" t="s">
        <v>124</v>
      </c>
      <c r="D115" s="118" t="s">
        <v>109</v>
      </c>
      <c r="E115" s="119"/>
      <c r="F115" s="119"/>
      <c r="G115" s="119"/>
      <c r="H115" s="121">
        <f>X115+AA115+AD115+AG115+AJ115+AM115+AP115+AS115+AV115+AY115+BB115+BE115</f>
        <v>0</v>
      </c>
      <c r="I115" s="121">
        <f>Y115+AB115+AE115+AH115+AK115+AN115+AQ115+AT115+AW115+AZ115+BC115+BF115</f>
        <v>0</v>
      </c>
      <c r="J115" s="121">
        <f t="shared" si="814"/>
        <v>0</v>
      </c>
      <c r="K115" s="121"/>
      <c r="L115" s="149"/>
      <c r="M115" s="149"/>
      <c r="N115" s="121"/>
      <c r="O115" s="121"/>
      <c r="P115" s="121"/>
      <c r="Q115" s="121"/>
      <c r="R115" s="121"/>
      <c r="S115" s="121"/>
      <c r="T115" s="121"/>
      <c r="U115" s="121"/>
      <c r="V115" s="121"/>
      <c r="W115" s="121"/>
      <c r="X115" s="121">
        <f>VLOOKUP($C115,'1 预算编制表单'!$C:$BJ,27,FALSE)</f>
        <v>0</v>
      </c>
      <c r="Y115" s="121">
        <f>X115-Z115</f>
        <v>0</v>
      </c>
      <c r="Z115" s="121">
        <f>SUM(Z116:Z120)</f>
        <v>0</v>
      </c>
      <c r="AA115" s="121">
        <f>VLOOKUP($C115,'1 预算编制表单'!$C:$BJ,30,FALSE)</f>
        <v>0</v>
      </c>
      <c r="AB115" s="121">
        <f>AA115-AC115</f>
        <v>0</v>
      </c>
      <c r="AC115" s="121">
        <f>SUM(AC116:AC120)</f>
        <v>0</v>
      </c>
      <c r="AD115" s="121">
        <f>VLOOKUP($C115,'1 预算编制表单'!$C:$BJ,33,FALSE)</f>
        <v>0</v>
      </c>
      <c r="AE115" s="121">
        <f>AD115-AF115</f>
        <v>0</v>
      </c>
      <c r="AF115" s="121">
        <f>SUM(AF116:AF120)</f>
        <v>0</v>
      </c>
      <c r="AG115" s="121">
        <f>VLOOKUP($C115,'1 预算编制表单'!$C:$BJ,36,FALSE)</f>
        <v>0</v>
      </c>
      <c r="AH115" s="121">
        <f>AG115-AI115</f>
        <v>0</v>
      </c>
      <c r="AI115" s="121">
        <f>SUM(AI116:AI120)</f>
        <v>0</v>
      </c>
      <c r="AJ115" s="121">
        <f>VLOOKUP($C115,'1 预算编制表单'!$C:$BJ,39,FALSE)</f>
        <v>0</v>
      </c>
      <c r="AK115" s="121">
        <f>AJ115-AL115</f>
        <v>0</v>
      </c>
      <c r="AL115" s="121">
        <f>SUM(AL116:AL120)</f>
        <v>0</v>
      </c>
      <c r="AM115" s="121">
        <f>VLOOKUP($C115,'1 预算编制表单'!$C:$BJ,42,FALSE)</f>
        <v>0</v>
      </c>
      <c r="AN115" s="121">
        <f>AM115-AO115</f>
        <v>0</v>
      </c>
      <c r="AO115" s="121">
        <f>SUM(AO116:AO120)</f>
        <v>0</v>
      </c>
      <c r="AP115" s="121">
        <f>VLOOKUP($C115,'1 预算编制表单'!$C:$BJ,45,FALSE)</f>
        <v>0</v>
      </c>
      <c r="AQ115" s="121">
        <f>AP115-AR115</f>
        <v>0</v>
      </c>
      <c r="AR115" s="121">
        <f>SUM(AR116:AR120)</f>
        <v>0</v>
      </c>
      <c r="AS115" s="121">
        <f>VLOOKUP($C115,'1 预算编制表单'!$C:$BJ,48,FALSE)</f>
        <v>0</v>
      </c>
      <c r="AT115" s="121">
        <f>AS115-AU115</f>
        <v>0</v>
      </c>
      <c r="AU115" s="121">
        <f>SUM(AU116:AU120)</f>
        <v>0</v>
      </c>
      <c r="AV115" s="121">
        <f>VLOOKUP($C115,'1 预算编制表单'!$C:$BJ,51,FALSE)</f>
        <v>0</v>
      </c>
      <c r="AW115" s="121">
        <f>AV115-AX115</f>
        <v>0</v>
      </c>
      <c r="AX115" s="121">
        <f>SUM(AX116:AX120)</f>
        <v>0</v>
      </c>
      <c r="AY115" s="121">
        <f>VLOOKUP($C115,'1 预算编制表单'!$C:$BJ,54,FALSE)</f>
        <v>0</v>
      </c>
      <c r="AZ115" s="121">
        <f>AY115-BA115</f>
        <v>0</v>
      </c>
      <c r="BA115" s="121">
        <f>SUM(BA116:BA120)</f>
        <v>0</v>
      </c>
      <c r="BB115" s="121">
        <f>VLOOKUP($C115,'1 预算编制表单'!$C:$BJ,57,FALSE)</f>
        <v>0</v>
      </c>
      <c r="BC115" s="121">
        <f>BB115-BD115</f>
        <v>0</v>
      </c>
      <c r="BD115" s="121">
        <f>SUM(BD116:BD120)</f>
        <v>0</v>
      </c>
      <c r="BE115" s="121">
        <f>VLOOKUP($C115,'1 预算编制表单'!$C:$BJ,60,FALSE)</f>
        <v>0</v>
      </c>
      <c r="BF115" s="121">
        <f>BE115-BG115</f>
        <v>0</v>
      </c>
      <c r="BG115" s="121">
        <f>SUM(BG116:BG120)</f>
        <v>0</v>
      </c>
      <c r="BH115" s="121">
        <f>VLOOKUP($C115,'1 预算编制表单'!$C:$BJ,27,FALSE)</f>
        <v>0</v>
      </c>
      <c r="BI115" s="121">
        <f>BH115-BJ115</f>
        <v>0</v>
      </c>
      <c r="BJ115" s="121">
        <f>SUM(BJ116:BJ120)</f>
        <v>0</v>
      </c>
      <c r="BK115" s="121">
        <f>VLOOKUP($C115,'1 预算编制表单'!$C:$BJ,30,FALSE)</f>
        <v>0</v>
      </c>
      <c r="BL115" s="121">
        <f>BK115-BM115</f>
        <v>0</v>
      </c>
      <c r="BM115" s="121">
        <f>SUM(BM116:BM120)</f>
        <v>0</v>
      </c>
      <c r="BN115" s="121">
        <f>VLOOKUP($C115,'1 预算编制表单'!$C:$BJ,33,FALSE)</f>
        <v>0</v>
      </c>
      <c r="BO115" s="121">
        <f>BN115-BP115</f>
        <v>0</v>
      </c>
      <c r="BP115" s="121">
        <f>SUM(BP116:BP120)</f>
        <v>0</v>
      </c>
      <c r="BQ115" s="121">
        <f>VLOOKUP($C115,'1 预算编制表单'!$C:$BJ,36,FALSE)</f>
        <v>0</v>
      </c>
      <c r="BR115" s="121">
        <f>BQ115-BS115</f>
        <v>0</v>
      </c>
      <c r="BS115" s="121">
        <f>SUM(BS116:BS120)</f>
        <v>0</v>
      </c>
      <c r="BT115" s="121">
        <f>VLOOKUP($C115,'1 预算编制表单'!$C:$BJ,39,FALSE)</f>
        <v>0</v>
      </c>
      <c r="BU115" s="121">
        <f>BT115-BV115</f>
        <v>0</v>
      </c>
      <c r="BV115" s="121">
        <f>SUM(BV116:BV120)</f>
        <v>0</v>
      </c>
      <c r="BW115" s="121">
        <f>VLOOKUP($C115,'1 预算编制表单'!$C:$BJ,42,FALSE)</f>
        <v>0</v>
      </c>
      <c r="BX115" s="121">
        <f>BW115-BY115</f>
        <v>0</v>
      </c>
      <c r="BY115" s="121">
        <f>SUM(BY116:BY120)</f>
        <v>0</v>
      </c>
      <c r="BZ115" s="121">
        <f>VLOOKUP($C115,'1 预算编制表单'!$C:$BJ,45,FALSE)</f>
        <v>0</v>
      </c>
      <c r="CA115" s="121">
        <f>BZ115-CB115</f>
        <v>0</v>
      </c>
      <c r="CB115" s="121">
        <f>SUM(CB116:CB120)</f>
        <v>0</v>
      </c>
      <c r="CC115" s="121">
        <f>VLOOKUP($C115,'1 预算编制表单'!$C:$BJ,48,FALSE)</f>
        <v>0</v>
      </c>
      <c r="CD115" s="121">
        <f>CC115-CE115</f>
        <v>0</v>
      </c>
      <c r="CE115" s="121">
        <f>SUM(CE116:CE120)</f>
        <v>0</v>
      </c>
      <c r="CF115" s="121">
        <f>VLOOKUP($C115,'1 预算编制表单'!$C:$BJ,51,FALSE)</f>
        <v>0</v>
      </c>
      <c r="CG115" s="121">
        <f>CF115-CH115</f>
        <v>0</v>
      </c>
      <c r="CH115" s="121">
        <f>SUM(CH116:CH120)</f>
        <v>0</v>
      </c>
      <c r="CI115" s="121">
        <f>VLOOKUP($C115,'1 预算编制表单'!$C:$BJ,54,FALSE)</f>
        <v>0</v>
      </c>
      <c r="CJ115" s="121">
        <f>CI115-CK115</f>
        <v>0</v>
      </c>
      <c r="CK115" s="121">
        <f>SUM(CK116:CK120)</f>
        <v>0</v>
      </c>
      <c r="CL115" s="121">
        <f>VLOOKUP($C115,'1 预算编制表单'!$C:$BJ,57,FALSE)</f>
        <v>0</v>
      </c>
      <c r="CM115" s="121">
        <f>CL115-CN115</f>
        <v>0</v>
      </c>
      <c r="CN115" s="121">
        <f>SUM(CN116:CN120)</f>
        <v>0</v>
      </c>
      <c r="CO115" s="121">
        <f>VLOOKUP($C115,'1 预算编制表单'!$C:$BJ,60,FALSE)</f>
        <v>0</v>
      </c>
      <c r="CP115" s="121">
        <f>CO115-CQ115</f>
        <v>0</v>
      </c>
      <c r="CQ115" s="121">
        <f>SUM(CQ116:CQ120)</f>
        <v>0</v>
      </c>
    </row>
    <row r="116" s="83" customFormat="1" ht="24"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引出数据_合同数据仓库'!$B$2:$BP$10000,3,FALSE),0)</f>
        <v>0</v>
      </c>
      <c r="N116" s="125"/>
      <c r="O116" s="151">
        <f>IFERROR(VLOOKUP((LEFT(VLOOKUP($L116,'2-2 引出数据_合同数据仓库'!$B$2:$BP$10000,64,FALSE),15)&amp;(RIGHT(VLOOKUP($L116,'2-2 引出数据_合同数据仓库'!$B$2:$BP$10000,64,FALSE),4)+1)),'2-2 引出数据_合同数据仓库'!$B$2:$BP$10000,3,FALSE),0)</f>
        <v>0</v>
      </c>
      <c r="P116" s="125"/>
      <c r="Q116" s="125">
        <f>IFERROR(VLOOKUP($L116,'2-2 引出数据_合同数据仓库'!$B$2:$BP$10000,28,FALSE),0)</f>
        <v>0</v>
      </c>
      <c r="R116" s="125">
        <f>IFERROR(VLOOKUP($L116,'2-2 引出数据_合同数据仓库'!$B$2:$BP$10000,29,FALSE),0)</f>
        <v>0</v>
      </c>
      <c r="S116" s="125">
        <f>IFERROR(VLOOKUP($L116,'2-2 引出数据_合同数据仓库'!$B$2:$BP$10000,4,FALSE),0)</f>
        <v>0</v>
      </c>
      <c r="T116" s="125"/>
      <c r="U116" s="125">
        <f>IFERROR(VLOOKUP($L116,'2-2 引出数据_合同数据仓库'!$B$2:$BP$10000,15,FALSE),0)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引出数据_合同数据仓库'!$B$2:$BP$10000,3,FALSE),0)</f>
        <v>0</v>
      </c>
      <c r="N117" s="125"/>
      <c r="O117" s="151">
        <f>IFERROR(VLOOKUP((LEFT(VLOOKUP($L117,'2-2 引出数据_合同数据仓库'!$B$2:$BP$10000,64,FALSE),15)&amp;(RIGHT(VLOOKUP($L117,'2-2 引出数据_合同数据仓库'!$B$2:$BP$10000,64,FALSE),4)+1)),'2-2 引出数据_合同数据仓库'!$B$2:$BP$10000,3,FALSE),0)</f>
        <v>0</v>
      </c>
      <c r="P117" s="125"/>
      <c r="Q117" s="125">
        <f>IFERROR(VLOOKUP($L117,'2-2 引出数据_合同数据仓库'!$B$2:$BP$10000,28,FALSE),0)</f>
        <v>0</v>
      </c>
      <c r="R117" s="125">
        <f>IFERROR(VLOOKUP($L117,'2-2 引出数据_合同数据仓库'!$B$2:$BP$10000,29,FALSE),0)</f>
        <v>0</v>
      </c>
      <c r="S117" s="125">
        <f>IFERROR(VLOOKUP($L117,'2-2 引出数据_合同数据仓库'!$B$2:$BP$10000,4,FALSE),0)</f>
        <v>0</v>
      </c>
      <c r="T117" s="125"/>
      <c r="U117" s="125">
        <f>IFERROR(VLOOKUP($L117,'2-2 引出数据_合同数据仓库'!$B$2:$BP$10000,15,FALSE),0)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引出数据_合同数据仓库'!$B$2:$BP$10000,3,FALSE),0)</f>
        <v>0</v>
      </c>
      <c r="N118" s="125"/>
      <c r="O118" s="151">
        <f>IFERROR(VLOOKUP((LEFT(VLOOKUP($L118,'2-2 引出数据_合同数据仓库'!$B$2:$BP$10000,64,FALSE),15)&amp;(RIGHT(VLOOKUP($L118,'2-2 引出数据_合同数据仓库'!$B$2:$BP$10000,64,FALSE),4)+1)),'2-2 引出数据_合同数据仓库'!$B$2:$BP$10000,3,FALSE),0)</f>
        <v>0</v>
      </c>
      <c r="P118" s="125"/>
      <c r="Q118" s="125">
        <f>IFERROR(VLOOKUP($L118,'2-2 引出数据_合同数据仓库'!$B$2:$BP$10000,28,FALSE),0)</f>
        <v>0</v>
      </c>
      <c r="R118" s="125">
        <f>IFERROR(VLOOKUP($L118,'2-2 引出数据_合同数据仓库'!$B$2:$BP$10000,29,FALSE),0)</f>
        <v>0</v>
      </c>
      <c r="S118" s="125">
        <f>IFERROR(VLOOKUP($L118,'2-2 引出数据_合同数据仓库'!$B$2:$BP$10000,4,FALSE),0)</f>
        <v>0</v>
      </c>
      <c r="T118" s="125"/>
      <c r="U118" s="125">
        <f>IFERROR(VLOOKUP($L118,'2-2 引出数据_合同数据仓库'!$B$2:$BP$10000,15,FALSE),0)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引出数据_合同数据仓库'!$B$2:$BP$10000,3,FALSE),0)</f>
        <v>0</v>
      </c>
      <c r="N119" s="125"/>
      <c r="O119" s="151">
        <f>IFERROR(VLOOKUP((LEFT(VLOOKUP($L119,'2-2 引出数据_合同数据仓库'!$B$2:$BP$10000,64,FALSE),15)&amp;(RIGHT(VLOOKUP($L119,'2-2 引出数据_合同数据仓库'!$B$2:$BP$10000,64,FALSE),4)+1)),'2-2 引出数据_合同数据仓库'!$B$2:$BP$10000,3,FALSE),0)</f>
        <v>0</v>
      </c>
      <c r="P119" s="125"/>
      <c r="Q119" s="125">
        <f>IFERROR(VLOOKUP($L119,'2-2 引出数据_合同数据仓库'!$B$2:$BP$10000,28,FALSE),0)</f>
        <v>0</v>
      </c>
      <c r="R119" s="125">
        <f>IFERROR(VLOOKUP($L119,'2-2 引出数据_合同数据仓库'!$B$2:$BP$10000,29,FALSE),0)</f>
        <v>0</v>
      </c>
      <c r="S119" s="125">
        <f>IFERROR(VLOOKUP($L119,'2-2 引出数据_合同数据仓库'!$B$2:$BP$10000,4,FALSE),0)</f>
        <v>0</v>
      </c>
      <c r="T119" s="125"/>
      <c r="U119" s="125">
        <f>IFERROR(VLOOKUP($L119,'2-2 引出数据_合同数据仓库'!$B$2:$BP$10000,15,FALSE),0)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customHeight="1" outlineLevel="4" spans="1:95">
      <c r="A120" s="126" t="s">
        <v>2806</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customHeight="1" outlineLevel="3" spans="1:95">
      <c r="A121" s="118"/>
      <c r="B121" s="119" t="s">
        <v>784</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customHeight="1" outlineLevel="3" spans="1:95">
      <c r="A122" s="133"/>
      <c r="B122" s="133"/>
      <c r="C122" s="133" t="s">
        <v>1065</v>
      </c>
      <c r="D122" s="131" t="s">
        <v>2807</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引出数据_合同数据仓库'!$B$2:$BP$10000,3,FALSE),0)</f>
        <v>0</v>
      </c>
      <c r="N123" s="125"/>
      <c r="O123" s="151">
        <f>IFERROR(VLOOKUP((LEFT(VLOOKUP($L123,'2-2 引出数据_合同数据仓库'!$B$2:$BP$10000,64,FALSE),15)&amp;(RIGHT(VLOOKUP($L123,'2-2 引出数据_合同数据仓库'!$B$2:$BP$10000,64,FALSE),4)+1)),'2-2 引出数据_合同数据仓库'!$B$2:$BP$10000,3,FALSE),0)</f>
        <v>0</v>
      </c>
      <c r="P123" s="125"/>
      <c r="Q123" s="125">
        <f>IFERROR(VLOOKUP($L123,'2-2 引出数据_合同数据仓库'!$B$2:$BP$10000,28,FALSE),0)</f>
        <v>0</v>
      </c>
      <c r="R123" s="125">
        <f>IFERROR(VLOOKUP($L123,'2-2 引出数据_合同数据仓库'!$B$2:$BP$10000,29,FALSE),0)</f>
        <v>0</v>
      </c>
      <c r="S123" s="125">
        <f>IFERROR(VLOOKUP($L123,'2-2 引出数据_合同数据仓库'!$B$2:$BP$10000,4,FALSE),0)</f>
        <v>0</v>
      </c>
      <c r="T123" s="125"/>
      <c r="U123" s="125">
        <f>IFERROR(VLOOKUP($L123,'2-2 引出数据_合同数据仓库'!$B$2:$BP$10000,15,FALSE),0)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引出数据_合同数据仓库'!$B$2:$BP$10000,3,FALSE),0)</f>
        <v>0</v>
      </c>
      <c r="N124" s="125"/>
      <c r="O124" s="151">
        <f>IFERROR(VLOOKUP((LEFT(VLOOKUP($L124,'2-2 引出数据_合同数据仓库'!$B$2:$BP$10000,64,FALSE),15)&amp;(RIGHT(VLOOKUP($L124,'2-2 引出数据_合同数据仓库'!$B$2:$BP$10000,64,FALSE),4)+1)),'2-2 引出数据_合同数据仓库'!$B$2:$BP$10000,3,FALSE),0)</f>
        <v>0</v>
      </c>
      <c r="P124" s="125"/>
      <c r="Q124" s="125">
        <f>IFERROR(VLOOKUP($L124,'2-2 引出数据_合同数据仓库'!$B$2:$BP$10000,28,FALSE),0)</f>
        <v>0</v>
      </c>
      <c r="R124" s="125">
        <f>IFERROR(VLOOKUP($L124,'2-2 引出数据_合同数据仓库'!$B$2:$BP$10000,29,FALSE),0)</f>
        <v>0</v>
      </c>
      <c r="S124" s="125">
        <f>IFERROR(VLOOKUP($L124,'2-2 引出数据_合同数据仓库'!$B$2:$BP$10000,4,FALSE),0)</f>
        <v>0</v>
      </c>
      <c r="T124" s="125"/>
      <c r="U124" s="125">
        <f>IFERROR(VLOOKUP($L124,'2-2 引出数据_合同数据仓库'!$B$2:$BP$10000,15,FALSE),0)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引出数据_合同数据仓库'!$B$2:$BP$10000,3,FALSE),0)</f>
        <v>0</v>
      </c>
      <c r="N125" s="125"/>
      <c r="O125" s="151">
        <f>IFERROR(VLOOKUP((LEFT(VLOOKUP($L125,'2-2 引出数据_合同数据仓库'!$B$2:$BP$10000,64,FALSE),15)&amp;(RIGHT(VLOOKUP($L125,'2-2 引出数据_合同数据仓库'!$B$2:$BP$10000,64,FALSE),4)+1)),'2-2 引出数据_合同数据仓库'!$B$2:$BP$10000,3,FALSE),0)</f>
        <v>0</v>
      </c>
      <c r="P125" s="125"/>
      <c r="Q125" s="125">
        <f>IFERROR(VLOOKUP($L125,'2-2 引出数据_合同数据仓库'!$B$2:$BP$10000,28,FALSE),0)</f>
        <v>0</v>
      </c>
      <c r="R125" s="125">
        <f>IFERROR(VLOOKUP($L125,'2-2 引出数据_合同数据仓库'!$B$2:$BP$10000,29,FALSE),0)</f>
        <v>0</v>
      </c>
      <c r="S125" s="125">
        <f>IFERROR(VLOOKUP($L125,'2-2 引出数据_合同数据仓库'!$B$2:$BP$10000,4,FALSE),0)</f>
        <v>0</v>
      </c>
      <c r="T125" s="125"/>
      <c r="U125" s="125">
        <f>IFERROR(VLOOKUP($L125,'2-2 引出数据_合同数据仓库'!$B$2:$BP$10000,15,FALSE),0)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customHeight="1" outlineLevel="4" spans="1:95">
      <c r="A126" s="126" t="s">
        <v>2806</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customHeight="1" outlineLevel="3" spans="1:95">
      <c r="A127" s="118"/>
      <c r="B127" s="119" t="s">
        <v>784</v>
      </c>
      <c r="C127" s="120" t="s">
        <v>22</v>
      </c>
      <c r="D127" s="118" t="s">
        <v>23</v>
      </c>
      <c r="E127" s="119"/>
      <c r="F127" s="119"/>
      <c r="G127" s="119"/>
      <c r="H127" s="121">
        <f>X127+AA127+AD127+AG127+AJ127+AM127+AP127+AS127+AV127+AY127+BB127+BE127</f>
        <v>0</v>
      </c>
      <c r="I127" s="121">
        <f>Y127+AB127+AE127+AH127+AK127+AN127+AQ127+AT127+AW127+AZ127+BC127+BF127</f>
        <v>0</v>
      </c>
      <c r="J127" s="121">
        <f t="shared" si="814"/>
        <v>0</v>
      </c>
      <c r="K127" s="121"/>
      <c r="L127" s="149"/>
      <c r="M127" s="149"/>
      <c r="N127" s="121"/>
      <c r="O127" s="121"/>
      <c r="P127" s="121"/>
      <c r="Q127" s="121"/>
      <c r="R127" s="121"/>
      <c r="S127" s="121"/>
      <c r="T127" s="121"/>
      <c r="U127" s="121"/>
      <c r="V127" s="121"/>
      <c r="W127" s="121"/>
      <c r="X127" s="121">
        <f>VLOOKUP($C127,'1 预算编制表单'!$C:$BJ,27,FALSE)</f>
        <v>0</v>
      </c>
      <c r="Y127" s="121">
        <f>X127-Z127</f>
        <v>0</v>
      </c>
      <c r="Z127" s="121">
        <f>SUM(Z128:Z132)</f>
        <v>0</v>
      </c>
      <c r="AA127" s="121">
        <f>VLOOKUP($C127,'1 预算编制表单'!$C:$BJ,30,FALSE)</f>
        <v>0</v>
      </c>
      <c r="AB127" s="121">
        <f>AA127-AC127</f>
        <v>0</v>
      </c>
      <c r="AC127" s="121">
        <f>SUM(AC128:AC132)</f>
        <v>0</v>
      </c>
      <c r="AD127" s="121">
        <f>VLOOKUP($C127,'1 预算编制表单'!$C:$BJ,33,FALSE)</f>
        <v>0</v>
      </c>
      <c r="AE127" s="121">
        <f>AD127-AF127</f>
        <v>0</v>
      </c>
      <c r="AF127" s="121">
        <f>SUM(AF128:AF132)</f>
        <v>0</v>
      </c>
      <c r="AG127" s="121">
        <f>VLOOKUP($C127,'1 预算编制表单'!$C:$BJ,36,FALSE)</f>
        <v>0</v>
      </c>
      <c r="AH127" s="121">
        <f>AG127-AI127</f>
        <v>0</v>
      </c>
      <c r="AI127" s="121">
        <f>SUM(AI128:AI132)</f>
        <v>0</v>
      </c>
      <c r="AJ127" s="121">
        <f>VLOOKUP($C127,'1 预算编制表单'!$C:$BJ,39,FALSE)</f>
        <v>0</v>
      </c>
      <c r="AK127" s="121">
        <f>AJ127-AL127</f>
        <v>0</v>
      </c>
      <c r="AL127" s="121">
        <f>SUM(AL128:AL132)</f>
        <v>0</v>
      </c>
      <c r="AM127" s="121">
        <f>VLOOKUP($C127,'1 预算编制表单'!$C:$BJ,42,FALSE)</f>
        <v>0</v>
      </c>
      <c r="AN127" s="121">
        <f>AM127-AO127</f>
        <v>0</v>
      </c>
      <c r="AO127" s="121">
        <f>SUM(AO128:AO132)</f>
        <v>0</v>
      </c>
      <c r="AP127" s="121">
        <f>VLOOKUP($C127,'1 预算编制表单'!$C:$BJ,45,FALSE)</f>
        <v>0</v>
      </c>
      <c r="AQ127" s="121">
        <f>AP127-AR127</f>
        <v>0</v>
      </c>
      <c r="AR127" s="121">
        <f>SUM(AR128:AR132)</f>
        <v>0</v>
      </c>
      <c r="AS127" s="121">
        <f>VLOOKUP($C127,'1 预算编制表单'!$C:$BJ,48,FALSE)</f>
        <v>0</v>
      </c>
      <c r="AT127" s="121">
        <f>AS127-AU127</f>
        <v>0</v>
      </c>
      <c r="AU127" s="121">
        <f>SUM(AU128:AU132)</f>
        <v>0</v>
      </c>
      <c r="AV127" s="121">
        <f>VLOOKUP($C127,'1 预算编制表单'!$C:$BJ,51,FALSE)</f>
        <v>0</v>
      </c>
      <c r="AW127" s="121">
        <f>AV127-AX127</f>
        <v>0</v>
      </c>
      <c r="AX127" s="121">
        <f>SUM(AX128:AX132)</f>
        <v>0</v>
      </c>
      <c r="AY127" s="121">
        <f>VLOOKUP($C127,'1 预算编制表单'!$C:$BJ,54,FALSE)</f>
        <v>0</v>
      </c>
      <c r="AZ127" s="121">
        <f>AY127-BA127</f>
        <v>0</v>
      </c>
      <c r="BA127" s="121">
        <f>SUM(BA128:BA132)</f>
        <v>0</v>
      </c>
      <c r="BB127" s="121">
        <f>VLOOKUP($C127,'1 预算编制表单'!$C:$BJ,57,FALSE)</f>
        <v>0</v>
      </c>
      <c r="BC127" s="121">
        <f>BB127-BD127</f>
        <v>0</v>
      </c>
      <c r="BD127" s="121">
        <f>SUM(BD128:BD132)</f>
        <v>0</v>
      </c>
      <c r="BE127" s="121">
        <f>VLOOKUP($C127,'1 预算编制表单'!$C:$BJ,60,FALSE)</f>
        <v>0</v>
      </c>
      <c r="BF127" s="121">
        <f>BE127-BG127</f>
        <v>0</v>
      </c>
      <c r="BG127" s="121">
        <f>SUM(BG128:BG132)</f>
        <v>0</v>
      </c>
      <c r="BH127" s="121">
        <f>VLOOKUP($C127,'1 预算编制表单'!$C:$BJ,27,FALSE)</f>
        <v>0</v>
      </c>
      <c r="BI127" s="121">
        <f>BH127-BJ127</f>
        <v>0</v>
      </c>
      <c r="BJ127" s="121">
        <f>SUM(BJ128:BJ132)</f>
        <v>0</v>
      </c>
      <c r="BK127" s="121">
        <f>VLOOKUP($C127,'1 预算编制表单'!$C:$BJ,30,FALSE)</f>
        <v>0</v>
      </c>
      <c r="BL127" s="121">
        <f>BK127-BM127</f>
        <v>0</v>
      </c>
      <c r="BM127" s="121">
        <f>SUM(BM128:BM132)</f>
        <v>0</v>
      </c>
      <c r="BN127" s="121">
        <f>VLOOKUP($C127,'1 预算编制表单'!$C:$BJ,33,FALSE)</f>
        <v>0</v>
      </c>
      <c r="BO127" s="121">
        <f>BN127-BP127</f>
        <v>0</v>
      </c>
      <c r="BP127" s="121">
        <f>SUM(BP128:BP132)</f>
        <v>0</v>
      </c>
      <c r="BQ127" s="121">
        <f>VLOOKUP($C127,'1 预算编制表单'!$C:$BJ,36,FALSE)</f>
        <v>0</v>
      </c>
      <c r="BR127" s="121">
        <f>BQ127-BS127</f>
        <v>0</v>
      </c>
      <c r="BS127" s="121">
        <f>SUM(BS128:BS132)</f>
        <v>0</v>
      </c>
      <c r="BT127" s="121">
        <f>VLOOKUP($C127,'1 预算编制表单'!$C:$BJ,39,FALSE)</f>
        <v>0</v>
      </c>
      <c r="BU127" s="121">
        <f>BT127-BV127</f>
        <v>0</v>
      </c>
      <c r="BV127" s="121">
        <f>SUM(BV128:BV132)</f>
        <v>0</v>
      </c>
      <c r="BW127" s="121">
        <f>VLOOKUP($C127,'1 预算编制表单'!$C:$BJ,42,FALSE)</f>
        <v>0</v>
      </c>
      <c r="BX127" s="121">
        <f>BW127-BY127</f>
        <v>0</v>
      </c>
      <c r="BY127" s="121">
        <f>SUM(BY128:BY132)</f>
        <v>0</v>
      </c>
      <c r="BZ127" s="121">
        <f>VLOOKUP($C127,'1 预算编制表单'!$C:$BJ,45,FALSE)</f>
        <v>0</v>
      </c>
      <c r="CA127" s="121">
        <f>BZ127-CB127</f>
        <v>0</v>
      </c>
      <c r="CB127" s="121">
        <f>SUM(CB128:CB132)</f>
        <v>0</v>
      </c>
      <c r="CC127" s="121">
        <f>VLOOKUP($C127,'1 预算编制表单'!$C:$BJ,48,FALSE)</f>
        <v>0</v>
      </c>
      <c r="CD127" s="121">
        <f>CC127-CE127</f>
        <v>0</v>
      </c>
      <c r="CE127" s="121">
        <f>SUM(CE128:CE132)</f>
        <v>0</v>
      </c>
      <c r="CF127" s="121">
        <f>VLOOKUP($C127,'1 预算编制表单'!$C:$BJ,51,FALSE)</f>
        <v>0</v>
      </c>
      <c r="CG127" s="121">
        <f>CF127-CH127</f>
        <v>0</v>
      </c>
      <c r="CH127" s="121">
        <f>SUM(CH128:CH132)</f>
        <v>0</v>
      </c>
      <c r="CI127" s="121">
        <f>VLOOKUP($C127,'1 预算编制表单'!$C:$BJ,54,FALSE)</f>
        <v>0</v>
      </c>
      <c r="CJ127" s="121">
        <f>CI127-CK127</f>
        <v>0</v>
      </c>
      <c r="CK127" s="121">
        <f>SUM(CK128:CK132)</f>
        <v>0</v>
      </c>
      <c r="CL127" s="121">
        <f>VLOOKUP($C127,'1 预算编制表单'!$C:$BJ,57,FALSE)</f>
        <v>0</v>
      </c>
      <c r="CM127" s="121">
        <f>CL127-CN127</f>
        <v>0</v>
      </c>
      <c r="CN127" s="121">
        <f>SUM(CN128:CN132)</f>
        <v>0</v>
      </c>
      <c r="CO127" s="121">
        <f>VLOOKUP($C127,'1 预算编制表单'!$C:$BJ,60,FALSE)</f>
        <v>0</v>
      </c>
      <c r="CP127" s="121">
        <f>CO127-CQ127</f>
        <v>0</v>
      </c>
      <c r="CQ127" s="121">
        <f>SUM(CQ128:CQ132)</f>
        <v>0</v>
      </c>
    </row>
    <row r="128" s="83" customFormat="1" ht="24"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引出数据_合同数据仓库'!$B$2:$BP$10000,3,FALSE),0)</f>
        <v>0</v>
      </c>
      <c r="N128" s="125"/>
      <c r="O128" s="151">
        <f>IFERROR(VLOOKUP((LEFT(VLOOKUP($L128,'2-2 引出数据_合同数据仓库'!$B$2:$BP$10000,64,FALSE),15)&amp;(RIGHT(VLOOKUP($L128,'2-2 引出数据_合同数据仓库'!$B$2:$BP$10000,64,FALSE),4)+1)),'2-2 引出数据_合同数据仓库'!$B$2:$BP$10000,3,FALSE),0)</f>
        <v>0</v>
      </c>
      <c r="P128" s="125"/>
      <c r="Q128" s="125">
        <f>IFERROR(VLOOKUP($L128,'2-2 引出数据_合同数据仓库'!$B$2:$BP$10000,28,FALSE),0)</f>
        <v>0</v>
      </c>
      <c r="R128" s="125">
        <f>IFERROR(VLOOKUP($L128,'2-2 引出数据_合同数据仓库'!$B$2:$BP$10000,29,FALSE),0)</f>
        <v>0</v>
      </c>
      <c r="S128" s="125">
        <f>IFERROR(VLOOKUP($L128,'2-2 引出数据_合同数据仓库'!$B$2:$BP$10000,4,FALSE),0)</f>
        <v>0</v>
      </c>
      <c r="T128" s="125"/>
      <c r="U128" s="125">
        <f>IFERROR(VLOOKUP($L128,'2-2 引出数据_合同数据仓库'!$B$2:$BP$10000,15,FALSE),0)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引出数据_合同数据仓库'!$B$2:$BP$10000,3,FALSE),0)</f>
        <v>0</v>
      </c>
      <c r="N129" s="125"/>
      <c r="O129" s="151">
        <f>IFERROR(VLOOKUP((LEFT(VLOOKUP($L129,'2-2 引出数据_合同数据仓库'!$B$2:$BP$10000,64,FALSE),15)&amp;(RIGHT(VLOOKUP($L129,'2-2 引出数据_合同数据仓库'!$B$2:$BP$10000,64,FALSE),4)+1)),'2-2 引出数据_合同数据仓库'!$B$2:$BP$10000,3,FALSE),0)</f>
        <v>0</v>
      </c>
      <c r="P129" s="125"/>
      <c r="Q129" s="125">
        <f>IFERROR(VLOOKUP($L129,'2-2 引出数据_合同数据仓库'!$B$2:$BP$10000,28,FALSE),0)</f>
        <v>0</v>
      </c>
      <c r="R129" s="125">
        <f>IFERROR(VLOOKUP($L129,'2-2 引出数据_合同数据仓库'!$B$2:$BP$10000,29,FALSE),0)</f>
        <v>0</v>
      </c>
      <c r="S129" s="125">
        <f>IFERROR(VLOOKUP($L129,'2-2 引出数据_合同数据仓库'!$B$2:$BP$10000,4,FALSE),0)</f>
        <v>0</v>
      </c>
      <c r="T129" s="125"/>
      <c r="U129" s="125">
        <f>IFERROR(VLOOKUP($L129,'2-2 引出数据_合同数据仓库'!$B$2:$BP$10000,15,FALSE),0)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引出数据_合同数据仓库'!$B$2:$BP$10000,3,FALSE),0)</f>
        <v>0</v>
      </c>
      <c r="N130" s="125"/>
      <c r="O130" s="151">
        <f>IFERROR(VLOOKUP((LEFT(VLOOKUP($L130,'2-2 引出数据_合同数据仓库'!$B$2:$BP$10000,64,FALSE),15)&amp;(RIGHT(VLOOKUP($L130,'2-2 引出数据_合同数据仓库'!$B$2:$BP$10000,64,FALSE),4)+1)),'2-2 引出数据_合同数据仓库'!$B$2:$BP$10000,3,FALSE),0)</f>
        <v>0</v>
      </c>
      <c r="P130" s="125"/>
      <c r="Q130" s="125">
        <f>IFERROR(VLOOKUP($L130,'2-2 引出数据_合同数据仓库'!$B$2:$BP$10000,28,FALSE),0)</f>
        <v>0</v>
      </c>
      <c r="R130" s="125">
        <f>IFERROR(VLOOKUP($L130,'2-2 引出数据_合同数据仓库'!$B$2:$BP$10000,29,FALSE),0)</f>
        <v>0</v>
      </c>
      <c r="S130" s="125">
        <f>IFERROR(VLOOKUP($L130,'2-2 引出数据_合同数据仓库'!$B$2:$BP$10000,4,FALSE),0)</f>
        <v>0</v>
      </c>
      <c r="T130" s="125"/>
      <c r="U130" s="125">
        <f>IFERROR(VLOOKUP($L130,'2-2 引出数据_合同数据仓库'!$B$2:$BP$10000,15,FALSE),0)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引出数据_合同数据仓库'!$B$2:$BP$10000,3,FALSE),0)</f>
        <v>0</v>
      </c>
      <c r="N131" s="125"/>
      <c r="O131" s="151">
        <f>IFERROR(VLOOKUP((LEFT(VLOOKUP($L131,'2-2 引出数据_合同数据仓库'!$B$2:$BP$10000,64,FALSE),15)&amp;(RIGHT(VLOOKUP($L131,'2-2 引出数据_合同数据仓库'!$B$2:$BP$10000,64,FALSE),4)+1)),'2-2 引出数据_合同数据仓库'!$B$2:$BP$10000,3,FALSE),0)</f>
        <v>0</v>
      </c>
      <c r="P131" s="125"/>
      <c r="Q131" s="125">
        <f>IFERROR(VLOOKUP($L131,'2-2 引出数据_合同数据仓库'!$B$2:$BP$10000,28,FALSE),0)</f>
        <v>0</v>
      </c>
      <c r="R131" s="125">
        <f>IFERROR(VLOOKUP($L131,'2-2 引出数据_合同数据仓库'!$B$2:$BP$10000,29,FALSE),0)</f>
        <v>0</v>
      </c>
      <c r="S131" s="125">
        <f>IFERROR(VLOOKUP($L131,'2-2 引出数据_合同数据仓库'!$B$2:$BP$10000,4,FALSE),0)</f>
        <v>0</v>
      </c>
      <c r="T131" s="125"/>
      <c r="U131" s="125">
        <f>IFERROR(VLOOKUP($L131,'2-2 引出数据_合同数据仓库'!$B$2:$BP$10000,15,FALSE),0)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customHeight="1" outlineLevel="4" spans="1:95">
      <c r="A132" s="126" t="s">
        <v>2806</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customHeight="1" outlineLevel="3" spans="1:95">
      <c r="A133" s="118"/>
      <c r="B133" s="119" t="s">
        <v>784</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引出数据_合同数据仓库'!$B$2:$BP$10000,3,FALSE),0)</f>
        <v>0</v>
      </c>
      <c r="N134" s="125"/>
      <c r="O134" s="151">
        <f>IFERROR(VLOOKUP((LEFT(VLOOKUP($L134,'2-2 引出数据_合同数据仓库'!$B$2:$BP$10000,64,FALSE),15)&amp;(RIGHT(VLOOKUP($L134,'2-2 引出数据_合同数据仓库'!$B$2:$BP$10000,64,FALSE),4)+1)),'2-2 引出数据_合同数据仓库'!$B$2:$BP$10000,3,FALSE),0)</f>
        <v>0</v>
      </c>
      <c r="P134" s="125"/>
      <c r="Q134" s="125">
        <f>IFERROR(VLOOKUP($L134,'2-2 引出数据_合同数据仓库'!$B$2:$BP$10000,28,FALSE),0)</f>
        <v>0</v>
      </c>
      <c r="R134" s="125">
        <f>IFERROR(VLOOKUP($L134,'2-2 引出数据_合同数据仓库'!$B$2:$BP$10000,29,FALSE),0)</f>
        <v>0</v>
      </c>
      <c r="S134" s="125">
        <f>IFERROR(VLOOKUP($L134,'2-2 引出数据_合同数据仓库'!$B$2:$BP$10000,4,FALSE),0)</f>
        <v>0</v>
      </c>
      <c r="T134" s="125"/>
      <c r="U134" s="125">
        <f>IFERROR(VLOOKUP($L134,'2-2 引出数据_合同数据仓库'!$B$2:$BP$10000,15,FALSE),0)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引出数据_合同数据仓库'!$B$2:$BP$10000,3,FALSE),0)</f>
        <v>0</v>
      </c>
      <c r="N135" s="125"/>
      <c r="O135" s="151">
        <f>IFERROR(VLOOKUP((LEFT(VLOOKUP($L135,'2-2 引出数据_合同数据仓库'!$B$2:$BP$10000,64,FALSE),15)&amp;(RIGHT(VLOOKUP($L135,'2-2 引出数据_合同数据仓库'!$B$2:$BP$10000,64,FALSE),4)+1)),'2-2 引出数据_合同数据仓库'!$B$2:$BP$10000,3,FALSE),0)</f>
        <v>0</v>
      </c>
      <c r="P135" s="125"/>
      <c r="Q135" s="125">
        <f>IFERROR(VLOOKUP($L135,'2-2 引出数据_合同数据仓库'!$B$2:$BP$10000,28,FALSE),0)</f>
        <v>0</v>
      </c>
      <c r="R135" s="125">
        <f>IFERROR(VLOOKUP($L135,'2-2 引出数据_合同数据仓库'!$B$2:$BP$10000,29,FALSE),0)</f>
        <v>0</v>
      </c>
      <c r="S135" s="125">
        <f>IFERROR(VLOOKUP($L135,'2-2 引出数据_合同数据仓库'!$B$2:$BP$10000,4,FALSE),0)</f>
        <v>0</v>
      </c>
      <c r="T135" s="125"/>
      <c r="U135" s="125">
        <f>IFERROR(VLOOKUP($L135,'2-2 引出数据_合同数据仓库'!$B$2:$BP$10000,15,FALSE),0)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引出数据_合同数据仓库'!$B$2:$BP$10000,3,FALSE),0)</f>
        <v>0</v>
      </c>
      <c r="N136" s="125"/>
      <c r="O136" s="151">
        <f>IFERROR(VLOOKUP((LEFT(VLOOKUP($L136,'2-2 引出数据_合同数据仓库'!$B$2:$BP$10000,64,FALSE),15)&amp;(RIGHT(VLOOKUP($L136,'2-2 引出数据_合同数据仓库'!$B$2:$BP$10000,64,FALSE),4)+1)),'2-2 引出数据_合同数据仓库'!$B$2:$BP$10000,3,FALSE),0)</f>
        <v>0</v>
      </c>
      <c r="P136" s="125"/>
      <c r="Q136" s="125">
        <f>IFERROR(VLOOKUP($L136,'2-2 引出数据_合同数据仓库'!$B$2:$BP$10000,28,FALSE),0)</f>
        <v>0</v>
      </c>
      <c r="R136" s="125">
        <f>IFERROR(VLOOKUP($L136,'2-2 引出数据_合同数据仓库'!$B$2:$BP$10000,29,FALSE),0)</f>
        <v>0</v>
      </c>
      <c r="S136" s="125">
        <f>IFERROR(VLOOKUP($L136,'2-2 引出数据_合同数据仓库'!$B$2:$BP$10000,4,FALSE),0)</f>
        <v>0</v>
      </c>
      <c r="T136" s="125"/>
      <c r="U136" s="125">
        <f>IFERROR(VLOOKUP($L136,'2-2 引出数据_合同数据仓库'!$B$2:$BP$10000,15,FALSE),0)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引出数据_合同数据仓库'!$B$2:$BP$10000,3,FALSE),0)</f>
        <v>0</v>
      </c>
      <c r="N137" s="125"/>
      <c r="O137" s="151">
        <f>IFERROR(VLOOKUP((LEFT(VLOOKUP($L137,'2-2 引出数据_合同数据仓库'!$B$2:$BP$10000,64,FALSE),15)&amp;(RIGHT(VLOOKUP($L137,'2-2 引出数据_合同数据仓库'!$B$2:$BP$10000,64,FALSE),4)+1)),'2-2 引出数据_合同数据仓库'!$B$2:$BP$10000,3,FALSE),0)</f>
        <v>0</v>
      </c>
      <c r="P137" s="125"/>
      <c r="Q137" s="125">
        <f>IFERROR(VLOOKUP($L137,'2-2 引出数据_合同数据仓库'!$B$2:$BP$10000,28,FALSE),0)</f>
        <v>0</v>
      </c>
      <c r="R137" s="125">
        <f>IFERROR(VLOOKUP($L137,'2-2 引出数据_合同数据仓库'!$B$2:$BP$10000,29,FALSE),0)</f>
        <v>0</v>
      </c>
      <c r="S137" s="125">
        <f>IFERROR(VLOOKUP($L137,'2-2 引出数据_合同数据仓库'!$B$2:$BP$10000,4,FALSE),0)</f>
        <v>0</v>
      </c>
      <c r="T137" s="125"/>
      <c r="U137" s="125">
        <f>IFERROR(VLOOKUP($L137,'2-2 引出数据_合同数据仓库'!$B$2:$BP$10000,15,FALSE),0)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customHeight="1" outlineLevel="4" spans="1:95">
      <c r="A138" s="126" t="s">
        <v>2806</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customHeight="1" outlineLevel="2" spans="1:95">
      <c r="A139" s="48"/>
      <c r="B139" s="115" t="s">
        <v>779</v>
      </c>
      <c r="C139" s="116" t="s">
        <v>1082</v>
      </c>
      <c r="D139" s="48" t="s">
        <v>1083</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customHeight="1" outlineLevel="3" spans="1:95">
      <c r="A140" s="118"/>
      <c r="B140" s="119" t="s">
        <v>784</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引出数据_合同数据仓库'!$B$2:$BP$10000,3,FALSE),0)</f>
        <v>0</v>
      </c>
      <c r="N141" s="125"/>
      <c r="O141" s="151">
        <f>IFERROR(VLOOKUP((LEFT(VLOOKUP($L141,'2-2 引出数据_合同数据仓库'!$B$2:$BP$10000,64,FALSE),15)&amp;(RIGHT(VLOOKUP($L141,'2-2 引出数据_合同数据仓库'!$B$2:$BP$10000,64,FALSE),4)+1)),'2-2 引出数据_合同数据仓库'!$B$2:$BP$10000,3,FALSE),0)</f>
        <v>0</v>
      </c>
      <c r="P141" s="125"/>
      <c r="Q141" s="125">
        <f>IFERROR(VLOOKUP($L141,'2-2 引出数据_合同数据仓库'!$B$2:$BP$10000,28,FALSE),0)</f>
        <v>0</v>
      </c>
      <c r="R141" s="125">
        <f>IFERROR(VLOOKUP($L141,'2-2 引出数据_合同数据仓库'!$B$2:$BP$10000,29,FALSE),0)</f>
        <v>0</v>
      </c>
      <c r="S141" s="125">
        <f>IFERROR(VLOOKUP($L141,'2-2 引出数据_合同数据仓库'!$B$2:$BP$10000,4,FALSE),0)</f>
        <v>0</v>
      </c>
      <c r="T141" s="125"/>
      <c r="U141" s="125">
        <f>IFERROR(VLOOKUP($L141,'2-2 引出数据_合同数据仓库'!$B$2:$BP$10000,15,FALSE),0)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引出数据_合同数据仓库'!$B$2:$BP$10000,3,FALSE),0)</f>
        <v>0</v>
      </c>
      <c r="N142" s="125"/>
      <c r="O142" s="151">
        <f>IFERROR(VLOOKUP((LEFT(VLOOKUP($L142,'2-2 引出数据_合同数据仓库'!$B$2:$BP$10000,64,FALSE),15)&amp;(RIGHT(VLOOKUP($L142,'2-2 引出数据_合同数据仓库'!$B$2:$BP$10000,64,FALSE),4)+1)),'2-2 引出数据_合同数据仓库'!$B$2:$BP$10000,3,FALSE),0)</f>
        <v>0</v>
      </c>
      <c r="P142" s="125"/>
      <c r="Q142" s="125">
        <f>IFERROR(VLOOKUP($L142,'2-2 引出数据_合同数据仓库'!$B$2:$BP$10000,28,FALSE),0)</f>
        <v>0</v>
      </c>
      <c r="R142" s="125">
        <f>IFERROR(VLOOKUP($L142,'2-2 引出数据_合同数据仓库'!$B$2:$BP$10000,29,FALSE),0)</f>
        <v>0</v>
      </c>
      <c r="S142" s="125">
        <f>IFERROR(VLOOKUP($L142,'2-2 引出数据_合同数据仓库'!$B$2:$BP$10000,4,FALSE),0)</f>
        <v>0</v>
      </c>
      <c r="T142" s="125"/>
      <c r="U142" s="125">
        <f>IFERROR(VLOOKUP($L142,'2-2 引出数据_合同数据仓库'!$B$2:$BP$10000,15,FALSE),0)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引出数据_合同数据仓库'!$B$2:$BP$10000,3,FALSE),0)</f>
        <v>0</v>
      </c>
      <c r="N143" s="125"/>
      <c r="O143" s="151">
        <f>IFERROR(VLOOKUP((LEFT(VLOOKUP($L143,'2-2 引出数据_合同数据仓库'!$B$2:$BP$10000,64,FALSE),15)&amp;(RIGHT(VLOOKUP($L143,'2-2 引出数据_合同数据仓库'!$B$2:$BP$10000,64,FALSE),4)+1)),'2-2 引出数据_合同数据仓库'!$B$2:$BP$10000,3,FALSE),0)</f>
        <v>0</v>
      </c>
      <c r="P143" s="125"/>
      <c r="Q143" s="125">
        <f>IFERROR(VLOOKUP($L143,'2-2 引出数据_合同数据仓库'!$B$2:$BP$10000,28,FALSE),0)</f>
        <v>0</v>
      </c>
      <c r="R143" s="125">
        <f>IFERROR(VLOOKUP($L143,'2-2 引出数据_合同数据仓库'!$B$2:$BP$10000,29,FALSE),0)</f>
        <v>0</v>
      </c>
      <c r="S143" s="125">
        <f>IFERROR(VLOOKUP($L143,'2-2 引出数据_合同数据仓库'!$B$2:$BP$10000,4,FALSE),0)</f>
        <v>0</v>
      </c>
      <c r="T143" s="125"/>
      <c r="U143" s="125">
        <f>IFERROR(VLOOKUP($L143,'2-2 引出数据_合同数据仓库'!$B$2:$BP$10000,15,FALSE),0)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引出数据_合同数据仓库'!$B$2:$BP$10000,3,FALSE),0)</f>
        <v>0</v>
      </c>
      <c r="N144" s="125"/>
      <c r="O144" s="151">
        <f>IFERROR(VLOOKUP((LEFT(VLOOKUP($L144,'2-2 引出数据_合同数据仓库'!$B$2:$BP$10000,64,FALSE),15)&amp;(RIGHT(VLOOKUP($L144,'2-2 引出数据_合同数据仓库'!$B$2:$BP$10000,64,FALSE),4)+1)),'2-2 引出数据_合同数据仓库'!$B$2:$BP$10000,3,FALSE),0)</f>
        <v>0</v>
      </c>
      <c r="P144" s="125"/>
      <c r="Q144" s="125">
        <f>IFERROR(VLOOKUP($L144,'2-2 引出数据_合同数据仓库'!$B$2:$BP$10000,28,FALSE),0)</f>
        <v>0</v>
      </c>
      <c r="R144" s="125">
        <f>IFERROR(VLOOKUP($L144,'2-2 引出数据_合同数据仓库'!$B$2:$BP$10000,29,FALSE),0)</f>
        <v>0</v>
      </c>
      <c r="S144" s="125">
        <f>IFERROR(VLOOKUP($L144,'2-2 引出数据_合同数据仓库'!$B$2:$BP$10000,4,FALSE),0)</f>
        <v>0</v>
      </c>
      <c r="T144" s="125"/>
      <c r="U144" s="125">
        <f>IFERROR(VLOOKUP($L144,'2-2 引出数据_合同数据仓库'!$B$2:$BP$10000,15,FALSE),0)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customHeight="1" outlineLevel="4" spans="1:95">
      <c r="A145" s="126" t="s">
        <v>2806</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customHeight="1" outlineLevel="3" spans="1:95">
      <c r="A146" s="118"/>
      <c r="B146" s="119" t="s">
        <v>784</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customHeight="1" outlineLevel="4" spans="1:95">
      <c r="A147" s="122"/>
      <c r="B147" s="123"/>
      <c r="C147" s="124" t="s">
        <v>1092</v>
      </c>
      <c r="D147" s="131" t="s">
        <v>2807</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引出数据_合同数据仓库'!$B$2:$BP$10000,3,FALSE),0)</f>
        <v>0</v>
      </c>
      <c r="N148" s="125"/>
      <c r="O148" s="151">
        <f>IFERROR(VLOOKUP((LEFT(VLOOKUP($L148,'2-2 引出数据_合同数据仓库'!$B$2:$BP$10000,64,FALSE),15)&amp;(RIGHT(VLOOKUP($L148,'2-2 引出数据_合同数据仓库'!$B$2:$BP$10000,64,FALSE),4)+1)),'2-2 引出数据_合同数据仓库'!$B$2:$BP$10000,3,FALSE),0)</f>
        <v>0</v>
      </c>
      <c r="P148" s="125"/>
      <c r="Q148" s="125">
        <f>IFERROR(VLOOKUP($L148,'2-2 引出数据_合同数据仓库'!$B$2:$BP$10000,28,FALSE),0)</f>
        <v>0</v>
      </c>
      <c r="R148" s="125">
        <f>IFERROR(VLOOKUP($L148,'2-2 引出数据_合同数据仓库'!$B$2:$BP$10000,29,FALSE),0)</f>
        <v>0</v>
      </c>
      <c r="S148" s="125">
        <f>IFERROR(VLOOKUP($L148,'2-2 引出数据_合同数据仓库'!$B$2:$BP$10000,4,FALSE),0)</f>
        <v>0</v>
      </c>
      <c r="T148" s="125"/>
      <c r="U148" s="125">
        <f>IFERROR(VLOOKUP($L148,'2-2 引出数据_合同数据仓库'!$B$2:$BP$10000,15,FALSE),0)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引出数据_合同数据仓库'!$B$2:$BP$10000,3,FALSE),0)</f>
        <v>0</v>
      </c>
      <c r="N149" s="125"/>
      <c r="O149" s="151">
        <f>IFERROR(VLOOKUP((LEFT(VLOOKUP($L149,'2-2 引出数据_合同数据仓库'!$B$2:$BP$10000,64,FALSE),15)&amp;(RIGHT(VLOOKUP($L149,'2-2 引出数据_合同数据仓库'!$B$2:$BP$10000,64,FALSE),4)+1)),'2-2 引出数据_合同数据仓库'!$B$2:$BP$10000,3,FALSE),0)</f>
        <v>0</v>
      </c>
      <c r="P149" s="125"/>
      <c r="Q149" s="125">
        <f>IFERROR(VLOOKUP($L149,'2-2 引出数据_合同数据仓库'!$B$2:$BP$10000,28,FALSE),0)</f>
        <v>0</v>
      </c>
      <c r="R149" s="125">
        <f>IFERROR(VLOOKUP($L149,'2-2 引出数据_合同数据仓库'!$B$2:$BP$10000,29,FALSE),0)</f>
        <v>0</v>
      </c>
      <c r="S149" s="125">
        <f>IFERROR(VLOOKUP($L149,'2-2 引出数据_合同数据仓库'!$B$2:$BP$10000,4,FALSE),0)</f>
        <v>0</v>
      </c>
      <c r="T149" s="125"/>
      <c r="U149" s="125">
        <f>IFERROR(VLOOKUP($L149,'2-2 引出数据_合同数据仓库'!$B$2:$BP$10000,15,FALSE),0)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引出数据_合同数据仓库'!$B$2:$BP$10000,3,FALSE),0)</f>
        <v>0</v>
      </c>
      <c r="N150" s="125"/>
      <c r="O150" s="151">
        <f>IFERROR(VLOOKUP((LEFT(VLOOKUP($L150,'2-2 引出数据_合同数据仓库'!$B$2:$BP$10000,64,FALSE),15)&amp;(RIGHT(VLOOKUP($L150,'2-2 引出数据_合同数据仓库'!$B$2:$BP$10000,64,FALSE),4)+1)),'2-2 引出数据_合同数据仓库'!$B$2:$BP$10000,3,FALSE),0)</f>
        <v>0</v>
      </c>
      <c r="P150" s="125"/>
      <c r="Q150" s="125">
        <f>IFERROR(VLOOKUP($L150,'2-2 引出数据_合同数据仓库'!$B$2:$BP$10000,28,FALSE),0)</f>
        <v>0</v>
      </c>
      <c r="R150" s="125">
        <f>IFERROR(VLOOKUP($L150,'2-2 引出数据_合同数据仓库'!$B$2:$BP$10000,29,FALSE),0)</f>
        <v>0</v>
      </c>
      <c r="S150" s="125">
        <f>IFERROR(VLOOKUP($L150,'2-2 引出数据_合同数据仓库'!$B$2:$BP$10000,4,FALSE),0)</f>
        <v>0</v>
      </c>
      <c r="T150" s="125"/>
      <c r="U150" s="125">
        <f>IFERROR(VLOOKUP($L150,'2-2 引出数据_合同数据仓库'!$B$2:$BP$10000,15,FALSE),0)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customHeight="1" outlineLevel="4" spans="1:95">
      <c r="A151" s="126" t="s">
        <v>2806</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customHeight="1" outlineLevel="3" spans="1:95">
      <c r="A152" s="118"/>
      <c r="B152" s="119" t="s">
        <v>784</v>
      </c>
      <c r="C152" s="120" t="s">
        <v>1098</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引出数据_合同数据仓库'!$B$2:$BP$10000,3,FALSE),0)</f>
        <v>0</v>
      </c>
      <c r="N153" s="125"/>
      <c r="O153" s="151">
        <f>IFERROR(VLOOKUP((LEFT(VLOOKUP($L153,'2-2 引出数据_合同数据仓库'!$B$2:$BP$10000,64,FALSE),15)&amp;(RIGHT(VLOOKUP($L153,'2-2 引出数据_合同数据仓库'!$B$2:$BP$10000,64,FALSE),4)+1)),'2-2 引出数据_合同数据仓库'!$B$2:$BP$10000,3,FALSE),0)</f>
        <v>0</v>
      </c>
      <c r="P153" s="125"/>
      <c r="Q153" s="125">
        <f>IFERROR(VLOOKUP($L153,'2-2 引出数据_合同数据仓库'!$B$2:$BP$10000,28,FALSE),0)</f>
        <v>0</v>
      </c>
      <c r="R153" s="125">
        <f>IFERROR(VLOOKUP($L153,'2-2 引出数据_合同数据仓库'!$B$2:$BP$10000,29,FALSE),0)</f>
        <v>0</v>
      </c>
      <c r="S153" s="125">
        <f>IFERROR(VLOOKUP($L153,'2-2 引出数据_合同数据仓库'!$B$2:$BP$10000,4,FALSE),0)</f>
        <v>0</v>
      </c>
      <c r="T153" s="125"/>
      <c r="U153" s="125">
        <f>IFERROR(VLOOKUP($L153,'2-2 引出数据_合同数据仓库'!$B$2:$BP$10000,15,FALSE),0)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引出数据_合同数据仓库'!$B$2:$BP$10000,3,FALSE),0)</f>
        <v>0</v>
      </c>
      <c r="N154" s="125"/>
      <c r="O154" s="151">
        <f>IFERROR(VLOOKUP((LEFT(VLOOKUP($L154,'2-2 引出数据_合同数据仓库'!$B$2:$BP$10000,64,FALSE),15)&amp;(RIGHT(VLOOKUP($L154,'2-2 引出数据_合同数据仓库'!$B$2:$BP$10000,64,FALSE),4)+1)),'2-2 引出数据_合同数据仓库'!$B$2:$BP$10000,3,FALSE),0)</f>
        <v>0</v>
      </c>
      <c r="P154" s="125"/>
      <c r="Q154" s="125">
        <f>IFERROR(VLOOKUP($L154,'2-2 引出数据_合同数据仓库'!$B$2:$BP$10000,28,FALSE),0)</f>
        <v>0</v>
      </c>
      <c r="R154" s="125">
        <f>IFERROR(VLOOKUP($L154,'2-2 引出数据_合同数据仓库'!$B$2:$BP$10000,29,FALSE),0)</f>
        <v>0</v>
      </c>
      <c r="S154" s="125">
        <f>IFERROR(VLOOKUP($L154,'2-2 引出数据_合同数据仓库'!$B$2:$BP$10000,4,FALSE),0)</f>
        <v>0</v>
      </c>
      <c r="T154" s="125"/>
      <c r="U154" s="125">
        <f>IFERROR(VLOOKUP($L154,'2-2 引出数据_合同数据仓库'!$B$2:$BP$10000,15,FALSE),0)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引出数据_合同数据仓库'!$B$2:$BP$10000,3,FALSE),0)</f>
        <v>0</v>
      </c>
      <c r="N155" s="125"/>
      <c r="O155" s="151">
        <f>IFERROR(VLOOKUP((LEFT(VLOOKUP($L155,'2-2 引出数据_合同数据仓库'!$B$2:$BP$10000,64,FALSE),15)&amp;(RIGHT(VLOOKUP($L155,'2-2 引出数据_合同数据仓库'!$B$2:$BP$10000,64,FALSE),4)+1)),'2-2 引出数据_合同数据仓库'!$B$2:$BP$10000,3,FALSE),0)</f>
        <v>0</v>
      </c>
      <c r="P155" s="125"/>
      <c r="Q155" s="125">
        <f>IFERROR(VLOOKUP($L155,'2-2 引出数据_合同数据仓库'!$B$2:$BP$10000,28,FALSE),0)</f>
        <v>0</v>
      </c>
      <c r="R155" s="125">
        <f>IFERROR(VLOOKUP($L155,'2-2 引出数据_合同数据仓库'!$B$2:$BP$10000,29,FALSE),0)</f>
        <v>0</v>
      </c>
      <c r="S155" s="125">
        <f>IFERROR(VLOOKUP($L155,'2-2 引出数据_合同数据仓库'!$B$2:$BP$10000,4,FALSE),0)</f>
        <v>0</v>
      </c>
      <c r="T155" s="125"/>
      <c r="U155" s="125">
        <f>IFERROR(VLOOKUP($L155,'2-2 引出数据_合同数据仓库'!$B$2:$BP$10000,15,FALSE),0)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引出数据_合同数据仓库'!$B$2:$BP$10000,3,FALSE),0)</f>
        <v>0</v>
      </c>
      <c r="N156" s="125"/>
      <c r="O156" s="151">
        <f>IFERROR(VLOOKUP((LEFT(VLOOKUP($L156,'2-2 引出数据_合同数据仓库'!$B$2:$BP$10000,64,FALSE),15)&amp;(RIGHT(VLOOKUP($L156,'2-2 引出数据_合同数据仓库'!$B$2:$BP$10000,64,FALSE),4)+1)),'2-2 引出数据_合同数据仓库'!$B$2:$BP$10000,3,FALSE),0)</f>
        <v>0</v>
      </c>
      <c r="P156" s="125"/>
      <c r="Q156" s="125">
        <f>IFERROR(VLOOKUP($L156,'2-2 引出数据_合同数据仓库'!$B$2:$BP$10000,28,FALSE),0)</f>
        <v>0</v>
      </c>
      <c r="R156" s="125">
        <f>IFERROR(VLOOKUP($L156,'2-2 引出数据_合同数据仓库'!$B$2:$BP$10000,29,FALSE),0)</f>
        <v>0</v>
      </c>
      <c r="S156" s="125">
        <f>IFERROR(VLOOKUP($L156,'2-2 引出数据_合同数据仓库'!$B$2:$BP$10000,4,FALSE),0)</f>
        <v>0</v>
      </c>
      <c r="T156" s="125"/>
      <c r="U156" s="125">
        <f>IFERROR(VLOOKUP($L156,'2-2 引出数据_合同数据仓库'!$B$2:$BP$10000,15,FALSE),0)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customHeight="1" outlineLevel="4" spans="1:95">
      <c r="A157" s="126" t="s">
        <v>2806</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customHeight="1" outlineLevel="2" spans="1:95">
      <c r="A158" s="48"/>
      <c r="B158" s="115" t="s">
        <v>779</v>
      </c>
      <c r="C158" s="116" t="s">
        <v>1105</v>
      </c>
      <c r="D158" s="48" t="s">
        <v>1106</v>
      </c>
      <c r="E158" s="115"/>
      <c r="F158" s="115"/>
      <c r="G158" s="115"/>
      <c r="H158" s="117">
        <f>X158+AA158+AD158+AG158+AJ158+AM158+AP158+AS158+AV158+AY158+BB158+BE158</f>
        <v>0</v>
      </c>
      <c r="I158" s="117">
        <f>Y158+AB158+AE158+AH158+AK158+AN158+AQ158+AT158+AW158+AZ158+BC158+BF158</f>
        <v>0</v>
      </c>
      <c r="J158" s="117">
        <f t="shared" si="1570"/>
        <v>0</v>
      </c>
      <c r="K158" s="117"/>
      <c r="L158" s="148"/>
      <c r="M158" s="148"/>
      <c r="N158" s="117"/>
      <c r="O158" s="117"/>
      <c r="P158" s="117"/>
      <c r="Q158" s="117"/>
      <c r="R158" s="117"/>
      <c r="S158" s="117"/>
      <c r="T158" s="117"/>
      <c r="U158" s="117"/>
      <c r="V158" s="117"/>
      <c r="W158" s="117"/>
      <c r="X158" s="117">
        <f>VLOOKUP($C158,'1 预算编制表单'!$C:$BJ,27,FALSE)</f>
        <v>0</v>
      </c>
      <c r="Y158" s="117">
        <f>X158-Z158</f>
        <v>0</v>
      </c>
      <c r="Z158" s="117">
        <f>Z159+Z165+Z171</f>
        <v>0</v>
      </c>
      <c r="AA158" s="117">
        <f>VLOOKUP($C158,'1 预算编制表单'!$C:$BJ,30,FALSE)</f>
        <v>0</v>
      </c>
      <c r="AB158" s="117">
        <f>AA158-AC158</f>
        <v>0</v>
      </c>
      <c r="AC158" s="117">
        <f>AC159+AC165+AC171</f>
        <v>0</v>
      </c>
      <c r="AD158" s="117">
        <f>VLOOKUP($C158,'1 预算编制表单'!$C:$BJ,33,FALSE)</f>
        <v>0</v>
      </c>
      <c r="AE158" s="117">
        <f>AD158-AF158</f>
        <v>0</v>
      </c>
      <c r="AF158" s="117">
        <f>AF159+AF165+AF171</f>
        <v>0</v>
      </c>
      <c r="AG158" s="117">
        <f>VLOOKUP($C158,'1 预算编制表单'!$C:$BJ,36,FALSE)</f>
        <v>0</v>
      </c>
      <c r="AH158" s="117">
        <f>AG158-AI158</f>
        <v>0</v>
      </c>
      <c r="AI158" s="117">
        <f>AI159+AI165+AI171</f>
        <v>0</v>
      </c>
      <c r="AJ158" s="117">
        <f>VLOOKUP($C158,'1 预算编制表单'!$C:$BJ,39,FALSE)</f>
        <v>0</v>
      </c>
      <c r="AK158" s="117">
        <f>AJ158-AL158</f>
        <v>0</v>
      </c>
      <c r="AL158" s="117">
        <f>AL159+AL165+AL171</f>
        <v>0</v>
      </c>
      <c r="AM158" s="117">
        <f>VLOOKUP($C158,'1 预算编制表单'!$C:$BJ,42,FALSE)</f>
        <v>0</v>
      </c>
      <c r="AN158" s="117">
        <f>AM158-AO158</f>
        <v>0</v>
      </c>
      <c r="AO158" s="117">
        <f>AO159+AO165+AO171</f>
        <v>0</v>
      </c>
      <c r="AP158" s="117">
        <f>VLOOKUP($C158,'1 预算编制表单'!$C:$BJ,45,FALSE)</f>
        <v>0</v>
      </c>
      <c r="AQ158" s="117">
        <f>AP158-AR158</f>
        <v>0</v>
      </c>
      <c r="AR158" s="117">
        <f>AR159+AR165+AR171</f>
        <v>0</v>
      </c>
      <c r="AS158" s="117">
        <f>VLOOKUP($C158,'1 预算编制表单'!$C:$BJ,48,FALSE)</f>
        <v>0</v>
      </c>
      <c r="AT158" s="117">
        <f>AS158-AU158</f>
        <v>0</v>
      </c>
      <c r="AU158" s="117">
        <f>AU159+AU165+AU171</f>
        <v>0</v>
      </c>
      <c r="AV158" s="117">
        <f>VLOOKUP($C158,'1 预算编制表单'!$C:$BJ,51,FALSE)</f>
        <v>0</v>
      </c>
      <c r="AW158" s="117">
        <f>AV158-AX158</f>
        <v>0</v>
      </c>
      <c r="AX158" s="117">
        <f>AX159+AX165+AX171</f>
        <v>0</v>
      </c>
      <c r="AY158" s="117">
        <f>VLOOKUP($C158,'1 预算编制表单'!$C:$BJ,54,FALSE)</f>
        <v>0</v>
      </c>
      <c r="AZ158" s="117">
        <f>AY158-BA158</f>
        <v>0</v>
      </c>
      <c r="BA158" s="117">
        <f>BA159+BA165+BA171</f>
        <v>0</v>
      </c>
      <c r="BB158" s="117">
        <f>VLOOKUP($C158,'1 预算编制表单'!$C:$BJ,57,FALSE)</f>
        <v>0</v>
      </c>
      <c r="BC158" s="117">
        <f>BB158-BD158</f>
        <v>0</v>
      </c>
      <c r="BD158" s="117">
        <f>BD159+BD165+BD171</f>
        <v>0</v>
      </c>
      <c r="BE158" s="117">
        <f>VLOOKUP($C158,'1 预算编制表单'!$C:$BJ,60,FALSE)</f>
        <v>0</v>
      </c>
      <c r="BF158" s="117">
        <f>BE158-BG158</f>
        <v>0</v>
      </c>
      <c r="BG158" s="117">
        <f>BG159+BG165+BG171</f>
        <v>0</v>
      </c>
      <c r="BH158" s="117">
        <f>VLOOKUP($C158,'1 预算编制表单'!$C:$BJ,27,FALSE)</f>
        <v>0</v>
      </c>
      <c r="BI158" s="117">
        <f>BH158-BJ158</f>
        <v>0</v>
      </c>
      <c r="BJ158" s="117">
        <f>BJ159+BJ165+BJ171</f>
        <v>0</v>
      </c>
      <c r="BK158" s="117">
        <f>VLOOKUP($C158,'1 预算编制表单'!$C:$BJ,30,FALSE)</f>
        <v>0</v>
      </c>
      <c r="BL158" s="117">
        <f>BK158-BM158</f>
        <v>0</v>
      </c>
      <c r="BM158" s="117">
        <f>BM159+BM165+BM171</f>
        <v>0</v>
      </c>
      <c r="BN158" s="117">
        <f>VLOOKUP($C158,'1 预算编制表单'!$C:$BJ,33,FALSE)</f>
        <v>0</v>
      </c>
      <c r="BO158" s="117">
        <f>BN158-BP158</f>
        <v>0</v>
      </c>
      <c r="BP158" s="117">
        <f>BP159+BP165+BP171</f>
        <v>0</v>
      </c>
      <c r="BQ158" s="117">
        <f>VLOOKUP($C158,'1 预算编制表单'!$C:$BJ,36,FALSE)</f>
        <v>0</v>
      </c>
      <c r="BR158" s="117">
        <f>BQ158-BS158</f>
        <v>0</v>
      </c>
      <c r="BS158" s="117">
        <f>BS159+BS165+BS171</f>
        <v>0</v>
      </c>
      <c r="BT158" s="117">
        <f>VLOOKUP($C158,'1 预算编制表单'!$C:$BJ,39,FALSE)</f>
        <v>0</v>
      </c>
      <c r="BU158" s="117">
        <f>BT158-BV158</f>
        <v>0</v>
      </c>
      <c r="BV158" s="117">
        <f>BV159+BV165+BV171</f>
        <v>0</v>
      </c>
      <c r="BW158" s="117">
        <f>VLOOKUP($C158,'1 预算编制表单'!$C:$BJ,42,FALSE)</f>
        <v>0</v>
      </c>
      <c r="BX158" s="117">
        <f>BW158-BY158</f>
        <v>0</v>
      </c>
      <c r="BY158" s="117">
        <f>BY159+BY165+BY171</f>
        <v>0</v>
      </c>
      <c r="BZ158" s="117">
        <f>VLOOKUP($C158,'1 预算编制表单'!$C:$BJ,45,FALSE)</f>
        <v>0</v>
      </c>
      <c r="CA158" s="117">
        <f>BZ158-CB158</f>
        <v>0</v>
      </c>
      <c r="CB158" s="117">
        <f>CB159+CB165+CB171</f>
        <v>0</v>
      </c>
      <c r="CC158" s="117">
        <f>VLOOKUP($C158,'1 预算编制表单'!$C:$BJ,48,FALSE)</f>
        <v>0</v>
      </c>
      <c r="CD158" s="117">
        <f>CC158-CE158</f>
        <v>0</v>
      </c>
      <c r="CE158" s="117">
        <f>CE159+CE165+CE171</f>
        <v>0</v>
      </c>
      <c r="CF158" s="117">
        <f>VLOOKUP($C158,'1 预算编制表单'!$C:$BJ,51,FALSE)</f>
        <v>0</v>
      </c>
      <c r="CG158" s="117">
        <f>CF158-CH158</f>
        <v>0</v>
      </c>
      <c r="CH158" s="117">
        <f>CH159+CH165+CH171</f>
        <v>0</v>
      </c>
      <c r="CI158" s="117">
        <f>VLOOKUP($C158,'1 预算编制表单'!$C:$BJ,54,FALSE)</f>
        <v>0</v>
      </c>
      <c r="CJ158" s="117">
        <f>CI158-CK158</f>
        <v>0</v>
      </c>
      <c r="CK158" s="117">
        <f>CK159+CK165+CK171</f>
        <v>0</v>
      </c>
      <c r="CL158" s="117">
        <f>VLOOKUP($C158,'1 预算编制表单'!$C:$BJ,57,FALSE)</f>
        <v>0</v>
      </c>
      <c r="CM158" s="117">
        <f>CL158-CN158</f>
        <v>0</v>
      </c>
      <c r="CN158" s="117">
        <f>CN159+CN165+CN171</f>
        <v>0</v>
      </c>
      <c r="CO158" s="117">
        <f>VLOOKUP($C158,'1 预算编制表单'!$C:$BJ,60,FALSE)</f>
        <v>0</v>
      </c>
      <c r="CP158" s="117">
        <f>CO158-CQ158</f>
        <v>0</v>
      </c>
      <c r="CQ158" s="117">
        <f>CQ159+CQ165+CQ171</f>
        <v>0</v>
      </c>
    </row>
    <row r="159" ht="24" customHeight="1" outlineLevel="3" spans="1:95">
      <c r="A159" s="118"/>
      <c r="B159" s="119" t="s">
        <v>784</v>
      </c>
      <c r="C159" s="120" t="s">
        <v>130</v>
      </c>
      <c r="D159" s="118" t="s">
        <v>109</v>
      </c>
      <c r="E159" s="119"/>
      <c r="F159" s="119"/>
      <c r="G159" s="119"/>
      <c r="H159" s="121">
        <f>X159+AA159+AD159+AG159+AJ159+AM159+AP159+AS159+AV159+AY159+BB159+BE159</f>
        <v>0</v>
      </c>
      <c r="I159" s="121">
        <f>Y159+AB159+AE159+AH159+AK159+AN159+AQ159+AT159+AW159+AZ159+BC159+BF159</f>
        <v>0</v>
      </c>
      <c r="J159" s="121">
        <f t="shared" si="1570"/>
        <v>0</v>
      </c>
      <c r="K159" s="121"/>
      <c r="L159" s="149"/>
      <c r="M159" s="149"/>
      <c r="N159" s="121"/>
      <c r="O159" s="121"/>
      <c r="P159" s="121"/>
      <c r="Q159" s="121"/>
      <c r="R159" s="121"/>
      <c r="S159" s="121"/>
      <c r="T159" s="121"/>
      <c r="U159" s="121"/>
      <c r="V159" s="121"/>
      <c r="W159" s="121"/>
      <c r="X159" s="121">
        <f>VLOOKUP($C159,'1 预算编制表单'!$C:$BJ,27,FALSE)</f>
        <v>0</v>
      </c>
      <c r="Y159" s="121">
        <f>X159-Z159</f>
        <v>0</v>
      </c>
      <c r="Z159" s="121">
        <f>SUM(Z160:Z164)</f>
        <v>0</v>
      </c>
      <c r="AA159" s="121">
        <f>VLOOKUP($C159,'1 预算编制表单'!$C:$BJ,30,FALSE)</f>
        <v>0</v>
      </c>
      <c r="AB159" s="121">
        <f>AA159-AC159</f>
        <v>0</v>
      </c>
      <c r="AC159" s="121">
        <f>SUM(AC160:AC164)</f>
        <v>0</v>
      </c>
      <c r="AD159" s="121">
        <f>VLOOKUP($C159,'1 预算编制表单'!$C:$BJ,33,FALSE)</f>
        <v>0</v>
      </c>
      <c r="AE159" s="121">
        <f>AD159-AF159</f>
        <v>0</v>
      </c>
      <c r="AF159" s="121">
        <f>SUM(AF160:AF164)</f>
        <v>0</v>
      </c>
      <c r="AG159" s="121">
        <f>VLOOKUP($C159,'1 预算编制表单'!$C:$BJ,36,FALSE)</f>
        <v>0</v>
      </c>
      <c r="AH159" s="121">
        <f>AG159-AI159</f>
        <v>0</v>
      </c>
      <c r="AI159" s="121">
        <f>SUM(AI160:AI164)</f>
        <v>0</v>
      </c>
      <c r="AJ159" s="121">
        <f>VLOOKUP($C159,'1 预算编制表单'!$C:$BJ,39,FALSE)</f>
        <v>0</v>
      </c>
      <c r="AK159" s="121">
        <f>AJ159-AL159</f>
        <v>0</v>
      </c>
      <c r="AL159" s="121">
        <f>SUM(AL160:AL164)</f>
        <v>0</v>
      </c>
      <c r="AM159" s="121">
        <f>VLOOKUP($C159,'1 预算编制表单'!$C:$BJ,42,FALSE)</f>
        <v>0</v>
      </c>
      <c r="AN159" s="121">
        <f>AM159-AO159</f>
        <v>0</v>
      </c>
      <c r="AO159" s="121">
        <f>SUM(AO160:AO164)</f>
        <v>0</v>
      </c>
      <c r="AP159" s="121">
        <f>VLOOKUP($C159,'1 预算编制表单'!$C:$BJ,45,FALSE)</f>
        <v>0</v>
      </c>
      <c r="AQ159" s="121">
        <f>AP159-AR159</f>
        <v>0</v>
      </c>
      <c r="AR159" s="121">
        <f>SUM(AR160:AR164)</f>
        <v>0</v>
      </c>
      <c r="AS159" s="121">
        <f>VLOOKUP($C159,'1 预算编制表单'!$C:$BJ,48,FALSE)</f>
        <v>0</v>
      </c>
      <c r="AT159" s="121">
        <f>AS159-AU159</f>
        <v>0</v>
      </c>
      <c r="AU159" s="121">
        <f>SUM(AU160:AU164)</f>
        <v>0</v>
      </c>
      <c r="AV159" s="121">
        <f>VLOOKUP($C159,'1 预算编制表单'!$C:$BJ,51,FALSE)</f>
        <v>0</v>
      </c>
      <c r="AW159" s="121">
        <f>AV159-AX159</f>
        <v>0</v>
      </c>
      <c r="AX159" s="121">
        <f>SUM(AX160:AX164)</f>
        <v>0</v>
      </c>
      <c r="AY159" s="121">
        <f>VLOOKUP($C159,'1 预算编制表单'!$C:$BJ,54,FALSE)</f>
        <v>0</v>
      </c>
      <c r="AZ159" s="121">
        <f>AY159-BA159</f>
        <v>0</v>
      </c>
      <c r="BA159" s="121">
        <f>SUM(BA160:BA164)</f>
        <v>0</v>
      </c>
      <c r="BB159" s="121">
        <f>VLOOKUP($C159,'1 预算编制表单'!$C:$BJ,57,FALSE)</f>
        <v>0</v>
      </c>
      <c r="BC159" s="121">
        <f>BB159-BD159</f>
        <v>0</v>
      </c>
      <c r="BD159" s="121">
        <f>SUM(BD160:BD164)</f>
        <v>0</v>
      </c>
      <c r="BE159" s="121">
        <f>VLOOKUP($C159,'1 预算编制表单'!$C:$BJ,60,FALSE)</f>
        <v>0</v>
      </c>
      <c r="BF159" s="121">
        <f>BE159-BG159</f>
        <v>0</v>
      </c>
      <c r="BG159" s="121">
        <f>SUM(BG160:BG164)</f>
        <v>0</v>
      </c>
      <c r="BH159" s="121">
        <f>VLOOKUP($C159,'1 预算编制表单'!$C:$BJ,27,FALSE)</f>
        <v>0</v>
      </c>
      <c r="BI159" s="121">
        <f>BH159-BJ159</f>
        <v>0</v>
      </c>
      <c r="BJ159" s="121">
        <f>SUM(BJ160:BJ164)</f>
        <v>0</v>
      </c>
      <c r="BK159" s="121">
        <f>VLOOKUP($C159,'1 预算编制表单'!$C:$BJ,30,FALSE)</f>
        <v>0</v>
      </c>
      <c r="BL159" s="121">
        <f>BK159-BM159</f>
        <v>0</v>
      </c>
      <c r="BM159" s="121">
        <f>SUM(BM160:BM164)</f>
        <v>0</v>
      </c>
      <c r="BN159" s="121">
        <f>VLOOKUP($C159,'1 预算编制表单'!$C:$BJ,33,FALSE)</f>
        <v>0</v>
      </c>
      <c r="BO159" s="121">
        <f>BN159-BP159</f>
        <v>0</v>
      </c>
      <c r="BP159" s="121">
        <f>SUM(BP160:BP164)</f>
        <v>0</v>
      </c>
      <c r="BQ159" s="121">
        <f>VLOOKUP($C159,'1 预算编制表单'!$C:$BJ,36,FALSE)</f>
        <v>0</v>
      </c>
      <c r="BR159" s="121">
        <f>BQ159-BS159</f>
        <v>0</v>
      </c>
      <c r="BS159" s="121">
        <f>SUM(BS160:BS164)</f>
        <v>0</v>
      </c>
      <c r="BT159" s="121">
        <f>VLOOKUP($C159,'1 预算编制表单'!$C:$BJ,39,FALSE)</f>
        <v>0</v>
      </c>
      <c r="BU159" s="121">
        <f>BT159-BV159</f>
        <v>0</v>
      </c>
      <c r="BV159" s="121">
        <f>SUM(BV160:BV164)</f>
        <v>0</v>
      </c>
      <c r="BW159" s="121">
        <f>VLOOKUP($C159,'1 预算编制表单'!$C:$BJ,42,FALSE)</f>
        <v>0</v>
      </c>
      <c r="BX159" s="121">
        <f>BW159-BY159</f>
        <v>0</v>
      </c>
      <c r="BY159" s="121">
        <f>SUM(BY160:BY164)</f>
        <v>0</v>
      </c>
      <c r="BZ159" s="121">
        <f>VLOOKUP($C159,'1 预算编制表单'!$C:$BJ,45,FALSE)</f>
        <v>0</v>
      </c>
      <c r="CA159" s="121">
        <f>BZ159-CB159</f>
        <v>0</v>
      </c>
      <c r="CB159" s="121">
        <f>SUM(CB160:CB164)</f>
        <v>0</v>
      </c>
      <c r="CC159" s="121">
        <f>VLOOKUP($C159,'1 预算编制表单'!$C:$BJ,48,FALSE)</f>
        <v>0</v>
      </c>
      <c r="CD159" s="121">
        <f>CC159-CE159</f>
        <v>0</v>
      </c>
      <c r="CE159" s="121">
        <f>SUM(CE160:CE164)</f>
        <v>0</v>
      </c>
      <c r="CF159" s="121">
        <f>VLOOKUP($C159,'1 预算编制表单'!$C:$BJ,51,FALSE)</f>
        <v>0</v>
      </c>
      <c r="CG159" s="121">
        <f>CF159-CH159</f>
        <v>0</v>
      </c>
      <c r="CH159" s="121">
        <f>SUM(CH160:CH164)</f>
        <v>0</v>
      </c>
      <c r="CI159" s="121">
        <f>VLOOKUP($C159,'1 预算编制表单'!$C:$BJ,54,FALSE)</f>
        <v>0</v>
      </c>
      <c r="CJ159" s="121">
        <f>CI159-CK159</f>
        <v>0</v>
      </c>
      <c r="CK159" s="121">
        <f>SUM(CK160:CK164)</f>
        <v>0</v>
      </c>
      <c r="CL159" s="121">
        <f>VLOOKUP($C159,'1 预算编制表单'!$C:$BJ,57,FALSE)</f>
        <v>0</v>
      </c>
      <c r="CM159" s="121">
        <f>CL159-CN159</f>
        <v>0</v>
      </c>
      <c r="CN159" s="121">
        <f>SUM(CN160:CN164)</f>
        <v>0</v>
      </c>
      <c r="CO159" s="121">
        <f>VLOOKUP($C159,'1 预算编制表单'!$C:$BJ,60,FALSE)</f>
        <v>0</v>
      </c>
      <c r="CP159" s="121">
        <f>CO159-CQ159</f>
        <v>0</v>
      </c>
      <c r="CQ159" s="121">
        <f>SUM(CQ160:CQ164)</f>
        <v>0</v>
      </c>
    </row>
    <row r="160" s="83" customFormat="1" ht="24"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引出数据_合同数据仓库'!$B$2:$BP$10000,3,FALSE),0)</f>
        <v>0</v>
      </c>
      <c r="N160" s="125"/>
      <c r="O160" s="151">
        <f>IFERROR(VLOOKUP((LEFT(VLOOKUP($L160,'2-2 引出数据_合同数据仓库'!$B$2:$BP$10000,64,FALSE),15)&amp;(RIGHT(VLOOKUP($L160,'2-2 引出数据_合同数据仓库'!$B$2:$BP$10000,64,FALSE),4)+1)),'2-2 引出数据_合同数据仓库'!$B$2:$BP$10000,3,FALSE),0)</f>
        <v>0</v>
      </c>
      <c r="P160" s="125"/>
      <c r="Q160" s="125">
        <f>IFERROR(VLOOKUP($L160,'2-2 引出数据_合同数据仓库'!$B$2:$BP$10000,28,FALSE),0)</f>
        <v>0</v>
      </c>
      <c r="R160" s="125">
        <f>IFERROR(VLOOKUP($L160,'2-2 引出数据_合同数据仓库'!$B$2:$BP$10000,29,FALSE),0)</f>
        <v>0</v>
      </c>
      <c r="S160" s="125">
        <f>IFERROR(VLOOKUP($L160,'2-2 引出数据_合同数据仓库'!$B$2:$BP$10000,4,FALSE),0)</f>
        <v>0</v>
      </c>
      <c r="T160" s="125"/>
      <c r="U160" s="125">
        <f>IFERROR(VLOOKUP($L160,'2-2 引出数据_合同数据仓库'!$B$2:$BP$10000,15,FALSE),0)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引出数据_合同数据仓库'!$B$2:$BP$10000,3,FALSE),0)</f>
        <v>0</v>
      </c>
      <c r="N161" s="125"/>
      <c r="O161" s="151">
        <f>IFERROR(VLOOKUP((LEFT(VLOOKUP($L161,'2-2 引出数据_合同数据仓库'!$B$2:$BP$10000,64,FALSE),15)&amp;(RIGHT(VLOOKUP($L161,'2-2 引出数据_合同数据仓库'!$B$2:$BP$10000,64,FALSE),4)+1)),'2-2 引出数据_合同数据仓库'!$B$2:$BP$10000,3,FALSE),0)</f>
        <v>0</v>
      </c>
      <c r="P161" s="125"/>
      <c r="Q161" s="125">
        <f>IFERROR(VLOOKUP($L161,'2-2 引出数据_合同数据仓库'!$B$2:$BP$10000,28,FALSE),0)</f>
        <v>0</v>
      </c>
      <c r="R161" s="125">
        <f>IFERROR(VLOOKUP($L161,'2-2 引出数据_合同数据仓库'!$B$2:$BP$10000,29,FALSE),0)</f>
        <v>0</v>
      </c>
      <c r="S161" s="125">
        <f>IFERROR(VLOOKUP($L161,'2-2 引出数据_合同数据仓库'!$B$2:$BP$10000,4,FALSE),0)</f>
        <v>0</v>
      </c>
      <c r="T161" s="125"/>
      <c r="U161" s="125">
        <f>IFERROR(VLOOKUP($L161,'2-2 引出数据_合同数据仓库'!$B$2:$BP$10000,15,FALSE),0)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引出数据_合同数据仓库'!$B$2:$BP$10000,3,FALSE),0)</f>
        <v>0</v>
      </c>
      <c r="N162" s="125"/>
      <c r="O162" s="151">
        <f>IFERROR(VLOOKUP((LEFT(VLOOKUP($L162,'2-2 引出数据_合同数据仓库'!$B$2:$BP$10000,64,FALSE),15)&amp;(RIGHT(VLOOKUP($L162,'2-2 引出数据_合同数据仓库'!$B$2:$BP$10000,64,FALSE),4)+1)),'2-2 引出数据_合同数据仓库'!$B$2:$BP$10000,3,FALSE),0)</f>
        <v>0</v>
      </c>
      <c r="P162" s="125"/>
      <c r="Q162" s="125">
        <f>IFERROR(VLOOKUP($L162,'2-2 引出数据_合同数据仓库'!$B$2:$BP$10000,28,FALSE),0)</f>
        <v>0</v>
      </c>
      <c r="R162" s="125">
        <f>IFERROR(VLOOKUP($L162,'2-2 引出数据_合同数据仓库'!$B$2:$BP$10000,29,FALSE),0)</f>
        <v>0</v>
      </c>
      <c r="S162" s="125">
        <f>IFERROR(VLOOKUP($L162,'2-2 引出数据_合同数据仓库'!$B$2:$BP$10000,4,FALSE),0)</f>
        <v>0</v>
      </c>
      <c r="T162" s="125"/>
      <c r="U162" s="125">
        <f>IFERROR(VLOOKUP($L162,'2-2 引出数据_合同数据仓库'!$B$2:$BP$10000,15,FALSE),0)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引出数据_合同数据仓库'!$B$2:$BP$10000,3,FALSE),0)</f>
        <v>0</v>
      </c>
      <c r="N163" s="125"/>
      <c r="O163" s="151">
        <f>IFERROR(VLOOKUP((LEFT(VLOOKUP($L163,'2-2 引出数据_合同数据仓库'!$B$2:$BP$10000,64,FALSE),15)&amp;(RIGHT(VLOOKUP($L163,'2-2 引出数据_合同数据仓库'!$B$2:$BP$10000,64,FALSE),4)+1)),'2-2 引出数据_合同数据仓库'!$B$2:$BP$10000,3,FALSE),0)</f>
        <v>0</v>
      </c>
      <c r="P163" s="125"/>
      <c r="Q163" s="125">
        <f>IFERROR(VLOOKUP($L163,'2-2 引出数据_合同数据仓库'!$B$2:$BP$10000,28,FALSE),0)</f>
        <v>0</v>
      </c>
      <c r="R163" s="125">
        <f>IFERROR(VLOOKUP($L163,'2-2 引出数据_合同数据仓库'!$B$2:$BP$10000,29,FALSE),0)</f>
        <v>0</v>
      </c>
      <c r="S163" s="125">
        <f>IFERROR(VLOOKUP($L163,'2-2 引出数据_合同数据仓库'!$B$2:$BP$10000,4,FALSE),0)</f>
        <v>0</v>
      </c>
      <c r="T163" s="125"/>
      <c r="U163" s="125">
        <f>IFERROR(VLOOKUP($L163,'2-2 引出数据_合同数据仓库'!$B$2:$BP$10000,15,FALSE),0)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customHeight="1" outlineLevel="4" spans="1:95">
      <c r="A164" s="126" t="s">
        <v>2806</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customHeight="1" outlineLevel="3" spans="1:95">
      <c r="A165" s="118"/>
      <c r="B165" s="119" t="s">
        <v>784</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customHeight="1" outlineLevel="4" spans="1:95">
      <c r="A166" s="122"/>
      <c r="B166" s="123"/>
      <c r="C166" s="124" t="s">
        <v>1118</v>
      </c>
      <c r="D166" s="122" t="s">
        <v>2811</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引出数据_合同数据仓库'!$B$2:$BP$10000,3,FALSE),0)</f>
        <v>0</v>
      </c>
      <c r="N167" s="125"/>
      <c r="O167" s="151">
        <f>IFERROR(VLOOKUP((LEFT(VLOOKUP($L167,'2-2 引出数据_合同数据仓库'!$B$2:$BP$10000,64,FALSE),15)&amp;(RIGHT(VLOOKUP($L167,'2-2 引出数据_合同数据仓库'!$B$2:$BP$10000,64,FALSE),4)+1)),'2-2 引出数据_合同数据仓库'!$B$2:$BP$10000,3,FALSE),0)</f>
        <v>0</v>
      </c>
      <c r="P167" s="125"/>
      <c r="Q167" s="125">
        <f>IFERROR(VLOOKUP($L167,'2-2 引出数据_合同数据仓库'!$B$2:$BP$10000,28,FALSE),0)</f>
        <v>0</v>
      </c>
      <c r="R167" s="125">
        <f>IFERROR(VLOOKUP($L167,'2-2 引出数据_合同数据仓库'!$B$2:$BP$10000,29,FALSE),0)</f>
        <v>0</v>
      </c>
      <c r="S167" s="125">
        <f>IFERROR(VLOOKUP($L167,'2-2 引出数据_合同数据仓库'!$B$2:$BP$10000,4,FALSE),0)</f>
        <v>0</v>
      </c>
      <c r="T167" s="125"/>
      <c r="U167" s="125">
        <f>IFERROR(VLOOKUP($L167,'2-2 引出数据_合同数据仓库'!$B$2:$BP$10000,15,FALSE),0)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引出数据_合同数据仓库'!$B$2:$BP$10000,3,FALSE),0)</f>
        <v>0</v>
      </c>
      <c r="N168" s="125"/>
      <c r="O168" s="151">
        <f>IFERROR(VLOOKUP((LEFT(VLOOKUP($L168,'2-2 引出数据_合同数据仓库'!$B$2:$BP$10000,64,FALSE),15)&amp;(RIGHT(VLOOKUP($L168,'2-2 引出数据_合同数据仓库'!$B$2:$BP$10000,64,FALSE),4)+1)),'2-2 引出数据_合同数据仓库'!$B$2:$BP$10000,3,FALSE),0)</f>
        <v>0</v>
      </c>
      <c r="P168" s="125"/>
      <c r="Q168" s="125">
        <f>IFERROR(VLOOKUP($L168,'2-2 引出数据_合同数据仓库'!$B$2:$BP$10000,28,FALSE),0)</f>
        <v>0</v>
      </c>
      <c r="R168" s="125">
        <f>IFERROR(VLOOKUP($L168,'2-2 引出数据_合同数据仓库'!$B$2:$BP$10000,29,FALSE),0)</f>
        <v>0</v>
      </c>
      <c r="S168" s="125">
        <f>IFERROR(VLOOKUP($L168,'2-2 引出数据_合同数据仓库'!$B$2:$BP$10000,4,FALSE),0)</f>
        <v>0</v>
      </c>
      <c r="T168" s="125"/>
      <c r="U168" s="125">
        <f>IFERROR(VLOOKUP($L168,'2-2 引出数据_合同数据仓库'!$B$2:$BP$10000,15,FALSE),0)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引出数据_合同数据仓库'!$B$2:$BP$10000,3,FALSE),0)</f>
        <v>0</v>
      </c>
      <c r="N169" s="125"/>
      <c r="O169" s="151">
        <f>IFERROR(VLOOKUP((LEFT(VLOOKUP($L169,'2-2 引出数据_合同数据仓库'!$B$2:$BP$10000,64,FALSE),15)&amp;(RIGHT(VLOOKUP($L169,'2-2 引出数据_合同数据仓库'!$B$2:$BP$10000,64,FALSE),4)+1)),'2-2 引出数据_合同数据仓库'!$B$2:$BP$10000,3,FALSE),0)</f>
        <v>0</v>
      </c>
      <c r="P169" s="125"/>
      <c r="Q169" s="125">
        <f>IFERROR(VLOOKUP($L169,'2-2 引出数据_合同数据仓库'!$B$2:$BP$10000,28,FALSE),0)</f>
        <v>0</v>
      </c>
      <c r="R169" s="125">
        <f>IFERROR(VLOOKUP($L169,'2-2 引出数据_合同数据仓库'!$B$2:$BP$10000,29,FALSE),0)</f>
        <v>0</v>
      </c>
      <c r="S169" s="125">
        <f>IFERROR(VLOOKUP($L169,'2-2 引出数据_合同数据仓库'!$B$2:$BP$10000,4,FALSE),0)</f>
        <v>0</v>
      </c>
      <c r="T169" s="125"/>
      <c r="U169" s="125">
        <f>IFERROR(VLOOKUP($L169,'2-2 引出数据_合同数据仓库'!$B$2:$BP$10000,15,FALSE),0)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customHeight="1" outlineLevel="4" spans="1:95">
      <c r="A170" s="126" t="s">
        <v>2806</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customHeight="1" outlineLevel="3" spans="1:95">
      <c r="A171" s="118"/>
      <c r="B171" s="119" t="s">
        <v>784</v>
      </c>
      <c r="C171" s="120" t="s">
        <v>1124</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引出数据_合同数据仓库'!$B$2:$BP$10000,3,FALSE),0)</f>
        <v>0</v>
      </c>
      <c r="N172" s="125"/>
      <c r="O172" s="151">
        <f>IFERROR(VLOOKUP((LEFT(VLOOKUP($L172,'2-2 引出数据_合同数据仓库'!$B$2:$BP$10000,64,FALSE),15)&amp;(RIGHT(VLOOKUP($L172,'2-2 引出数据_合同数据仓库'!$B$2:$BP$10000,64,FALSE),4)+1)),'2-2 引出数据_合同数据仓库'!$B$2:$BP$10000,3,FALSE),0)</f>
        <v>0</v>
      </c>
      <c r="P172" s="125"/>
      <c r="Q172" s="125">
        <f>IFERROR(VLOOKUP($L172,'2-2 引出数据_合同数据仓库'!$B$2:$BP$10000,28,FALSE),0)</f>
        <v>0</v>
      </c>
      <c r="R172" s="125">
        <f>IFERROR(VLOOKUP($L172,'2-2 引出数据_合同数据仓库'!$B$2:$BP$10000,29,FALSE),0)</f>
        <v>0</v>
      </c>
      <c r="S172" s="125">
        <f>IFERROR(VLOOKUP($L172,'2-2 引出数据_合同数据仓库'!$B$2:$BP$10000,4,FALSE),0)</f>
        <v>0</v>
      </c>
      <c r="T172" s="125"/>
      <c r="U172" s="125">
        <f>IFERROR(VLOOKUP($L172,'2-2 引出数据_合同数据仓库'!$B$2:$BP$10000,15,FALSE),0)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引出数据_合同数据仓库'!$B$2:$BP$10000,3,FALSE),0)</f>
        <v>0</v>
      </c>
      <c r="N173" s="125"/>
      <c r="O173" s="151">
        <f>IFERROR(VLOOKUP((LEFT(VLOOKUP($L173,'2-2 引出数据_合同数据仓库'!$B$2:$BP$10000,64,FALSE),15)&amp;(RIGHT(VLOOKUP($L173,'2-2 引出数据_合同数据仓库'!$B$2:$BP$10000,64,FALSE),4)+1)),'2-2 引出数据_合同数据仓库'!$B$2:$BP$10000,3,FALSE),0)</f>
        <v>0</v>
      </c>
      <c r="P173" s="125"/>
      <c r="Q173" s="125">
        <f>IFERROR(VLOOKUP($L173,'2-2 引出数据_合同数据仓库'!$B$2:$BP$10000,28,FALSE),0)</f>
        <v>0</v>
      </c>
      <c r="R173" s="125">
        <f>IFERROR(VLOOKUP($L173,'2-2 引出数据_合同数据仓库'!$B$2:$BP$10000,29,FALSE),0)</f>
        <v>0</v>
      </c>
      <c r="S173" s="125">
        <f>IFERROR(VLOOKUP($L173,'2-2 引出数据_合同数据仓库'!$B$2:$BP$10000,4,FALSE),0)</f>
        <v>0</v>
      </c>
      <c r="T173" s="125"/>
      <c r="U173" s="125">
        <f>IFERROR(VLOOKUP($L173,'2-2 引出数据_合同数据仓库'!$B$2:$BP$10000,15,FALSE),0)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引出数据_合同数据仓库'!$B$2:$BP$10000,3,FALSE),0)</f>
        <v>0</v>
      </c>
      <c r="N174" s="125"/>
      <c r="O174" s="151">
        <f>IFERROR(VLOOKUP((LEFT(VLOOKUP($L174,'2-2 引出数据_合同数据仓库'!$B$2:$BP$10000,64,FALSE),15)&amp;(RIGHT(VLOOKUP($L174,'2-2 引出数据_合同数据仓库'!$B$2:$BP$10000,64,FALSE),4)+1)),'2-2 引出数据_合同数据仓库'!$B$2:$BP$10000,3,FALSE),0)</f>
        <v>0</v>
      </c>
      <c r="P174" s="125"/>
      <c r="Q174" s="125">
        <f>IFERROR(VLOOKUP($L174,'2-2 引出数据_合同数据仓库'!$B$2:$BP$10000,28,FALSE),0)</f>
        <v>0</v>
      </c>
      <c r="R174" s="125">
        <f>IFERROR(VLOOKUP($L174,'2-2 引出数据_合同数据仓库'!$B$2:$BP$10000,29,FALSE),0)</f>
        <v>0</v>
      </c>
      <c r="S174" s="125">
        <f>IFERROR(VLOOKUP($L174,'2-2 引出数据_合同数据仓库'!$B$2:$BP$10000,4,FALSE),0)</f>
        <v>0</v>
      </c>
      <c r="T174" s="125"/>
      <c r="U174" s="125">
        <f>IFERROR(VLOOKUP($L174,'2-2 引出数据_合同数据仓库'!$B$2:$BP$10000,15,FALSE),0)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引出数据_合同数据仓库'!$B$2:$BP$10000,3,FALSE),0)</f>
        <v>0</v>
      </c>
      <c r="N175" s="125"/>
      <c r="O175" s="151">
        <f>IFERROR(VLOOKUP((LEFT(VLOOKUP($L175,'2-2 引出数据_合同数据仓库'!$B$2:$BP$10000,64,FALSE),15)&amp;(RIGHT(VLOOKUP($L175,'2-2 引出数据_合同数据仓库'!$B$2:$BP$10000,64,FALSE),4)+1)),'2-2 引出数据_合同数据仓库'!$B$2:$BP$10000,3,FALSE),0)</f>
        <v>0</v>
      </c>
      <c r="P175" s="125"/>
      <c r="Q175" s="125">
        <f>IFERROR(VLOOKUP($L175,'2-2 引出数据_合同数据仓库'!$B$2:$BP$10000,28,FALSE),0)</f>
        <v>0</v>
      </c>
      <c r="R175" s="125">
        <f>IFERROR(VLOOKUP($L175,'2-2 引出数据_合同数据仓库'!$B$2:$BP$10000,29,FALSE),0)</f>
        <v>0</v>
      </c>
      <c r="S175" s="125">
        <f>IFERROR(VLOOKUP($L175,'2-2 引出数据_合同数据仓库'!$B$2:$BP$10000,4,FALSE),0)</f>
        <v>0</v>
      </c>
      <c r="T175" s="125"/>
      <c r="U175" s="125">
        <f>IFERROR(VLOOKUP($L175,'2-2 引出数据_合同数据仓库'!$B$2:$BP$10000,15,FALSE),0)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customHeight="1" outlineLevel="4" spans="1:95">
      <c r="A176" s="126" t="s">
        <v>2806</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customHeight="1" outlineLevel="1" spans="1:95">
      <c r="A177" s="29"/>
      <c r="B177" s="112" t="s">
        <v>779</v>
      </c>
      <c r="C177" s="113" t="s">
        <v>220</v>
      </c>
      <c r="D177" s="29" t="s">
        <v>221</v>
      </c>
      <c r="E177" s="112"/>
      <c r="F177" s="112"/>
      <c r="G177" s="112"/>
      <c r="H177" s="114">
        <f t="shared" ref="H177:I179" si="2110">X177+AA177+AD177+AG177+AJ177+AM177+AP177+AS177+AV177+AY177+BB177+BE177</f>
        <v>19802.9056603773</v>
      </c>
      <c r="I177" s="114">
        <f t="shared" si="2110"/>
        <v>-5659.30157249937</v>
      </c>
      <c r="J177" s="114">
        <f t="shared" si="1570"/>
        <v>25462.2072328767</v>
      </c>
      <c r="K177" s="114"/>
      <c r="L177" s="147"/>
      <c r="M177" s="147"/>
      <c r="N177" s="114"/>
      <c r="O177" s="147"/>
      <c r="P177" s="114"/>
      <c r="Q177" s="114"/>
      <c r="R177" s="114"/>
      <c r="S177" s="114"/>
      <c r="T177" s="114"/>
      <c r="U177" s="114"/>
      <c r="V177" s="114"/>
      <c r="W177" s="114"/>
      <c r="X177" s="114">
        <f>VLOOKUP($C177,'1 预算编制表单'!$C:$BJ,27,FALSE)</f>
        <v>5974.14150943396</v>
      </c>
      <c r="Y177" s="114">
        <f>X177-Z177</f>
        <v>1613.21098888601</v>
      </c>
      <c r="Z177" s="114">
        <f>Z178+Z203+Z209+Z252+Z265+Z278+Z339+Z397+Z403+Z422</f>
        <v>4360.93052054795</v>
      </c>
      <c r="AA177" s="114">
        <f>VLOOKUP($C177,'1 预算编制表单'!$C:$BJ,30,FALSE)</f>
        <v>1257.16037735849</v>
      </c>
      <c r="AB177" s="114">
        <f>AA177-AC177</f>
        <v>-2681.74460894288</v>
      </c>
      <c r="AC177" s="114">
        <f>AC178+AC203+AC209+AC252+AC265+AC278+AC339+AC397+AC403+AC422</f>
        <v>3938.90498630137</v>
      </c>
      <c r="AD177" s="114">
        <f>VLOOKUP($C177,'1 预算编制表单'!$C:$BJ,33,FALSE)</f>
        <v>1257.16037735849</v>
      </c>
      <c r="AE177" s="114">
        <f>AD177-AF177</f>
        <v>-3103.77014318946</v>
      </c>
      <c r="AF177" s="114">
        <f>AF178+AF203+AF209+AF252+AF265+AF278+AF339+AF397+AF403+AF422</f>
        <v>4360.93052054795</v>
      </c>
      <c r="AG177" s="114">
        <f>VLOOKUP($C177,'1 预算编制表单'!$C:$BJ,36,FALSE)</f>
        <v>1257.16037735849</v>
      </c>
      <c r="AH177" s="114">
        <f>AG177-AI177</f>
        <v>-2963.09496510726</v>
      </c>
      <c r="AI177" s="114">
        <f>AI178+AI203+AI209+AI252+AI265+AI278+AI339+AI397+AI403+AI422</f>
        <v>4220.25534246575</v>
      </c>
      <c r="AJ177" s="114">
        <f>VLOOKUP($C177,'1 预算编制表单'!$C:$BJ,39,FALSE)</f>
        <v>1257.16037735849</v>
      </c>
      <c r="AK177" s="114">
        <f>AJ177-AL177</f>
        <v>-3103.77014318946</v>
      </c>
      <c r="AL177" s="114">
        <f>AL178+AL203+AL209+AL252+AL265+AL278+AL339+AL397+AL403+AL422</f>
        <v>4360.93052054795</v>
      </c>
      <c r="AM177" s="114">
        <f>VLOOKUP($C177,'1 预算编制表单'!$C:$BJ,42,FALSE)</f>
        <v>1257.16037735849</v>
      </c>
      <c r="AN177" s="114">
        <f>AM177-AO177</f>
        <v>-2963.09496510726</v>
      </c>
      <c r="AO177" s="114">
        <f>AO178+AO203+AO209+AO252+AO265+AO278+AO339+AO397+AO403+AO422</f>
        <v>4220.25534246575</v>
      </c>
      <c r="AP177" s="114">
        <f>VLOOKUP($C177,'1 预算编制表单'!$C:$BJ,45,FALSE)</f>
        <v>1257.16037735849</v>
      </c>
      <c r="AQ177" s="114">
        <f>AP177-AR177</f>
        <v>1257.16037735849</v>
      </c>
      <c r="AR177" s="114">
        <f>AR178+AR203+AR209+AR252+AR265+AR278+AR339+AR397+AR403+AR422</f>
        <v>0</v>
      </c>
      <c r="AS177" s="114">
        <f>VLOOKUP($C177,'1 预算编制表单'!$C:$BJ,48,FALSE)</f>
        <v>1257.16037735849</v>
      </c>
      <c r="AT177" s="114">
        <f>AS177-AU177</f>
        <v>1257.16037735849</v>
      </c>
      <c r="AU177" s="114">
        <f>AU178+AU203+AU209+AU252+AU265+AU278+AU339+AU397+AU403+AU422</f>
        <v>0</v>
      </c>
      <c r="AV177" s="114">
        <f>VLOOKUP($C177,'1 预算编制表单'!$C:$BJ,51,FALSE)</f>
        <v>1257.16037735849</v>
      </c>
      <c r="AW177" s="114">
        <f>AV177-AX177</f>
        <v>1257.16037735849</v>
      </c>
      <c r="AX177" s="114">
        <f>AX178+AX203+AX209+AX252+AX265+AX278+AX339+AX397+AX403+AX422</f>
        <v>0</v>
      </c>
      <c r="AY177" s="114">
        <f>VLOOKUP($C177,'1 预算编制表单'!$C:$BJ,54,FALSE)</f>
        <v>1257.16037735849</v>
      </c>
      <c r="AZ177" s="114">
        <f>AY177-BA177</f>
        <v>1257.16037735849</v>
      </c>
      <c r="BA177" s="114">
        <f>BA178+BA203+BA209+BA252+BA265+BA278+BA339+BA397+BA403+BA422</f>
        <v>0</v>
      </c>
      <c r="BB177" s="114">
        <f>VLOOKUP($C177,'1 预算编制表单'!$C:$BJ,57,FALSE)</f>
        <v>1257.16037735849</v>
      </c>
      <c r="BC177" s="114">
        <f>BB177-BD177</f>
        <v>1257.16037735849</v>
      </c>
      <c r="BD177" s="114">
        <f>BD178+BD203+BD209+BD252+BD265+BD278+BD339+BD397+BD403+BD422</f>
        <v>0</v>
      </c>
      <c r="BE177" s="114">
        <f>VLOOKUP($C177,'1 预算编制表单'!$C:$BJ,60,FALSE)</f>
        <v>1257.16037735849</v>
      </c>
      <c r="BF177" s="114">
        <f>BE177-BG177</f>
        <v>1257.16037735849</v>
      </c>
      <c r="BG177" s="114">
        <f>BG178+BG203+BG209+BG252+BG265+BG278+BG339+BG397+BG403+BG422</f>
        <v>0</v>
      </c>
      <c r="BH177" s="114">
        <f>VLOOKUP($C177,'1 预算编制表单'!$C:$BJ,27,FALSE)</f>
        <v>5974.14150943396</v>
      </c>
      <c r="BI177" s="114">
        <f t="shared" ref="BI177:BI179" si="2111">BH177-BJ177</f>
        <v>5974.14150943396</v>
      </c>
      <c r="BJ177" s="114">
        <f>BJ178+BJ203+BJ209+BJ252+BJ265+BJ278+BJ339+BJ397+BJ403+BJ422</f>
        <v>0</v>
      </c>
      <c r="BK177" s="114">
        <f>VLOOKUP($C177,'1 预算编制表单'!$C:$BJ,30,FALSE)</f>
        <v>1257.16037735849</v>
      </c>
      <c r="BL177" s="114">
        <f t="shared" ref="BL177:BL179" si="2112">BK177-BM177</f>
        <v>1257.16037735849</v>
      </c>
      <c r="BM177" s="114">
        <f>BM178+BM203+BM209+BM252+BM265+BM278+BM339+BM397+BM403+BM422</f>
        <v>0</v>
      </c>
      <c r="BN177" s="114">
        <f>VLOOKUP($C177,'1 预算编制表单'!$C:$BJ,33,FALSE)</f>
        <v>1257.16037735849</v>
      </c>
      <c r="BO177" s="114">
        <f t="shared" ref="BO177:BO179" si="2113">BN177-BP177</f>
        <v>1257.16037735849</v>
      </c>
      <c r="BP177" s="114">
        <f>BP178+BP203+BP209+BP252+BP265+BP278+BP339+BP397+BP403+BP422</f>
        <v>0</v>
      </c>
      <c r="BQ177" s="114">
        <f>VLOOKUP($C177,'1 预算编制表单'!$C:$BJ,36,FALSE)</f>
        <v>1257.16037735849</v>
      </c>
      <c r="BR177" s="114">
        <f t="shared" ref="BR177:BR179" si="2114">BQ177-BS177</f>
        <v>1257.16037735849</v>
      </c>
      <c r="BS177" s="114">
        <f>BS178+BS203+BS209+BS252+BS265+BS278+BS339+BS397+BS403+BS422</f>
        <v>0</v>
      </c>
      <c r="BT177" s="114">
        <f>VLOOKUP($C177,'1 预算编制表单'!$C:$BJ,39,FALSE)</f>
        <v>1257.16037735849</v>
      </c>
      <c r="BU177" s="114">
        <f t="shared" ref="BU177:BU179" si="2115">BT177-BV177</f>
        <v>1257.16037735849</v>
      </c>
      <c r="BV177" s="114">
        <f>BV178+BV203+BV209+BV252+BV265+BV278+BV339+BV397+BV403+BV422</f>
        <v>0</v>
      </c>
      <c r="BW177" s="114">
        <f>VLOOKUP($C177,'1 预算编制表单'!$C:$BJ,42,FALSE)</f>
        <v>1257.16037735849</v>
      </c>
      <c r="BX177" s="114">
        <f t="shared" ref="BX177:BX179" si="2116">BW177-BY177</f>
        <v>1257.16037735849</v>
      </c>
      <c r="BY177" s="114">
        <f>BY178+BY203+BY209+BY252+BY265+BY278+BY339+BY397+BY403+BY422</f>
        <v>0</v>
      </c>
      <c r="BZ177" s="114">
        <f>VLOOKUP($C177,'1 预算编制表单'!$C:$BJ,45,FALSE)</f>
        <v>1257.16037735849</v>
      </c>
      <c r="CA177" s="114">
        <f t="shared" ref="CA177:CA179" si="2117">BZ177-CB177</f>
        <v>1257.16037735849</v>
      </c>
      <c r="CB177" s="114">
        <f>CB178+CB203+CB209+CB252+CB265+CB278+CB339+CB397+CB403+CB422</f>
        <v>0</v>
      </c>
      <c r="CC177" s="114">
        <f>VLOOKUP($C177,'1 预算编制表单'!$C:$BJ,48,FALSE)</f>
        <v>1257.16037735849</v>
      </c>
      <c r="CD177" s="114">
        <f t="shared" ref="CD177:CD179" si="2118">CC177-CE177</f>
        <v>1257.16037735849</v>
      </c>
      <c r="CE177" s="114">
        <f>CE178+CE203+CE209+CE252+CE265+CE278+CE339+CE397+CE403+CE422</f>
        <v>0</v>
      </c>
      <c r="CF177" s="114">
        <f>VLOOKUP($C177,'1 预算编制表单'!$C:$BJ,51,FALSE)</f>
        <v>1257.16037735849</v>
      </c>
      <c r="CG177" s="114">
        <f t="shared" ref="CG177:CG179" si="2119">CF177-CH177</f>
        <v>1257.16037735849</v>
      </c>
      <c r="CH177" s="114">
        <f>CH178+CH203+CH209+CH252+CH265+CH278+CH339+CH397+CH403+CH422</f>
        <v>0</v>
      </c>
      <c r="CI177" s="114">
        <f>VLOOKUP($C177,'1 预算编制表单'!$C:$BJ,54,FALSE)</f>
        <v>1257.16037735849</v>
      </c>
      <c r="CJ177" s="114">
        <f t="shared" ref="CJ177:CJ179" si="2120">CI177-CK177</f>
        <v>1257.16037735849</v>
      </c>
      <c r="CK177" s="114">
        <f>CK178+CK203+CK209+CK252+CK265+CK278+CK339+CK397+CK403+CK422</f>
        <v>0</v>
      </c>
      <c r="CL177" s="114">
        <f>VLOOKUP($C177,'1 预算编制表单'!$C:$BJ,57,FALSE)</f>
        <v>1257.16037735849</v>
      </c>
      <c r="CM177" s="114">
        <f t="shared" ref="CM177:CM179" si="2121">CL177-CN177</f>
        <v>1257.16037735849</v>
      </c>
      <c r="CN177" s="114">
        <f>CN178+CN203+CN209+CN252+CN265+CN278+CN339+CN397+CN403+CN422</f>
        <v>0</v>
      </c>
      <c r="CO177" s="114">
        <f>VLOOKUP($C177,'1 预算编制表单'!$C:$BJ,60,FALSE)</f>
        <v>1257.16037735849</v>
      </c>
      <c r="CP177" s="114">
        <f t="shared" ref="CP177:CP179" si="2122">CO177-CQ177</f>
        <v>1257.16037735849</v>
      </c>
      <c r="CQ177" s="114">
        <f>CQ178+CQ203+CQ209+CQ252+CQ265+CQ278+CQ339+CQ397+CQ403+CQ422</f>
        <v>0</v>
      </c>
    </row>
    <row r="178" ht="24" customHeight="1" outlineLevel="2" spans="1:95">
      <c r="A178" s="48"/>
      <c r="B178" s="115" t="s">
        <v>779</v>
      </c>
      <c r="C178" s="116" t="s">
        <v>32</v>
      </c>
      <c r="D178" s="48" t="s">
        <v>33</v>
      </c>
      <c r="E178" s="115" t="s">
        <v>1131</v>
      </c>
      <c r="F178" s="115"/>
      <c r="G178" s="115"/>
      <c r="H178" s="117">
        <f t="shared" si="2110"/>
        <v>0</v>
      </c>
      <c r="I178" s="117">
        <f t="shared" si="2110"/>
        <v>0</v>
      </c>
      <c r="J178" s="117">
        <f t="shared" si="1570"/>
        <v>0</v>
      </c>
      <c r="K178" s="117"/>
      <c r="L178" s="148"/>
      <c r="M178" s="148"/>
      <c r="N178" s="117"/>
      <c r="O178" s="148"/>
      <c r="P178" s="117"/>
      <c r="Q178" s="117"/>
      <c r="R178" s="117"/>
      <c r="S178" s="117"/>
      <c r="T178" s="117"/>
      <c r="U178" s="117"/>
      <c r="V178" s="117"/>
      <c r="W178" s="117"/>
      <c r="X178" s="117">
        <f>VLOOKUP($C178,'1 预算编制表单'!$C:$BJ,27,FALSE)</f>
        <v>0</v>
      </c>
      <c r="Y178" s="117">
        <f>X178-Z178</f>
        <v>0</v>
      </c>
      <c r="Z178" s="117">
        <f>Z179+Z185+Z191+Z197</f>
        <v>0</v>
      </c>
      <c r="AA178" s="117">
        <f>VLOOKUP($C178,'1 预算编制表单'!$C:$BJ,30,FALSE)</f>
        <v>0</v>
      </c>
      <c r="AB178" s="117">
        <f>AA178-AC178</f>
        <v>0</v>
      </c>
      <c r="AC178" s="117">
        <f>AC179+AC185+AC191+AC197</f>
        <v>0</v>
      </c>
      <c r="AD178" s="117">
        <f>VLOOKUP($C178,'1 预算编制表单'!$C:$BJ,33,FALSE)</f>
        <v>0</v>
      </c>
      <c r="AE178" s="117">
        <f>AD178-AF178</f>
        <v>0</v>
      </c>
      <c r="AF178" s="117">
        <f>AF179+AF185+AF191+AF197</f>
        <v>0</v>
      </c>
      <c r="AG178" s="117">
        <f>VLOOKUP($C178,'1 预算编制表单'!$C:$BJ,36,FALSE)</f>
        <v>0</v>
      </c>
      <c r="AH178" s="117">
        <f>AG178-AI178</f>
        <v>0</v>
      </c>
      <c r="AI178" s="117">
        <f>AI179+AI185+AI191+AI197</f>
        <v>0</v>
      </c>
      <c r="AJ178" s="117">
        <f>VLOOKUP($C178,'1 预算编制表单'!$C:$BJ,39,FALSE)</f>
        <v>0</v>
      </c>
      <c r="AK178" s="117">
        <f>AJ178-AL178</f>
        <v>0</v>
      </c>
      <c r="AL178" s="117">
        <f>AL179+AL185+AL191+AL197</f>
        <v>0</v>
      </c>
      <c r="AM178" s="117">
        <f>VLOOKUP($C178,'1 预算编制表单'!$C:$BJ,42,FALSE)</f>
        <v>0</v>
      </c>
      <c r="AN178" s="117">
        <f>AM178-AO178</f>
        <v>0</v>
      </c>
      <c r="AO178" s="117">
        <f>AO179+AO185+AO191+AO197</f>
        <v>0</v>
      </c>
      <c r="AP178" s="117">
        <f>VLOOKUP($C178,'1 预算编制表单'!$C:$BJ,45,FALSE)</f>
        <v>0</v>
      </c>
      <c r="AQ178" s="117">
        <f>AP178-AR178</f>
        <v>0</v>
      </c>
      <c r="AR178" s="117">
        <f>AR179+AR185+AR191+AR197</f>
        <v>0</v>
      </c>
      <c r="AS178" s="117">
        <f>VLOOKUP($C178,'1 预算编制表单'!$C:$BJ,48,FALSE)</f>
        <v>0</v>
      </c>
      <c r="AT178" s="117">
        <f>AS178-AU178</f>
        <v>0</v>
      </c>
      <c r="AU178" s="117">
        <f>AU179+AU185+AU191+AU197</f>
        <v>0</v>
      </c>
      <c r="AV178" s="117">
        <f>VLOOKUP($C178,'1 预算编制表单'!$C:$BJ,51,FALSE)</f>
        <v>0</v>
      </c>
      <c r="AW178" s="117">
        <f>AV178-AX178</f>
        <v>0</v>
      </c>
      <c r="AX178" s="117">
        <f>AX179+AX185+AX191+AX197</f>
        <v>0</v>
      </c>
      <c r="AY178" s="117">
        <f>VLOOKUP($C178,'1 预算编制表单'!$C:$BJ,54,FALSE)</f>
        <v>0</v>
      </c>
      <c r="AZ178" s="117">
        <f>AY178-BA178</f>
        <v>0</v>
      </c>
      <c r="BA178" s="117">
        <f>BA179+BA185+BA191+BA197</f>
        <v>0</v>
      </c>
      <c r="BB178" s="117">
        <f>VLOOKUP($C178,'1 预算编制表单'!$C:$BJ,57,FALSE)</f>
        <v>0</v>
      </c>
      <c r="BC178" s="117">
        <f>BB178-BD178</f>
        <v>0</v>
      </c>
      <c r="BD178" s="117">
        <f>BD179+BD185+BD191+BD197</f>
        <v>0</v>
      </c>
      <c r="BE178" s="117">
        <f>VLOOKUP($C178,'1 预算编制表单'!$C:$BJ,60,FALSE)</f>
        <v>0</v>
      </c>
      <c r="BF178" s="117">
        <f>BE178-BG178</f>
        <v>0</v>
      </c>
      <c r="BG178" s="117">
        <f>BG179+BG185+BG191+BG197</f>
        <v>0</v>
      </c>
      <c r="BH178" s="117">
        <f>VLOOKUP($C178,'1 预算编制表单'!$C:$BJ,27,FALSE)</f>
        <v>0</v>
      </c>
      <c r="BI178" s="117">
        <f t="shared" si="2111"/>
        <v>0</v>
      </c>
      <c r="BJ178" s="117">
        <f>BJ179+BJ185+BJ191+BJ197</f>
        <v>0</v>
      </c>
      <c r="BK178" s="117">
        <f>VLOOKUP($C178,'1 预算编制表单'!$C:$BJ,30,FALSE)</f>
        <v>0</v>
      </c>
      <c r="BL178" s="117">
        <f t="shared" si="2112"/>
        <v>0</v>
      </c>
      <c r="BM178" s="117">
        <f>BM179+BM185+BM191+BM197</f>
        <v>0</v>
      </c>
      <c r="BN178" s="117">
        <f>VLOOKUP($C178,'1 预算编制表单'!$C:$BJ,33,FALSE)</f>
        <v>0</v>
      </c>
      <c r="BO178" s="117">
        <f t="shared" si="2113"/>
        <v>0</v>
      </c>
      <c r="BP178" s="117">
        <f>BP179+BP185+BP191+BP197</f>
        <v>0</v>
      </c>
      <c r="BQ178" s="117">
        <f>VLOOKUP($C178,'1 预算编制表单'!$C:$BJ,36,FALSE)</f>
        <v>0</v>
      </c>
      <c r="BR178" s="117">
        <f t="shared" si="2114"/>
        <v>0</v>
      </c>
      <c r="BS178" s="117">
        <f>BS179+BS185+BS191+BS197</f>
        <v>0</v>
      </c>
      <c r="BT178" s="117">
        <f>VLOOKUP($C178,'1 预算编制表单'!$C:$BJ,39,FALSE)</f>
        <v>0</v>
      </c>
      <c r="BU178" s="117">
        <f t="shared" si="2115"/>
        <v>0</v>
      </c>
      <c r="BV178" s="117">
        <f>BV179+BV185+BV191+BV197</f>
        <v>0</v>
      </c>
      <c r="BW178" s="117">
        <f>VLOOKUP($C178,'1 预算编制表单'!$C:$BJ,42,FALSE)</f>
        <v>0</v>
      </c>
      <c r="BX178" s="117">
        <f t="shared" si="2116"/>
        <v>0</v>
      </c>
      <c r="BY178" s="117">
        <f>BY179+BY185+BY191+BY197</f>
        <v>0</v>
      </c>
      <c r="BZ178" s="117">
        <f>VLOOKUP($C178,'1 预算编制表单'!$C:$BJ,45,FALSE)</f>
        <v>0</v>
      </c>
      <c r="CA178" s="117">
        <f t="shared" si="2117"/>
        <v>0</v>
      </c>
      <c r="CB178" s="117">
        <f>CB179+CB185+CB191+CB197</f>
        <v>0</v>
      </c>
      <c r="CC178" s="117">
        <f>VLOOKUP($C178,'1 预算编制表单'!$C:$BJ,48,FALSE)</f>
        <v>0</v>
      </c>
      <c r="CD178" s="117">
        <f t="shared" si="2118"/>
        <v>0</v>
      </c>
      <c r="CE178" s="117">
        <f>CE179+CE185+CE191+CE197</f>
        <v>0</v>
      </c>
      <c r="CF178" s="117">
        <f>VLOOKUP($C178,'1 预算编制表单'!$C:$BJ,51,FALSE)</f>
        <v>0</v>
      </c>
      <c r="CG178" s="117">
        <f t="shared" si="2119"/>
        <v>0</v>
      </c>
      <c r="CH178" s="117">
        <f>CH179+CH185+CH191+CH197</f>
        <v>0</v>
      </c>
      <c r="CI178" s="117">
        <f>VLOOKUP($C178,'1 预算编制表单'!$C:$BJ,54,FALSE)</f>
        <v>0</v>
      </c>
      <c r="CJ178" s="117">
        <f t="shared" si="2120"/>
        <v>0</v>
      </c>
      <c r="CK178" s="117">
        <f>CK179+CK185+CK191+CK197</f>
        <v>0</v>
      </c>
      <c r="CL178" s="117">
        <f>VLOOKUP($C178,'1 预算编制表单'!$C:$BJ,57,FALSE)</f>
        <v>0</v>
      </c>
      <c r="CM178" s="117">
        <f t="shared" si="2121"/>
        <v>0</v>
      </c>
      <c r="CN178" s="117">
        <f>CN179+CN185+CN191+CN197</f>
        <v>0</v>
      </c>
      <c r="CO178" s="117">
        <f>VLOOKUP($C178,'1 预算编制表单'!$C:$BJ,60,FALSE)</f>
        <v>0</v>
      </c>
      <c r="CP178" s="117">
        <f t="shared" si="2122"/>
        <v>0</v>
      </c>
      <c r="CQ178" s="117">
        <f>CQ179+CQ185+CQ191+CQ197</f>
        <v>0</v>
      </c>
    </row>
    <row r="179" ht="24" customHeight="1" outlineLevel="3" spans="1:95">
      <c r="A179" s="118"/>
      <c r="B179" s="119" t="s">
        <v>784</v>
      </c>
      <c r="C179" s="120" t="s">
        <v>1132</v>
      </c>
      <c r="D179" s="118" t="s">
        <v>2812</v>
      </c>
      <c r="E179" s="119"/>
      <c r="F179" s="119"/>
      <c r="G179" s="119"/>
      <c r="H179" s="121">
        <f t="shared" si="2110"/>
        <v>0</v>
      </c>
      <c r="I179" s="121">
        <f t="shared" si="2110"/>
        <v>0</v>
      </c>
      <c r="J179" s="121">
        <f t="shared" si="1570"/>
        <v>0</v>
      </c>
      <c r="K179" s="121"/>
      <c r="L179" s="149"/>
      <c r="M179" s="149"/>
      <c r="N179" s="121"/>
      <c r="O179" s="149"/>
      <c r="P179" s="121"/>
      <c r="Q179" s="121"/>
      <c r="R179" s="121"/>
      <c r="S179" s="121"/>
      <c r="T179" s="121"/>
      <c r="U179" s="121"/>
      <c r="V179" s="121"/>
      <c r="W179" s="121"/>
      <c r="X179" s="121">
        <f>VLOOKUP($C179,'1 预算编制表单'!$C:$BJ,27,FALSE)</f>
        <v>0</v>
      </c>
      <c r="Y179" s="121">
        <f>X179-Z179</f>
        <v>0</v>
      </c>
      <c r="Z179" s="121">
        <f>SUM(Z180:Z184)</f>
        <v>0</v>
      </c>
      <c r="AA179" s="121">
        <f>VLOOKUP($C179,'1 预算编制表单'!$C:$BJ,30,FALSE)</f>
        <v>0</v>
      </c>
      <c r="AB179" s="121">
        <f>AA179-AC179</f>
        <v>0</v>
      </c>
      <c r="AC179" s="121">
        <f>SUM(AC180:AC184)</f>
        <v>0</v>
      </c>
      <c r="AD179" s="121">
        <f>VLOOKUP($C179,'1 预算编制表单'!$C:$BJ,33,FALSE)</f>
        <v>0</v>
      </c>
      <c r="AE179" s="121">
        <f>AD179-AF179</f>
        <v>0</v>
      </c>
      <c r="AF179" s="121">
        <f>SUM(AF180:AF184)</f>
        <v>0</v>
      </c>
      <c r="AG179" s="121">
        <f>VLOOKUP($C179,'1 预算编制表单'!$C:$BJ,36,FALSE)</f>
        <v>0</v>
      </c>
      <c r="AH179" s="121">
        <f>AG179-AI179</f>
        <v>0</v>
      </c>
      <c r="AI179" s="121">
        <f>SUM(AI180:AI184)</f>
        <v>0</v>
      </c>
      <c r="AJ179" s="121">
        <f>VLOOKUP($C179,'1 预算编制表单'!$C:$BJ,39,FALSE)</f>
        <v>0</v>
      </c>
      <c r="AK179" s="121">
        <f>AJ179-AL179</f>
        <v>0</v>
      </c>
      <c r="AL179" s="121">
        <f>SUM(AL180:AL184)</f>
        <v>0</v>
      </c>
      <c r="AM179" s="121">
        <f>VLOOKUP($C179,'1 预算编制表单'!$C:$BJ,42,FALSE)</f>
        <v>0</v>
      </c>
      <c r="AN179" s="121">
        <f>AM179-AO179</f>
        <v>0</v>
      </c>
      <c r="AO179" s="121">
        <f>SUM(AO180:AO184)</f>
        <v>0</v>
      </c>
      <c r="AP179" s="121">
        <f>VLOOKUP($C179,'1 预算编制表单'!$C:$BJ,45,FALSE)</f>
        <v>0</v>
      </c>
      <c r="AQ179" s="121">
        <f>AP179-AR179</f>
        <v>0</v>
      </c>
      <c r="AR179" s="121">
        <f>SUM(AR180:AR184)</f>
        <v>0</v>
      </c>
      <c r="AS179" s="121">
        <f>VLOOKUP($C179,'1 预算编制表单'!$C:$BJ,48,FALSE)</f>
        <v>0</v>
      </c>
      <c r="AT179" s="121">
        <f>AS179-AU179</f>
        <v>0</v>
      </c>
      <c r="AU179" s="121">
        <f>SUM(AU180:AU184)</f>
        <v>0</v>
      </c>
      <c r="AV179" s="121">
        <f>VLOOKUP($C179,'1 预算编制表单'!$C:$BJ,51,FALSE)</f>
        <v>0</v>
      </c>
      <c r="AW179" s="121">
        <f>AV179-AX179</f>
        <v>0</v>
      </c>
      <c r="AX179" s="121">
        <f>SUM(AX180:AX184)</f>
        <v>0</v>
      </c>
      <c r="AY179" s="121">
        <f>VLOOKUP($C179,'1 预算编制表单'!$C:$BJ,54,FALSE)</f>
        <v>0</v>
      </c>
      <c r="AZ179" s="121">
        <f>AY179-BA179</f>
        <v>0</v>
      </c>
      <c r="BA179" s="121">
        <f>SUM(BA180:BA184)</f>
        <v>0</v>
      </c>
      <c r="BB179" s="121">
        <f>VLOOKUP($C179,'1 预算编制表单'!$C:$BJ,57,FALSE)</f>
        <v>0</v>
      </c>
      <c r="BC179" s="121">
        <f>BB179-BD179</f>
        <v>0</v>
      </c>
      <c r="BD179" s="121">
        <f>SUM(BD180:BD184)</f>
        <v>0</v>
      </c>
      <c r="BE179" s="121">
        <f>VLOOKUP($C179,'1 预算编制表单'!$C:$BJ,60,FALSE)</f>
        <v>0</v>
      </c>
      <c r="BF179" s="121">
        <f>BE179-BG179</f>
        <v>0</v>
      </c>
      <c r="BG179" s="121">
        <f>SUM(BG180:BG184)</f>
        <v>0</v>
      </c>
      <c r="BH179" s="121">
        <f>VLOOKUP($C179,'1 预算编制表单'!$C:$BJ,27,FALSE)</f>
        <v>0</v>
      </c>
      <c r="BI179" s="121">
        <f t="shared" si="2111"/>
        <v>0</v>
      </c>
      <c r="BJ179" s="121">
        <f>SUM(BJ180:BJ184)</f>
        <v>0</v>
      </c>
      <c r="BK179" s="121">
        <f>VLOOKUP($C179,'1 预算编制表单'!$C:$BJ,30,FALSE)</f>
        <v>0</v>
      </c>
      <c r="BL179" s="121">
        <f t="shared" si="2112"/>
        <v>0</v>
      </c>
      <c r="BM179" s="121">
        <f>SUM(BM180:BM184)</f>
        <v>0</v>
      </c>
      <c r="BN179" s="121">
        <f>VLOOKUP($C179,'1 预算编制表单'!$C:$BJ,33,FALSE)</f>
        <v>0</v>
      </c>
      <c r="BO179" s="121">
        <f t="shared" si="2113"/>
        <v>0</v>
      </c>
      <c r="BP179" s="121">
        <f>SUM(BP180:BP184)</f>
        <v>0</v>
      </c>
      <c r="BQ179" s="121">
        <f>VLOOKUP($C179,'1 预算编制表单'!$C:$BJ,36,FALSE)</f>
        <v>0</v>
      </c>
      <c r="BR179" s="121">
        <f t="shared" si="2114"/>
        <v>0</v>
      </c>
      <c r="BS179" s="121">
        <f>SUM(BS180:BS184)</f>
        <v>0</v>
      </c>
      <c r="BT179" s="121">
        <f>VLOOKUP($C179,'1 预算编制表单'!$C:$BJ,39,FALSE)</f>
        <v>0</v>
      </c>
      <c r="BU179" s="121">
        <f t="shared" si="2115"/>
        <v>0</v>
      </c>
      <c r="BV179" s="121">
        <f>SUM(BV180:BV184)</f>
        <v>0</v>
      </c>
      <c r="BW179" s="121">
        <f>VLOOKUP($C179,'1 预算编制表单'!$C:$BJ,42,FALSE)</f>
        <v>0</v>
      </c>
      <c r="BX179" s="121">
        <f t="shared" si="2116"/>
        <v>0</v>
      </c>
      <c r="BY179" s="121">
        <f>SUM(BY180:BY184)</f>
        <v>0</v>
      </c>
      <c r="BZ179" s="121">
        <f>VLOOKUP($C179,'1 预算编制表单'!$C:$BJ,45,FALSE)</f>
        <v>0</v>
      </c>
      <c r="CA179" s="121">
        <f t="shared" si="2117"/>
        <v>0</v>
      </c>
      <c r="CB179" s="121">
        <f>SUM(CB180:CB184)</f>
        <v>0</v>
      </c>
      <c r="CC179" s="121">
        <f>VLOOKUP($C179,'1 预算编制表单'!$C:$BJ,48,FALSE)</f>
        <v>0</v>
      </c>
      <c r="CD179" s="121">
        <f t="shared" si="2118"/>
        <v>0</v>
      </c>
      <c r="CE179" s="121">
        <f>SUM(CE180:CE184)</f>
        <v>0</v>
      </c>
      <c r="CF179" s="121">
        <f>VLOOKUP($C179,'1 预算编制表单'!$C:$BJ,51,FALSE)</f>
        <v>0</v>
      </c>
      <c r="CG179" s="121">
        <f t="shared" si="2119"/>
        <v>0</v>
      </c>
      <c r="CH179" s="121">
        <f>SUM(CH180:CH184)</f>
        <v>0</v>
      </c>
      <c r="CI179" s="121">
        <f>VLOOKUP($C179,'1 预算编制表单'!$C:$BJ,54,FALSE)</f>
        <v>0</v>
      </c>
      <c r="CJ179" s="121">
        <f t="shared" si="2120"/>
        <v>0</v>
      </c>
      <c r="CK179" s="121">
        <f>SUM(CK180:CK184)</f>
        <v>0</v>
      </c>
      <c r="CL179" s="121">
        <f>VLOOKUP($C179,'1 预算编制表单'!$C:$BJ,57,FALSE)</f>
        <v>0</v>
      </c>
      <c r="CM179" s="121">
        <f t="shared" si="2121"/>
        <v>0</v>
      </c>
      <c r="CN179" s="121">
        <f>SUM(CN180:CN184)</f>
        <v>0</v>
      </c>
      <c r="CO179" s="121">
        <f>VLOOKUP($C179,'1 预算编制表单'!$C:$BJ,60,FALSE)</f>
        <v>0</v>
      </c>
      <c r="CP179" s="121">
        <f t="shared" si="2122"/>
        <v>0</v>
      </c>
      <c r="CQ179" s="121">
        <f>SUM(CQ180:CQ184)</f>
        <v>0</v>
      </c>
    </row>
    <row r="180" s="83" customFormat="1" ht="24"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引出数据_合同数据仓库'!$B$2:$BP$10000,3,FALSE),0)</f>
        <v>0</v>
      </c>
      <c r="N180" s="125"/>
      <c r="O180" s="151">
        <f>IFERROR(VLOOKUP((LEFT(VLOOKUP($L180,'2-2 引出数据_合同数据仓库'!$B$2:$BP$10000,64,FALSE),15)&amp;(RIGHT(VLOOKUP($L180,'2-2 引出数据_合同数据仓库'!$B$2:$BP$10000,64,FALSE),4)+1)),'2-2 引出数据_合同数据仓库'!$B$2:$BP$10000,3,FALSE),0)</f>
        <v>0</v>
      </c>
      <c r="P180" s="125"/>
      <c r="Q180" s="125">
        <f>IFERROR(VLOOKUP($L180,'2-2 引出数据_合同数据仓库'!$B$2:$BP$10000,28,FALSE),0)</f>
        <v>0</v>
      </c>
      <c r="R180" s="125">
        <f>IFERROR(VLOOKUP($L180,'2-2 引出数据_合同数据仓库'!$B$2:$BP$10000,29,FALSE),0)</f>
        <v>0</v>
      </c>
      <c r="S180" s="125">
        <f>IFERROR(VLOOKUP($L180,'2-2 引出数据_合同数据仓库'!$B$2:$BP$10000,4,FALSE),0)</f>
        <v>0</v>
      </c>
      <c r="T180" s="125"/>
      <c r="U180" s="125">
        <f>IFERROR(VLOOKUP($L180,'2-2 引出数据_合同数据仓库'!$B$2:$BP$10000,15,FALSE),0)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引出数据_合同数据仓库'!$B$2:$BP$10000,3,FALSE),0)</f>
        <v>0</v>
      </c>
      <c r="N181" s="125"/>
      <c r="O181" s="151">
        <f>IFERROR(VLOOKUP((LEFT(VLOOKUP($L181,'2-2 引出数据_合同数据仓库'!$B$2:$BP$10000,64,FALSE),15)&amp;(RIGHT(VLOOKUP($L181,'2-2 引出数据_合同数据仓库'!$B$2:$BP$10000,64,FALSE),4)+1)),'2-2 引出数据_合同数据仓库'!$B$2:$BP$10000,3,FALSE),0)</f>
        <v>0</v>
      </c>
      <c r="P181" s="125"/>
      <c r="Q181" s="125">
        <f>IFERROR(VLOOKUP($L181,'2-2 引出数据_合同数据仓库'!$B$2:$BP$10000,28,FALSE),0)</f>
        <v>0</v>
      </c>
      <c r="R181" s="125">
        <f>IFERROR(VLOOKUP($L181,'2-2 引出数据_合同数据仓库'!$B$2:$BP$10000,29,FALSE),0)</f>
        <v>0</v>
      </c>
      <c r="S181" s="125">
        <f>IFERROR(VLOOKUP($L181,'2-2 引出数据_合同数据仓库'!$B$2:$BP$10000,4,FALSE),0)</f>
        <v>0</v>
      </c>
      <c r="T181" s="125"/>
      <c r="U181" s="125">
        <f>IFERROR(VLOOKUP($L181,'2-2 引出数据_合同数据仓库'!$B$2:$BP$10000,15,FALSE),0)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引出数据_合同数据仓库'!$B$2:$BP$10000,3,FALSE),0)</f>
        <v>0</v>
      </c>
      <c r="N182" s="125"/>
      <c r="O182" s="151">
        <f>IFERROR(VLOOKUP((LEFT(VLOOKUP($L182,'2-2 引出数据_合同数据仓库'!$B$2:$BP$10000,64,FALSE),15)&amp;(RIGHT(VLOOKUP($L182,'2-2 引出数据_合同数据仓库'!$B$2:$BP$10000,64,FALSE),4)+1)),'2-2 引出数据_合同数据仓库'!$B$2:$BP$10000,3,FALSE),0)</f>
        <v>0</v>
      </c>
      <c r="P182" s="125"/>
      <c r="Q182" s="125">
        <f>IFERROR(VLOOKUP($L182,'2-2 引出数据_合同数据仓库'!$B$2:$BP$10000,28,FALSE),0)</f>
        <v>0</v>
      </c>
      <c r="R182" s="125">
        <f>IFERROR(VLOOKUP($L182,'2-2 引出数据_合同数据仓库'!$B$2:$BP$10000,29,FALSE),0)</f>
        <v>0</v>
      </c>
      <c r="S182" s="125">
        <f>IFERROR(VLOOKUP($L182,'2-2 引出数据_合同数据仓库'!$B$2:$BP$10000,4,FALSE),0)</f>
        <v>0</v>
      </c>
      <c r="T182" s="125"/>
      <c r="U182" s="125">
        <f>IFERROR(VLOOKUP($L182,'2-2 引出数据_合同数据仓库'!$B$2:$BP$10000,15,FALSE),0)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引出数据_合同数据仓库'!$B$2:$BP$10000,3,FALSE),0)</f>
        <v>0</v>
      </c>
      <c r="N183" s="125"/>
      <c r="O183" s="151">
        <f>IFERROR(VLOOKUP((LEFT(VLOOKUP($L183,'2-2 引出数据_合同数据仓库'!$B$2:$BP$10000,64,FALSE),15)&amp;(RIGHT(VLOOKUP($L183,'2-2 引出数据_合同数据仓库'!$B$2:$BP$10000,64,FALSE),4)+1)),'2-2 引出数据_合同数据仓库'!$B$2:$BP$10000,3,FALSE),0)</f>
        <v>0</v>
      </c>
      <c r="P183" s="125"/>
      <c r="Q183" s="125">
        <f>IFERROR(VLOOKUP($L183,'2-2 引出数据_合同数据仓库'!$B$2:$BP$10000,28,FALSE),0)</f>
        <v>0</v>
      </c>
      <c r="R183" s="125">
        <f>IFERROR(VLOOKUP($L183,'2-2 引出数据_合同数据仓库'!$B$2:$BP$10000,29,FALSE),0)</f>
        <v>0</v>
      </c>
      <c r="S183" s="125">
        <f>IFERROR(VLOOKUP($L183,'2-2 引出数据_合同数据仓库'!$B$2:$BP$10000,4,FALSE),0)</f>
        <v>0</v>
      </c>
      <c r="T183" s="125"/>
      <c r="U183" s="125">
        <f>IFERROR(VLOOKUP($L183,'2-2 引出数据_合同数据仓库'!$B$2:$BP$10000,15,FALSE),0)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customHeight="1" outlineLevel="4" spans="1:95">
      <c r="A184" s="126" t="s">
        <v>2806</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customHeight="1" outlineLevel="3" spans="1:95">
      <c r="A185" s="118"/>
      <c r="B185" s="119" t="s">
        <v>784</v>
      </c>
      <c r="C185" s="120" t="s">
        <v>1137</v>
      </c>
      <c r="D185" s="118" t="s">
        <v>2813</v>
      </c>
      <c r="E185" s="119"/>
      <c r="F185" s="119"/>
      <c r="G185" s="119"/>
      <c r="H185" s="121">
        <f>X185+AA185+AD185+AG185+AJ185+AM185+AP185+AS185+AV185+AY185+BB185+BE185</f>
        <v>0</v>
      </c>
      <c r="I185" s="121">
        <f>Y185+AB185+AE185+AH185+AK185+AN185+AQ185+AT185+AW185+AZ185+BC185+BF185</f>
        <v>0</v>
      </c>
      <c r="J185" s="121">
        <f t="shared" si="1570"/>
        <v>0</v>
      </c>
      <c r="K185" s="121"/>
      <c r="L185" s="149"/>
      <c r="M185" s="149"/>
      <c r="N185" s="121"/>
      <c r="O185" s="121"/>
      <c r="P185" s="121"/>
      <c r="Q185" s="121"/>
      <c r="R185" s="121"/>
      <c r="S185" s="121"/>
      <c r="T185" s="121"/>
      <c r="U185" s="121"/>
      <c r="V185" s="121"/>
      <c r="W185" s="121"/>
      <c r="X185" s="121">
        <f>VLOOKUP($C185,'1 预算编制表单'!$C:$BJ,27,FALSE)</f>
        <v>0</v>
      </c>
      <c r="Y185" s="121">
        <f>X185-Z185</f>
        <v>0</v>
      </c>
      <c r="Z185" s="121">
        <f>SUM(Z186:Z190)</f>
        <v>0</v>
      </c>
      <c r="AA185" s="121">
        <f>VLOOKUP($C185,'1 预算编制表单'!$C:$BJ,30,FALSE)</f>
        <v>0</v>
      </c>
      <c r="AB185" s="121">
        <f>AA185-AC185</f>
        <v>0</v>
      </c>
      <c r="AC185" s="121">
        <f>SUM(AC186:AC190)</f>
        <v>0</v>
      </c>
      <c r="AD185" s="121">
        <f>VLOOKUP($C185,'1 预算编制表单'!$C:$BJ,33,FALSE)</f>
        <v>0</v>
      </c>
      <c r="AE185" s="121">
        <f>AD185-AF185</f>
        <v>0</v>
      </c>
      <c r="AF185" s="121">
        <f>SUM(AF186:AF190)</f>
        <v>0</v>
      </c>
      <c r="AG185" s="121">
        <f>VLOOKUP($C185,'1 预算编制表单'!$C:$BJ,36,FALSE)</f>
        <v>0</v>
      </c>
      <c r="AH185" s="121">
        <f>AG185-AI185</f>
        <v>0</v>
      </c>
      <c r="AI185" s="121">
        <f>SUM(AI186:AI190)</f>
        <v>0</v>
      </c>
      <c r="AJ185" s="121">
        <f>VLOOKUP($C185,'1 预算编制表单'!$C:$BJ,39,FALSE)</f>
        <v>0</v>
      </c>
      <c r="AK185" s="121">
        <f>AJ185-AL185</f>
        <v>0</v>
      </c>
      <c r="AL185" s="121">
        <f>SUM(AL186:AL190)</f>
        <v>0</v>
      </c>
      <c r="AM185" s="121">
        <f>VLOOKUP($C185,'1 预算编制表单'!$C:$BJ,42,FALSE)</f>
        <v>0</v>
      </c>
      <c r="AN185" s="121">
        <f>AM185-AO185</f>
        <v>0</v>
      </c>
      <c r="AO185" s="121">
        <f>SUM(AO186:AO190)</f>
        <v>0</v>
      </c>
      <c r="AP185" s="121">
        <f>VLOOKUP($C185,'1 预算编制表单'!$C:$BJ,45,FALSE)</f>
        <v>0</v>
      </c>
      <c r="AQ185" s="121">
        <f>AP185-AR185</f>
        <v>0</v>
      </c>
      <c r="AR185" s="121">
        <f>SUM(AR186:AR190)</f>
        <v>0</v>
      </c>
      <c r="AS185" s="121">
        <f>VLOOKUP($C185,'1 预算编制表单'!$C:$BJ,48,FALSE)</f>
        <v>0</v>
      </c>
      <c r="AT185" s="121">
        <f>AS185-AU185</f>
        <v>0</v>
      </c>
      <c r="AU185" s="121">
        <f>SUM(AU186:AU190)</f>
        <v>0</v>
      </c>
      <c r="AV185" s="121">
        <f>VLOOKUP($C185,'1 预算编制表单'!$C:$BJ,51,FALSE)</f>
        <v>0</v>
      </c>
      <c r="AW185" s="121">
        <f>AV185-AX185</f>
        <v>0</v>
      </c>
      <c r="AX185" s="121">
        <f>SUM(AX186:AX190)</f>
        <v>0</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customHeight="1" outlineLevel="4" spans="1:95">
      <c r="A186" s="122"/>
      <c r="B186" s="123"/>
      <c r="C186" s="124"/>
      <c r="D186" s="122"/>
      <c r="E186" s="123"/>
      <c r="F186" s="123"/>
      <c r="G186" s="123"/>
      <c r="H186" s="125"/>
      <c r="I186" s="125"/>
      <c r="J186" s="125">
        <f t="shared" si="1570"/>
        <v>0</v>
      </c>
      <c r="K186" s="125">
        <v>1</v>
      </c>
      <c r="L186" s="150"/>
      <c r="M186" s="151">
        <f>IFERROR(VLOOKUP($L186,'2-2 引出数据_合同数据仓库'!$B$2:$BP$10000,3,FALSE),0)</f>
        <v>0</v>
      </c>
      <c r="N186" s="125"/>
      <c r="O186" s="151">
        <f>IFERROR(VLOOKUP((LEFT(VLOOKUP($L186,'2-2 引出数据_合同数据仓库'!$B$2:$BP$10000,64,FALSE),15)&amp;(RIGHT(VLOOKUP($L186,'2-2 引出数据_合同数据仓库'!$B$2:$BP$10000,64,FALSE),4)+1)),'2-2 引出数据_合同数据仓库'!$B$2:$BP$10000,3,FALSE),0)</f>
        <v>0</v>
      </c>
      <c r="P186" s="125"/>
      <c r="Q186" s="125">
        <f>IFERROR(VLOOKUP($L186,'2-2 引出数据_合同数据仓库'!$B$2:$BP$10000,28,FALSE),0)</f>
        <v>0</v>
      </c>
      <c r="R186" s="125">
        <f>IFERROR(VLOOKUP($L186,'2-2 引出数据_合同数据仓库'!$B$2:$BP$10000,29,FALSE),0)</f>
        <v>0</v>
      </c>
      <c r="S186" s="125">
        <f>IFERROR(VLOOKUP($L186,'2-2 引出数据_合同数据仓库'!$B$2:$BP$10000,4,FALSE),0)</f>
        <v>0</v>
      </c>
      <c r="T186" s="125"/>
      <c r="U186" s="125">
        <f>IFERROR(VLOOKUP($L186,'2-2 引出数据_合同数据仓库'!$B$2:$BP$10000,15,FALSE),0)</f>
        <v>0</v>
      </c>
      <c r="V186" s="125">
        <f t="shared" ref="V186:V189" si="2195">U186/(S186-R186+1)*365</f>
        <v>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0</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0</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0</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0</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0</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0</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0</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0</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0</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引出数据_合同数据仓库'!$B$2:$BP$10000,3,FALSE),0)</f>
        <v>0</v>
      </c>
      <c r="N187" s="125"/>
      <c r="O187" s="151">
        <f>IFERROR(VLOOKUP((LEFT(VLOOKUP($L187,'2-2 引出数据_合同数据仓库'!$B$2:$BP$10000,64,FALSE),15)&amp;(RIGHT(VLOOKUP($L187,'2-2 引出数据_合同数据仓库'!$B$2:$BP$10000,64,FALSE),4)+1)),'2-2 引出数据_合同数据仓库'!$B$2:$BP$10000,3,FALSE),0)</f>
        <v>0</v>
      </c>
      <c r="P187" s="125"/>
      <c r="Q187" s="125">
        <f>IFERROR(VLOOKUP($L187,'2-2 引出数据_合同数据仓库'!$B$2:$BP$10000,28,FALSE),0)</f>
        <v>0</v>
      </c>
      <c r="R187" s="125">
        <f>IFERROR(VLOOKUP($L187,'2-2 引出数据_合同数据仓库'!$B$2:$BP$10000,29,FALSE),0)</f>
        <v>0</v>
      </c>
      <c r="S187" s="125">
        <f>IFERROR(VLOOKUP($L187,'2-2 引出数据_合同数据仓库'!$B$2:$BP$10000,4,FALSE),0)</f>
        <v>0</v>
      </c>
      <c r="T187" s="125"/>
      <c r="U187" s="125">
        <f>IFERROR(VLOOKUP($L187,'2-2 引出数据_合同数据仓库'!$B$2:$BP$10000,15,FALSE),0)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引出数据_合同数据仓库'!$B$2:$BP$10000,3,FALSE),0)</f>
        <v>0</v>
      </c>
      <c r="N188" s="125"/>
      <c r="O188" s="151">
        <f>IFERROR(VLOOKUP((LEFT(VLOOKUP($L188,'2-2 引出数据_合同数据仓库'!$B$2:$BP$10000,64,FALSE),15)&amp;(RIGHT(VLOOKUP($L188,'2-2 引出数据_合同数据仓库'!$B$2:$BP$10000,64,FALSE),4)+1)),'2-2 引出数据_合同数据仓库'!$B$2:$BP$10000,3,FALSE),0)</f>
        <v>0</v>
      </c>
      <c r="P188" s="125"/>
      <c r="Q188" s="125">
        <f>IFERROR(VLOOKUP($L188,'2-2 引出数据_合同数据仓库'!$B$2:$BP$10000,28,FALSE),0)</f>
        <v>0</v>
      </c>
      <c r="R188" s="125">
        <f>IFERROR(VLOOKUP($L188,'2-2 引出数据_合同数据仓库'!$B$2:$BP$10000,29,FALSE),0)</f>
        <v>0</v>
      </c>
      <c r="S188" s="125">
        <f>IFERROR(VLOOKUP($L188,'2-2 引出数据_合同数据仓库'!$B$2:$BP$10000,4,FALSE),0)</f>
        <v>0</v>
      </c>
      <c r="T188" s="125"/>
      <c r="U188" s="125">
        <f>IFERROR(VLOOKUP($L188,'2-2 引出数据_合同数据仓库'!$B$2:$BP$10000,15,FALSE),0)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引出数据_合同数据仓库'!$B$2:$BP$10000,3,FALSE),0)</f>
        <v>0</v>
      </c>
      <c r="N189" s="125"/>
      <c r="O189" s="151">
        <f>IFERROR(VLOOKUP((LEFT(VLOOKUP($L189,'2-2 引出数据_合同数据仓库'!$B$2:$BP$10000,64,FALSE),15)&amp;(RIGHT(VLOOKUP($L189,'2-2 引出数据_合同数据仓库'!$B$2:$BP$10000,64,FALSE),4)+1)),'2-2 引出数据_合同数据仓库'!$B$2:$BP$10000,3,FALSE),0)</f>
        <v>0</v>
      </c>
      <c r="P189" s="125"/>
      <c r="Q189" s="125">
        <f>IFERROR(VLOOKUP($L189,'2-2 引出数据_合同数据仓库'!$B$2:$BP$10000,28,FALSE),0)</f>
        <v>0</v>
      </c>
      <c r="R189" s="125">
        <f>IFERROR(VLOOKUP($L189,'2-2 引出数据_合同数据仓库'!$B$2:$BP$10000,29,FALSE),0)</f>
        <v>0</v>
      </c>
      <c r="S189" s="125">
        <f>IFERROR(VLOOKUP($L189,'2-2 引出数据_合同数据仓库'!$B$2:$BP$10000,4,FALSE),0)</f>
        <v>0</v>
      </c>
      <c r="T189" s="125"/>
      <c r="U189" s="125">
        <f>IFERROR(VLOOKUP($L189,'2-2 引出数据_合同数据仓库'!$B$2:$BP$10000,15,FALSE),0)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customHeight="1" outlineLevel="4" spans="1:95">
      <c r="A190" s="126" t="s">
        <v>2806</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customHeight="1" outlineLevel="3" spans="1:95">
      <c r="A191" s="118"/>
      <c r="B191" s="119" t="s">
        <v>784</v>
      </c>
      <c r="C191" s="120" t="s">
        <v>1139</v>
      </c>
      <c r="D191" s="118" t="s">
        <v>2416</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引出数据_合同数据仓库'!$B$2:$BP$10000,3,FALSE),0)</f>
        <v>0</v>
      </c>
      <c r="N192" s="125"/>
      <c r="O192" s="151">
        <f>IFERROR(VLOOKUP((LEFT(VLOOKUP($L192,'2-2 引出数据_合同数据仓库'!$B$2:$BP$10000,64,FALSE),15)&amp;(RIGHT(VLOOKUP($L192,'2-2 引出数据_合同数据仓库'!$B$2:$BP$10000,64,FALSE),4)+1)),'2-2 引出数据_合同数据仓库'!$B$2:$BP$10000,3,FALSE),0)</f>
        <v>0</v>
      </c>
      <c r="P192" s="125"/>
      <c r="Q192" s="125">
        <f>IFERROR(VLOOKUP($L192,'2-2 引出数据_合同数据仓库'!$B$2:$BP$10000,28,FALSE),0)</f>
        <v>0</v>
      </c>
      <c r="R192" s="125">
        <f>IFERROR(VLOOKUP($L192,'2-2 引出数据_合同数据仓库'!$B$2:$BP$10000,29,FALSE),0)</f>
        <v>0</v>
      </c>
      <c r="S192" s="125">
        <f>IFERROR(VLOOKUP($L192,'2-2 引出数据_合同数据仓库'!$B$2:$BP$10000,4,FALSE),0)</f>
        <v>0</v>
      </c>
      <c r="T192" s="125"/>
      <c r="U192" s="125">
        <f>IFERROR(VLOOKUP($L192,'2-2 引出数据_合同数据仓库'!$B$2:$BP$10000,15,FALSE),0)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引出数据_合同数据仓库'!$B$2:$BP$10000,3,FALSE),0)</f>
        <v>0</v>
      </c>
      <c r="N193" s="125"/>
      <c r="O193" s="151">
        <f>IFERROR(VLOOKUP((LEFT(VLOOKUP($L193,'2-2 引出数据_合同数据仓库'!$B$2:$BP$10000,64,FALSE),15)&amp;(RIGHT(VLOOKUP($L193,'2-2 引出数据_合同数据仓库'!$B$2:$BP$10000,64,FALSE),4)+1)),'2-2 引出数据_合同数据仓库'!$B$2:$BP$10000,3,FALSE),0)</f>
        <v>0</v>
      </c>
      <c r="P193" s="125"/>
      <c r="Q193" s="125">
        <f>IFERROR(VLOOKUP($L193,'2-2 引出数据_合同数据仓库'!$B$2:$BP$10000,28,FALSE),0)</f>
        <v>0</v>
      </c>
      <c r="R193" s="125">
        <f>IFERROR(VLOOKUP($L193,'2-2 引出数据_合同数据仓库'!$B$2:$BP$10000,29,FALSE),0)</f>
        <v>0</v>
      </c>
      <c r="S193" s="125">
        <f>IFERROR(VLOOKUP($L193,'2-2 引出数据_合同数据仓库'!$B$2:$BP$10000,4,FALSE),0)</f>
        <v>0</v>
      </c>
      <c r="T193" s="125"/>
      <c r="U193" s="125">
        <f>IFERROR(VLOOKUP($L193,'2-2 引出数据_合同数据仓库'!$B$2:$BP$10000,15,FALSE),0)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引出数据_合同数据仓库'!$B$2:$BP$10000,3,FALSE),0)</f>
        <v>0</v>
      </c>
      <c r="N194" s="125"/>
      <c r="O194" s="151">
        <f>IFERROR(VLOOKUP((LEFT(VLOOKUP($L194,'2-2 引出数据_合同数据仓库'!$B$2:$BP$10000,64,FALSE),15)&amp;(RIGHT(VLOOKUP($L194,'2-2 引出数据_合同数据仓库'!$B$2:$BP$10000,64,FALSE),4)+1)),'2-2 引出数据_合同数据仓库'!$B$2:$BP$10000,3,FALSE),0)</f>
        <v>0</v>
      </c>
      <c r="P194" s="125"/>
      <c r="Q194" s="125">
        <f>IFERROR(VLOOKUP($L194,'2-2 引出数据_合同数据仓库'!$B$2:$BP$10000,28,FALSE),0)</f>
        <v>0</v>
      </c>
      <c r="R194" s="125">
        <f>IFERROR(VLOOKUP($L194,'2-2 引出数据_合同数据仓库'!$B$2:$BP$10000,29,FALSE),0)</f>
        <v>0</v>
      </c>
      <c r="S194" s="125">
        <f>IFERROR(VLOOKUP($L194,'2-2 引出数据_合同数据仓库'!$B$2:$BP$10000,4,FALSE),0)</f>
        <v>0</v>
      </c>
      <c r="T194" s="125"/>
      <c r="U194" s="125">
        <f>IFERROR(VLOOKUP($L194,'2-2 引出数据_合同数据仓库'!$B$2:$BP$10000,15,FALSE),0)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引出数据_合同数据仓库'!$B$2:$BP$10000,3,FALSE),0)</f>
        <v>0</v>
      </c>
      <c r="N195" s="125"/>
      <c r="O195" s="151">
        <f>IFERROR(VLOOKUP((LEFT(VLOOKUP($L195,'2-2 引出数据_合同数据仓库'!$B$2:$BP$10000,64,FALSE),15)&amp;(RIGHT(VLOOKUP($L195,'2-2 引出数据_合同数据仓库'!$B$2:$BP$10000,64,FALSE),4)+1)),'2-2 引出数据_合同数据仓库'!$B$2:$BP$10000,3,FALSE),0)</f>
        <v>0</v>
      </c>
      <c r="P195" s="125"/>
      <c r="Q195" s="125">
        <f>IFERROR(VLOOKUP($L195,'2-2 引出数据_合同数据仓库'!$B$2:$BP$10000,28,FALSE),0)</f>
        <v>0</v>
      </c>
      <c r="R195" s="125">
        <f>IFERROR(VLOOKUP($L195,'2-2 引出数据_合同数据仓库'!$B$2:$BP$10000,29,FALSE),0)</f>
        <v>0</v>
      </c>
      <c r="S195" s="125">
        <f>IFERROR(VLOOKUP($L195,'2-2 引出数据_合同数据仓库'!$B$2:$BP$10000,4,FALSE),0)</f>
        <v>0</v>
      </c>
      <c r="T195" s="125"/>
      <c r="U195" s="125">
        <f>IFERROR(VLOOKUP($L195,'2-2 引出数据_合同数据仓库'!$B$2:$BP$10000,15,FALSE),0)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customHeight="1" outlineLevel="4" spans="1:95">
      <c r="A196" s="126" t="s">
        <v>2806</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customHeight="1" outlineLevel="3" spans="1:95">
      <c r="A197" s="118"/>
      <c r="B197" s="119" t="s">
        <v>784</v>
      </c>
      <c r="C197" s="120" t="s">
        <v>1141</v>
      </c>
      <c r="D197" s="118" t="s">
        <v>2418</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引出数据_合同数据仓库'!$B$2:$BP$10000,3,FALSE),0)</f>
        <v>0</v>
      </c>
      <c r="N198" s="125"/>
      <c r="O198" s="151">
        <f>IFERROR(VLOOKUP((LEFT(VLOOKUP($L198,'2-2 引出数据_合同数据仓库'!$B$2:$BP$10000,64,FALSE),15)&amp;(RIGHT(VLOOKUP($L198,'2-2 引出数据_合同数据仓库'!$B$2:$BP$10000,64,FALSE),4)+1)),'2-2 引出数据_合同数据仓库'!$B$2:$BP$10000,3,FALSE),0)</f>
        <v>0</v>
      </c>
      <c r="P198" s="125"/>
      <c r="Q198" s="125">
        <f>IFERROR(VLOOKUP($L198,'2-2 引出数据_合同数据仓库'!$B$2:$BP$10000,28,FALSE),0)</f>
        <v>0</v>
      </c>
      <c r="R198" s="125">
        <f>IFERROR(VLOOKUP($L198,'2-2 引出数据_合同数据仓库'!$B$2:$BP$10000,29,FALSE),0)</f>
        <v>0</v>
      </c>
      <c r="S198" s="125">
        <f>IFERROR(VLOOKUP($L198,'2-2 引出数据_合同数据仓库'!$B$2:$BP$10000,4,FALSE),0)</f>
        <v>0</v>
      </c>
      <c r="T198" s="125"/>
      <c r="U198" s="125">
        <f>IFERROR(VLOOKUP($L198,'2-2 引出数据_合同数据仓库'!$B$2:$BP$10000,15,FALSE),0)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引出数据_合同数据仓库'!$B$2:$BP$10000,3,FALSE),0)</f>
        <v>0</v>
      </c>
      <c r="N199" s="125"/>
      <c r="O199" s="151">
        <f>IFERROR(VLOOKUP((LEFT(VLOOKUP($L199,'2-2 引出数据_合同数据仓库'!$B$2:$BP$10000,64,FALSE),15)&amp;(RIGHT(VLOOKUP($L199,'2-2 引出数据_合同数据仓库'!$B$2:$BP$10000,64,FALSE),4)+1)),'2-2 引出数据_合同数据仓库'!$B$2:$BP$10000,3,FALSE),0)</f>
        <v>0</v>
      </c>
      <c r="P199" s="125"/>
      <c r="Q199" s="125">
        <f>IFERROR(VLOOKUP($L199,'2-2 引出数据_合同数据仓库'!$B$2:$BP$10000,28,FALSE),0)</f>
        <v>0</v>
      </c>
      <c r="R199" s="125">
        <f>IFERROR(VLOOKUP($L199,'2-2 引出数据_合同数据仓库'!$B$2:$BP$10000,29,FALSE),0)</f>
        <v>0</v>
      </c>
      <c r="S199" s="125">
        <f>IFERROR(VLOOKUP($L199,'2-2 引出数据_合同数据仓库'!$B$2:$BP$10000,4,FALSE),0)</f>
        <v>0</v>
      </c>
      <c r="T199" s="125"/>
      <c r="U199" s="125">
        <f>IFERROR(VLOOKUP($L199,'2-2 引出数据_合同数据仓库'!$B$2:$BP$10000,15,FALSE),0)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引出数据_合同数据仓库'!$B$2:$BP$10000,3,FALSE),0)</f>
        <v>0</v>
      </c>
      <c r="N200" s="125"/>
      <c r="O200" s="151">
        <f>IFERROR(VLOOKUP((LEFT(VLOOKUP($L200,'2-2 引出数据_合同数据仓库'!$B$2:$BP$10000,64,FALSE),15)&amp;(RIGHT(VLOOKUP($L200,'2-2 引出数据_合同数据仓库'!$B$2:$BP$10000,64,FALSE),4)+1)),'2-2 引出数据_合同数据仓库'!$B$2:$BP$10000,3,FALSE),0)</f>
        <v>0</v>
      </c>
      <c r="P200" s="125"/>
      <c r="Q200" s="125">
        <f>IFERROR(VLOOKUP($L200,'2-2 引出数据_合同数据仓库'!$B$2:$BP$10000,28,FALSE),0)</f>
        <v>0</v>
      </c>
      <c r="R200" s="125">
        <f>IFERROR(VLOOKUP($L200,'2-2 引出数据_合同数据仓库'!$B$2:$BP$10000,29,FALSE),0)</f>
        <v>0</v>
      </c>
      <c r="S200" s="125">
        <f>IFERROR(VLOOKUP($L200,'2-2 引出数据_合同数据仓库'!$B$2:$BP$10000,4,FALSE),0)</f>
        <v>0</v>
      </c>
      <c r="T200" s="125"/>
      <c r="U200" s="125">
        <f>IFERROR(VLOOKUP($L200,'2-2 引出数据_合同数据仓库'!$B$2:$BP$10000,15,FALSE),0)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引出数据_合同数据仓库'!$B$2:$BP$10000,3,FALSE),0)</f>
        <v>0</v>
      </c>
      <c r="N201" s="125"/>
      <c r="O201" s="151">
        <f>IFERROR(VLOOKUP((LEFT(VLOOKUP($L201,'2-2 引出数据_合同数据仓库'!$B$2:$BP$10000,64,FALSE),15)&amp;(RIGHT(VLOOKUP($L201,'2-2 引出数据_合同数据仓库'!$B$2:$BP$10000,64,FALSE),4)+1)),'2-2 引出数据_合同数据仓库'!$B$2:$BP$10000,3,FALSE),0)</f>
        <v>0</v>
      </c>
      <c r="P201" s="125"/>
      <c r="Q201" s="125">
        <f>IFERROR(VLOOKUP($L201,'2-2 引出数据_合同数据仓库'!$B$2:$BP$10000,28,FALSE),0)</f>
        <v>0</v>
      </c>
      <c r="R201" s="125">
        <f>IFERROR(VLOOKUP($L201,'2-2 引出数据_合同数据仓库'!$B$2:$BP$10000,29,FALSE),0)</f>
        <v>0</v>
      </c>
      <c r="S201" s="125">
        <f>IFERROR(VLOOKUP($L201,'2-2 引出数据_合同数据仓库'!$B$2:$BP$10000,4,FALSE),0)</f>
        <v>0</v>
      </c>
      <c r="T201" s="125"/>
      <c r="U201" s="125">
        <f>IFERROR(VLOOKUP($L201,'2-2 引出数据_合同数据仓库'!$B$2:$BP$10000,15,FALSE),0)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customHeight="1" outlineLevel="4" spans="1:95">
      <c r="A202" s="126" t="s">
        <v>2806</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customHeight="1" outlineLevel="2" spans="1:95">
      <c r="A203" s="48"/>
      <c r="B203" s="115" t="s">
        <v>784</v>
      </c>
      <c r="C203" s="116" t="s">
        <v>46</v>
      </c>
      <c r="D203" s="48" t="s">
        <v>47</v>
      </c>
      <c r="E203" s="115" t="s">
        <v>1161</v>
      </c>
      <c r="F203" s="115"/>
      <c r="G203" s="115" t="s">
        <v>788</v>
      </c>
      <c r="H203" s="117">
        <f>X203+AA203+AD203+AG203+AJ203+AM203+AP203+AS203+AV203+AY203+BB203+BE203</f>
        <v>0</v>
      </c>
      <c r="I203" s="117">
        <f>Y203+AB203+AE203+AH203+AK203+AN203+AQ203+AT203+AW203+AZ203+BC203+BF203</f>
        <v>0</v>
      </c>
      <c r="J203" s="117">
        <f t="shared" si="2339"/>
        <v>0</v>
      </c>
      <c r="K203" s="117"/>
      <c r="L203" s="148"/>
      <c r="M203" s="148"/>
      <c r="N203" s="117"/>
      <c r="O203" s="117"/>
      <c r="P203" s="117"/>
      <c r="Q203" s="117"/>
      <c r="R203" s="117"/>
      <c r="S203" s="117"/>
      <c r="T203" s="117"/>
      <c r="U203" s="117"/>
      <c r="V203" s="117"/>
      <c r="W203" s="117"/>
      <c r="X203" s="117">
        <f>VLOOKUP($C203,'1 预算编制表单'!$C:$BJ,27,FALSE)</f>
        <v>0</v>
      </c>
      <c r="Y203" s="117">
        <f>X203-Z203</f>
        <v>0</v>
      </c>
      <c r="Z203" s="117">
        <f>SUM(Z204:Z208)</f>
        <v>0</v>
      </c>
      <c r="AA203" s="117">
        <f>VLOOKUP($C203,'1 预算编制表单'!$C:$BJ,30,FALSE)</f>
        <v>0</v>
      </c>
      <c r="AB203" s="117">
        <f>AA203-AC203</f>
        <v>0</v>
      </c>
      <c r="AC203" s="117">
        <f>SUM(AC204:AC208)</f>
        <v>0</v>
      </c>
      <c r="AD203" s="117">
        <f>VLOOKUP($C203,'1 预算编制表单'!$C:$BJ,33,FALSE)</f>
        <v>0</v>
      </c>
      <c r="AE203" s="117">
        <f>AD203-AF203</f>
        <v>0</v>
      </c>
      <c r="AF203" s="117">
        <f>SUM(AF204:AF208)</f>
        <v>0</v>
      </c>
      <c r="AG203" s="117">
        <f>VLOOKUP($C203,'1 预算编制表单'!$C:$BJ,36,FALSE)</f>
        <v>0</v>
      </c>
      <c r="AH203" s="117">
        <f>AG203-AI203</f>
        <v>0</v>
      </c>
      <c r="AI203" s="117">
        <f>SUM(AI204:AI208)</f>
        <v>0</v>
      </c>
      <c r="AJ203" s="117">
        <f>VLOOKUP($C203,'1 预算编制表单'!$C:$BJ,39,FALSE)</f>
        <v>0</v>
      </c>
      <c r="AK203" s="117">
        <f>AJ203-AL203</f>
        <v>0</v>
      </c>
      <c r="AL203" s="117">
        <f>SUM(AL204:AL208)</f>
        <v>0</v>
      </c>
      <c r="AM203" s="117">
        <f>VLOOKUP($C203,'1 预算编制表单'!$C:$BJ,42,FALSE)</f>
        <v>0</v>
      </c>
      <c r="AN203" s="117">
        <f>AM203-AO203</f>
        <v>0</v>
      </c>
      <c r="AO203" s="117">
        <f>SUM(AO204:AO208)</f>
        <v>0</v>
      </c>
      <c r="AP203" s="117">
        <f>VLOOKUP($C203,'1 预算编制表单'!$C:$BJ,45,FALSE)</f>
        <v>0</v>
      </c>
      <c r="AQ203" s="117">
        <f>AP203-AR203</f>
        <v>0</v>
      </c>
      <c r="AR203" s="117">
        <f>SUM(AR204:AR208)</f>
        <v>0</v>
      </c>
      <c r="AS203" s="117">
        <f>VLOOKUP($C203,'1 预算编制表单'!$C:$BJ,48,FALSE)</f>
        <v>0</v>
      </c>
      <c r="AT203" s="117">
        <f>AS203-AU203</f>
        <v>0</v>
      </c>
      <c r="AU203" s="117">
        <f>SUM(AU204:AU208)</f>
        <v>0</v>
      </c>
      <c r="AV203" s="117">
        <f>VLOOKUP($C203,'1 预算编制表单'!$C:$BJ,51,FALSE)</f>
        <v>0</v>
      </c>
      <c r="AW203" s="117">
        <f>AV203-AX203</f>
        <v>0</v>
      </c>
      <c r="AX203" s="117">
        <f>SUM(AX204:AX208)</f>
        <v>0</v>
      </c>
      <c r="AY203" s="117">
        <f>VLOOKUP($C203,'1 预算编制表单'!$C:$BJ,54,FALSE)</f>
        <v>0</v>
      </c>
      <c r="AZ203" s="117">
        <f>AY203-BA203</f>
        <v>0</v>
      </c>
      <c r="BA203" s="117">
        <f>SUM(BA204:BA208)</f>
        <v>0</v>
      </c>
      <c r="BB203" s="117">
        <f>VLOOKUP($C203,'1 预算编制表单'!$C:$BJ,57,FALSE)</f>
        <v>0</v>
      </c>
      <c r="BC203" s="117">
        <f>BB203-BD203</f>
        <v>0</v>
      </c>
      <c r="BD203" s="117">
        <f>SUM(BD204:BD208)</f>
        <v>0</v>
      </c>
      <c r="BE203" s="117">
        <f>VLOOKUP($C203,'1 预算编制表单'!$C:$BJ,60,FALSE)</f>
        <v>0</v>
      </c>
      <c r="BF203" s="117">
        <f>BE203-BG203</f>
        <v>0</v>
      </c>
      <c r="BG203" s="117">
        <f>SUM(BG204:BG208)</f>
        <v>0</v>
      </c>
      <c r="BH203" s="117">
        <f>VLOOKUP($C203,'1 预算编制表单'!$C:$BJ,27,FALSE)</f>
        <v>0</v>
      </c>
      <c r="BI203" s="117">
        <f>BH203-BJ203</f>
        <v>0</v>
      </c>
      <c r="BJ203" s="117">
        <f>SUM(BJ204:BJ208)</f>
        <v>0</v>
      </c>
      <c r="BK203" s="117">
        <f>VLOOKUP($C203,'1 预算编制表单'!$C:$BJ,30,FALSE)</f>
        <v>0</v>
      </c>
      <c r="BL203" s="117">
        <f>BK203-BM203</f>
        <v>0</v>
      </c>
      <c r="BM203" s="117">
        <f>SUM(BM204:BM208)</f>
        <v>0</v>
      </c>
      <c r="BN203" s="117">
        <f>VLOOKUP($C203,'1 预算编制表单'!$C:$BJ,33,FALSE)</f>
        <v>0</v>
      </c>
      <c r="BO203" s="117">
        <f>BN203-BP203</f>
        <v>0</v>
      </c>
      <c r="BP203" s="117">
        <f>SUM(BP204:BP208)</f>
        <v>0</v>
      </c>
      <c r="BQ203" s="117">
        <f>VLOOKUP($C203,'1 预算编制表单'!$C:$BJ,36,FALSE)</f>
        <v>0</v>
      </c>
      <c r="BR203" s="117">
        <f>BQ203-BS203</f>
        <v>0</v>
      </c>
      <c r="BS203" s="117">
        <f>SUM(BS204:BS208)</f>
        <v>0</v>
      </c>
      <c r="BT203" s="117">
        <f>VLOOKUP($C203,'1 预算编制表单'!$C:$BJ,39,FALSE)</f>
        <v>0</v>
      </c>
      <c r="BU203" s="117">
        <f>BT203-BV203</f>
        <v>0</v>
      </c>
      <c r="BV203" s="117">
        <f>SUM(BV204:BV208)</f>
        <v>0</v>
      </c>
      <c r="BW203" s="117">
        <f>VLOOKUP($C203,'1 预算编制表单'!$C:$BJ,42,FALSE)</f>
        <v>0</v>
      </c>
      <c r="BX203" s="117">
        <f>BW203-BY203</f>
        <v>0</v>
      </c>
      <c r="BY203" s="117">
        <f>SUM(BY204:BY208)</f>
        <v>0</v>
      </c>
      <c r="BZ203" s="117">
        <f>VLOOKUP($C203,'1 预算编制表单'!$C:$BJ,45,FALSE)</f>
        <v>0</v>
      </c>
      <c r="CA203" s="117">
        <f>BZ203-CB203</f>
        <v>0</v>
      </c>
      <c r="CB203" s="117">
        <f>SUM(CB204:CB208)</f>
        <v>0</v>
      </c>
      <c r="CC203" s="117">
        <f>VLOOKUP($C203,'1 预算编制表单'!$C:$BJ,48,FALSE)</f>
        <v>0</v>
      </c>
      <c r="CD203" s="117">
        <f>CC203-CE203</f>
        <v>0</v>
      </c>
      <c r="CE203" s="117">
        <f>SUM(CE204:CE208)</f>
        <v>0</v>
      </c>
      <c r="CF203" s="117">
        <f>VLOOKUP($C203,'1 预算编制表单'!$C:$BJ,51,FALSE)</f>
        <v>0</v>
      </c>
      <c r="CG203" s="117">
        <f>CF203-CH203</f>
        <v>0</v>
      </c>
      <c r="CH203" s="117">
        <f>SUM(CH204:CH208)</f>
        <v>0</v>
      </c>
      <c r="CI203" s="117">
        <f>VLOOKUP($C203,'1 预算编制表单'!$C:$BJ,54,FALSE)</f>
        <v>0</v>
      </c>
      <c r="CJ203" s="117">
        <f>CI203-CK203</f>
        <v>0</v>
      </c>
      <c r="CK203" s="117">
        <f>SUM(CK204:CK208)</f>
        <v>0</v>
      </c>
      <c r="CL203" s="117">
        <f>VLOOKUP($C203,'1 预算编制表单'!$C:$BJ,57,FALSE)</f>
        <v>0</v>
      </c>
      <c r="CM203" s="117">
        <f>CL203-CN203</f>
        <v>0</v>
      </c>
      <c r="CN203" s="117">
        <f>SUM(CN204:CN208)</f>
        <v>0</v>
      </c>
      <c r="CO203" s="117">
        <f>VLOOKUP($C203,'1 预算编制表单'!$C:$BJ,60,FALSE)</f>
        <v>0</v>
      </c>
      <c r="CP203" s="117">
        <f>CO203-CQ203</f>
        <v>0</v>
      </c>
      <c r="CQ203" s="117">
        <f>SUM(CQ204:CQ208)</f>
        <v>0</v>
      </c>
    </row>
    <row r="204" s="83" customFormat="1" ht="24" customHeight="1" outlineLevel="3" spans="1:95">
      <c r="A204" s="122"/>
      <c r="B204" s="123"/>
      <c r="C204" s="124"/>
      <c r="D204" s="122"/>
      <c r="E204" s="123"/>
      <c r="F204" s="123"/>
      <c r="G204" s="123"/>
      <c r="H204" s="125"/>
      <c r="I204" s="125"/>
      <c r="J204" s="125">
        <f t="shared" si="2339"/>
        <v>0</v>
      </c>
      <c r="K204" s="125">
        <v>1</v>
      </c>
      <c r="L204" s="150"/>
      <c r="M204" s="151">
        <f>IFERROR(VLOOKUP($L204,'2-2 引出数据_合同数据仓库'!$B$2:$BP$10000,3,FALSE),0)</f>
        <v>0</v>
      </c>
      <c r="N204" s="125"/>
      <c r="O204" s="151">
        <f>IFERROR(VLOOKUP((LEFT(VLOOKUP($L204,'2-2 引出数据_合同数据仓库'!$B$2:$BP$10000,64,FALSE),15)&amp;(RIGHT(VLOOKUP($L204,'2-2 引出数据_合同数据仓库'!$B$2:$BP$10000,64,FALSE),4)+1)),'2-2 引出数据_合同数据仓库'!$B$2:$BP$10000,3,FALSE),0)</f>
        <v>0</v>
      </c>
      <c r="P204" s="125"/>
      <c r="Q204" s="125">
        <f>IFERROR(VLOOKUP($L204,'2-2 引出数据_合同数据仓库'!$B$2:$BP$10000,28,FALSE),0)</f>
        <v>0</v>
      </c>
      <c r="R204" s="125">
        <f>IFERROR(VLOOKUP($L204,'2-2 引出数据_合同数据仓库'!$B$2:$BP$10000,29,FALSE),0)</f>
        <v>0</v>
      </c>
      <c r="S204" s="125">
        <f>IFERROR(VLOOKUP($L204,'2-2 引出数据_合同数据仓库'!$B$2:$BP$10000,4,FALSE),0)</f>
        <v>0</v>
      </c>
      <c r="T204" s="125"/>
      <c r="U204" s="125">
        <f>IFERROR(VLOOKUP($L204,'2-2 引出数据_合同数据仓库'!$B$2:$BP$10000,15,FALSE),0)</f>
        <v>0</v>
      </c>
      <c r="V204" s="125">
        <f t="shared" ref="V204:V207" si="2412">U204/(S204-R204+1)*365</f>
        <v>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0</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0</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0</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0</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引出数据_合同数据仓库'!$B$2:$BP$10000,3,FALSE),0)</f>
        <v>0</v>
      </c>
      <c r="N205" s="125"/>
      <c r="O205" s="151">
        <f>IFERROR(VLOOKUP((LEFT(VLOOKUP($L205,'2-2 引出数据_合同数据仓库'!$B$2:$BP$10000,64,FALSE),15)&amp;(RIGHT(VLOOKUP($L205,'2-2 引出数据_合同数据仓库'!$B$2:$BP$10000,64,FALSE),4)+1)),'2-2 引出数据_合同数据仓库'!$B$2:$BP$10000,3,FALSE),0)</f>
        <v>0</v>
      </c>
      <c r="P205" s="125"/>
      <c r="Q205" s="125">
        <f>IFERROR(VLOOKUP($L205,'2-2 引出数据_合同数据仓库'!$B$2:$BP$10000,28,FALSE),0)</f>
        <v>0</v>
      </c>
      <c r="R205" s="125">
        <f>IFERROR(VLOOKUP($L205,'2-2 引出数据_合同数据仓库'!$B$2:$BP$10000,29,FALSE),0)</f>
        <v>0</v>
      </c>
      <c r="S205" s="125">
        <f>IFERROR(VLOOKUP($L205,'2-2 引出数据_合同数据仓库'!$B$2:$BP$10000,4,FALSE),0)</f>
        <v>0</v>
      </c>
      <c r="T205" s="125"/>
      <c r="U205" s="125">
        <f>IFERROR(VLOOKUP($L205,'2-2 引出数据_合同数据仓库'!$B$2:$BP$10000,15,FALSE),0)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引出数据_合同数据仓库'!$B$2:$BP$10000,3,FALSE),0)</f>
        <v>0</v>
      </c>
      <c r="N206" s="125"/>
      <c r="O206" s="151">
        <f>IFERROR(VLOOKUP((LEFT(VLOOKUP($L206,'2-2 引出数据_合同数据仓库'!$B$2:$BP$10000,64,FALSE),15)&amp;(RIGHT(VLOOKUP($L206,'2-2 引出数据_合同数据仓库'!$B$2:$BP$10000,64,FALSE),4)+1)),'2-2 引出数据_合同数据仓库'!$B$2:$BP$10000,3,FALSE),0)</f>
        <v>0</v>
      </c>
      <c r="P206" s="125"/>
      <c r="Q206" s="125">
        <f>IFERROR(VLOOKUP($L206,'2-2 引出数据_合同数据仓库'!$B$2:$BP$10000,28,FALSE),0)</f>
        <v>0</v>
      </c>
      <c r="R206" s="125">
        <f>IFERROR(VLOOKUP($L206,'2-2 引出数据_合同数据仓库'!$B$2:$BP$10000,29,FALSE),0)</f>
        <v>0</v>
      </c>
      <c r="S206" s="125">
        <f>IFERROR(VLOOKUP($L206,'2-2 引出数据_合同数据仓库'!$B$2:$BP$10000,4,FALSE),0)</f>
        <v>0</v>
      </c>
      <c r="T206" s="125"/>
      <c r="U206" s="125">
        <f>IFERROR(VLOOKUP($L206,'2-2 引出数据_合同数据仓库'!$B$2:$BP$10000,15,FALSE),0)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customHeight="1" outlineLevel="3"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引出数据_合同数据仓库'!$B$2:$BP$10000,3,FALSE),0)</f>
        <v>0</v>
      </c>
      <c r="N207" s="125"/>
      <c r="O207" s="151">
        <f>IFERROR(VLOOKUP((LEFT(VLOOKUP($L207,'2-2 引出数据_合同数据仓库'!$B$2:$BP$10000,64,FALSE),15)&amp;(RIGHT(VLOOKUP($L207,'2-2 引出数据_合同数据仓库'!$B$2:$BP$10000,64,FALSE),4)+1)),'2-2 引出数据_合同数据仓库'!$B$2:$BP$10000,3,FALSE),0)</f>
        <v>0</v>
      </c>
      <c r="P207" s="125"/>
      <c r="Q207" s="125">
        <f>IFERROR(VLOOKUP($L207,'2-2 引出数据_合同数据仓库'!$B$2:$BP$10000,28,FALSE),0)</f>
        <v>0</v>
      </c>
      <c r="R207" s="125">
        <f>IFERROR(VLOOKUP($L207,'2-2 引出数据_合同数据仓库'!$B$2:$BP$10000,29,FALSE),0)</f>
        <v>0</v>
      </c>
      <c r="S207" s="125">
        <f>IFERROR(VLOOKUP($L207,'2-2 引出数据_合同数据仓库'!$B$2:$BP$10000,4,FALSE),0)</f>
        <v>0</v>
      </c>
      <c r="T207" s="125"/>
      <c r="U207" s="125">
        <f>IFERROR(VLOOKUP($L207,'2-2 引出数据_合同数据仓库'!$B$2:$BP$10000,15,FALSE),0)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customHeight="1" outlineLevel="4" spans="1:95">
      <c r="A208" s="126" t="s">
        <v>2806</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customHeight="1" outlineLevel="2" spans="1:95">
      <c r="A209" s="48"/>
      <c r="B209" s="115" t="s">
        <v>779</v>
      </c>
      <c r="C209" s="116" t="s">
        <v>36</v>
      </c>
      <c r="D209" s="48" t="s">
        <v>37</v>
      </c>
      <c r="E209" s="115"/>
      <c r="F209" s="115"/>
      <c r="G209" s="115"/>
      <c r="H209" s="117">
        <f>X209+AA209+AD209+AG209+AJ209+AM209+AP209+AS209+AV209+AY209+BB209+BE209</f>
        <v>0</v>
      </c>
      <c r="I209" s="117">
        <f>Y209+AB209+AE209+AH209+AK209+AN209+AQ209+AT209+AW209+AZ209+BC209+BF209</f>
        <v>0</v>
      </c>
      <c r="J209" s="117">
        <f t="shared" si="2339"/>
        <v>0</v>
      </c>
      <c r="K209" s="117"/>
      <c r="L209" s="148"/>
      <c r="M209" s="148"/>
      <c r="N209" s="117"/>
      <c r="O209" s="117"/>
      <c r="P209" s="117"/>
      <c r="Q209" s="117"/>
      <c r="R209" s="117"/>
      <c r="S209" s="117"/>
      <c r="T209" s="117"/>
      <c r="U209" s="117"/>
      <c r="V209" s="117"/>
      <c r="W209" s="117"/>
      <c r="X209" s="117">
        <f>VLOOKUP($C209,'1 预算编制表单'!$C:$BJ,27,FALSE)</f>
        <v>0</v>
      </c>
      <c r="Y209" s="117">
        <f>X209-Z209</f>
        <v>0</v>
      </c>
      <c r="Z209" s="117">
        <f>Z210+Z216+Z222+Z228+Z234+Z240+Z246</f>
        <v>0</v>
      </c>
      <c r="AA209" s="117">
        <f>VLOOKUP($C209,'1 预算编制表单'!$C:$BJ,30,FALSE)</f>
        <v>0</v>
      </c>
      <c r="AB209" s="117">
        <f>AA209-AC209</f>
        <v>0</v>
      </c>
      <c r="AC209" s="117">
        <f>AC210+AC216+AC222+AC228+AC234+AC240+AC246</f>
        <v>0</v>
      </c>
      <c r="AD209" s="117">
        <f>VLOOKUP($C209,'1 预算编制表单'!$C:$BJ,33,FALSE)</f>
        <v>0</v>
      </c>
      <c r="AE209" s="117">
        <f>AD209-AF209</f>
        <v>0</v>
      </c>
      <c r="AF209" s="117">
        <f>AF210+AF216+AF222+AF228+AF234+AF240+AF246</f>
        <v>0</v>
      </c>
      <c r="AG209" s="117">
        <f>VLOOKUP($C209,'1 预算编制表单'!$C:$BJ,36,FALSE)</f>
        <v>0</v>
      </c>
      <c r="AH209" s="117">
        <f>AG209-AI209</f>
        <v>0</v>
      </c>
      <c r="AI209" s="117">
        <f>AI210+AI216+AI222+AI228+AI234+AI240+AI246</f>
        <v>0</v>
      </c>
      <c r="AJ209" s="117">
        <f>VLOOKUP($C209,'1 预算编制表单'!$C:$BJ,39,FALSE)</f>
        <v>0</v>
      </c>
      <c r="AK209" s="117">
        <f>AJ209-AL209</f>
        <v>0</v>
      </c>
      <c r="AL209" s="117">
        <f>AL210+AL216+AL222+AL228+AL234+AL240+AL246</f>
        <v>0</v>
      </c>
      <c r="AM209" s="117">
        <f>VLOOKUP($C209,'1 预算编制表单'!$C:$BJ,42,FALSE)</f>
        <v>0</v>
      </c>
      <c r="AN209" s="117">
        <f>AM209-AO209</f>
        <v>0</v>
      </c>
      <c r="AO209" s="117">
        <f>AO210+AO216+AO222+AO228+AO234+AO240+AO246</f>
        <v>0</v>
      </c>
      <c r="AP209" s="117">
        <f>VLOOKUP($C209,'1 预算编制表单'!$C:$BJ,45,FALSE)</f>
        <v>0</v>
      </c>
      <c r="AQ209" s="117">
        <f>AP209-AR209</f>
        <v>0</v>
      </c>
      <c r="AR209" s="117">
        <f>AR210+AR216+AR222+AR228+AR234+AR240+AR246</f>
        <v>0</v>
      </c>
      <c r="AS209" s="117">
        <f>VLOOKUP($C209,'1 预算编制表单'!$C:$BJ,48,FALSE)</f>
        <v>0</v>
      </c>
      <c r="AT209" s="117">
        <f>AS209-AU209</f>
        <v>0</v>
      </c>
      <c r="AU209" s="117">
        <f>AU210+AU216+AU222+AU228+AU234+AU240+AU246</f>
        <v>0</v>
      </c>
      <c r="AV209" s="117">
        <f>VLOOKUP($C209,'1 预算编制表单'!$C:$BJ,51,FALSE)</f>
        <v>0</v>
      </c>
      <c r="AW209" s="117">
        <f>AV209-AX209</f>
        <v>0</v>
      </c>
      <c r="AX209" s="117">
        <f>AX210+AX216+AX222+AX228+AX234+AX240+AX246</f>
        <v>0</v>
      </c>
      <c r="AY209" s="117">
        <f>VLOOKUP($C209,'1 预算编制表单'!$C:$BJ,54,FALSE)</f>
        <v>0</v>
      </c>
      <c r="AZ209" s="117">
        <f>AY209-BA209</f>
        <v>0</v>
      </c>
      <c r="BA209" s="117">
        <f>BA210+BA216+BA222+BA228+BA234+BA240+BA246</f>
        <v>0</v>
      </c>
      <c r="BB209" s="117">
        <f>VLOOKUP($C209,'1 预算编制表单'!$C:$BJ,57,FALSE)</f>
        <v>0</v>
      </c>
      <c r="BC209" s="117">
        <f>BB209-BD209</f>
        <v>0</v>
      </c>
      <c r="BD209" s="117">
        <f>BD210+BD216+BD222+BD228+BD234+BD240+BD246</f>
        <v>0</v>
      </c>
      <c r="BE209" s="117">
        <f>VLOOKUP($C209,'1 预算编制表单'!$C:$BJ,60,FALSE)</f>
        <v>0</v>
      </c>
      <c r="BF209" s="117">
        <f>BE209-BG209</f>
        <v>0</v>
      </c>
      <c r="BG209" s="117">
        <f>BG210+BG216+BG222+BG228+BG234+BG240+BG246</f>
        <v>0</v>
      </c>
      <c r="BH209" s="117">
        <f>VLOOKUP($C209,'1 预算编制表单'!$C:$BJ,27,FALSE)</f>
        <v>0</v>
      </c>
      <c r="BI209" s="117">
        <f>BH209-BJ209</f>
        <v>0</v>
      </c>
      <c r="BJ209" s="117">
        <f>BJ210+BJ216+BJ222+BJ228+BJ234+BJ240+BJ246</f>
        <v>0</v>
      </c>
      <c r="BK209" s="117">
        <f>VLOOKUP($C209,'1 预算编制表单'!$C:$BJ,30,FALSE)</f>
        <v>0</v>
      </c>
      <c r="BL209" s="117">
        <f>BK209-BM209</f>
        <v>0</v>
      </c>
      <c r="BM209" s="117">
        <f>BM210+BM216+BM222+BM228+BM234+BM240+BM246</f>
        <v>0</v>
      </c>
      <c r="BN209" s="117">
        <f>VLOOKUP($C209,'1 预算编制表单'!$C:$BJ,33,FALSE)</f>
        <v>0</v>
      </c>
      <c r="BO209" s="117">
        <f>BN209-BP209</f>
        <v>0</v>
      </c>
      <c r="BP209" s="117">
        <f>BP210+BP216+BP222+BP228+BP234+BP240+BP246</f>
        <v>0</v>
      </c>
      <c r="BQ209" s="117">
        <f>VLOOKUP($C209,'1 预算编制表单'!$C:$BJ,36,FALSE)</f>
        <v>0</v>
      </c>
      <c r="BR209" s="117">
        <f>BQ209-BS209</f>
        <v>0</v>
      </c>
      <c r="BS209" s="117">
        <f>BS210+BS216+BS222+BS228+BS234+BS240+BS246</f>
        <v>0</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customHeight="1" outlineLevel="3" spans="1:95">
      <c r="A210" s="118"/>
      <c r="B210" s="119" t="s">
        <v>784</v>
      </c>
      <c r="C210" s="120" t="s">
        <v>1163</v>
      </c>
      <c r="D210" s="118" t="s">
        <v>1164</v>
      </c>
      <c r="E210" s="119" t="s">
        <v>1165</v>
      </c>
      <c r="F210" s="119"/>
      <c r="G210" s="119"/>
      <c r="H210" s="121">
        <f>X210+AA210+AD210+AG210+AJ210+AM210+AP210+AS210+AV210+AY210+BB210+BE210</f>
        <v>0</v>
      </c>
      <c r="I210" s="121">
        <f>Y210+AB210+AE210+AH210+AK210+AN210+AQ210+AT210+AW210+AZ210+BC210+BF210</f>
        <v>0</v>
      </c>
      <c r="J210" s="121">
        <f t="shared" si="2339"/>
        <v>0</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0</v>
      </c>
      <c r="AO210" s="121">
        <f>SUM(AO211:AO215)</f>
        <v>0</v>
      </c>
      <c r="AP210" s="121">
        <f>VLOOKUP($C210,'1 预算编制表单'!$C:$BJ,45,FALSE)</f>
        <v>0</v>
      </c>
      <c r="AQ210" s="121">
        <f>AP210-AR210</f>
        <v>0</v>
      </c>
      <c r="AR210" s="121">
        <f>SUM(AR211:AR215)</f>
        <v>0</v>
      </c>
      <c r="AS210" s="121">
        <f>VLOOKUP($C210,'1 预算编制表单'!$C:$BJ,48,FALSE)</f>
        <v>0</v>
      </c>
      <c r="AT210" s="121">
        <f>AS210-AU210</f>
        <v>0</v>
      </c>
      <c r="AU210" s="121">
        <f>SUM(AU211:AU215)</f>
        <v>0</v>
      </c>
      <c r="AV210" s="121">
        <f>VLOOKUP($C210,'1 预算编制表单'!$C:$BJ,51,FALSE)</f>
        <v>0</v>
      </c>
      <c r="AW210" s="121">
        <f>AV210-AX210</f>
        <v>0</v>
      </c>
      <c r="AX210" s="121">
        <f>SUM(AX211:AX215)</f>
        <v>0</v>
      </c>
      <c r="AY210" s="121">
        <f>VLOOKUP($C210,'1 预算编制表单'!$C:$BJ,54,FALSE)</f>
        <v>0</v>
      </c>
      <c r="AZ210" s="121">
        <f>AY210-BA210</f>
        <v>0</v>
      </c>
      <c r="BA210" s="121">
        <f>SUM(BA211:BA215)</f>
        <v>0</v>
      </c>
      <c r="BB210" s="121">
        <f>VLOOKUP($C210,'1 预算编制表单'!$C:$BJ,57,FALSE)</f>
        <v>0</v>
      </c>
      <c r="BC210" s="121">
        <f>BB210-BD210</f>
        <v>0</v>
      </c>
      <c r="BD210" s="121">
        <f>SUM(BD211:BD215)</f>
        <v>0</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customHeight="1" outlineLevel="4" spans="1:95">
      <c r="A211" s="122"/>
      <c r="B211" s="123"/>
      <c r="C211" s="124"/>
      <c r="D211" s="122"/>
      <c r="E211" s="123"/>
      <c r="F211" s="123"/>
      <c r="G211" s="123"/>
      <c r="H211" s="125"/>
      <c r="I211" s="125"/>
      <c r="J211" s="125">
        <f t="shared" si="2339"/>
        <v>0</v>
      </c>
      <c r="K211" s="125">
        <v>1</v>
      </c>
      <c r="L211" s="150"/>
      <c r="M211" s="151">
        <f>IFERROR(VLOOKUP($L211,'2-2 引出数据_合同数据仓库'!$B$2:$BP$10000,3,FALSE),0)</f>
        <v>0</v>
      </c>
      <c r="N211" s="125"/>
      <c r="O211" s="151">
        <f>IFERROR(VLOOKUP((LEFT(VLOOKUP($L211,'2-2 引出数据_合同数据仓库'!$B$2:$BP$10000,64,FALSE),15)&amp;(RIGHT(VLOOKUP($L211,'2-2 引出数据_合同数据仓库'!$B$2:$BP$10000,64,FALSE),4)+1)),'2-2 引出数据_合同数据仓库'!$B$2:$BP$10000,3,FALSE),0)</f>
        <v>0</v>
      </c>
      <c r="P211" s="125"/>
      <c r="Q211" s="125">
        <f>IFERROR(VLOOKUP($L211,'2-2 引出数据_合同数据仓库'!$B$2:$BP$10000,28,FALSE),0)</f>
        <v>0</v>
      </c>
      <c r="R211" s="125">
        <f>IFERROR(VLOOKUP($L211,'2-2 引出数据_合同数据仓库'!$B$2:$BP$10000,29,FALSE),0)</f>
        <v>0</v>
      </c>
      <c r="S211" s="125">
        <f>IFERROR(VLOOKUP($L211,'2-2 引出数据_合同数据仓库'!$B$2:$BP$10000,4,FALSE),0)</f>
        <v>0</v>
      </c>
      <c r="T211" s="125"/>
      <c r="U211" s="125">
        <f>IFERROR(VLOOKUP($L211,'2-2 引出数据_合同数据仓库'!$B$2:$BP$10000,15,FALSE),0)</f>
        <v>0</v>
      </c>
      <c r="V211" s="125">
        <f t="shared" ref="V211:V214" si="2484">U211/(S211-R211+1)*365</f>
        <v>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0</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0</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0</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0</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0</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0</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引出数据_合同数据仓库'!$B$2:$BP$10000,3,FALSE),0)</f>
        <v>0</v>
      </c>
      <c r="N212" s="125"/>
      <c r="O212" s="151">
        <f>IFERROR(VLOOKUP((LEFT(VLOOKUP($L212,'2-2 引出数据_合同数据仓库'!$B$2:$BP$10000,64,FALSE),15)&amp;(RIGHT(VLOOKUP($L212,'2-2 引出数据_合同数据仓库'!$B$2:$BP$10000,64,FALSE),4)+1)),'2-2 引出数据_合同数据仓库'!$B$2:$BP$10000,3,FALSE),0)</f>
        <v>0</v>
      </c>
      <c r="P212" s="125"/>
      <c r="Q212" s="125">
        <f>IFERROR(VLOOKUP($L212,'2-2 引出数据_合同数据仓库'!$B$2:$BP$10000,28,FALSE),0)</f>
        <v>0</v>
      </c>
      <c r="R212" s="125">
        <f>IFERROR(VLOOKUP($L212,'2-2 引出数据_合同数据仓库'!$B$2:$BP$10000,29,FALSE),0)</f>
        <v>0</v>
      </c>
      <c r="S212" s="125">
        <f>IFERROR(VLOOKUP($L212,'2-2 引出数据_合同数据仓库'!$B$2:$BP$10000,4,FALSE),0)</f>
        <v>0</v>
      </c>
      <c r="T212" s="125"/>
      <c r="U212" s="125">
        <f>IFERROR(VLOOKUP($L212,'2-2 引出数据_合同数据仓库'!$B$2:$BP$10000,15,FALSE),0)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引出数据_合同数据仓库'!$B$2:$BP$10000,3,FALSE),0)</f>
        <v>0</v>
      </c>
      <c r="N213" s="125"/>
      <c r="O213" s="151">
        <f>IFERROR(VLOOKUP((LEFT(VLOOKUP($L213,'2-2 引出数据_合同数据仓库'!$B$2:$BP$10000,64,FALSE),15)&amp;(RIGHT(VLOOKUP($L213,'2-2 引出数据_合同数据仓库'!$B$2:$BP$10000,64,FALSE),4)+1)),'2-2 引出数据_合同数据仓库'!$B$2:$BP$10000,3,FALSE),0)</f>
        <v>0</v>
      </c>
      <c r="P213" s="125"/>
      <c r="Q213" s="125">
        <f>IFERROR(VLOOKUP($L213,'2-2 引出数据_合同数据仓库'!$B$2:$BP$10000,28,FALSE),0)</f>
        <v>0</v>
      </c>
      <c r="R213" s="125">
        <f>IFERROR(VLOOKUP($L213,'2-2 引出数据_合同数据仓库'!$B$2:$BP$10000,29,FALSE),0)</f>
        <v>0</v>
      </c>
      <c r="S213" s="125">
        <f>IFERROR(VLOOKUP($L213,'2-2 引出数据_合同数据仓库'!$B$2:$BP$10000,4,FALSE),0)</f>
        <v>0</v>
      </c>
      <c r="T213" s="125"/>
      <c r="U213" s="125">
        <f>IFERROR(VLOOKUP($L213,'2-2 引出数据_合同数据仓库'!$B$2:$BP$10000,15,FALSE),0)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引出数据_合同数据仓库'!$B$2:$BP$10000,3,FALSE),0)</f>
        <v>0</v>
      </c>
      <c r="N214" s="125"/>
      <c r="O214" s="151">
        <f>IFERROR(VLOOKUP((LEFT(VLOOKUP($L214,'2-2 引出数据_合同数据仓库'!$B$2:$BP$10000,64,FALSE),15)&amp;(RIGHT(VLOOKUP($L214,'2-2 引出数据_合同数据仓库'!$B$2:$BP$10000,64,FALSE),4)+1)),'2-2 引出数据_合同数据仓库'!$B$2:$BP$10000,3,FALSE),0)</f>
        <v>0</v>
      </c>
      <c r="P214" s="125"/>
      <c r="Q214" s="125">
        <f>IFERROR(VLOOKUP($L214,'2-2 引出数据_合同数据仓库'!$B$2:$BP$10000,28,FALSE),0)</f>
        <v>0</v>
      </c>
      <c r="R214" s="125">
        <f>IFERROR(VLOOKUP($L214,'2-2 引出数据_合同数据仓库'!$B$2:$BP$10000,29,FALSE),0)</f>
        <v>0</v>
      </c>
      <c r="S214" s="125">
        <f>IFERROR(VLOOKUP($L214,'2-2 引出数据_合同数据仓库'!$B$2:$BP$10000,4,FALSE),0)</f>
        <v>0</v>
      </c>
      <c r="T214" s="125"/>
      <c r="U214" s="125">
        <f>IFERROR(VLOOKUP($L214,'2-2 引出数据_合同数据仓库'!$B$2:$BP$10000,15,FALSE),0)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customHeight="1" outlineLevel="4" spans="1:95">
      <c r="A215" s="126" t="s">
        <v>2806</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customHeight="1" outlineLevel="3" spans="1:95">
      <c r="A216" s="118"/>
      <c r="B216" s="119" t="s">
        <v>784</v>
      </c>
      <c r="C216" s="120" t="s">
        <v>1169</v>
      </c>
      <c r="D216" s="118" t="s">
        <v>1175</v>
      </c>
      <c r="E216" s="119" t="s">
        <v>1176</v>
      </c>
      <c r="F216" s="119"/>
      <c r="G216" s="119" t="s">
        <v>928</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引出数据_合同数据仓库'!$B$2:$BP$10000,3,FALSE),0)</f>
        <v>0</v>
      </c>
      <c r="N217" s="125"/>
      <c r="O217" s="151">
        <f>IFERROR(VLOOKUP((LEFT(VLOOKUP($L217,'2-2 引出数据_合同数据仓库'!$B$2:$BP$10000,64,FALSE),15)&amp;(RIGHT(VLOOKUP($L217,'2-2 引出数据_合同数据仓库'!$B$2:$BP$10000,64,FALSE),4)+1)),'2-2 引出数据_合同数据仓库'!$B$2:$BP$10000,3,FALSE),0)</f>
        <v>0</v>
      </c>
      <c r="P217" s="125"/>
      <c r="Q217" s="125">
        <f>IFERROR(VLOOKUP($L217,'2-2 引出数据_合同数据仓库'!$B$2:$BP$10000,28,FALSE),0)</f>
        <v>0</v>
      </c>
      <c r="R217" s="125">
        <f>IFERROR(VLOOKUP($L217,'2-2 引出数据_合同数据仓库'!$B$2:$BP$10000,29,FALSE),0)</f>
        <v>0</v>
      </c>
      <c r="S217" s="125">
        <f>IFERROR(VLOOKUP($L217,'2-2 引出数据_合同数据仓库'!$B$2:$BP$10000,4,FALSE),0)</f>
        <v>0</v>
      </c>
      <c r="T217" s="125"/>
      <c r="U217" s="125">
        <f>IFERROR(VLOOKUP($L217,'2-2 引出数据_合同数据仓库'!$B$2:$BP$10000,15,FALSE),0)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引出数据_合同数据仓库'!$B$2:$BP$10000,3,FALSE),0)</f>
        <v>0</v>
      </c>
      <c r="N218" s="125"/>
      <c r="O218" s="151">
        <f>IFERROR(VLOOKUP((LEFT(VLOOKUP($L218,'2-2 引出数据_合同数据仓库'!$B$2:$BP$10000,64,FALSE),15)&amp;(RIGHT(VLOOKUP($L218,'2-2 引出数据_合同数据仓库'!$B$2:$BP$10000,64,FALSE),4)+1)),'2-2 引出数据_合同数据仓库'!$B$2:$BP$10000,3,FALSE),0)</f>
        <v>0</v>
      </c>
      <c r="P218" s="125"/>
      <c r="Q218" s="125">
        <f>IFERROR(VLOOKUP($L218,'2-2 引出数据_合同数据仓库'!$B$2:$BP$10000,28,FALSE),0)</f>
        <v>0</v>
      </c>
      <c r="R218" s="125">
        <f>IFERROR(VLOOKUP($L218,'2-2 引出数据_合同数据仓库'!$B$2:$BP$10000,29,FALSE),0)</f>
        <v>0</v>
      </c>
      <c r="S218" s="125">
        <f>IFERROR(VLOOKUP($L218,'2-2 引出数据_合同数据仓库'!$B$2:$BP$10000,4,FALSE),0)</f>
        <v>0</v>
      </c>
      <c r="T218" s="125"/>
      <c r="U218" s="125">
        <f>IFERROR(VLOOKUP($L218,'2-2 引出数据_合同数据仓库'!$B$2:$BP$10000,15,FALSE),0)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引出数据_合同数据仓库'!$B$2:$BP$10000,3,FALSE),0)</f>
        <v>0</v>
      </c>
      <c r="N219" s="125"/>
      <c r="O219" s="151">
        <f>IFERROR(VLOOKUP((LEFT(VLOOKUP($L219,'2-2 引出数据_合同数据仓库'!$B$2:$BP$10000,64,FALSE),15)&amp;(RIGHT(VLOOKUP($L219,'2-2 引出数据_合同数据仓库'!$B$2:$BP$10000,64,FALSE),4)+1)),'2-2 引出数据_合同数据仓库'!$B$2:$BP$10000,3,FALSE),0)</f>
        <v>0</v>
      </c>
      <c r="P219" s="125"/>
      <c r="Q219" s="125">
        <f>IFERROR(VLOOKUP($L219,'2-2 引出数据_合同数据仓库'!$B$2:$BP$10000,28,FALSE),0)</f>
        <v>0</v>
      </c>
      <c r="R219" s="125">
        <f>IFERROR(VLOOKUP($L219,'2-2 引出数据_合同数据仓库'!$B$2:$BP$10000,29,FALSE),0)</f>
        <v>0</v>
      </c>
      <c r="S219" s="125">
        <f>IFERROR(VLOOKUP($L219,'2-2 引出数据_合同数据仓库'!$B$2:$BP$10000,4,FALSE),0)</f>
        <v>0</v>
      </c>
      <c r="T219" s="125"/>
      <c r="U219" s="125">
        <f>IFERROR(VLOOKUP($L219,'2-2 引出数据_合同数据仓库'!$B$2:$BP$10000,15,FALSE),0)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引出数据_合同数据仓库'!$B$2:$BP$10000,3,FALSE),0)</f>
        <v>0</v>
      </c>
      <c r="N220" s="125"/>
      <c r="O220" s="151">
        <f>IFERROR(VLOOKUP((LEFT(VLOOKUP($L220,'2-2 引出数据_合同数据仓库'!$B$2:$BP$10000,64,FALSE),15)&amp;(RIGHT(VLOOKUP($L220,'2-2 引出数据_合同数据仓库'!$B$2:$BP$10000,64,FALSE),4)+1)),'2-2 引出数据_合同数据仓库'!$B$2:$BP$10000,3,FALSE),0)</f>
        <v>0</v>
      </c>
      <c r="P220" s="125"/>
      <c r="Q220" s="125">
        <f>IFERROR(VLOOKUP($L220,'2-2 引出数据_合同数据仓库'!$B$2:$BP$10000,28,FALSE),0)</f>
        <v>0</v>
      </c>
      <c r="R220" s="125">
        <f>IFERROR(VLOOKUP($L220,'2-2 引出数据_合同数据仓库'!$B$2:$BP$10000,29,FALSE),0)</f>
        <v>0</v>
      </c>
      <c r="S220" s="125">
        <f>IFERROR(VLOOKUP($L220,'2-2 引出数据_合同数据仓库'!$B$2:$BP$10000,4,FALSE),0)</f>
        <v>0</v>
      </c>
      <c r="T220" s="125"/>
      <c r="U220" s="125">
        <f>IFERROR(VLOOKUP($L220,'2-2 引出数据_合同数据仓库'!$B$2:$BP$10000,15,FALSE),0)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customHeight="1" outlineLevel="4" spans="1:95">
      <c r="A221" s="126" t="s">
        <v>2806</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customHeight="1" outlineLevel="3" spans="1:95">
      <c r="A222" s="118"/>
      <c r="B222" s="119" t="s">
        <v>784</v>
      </c>
      <c r="C222" s="120" t="s">
        <v>1171</v>
      </c>
      <c r="D222" s="118" t="s">
        <v>1177</v>
      </c>
      <c r="E222" s="119" t="s">
        <v>1178</v>
      </c>
      <c r="F222" s="119"/>
      <c r="G222" s="119" t="s">
        <v>928</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引出数据_合同数据仓库'!$B$2:$BP$10000,3,FALSE),0)</f>
        <v>0</v>
      </c>
      <c r="N223" s="125"/>
      <c r="O223" s="151">
        <f>IFERROR(VLOOKUP((LEFT(VLOOKUP($L223,'2-2 引出数据_合同数据仓库'!$B$2:$BP$10000,64,FALSE),15)&amp;(RIGHT(VLOOKUP($L223,'2-2 引出数据_合同数据仓库'!$B$2:$BP$10000,64,FALSE),4)+1)),'2-2 引出数据_合同数据仓库'!$B$2:$BP$10000,3,FALSE),0)</f>
        <v>0</v>
      </c>
      <c r="P223" s="125"/>
      <c r="Q223" s="125">
        <f>IFERROR(VLOOKUP($L223,'2-2 引出数据_合同数据仓库'!$B$2:$BP$10000,28,FALSE),0)</f>
        <v>0</v>
      </c>
      <c r="R223" s="125">
        <f>IFERROR(VLOOKUP($L223,'2-2 引出数据_合同数据仓库'!$B$2:$BP$10000,29,FALSE),0)</f>
        <v>0</v>
      </c>
      <c r="S223" s="125">
        <f>IFERROR(VLOOKUP($L223,'2-2 引出数据_合同数据仓库'!$B$2:$BP$10000,4,FALSE),0)</f>
        <v>0</v>
      </c>
      <c r="T223" s="125"/>
      <c r="U223" s="125">
        <f>IFERROR(VLOOKUP($L223,'2-2 引出数据_合同数据仓库'!$B$2:$BP$10000,15,FALSE),0)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引出数据_合同数据仓库'!$B$2:$BP$10000,3,FALSE),0)</f>
        <v>0</v>
      </c>
      <c r="N224" s="125"/>
      <c r="O224" s="151">
        <f>IFERROR(VLOOKUP((LEFT(VLOOKUP($L224,'2-2 引出数据_合同数据仓库'!$B$2:$BP$10000,64,FALSE),15)&amp;(RIGHT(VLOOKUP($L224,'2-2 引出数据_合同数据仓库'!$B$2:$BP$10000,64,FALSE),4)+1)),'2-2 引出数据_合同数据仓库'!$B$2:$BP$10000,3,FALSE),0)</f>
        <v>0</v>
      </c>
      <c r="P224" s="125"/>
      <c r="Q224" s="125">
        <f>IFERROR(VLOOKUP($L224,'2-2 引出数据_合同数据仓库'!$B$2:$BP$10000,28,FALSE),0)</f>
        <v>0</v>
      </c>
      <c r="R224" s="125">
        <f>IFERROR(VLOOKUP($L224,'2-2 引出数据_合同数据仓库'!$B$2:$BP$10000,29,FALSE),0)</f>
        <v>0</v>
      </c>
      <c r="S224" s="125">
        <f>IFERROR(VLOOKUP($L224,'2-2 引出数据_合同数据仓库'!$B$2:$BP$10000,4,FALSE),0)</f>
        <v>0</v>
      </c>
      <c r="T224" s="125"/>
      <c r="U224" s="125">
        <f>IFERROR(VLOOKUP($L224,'2-2 引出数据_合同数据仓库'!$B$2:$BP$10000,15,FALSE),0)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引出数据_合同数据仓库'!$B$2:$BP$10000,3,FALSE),0)</f>
        <v>0</v>
      </c>
      <c r="N225" s="125"/>
      <c r="O225" s="151">
        <f>IFERROR(VLOOKUP((LEFT(VLOOKUP($L225,'2-2 引出数据_合同数据仓库'!$B$2:$BP$10000,64,FALSE),15)&amp;(RIGHT(VLOOKUP($L225,'2-2 引出数据_合同数据仓库'!$B$2:$BP$10000,64,FALSE),4)+1)),'2-2 引出数据_合同数据仓库'!$B$2:$BP$10000,3,FALSE),0)</f>
        <v>0</v>
      </c>
      <c r="P225" s="125"/>
      <c r="Q225" s="125">
        <f>IFERROR(VLOOKUP($L225,'2-2 引出数据_合同数据仓库'!$B$2:$BP$10000,28,FALSE),0)</f>
        <v>0</v>
      </c>
      <c r="R225" s="125">
        <f>IFERROR(VLOOKUP($L225,'2-2 引出数据_合同数据仓库'!$B$2:$BP$10000,29,FALSE),0)</f>
        <v>0</v>
      </c>
      <c r="S225" s="125">
        <f>IFERROR(VLOOKUP($L225,'2-2 引出数据_合同数据仓库'!$B$2:$BP$10000,4,FALSE),0)</f>
        <v>0</v>
      </c>
      <c r="T225" s="125"/>
      <c r="U225" s="125">
        <f>IFERROR(VLOOKUP($L225,'2-2 引出数据_合同数据仓库'!$B$2:$BP$10000,15,FALSE),0)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引出数据_合同数据仓库'!$B$2:$BP$10000,3,FALSE),0)</f>
        <v>0</v>
      </c>
      <c r="N226" s="125"/>
      <c r="O226" s="151">
        <f>IFERROR(VLOOKUP((LEFT(VLOOKUP($L226,'2-2 引出数据_合同数据仓库'!$B$2:$BP$10000,64,FALSE),15)&amp;(RIGHT(VLOOKUP($L226,'2-2 引出数据_合同数据仓库'!$B$2:$BP$10000,64,FALSE),4)+1)),'2-2 引出数据_合同数据仓库'!$B$2:$BP$10000,3,FALSE),0)</f>
        <v>0</v>
      </c>
      <c r="P226" s="125"/>
      <c r="Q226" s="125">
        <f>IFERROR(VLOOKUP($L226,'2-2 引出数据_合同数据仓库'!$B$2:$BP$10000,28,FALSE),0)</f>
        <v>0</v>
      </c>
      <c r="R226" s="125">
        <f>IFERROR(VLOOKUP($L226,'2-2 引出数据_合同数据仓库'!$B$2:$BP$10000,29,FALSE),0)</f>
        <v>0</v>
      </c>
      <c r="S226" s="125">
        <f>IFERROR(VLOOKUP($L226,'2-2 引出数据_合同数据仓库'!$B$2:$BP$10000,4,FALSE),0)</f>
        <v>0</v>
      </c>
      <c r="T226" s="125"/>
      <c r="U226" s="125">
        <f>IFERROR(VLOOKUP($L226,'2-2 引出数据_合同数据仓库'!$B$2:$BP$10000,15,FALSE),0)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customHeight="1" outlineLevel="4" spans="1:95">
      <c r="A227" s="126" t="s">
        <v>2806</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customHeight="1" outlineLevel="3" spans="1:95">
      <c r="A228" s="118"/>
      <c r="B228" s="119" t="s">
        <v>784</v>
      </c>
      <c r="C228" s="120" t="s">
        <v>1173</v>
      </c>
      <c r="D228" s="118" t="s">
        <v>1179</v>
      </c>
      <c r="E228" s="119" t="s">
        <v>1180</v>
      </c>
      <c r="F228" s="119"/>
      <c r="G228" s="119" t="s">
        <v>928</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引出数据_合同数据仓库'!$B$2:$BP$10000,3,FALSE),0)</f>
        <v>0</v>
      </c>
      <c r="N229" s="125"/>
      <c r="O229" s="151">
        <f>IFERROR(VLOOKUP((LEFT(VLOOKUP($L229,'2-2 引出数据_合同数据仓库'!$B$2:$BP$10000,64,FALSE),15)&amp;(RIGHT(VLOOKUP($L229,'2-2 引出数据_合同数据仓库'!$B$2:$BP$10000,64,FALSE),4)+1)),'2-2 引出数据_合同数据仓库'!$B$2:$BP$10000,3,FALSE),0)</f>
        <v>0</v>
      </c>
      <c r="P229" s="125"/>
      <c r="Q229" s="125">
        <f>IFERROR(VLOOKUP($L229,'2-2 引出数据_合同数据仓库'!$B$2:$BP$10000,28,FALSE),0)</f>
        <v>0</v>
      </c>
      <c r="R229" s="125">
        <f>IFERROR(VLOOKUP($L229,'2-2 引出数据_合同数据仓库'!$B$2:$BP$10000,29,FALSE),0)</f>
        <v>0</v>
      </c>
      <c r="S229" s="125">
        <f>IFERROR(VLOOKUP($L229,'2-2 引出数据_合同数据仓库'!$B$2:$BP$10000,4,FALSE),0)</f>
        <v>0</v>
      </c>
      <c r="T229" s="125"/>
      <c r="U229" s="125">
        <f>IFERROR(VLOOKUP($L229,'2-2 引出数据_合同数据仓库'!$B$2:$BP$10000,15,FALSE),0)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引出数据_合同数据仓库'!$B$2:$BP$10000,3,FALSE),0)</f>
        <v>0</v>
      </c>
      <c r="N230" s="125"/>
      <c r="O230" s="151">
        <f>IFERROR(VLOOKUP((LEFT(VLOOKUP($L230,'2-2 引出数据_合同数据仓库'!$B$2:$BP$10000,64,FALSE),15)&amp;(RIGHT(VLOOKUP($L230,'2-2 引出数据_合同数据仓库'!$B$2:$BP$10000,64,FALSE),4)+1)),'2-2 引出数据_合同数据仓库'!$B$2:$BP$10000,3,FALSE),0)</f>
        <v>0</v>
      </c>
      <c r="P230" s="125"/>
      <c r="Q230" s="125">
        <f>IFERROR(VLOOKUP($L230,'2-2 引出数据_合同数据仓库'!$B$2:$BP$10000,28,FALSE),0)</f>
        <v>0</v>
      </c>
      <c r="R230" s="125">
        <f>IFERROR(VLOOKUP($L230,'2-2 引出数据_合同数据仓库'!$B$2:$BP$10000,29,FALSE),0)</f>
        <v>0</v>
      </c>
      <c r="S230" s="125">
        <f>IFERROR(VLOOKUP($L230,'2-2 引出数据_合同数据仓库'!$B$2:$BP$10000,4,FALSE),0)</f>
        <v>0</v>
      </c>
      <c r="T230" s="125"/>
      <c r="U230" s="125">
        <f>IFERROR(VLOOKUP($L230,'2-2 引出数据_合同数据仓库'!$B$2:$BP$10000,15,FALSE),0)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引出数据_合同数据仓库'!$B$2:$BP$10000,3,FALSE),0)</f>
        <v>0</v>
      </c>
      <c r="N231" s="125"/>
      <c r="O231" s="151">
        <f>IFERROR(VLOOKUP((LEFT(VLOOKUP($L231,'2-2 引出数据_合同数据仓库'!$B$2:$BP$10000,64,FALSE),15)&amp;(RIGHT(VLOOKUP($L231,'2-2 引出数据_合同数据仓库'!$B$2:$BP$10000,64,FALSE),4)+1)),'2-2 引出数据_合同数据仓库'!$B$2:$BP$10000,3,FALSE),0)</f>
        <v>0</v>
      </c>
      <c r="P231" s="125"/>
      <c r="Q231" s="125">
        <f>IFERROR(VLOOKUP($L231,'2-2 引出数据_合同数据仓库'!$B$2:$BP$10000,28,FALSE),0)</f>
        <v>0</v>
      </c>
      <c r="R231" s="125">
        <f>IFERROR(VLOOKUP($L231,'2-2 引出数据_合同数据仓库'!$B$2:$BP$10000,29,FALSE),0)</f>
        <v>0</v>
      </c>
      <c r="S231" s="125">
        <f>IFERROR(VLOOKUP($L231,'2-2 引出数据_合同数据仓库'!$B$2:$BP$10000,4,FALSE),0)</f>
        <v>0</v>
      </c>
      <c r="T231" s="125"/>
      <c r="U231" s="125">
        <f>IFERROR(VLOOKUP($L231,'2-2 引出数据_合同数据仓库'!$B$2:$BP$10000,15,FALSE),0)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引出数据_合同数据仓库'!$B$2:$BP$10000,3,FALSE),0)</f>
        <v>0</v>
      </c>
      <c r="N232" s="125"/>
      <c r="O232" s="151">
        <f>IFERROR(VLOOKUP((LEFT(VLOOKUP($L232,'2-2 引出数据_合同数据仓库'!$B$2:$BP$10000,64,FALSE),15)&amp;(RIGHT(VLOOKUP($L232,'2-2 引出数据_合同数据仓库'!$B$2:$BP$10000,64,FALSE),4)+1)),'2-2 引出数据_合同数据仓库'!$B$2:$BP$10000,3,FALSE),0)</f>
        <v>0</v>
      </c>
      <c r="P232" s="125"/>
      <c r="Q232" s="125">
        <f>IFERROR(VLOOKUP($L232,'2-2 引出数据_合同数据仓库'!$B$2:$BP$10000,28,FALSE),0)</f>
        <v>0</v>
      </c>
      <c r="R232" s="125">
        <f>IFERROR(VLOOKUP($L232,'2-2 引出数据_合同数据仓库'!$B$2:$BP$10000,29,FALSE),0)</f>
        <v>0</v>
      </c>
      <c r="S232" s="125">
        <f>IFERROR(VLOOKUP($L232,'2-2 引出数据_合同数据仓库'!$B$2:$BP$10000,4,FALSE),0)</f>
        <v>0</v>
      </c>
      <c r="T232" s="125"/>
      <c r="U232" s="125">
        <f>IFERROR(VLOOKUP($L232,'2-2 引出数据_合同数据仓库'!$B$2:$BP$10000,15,FALSE),0)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customHeight="1" outlineLevel="4" spans="1:95">
      <c r="A233" s="126" t="s">
        <v>2806</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customHeight="1" outlineLevel="3" spans="1:95">
      <c r="A234" s="118"/>
      <c r="B234" s="119" t="s">
        <v>784</v>
      </c>
      <c r="C234" s="120" t="s">
        <v>1182</v>
      </c>
      <c r="D234" s="118" t="s">
        <v>1183</v>
      </c>
      <c r="E234" s="119" t="s">
        <v>1184</v>
      </c>
      <c r="F234" s="119"/>
      <c r="G234" s="119" t="s">
        <v>928</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引出数据_合同数据仓库'!$B$2:$BP$10000,3,FALSE),0)</f>
        <v>0</v>
      </c>
      <c r="N235" s="125"/>
      <c r="O235" s="151">
        <f>IFERROR(VLOOKUP((LEFT(VLOOKUP($L235,'2-2 引出数据_合同数据仓库'!$B$2:$BP$10000,64,FALSE),15)&amp;(RIGHT(VLOOKUP($L235,'2-2 引出数据_合同数据仓库'!$B$2:$BP$10000,64,FALSE),4)+1)),'2-2 引出数据_合同数据仓库'!$B$2:$BP$10000,3,FALSE),0)</f>
        <v>0</v>
      </c>
      <c r="P235" s="125"/>
      <c r="Q235" s="125">
        <f>IFERROR(VLOOKUP($L235,'2-2 引出数据_合同数据仓库'!$B$2:$BP$10000,28,FALSE),0)</f>
        <v>0</v>
      </c>
      <c r="R235" s="125">
        <f>IFERROR(VLOOKUP($L235,'2-2 引出数据_合同数据仓库'!$B$2:$BP$10000,29,FALSE),0)</f>
        <v>0</v>
      </c>
      <c r="S235" s="125">
        <f>IFERROR(VLOOKUP($L235,'2-2 引出数据_合同数据仓库'!$B$2:$BP$10000,4,FALSE),0)</f>
        <v>0</v>
      </c>
      <c r="T235" s="125"/>
      <c r="U235" s="125">
        <f>IFERROR(VLOOKUP($L235,'2-2 引出数据_合同数据仓库'!$B$2:$BP$10000,15,FALSE),0)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引出数据_合同数据仓库'!$B$2:$BP$10000,3,FALSE),0)</f>
        <v>0</v>
      </c>
      <c r="N236" s="125"/>
      <c r="O236" s="151">
        <f>IFERROR(VLOOKUP((LEFT(VLOOKUP($L236,'2-2 引出数据_合同数据仓库'!$B$2:$BP$10000,64,FALSE),15)&amp;(RIGHT(VLOOKUP($L236,'2-2 引出数据_合同数据仓库'!$B$2:$BP$10000,64,FALSE),4)+1)),'2-2 引出数据_合同数据仓库'!$B$2:$BP$10000,3,FALSE),0)</f>
        <v>0</v>
      </c>
      <c r="P236" s="125"/>
      <c r="Q236" s="125">
        <f>IFERROR(VLOOKUP($L236,'2-2 引出数据_合同数据仓库'!$B$2:$BP$10000,28,FALSE),0)</f>
        <v>0</v>
      </c>
      <c r="R236" s="125">
        <f>IFERROR(VLOOKUP($L236,'2-2 引出数据_合同数据仓库'!$B$2:$BP$10000,29,FALSE),0)</f>
        <v>0</v>
      </c>
      <c r="S236" s="125">
        <f>IFERROR(VLOOKUP($L236,'2-2 引出数据_合同数据仓库'!$B$2:$BP$10000,4,FALSE),0)</f>
        <v>0</v>
      </c>
      <c r="T236" s="125"/>
      <c r="U236" s="125">
        <f>IFERROR(VLOOKUP($L236,'2-2 引出数据_合同数据仓库'!$B$2:$BP$10000,15,FALSE),0)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引出数据_合同数据仓库'!$B$2:$BP$10000,3,FALSE),0)</f>
        <v>0</v>
      </c>
      <c r="N237" s="125"/>
      <c r="O237" s="151">
        <f>IFERROR(VLOOKUP((LEFT(VLOOKUP($L237,'2-2 引出数据_合同数据仓库'!$B$2:$BP$10000,64,FALSE),15)&amp;(RIGHT(VLOOKUP($L237,'2-2 引出数据_合同数据仓库'!$B$2:$BP$10000,64,FALSE),4)+1)),'2-2 引出数据_合同数据仓库'!$B$2:$BP$10000,3,FALSE),0)</f>
        <v>0</v>
      </c>
      <c r="P237" s="125"/>
      <c r="Q237" s="125">
        <f>IFERROR(VLOOKUP($L237,'2-2 引出数据_合同数据仓库'!$B$2:$BP$10000,28,FALSE),0)</f>
        <v>0</v>
      </c>
      <c r="R237" s="125">
        <f>IFERROR(VLOOKUP($L237,'2-2 引出数据_合同数据仓库'!$B$2:$BP$10000,29,FALSE),0)</f>
        <v>0</v>
      </c>
      <c r="S237" s="125">
        <f>IFERROR(VLOOKUP($L237,'2-2 引出数据_合同数据仓库'!$B$2:$BP$10000,4,FALSE),0)</f>
        <v>0</v>
      </c>
      <c r="T237" s="125"/>
      <c r="U237" s="125">
        <f>IFERROR(VLOOKUP($L237,'2-2 引出数据_合同数据仓库'!$B$2:$BP$10000,15,FALSE),0)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引出数据_合同数据仓库'!$B$2:$BP$10000,3,FALSE),0)</f>
        <v>0</v>
      </c>
      <c r="N238" s="125"/>
      <c r="O238" s="151">
        <f>IFERROR(VLOOKUP((LEFT(VLOOKUP($L238,'2-2 引出数据_合同数据仓库'!$B$2:$BP$10000,64,FALSE),15)&amp;(RIGHT(VLOOKUP($L238,'2-2 引出数据_合同数据仓库'!$B$2:$BP$10000,64,FALSE),4)+1)),'2-2 引出数据_合同数据仓库'!$B$2:$BP$10000,3,FALSE),0)</f>
        <v>0</v>
      </c>
      <c r="P238" s="125"/>
      <c r="Q238" s="125">
        <f>IFERROR(VLOOKUP($L238,'2-2 引出数据_合同数据仓库'!$B$2:$BP$10000,28,FALSE),0)</f>
        <v>0</v>
      </c>
      <c r="R238" s="125">
        <f>IFERROR(VLOOKUP($L238,'2-2 引出数据_合同数据仓库'!$B$2:$BP$10000,29,FALSE),0)</f>
        <v>0</v>
      </c>
      <c r="S238" s="125">
        <f>IFERROR(VLOOKUP($L238,'2-2 引出数据_合同数据仓库'!$B$2:$BP$10000,4,FALSE),0)</f>
        <v>0</v>
      </c>
      <c r="T238" s="125"/>
      <c r="U238" s="125">
        <f>IFERROR(VLOOKUP($L238,'2-2 引出数据_合同数据仓库'!$B$2:$BP$10000,15,FALSE),0)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customHeight="1" outlineLevel="4" spans="1:95">
      <c r="A239" s="126" t="s">
        <v>2806</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customHeight="1" outlineLevel="3" spans="1:95">
      <c r="A240" s="118"/>
      <c r="B240" s="119" t="s">
        <v>784</v>
      </c>
      <c r="C240" s="120" t="s">
        <v>1188</v>
      </c>
      <c r="D240" s="118" t="s">
        <v>1189</v>
      </c>
      <c r="E240" s="119" t="s">
        <v>1190</v>
      </c>
      <c r="F240" s="119"/>
      <c r="G240" s="119" t="s">
        <v>928</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引出数据_合同数据仓库'!$B$2:$BP$10000,3,FALSE),0)</f>
        <v>0</v>
      </c>
      <c r="N241" s="125"/>
      <c r="O241" s="151">
        <f>IFERROR(VLOOKUP((LEFT(VLOOKUP($L241,'2-2 引出数据_合同数据仓库'!$B$2:$BP$10000,64,FALSE),15)&amp;(RIGHT(VLOOKUP($L241,'2-2 引出数据_合同数据仓库'!$B$2:$BP$10000,64,FALSE),4)+1)),'2-2 引出数据_合同数据仓库'!$B$2:$BP$10000,3,FALSE),0)</f>
        <v>0</v>
      </c>
      <c r="P241" s="125"/>
      <c r="Q241" s="125">
        <f>IFERROR(VLOOKUP($L241,'2-2 引出数据_合同数据仓库'!$B$2:$BP$10000,28,FALSE),0)</f>
        <v>0</v>
      </c>
      <c r="R241" s="125">
        <f>IFERROR(VLOOKUP($L241,'2-2 引出数据_合同数据仓库'!$B$2:$BP$10000,29,FALSE),0)</f>
        <v>0</v>
      </c>
      <c r="S241" s="125">
        <f>IFERROR(VLOOKUP($L241,'2-2 引出数据_合同数据仓库'!$B$2:$BP$10000,4,FALSE),0)</f>
        <v>0</v>
      </c>
      <c r="T241" s="125"/>
      <c r="U241" s="125">
        <f>IFERROR(VLOOKUP($L241,'2-2 引出数据_合同数据仓库'!$B$2:$BP$10000,15,FALSE),0)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引出数据_合同数据仓库'!$B$2:$BP$10000,3,FALSE),0)</f>
        <v>0</v>
      </c>
      <c r="N242" s="125"/>
      <c r="O242" s="151">
        <f>IFERROR(VLOOKUP((LEFT(VLOOKUP($L242,'2-2 引出数据_合同数据仓库'!$B$2:$BP$10000,64,FALSE),15)&amp;(RIGHT(VLOOKUP($L242,'2-2 引出数据_合同数据仓库'!$B$2:$BP$10000,64,FALSE),4)+1)),'2-2 引出数据_合同数据仓库'!$B$2:$BP$10000,3,FALSE),0)</f>
        <v>0</v>
      </c>
      <c r="P242" s="125"/>
      <c r="Q242" s="125">
        <f>IFERROR(VLOOKUP($L242,'2-2 引出数据_合同数据仓库'!$B$2:$BP$10000,28,FALSE),0)</f>
        <v>0</v>
      </c>
      <c r="R242" s="125">
        <f>IFERROR(VLOOKUP($L242,'2-2 引出数据_合同数据仓库'!$B$2:$BP$10000,29,FALSE),0)</f>
        <v>0</v>
      </c>
      <c r="S242" s="125">
        <f>IFERROR(VLOOKUP($L242,'2-2 引出数据_合同数据仓库'!$B$2:$BP$10000,4,FALSE),0)</f>
        <v>0</v>
      </c>
      <c r="T242" s="125"/>
      <c r="U242" s="125">
        <f>IFERROR(VLOOKUP($L242,'2-2 引出数据_合同数据仓库'!$B$2:$BP$10000,15,FALSE),0)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引出数据_合同数据仓库'!$B$2:$BP$10000,3,FALSE),0)</f>
        <v>0</v>
      </c>
      <c r="N243" s="125"/>
      <c r="O243" s="151">
        <f>IFERROR(VLOOKUP((LEFT(VLOOKUP($L243,'2-2 引出数据_合同数据仓库'!$B$2:$BP$10000,64,FALSE),15)&amp;(RIGHT(VLOOKUP($L243,'2-2 引出数据_合同数据仓库'!$B$2:$BP$10000,64,FALSE),4)+1)),'2-2 引出数据_合同数据仓库'!$B$2:$BP$10000,3,FALSE),0)</f>
        <v>0</v>
      </c>
      <c r="P243" s="125"/>
      <c r="Q243" s="125">
        <f>IFERROR(VLOOKUP($L243,'2-2 引出数据_合同数据仓库'!$B$2:$BP$10000,28,FALSE),0)</f>
        <v>0</v>
      </c>
      <c r="R243" s="125">
        <f>IFERROR(VLOOKUP($L243,'2-2 引出数据_合同数据仓库'!$B$2:$BP$10000,29,FALSE),0)</f>
        <v>0</v>
      </c>
      <c r="S243" s="125">
        <f>IFERROR(VLOOKUP($L243,'2-2 引出数据_合同数据仓库'!$B$2:$BP$10000,4,FALSE),0)</f>
        <v>0</v>
      </c>
      <c r="T243" s="125"/>
      <c r="U243" s="125">
        <f>IFERROR(VLOOKUP($L243,'2-2 引出数据_合同数据仓库'!$B$2:$BP$10000,15,FALSE),0)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引出数据_合同数据仓库'!$B$2:$BP$10000,3,FALSE),0)</f>
        <v>0</v>
      </c>
      <c r="N244" s="125"/>
      <c r="O244" s="151">
        <f>IFERROR(VLOOKUP((LEFT(VLOOKUP($L244,'2-2 引出数据_合同数据仓库'!$B$2:$BP$10000,64,FALSE),15)&amp;(RIGHT(VLOOKUP($L244,'2-2 引出数据_合同数据仓库'!$B$2:$BP$10000,64,FALSE),4)+1)),'2-2 引出数据_合同数据仓库'!$B$2:$BP$10000,3,FALSE),0)</f>
        <v>0</v>
      </c>
      <c r="P244" s="125"/>
      <c r="Q244" s="125">
        <f>IFERROR(VLOOKUP($L244,'2-2 引出数据_合同数据仓库'!$B$2:$BP$10000,28,FALSE),0)</f>
        <v>0</v>
      </c>
      <c r="R244" s="125">
        <f>IFERROR(VLOOKUP($L244,'2-2 引出数据_合同数据仓库'!$B$2:$BP$10000,29,FALSE),0)</f>
        <v>0</v>
      </c>
      <c r="S244" s="125">
        <f>IFERROR(VLOOKUP($L244,'2-2 引出数据_合同数据仓库'!$B$2:$BP$10000,4,FALSE),0)</f>
        <v>0</v>
      </c>
      <c r="T244" s="125"/>
      <c r="U244" s="125">
        <f>IFERROR(VLOOKUP($L244,'2-2 引出数据_合同数据仓库'!$B$2:$BP$10000,15,FALSE),0)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customHeight="1" outlineLevel="4" spans="1:95">
      <c r="A245" s="126" t="s">
        <v>2806</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customHeight="1" outlineLevel="3" spans="1:95">
      <c r="A246" s="118"/>
      <c r="B246" s="119" t="s">
        <v>784</v>
      </c>
      <c r="C246" s="120" t="s">
        <v>1191</v>
      </c>
      <c r="D246" s="118" t="s">
        <v>1192</v>
      </c>
      <c r="E246" s="119" t="s">
        <v>1193</v>
      </c>
      <c r="F246" s="119"/>
      <c r="G246" s="119" t="s">
        <v>928</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引出数据_合同数据仓库'!$B$2:$BP$10000,3,FALSE),0)</f>
        <v>0</v>
      </c>
      <c r="N247" s="125"/>
      <c r="O247" s="151">
        <f>IFERROR(VLOOKUP((LEFT(VLOOKUP($L247,'2-2 引出数据_合同数据仓库'!$B$2:$BP$10000,64,FALSE),15)&amp;(RIGHT(VLOOKUP($L247,'2-2 引出数据_合同数据仓库'!$B$2:$BP$10000,64,FALSE),4)+1)),'2-2 引出数据_合同数据仓库'!$B$2:$BP$10000,3,FALSE),0)</f>
        <v>0</v>
      </c>
      <c r="P247" s="125"/>
      <c r="Q247" s="125">
        <f>IFERROR(VLOOKUP($L247,'2-2 引出数据_合同数据仓库'!$B$2:$BP$10000,28,FALSE),0)</f>
        <v>0</v>
      </c>
      <c r="R247" s="125">
        <f>IFERROR(VLOOKUP($L247,'2-2 引出数据_合同数据仓库'!$B$2:$BP$10000,29,FALSE),0)</f>
        <v>0</v>
      </c>
      <c r="S247" s="125">
        <f>IFERROR(VLOOKUP($L247,'2-2 引出数据_合同数据仓库'!$B$2:$BP$10000,4,FALSE),0)</f>
        <v>0</v>
      </c>
      <c r="T247" s="125"/>
      <c r="U247" s="125">
        <f>IFERROR(VLOOKUP($L247,'2-2 引出数据_合同数据仓库'!$B$2:$BP$10000,15,FALSE),0)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引出数据_合同数据仓库'!$B$2:$BP$10000,3,FALSE),0)</f>
        <v>0</v>
      </c>
      <c r="N248" s="125"/>
      <c r="O248" s="151">
        <f>IFERROR(VLOOKUP((LEFT(VLOOKUP($L248,'2-2 引出数据_合同数据仓库'!$B$2:$BP$10000,64,FALSE),15)&amp;(RIGHT(VLOOKUP($L248,'2-2 引出数据_合同数据仓库'!$B$2:$BP$10000,64,FALSE),4)+1)),'2-2 引出数据_合同数据仓库'!$B$2:$BP$10000,3,FALSE),0)</f>
        <v>0</v>
      </c>
      <c r="P248" s="125"/>
      <c r="Q248" s="125">
        <f>IFERROR(VLOOKUP($L248,'2-2 引出数据_合同数据仓库'!$B$2:$BP$10000,28,FALSE),0)</f>
        <v>0</v>
      </c>
      <c r="R248" s="125">
        <f>IFERROR(VLOOKUP($L248,'2-2 引出数据_合同数据仓库'!$B$2:$BP$10000,29,FALSE),0)</f>
        <v>0</v>
      </c>
      <c r="S248" s="125">
        <f>IFERROR(VLOOKUP($L248,'2-2 引出数据_合同数据仓库'!$B$2:$BP$10000,4,FALSE),0)</f>
        <v>0</v>
      </c>
      <c r="T248" s="125"/>
      <c r="U248" s="125">
        <f>IFERROR(VLOOKUP($L248,'2-2 引出数据_合同数据仓库'!$B$2:$BP$10000,15,FALSE),0)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引出数据_合同数据仓库'!$B$2:$BP$10000,3,FALSE),0)</f>
        <v>0</v>
      </c>
      <c r="N249" s="125"/>
      <c r="O249" s="151">
        <f>IFERROR(VLOOKUP((LEFT(VLOOKUP($L249,'2-2 引出数据_合同数据仓库'!$B$2:$BP$10000,64,FALSE),15)&amp;(RIGHT(VLOOKUP($L249,'2-2 引出数据_合同数据仓库'!$B$2:$BP$10000,64,FALSE),4)+1)),'2-2 引出数据_合同数据仓库'!$B$2:$BP$10000,3,FALSE),0)</f>
        <v>0</v>
      </c>
      <c r="P249" s="125"/>
      <c r="Q249" s="125">
        <f>IFERROR(VLOOKUP($L249,'2-2 引出数据_合同数据仓库'!$B$2:$BP$10000,28,FALSE),0)</f>
        <v>0</v>
      </c>
      <c r="R249" s="125">
        <f>IFERROR(VLOOKUP($L249,'2-2 引出数据_合同数据仓库'!$B$2:$BP$10000,29,FALSE),0)</f>
        <v>0</v>
      </c>
      <c r="S249" s="125">
        <f>IFERROR(VLOOKUP($L249,'2-2 引出数据_合同数据仓库'!$B$2:$BP$10000,4,FALSE),0)</f>
        <v>0</v>
      </c>
      <c r="T249" s="125"/>
      <c r="U249" s="125">
        <f>IFERROR(VLOOKUP($L249,'2-2 引出数据_合同数据仓库'!$B$2:$BP$10000,15,FALSE),0)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引出数据_合同数据仓库'!$B$2:$BP$10000,3,FALSE),0)</f>
        <v>0</v>
      </c>
      <c r="N250" s="125"/>
      <c r="O250" s="151">
        <f>IFERROR(VLOOKUP((LEFT(VLOOKUP($L250,'2-2 引出数据_合同数据仓库'!$B$2:$BP$10000,64,FALSE),15)&amp;(RIGHT(VLOOKUP($L250,'2-2 引出数据_合同数据仓库'!$B$2:$BP$10000,64,FALSE),4)+1)),'2-2 引出数据_合同数据仓库'!$B$2:$BP$10000,3,FALSE),0)</f>
        <v>0</v>
      </c>
      <c r="P250" s="125"/>
      <c r="Q250" s="125">
        <f>IFERROR(VLOOKUP($L250,'2-2 引出数据_合同数据仓库'!$B$2:$BP$10000,28,FALSE),0)</f>
        <v>0</v>
      </c>
      <c r="R250" s="125">
        <f>IFERROR(VLOOKUP($L250,'2-2 引出数据_合同数据仓库'!$B$2:$BP$10000,29,FALSE),0)</f>
        <v>0</v>
      </c>
      <c r="S250" s="125">
        <f>IFERROR(VLOOKUP($L250,'2-2 引出数据_合同数据仓库'!$B$2:$BP$10000,4,FALSE),0)</f>
        <v>0</v>
      </c>
      <c r="T250" s="125"/>
      <c r="U250" s="125">
        <f>IFERROR(VLOOKUP($L250,'2-2 引出数据_合同数据仓库'!$B$2:$BP$10000,15,FALSE),0)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customHeight="1" outlineLevel="4" spans="1:95">
      <c r="A251" s="126" t="s">
        <v>2806</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customHeight="1" outlineLevel="2" spans="1:95">
      <c r="A252" s="48"/>
      <c r="B252" s="115" t="s">
        <v>779</v>
      </c>
      <c r="C252" s="116" t="s">
        <v>38</v>
      </c>
      <c r="D252" s="48"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customHeight="1" outlineLevel="3" spans="1:95">
      <c r="A253" s="118"/>
      <c r="B253" s="119" t="s">
        <v>784</v>
      </c>
      <c r="C253" s="120" t="s">
        <v>1194</v>
      </c>
      <c r="D253" s="118" t="s">
        <v>1195</v>
      </c>
      <c r="E253" s="119" t="s">
        <v>1196</v>
      </c>
      <c r="F253" s="119"/>
      <c r="G253" s="119" t="s">
        <v>928</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引出数据_合同数据仓库'!$B$2:$BP$10000,3,FALSE),0)</f>
        <v>0</v>
      </c>
      <c r="N254" s="125"/>
      <c r="O254" s="151">
        <f>IFERROR(VLOOKUP((LEFT(VLOOKUP($L254,'2-2 引出数据_合同数据仓库'!$B$2:$BP$10000,64,FALSE),15)&amp;(RIGHT(VLOOKUP($L254,'2-2 引出数据_合同数据仓库'!$B$2:$BP$10000,64,FALSE),4)+1)),'2-2 引出数据_合同数据仓库'!$B$2:$BP$10000,3,FALSE),0)</f>
        <v>0</v>
      </c>
      <c r="P254" s="125"/>
      <c r="Q254" s="125">
        <f>IFERROR(VLOOKUP($L254,'2-2 引出数据_合同数据仓库'!$B$2:$BP$10000,28,FALSE),0)</f>
        <v>0</v>
      </c>
      <c r="R254" s="125">
        <f>IFERROR(VLOOKUP($L254,'2-2 引出数据_合同数据仓库'!$B$2:$BP$10000,29,FALSE),0)</f>
        <v>0</v>
      </c>
      <c r="S254" s="125">
        <f>IFERROR(VLOOKUP($L254,'2-2 引出数据_合同数据仓库'!$B$2:$BP$10000,4,FALSE),0)</f>
        <v>0</v>
      </c>
      <c r="T254" s="125"/>
      <c r="U254" s="125">
        <f>IFERROR(VLOOKUP($L254,'2-2 引出数据_合同数据仓库'!$B$2:$BP$10000,15,FALSE),0)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引出数据_合同数据仓库'!$B$2:$BP$10000,3,FALSE),0)</f>
        <v>0</v>
      </c>
      <c r="N255" s="125"/>
      <c r="O255" s="151">
        <f>IFERROR(VLOOKUP((LEFT(VLOOKUP($L255,'2-2 引出数据_合同数据仓库'!$B$2:$BP$10000,64,FALSE),15)&amp;(RIGHT(VLOOKUP($L255,'2-2 引出数据_合同数据仓库'!$B$2:$BP$10000,64,FALSE),4)+1)),'2-2 引出数据_合同数据仓库'!$B$2:$BP$10000,3,FALSE),0)</f>
        <v>0</v>
      </c>
      <c r="P255" s="125"/>
      <c r="Q255" s="125">
        <f>IFERROR(VLOOKUP($L255,'2-2 引出数据_合同数据仓库'!$B$2:$BP$10000,28,FALSE),0)</f>
        <v>0</v>
      </c>
      <c r="R255" s="125">
        <f>IFERROR(VLOOKUP($L255,'2-2 引出数据_合同数据仓库'!$B$2:$BP$10000,29,FALSE),0)</f>
        <v>0</v>
      </c>
      <c r="S255" s="125">
        <f>IFERROR(VLOOKUP($L255,'2-2 引出数据_合同数据仓库'!$B$2:$BP$10000,4,FALSE),0)</f>
        <v>0</v>
      </c>
      <c r="T255" s="125"/>
      <c r="U255" s="125">
        <f>IFERROR(VLOOKUP($L255,'2-2 引出数据_合同数据仓库'!$B$2:$BP$10000,15,FALSE),0)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引出数据_合同数据仓库'!$B$2:$BP$10000,3,FALSE),0)</f>
        <v>0</v>
      </c>
      <c r="N256" s="125"/>
      <c r="O256" s="151">
        <f>IFERROR(VLOOKUP((LEFT(VLOOKUP($L256,'2-2 引出数据_合同数据仓库'!$B$2:$BP$10000,64,FALSE),15)&amp;(RIGHT(VLOOKUP($L256,'2-2 引出数据_合同数据仓库'!$B$2:$BP$10000,64,FALSE),4)+1)),'2-2 引出数据_合同数据仓库'!$B$2:$BP$10000,3,FALSE),0)</f>
        <v>0</v>
      </c>
      <c r="P256" s="125"/>
      <c r="Q256" s="125">
        <f>IFERROR(VLOOKUP($L256,'2-2 引出数据_合同数据仓库'!$B$2:$BP$10000,28,FALSE),0)</f>
        <v>0</v>
      </c>
      <c r="R256" s="125">
        <f>IFERROR(VLOOKUP($L256,'2-2 引出数据_合同数据仓库'!$B$2:$BP$10000,29,FALSE),0)</f>
        <v>0</v>
      </c>
      <c r="S256" s="125">
        <f>IFERROR(VLOOKUP($L256,'2-2 引出数据_合同数据仓库'!$B$2:$BP$10000,4,FALSE),0)</f>
        <v>0</v>
      </c>
      <c r="T256" s="125"/>
      <c r="U256" s="125">
        <f>IFERROR(VLOOKUP($L256,'2-2 引出数据_合同数据仓库'!$B$2:$BP$10000,15,FALSE),0)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引出数据_合同数据仓库'!$B$2:$BP$10000,3,FALSE),0)</f>
        <v>0</v>
      </c>
      <c r="N257" s="125"/>
      <c r="O257" s="151">
        <f>IFERROR(VLOOKUP((LEFT(VLOOKUP($L257,'2-2 引出数据_合同数据仓库'!$B$2:$BP$10000,64,FALSE),15)&amp;(RIGHT(VLOOKUP($L257,'2-2 引出数据_合同数据仓库'!$B$2:$BP$10000,64,FALSE),4)+1)),'2-2 引出数据_合同数据仓库'!$B$2:$BP$10000,3,FALSE),0)</f>
        <v>0</v>
      </c>
      <c r="P257" s="125"/>
      <c r="Q257" s="125">
        <f>IFERROR(VLOOKUP($L257,'2-2 引出数据_合同数据仓库'!$B$2:$BP$10000,28,FALSE),0)</f>
        <v>0</v>
      </c>
      <c r="R257" s="125">
        <f>IFERROR(VLOOKUP($L257,'2-2 引出数据_合同数据仓库'!$B$2:$BP$10000,29,FALSE),0)</f>
        <v>0</v>
      </c>
      <c r="S257" s="125">
        <f>IFERROR(VLOOKUP($L257,'2-2 引出数据_合同数据仓库'!$B$2:$BP$10000,4,FALSE),0)</f>
        <v>0</v>
      </c>
      <c r="T257" s="125"/>
      <c r="U257" s="125">
        <f>IFERROR(VLOOKUP($L257,'2-2 引出数据_合同数据仓库'!$B$2:$BP$10000,15,FALSE),0)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customHeight="1" outlineLevel="4" spans="1:95">
      <c r="A258" s="126" t="s">
        <v>2806</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customHeight="1" outlineLevel="3" spans="1:95">
      <c r="A259" s="118"/>
      <c r="B259" s="119" t="s">
        <v>784</v>
      </c>
      <c r="C259" s="120" t="s">
        <v>1197</v>
      </c>
      <c r="D259" s="118" t="s">
        <v>1198</v>
      </c>
      <c r="E259" s="119" t="s">
        <v>1199</v>
      </c>
      <c r="F259" s="119"/>
      <c r="G259" s="119" t="s">
        <v>928</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引出数据_合同数据仓库'!$B$2:$BP$10000,3,FALSE),0)</f>
        <v>0</v>
      </c>
      <c r="N260" s="125"/>
      <c r="O260" s="151">
        <f>IFERROR(VLOOKUP((LEFT(VLOOKUP($L260,'2-2 引出数据_合同数据仓库'!$B$2:$BP$10000,64,FALSE),15)&amp;(RIGHT(VLOOKUP($L260,'2-2 引出数据_合同数据仓库'!$B$2:$BP$10000,64,FALSE),4)+1)),'2-2 引出数据_合同数据仓库'!$B$2:$BP$10000,3,FALSE),0)</f>
        <v>0</v>
      </c>
      <c r="P260" s="125"/>
      <c r="Q260" s="125">
        <f>IFERROR(VLOOKUP($L260,'2-2 引出数据_合同数据仓库'!$B$2:$BP$10000,28,FALSE),0)</f>
        <v>0</v>
      </c>
      <c r="R260" s="125">
        <f>IFERROR(VLOOKUP($L260,'2-2 引出数据_合同数据仓库'!$B$2:$BP$10000,29,FALSE),0)</f>
        <v>0</v>
      </c>
      <c r="S260" s="125">
        <f>IFERROR(VLOOKUP($L260,'2-2 引出数据_合同数据仓库'!$B$2:$BP$10000,4,FALSE),0)</f>
        <v>0</v>
      </c>
      <c r="T260" s="125"/>
      <c r="U260" s="125">
        <f>IFERROR(VLOOKUP($L260,'2-2 引出数据_合同数据仓库'!$B$2:$BP$10000,15,FALSE),0)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引出数据_合同数据仓库'!$B$2:$BP$10000,3,FALSE),0)</f>
        <v>0</v>
      </c>
      <c r="N261" s="125"/>
      <c r="O261" s="151">
        <f>IFERROR(VLOOKUP((LEFT(VLOOKUP($L261,'2-2 引出数据_合同数据仓库'!$B$2:$BP$10000,64,FALSE),15)&amp;(RIGHT(VLOOKUP($L261,'2-2 引出数据_合同数据仓库'!$B$2:$BP$10000,64,FALSE),4)+1)),'2-2 引出数据_合同数据仓库'!$B$2:$BP$10000,3,FALSE),0)</f>
        <v>0</v>
      </c>
      <c r="P261" s="125"/>
      <c r="Q261" s="125">
        <f>IFERROR(VLOOKUP($L261,'2-2 引出数据_合同数据仓库'!$B$2:$BP$10000,28,FALSE),0)</f>
        <v>0</v>
      </c>
      <c r="R261" s="125">
        <f>IFERROR(VLOOKUP($L261,'2-2 引出数据_合同数据仓库'!$B$2:$BP$10000,29,FALSE),0)</f>
        <v>0</v>
      </c>
      <c r="S261" s="125">
        <f>IFERROR(VLOOKUP($L261,'2-2 引出数据_合同数据仓库'!$B$2:$BP$10000,4,FALSE),0)</f>
        <v>0</v>
      </c>
      <c r="T261" s="125"/>
      <c r="U261" s="125">
        <f>IFERROR(VLOOKUP($L261,'2-2 引出数据_合同数据仓库'!$B$2:$BP$10000,15,FALSE),0)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引出数据_合同数据仓库'!$B$2:$BP$10000,3,FALSE),0)</f>
        <v>0</v>
      </c>
      <c r="N262" s="125"/>
      <c r="O262" s="151">
        <f>IFERROR(VLOOKUP((LEFT(VLOOKUP($L262,'2-2 引出数据_合同数据仓库'!$B$2:$BP$10000,64,FALSE),15)&amp;(RIGHT(VLOOKUP($L262,'2-2 引出数据_合同数据仓库'!$B$2:$BP$10000,64,FALSE),4)+1)),'2-2 引出数据_合同数据仓库'!$B$2:$BP$10000,3,FALSE),0)</f>
        <v>0</v>
      </c>
      <c r="P262" s="125"/>
      <c r="Q262" s="125">
        <f>IFERROR(VLOOKUP($L262,'2-2 引出数据_合同数据仓库'!$B$2:$BP$10000,28,FALSE),0)</f>
        <v>0</v>
      </c>
      <c r="R262" s="125">
        <f>IFERROR(VLOOKUP($L262,'2-2 引出数据_合同数据仓库'!$B$2:$BP$10000,29,FALSE),0)</f>
        <v>0</v>
      </c>
      <c r="S262" s="125">
        <f>IFERROR(VLOOKUP($L262,'2-2 引出数据_合同数据仓库'!$B$2:$BP$10000,4,FALSE),0)</f>
        <v>0</v>
      </c>
      <c r="T262" s="125"/>
      <c r="U262" s="125">
        <f>IFERROR(VLOOKUP($L262,'2-2 引出数据_合同数据仓库'!$B$2:$BP$10000,15,FALSE),0)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引出数据_合同数据仓库'!$B$2:$BP$10000,3,FALSE),0)</f>
        <v>0</v>
      </c>
      <c r="N263" s="125"/>
      <c r="O263" s="151">
        <f>IFERROR(VLOOKUP((LEFT(VLOOKUP($L263,'2-2 引出数据_合同数据仓库'!$B$2:$BP$10000,64,FALSE),15)&amp;(RIGHT(VLOOKUP($L263,'2-2 引出数据_合同数据仓库'!$B$2:$BP$10000,64,FALSE),4)+1)),'2-2 引出数据_合同数据仓库'!$B$2:$BP$10000,3,FALSE),0)</f>
        <v>0</v>
      </c>
      <c r="P263" s="125"/>
      <c r="Q263" s="125">
        <f>IFERROR(VLOOKUP($L263,'2-2 引出数据_合同数据仓库'!$B$2:$BP$10000,28,FALSE),0)</f>
        <v>0</v>
      </c>
      <c r="R263" s="125">
        <f>IFERROR(VLOOKUP($L263,'2-2 引出数据_合同数据仓库'!$B$2:$BP$10000,29,FALSE),0)</f>
        <v>0</v>
      </c>
      <c r="S263" s="125">
        <f>IFERROR(VLOOKUP($L263,'2-2 引出数据_合同数据仓库'!$B$2:$BP$10000,4,FALSE),0)</f>
        <v>0</v>
      </c>
      <c r="T263" s="125"/>
      <c r="U263" s="125">
        <f>IFERROR(VLOOKUP($L263,'2-2 引出数据_合同数据仓库'!$B$2:$BP$10000,15,FALSE),0)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customHeight="1" outlineLevel="4" spans="1:95">
      <c r="A264" s="126" t="s">
        <v>2806</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customHeight="1" outlineLevel="2" spans="1:95">
      <c r="A265" s="48"/>
      <c r="B265" s="115" t="s">
        <v>779</v>
      </c>
      <c r="C265" s="116" t="s">
        <v>40</v>
      </c>
      <c r="D265" s="48" t="s">
        <v>41</v>
      </c>
      <c r="E265" s="115"/>
      <c r="F265" s="115"/>
      <c r="G265" s="115"/>
      <c r="H265" s="117">
        <f>X265+AA265+AD265+AG265+AJ265+AM265+AP265+AS265+AV265+AY265+BB265+BE265</f>
        <v>0</v>
      </c>
      <c r="I265" s="117">
        <f>Y265+AB265+AE265+AH265+AK265+AN265+AQ265+AT265+AW265+AZ265+BC265+BF265</f>
        <v>0</v>
      </c>
      <c r="J265" s="117">
        <f t="shared" si="3131"/>
        <v>0</v>
      </c>
      <c r="K265" s="117"/>
      <c r="L265" s="148"/>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0</v>
      </c>
      <c r="AL265" s="117">
        <f>AL266+AL272</f>
        <v>0</v>
      </c>
      <c r="AM265" s="117">
        <f>VLOOKUP($C265,'1 预算编制表单'!$C:$BJ,42,FALSE)</f>
        <v>0</v>
      </c>
      <c r="AN265" s="117">
        <f>AM265-AO265</f>
        <v>0</v>
      </c>
      <c r="AO265" s="117">
        <f>AO266+AO272</f>
        <v>0</v>
      </c>
      <c r="AP265" s="117">
        <f>VLOOKUP($C265,'1 预算编制表单'!$C:$BJ,45,FALSE)</f>
        <v>0</v>
      </c>
      <c r="AQ265" s="117">
        <f>AP265-AR265</f>
        <v>0</v>
      </c>
      <c r="AR265" s="117">
        <f>AR266+AR272</f>
        <v>0</v>
      </c>
      <c r="AS265" s="117">
        <f>VLOOKUP($C265,'1 预算编制表单'!$C:$BJ,48,FALSE)</f>
        <v>0</v>
      </c>
      <c r="AT265" s="117">
        <f>AS265-AU265</f>
        <v>0</v>
      </c>
      <c r="AU265" s="117">
        <f>AU266+AU272</f>
        <v>0</v>
      </c>
      <c r="AV265" s="117">
        <f>VLOOKUP($C265,'1 预算编制表单'!$C:$BJ,51,FALSE)</f>
        <v>0</v>
      </c>
      <c r="AW265" s="117">
        <f>AV265-AX265</f>
        <v>0</v>
      </c>
      <c r="AX265" s="117">
        <f>AX266+AX272</f>
        <v>0</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customHeight="1" outlineLevel="3" spans="1:95">
      <c r="A266" s="118"/>
      <c r="B266" s="119" t="s">
        <v>784</v>
      </c>
      <c r="C266" s="120" t="s">
        <v>1200</v>
      </c>
      <c r="D266" s="118" t="s">
        <v>1201</v>
      </c>
      <c r="E266" s="119" t="s">
        <v>1202</v>
      </c>
      <c r="F266" s="119"/>
      <c r="G266" s="119" t="s">
        <v>928</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引出数据_合同数据仓库'!$B$2:$BP$10000,3,FALSE),0)</f>
        <v>0</v>
      </c>
      <c r="N267" s="125"/>
      <c r="O267" s="151">
        <f>IFERROR(VLOOKUP((LEFT(VLOOKUP($L267,'2-2 引出数据_合同数据仓库'!$B$2:$BP$10000,64,FALSE),15)&amp;(RIGHT(VLOOKUP($L267,'2-2 引出数据_合同数据仓库'!$B$2:$BP$10000,64,FALSE),4)+1)),'2-2 引出数据_合同数据仓库'!$B$2:$BP$10000,3,FALSE),0)</f>
        <v>0</v>
      </c>
      <c r="P267" s="125"/>
      <c r="Q267" s="125">
        <f>IFERROR(VLOOKUP($L267,'2-2 引出数据_合同数据仓库'!$B$2:$BP$10000,28,FALSE),0)</f>
        <v>0</v>
      </c>
      <c r="R267" s="125">
        <f>IFERROR(VLOOKUP($L267,'2-2 引出数据_合同数据仓库'!$B$2:$BP$10000,29,FALSE),0)</f>
        <v>0</v>
      </c>
      <c r="S267" s="125">
        <f>IFERROR(VLOOKUP($L267,'2-2 引出数据_合同数据仓库'!$B$2:$BP$10000,4,FALSE),0)</f>
        <v>0</v>
      </c>
      <c r="T267" s="125"/>
      <c r="U267" s="125">
        <f>IFERROR(VLOOKUP($L267,'2-2 引出数据_合同数据仓库'!$B$2:$BP$10000,15,FALSE),0)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引出数据_合同数据仓库'!$B$2:$BP$10000,3,FALSE),0)</f>
        <v>0</v>
      </c>
      <c r="N268" s="125"/>
      <c r="O268" s="151">
        <f>IFERROR(VLOOKUP((LEFT(VLOOKUP($L268,'2-2 引出数据_合同数据仓库'!$B$2:$BP$10000,64,FALSE),15)&amp;(RIGHT(VLOOKUP($L268,'2-2 引出数据_合同数据仓库'!$B$2:$BP$10000,64,FALSE),4)+1)),'2-2 引出数据_合同数据仓库'!$B$2:$BP$10000,3,FALSE),0)</f>
        <v>0</v>
      </c>
      <c r="P268" s="125"/>
      <c r="Q268" s="125">
        <f>IFERROR(VLOOKUP($L268,'2-2 引出数据_合同数据仓库'!$B$2:$BP$10000,28,FALSE),0)</f>
        <v>0</v>
      </c>
      <c r="R268" s="125">
        <f>IFERROR(VLOOKUP($L268,'2-2 引出数据_合同数据仓库'!$B$2:$BP$10000,29,FALSE),0)</f>
        <v>0</v>
      </c>
      <c r="S268" s="125">
        <f>IFERROR(VLOOKUP($L268,'2-2 引出数据_合同数据仓库'!$B$2:$BP$10000,4,FALSE),0)</f>
        <v>0</v>
      </c>
      <c r="T268" s="125"/>
      <c r="U268" s="125">
        <f>IFERROR(VLOOKUP($L268,'2-2 引出数据_合同数据仓库'!$B$2:$BP$10000,15,FALSE),0)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引出数据_合同数据仓库'!$B$2:$BP$10000,3,FALSE),0)</f>
        <v>0</v>
      </c>
      <c r="N269" s="125"/>
      <c r="O269" s="151">
        <f>IFERROR(VLOOKUP((LEFT(VLOOKUP($L269,'2-2 引出数据_合同数据仓库'!$B$2:$BP$10000,64,FALSE),15)&amp;(RIGHT(VLOOKUP($L269,'2-2 引出数据_合同数据仓库'!$B$2:$BP$10000,64,FALSE),4)+1)),'2-2 引出数据_合同数据仓库'!$B$2:$BP$10000,3,FALSE),0)</f>
        <v>0</v>
      </c>
      <c r="P269" s="125"/>
      <c r="Q269" s="125">
        <f>IFERROR(VLOOKUP($L269,'2-2 引出数据_合同数据仓库'!$B$2:$BP$10000,28,FALSE),0)</f>
        <v>0</v>
      </c>
      <c r="R269" s="125">
        <f>IFERROR(VLOOKUP($L269,'2-2 引出数据_合同数据仓库'!$B$2:$BP$10000,29,FALSE),0)</f>
        <v>0</v>
      </c>
      <c r="S269" s="125">
        <f>IFERROR(VLOOKUP($L269,'2-2 引出数据_合同数据仓库'!$B$2:$BP$10000,4,FALSE),0)</f>
        <v>0</v>
      </c>
      <c r="T269" s="125"/>
      <c r="U269" s="125">
        <f>IFERROR(VLOOKUP($L269,'2-2 引出数据_合同数据仓库'!$B$2:$BP$10000,15,FALSE),0)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引出数据_合同数据仓库'!$B$2:$BP$10000,3,FALSE),0)</f>
        <v>0</v>
      </c>
      <c r="N270" s="125"/>
      <c r="O270" s="151">
        <f>IFERROR(VLOOKUP((LEFT(VLOOKUP($L270,'2-2 引出数据_合同数据仓库'!$B$2:$BP$10000,64,FALSE),15)&amp;(RIGHT(VLOOKUP($L270,'2-2 引出数据_合同数据仓库'!$B$2:$BP$10000,64,FALSE),4)+1)),'2-2 引出数据_合同数据仓库'!$B$2:$BP$10000,3,FALSE),0)</f>
        <v>0</v>
      </c>
      <c r="P270" s="125"/>
      <c r="Q270" s="125">
        <f>IFERROR(VLOOKUP($L270,'2-2 引出数据_合同数据仓库'!$B$2:$BP$10000,28,FALSE),0)</f>
        <v>0</v>
      </c>
      <c r="R270" s="125">
        <f>IFERROR(VLOOKUP($L270,'2-2 引出数据_合同数据仓库'!$B$2:$BP$10000,29,FALSE),0)</f>
        <v>0</v>
      </c>
      <c r="S270" s="125">
        <f>IFERROR(VLOOKUP($L270,'2-2 引出数据_合同数据仓库'!$B$2:$BP$10000,4,FALSE),0)</f>
        <v>0</v>
      </c>
      <c r="T270" s="125"/>
      <c r="U270" s="125">
        <f>IFERROR(VLOOKUP($L270,'2-2 引出数据_合同数据仓库'!$B$2:$BP$10000,15,FALSE),0)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customHeight="1" outlineLevel="4" spans="1:95">
      <c r="A271" s="126" t="s">
        <v>2806</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customHeight="1" outlineLevel="3" spans="1:95">
      <c r="A272" s="118"/>
      <c r="B272" s="119" t="s">
        <v>784</v>
      </c>
      <c r="C272" s="120" t="s">
        <v>1203</v>
      </c>
      <c r="D272" s="118" t="s">
        <v>1204</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customHeight="1" outlineLevel="4" spans="1:95">
      <c r="A273" s="122"/>
      <c r="B273" s="123"/>
      <c r="C273" s="124"/>
      <c r="D273" s="122"/>
      <c r="E273" s="123"/>
      <c r="F273" s="123"/>
      <c r="G273" s="123"/>
      <c r="H273" s="125"/>
      <c r="I273" s="125"/>
      <c r="J273" s="125">
        <f t="shared" si="3131"/>
        <v>0</v>
      </c>
      <c r="K273" s="125">
        <v>1</v>
      </c>
      <c r="L273" s="150"/>
      <c r="M273" s="151">
        <f>IFERROR(VLOOKUP($L273,'2-2 引出数据_合同数据仓库'!$B$2:$BP$10000,3,FALSE),0)</f>
        <v>0</v>
      </c>
      <c r="N273" s="125"/>
      <c r="O273" s="151">
        <f>IFERROR(VLOOKUP((LEFT(VLOOKUP($L273,'2-2 引出数据_合同数据仓库'!$B$2:$BP$10000,64,FALSE),15)&amp;(RIGHT(VLOOKUP($L273,'2-2 引出数据_合同数据仓库'!$B$2:$BP$10000,64,FALSE),4)+1)),'2-2 引出数据_合同数据仓库'!$B$2:$BP$10000,3,FALSE),0)</f>
        <v>0</v>
      </c>
      <c r="P273" s="125"/>
      <c r="Q273" s="125">
        <f>IFERROR(VLOOKUP($L273,'2-2 引出数据_合同数据仓库'!$B$2:$BP$10000,28,FALSE),0)</f>
        <v>0</v>
      </c>
      <c r="R273" s="125">
        <f>IFERROR(VLOOKUP($L273,'2-2 引出数据_合同数据仓库'!$B$2:$BP$10000,29,FALSE),0)</f>
        <v>0</v>
      </c>
      <c r="S273" s="125">
        <f>IFERROR(VLOOKUP($L273,'2-2 引出数据_合同数据仓库'!$B$2:$BP$10000,4,FALSE),0)</f>
        <v>0</v>
      </c>
      <c r="T273" s="125"/>
      <c r="U273" s="125">
        <f>IFERROR(VLOOKUP($L273,'2-2 引出数据_合同数据仓库'!$B$2:$BP$10000,15,FALSE),0)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引出数据_合同数据仓库'!$B$2:$BP$10000,3,FALSE),0)</f>
        <v>0</v>
      </c>
      <c r="N274" s="125"/>
      <c r="O274" s="151">
        <f>IFERROR(VLOOKUP((LEFT(VLOOKUP($L274,'2-2 引出数据_合同数据仓库'!$B$2:$BP$10000,64,FALSE),15)&amp;(RIGHT(VLOOKUP($L274,'2-2 引出数据_合同数据仓库'!$B$2:$BP$10000,64,FALSE),4)+1)),'2-2 引出数据_合同数据仓库'!$B$2:$BP$10000,3,FALSE),0)</f>
        <v>0</v>
      </c>
      <c r="P274" s="125"/>
      <c r="Q274" s="125">
        <f>IFERROR(VLOOKUP($L274,'2-2 引出数据_合同数据仓库'!$B$2:$BP$10000,28,FALSE),0)</f>
        <v>0</v>
      </c>
      <c r="R274" s="125">
        <f>IFERROR(VLOOKUP($L274,'2-2 引出数据_合同数据仓库'!$B$2:$BP$10000,29,FALSE),0)</f>
        <v>0</v>
      </c>
      <c r="S274" s="125">
        <f>IFERROR(VLOOKUP($L274,'2-2 引出数据_合同数据仓库'!$B$2:$BP$10000,4,FALSE),0)</f>
        <v>0</v>
      </c>
      <c r="T274" s="125"/>
      <c r="U274" s="125">
        <f>IFERROR(VLOOKUP($L274,'2-2 引出数据_合同数据仓库'!$B$2:$BP$10000,15,FALSE),0)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引出数据_合同数据仓库'!$B$2:$BP$10000,3,FALSE),0)</f>
        <v>0</v>
      </c>
      <c r="N275" s="125"/>
      <c r="O275" s="151">
        <f>IFERROR(VLOOKUP((LEFT(VLOOKUP($L275,'2-2 引出数据_合同数据仓库'!$B$2:$BP$10000,64,FALSE),15)&amp;(RIGHT(VLOOKUP($L275,'2-2 引出数据_合同数据仓库'!$B$2:$BP$10000,64,FALSE),4)+1)),'2-2 引出数据_合同数据仓库'!$B$2:$BP$10000,3,FALSE),0)</f>
        <v>0</v>
      </c>
      <c r="P275" s="125"/>
      <c r="Q275" s="125">
        <f>IFERROR(VLOOKUP($L275,'2-2 引出数据_合同数据仓库'!$B$2:$BP$10000,28,FALSE),0)</f>
        <v>0</v>
      </c>
      <c r="R275" s="125">
        <f>IFERROR(VLOOKUP($L275,'2-2 引出数据_合同数据仓库'!$B$2:$BP$10000,29,FALSE),0)</f>
        <v>0</v>
      </c>
      <c r="S275" s="125">
        <f>IFERROR(VLOOKUP($L275,'2-2 引出数据_合同数据仓库'!$B$2:$BP$10000,4,FALSE),0)</f>
        <v>0</v>
      </c>
      <c r="T275" s="125"/>
      <c r="U275" s="125">
        <f>IFERROR(VLOOKUP($L275,'2-2 引出数据_合同数据仓库'!$B$2:$BP$10000,15,FALSE),0)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引出数据_合同数据仓库'!$B$2:$BP$10000,3,FALSE),0)</f>
        <v>0</v>
      </c>
      <c r="N276" s="125"/>
      <c r="O276" s="151">
        <f>IFERROR(VLOOKUP((LEFT(VLOOKUP($L276,'2-2 引出数据_合同数据仓库'!$B$2:$BP$10000,64,FALSE),15)&amp;(RIGHT(VLOOKUP($L276,'2-2 引出数据_合同数据仓库'!$B$2:$BP$10000,64,FALSE),4)+1)),'2-2 引出数据_合同数据仓库'!$B$2:$BP$10000,3,FALSE),0)</f>
        <v>0</v>
      </c>
      <c r="P276" s="125"/>
      <c r="Q276" s="125">
        <f>IFERROR(VLOOKUP($L276,'2-2 引出数据_合同数据仓库'!$B$2:$BP$10000,28,FALSE),0)</f>
        <v>0</v>
      </c>
      <c r="R276" s="125">
        <f>IFERROR(VLOOKUP($L276,'2-2 引出数据_合同数据仓库'!$B$2:$BP$10000,29,FALSE),0)</f>
        <v>0</v>
      </c>
      <c r="S276" s="125">
        <f>IFERROR(VLOOKUP($L276,'2-2 引出数据_合同数据仓库'!$B$2:$BP$10000,4,FALSE),0)</f>
        <v>0</v>
      </c>
      <c r="T276" s="125"/>
      <c r="U276" s="125">
        <f>IFERROR(VLOOKUP($L276,'2-2 引出数据_合同数据仓库'!$B$2:$BP$10000,15,FALSE),0)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customHeight="1" outlineLevel="4" spans="1:95">
      <c r="A277" s="126" t="s">
        <v>2806</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customHeight="1" outlineLevel="2" spans="1:95">
      <c r="A278" s="48"/>
      <c r="B278" s="115" t="s">
        <v>779</v>
      </c>
      <c r="C278" s="116" t="s">
        <v>42</v>
      </c>
      <c r="D278" s="48" t="s">
        <v>43</v>
      </c>
      <c r="E278" s="115"/>
      <c r="F278" s="115"/>
      <c r="G278" s="115"/>
      <c r="H278" s="117">
        <f>X278+AA278+AD278+AG278+AJ278+AM278+AP278+AS278+AV278+AY278+BB278+BE278</f>
        <v>0</v>
      </c>
      <c r="I278" s="117">
        <f>Y278+AB278+AE278+AH278+AK278+AN278+AQ278+AT278+AW278+AZ278+BC278+BF278</f>
        <v>0</v>
      </c>
      <c r="J278" s="117">
        <f t="shared" si="3131"/>
        <v>0</v>
      </c>
      <c r="K278" s="117"/>
      <c r="L278" s="148"/>
      <c r="M278" s="148"/>
      <c r="N278" s="117"/>
      <c r="O278" s="117"/>
      <c r="P278" s="117"/>
      <c r="Q278" s="117"/>
      <c r="R278" s="117"/>
      <c r="S278" s="117"/>
      <c r="T278" s="117"/>
      <c r="U278" s="117"/>
      <c r="V278" s="117"/>
      <c r="W278" s="117"/>
      <c r="X278" s="117">
        <f>VLOOKUP($C278,'1 预算编制表单'!$C:$BJ,27,FALSE)</f>
        <v>0</v>
      </c>
      <c r="Y278" s="117">
        <f>X278-Z278</f>
        <v>0</v>
      </c>
      <c r="Z278" s="117">
        <f>Z279+Z285+Z291+Z297+Z303+Z309+Z315+Z321+Z327+Z333</f>
        <v>0</v>
      </c>
      <c r="AA278" s="117">
        <f>VLOOKUP($C278,'1 预算编制表单'!$C:$BJ,30,FALSE)</f>
        <v>0</v>
      </c>
      <c r="AB278" s="117">
        <f>AA278-AC278</f>
        <v>0</v>
      </c>
      <c r="AC278" s="117">
        <f>AC279+AC285+AC291+AC297+AC303+AC309+AC315+AC321+AC327+AC333</f>
        <v>0</v>
      </c>
      <c r="AD278" s="117">
        <f>VLOOKUP($C278,'1 预算编制表单'!$C:$BJ,33,FALSE)</f>
        <v>0</v>
      </c>
      <c r="AE278" s="117">
        <f>AD278-AF278</f>
        <v>0</v>
      </c>
      <c r="AF278" s="117">
        <f>AF279+AF285+AF291+AF297+AF303+AF309+AF315+AF321+AF327+AF333</f>
        <v>0</v>
      </c>
      <c r="AG278" s="117">
        <f>VLOOKUP($C278,'1 预算编制表单'!$C:$BJ,36,FALSE)</f>
        <v>0</v>
      </c>
      <c r="AH278" s="117">
        <f>AG278-AI278</f>
        <v>0</v>
      </c>
      <c r="AI278" s="117">
        <f>AI279+AI285+AI291+AI297+AI303+AI309+AI315+AI321+AI327+AI333</f>
        <v>0</v>
      </c>
      <c r="AJ278" s="117">
        <f>VLOOKUP($C278,'1 预算编制表单'!$C:$BJ,39,FALSE)</f>
        <v>0</v>
      </c>
      <c r="AK278" s="117">
        <f>AJ278-AL278</f>
        <v>0</v>
      </c>
      <c r="AL278" s="117">
        <f>AL279+AL285+AL291+AL297+AL303+AL309+AL315+AL321+AL327+AL333</f>
        <v>0</v>
      </c>
      <c r="AM278" s="117">
        <f>VLOOKUP($C278,'1 预算编制表单'!$C:$BJ,42,FALSE)</f>
        <v>0</v>
      </c>
      <c r="AN278" s="117">
        <f>AM278-AO278</f>
        <v>0</v>
      </c>
      <c r="AO278" s="117">
        <f>AO279+AO285+AO291+AO297+AO303+AO309+AO315+AO321+AO327+AO333</f>
        <v>0</v>
      </c>
      <c r="AP278" s="117">
        <f>VLOOKUP($C278,'1 预算编制表单'!$C:$BJ,45,FALSE)</f>
        <v>0</v>
      </c>
      <c r="AQ278" s="117">
        <f>AP278-AR278</f>
        <v>0</v>
      </c>
      <c r="AR278" s="117">
        <f>AR279+AR285+AR291+AR297+AR303+AR309+AR315+AR321+AR327+AR333</f>
        <v>0</v>
      </c>
      <c r="AS278" s="117">
        <f>VLOOKUP($C278,'1 预算编制表单'!$C:$BJ,48,FALSE)</f>
        <v>0</v>
      </c>
      <c r="AT278" s="117">
        <f>AS278-AU278</f>
        <v>0</v>
      </c>
      <c r="AU278" s="117">
        <f>AU279+AU285+AU291+AU297+AU303+AU309+AU315+AU321+AU327+AU333</f>
        <v>0</v>
      </c>
      <c r="AV278" s="117">
        <f>VLOOKUP($C278,'1 预算编制表单'!$C:$BJ,51,FALSE)</f>
        <v>0</v>
      </c>
      <c r="AW278" s="117">
        <f>AV278-AX278</f>
        <v>0</v>
      </c>
      <c r="AX278" s="117">
        <f>AX279+AX285+AX291+AX297+AX303+AX309+AX315+AX321+AX327+AX333</f>
        <v>0</v>
      </c>
      <c r="AY278" s="117">
        <f>VLOOKUP($C278,'1 预算编制表单'!$C:$BJ,54,FALSE)</f>
        <v>0</v>
      </c>
      <c r="AZ278" s="117">
        <f>AY278-BA278</f>
        <v>0</v>
      </c>
      <c r="BA278" s="117">
        <f>BA279+BA285+BA291+BA297+BA303+BA309+BA315+BA321+BA327+BA333</f>
        <v>0</v>
      </c>
      <c r="BB278" s="117">
        <f>VLOOKUP($C278,'1 预算编制表单'!$C:$BJ,57,FALSE)</f>
        <v>0</v>
      </c>
      <c r="BC278" s="117">
        <f>BB278-BD278</f>
        <v>0</v>
      </c>
      <c r="BD278" s="117">
        <f>BD279+BD285+BD291+BD297+BD303+BD309+BD315+BD321+BD327+BD333</f>
        <v>0</v>
      </c>
      <c r="BE278" s="117">
        <f>VLOOKUP($C278,'1 预算编制表单'!$C:$BJ,60,FALSE)</f>
        <v>0</v>
      </c>
      <c r="BF278" s="117">
        <f>BE278-BG278</f>
        <v>0</v>
      </c>
      <c r="BG278" s="117">
        <f>BG279+BG285+BG291+BG297+BG303+BG309+BG315+BG321+BG327+BG333</f>
        <v>0</v>
      </c>
      <c r="BH278" s="117">
        <f>VLOOKUP($C278,'1 预算编制表单'!$C:$BJ,27,FALSE)</f>
        <v>0</v>
      </c>
      <c r="BI278" s="117">
        <f>BH278-BJ278</f>
        <v>0</v>
      </c>
      <c r="BJ278" s="117">
        <f>BJ279+BJ285+BJ291+BJ297+BJ303+BJ309+BJ315+BJ321+BJ327+BJ333</f>
        <v>0</v>
      </c>
      <c r="BK278" s="117">
        <f>VLOOKUP($C278,'1 预算编制表单'!$C:$BJ,30,FALSE)</f>
        <v>0</v>
      </c>
      <c r="BL278" s="117">
        <f>BK278-BM278</f>
        <v>0</v>
      </c>
      <c r="BM278" s="117">
        <f>BM279+BM285+BM291+BM297+BM303+BM309+BM315+BM321+BM327+BM333</f>
        <v>0</v>
      </c>
      <c r="BN278" s="117">
        <f>VLOOKUP($C278,'1 预算编制表单'!$C:$BJ,33,FALSE)</f>
        <v>0</v>
      </c>
      <c r="BO278" s="117">
        <f>BN278-BP278</f>
        <v>0</v>
      </c>
      <c r="BP278" s="117">
        <f>BP279+BP285+BP291+BP297+BP303+BP309+BP315+BP321+BP327+BP333</f>
        <v>0</v>
      </c>
      <c r="BQ278" s="117">
        <f>VLOOKUP($C278,'1 预算编制表单'!$C:$BJ,36,FALSE)</f>
        <v>0</v>
      </c>
      <c r="BR278" s="117">
        <f>BQ278-BS278</f>
        <v>0</v>
      </c>
      <c r="BS278" s="117">
        <f>BS279+BS285+BS291+BS297+BS303+BS309+BS315+BS321+BS327+BS333</f>
        <v>0</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customHeight="1" outlineLevel="3" spans="1:95">
      <c r="A279" s="118"/>
      <c r="B279" s="119" t="s">
        <v>784</v>
      </c>
      <c r="C279" s="120" t="s">
        <v>1230</v>
      </c>
      <c r="D279" s="118" t="s">
        <v>1231</v>
      </c>
      <c r="E279" s="119" t="s">
        <v>1232</v>
      </c>
      <c r="F279" s="119"/>
      <c r="G279" s="119" t="s">
        <v>928</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引出数据_合同数据仓库'!$B$2:$BP$10000,3,FALSE),0)</f>
        <v>0</v>
      </c>
      <c r="N280" s="125"/>
      <c r="O280" s="151">
        <f>IFERROR(VLOOKUP((LEFT(VLOOKUP($L280,'2-2 引出数据_合同数据仓库'!$B$2:$BP$10000,64,FALSE),15)&amp;(RIGHT(VLOOKUP($L280,'2-2 引出数据_合同数据仓库'!$B$2:$BP$10000,64,FALSE),4)+1)),'2-2 引出数据_合同数据仓库'!$B$2:$BP$10000,3,FALSE),0)</f>
        <v>0</v>
      </c>
      <c r="P280" s="125"/>
      <c r="Q280" s="125">
        <f>IFERROR(VLOOKUP($L280,'2-2 引出数据_合同数据仓库'!$B$2:$BP$10000,28,FALSE),0)</f>
        <v>0</v>
      </c>
      <c r="R280" s="125">
        <f>IFERROR(VLOOKUP($L280,'2-2 引出数据_合同数据仓库'!$B$2:$BP$10000,29,FALSE),0)</f>
        <v>0</v>
      </c>
      <c r="S280" s="125">
        <f>IFERROR(VLOOKUP($L280,'2-2 引出数据_合同数据仓库'!$B$2:$BP$10000,4,FALSE),0)</f>
        <v>0</v>
      </c>
      <c r="T280" s="125"/>
      <c r="U280" s="125">
        <f>IFERROR(VLOOKUP($L280,'2-2 引出数据_合同数据仓库'!$B$2:$BP$10000,15,FALSE),0)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引出数据_合同数据仓库'!$B$2:$BP$10000,3,FALSE),0)</f>
        <v>0</v>
      </c>
      <c r="N281" s="125"/>
      <c r="O281" s="151">
        <f>IFERROR(VLOOKUP((LEFT(VLOOKUP($L281,'2-2 引出数据_合同数据仓库'!$B$2:$BP$10000,64,FALSE),15)&amp;(RIGHT(VLOOKUP($L281,'2-2 引出数据_合同数据仓库'!$B$2:$BP$10000,64,FALSE),4)+1)),'2-2 引出数据_合同数据仓库'!$B$2:$BP$10000,3,FALSE),0)</f>
        <v>0</v>
      </c>
      <c r="P281" s="125"/>
      <c r="Q281" s="125">
        <f>IFERROR(VLOOKUP($L281,'2-2 引出数据_合同数据仓库'!$B$2:$BP$10000,28,FALSE),0)</f>
        <v>0</v>
      </c>
      <c r="R281" s="125">
        <f>IFERROR(VLOOKUP($L281,'2-2 引出数据_合同数据仓库'!$B$2:$BP$10000,29,FALSE),0)</f>
        <v>0</v>
      </c>
      <c r="S281" s="125">
        <f>IFERROR(VLOOKUP($L281,'2-2 引出数据_合同数据仓库'!$B$2:$BP$10000,4,FALSE),0)</f>
        <v>0</v>
      </c>
      <c r="T281" s="125"/>
      <c r="U281" s="125">
        <f>IFERROR(VLOOKUP($L281,'2-2 引出数据_合同数据仓库'!$B$2:$BP$10000,15,FALSE),0)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引出数据_合同数据仓库'!$B$2:$BP$10000,3,FALSE),0)</f>
        <v>0</v>
      </c>
      <c r="N282" s="125"/>
      <c r="O282" s="151">
        <f>IFERROR(VLOOKUP((LEFT(VLOOKUP($L282,'2-2 引出数据_合同数据仓库'!$B$2:$BP$10000,64,FALSE),15)&amp;(RIGHT(VLOOKUP($L282,'2-2 引出数据_合同数据仓库'!$B$2:$BP$10000,64,FALSE),4)+1)),'2-2 引出数据_合同数据仓库'!$B$2:$BP$10000,3,FALSE),0)</f>
        <v>0</v>
      </c>
      <c r="P282" s="125"/>
      <c r="Q282" s="125">
        <f>IFERROR(VLOOKUP($L282,'2-2 引出数据_合同数据仓库'!$B$2:$BP$10000,28,FALSE),0)</f>
        <v>0</v>
      </c>
      <c r="R282" s="125">
        <f>IFERROR(VLOOKUP($L282,'2-2 引出数据_合同数据仓库'!$B$2:$BP$10000,29,FALSE),0)</f>
        <v>0</v>
      </c>
      <c r="S282" s="125">
        <f>IFERROR(VLOOKUP($L282,'2-2 引出数据_合同数据仓库'!$B$2:$BP$10000,4,FALSE),0)</f>
        <v>0</v>
      </c>
      <c r="T282" s="125"/>
      <c r="U282" s="125">
        <f>IFERROR(VLOOKUP($L282,'2-2 引出数据_合同数据仓库'!$B$2:$BP$10000,15,FALSE),0)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引出数据_合同数据仓库'!$B$2:$BP$10000,3,FALSE),0)</f>
        <v>0</v>
      </c>
      <c r="N283" s="125"/>
      <c r="O283" s="151">
        <f>IFERROR(VLOOKUP((LEFT(VLOOKUP($L283,'2-2 引出数据_合同数据仓库'!$B$2:$BP$10000,64,FALSE),15)&amp;(RIGHT(VLOOKUP($L283,'2-2 引出数据_合同数据仓库'!$B$2:$BP$10000,64,FALSE),4)+1)),'2-2 引出数据_合同数据仓库'!$B$2:$BP$10000,3,FALSE),0)</f>
        <v>0</v>
      </c>
      <c r="P283" s="125"/>
      <c r="Q283" s="125">
        <f>IFERROR(VLOOKUP($L283,'2-2 引出数据_合同数据仓库'!$B$2:$BP$10000,28,FALSE),0)</f>
        <v>0</v>
      </c>
      <c r="R283" s="125">
        <f>IFERROR(VLOOKUP($L283,'2-2 引出数据_合同数据仓库'!$B$2:$BP$10000,29,FALSE),0)</f>
        <v>0</v>
      </c>
      <c r="S283" s="125">
        <f>IFERROR(VLOOKUP($L283,'2-2 引出数据_合同数据仓库'!$B$2:$BP$10000,4,FALSE),0)</f>
        <v>0</v>
      </c>
      <c r="T283" s="125"/>
      <c r="U283" s="125">
        <f>IFERROR(VLOOKUP($L283,'2-2 引出数据_合同数据仓库'!$B$2:$BP$10000,15,FALSE),0)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customHeight="1" outlineLevel="4" spans="1:95">
      <c r="A284" s="126" t="s">
        <v>2806</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customHeight="1" outlineLevel="3" spans="1:95">
      <c r="A285" s="118"/>
      <c r="B285" s="119" t="s">
        <v>784</v>
      </c>
      <c r="C285" s="120" t="s">
        <v>1233</v>
      </c>
      <c r="D285" s="118" t="s">
        <v>1234</v>
      </c>
      <c r="E285" s="119" t="s">
        <v>1235</v>
      </c>
      <c r="F285" s="119"/>
      <c r="G285" s="119" t="s">
        <v>928</v>
      </c>
      <c r="H285" s="121">
        <f>X285+AA285+AD285+AG285+AJ285+AM285+AP285+AS285+AV285+AY285+BB285+BE285</f>
        <v>0</v>
      </c>
      <c r="I285" s="121">
        <f>Y285+AB285+AE285+AH285+AK285+AN285+AQ285+AT285+AW285+AZ285+BC285+BF285</f>
        <v>0</v>
      </c>
      <c r="J285" s="121">
        <f t="shared" si="3131"/>
        <v>0</v>
      </c>
      <c r="K285" s="121"/>
      <c r="L285" s="149"/>
      <c r="M285" s="149"/>
      <c r="N285" s="121"/>
      <c r="O285" s="121"/>
      <c r="P285" s="121"/>
      <c r="Q285" s="121"/>
      <c r="R285" s="121"/>
      <c r="S285" s="121"/>
      <c r="T285" s="121"/>
      <c r="U285" s="121"/>
      <c r="V285" s="121"/>
      <c r="W285" s="121"/>
      <c r="X285" s="121">
        <f>VLOOKUP($C285,'1 预算编制表单'!$C:$BJ,27,FALSE)</f>
        <v>0</v>
      </c>
      <c r="Y285" s="121">
        <f>X285-Z285</f>
        <v>0</v>
      </c>
      <c r="Z285" s="121">
        <f>SUM(Z286:Z290)</f>
        <v>0</v>
      </c>
      <c r="AA285" s="121">
        <f>VLOOKUP($C285,'1 预算编制表单'!$C:$BJ,30,FALSE)</f>
        <v>0</v>
      </c>
      <c r="AB285" s="121">
        <f>AA285-AC285</f>
        <v>0</v>
      </c>
      <c r="AC285" s="121">
        <f>SUM(AC286:AC290)</f>
        <v>0</v>
      </c>
      <c r="AD285" s="121">
        <f>VLOOKUP($C285,'1 预算编制表单'!$C:$BJ,33,FALSE)</f>
        <v>0</v>
      </c>
      <c r="AE285" s="121">
        <f>AD285-AF285</f>
        <v>0</v>
      </c>
      <c r="AF285" s="121">
        <f>SUM(AF286:AF290)</f>
        <v>0</v>
      </c>
      <c r="AG285" s="121">
        <f>VLOOKUP($C285,'1 预算编制表单'!$C:$BJ,36,FALSE)</f>
        <v>0</v>
      </c>
      <c r="AH285" s="121">
        <f>AG285-AI285</f>
        <v>0</v>
      </c>
      <c r="AI285" s="121">
        <f>SUM(AI286:AI290)</f>
        <v>0</v>
      </c>
      <c r="AJ285" s="121">
        <f>VLOOKUP($C285,'1 预算编制表单'!$C:$BJ,39,FALSE)</f>
        <v>0</v>
      </c>
      <c r="AK285" s="121">
        <f>AJ285-AL285</f>
        <v>0</v>
      </c>
      <c r="AL285" s="121">
        <f>SUM(AL286:AL290)</f>
        <v>0</v>
      </c>
      <c r="AM285" s="121">
        <f>VLOOKUP($C285,'1 预算编制表单'!$C:$BJ,42,FALSE)</f>
        <v>0</v>
      </c>
      <c r="AN285" s="121">
        <f>AM285-AO285</f>
        <v>0</v>
      </c>
      <c r="AO285" s="121">
        <f>SUM(AO286:AO290)</f>
        <v>0</v>
      </c>
      <c r="AP285" s="121">
        <f>VLOOKUP($C285,'1 预算编制表单'!$C:$BJ,45,FALSE)</f>
        <v>0</v>
      </c>
      <c r="AQ285" s="121">
        <f>AP285-AR285</f>
        <v>0</v>
      </c>
      <c r="AR285" s="121">
        <f>SUM(AR286:AR290)</f>
        <v>0</v>
      </c>
      <c r="AS285" s="121">
        <f>VLOOKUP($C285,'1 预算编制表单'!$C:$BJ,48,FALSE)</f>
        <v>0</v>
      </c>
      <c r="AT285" s="121">
        <f>AS285-AU285</f>
        <v>0</v>
      </c>
      <c r="AU285" s="121">
        <f>SUM(AU286:AU290)</f>
        <v>0</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customHeight="1" outlineLevel="4" spans="1:95">
      <c r="A286" s="122"/>
      <c r="B286" s="123"/>
      <c r="C286" s="124"/>
      <c r="D286" s="122"/>
      <c r="E286" s="123"/>
      <c r="F286" s="123"/>
      <c r="G286" s="123"/>
      <c r="H286" s="125"/>
      <c r="I286" s="125"/>
      <c r="J286" s="125">
        <f t="shared" si="3131"/>
        <v>0</v>
      </c>
      <c r="K286" s="125">
        <v>1</v>
      </c>
      <c r="L286" s="150"/>
      <c r="M286" s="151">
        <f>IFERROR(VLOOKUP($L286,'2-2 引出数据_合同数据仓库'!$B$2:$BP$10000,3,FALSE),0)</f>
        <v>0</v>
      </c>
      <c r="N286" s="125"/>
      <c r="O286" s="151">
        <f>IFERROR(VLOOKUP((LEFT(VLOOKUP($L286,'2-2 引出数据_合同数据仓库'!$B$2:$BP$10000,64,FALSE),15)&amp;(RIGHT(VLOOKUP($L286,'2-2 引出数据_合同数据仓库'!$B$2:$BP$10000,64,FALSE),4)+1)),'2-2 引出数据_合同数据仓库'!$B$2:$BP$10000,3,FALSE),0)</f>
        <v>0</v>
      </c>
      <c r="P286" s="125"/>
      <c r="Q286" s="125">
        <f>IFERROR(VLOOKUP($L286,'2-2 引出数据_合同数据仓库'!$B$2:$BP$10000,28,FALSE),0)</f>
        <v>0</v>
      </c>
      <c r="R286" s="125">
        <f>IFERROR(VLOOKUP($L286,'2-2 引出数据_合同数据仓库'!$B$2:$BP$10000,29,FALSE),0)</f>
        <v>0</v>
      </c>
      <c r="S286" s="125">
        <f>IFERROR(VLOOKUP($L286,'2-2 引出数据_合同数据仓库'!$B$2:$BP$10000,4,FALSE),0)</f>
        <v>0</v>
      </c>
      <c r="T286" s="125"/>
      <c r="U286" s="125">
        <f>IFERROR(VLOOKUP($L286,'2-2 引出数据_合同数据仓库'!$B$2:$BP$10000,15,FALSE),0)</f>
        <v>0</v>
      </c>
      <c r="V286" s="125">
        <f t="shared" ref="V286:V289" si="3349">U286/(S286-R286+1)*365</f>
        <v>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0</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0</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0</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0</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0</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0</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0</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0</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引出数据_合同数据仓库'!$B$2:$BP$10000,3,FALSE),0)</f>
        <v>0</v>
      </c>
      <c r="N287" s="125"/>
      <c r="O287" s="151">
        <f>IFERROR(VLOOKUP((LEFT(VLOOKUP($L287,'2-2 引出数据_合同数据仓库'!$B$2:$BP$10000,64,FALSE),15)&amp;(RIGHT(VLOOKUP($L287,'2-2 引出数据_合同数据仓库'!$B$2:$BP$10000,64,FALSE),4)+1)),'2-2 引出数据_合同数据仓库'!$B$2:$BP$10000,3,FALSE),0)</f>
        <v>0</v>
      </c>
      <c r="P287" s="125"/>
      <c r="Q287" s="125">
        <f>IFERROR(VLOOKUP($L287,'2-2 引出数据_合同数据仓库'!$B$2:$BP$10000,28,FALSE),0)</f>
        <v>0</v>
      </c>
      <c r="R287" s="125">
        <f>IFERROR(VLOOKUP($L287,'2-2 引出数据_合同数据仓库'!$B$2:$BP$10000,29,FALSE),0)</f>
        <v>0</v>
      </c>
      <c r="S287" s="125">
        <f>IFERROR(VLOOKUP($L287,'2-2 引出数据_合同数据仓库'!$B$2:$BP$10000,4,FALSE),0)</f>
        <v>0</v>
      </c>
      <c r="T287" s="125"/>
      <c r="U287" s="125">
        <f>IFERROR(VLOOKUP($L287,'2-2 引出数据_合同数据仓库'!$B$2:$BP$10000,15,FALSE),0)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引出数据_合同数据仓库'!$B$2:$BP$10000,3,FALSE),0)</f>
        <v>0</v>
      </c>
      <c r="N288" s="125"/>
      <c r="O288" s="151">
        <f>IFERROR(VLOOKUP((LEFT(VLOOKUP($L288,'2-2 引出数据_合同数据仓库'!$B$2:$BP$10000,64,FALSE),15)&amp;(RIGHT(VLOOKUP($L288,'2-2 引出数据_合同数据仓库'!$B$2:$BP$10000,64,FALSE),4)+1)),'2-2 引出数据_合同数据仓库'!$B$2:$BP$10000,3,FALSE),0)</f>
        <v>0</v>
      </c>
      <c r="P288" s="125"/>
      <c r="Q288" s="125">
        <f>IFERROR(VLOOKUP($L288,'2-2 引出数据_合同数据仓库'!$B$2:$BP$10000,28,FALSE),0)</f>
        <v>0</v>
      </c>
      <c r="R288" s="125">
        <f>IFERROR(VLOOKUP($L288,'2-2 引出数据_合同数据仓库'!$B$2:$BP$10000,29,FALSE),0)</f>
        <v>0</v>
      </c>
      <c r="S288" s="125">
        <f>IFERROR(VLOOKUP($L288,'2-2 引出数据_合同数据仓库'!$B$2:$BP$10000,4,FALSE),0)</f>
        <v>0</v>
      </c>
      <c r="T288" s="125"/>
      <c r="U288" s="125">
        <f>IFERROR(VLOOKUP($L288,'2-2 引出数据_合同数据仓库'!$B$2:$BP$10000,15,FALSE),0)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引出数据_合同数据仓库'!$B$2:$BP$10000,3,FALSE),0)</f>
        <v>0</v>
      </c>
      <c r="N289" s="125"/>
      <c r="O289" s="151">
        <f>IFERROR(VLOOKUP((LEFT(VLOOKUP($L289,'2-2 引出数据_合同数据仓库'!$B$2:$BP$10000,64,FALSE),15)&amp;(RIGHT(VLOOKUP($L289,'2-2 引出数据_合同数据仓库'!$B$2:$BP$10000,64,FALSE),4)+1)),'2-2 引出数据_合同数据仓库'!$B$2:$BP$10000,3,FALSE),0)</f>
        <v>0</v>
      </c>
      <c r="P289" s="125"/>
      <c r="Q289" s="125">
        <f>IFERROR(VLOOKUP($L289,'2-2 引出数据_合同数据仓库'!$B$2:$BP$10000,28,FALSE),0)</f>
        <v>0</v>
      </c>
      <c r="R289" s="125">
        <f>IFERROR(VLOOKUP($L289,'2-2 引出数据_合同数据仓库'!$B$2:$BP$10000,29,FALSE),0)</f>
        <v>0</v>
      </c>
      <c r="S289" s="125">
        <f>IFERROR(VLOOKUP($L289,'2-2 引出数据_合同数据仓库'!$B$2:$BP$10000,4,FALSE),0)</f>
        <v>0</v>
      </c>
      <c r="T289" s="125"/>
      <c r="U289" s="125">
        <f>IFERROR(VLOOKUP($L289,'2-2 引出数据_合同数据仓库'!$B$2:$BP$10000,15,FALSE),0)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customHeight="1" outlineLevel="4" spans="1:95">
      <c r="A290" s="126" t="s">
        <v>2806</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customHeight="1" outlineLevel="3" spans="1:95">
      <c r="A291" s="118"/>
      <c r="B291" s="119" t="s">
        <v>784</v>
      </c>
      <c r="C291" s="120" t="s">
        <v>1236</v>
      </c>
      <c r="D291" s="118" t="s">
        <v>1237</v>
      </c>
      <c r="E291" s="119"/>
      <c r="F291" s="119"/>
      <c r="G291" s="119" t="s">
        <v>928</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引出数据_合同数据仓库'!$B$2:$BP$10000,3,FALSE),0)</f>
        <v>0</v>
      </c>
      <c r="N292" s="125"/>
      <c r="O292" s="151">
        <f>IFERROR(VLOOKUP((LEFT(VLOOKUP($L292,'2-2 引出数据_合同数据仓库'!$B$2:$BP$10000,64,FALSE),15)&amp;(RIGHT(VLOOKUP($L292,'2-2 引出数据_合同数据仓库'!$B$2:$BP$10000,64,FALSE),4)+1)),'2-2 引出数据_合同数据仓库'!$B$2:$BP$10000,3,FALSE),0)</f>
        <v>0</v>
      </c>
      <c r="P292" s="125"/>
      <c r="Q292" s="125">
        <f>IFERROR(VLOOKUP($L292,'2-2 引出数据_合同数据仓库'!$B$2:$BP$10000,28,FALSE),0)</f>
        <v>0</v>
      </c>
      <c r="R292" s="125">
        <f>IFERROR(VLOOKUP($L292,'2-2 引出数据_合同数据仓库'!$B$2:$BP$10000,29,FALSE),0)</f>
        <v>0</v>
      </c>
      <c r="S292" s="125">
        <f>IFERROR(VLOOKUP($L292,'2-2 引出数据_合同数据仓库'!$B$2:$BP$10000,4,FALSE),0)</f>
        <v>0</v>
      </c>
      <c r="T292" s="125"/>
      <c r="U292" s="125">
        <f>IFERROR(VLOOKUP($L292,'2-2 引出数据_合同数据仓库'!$B$2:$BP$10000,15,FALSE),0)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引出数据_合同数据仓库'!$B$2:$BP$10000,3,FALSE),0)</f>
        <v>0</v>
      </c>
      <c r="N293" s="125"/>
      <c r="O293" s="151">
        <f>IFERROR(VLOOKUP((LEFT(VLOOKUP($L293,'2-2 引出数据_合同数据仓库'!$B$2:$BP$10000,64,FALSE),15)&amp;(RIGHT(VLOOKUP($L293,'2-2 引出数据_合同数据仓库'!$B$2:$BP$10000,64,FALSE),4)+1)),'2-2 引出数据_合同数据仓库'!$B$2:$BP$10000,3,FALSE),0)</f>
        <v>0</v>
      </c>
      <c r="P293" s="125"/>
      <c r="Q293" s="125">
        <f>IFERROR(VLOOKUP($L293,'2-2 引出数据_合同数据仓库'!$B$2:$BP$10000,28,FALSE),0)</f>
        <v>0</v>
      </c>
      <c r="R293" s="125">
        <f>IFERROR(VLOOKUP($L293,'2-2 引出数据_合同数据仓库'!$B$2:$BP$10000,29,FALSE),0)</f>
        <v>0</v>
      </c>
      <c r="S293" s="125">
        <f>IFERROR(VLOOKUP($L293,'2-2 引出数据_合同数据仓库'!$B$2:$BP$10000,4,FALSE),0)</f>
        <v>0</v>
      </c>
      <c r="T293" s="125"/>
      <c r="U293" s="125">
        <f>IFERROR(VLOOKUP($L293,'2-2 引出数据_合同数据仓库'!$B$2:$BP$10000,15,FALSE),0)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引出数据_合同数据仓库'!$B$2:$BP$10000,3,FALSE),0)</f>
        <v>0</v>
      </c>
      <c r="N294" s="125"/>
      <c r="O294" s="151">
        <f>IFERROR(VLOOKUP((LEFT(VLOOKUP($L294,'2-2 引出数据_合同数据仓库'!$B$2:$BP$10000,64,FALSE),15)&amp;(RIGHT(VLOOKUP($L294,'2-2 引出数据_合同数据仓库'!$B$2:$BP$10000,64,FALSE),4)+1)),'2-2 引出数据_合同数据仓库'!$B$2:$BP$10000,3,FALSE),0)</f>
        <v>0</v>
      </c>
      <c r="P294" s="125"/>
      <c r="Q294" s="125">
        <f>IFERROR(VLOOKUP($L294,'2-2 引出数据_合同数据仓库'!$B$2:$BP$10000,28,FALSE),0)</f>
        <v>0</v>
      </c>
      <c r="R294" s="125">
        <f>IFERROR(VLOOKUP($L294,'2-2 引出数据_合同数据仓库'!$B$2:$BP$10000,29,FALSE),0)</f>
        <v>0</v>
      </c>
      <c r="S294" s="125">
        <f>IFERROR(VLOOKUP($L294,'2-2 引出数据_合同数据仓库'!$B$2:$BP$10000,4,FALSE),0)</f>
        <v>0</v>
      </c>
      <c r="T294" s="125"/>
      <c r="U294" s="125">
        <f>IFERROR(VLOOKUP($L294,'2-2 引出数据_合同数据仓库'!$B$2:$BP$10000,15,FALSE),0)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引出数据_合同数据仓库'!$B$2:$BP$10000,3,FALSE),0)</f>
        <v>0</v>
      </c>
      <c r="N295" s="125"/>
      <c r="O295" s="151">
        <f>IFERROR(VLOOKUP((LEFT(VLOOKUP($L295,'2-2 引出数据_合同数据仓库'!$B$2:$BP$10000,64,FALSE),15)&amp;(RIGHT(VLOOKUP($L295,'2-2 引出数据_合同数据仓库'!$B$2:$BP$10000,64,FALSE),4)+1)),'2-2 引出数据_合同数据仓库'!$B$2:$BP$10000,3,FALSE),0)</f>
        <v>0</v>
      </c>
      <c r="P295" s="125"/>
      <c r="Q295" s="125">
        <f>IFERROR(VLOOKUP($L295,'2-2 引出数据_合同数据仓库'!$B$2:$BP$10000,28,FALSE),0)</f>
        <v>0</v>
      </c>
      <c r="R295" s="125">
        <f>IFERROR(VLOOKUP($L295,'2-2 引出数据_合同数据仓库'!$B$2:$BP$10000,29,FALSE),0)</f>
        <v>0</v>
      </c>
      <c r="S295" s="125">
        <f>IFERROR(VLOOKUP($L295,'2-2 引出数据_合同数据仓库'!$B$2:$BP$10000,4,FALSE),0)</f>
        <v>0</v>
      </c>
      <c r="T295" s="125"/>
      <c r="U295" s="125">
        <f>IFERROR(VLOOKUP($L295,'2-2 引出数据_合同数据仓库'!$B$2:$BP$10000,15,FALSE),0)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customHeight="1" outlineLevel="4" spans="1:95">
      <c r="A296" s="126" t="s">
        <v>2806</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customHeight="1" outlineLevel="3" spans="1:95">
      <c r="A297" s="118"/>
      <c r="B297" s="119" t="s">
        <v>784</v>
      </c>
      <c r="C297" s="120" t="s">
        <v>1238</v>
      </c>
      <c r="D297" s="118" t="s">
        <v>1239</v>
      </c>
      <c r="E297" s="119" t="s">
        <v>1240</v>
      </c>
      <c r="F297" s="119"/>
      <c r="G297" s="119" t="s">
        <v>928</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引出数据_合同数据仓库'!$B$2:$BP$10000,3,FALSE),0)</f>
        <v>0</v>
      </c>
      <c r="N298" s="125"/>
      <c r="O298" s="151">
        <f>IFERROR(VLOOKUP((LEFT(VLOOKUP($L298,'2-2 引出数据_合同数据仓库'!$B$2:$BP$10000,64,FALSE),15)&amp;(RIGHT(VLOOKUP($L298,'2-2 引出数据_合同数据仓库'!$B$2:$BP$10000,64,FALSE),4)+1)),'2-2 引出数据_合同数据仓库'!$B$2:$BP$10000,3,FALSE),0)</f>
        <v>0</v>
      </c>
      <c r="P298" s="125"/>
      <c r="Q298" s="125">
        <f>IFERROR(VLOOKUP($L298,'2-2 引出数据_合同数据仓库'!$B$2:$BP$10000,28,FALSE),0)</f>
        <v>0</v>
      </c>
      <c r="R298" s="125">
        <f>IFERROR(VLOOKUP($L298,'2-2 引出数据_合同数据仓库'!$B$2:$BP$10000,29,FALSE),0)</f>
        <v>0</v>
      </c>
      <c r="S298" s="125">
        <f>IFERROR(VLOOKUP($L298,'2-2 引出数据_合同数据仓库'!$B$2:$BP$10000,4,FALSE),0)</f>
        <v>0</v>
      </c>
      <c r="T298" s="125"/>
      <c r="U298" s="125">
        <f>IFERROR(VLOOKUP($L298,'2-2 引出数据_合同数据仓库'!$B$2:$BP$10000,15,FALSE),0)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引出数据_合同数据仓库'!$B$2:$BP$10000,3,FALSE),0)</f>
        <v>0</v>
      </c>
      <c r="N299" s="125"/>
      <c r="O299" s="151">
        <f>IFERROR(VLOOKUP((LEFT(VLOOKUP($L299,'2-2 引出数据_合同数据仓库'!$B$2:$BP$10000,64,FALSE),15)&amp;(RIGHT(VLOOKUP($L299,'2-2 引出数据_合同数据仓库'!$B$2:$BP$10000,64,FALSE),4)+1)),'2-2 引出数据_合同数据仓库'!$B$2:$BP$10000,3,FALSE),0)</f>
        <v>0</v>
      </c>
      <c r="P299" s="125"/>
      <c r="Q299" s="125">
        <f>IFERROR(VLOOKUP($L299,'2-2 引出数据_合同数据仓库'!$B$2:$BP$10000,28,FALSE),0)</f>
        <v>0</v>
      </c>
      <c r="R299" s="125">
        <f>IFERROR(VLOOKUP($L299,'2-2 引出数据_合同数据仓库'!$B$2:$BP$10000,29,FALSE),0)</f>
        <v>0</v>
      </c>
      <c r="S299" s="125">
        <f>IFERROR(VLOOKUP($L299,'2-2 引出数据_合同数据仓库'!$B$2:$BP$10000,4,FALSE),0)</f>
        <v>0</v>
      </c>
      <c r="T299" s="125"/>
      <c r="U299" s="125">
        <f>IFERROR(VLOOKUP($L299,'2-2 引出数据_合同数据仓库'!$B$2:$BP$10000,15,FALSE),0)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引出数据_合同数据仓库'!$B$2:$BP$10000,3,FALSE),0)</f>
        <v>0</v>
      </c>
      <c r="N300" s="125"/>
      <c r="O300" s="151">
        <f>IFERROR(VLOOKUP((LEFT(VLOOKUP($L300,'2-2 引出数据_合同数据仓库'!$B$2:$BP$10000,64,FALSE),15)&amp;(RIGHT(VLOOKUP($L300,'2-2 引出数据_合同数据仓库'!$B$2:$BP$10000,64,FALSE),4)+1)),'2-2 引出数据_合同数据仓库'!$B$2:$BP$10000,3,FALSE),0)</f>
        <v>0</v>
      </c>
      <c r="P300" s="125"/>
      <c r="Q300" s="125">
        <f>IFERROR(VLOOKUP($L300,'2-2 引出数据_合同数据仓库'!$B$2:$BP$10000,28,FALSE),0)</f>
        <v>0</v>
      </c>
      <c r="R300" s="125">
        <f>IFERROR(VLOOKUP($L300,'2-2 引出数据_合同数据仓库'!$B$2:$BP$10000,29,FALSE),0)</f>
        <v>0</v>
      </c>
      <c r="S300" s="125">
        <f>IFERROR(VLOOKUP($L300,'2-2 引出数据_合同数据仓库'!$B$2:$BP$10000,4,FALSE),0)</f>
        <v>0</v>
      </c>
      <c r="T300" s="125"/>
      <c r="U300" s="125">
        <f>IFERROR(VLOOKUP($L300,'2-2 引出数据_合同数据仓库'!$B$2:$BP$10000,15,FALSE),0)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引出数据_合同数据仓库'!$B$2:$BP$10000,3,FALSE),0)</f>
        <v>0</v>
      </c>
      <c r="N301" s="125"/>
      <c r="O301" s="151">
        <f>IFERROR(VLOOKUP((LEFT(VLOOKUP($L301,'2-2 引出数据_合同数据仓库'!$B$2:$BP$10000,64,FALSE),15)&amp;(RIGHT(VLOOKUP($L301,'2-2 引出数据_合同数据仓库'!$B$2:$BP$10000,64,FALSE),4)+1)),'2-2 引出数据_合同数据仓库'!$B$2:$BP$10000,3,FALSE),0)</f>
        <v>0</v>
      </c>
      <c r="P301" s="125"/>
      <c r="Q301" s="125">
        <f>IFERROR(VLOOKUP($L301,'2-2 引出数据_合同数据仓库'!$B$2:$BP$10000,28,FALSE),0)</f>
        <v>0</v>
      </c>
      <c r="R301" s="125">
        <f>IFERROR(VLOOKUP($L301,'2-2 引出数据_合同数据仓库'!$B$2:$BP$10000,29,FALSE),0)</f>
        <v>0</v>
      </c>
      <c r="S301" s="125">
        <f>IFERROR(VLOOKUP($L301,'2-2 引出数据_合同数据仓库'!$B$2:$BP$10000,4,FALSE),0)</f>
        <v>0</v>
      </c>
      <c r="T301" s="125"/>
      <c r="U301" s="125">
        <f>IFERROR(VLOOKUP($L301,'2-2 引出数据_合同数据仓库'!$B$2:$BP$10000,15,FALSE),0)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customHeight="1" outlineLevel="4" spans="1:95">
      <c r="A302" s="126" t="s">
        <v>2806</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customHeight="1" outlineLevel="3" spans="1:95">
      <c r="A303" s="118"/>
      <c r="B303" s="119" t="s">
        <v>784</v>
      </c>
      <c r="C303" s="120" t="s">
        <v>1241</v>
      </c>
      <c r="D303" s="118" t="s">
        <v>1242</v>
      </c>
      <c r="E303" s="119" t="s">
        <v>1243</v>
      </c>
      <c r="F303" s="119"/>
      <c r="G303" s="119" t="s">
        <v>928</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引出数据_合同数据仓库'!$B$2:$BP$10000,3,FALSE),0)</f>
        <v>0</v>
      </c>
      <c r="N304" s="125"/>
      <c r="O304" s="151">
        <f>IFERROR(VLOOKUP((LEFT(VLOOKUP($L304,'2-2 引出数据_合同数据仓库'!$B$2:$BP$10000,64,FALSE),15)&amp;(RIGHT(VLOOKUP($L304,'2-2 引出数据_合同数据仓库'!$B$2:$BP$10000,64,FALSE),4)+1)),'2-2 引出数据_合同数据仓库'!$B$2:$BP$10000,3,FALSE),0)</f>
        <v>0</v>
      </c>
      <c r="P304" s="125"/>
      <c r="Q304" s="125">
        <f>IFERROR(VLOOKUP($L304,'2-2 引出数据_合同数据仓库'!$B$2:$BP$10000,28,FALSE),0)</f>
        <v>0</v>
      </c>
      <c r="R304" s="125">
        <f>IFERROR(VLOOKUP($L304,'2-2 引出数据_合同数据仓库'!$B$2:$BP$10000,29,FALSE),0)</f>
        <v>0</v>
      </c>
      <c r="S304" s="125">
        <f>IFERROR(VLOOKUP($L304,'2-2 引出数据_合同数据仓库'!$B$2:$BP$10000,4,FALSE),0)</f>
        <v>0</v>
      </c>
      <c r="T304" s="125"/>
      <c r="U304" s="125">
        <f>IFERROR(VLOOKUP($L304,'2-2 引出数据_合同数据仓库'!$B$2:$BP$10000,15,FALSE),0)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引出数据_合同数据仓库'!$B$2:$BP$10000,3,FALSE),0)</f>
        <v>0</v>
      </c>
      <c r="N305" s="125"/>
      <c r="O305" s="151">
        <f>IFERROR(VLOOKUP((LEFT(VLOOKUP($L305,'2-2 引出数据_合同数据仓库'!$B$2:$BP$10000,64,FALSE),15)&amp;(RIGHT(VLOOKUP($L305,'2-2 引出数据_合同数据仓库'!$B$2:$BP$10000,64,FALSE),4)+1)),'2-2 引出数据_合同数据仓库'!$B$2:$BP$10000,3,FALSE),0)</f>
        <v>0</v>
      </c>
      <c r="P305" s="125"/>
      <c r="Q305" s="125">
        <f>IFERROR(VLOOKUP($L305,'2-2 引出数据_合同数据仓库'!$B$2:$BP$10000,28,FALSE),0)</f>
        <v>0</v>
      </c>
      <c r="R305" s="125">
        <f>IFERROR(VLOOKUP($L305,'2-2 引出数据_合同数据仓库'!$B$2:$BP$10000,29,FALSE),0)</f>
        <v>0</v>
      </c>
      <c r="S305" s="125">
        <f>IFERROR(VLOOKUP($L305,'2-2 引出数据_合同数据仓库'!$B$2:$BP$10000,4,FALSE),0)</f>
        <v>0</v>
      </c>
      <c r="T305" s="125"/>
      <c r="U305" s="125">
        <f>IFERROR(VLOOKUP($L305,'2-2 引出数据_合同数据仓库'!$B$2:$BP$10000,15,FALSE),0)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引出数据_合同数据仓库'!$B$2:$BP$10000,3,FALSE),0)</f>
        <v>0</v>
      </c>
      <c r="N306" s="125"/>
      <c r="O306" s="151">
        <f>IFERROR(VLOOKUP((LEFT(VLOOKUP($L306,'2-2 引出数据_合同数据仓库'!$B$2:$BP$10000,64,FALSE),15)&amp;(RIGHT(VLOOKUP($L306,'2-2 引出数据_合同数据仓库'!$B$2:$BP$10000,64,FALSE),4)+1)),'2-2 引出数据_合同数据仓库'!$B$2:$BP$10000,3,FALSE),0)</f>
        <v>0</v>
      </c>
      <c r="P306" s="125"/>
      <c r="Q306" s="125">
        <f>IFERROR(VLOOKUP($L306,'2-2 引出数据_合同数据仓库'!$B$2:$BP$10000,28,FALSE),0)</f>
        <v>0</v>
      </c>
      <c r="R306" s="125">
        <f>IFERROR(VLOOKUP($L306,'2-2 引出数据_合同数据仓库'!$B$2:$BP$10000,29,FALSE),0)</f>
        <v>0</v>
      </c>
      <c r="S306" s="125">
        <f>IFERROR(VLOOKUP($L306,'2-2 引出数据_合同数据仓库'!$B$2:$BP$10000,4,FALSE),0)</f>
        <v>0</v>
      </c>
      <c r="T306" s="125"/>
      <c r="U306" s="125">
        <f>IFERROR(VLOOKUP($L306,'2-2 引出数据_合同数据仓库'!$B$2:$BP$10000,15,FALSE),0)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引出数据_合同数据仓库'!$B$2:$BP$10000,3,FALSE),0)</f>
        <v>0</v>
      </c>
      <c r="N307" s="125"/>
      <c r="O307" s="151">
        <f>IFERROR(VLOOKUP((LEFT(VLOOKUP($L307,'2-2 引出数据_合同数据仓库'!$B$2:$BP$10000,64,FALSE),15)&amp;(RIGHT(VLOOKUP($L307,'2-2 引出数据_合同数据仓库'!$B$2:$BP$10000,64,FALSE),4)+1)),'2-2 引出数据_合同数据仓库'!$B$2:$BP$10000,3,FALSE),0)</f>
        <v>0</v>
      </c>
      <c r="P307" s="125"/>
      <c r="Q307" s="125">
        <f>IFERROR(VLOOKUP($L307,'2-2 引出数据_合同数据仓库'!$B$2:$BP$10000,28,FALSE),0)</f>
        <v>0</v>
      </c>
      <c r="R307" s="125">
        <f>IFERROR(VLOOKUP($L307,'2-2 引出数据_合同数据仓库'!$B$2:$BP$10000,29,FALSE),0)</f>
        <v>0</v>
      </c>
      <c r="S307" s="125">
        <f>IFERROR(VLOOKUP($L307,'2-2 引出数据_合同数据仓库'!$B$2:$BP$10000,4,FALSE),0)</f>
        <v>0</v>
      </c>
      <c r="T307" s="125"/>
      <c r="U307" s="125">
        <f>IFERROR(VLOOKUP($L307,'2-2 引出数据_合同数据仓库'!$B$2:$BP$10000,15,FALSE),0)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customHeight="1" outlineLevel="4" spans="1:95">
      <c r="A308" s="126" t="s">
        <v>2806</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customHeight="1" outlineLevel="3" spans="1:95">
      <c r="A309" s="118"/>
      <c r="B309" s="119" t="s">
        <v>784</v>
      </c>
      <c r="C309" s="120" t="s">
        <v>1244</v>
      </c>
      <c r="D309" s="118" t="s">
        <v>1245</v>
      </c>
      <c r="E309" s="119" t="s">
        <v>1246</v>
      </c>
      <c r="F309" s="119"/>
      <c r="G309" s="119" t="s">
        <v>928</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引出数据_合同数据仓库'!$B$2:$BP$10000,3,FALSE),0)</f>
        <v>0</v>
      </c>
      <c r="N310" s="125"/>
      <c r="O310" s="151">
        <f>IFERROR(VLOOKUP((LEFT(VLOOKUP($L310,'2-2 引出数据_合同数据仓库'!$B$2:$BP$10000,64,FALSE),15)&amp;(RIGHT(VLOOKUP($L310,'2-2 引出数据_合同数据仓库'!$B$2:$BP$10000,64,FALSE),4)+1)),'2-2 引出数据_合同数据仓库'!$B$2:$BP$10000,3,FALSE),0)</f>
        <v>0</v>
      </c>
      <c r="P310" s="125"/>
      <c r="Q310" s="125">
        <f>IFERROR(VLOOKUP($L310,'2-2 引出数据_合同数据仓库'!$B$2:$BP$10000,28,FALSE),0)</f>
        <v>0</v>
      </c>
      <c r="R310" s="125">
        <f>IFERROR(VLOOKUP($L310,'2-2 引出数据_合同数据仓库'!$B$2:$BP$10000,29,FALSE),0)</f>
        <v>0</v>
      </c>
      <c r="S310" s="125">
        <f>IFERROR(VLOOKUP($L310,'2-2 引出数据_合同数据仓库'!$B$2:$BP$10000,4,FALSE),0)</f>
        <v>0</v>
      </c>
      <c r="T310" s="125"/>
      <c r="U310" s="125">
        <f>IFERROR(VLOOKUP($L310,'2-2 引出数据_合同数据仓库'!$B$2:$BP$10000,15,FALSE),0)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引出数据_合同数据仓库'!$B$2:$BP$10000,3,FALSE),0)</f>
        <v>0</v>
      </c>
      <c r="N311" s="125"/>
      <c r="O311" s="151">
        <f>IFERROR(VLOOKUP((LEFT(VLOOKUP($L311,'2-2 引出数据_合同数据仓库'!$B$2:$BP$10000,64,FALSE),15)&amp;(RIGHT(VLOOKUP($L311,'2-2 引出数据_合同数据仓库'!$B$2:$BP$10000,64,FALSE),4)+1)),'2-2 引出数据_合同数据仓库'!$B$2:$BP$10000,3,FALSE),0)</f>
        <v>0</v>
      </c>
      <c r="P311" s="125"/>
      <c r="Q311" s="125">
        <f>IFERROR(VLOOKUP($L311,'2-2 引出数据_合同数据仓库'!$B$2:$BP$10000,28,FALSE),0)</f>
        <v>0</v>
      </c>
      <c r="R311" s="125">
        <f>IFERROR(VLOOKUP($L311,'2-2 引出数据_合同数据仓库'!$B$2:$BP$10000,29,FALSE),0)</f>
        <v>0</v>
      </c>
      <c r="S311" s="125">
        <f>IFERROR(VLOOKUP($L311,'2-2 引出数据_合同数据仓库'!$B$2:$BP$10000,4,FALSE),0)</f>
        <v>0</v>
      </c>
      <c r="T311" s="125"/>
      <c r="U311" s="125">
        <f>IFERROR(VLOOKUP($L311,'2-2 引出数据_合同数据仓库'!$B$2:$BP$10000,15,FALSE),0)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引出数据_合同数据仓库'!$B$2:$BP$10000,3,FALSE),0)</f>
        <v>0</v>
      </c>
      <c r="N312" s="125"/>
      <c r="O312" s="151">
        <f>IFERROR(VLOOKUP((LEFT(VLOOKUP($L312,'2-2 引出数据_合同数据仓库'!$B$2:$BP$10000,64,FALSE),15)&amp;(RIGHT(VLOOKUP($L312,'2-2 引出数据_合同数据仓库'!$B$2:$BP$10000,64,FALSE),4)+1)),'2-2 引出数据_合同数据仓库'!$B$2:$BP$10000,3,FALSE),0)</f>
        <v>0</v>
      </c>
      <c r="P312" s="125"/>
      <c r="Q312" s="125">
        <f>IFERROR(VLOOKUP($L312,'2-2 引出数据_合同数据仓库'!$B$2:$BP$10000,28,FALSE),0)</f>
        <v>0</v>
      </c>
      <c r="R312" s="125">
        <f>IFERROR(VLOOKUP($L312,'2-2 引出数据_合同数据仓库'!$B$2:$BP$10000,29,FALSE),0)</f>
        <v>0</v>
      </c>
      <c r="S312" s="125">
        <f>IFERROR(VLOOKUP($L312,'2-2 引出数据_合同数据仓库'!$B$2:$BP$10000,4,FALSE),0)</f>
        <v>0</v>
      </c>
      <c r="T312" s="125"/>
      <c r="U312" s="125">
        <f>IFERROR(VLOOKUP($L312,'2-2 引出数据_合同数据仓库'!$B$2:$BP$10000,15,FALSE),0)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引出数据_合同数据仓库'!$B$2:$BP$10000,3,FALSE),0)</f>
        <v>0</v>
      </c>
      <c r="N313" s="125"/>
      <c r="O313" s="151">
        <f>IFERROR(VLOOKUP((LEFT(VLOOKUP($L313,'2-2 引出数据_合同数据仓库'!$B$2:$BP$10000,64,FALSE),15)&amp;(RIGHT(VLOOKUP($L313,'2-2 引出数据_合同数据仓库'!$B$2:$BP$10000,64,FALSE),4)+1)),'2-2 引出数据_合同数据仓库'!$B$2:$BP$10000,3,FALSE),0)</f>
        <v>0</v>
      </c>
      <c r="P313" s="125"/>
      <c r="Q313" s="125">
        <f>IFERROR(VLOOKUP($L313,'2-2 引出数据_合同数据仓库'!$B$2:$BP$10000,28,FALSE),0)</f>
        <v>0</v>
      </c>
      <c r="R313" s="125">
        <f>IFERROR(VLOOKUP($L313,'2-2 引出数据_合同数据仓库'!$B$2:$BP$10000,29,FALSE),0)</f>
        <v>0</v>
      </c>
      <c r="S313" s="125">
        <f>IFERROR(VLOOKUP($L313,'2-2 引出数据_合同数据仓库'!$B$2:$BP$10000,4,FALSE),0)</f>
        <v>0</v>
      </c>
      <c r="T313" s="125"/>
      <c r="U313" s="125">
        <f>IFERROR(VLOOKUP($L313,'2-2 引出数据_合同数据仓库'!$B$2:$BP$10000,15,FALSE),0)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customHeight="1" outlineLevel="4" spans="1:95">
      <c r="A314" s="126" t="s">
        <v>2806</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customHeight="1" outlineLevel="3" spans="1:95">
      <c r="A315" s="118"/>
      <c r="B315" s="119" t="s">
        <v>784</v>
      </c>
      <c r="C315" s="120" t="s">
        <v>1247</v>
      </c>
      <c r="D315" s="118" t="s">
        <v>1248</v>
      </c>
      <c r="E315" s="119" t="s">
        <v>1249</v>
      </c>
      <c r="F315" s="119"/>
      <c r="G315" s="119" t="s">
        <v>928</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引出数据_合同数据仓库'!$B$2:$BP$10000,3,FALSE),0)</f>
        <v>0</v>
      </c>
      <c r="N316" s="125"/>
      <c r="O316" s="151">
        <f>IFERROR(VLOOKUP((LEFT(VLOOKUP($L316,'2-2 引出数据_合同数据仓库'!$B$2:$BP$10000,64,FALSE),15)&amp;(RIGHT(VLOOKUP($L316,'2-2 引出数据_合同数据仓库'!$B$2:$BP$10000,64,FALSE),4)+1)),'2-2 引出数据_合同数据仓库'!$B$2:$BP$10000,3,FALSE),0)</f>
        <v>0</v>
      </c>
      <c r="P316" s="125"/>
      <c r="Q316" s="125">
        <f>IFERROR(VLOOKUP($L316,'2-2 引出数据_合同数据仓库'!$B$2:$BP$10000,28,FALSE),0)</f>
        <v>0</v>
      </c>
      <c r="R316" s="125">
        <f>IFERROR(VLOOKUP($L316,'2-2 引出数据_合同数据仓库'!$B$2:$BP$10000,29,FALSE),0)</f>
        <v>0</v>
      </c>
      <c r="S316" s="125">
        <f>IFERROR(VLOOKUP($L316,'2-2 引出数据_合同数据仓库'!$B$2:$BP$10000,4,FALSE),0)</f>
        <v>0</v>
      </c>
      <c r="T316" s="125"/>
      <c r="U316" s="125">
        <f>IFERROR(VLOOKUP($L316,'2-2 引出数据_合同数据仓库'!$B$2:$BP$10000,15,FALSE),0)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引出数据_合同数据仓库'!$B$2:$BP$10000,3,FALSE),0)</f>
        <v>0</v>
      </c>
      <c r="N317" s="125"/>
      <c r="O317" s="151">
        <f>IFERROR(VLOOKUP((LEFT(VLOOKUP($L317,'2-2 引出数据_合同数据仓库'!$B$2:$BP$10000,64,FALSE),15)&amp;(RIGHT(VLOOKUP($L317,'2-2 引出数据_合同数据仓库'!$B$2:$BP$10000,64,FALSE),4)+1)),'2-2 引出数据_合同数据仓库'!$B$2:$BP$10000,3,FALSE),0)</f>
        <v>0</v>
      </c>
      <c r="P317" s="125"/>
      <c r="Q317" s="125">
        <f>IFERROR(VLOOKUP($L317,'2-2 引出数据_合同数据仓库'!$B$2:$BP$10000,28,FALSE),0)</f>
        <v>0</v>
      </c>
      <c r="R317" s="125">
        <f>IFERROR(VLOOKUP($L317,'2-2 引出数据_合同数据仓库'!$B$2:$BP$10000,29,FALSE),0)</f>
        <v>0</v>
      </c>
      <c r="S317" s="125">
        <f>IFERROR(VLOOKUP($L317,'2-2 引出数据_合同数据仓库'!$B$2:$BP$10000,4,FALSE),0)</f>
        <v>0</v>
      </c>
      <c r="T317" s="125"/>
      <c r="U317" s="125">
        <f>IFERROR(VLOOKUP($L317,'2-2 引出数据_合同数据仓库'!$B$2:$BP$10000,15,FALSE),0)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引出数据_合同数据仓库'!$B$2:$BP$10000,3,FALSE),0)</f>
        <v>0</v>
      </c>
      <c r="N318" s="125"/>
      <c r="O318" s="151">
        <f>IFERROR(VLOOKUP((LEFT(VLOOKUP($L318,'2-2 引出数据_合同数据仓库'!$B$2:$BP$10000,64,FALSE),15)&amp;(RIGHT(VLOOKUP($L318,'2-2 引出数据_合同数据仓库'!$B$2:$BP$10000,64,FALSE),4)+1)),'2-2 引出数据_合同数据仓库'!$B$2:$BP$10000,3,FALSE),0)</f>
        <v>0</v>
      </c>
      <c r="P318" s="125"/>
      <c r="Q318" s="125">
        <f>IFERROR(VLOOKUP($L318,'2-2 引出数据_合同数据仓库'!$B$2:$BP$10000,28,FALSE),0)</f>
        <v>0</v>
      </c>
      <c r="R318" s="125">
        <f>IFERROR(VLOOKUP($L318,'2-2 引出数据_合同数据仓库'!$B$2:$BP$10000,29,FALSE),0)</f>
        <v>0</v>
      </c>
      <c r="S318" s="125">
        <f>IFERROR(VLOOKUP($L318,'2-2 引出数据_合同数据仓库'!$B$2:$BP$10000,4,FALSE),0)</f>
        <v>0</v>
      </c>
      <c r="T318" s="125"/>
      <c r="U318" s="125">
        <f>IFERROR(VLOOKUP($L318,'2-2 引出数据_合同数据仓库'!$B$2:$BP$10000,15,FALSE),0)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引出数据_合同数据仓库'!$B$2:$BP$10000,3,FALSE),0)</f>
        <v>0</v>
      </c>
      <c r="N319" s="125"/>
      <c r="O319" s="151">
        <f>IFERROR(VLOOKUP((LEFT(VLOOKUP($L319,'2-2 引出数据_合同数据仓库'!$B$2:$BP$10000,64,FALSE),15)&amp;(RIGHT(VLOOKUP($L319,'2-2 引出数据_合同数据仓库'!$B$2:$BP$10000,64,FALSE),4)+1)),'2-2 引出数据_合同数据仓库'!$B$2:$BP$10000,3,FALSE),0)</f>
        <v>0</v>
      </c>
      <c r="P319" s="125"/>
      <c r="Q319" s="125">
        <f>IFERROR(VLOOKUP($L319,'2-2 引出数据_合同数据仓库'!$B$2:$BP$10000,28,FALSE),0)</f>
        <v>0</v>
      </c>
      <c r="R319" s="125">
        <f>IFERROR(VLOOKUP($L319,'2-2 引出数据_合同数据仓库'!$B$2:$BP$10000,29,FALSE),0)</f>
        <v>0</v>
      </c>
      <c r="S319" s="125">
        <f>IFERROR(VLOOKUP($L319,'2-2 引出数据_合同数据仓库'!$B$2:$BP$10000,4,FALSE),0)</f>
        <v>0</v>
      </c>
      <c r="T319" s="125"/>
      <c r="U319" s="125">
        <f>IFERROR(VLOOKUP($L319,'2-2 引出数据_合同数据仓库'!$B$2:$BP$10000,15,FALSE),0)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customHeight="1" outlineLevel="4" spans="1:95">
      <c r="A320" s="126" t="s">
        <v>2806</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customHeight="1" outlineLevel="3" spans="1:95">
      <c r="A321" s="118"/>
      <c r="B321" s="119" t="s">
        <v>784</v>
      </c>
      <c r="C321" s="120" t="s">
        <v>1250</v>
      </c>
      <c r="D321" s="118" t="s">
        <v>1251</v>
      </c>
      <c r="E321" s="119" t="s">
        <v>1249</v>
      </c>
      <c r="F321" s="119"/>
      <c r="G321" s="119" t="s">
        <v>928</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引出数据_合同数据仓库'!$B$2:$BP$10000,3,FALSE),0)</f>
        <v>0</v>
      </c>
      <c r="N322" s="125"/>
      <c r="O322" s="151">
        <f>IFERROR(VLOOKUP((LEFT(VLOOKUP($L322,'2-2 引出数据_合同数据仓库'!$B$2:$BP$10000,64,FALSE),15)&amp;(RIGHT(VLOOKUP($L322,'2-2 引出数据_合同数据仓库'!$B$2:$BP$10000,64,FALSE),4)+1)),'2-2 引出数据_合同数据仓库'!$B$2:$BP$10000,3,FALSE),0)</f>
        <v>0</v>
      </c>
      <c r="P322" s="125"/>
      <c r="Q322" s="125">
        <f>IFERROR(VLOOKUP($L322,'2-2 引出数据_合同数据仓库'!$B$2:$BP$10000,28,FALSE),0)</f>
        <v>0</v>
      </c>
      <c r="R322" s="125">
        <f>IFERROR(VLOOKUP($L322,'2-2 引出数据_合同数据仓库'!$B$2:$BP$10000,29,FALSE),0)</f>
        <v>0</v>
      </c>
      <c r="S322" s="125">
        <f>IFERROR(VLOOKUP($L322,'2-2 引出数据_合同数据仓库'!$B$2:$BP$10000,4,FALSE),0)</f>
        <v>0</v>
      </c>
      <c r="T322" s="125"/>
      <c r="U322" s="125">
        <f>IFERROR(VLOOKUP($L322,'2-2 引出数据_合同数据仓库'!$B$2:$BP$10000,15,FALSE),0)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引出数据_合同数据仓库'!$B$2:$BP$10000,3,FALSE),0)</f>
        <v>0</v>
      </c>
      <c r="N323" s="125"/>
      <c r="O323" s="151">
        <f>IFERROR(VLOOKUP((LEFT(VLOOKUP($L323,'2-2 引出数据_合同数据仓库'!$B$2:$BP$10000,64,FALSE),15)&amp;(RIGHT(VLOOKUP($L323,'2-2 引出数据_合同数据仓库'!$B$2:$BP$10000,64,FALSE),4)+1)),'2-2 引出数据_合同数据仓库'!$B$2:$BP$10000,3,FALSE),0)</f>
        <v>0</v>
      </c>
      <c r="P323" s="125"/>
      <c r="Q323" s="125">
        <f>IFERROR(VLOOKUP($L323,'2-2 引出数据_合同数据仓库'!$B$2:$BP$10000,28,FALSE),0)</f>
        <v>0</v>
      </c>
      <c r="R323" s="125">
        <f>IFERROR(VLOOKUP($L323,'2-2 引出数据_合同数据仓库'!$B$2:$BP$10000,29,FALSE),0)</f>
        <v>0</v>
      </c>
      <c r="S323" s="125">
        <f>IFERROR(VLOOKUP($L323,'2-2 引出数据_合同数据仓库'!$B$2:$BP$10000,4,FALSE),0)</f>
        <v>0</v>
      </c>
      <c r="T323" s="125"/>
      <c r="U323" s="125">
        <f>IFERROR(VLOOKUP($L323,'2-2 引出数据_合同数据仓库'!$B$2:$BP$10000,15,FALSE),0)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引出数据_合同数据仓库'!$B$2:$BP$10000,3,FALSE),0)</f>
        <v>0</v>
      </c>
      <c r="N324" s="125"/>
      <c r="O324" s="151">
        <f>IFERROR(VLOOKUP((LEFT(VLOOKUP($L324,'2-2 引出数据_合同数据仓库'!$B$2:$BP$10000,64,FALSE),15)&amp;(RIGHT(VLOOKUP($L324,'2-2 引出数据_合同数据仓库'!$B$2:$BP$10000,64,FALSE),4)+1)),'2-2 引出数据_合同数据仓库'!$B$2:$BP$10000,3,FALSE),0)</f>
        <v>0</v>
      </c>
      <c r="P324" s="125"/>
      <c r="Q324" s="125">
        <f>IFERROR(VLOOKUP($L324,'2-2 引出数据_合同数据仓库'!$B$2:$BP$10000,28,FALSE),0)</f>
        <v>0</v>
      </c>
      <c r="R324" s="125">
        <f>IFERROR(VLOOKUP($L324,'2-2 引出数据_合同数据仓库'!$B$2:$BP$10000,29,FALSE),0)</f>
        <v>0</v>
      </c>
      <c r="S324" s="125">
        <f>IFERROR(VLOOKUP($L324,'2-2 引出数据_合同数据仓库'!$B$2:$BP$10000,4,FALSE),0)</f>
        <v>0</v>
      </c>
      <c r="T324" s="125"/>
      <c r="U324" s="125">
        <f>IFERROR(VLOOKUP($L324,'2-2 引出数据_合同数据仓库'!$B$2:$BP$10000,15,FALSE),0)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引出数据_合同数据仓库'!$B$2:$BP$10000,3,FALSE),0)</f>
        <v>0</v>
      </c>
      <c r="N325" s="125"/>
      <c r="O325" s="151">
        <f>IFERROR(VLOOKUP((LEFT(VLOOKUP($L325,'2-2 引出数据_合同数据仓库'!$B$2:$BP$10000,64,FALSE),15)&amp;(RIGHT(VLOOKUP($L325,'2-2 引出数据_合同数据仓库'!$B$2:$BP$10000,64,FALSE),4)+1)),'2-2 引出数据_合同数据仓库'!$B$2:$BP$10000,3,FALSE),0)</f>
        <v>0</v>
      </c>
      <c r="P325" s="125"/>
      <c r="Q325" s="125">
        <f>IFERROR(VLOOKUP($L325,'2-2 引出数据_合同数据仓库'!$B$2:$BP$10000,28,FALSE),0)</f>
        <v>0</v>
      </c>
      <c r="R325" s="125">
        <f>IFERROR(VLOOKUP($L325,'2-2 引出数据_合同数据仓库'!$B$2:$BP$10000,29,FALSE),0)</f>
        <v>0</v>
      </c>
      <c r="S325" s="125">
        <f>IFERROR(VLOOKUP($L325,'2-2 引出数据_合同数据仓库'!$B$2:$BP$10000,4,FALSE),0)</f>
        <v>0</v>
      </c>
      <c r="T325" s="125"/>
      <c r="U325" s="125">
        <f>IFERROR(VLOOKUP($L325,'2-2 引出数据_合同数据仓库'!$B$2:$BP$10000,15,FALSE),0)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customHeight="1" outlineLevel="4" spans="1:95">
      <c r="A326" s="126" t="s">
        <v>2806</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customHeight="1" outlineLevel="3" spans="1:95">
      <c r="A327" s="118"/>
      <c r="B327" s="119" t="s">
        <v>784</v>
      </c>
      <c r="C327" s="120" t="s">
        <v>1252</v>
      </c>
      <c r="D327" s="118" t="s">
        <v>1253</v>
      </c>
      <c r="E327" s="119" t="s">
        <v>1254</v>
      </c>
      <c r="F327" s="119"/>
      <c r="G327" s="119" t="s">
        <v>928</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引出数据_合同数据仓库'!$B$2:$BP$10000,3,FALSE),0)</f>
        <v>0</v>
      </c>
      <c r="N328" s="125"/>
      <c r="O328" s="151">
        <f>IFERROR(VLOOKUP((LEFT(VLOOKUP($L328,'2-2 引出数据_合同数据仓库'!$B$2:$BP$10000,64,FALSE),15)&amp;(RIGHT(VLOOKUP($L328,'2-2 引出数据_合同数据仓库'!$B$2:$BP$10000,64,FALSE),4)+1)),'2-2 引出数据_合同数据仓库'!$B$2:$BP$10000,3,FALSE),0)</f>
        <v>0</v>
      </c>
      <c r="P328" s="125"/>
      <c r="Q328" s="125">
        <f>IFERROR(VLOOKUP($L328,'2-2 引出数据_合同数据仓库'!$B$2:$BP$10000,28,FALSE),0)</f>
        <v>0</v>
      </c>
      <c r="R328" s="125">
        <f>IFERROR(VLOOKUP($L328,'2-2 引出数据_合同数据仓库'!$B$2:$BP$10000,29,FALSE),0)</f>
        <v>0</v>
      </c>
      <c r="S328" s="125">
        <f>IFERROR(VLOOKUP($L328,'2-2 引出数据_合同数据仓库'!$B$2:$BP$10000,4,FALSE),0)</f>
        <v>0</v>
      </c>
      <c r="T328" s="125"/>
      <c r="U328" s="125">
        <f>IFERROR(VLOOKUP($L328,'2-2 引出数据_合同数据仓库'!$B$2:$BP$10000,15,FALSE),0)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引出数据_合同数据仓库'!$B$2:$BP$10000,3,FALSE),0)</f>
        <v>0</v>
      </c>
      <c r="N329" s="125"/>
      <c r="O329" s="151">
        <f>IFERROR(VLOOKUP((LEFT(VLOOKUP($L329,'2-2 引出数据_合同数据仓库'!$B$2:$BP$10000,64,FALSE),15)&amp;(RIGHT(VLOOKUP($L329,'2-2 引出数据_合同数据仓库'!$B$2:$BP$10000,64,FALSE),4)+1)),'2-2 引出数据_合同数据仓库'!$B$2:$BP$10000,3,FALSE),0)</f>
        <v>0</v>
      </c>
      <c r="P329" s="125"/>
      <c r="Q329" s="125">
        <f>IFERROR(VLOOKUP($L329,'2-2 引出数据_合同数据仓库'!$B$2:$BP$10000,28,FALSE),0)</f>
        <v>0</v>
      </c>
      <c r="R329" s="125">
        <f>IFERROR(VLOOKUP($L329,'2-2 引出数据_合同数据仓库'!$B$2:$BP$10000,29,FALSE),0)</f>
        <v>0</v>
      </c>
      <c r="S329" s="125">
        <f>IFERROR(VLOOKUP($L329,'2-2 引出数据_合同数据仓库'!$B$2:$BP$10000,4,FALSE),0)</f>
        <v>0</v>
      </c>
      <c r="T329" s="125"/>
      <c r="U329" s="125">
        <f>IFERROR(VLOOKUP($L329,'2-2 引出数据_合同数据仓库'!$B$2:$BP$10000,15,FALSE),0)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引出数据_合同数据仓库'!$B$2:$BP$10000,3,FALSE),0)</f>
        <v>0</v>
      </c>
      <c r="N330" s="125"/>
      <c r="O330" s="151">
        <f>IFERROR(VLOOKUP((LEFT(VLOOKUP($L330,'2-2 引出数据_合同数据仓库'!$B$2:$BP$10000,64,FALSE),15)&amp;(RIGHT(VLOOKUP($L330,'2-2 引出数据_合同数据仓库'!$B$2:$BP$10000,64,FALSE),4)+1)),'2-2 引出数据_合同数据仓库'!$B$2:$BP$10000,3,FALSE),0)</f>
        <v>0</v>
      </c>
      <c r="P330" s="125"/>
      <c r="Q330" s="125">
        <f>IFERROR(VLOOKUP($L330,'2-2 引出数据_合同数据仓库'!$B$2:$BP$10000,28,FALSE),0)</f>
        <v>0</v>
      </c>
      <c r="R330" s="125">
        <f>IFERROR(VLOOKUP($L330,'2-2 引出数据_合同数据仓库'!$B$2:$BP$10000,29,FALSE),0)</f>
        <v>0</v>
      </c>
      <c r="S330" s="125">
        <f>IFERROR(VLOOKUP($L330,'2-2 引出数据_合同数据仓库'!$B$2:$BP$10000,4,FALSE),0)</f>
        <v>0</v>
      </c>
      <c r="T330" s="125"/>
      <c r="U330" s="125">
        <f>IFERROR(VLOOKUP($L330,'2-2 引出数据_合同数据仓库'!$B$2:$BP$10000,15,FALSE),0)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引出数据_合同数据仓库'!$B$2:$BP$10000,3,FALSE),0)</f>
        <v>0</v>
      </c>
      <c r="N331" s="125"/>
      <c r="O331" s="151">
        <f>IFERROR(VLOOKUP((LEFT(VLOOKUP($L331,'2-2 引出数据_合同数据仓库'!$B$2:$BP$10000,64,FALSE),15)&amp;(RIGHT(VLOOKUP($L331,'2-2 引出数据_合同数据仓库'!$B$2:$BP$10000,64,FALSE),4)+1)),'2-2 引出数据_合同数据仓库'!$B$2:$BP$10000,3,FALSE),0)</f>
        <v>0</v>
      </c>
      <c r="P331" s="125"/>
      <c r="Q331" s="125">
        <f>IFERROR(VLOOKUP($L331,'2-2 引出数据_合同数据仓库'!$B$2:$BP$10000,28,FALSE),0)</f>
        <v>0</v>
      </c>
      <c r="R331" s="125">
        <f>IFERROR(VLOOKUP($L331,'2-2 引出数据_合同数据仓库'!$B$2:$BP$10000,29,FALSE),0)</f>
        <v>0</v>
      </c>
      <c r="S331" s="125">
        <f>IFERROR(VLOOKUP($L331,'2-2 引出数据_合同数据仓库'!$B$2:$BP$10000,4,FALSE),0)</f>
        <v>0</v>
      </c>
      <c r="T331" s="125"/>
      <c r="U331" s="125">
        <f>IFERROR(VLOOKUP($L331,'2-2 引出数据_合同数据仓库'!$B$2:$BP$10000,15,FALSE),0)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customHeight="1" outlineLevel="4" spans="1:95">
      <c r="A332" s="126" t="s">
        <v>2806</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customHeight="1" outlineLevel="3" spans="1:95">
      <c r="A333" s="118"/>
      <c r="B333" s="119" t="s">
        <v>784</v>
      </c>
      <c r="C333" s="120" t="s">
        <v>1255</v>
      </c>
      <c r="D333" s="118" t="s">
        <v>1256</v>
      </c>
      <c r="E333" s="119"/>
      <c r="F333" s="119"/>
      <c r="G333" s="119"/>
      <c r="H333" s="121">
        <f>X333+AA333+AD333+AG333+AJ333+AM333+AP333+AS333+AV333+AY333+BB333+BE333</f>
        <v>0</v>
      </c>
      <c r="I333" s="121">
        <f>Y333+AB333+AE333+AH333+AK333+AN333+AQ333+AT333+AW333+AZ333+BC333+BF333</f>
        <v>0</v>
      </c>
      <c r="J333" s="121">
        <f t="shared" si="3853"/>
        <v>0</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0</v>
      </c>
      <c r="AO333" s="121">
        <f>SUM(AO334:AO338)</f>
        <v>0</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customHeight="1" outlineLevel="4" spans="1:95">
      <c r="A334" s="122"/>
      <c r="B334" s="123"/>
      <c r="C334" s="124"/>
      <c r="D334" s="122"/>
      <c r="E334" s="123"/>
      <c r="F334" s="123"/>
      <c r="G334" s="123"/>
      <c r="H334" s="125"/>
      <c r="I334" s="125"/>
      <c r="J334" s="125">
        <f t="shared" si="3853"/>
        <v>0</v>
      </c>
      <c r="K334" s="125">
        <v>1</v>
      </c>
      <c r="L334" s="150"/>
      <c r="M334" s="151">
        <f>IFERROR(VLOOKUP($L334,'2-2 引出数据_合同数据仓库'!$B$2:$BP$10000,3,FALSE),0)</f>
        <v>0</v>
      </c>
      <c r="N334" s="125"/>
      <c r="O334" s="151">
        <f>IFERROR(VLOOKUP((LEFT(VLOOKUP($L334,'2-2 引出数据_合同数据仓库'!$B$2:$BP$10000,64,FALSE),15)&amp;(RIGHT(VLOOKUP($L334,'2-2 引出数据_合同数据仓库'!$B$2:$BP$10000,64,FALSE),4)+1)),'2-2 引出数据_合同数据仓库'!$B$2:$BP$10000,3,FALSE),0)</f>
        <v>0</v>
      </c>
      <c r="P334" s="125"/>
      <c r="Q334" s="125">
        <f>IFERROR(VLOOKUP($L334,'2-2 引出数据_合同数据仓库'!$B$2:$BP$10000,28,FALSE),0)</f>
        <v>0</v>
      </c>
      <c r="R334" s="125">
        <f>IFERROR(VLOOKUP($L334,'2-2 引出数据_合同数据仓库'!$B$2:$BP$10000,29,FALSE),0)</f>
        <v>0</v>
      </c>
      <c r="S334" s="125">
        <f>IFERROR(VLOOKUP($L334,'2-2 引出数据_合同数据仓库'!$B$2:$BP$10000,4,FALSE),0)</f>
        <v>0</v>
      </c>
      <c r="T334" s="125"/>
      <c r="U334" s="125">
        <f>IFERROR(VLOOKUP($L334,'2-2 引出数据_合同数据仓库'!$B$2:$BP$10000,15,FALSE),0)</f>
        <v>0</v>
      </c>
      <c r="V334" s="125">
        <f t="shared" ref="V334:V337" si="3926">U334/(S334-R334+1)*365</f>
        <v>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引出数据_合同数据仓库'!$B$2:$BP$10000,3,FALSE),0)</f>
        <v>0</v>
      </c>
      <c r="N335" s="125"/>
      <c r="O335" s="151">
        <f>IFERROR(VLOOKUP((LEFT(VLOOKUP($L335,'2-2 引出数据_合同数据仓库'!$B$2:$BP$10000,64,FALSE),15)&amp;(RIGHT(VLOOKUP($L335,'2-2 引出数据_合同数据仓库'!$B$2:$BP$10000,64,FALSE),4)+1)),'2-2 引出数据_合同数据仓库'!$B$2:$BP$10000,3,FALSE),0)</f>
        <v>0</v>
      </c>
      <c r="P335" s="125"/>
      <c r="Q335" s="125">
        <f>IFERROR(VLOOKUP($L335,'2-2 引出数据_合同数据仓库'!$B$2:$BP$10000,28,FALSE),0)</f>
        <v>0</v>
      </c>
      <c r="R335" s="125">
        <f>IFERROR(VLOOKUP($L335,'2-2 引出数据_合同数据仓库'!$B$2:$BP$10000,29,FALSE),0)</f>
        <v>0</v>
      </c>
      <c r="S335" s="125">
        <f>IFERROR(VLOOKUP($L335,'2-2 引出数据_合同数据仓库'!$B$2:$BP$10000,4,FALSE),0)</f>
        <v>0</v>
      </c>
      <c r="T335" s="125"/>
      <c r="U335" s="125">
        <f>IFERROR(VLOOKUP($L335,'2-2 引出数据_合同数据仓库'!$B$2:$BP$10000,15,FALSE),0)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引出数据_合同数据仓库'!$B$2:$BP$10000,3,FALSE),0)</f>
        <v>0</v>
      </c>
      <c r="N336" s="125"/>
      <c r="O336" s="151">
        <f>IFERROR(VLOOKUP((LEFT(VLOOKUP($L336,'2-2 引出数据_合同数据仓库'!$B$2:$BP$10000,64,FALSE),15)&amp;(RIGHT(VLOOKUP($L336,'2-2 引出数据_合同数据仓库'!$B$2:$BP$10000,64,FALSE),4)+1)),'2-2 引出数据_合同数据仓库'!$B$2:$BP$10000,3,FALSE),0)</f>
        <v>0</v>
      </c>
      <c r="P336" s="125"/>
      <c r="Q336" s="125">
        <f>IFERROR(VLOOKUP($L336,'2-2 引出数据_合同数据仓库'!$B$2:$BP$10000,28,FALSE),0)</f>
        <v>0</v>
      </c>
      <c r="R336" s="125">
        <f>IFERROR(VLOOKUP($L336,'2-2 引出数据_合同数据仓库'!$B$2:$BP$10000,29,FALSE),0)</f>
        <v>0</v>
      </c>
      <c r="S336" s="125">
        <f>IFERROR(VLOOKUP($L336,'2-2 引出数据_合同数据仓库'!$B$2:$BP$10000,4,FALSE),0)</f>
        <v>0</v>
      </c>
      <c r="T336" s="125"/>
      <c r="U336" s="125">
        <f>IFERROR(VLOOKUP($L336,'2-2 引出数据_合同数据仓库'!$B$2:$BP$10000,15,FALSE),0)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引出数据_合同数据仓库'!$B$2:$BP$10000,3,FALSE),0)</f>
        <v>0</v>
      </c>
      <c r="N337" s="125"/>
      <c r="O337" s="151">
        <f>IFERROR(VLOOKUP((LEFT(VLOOKUP($L337,'2-2 引出数据_合同数据仓库'!$B$2:$BP$10000,64,FALSE),15)&amp;(RIGHT(VLOOKUP($L337,'2-2 引出数据_合同数据仓库'!$B$2:$BP$10000,64,FALSE),4)+1)),'2-2 引出数据_合同数据仓库'!$B$2:$BP$10000,3,FALSE),0)</f>
        <v>0</v>
      </c>
      <c r="P337" s="125"/>
      <c r="Q337" s="125">
        <f>IFERROR(VLOOKUP($L337,'2-2 引出数据_合同数据仓库'!$B$2:$BP$10000,28,FALSE),0)</f>
        <v>0</v>
      </c>
      <c r="R337" s="125">
        <f>IFERROR(VLOOKUP($L337,'2-2 引出数据_合同数据仓库'!$B$2:$BP$10000,29,FALSE),0)</f>
        <v>0</v>
      </c>
      <c r="S337" s="125">
        <f>IFERROR(VLOOKUP($L337,'2-2 引出数据_合同数据仓库'!$B$2:$BP$10000,4,FALSE),0)</f>
        <v>0</v>
      </c>
      <c r="T337" s="125"/>
      <c r="U337" s="125">
        <f>IFERROR(VLOOKUP($L337,'2-2 引出数据_合同数据仓库'!$B$2:$BP$10000,15,FALSE),0)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customHeight="1" outlineLevel="4" spans="1:95">
      <c r="A338" s="126" t="s">
        <v>2806</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customHeight="1" outlineLevel="2" spans="1:95">
      <c r="A339" s="48"/>
      <c r="B339" s="115" t="s">
        <v>779</v>
      </c>
      <c r="C339" s="116" t="s">
        <v>1272</v>
      </c>
      <c r="D339" s="48" t="s">
        <v>1273</v>
      </c>
      <c r="E339" s="115" t="s">
        <v>1274</v>
      </c>
      <c r="F339" s="115"/>
      <c r="G339" s="115" t="s">
        <v>928</v>
      </c>
      <c r="H339" s="117">
        <f>X339+AA339+AD339+AG339+AJ339+AM339+AP339+AS339+AV339+AY339+BB339+BE339</f>
        <v>15085.9245283019</v>
      </c>
      <c r="I339" s="117">
        <f>Y339+AB339+AE339+AH339+AK339+AN339+AQ339+AT339+AW339+AZ339+BC339+BF339</f>
        <v>-10376.2827045748</v>
      </c>
      <c r="J339" s="117">
        <f t="shared" si="3853"/>
        <v>25462.2072328767</v>
      </c>
      <c r="K339" s="117"/>
      <c r="L339" s="148"/>
      <c r="M339" s="148"/>
      <c r="N339" s="117"/>
      <c r="O339" s="117"/>
      <c r="P339" s="117"/>
      <c r="Q339" s="117"/>
      <c r="R339" s="117"/>
      <c r="S339" s="117"/>
      <c r="T339" s="117"/>
      <c r="U339" s="117"/>
      <c r="V339" s="117"/>
      <c r="W339" s="117"/>
      <c r="X339" s="117">
        <f>VLOOKUP($C339,'1 预算编制表单'!$C:$BJ,27,FALSE)</f>
        <v>1257.16037735849</v>
      </c>
      <c r="Y339" s="117">
        <f>X339-Z339</f>
        <v>-3103.77014318946</v>
      </c>
      <c r="Z339" s="117">
        <f>Z340+Z346+Z355+Z361+Z367+Z373+Z379+Z385+Z391</f>
        <v>4360.93052054795</v>
      </c>
      <c r="AA339" s="117">
        <f>VLOOKUP($C339,'1 预算编制表单'!$C:$BJ,30,FALSE)</f>
        <v>1257.16037735849</v>
      </c>
      <c r="AB339" s="117">
        <f>AA339-AC339</f>
        <v>-2681.74460894288</v>
      </c>
      <c r="AC339" s="117">
        <f>AC340+AC346+AC355+AC361+AC367+AC373+AC379+AC385+AC391</f>
        <v>3938.90498630137</v>
      </c>
      <c r="AD339" s="117">
        <f>VLOOKUP($C339,'1 预算编制表单'!$C:$BJ,33,FALSE)</f>
        <v>1257.16037735849</v>
      </c>
      <c r="AE339" s="117">
        <f>AD339-AF339</f>
        <v>-3103.77014318946</v>
      </c>
      <c r="AF339" s="117">
        <f>AF340+AF346+AF355+AF361+AF367+AF373+AF379+AF385+AF391</f>
        <v>4360.93052054795</v>
      </c>
      <c r="AG339" s="117">
        <f>VLOOKUP($C339,'1 预算编制表单'!$C:$BJ,36,FALSE)</f>
        <v>1257.16037735849</v>
      </c>
      <c r="AH339" s="117">
        <f>AG339-AI339</f>
        <v>-2963.09496510726</v>
      </c>
      <c r="AI339" s="117">
        <f>AI340+AI346+AI355+AI361+AI367+AI373+AI379+AI385+AI391</f>
        <v>4220.25534246575</v>
      </c>
      <c r="AJ339" s="117">
        <f>VLOOKUP($C339,'1 预算编制表单'!$C:$BJ,39,FALSE)</f>
        <v>1257.16037735849</v>
      </c>
      <c r="AK339" s="117">
        <f>AJ339-AL339</f>
        <v>-3103.77014318946</v>
      </c>
      <c r="AL339" s="117">
        <f>AL340+AL346+AL355+AL361+AL367+AL373+AL379+AL385+AL391</f>
        <v>4360.93052054795</v>
      </c>
      <c r="AM339" s="117">
        <f>VLOOKUP($C339,'1 预算编制表单'!$C:$BJ,42,FALSE)</f>
        <v>1257.16037735849</v>
      </c>
      <c r="AN339" s="117">
        <f>AM339-AO339</f>
        <v>-2963.09496510726</v>
      </c>
      <c r="AO339" s="117">
        <f>AO340+AO346+AO355+AO361+AO367+AO373+AO379+AO385+AO391</f>
        <v>4220.25534246575</v>
      </c>
      <c r="AP339" s="117">
        <f>VLOOKUP($C339,'1 预算编制表单'!$C:$BJ,45,FALSE)</f>
        <v>1257.16037735849</v>
      </c>
      <c r="AQ339" s="117">
        <f>AP339-AR339</f>
        <v>1257.16037735849</v>
      </c>
      <c r="AR339" s="117">
        <f>AR340+AR346+AR355+AR361+AR367+AR373+AR379+AR385+AR391</f>
        <v>0</v>
      </c>
      <c r="AS339" s="117">
        <f>VLOOKUP($C339,'1 预算编制表单'!$C:$BJ,48,FALSE)</f>
        <v>1257.16037735849</v>
      </c>
      <c r="AT339" s="117">
        <f>AS339-AU339</f>
        <v>1257.16037735849</v>
      </c>
      <c r="AU339" s="117">
        <f>AU340+AU346+AU355+AU361+AU367+AU373+AU379+AU385+AU391</f>
        <v>0</v>
      </c>
      <c r="AV339" s="117">
        <f>VLOOKUP($C339,'1 预算编制表单'!$C:$BJ,51,FALSE)</f>
        <v>1257.16037735849</v>
      </c>
      <c r="AW339" s="117">
        <f>AV339-AX339</f>
        <v>1257.16037735849</v>
      </c>
      <c r="AX339" s="117">
        <f>AX340+AX346+AX355+AX361+AX367+AX373+AX379+AX385+AX391</f>
        <v>0</v>
      </c>
      <c r="AY339" s="117">
        <f>VLOOKUP($C339,'1 预算编制表单'!$C:$BJ,54,FALSE)</f>
        <v>1257.16037735849</v>
      </c>
      <c r="AZ339" s="117">
        <f>AY339-BA339</f>
        <v>1257.16037735849</v>
      </c>
      <c r="BA339" s="117">
        <f>BA340+BA346+BA355+BA361+BA367+BA373+BA379+BA385+BA391</f>
        <v>0</v>
      </c>
      <c r="BB339" s="117">
        <f>VLOOKUP($C339,'1 预算编制表单'!$C:$BJ,57,FALSE)</f>
        <v>1257.16037735849</v>
      </c>
      <c r="BC339" s="117">
        <f>BB339-BD339</f>
        <v>1257.16037735849</v>
      </c>
      <c r="BD339" s="117">
        <f>BD340+BD346+BD355+BD361+BD367+BD373+BD379+BD385+BD391</f>
        <v>0</v>
      </c>
      <c r="BE339" s="117">
        <f>VLOOKUP($C339,'1 预算编制表单'!$C:$BJ,60,FALSE)</f>
        <v>1257.16037735849</v>
      </c>
      <c r="BF339" s="117">
        <f>BE339-BG339</f>
        <v>1257.16037735849</v>
      </c>
      <c r="BG339" s="117">
        <f>BG340+BG346+BG355+BG361+BG367+BG373+BG379+BG385+BG391</f>
        <v>0</v>
      </c>
      <c r="BH339" s="117">
        <f>VLOOKUP($C339,'1 预算编制表单'!$C:$BJ,27,FALSE)</f>
        <v>1257.16037735849</v>
      </c>
      <c r="BI339" s="117">
        <f>BH339-BJ339</f>
        <v>1257.16037735849</v>
      </c>
      <c r="BJ339" s="117">
        <f>BJ340+BJ346+BJ355+BJ361+BJ367+BJ373+BJ379+BJ385+BJ391</f>
        <v>0</v>
      </c>
      <c r="BK339" s="117">
        <f>VLOOKUP($C339,'1 预算编制表单'!$C:$BJ,30,FALSE)</f>
        <v>1257.16037735849</v>
      </c>
      <c r="BL339" s="117">
        <f>BK339-BM339</f>
        <v>1257.16037735849</v>
      </c>
      <c r="BM339" s="117">
        <f>BM340+BM346+BM355+BM361+BM367+BM373+BM379+BM385+BM391</f>
        <v>0</v>
      </c>
      <c r="BN339" s="117">
        <f>VLOOKUP($C339,'1 预算编制表单'!$C:$BJ,33,FALSE)</f>
        <v>1257.16037735849</v>
      </c>
      <c r="BO339" s="117">
        <f>BN339-BP339</f>
        <v>1257.16037735849</v>
      </c>
      <c r="BP339" s="117">
        <f>BP340+BP346+BP355+BP361+BP367+BP373+BP379+BP385+BP391</f>
        <v>0</v>
      </c>
      <c r="BQ339" s="117">
        <f>VLOOKUP($C339,'1 预算编制表单'!$C:$BJ,36,FALSE)</f>
        <v>1257.16037735849</v>
      </c>
      <c r="BR339" s="117">
        <f>BQ339-BS339</f>
        <v>1257.16037735849</v>
      </c>
      <c r="BS339" s="117">
        <f>BS340+BS346+BS355+BS361+BS367+BS373+BS379+BS385+BS391</f>
        <v>0</v>
      </c>
      <c r="BT339" s="117">
        <f>VLOOKUP($C339,'1 预算编制表单'!$C:$BJ,39,FALSE)</f>
        <v>1257.16037735849</v>
      </c>
      <c r="BU339" s="117">
        <f>BT339-BV339</f>
        <v>1257.16037735849</v>
      </c>
      <c r="BV339" s="117">
        <f>BV340+BV346+BV355+BV361+BV367+BV373+BV379+BV385+BV391</f>
        <v>0</v>
      </c>
      <c r="BW339" s="117">
        <f>VLOOKUP($C339,'1 预算编制表单'!$C:$BJ,42,FALSE)</f>
        <v>1257.16037735849</v>
      </c>
      <c r="BX339" s="117">
        <f>BW339-BY339</f>
        <v>1257.16037735849</v>
      </c>
      <c r="BY339" s="117">
        <f>BY340+BY346+BY355+BY361+BY367+BY373+BY379+BY385+BY391</f>
        <v>0</v>
      </c>
      <c r="BZ339" s="117">
        <f>VLOOKUP($C339,'1 预算编制表单'!$C:$BJ,45,FALSE)</f>
        <v>1257.16037735849</v>
      </c>
      <c r="CA339" s="117">
        <f>BZ339-CB339</f>
        <v>1257.16037735849</v>
      </c>
      <c r="CB339" s="117">
        <f>CB340+CB346+CB355+CB361+CB367+CB373+CB379+CB385+CB391</f>
        <v>0</v>
      </c>
      <c r="CC339" s="117">
        <f>VLOOKUP($C339,'1 预算编制表单'!$C:$BJ,48,FALSE)</f>
        <v>1257.16037735849</v>
      </c>
      <c r="CD339" s="117">
        <f>CC339-CE339</f>
        <v>1257.16037735849</v>
      </c>
      <c r="CE339" s="117">
        <f>CE340+CE346+CE355+CE361+CE367+CE373+CE379+CE385+CE391</f>
        <v>0</v>
      </c>
      <c r="CF339" s="117">
        <f>VLOOKUP($C339,'1 预算编制表单'!$C:$BJ,51,FALSE)</f>
        <v>1257.16037735849</v>
      </c>
      <c r="CG339" s="117">
        <f>CF339-CH339</f>
        <v>1257.16037735849</v>
      </c>
      <c r="CH339" s="117">
        <f>CH340+CH346+CH355+CH361+CH367+CH373+CH379+CH385+CH391</f>
        <v>0</v>
      </c>
      <c r="CI339" s="117">
        <f>VLOOKUP($C339,'1 预算编制表单'!$C:$BJ,54,FALSE)</f>
        <v>1257.16037735849</v>
      </c>
      <c r="CJ339" s="117">
        <f>CI339-CK339</f>
        <v>1257.16037735849</v>
      </c>
      <c r="CK339" s="117">
        <f>CK340+CK346+CK355+CK361+CK367+CK373+CK379+CK385+CK391</f>
        <v>0</v>
      </c>
      <c r="CL339" s="117">
        <f>VLOOKUP($C339,'1 预算编制表单'!$C:$BJ,57,FALSE)</f>
        <v>1257.16037735849</v>
      </c>
      <c r="CM339" s="117">
        <f>CL339-CN339</f>
        <v>1257.16037735849</v>
      </c>
      <c r="CN339" s="117">
        <f>CN340+CN346+CN355+CN361+CN367+CN373+CN379+CN385+CN391</f>
        <v>0</v>
      </c>
      <c r="CO339" s="117">
        <f>VLOOKUP($C339,'1 预算编制表单'!$C:$BJ,60,FALSE)</f>
        <v>1257.16037735849</v>
      </c>
      <c r="CP339" s="117">
        <f>CO339-CQ339</f>
        <v>1257.16037735849</v>
      </c>
      <c r="CQ339" s="117">
        <f>CQ340+CQ346+CQ355+CQ361+CQ367+CQ373+CQ379+CQ385+CQ391</f>
        <v>0</v>
      </c>
    </row>
    <row r="340" ht="24" customHeight="1" outlineLevel="3" spans="1:95">
      <c r="A340" s="118"/>
      <c r="B340" s="119" t="s">
        <v>784</v>
      </c>
      <c r="C340" s="120" t="s">
        <v>28</v>
      </c>
      <c r="D340" s="118" t="s">
        <v>29</v>
      </c>
      <c r="E340" s="119" t="s">
        <v>1275</v>
      </c>
      <c r="F340" s="119"/>
      <c r="G340" s="119" t="s">
        <v>928</v>
      </c>
      <c r="H340" s="121">
        <f>X340+AA340+AD340+AG340+AJ340+AM340+AP340+AS340+AV340+AY340+BB340+BE340</f>
        <v>15085.9245283019</v>
      </c>
      <c r="I340" s="121">
        <f>Y340+AB340+AE340+AH340+AK340+AN340+AQ340+AT340+AW340+AZ340+BC340+BF340</f>
        <v>-10376.2827045748</v>
      </c>
      <c r="J340" s="121">
        <f t="shared" si="3853"/>
        <v>25462.2072328767</v>
      </c>
      <c r="K340" s="121"/>
      <c r="L340" s="149"/>
      <c r="M340" s="149"/>
      <c r="N340" s="121"/>
      <c r="O340" s="121"/>
      <c r="P340" s="121"/>
      <c r="Q340" s="121"/>
      <c r="R340" s="121"/>
      <c r="S340" s="121"/>
      <c r="T340" s="121"/>
      <c r="U340" s="121"/>
      <c r="V340" s="121"/>
      <c r="W340" s="121"/>
      <c r="X340" s="121">
        <f>VLOOKUP($C340,'1 预算编制表单'!$C:$BJ,27,FALSE)</f>
        <v>1257.16037735849</v>
      </c>
      <c r="Y340" s="121">
        <f>X340-Z340</f>
        <v>-3103.77014318946</v>
      </c>
      <c r="Z340" s="121">
        <f>SUM(Z341:Z345)</f>
        <v>4360.93052054795</v>
      </c>
      <c r="AA340" s="121">
        <f>VLOOKUP($C340,'1 预算编制表单'!$C:$BJ,30,FALSE)</f>
        <v>1257.16037735849</v>
      </c>
      <c r="AB340" s="121">
        <f>AA340-AC340</f>
        <v>-2681.74460894288</v>
      </c>
      <c r="AC340" s="121">
        <f>SUM(AC341:AC345)</f>
        <v>3938.90498630137</v>
      </c>
      <c r="AD340" s="121">
        <f>VLOOKUP($C340,'1 预算编制表单'!$C:$BJ,33,FALSE)</f>
        <v>1257.16037735849</v>
      </c>
      <c r="AE340" s="121">
        <f>AD340-AF340</f>
        <v>-3103.77014318946</v>
      </c>
      <c r="AF340" s="121">
        <f>SUM(AF341:AF345)</f>
        <v>4360.93052054795</v>
      </c>
      <c r="AG340" s="121">
        <f>VLOOKUP($C340,'1 预算编制表单'!$C:$BJ,36,FALSE)</f>
        <v>1257.16037735849</v>
      </c>
      <c r="AH340" s="121">
        <f>AG340-AI340</f>
        <v>-2963.09496510726</v>
      </c>
      <c r="AI340" s="121">
        <f>SUM(AI341:AI345)</f>
        <v>4220.25534246575</v>
      </c>
      <c r="AJ340" s="121">
        <f>VLOOKUP($C340,'1 预算编制表单'!$C:$BJ,39,FALSE)</f>
        <v>1257.16037735849</v>
      </c>
      <c r="AK340" s="121">
        <f>AJ340-AL340</f>
        <v>-3103.77014318946</v>
      </c>
      <c r="AL340" s="121">
        <f>SUM(AL341:AL345)</f>
        <v>4360.93052054795</v>
      </c>
      <c r="AM340" s="121">
        <f>VLOOKUP($C340,'1 预算编制表单'!$C:$BJ,42,FALSE)</f>
        <v>1257.16037735849</v>
      </c>
      <c r="AN340" s="121">
        <f>AM340-AO340</f>
        <v>-2963.09496510726</v>
      </c>
      <c r="AO340" s="121">
        <f>SUM(AO341:AO345)</f>
        <v>4220.25534246575</v>
      </c>
      <c r="AP340" s="121">
        <f>VLOOKUP($C340,'1 预算编制表单'!$C:$BJ,45,FALSE)</f>
        <v>1257.16037735849</v>
      </c>
      <c r="AQ340" s="121">
        <f>AP340-AR340</f>
        <v>1257.16037735849</v>
      </c>
      <c r="AR340" s="121">
        <f>SUM(AR341:AR345)</f>
        <v>0</v>
      </c>
      <c r="AS340" s="121">
        <f>VLOOKUP($C340,'1 预算编制表单'!$C:$BJ,48,FALSE)</f>
        <v>1257.16037735849</v>
      </c>
      <c r="AT340" s="121">
        <f>AS340-AU340</f>
        <v>1257.16037735849</v>
      </c>
      <c r="AU340" s="121">
        <f>SUM(AU341:AU345)</f>
        <v>0</v>
      </c>
      <c r="AV340" s="121">
        <f>VLOOKUP($C340,'1 预算编制表单'!$C:$BJ,51,FALSE)</f>
        <v>1257.16037735849</v>
      </c>
      <c r="AW340" s="121">
        <f>AV340-AX340</f>
        <v>1257.16037735849</v>
      </c>
      <c r="AX340" s="121">
        <f>SUM(AX341:AX345)</f>
        <v>0</v>
      </c>
      <c r="AY340" s="121">
        <f>VLOOKUP($C340,'1 预算编制表单'!$C:$BJ,54,FALSE)</f>
        <v>1257.16037735849</v>
      </c>
      <c r="AZ340" s="121">
        <f>AY340-BA340</f>
        <v>1257.16037735849</v>
      </c>
      <c r="BA340" s="121">
        <f>SUM(BA341:BA345)</f>
        <v>0</v>
      </c>
      <c r="BB340" s="121">
        <f>VLOOKUP($C340,'1 预算编制表单'!$C:$BJ,57,FALSE)</f>
        <v>1257.16037735849</v>
      </c>
      <c r="BC340" s="121">
        <f>BB340-BD340</f>
        <v>1257.16037735849</v>
      </c>
      <c r="BD340" s="121">
        <f>SUM(BD341:BD345)</f>
        <v>0</v>
      </c>
      <c r="BE340" s="121">
        <f>VLOOKUP($C340,'1 预算编制表单'!$C:$BJ,60,FALSE)</f>
        <v>1257.16037735849</v>
      </c>
      <c r="BF340" s="121">
        <f>BE340-BG340</f>
        <v>1257.16037735849</v>
      </c>
      <c r="BG340" s="121">
        <f>SUM(BG341:BG345)</f>
        <v>0</v>
      </c>
      <c r="BH340" s="121">
        <f>VLOOKUP($C340,'1 预算编制表单'!$C:$BJ,27,FALSE)</f>
        <v>1257.16037735849</v>
      </c>
      <c r="BI340" s="121">
        <f>BH340-BJ340</f>
        <v>1257.16037735849</v>
      </c>
      <c r="BJ340" s="121">
        <f>SUM(BJ341:BJ345)</f>
        <v>0</v>
      </c>
      <c r="BK340" s="121">
        <f>VLOOKUP($C340,'1 预算编制表单'!$C:$BJ,30,FALSE)</f>
        <v>1257.16037735849</v>
      </c>
      <c r="BL340" s="121">
        <f>BK340-BM340</f>
        <v>1257.16037735849</v>
      </c>
      <c r="BM340" s="121">
        <f>SUM(BM341:BM345)</f>
        <v>0</v>
      </c>
      <c r="BN340" s="121">
        <f>VLOOKUP($C340,'1 预算编制表单'!$C:$BJ,33,FALSE)</f>
        <v>1257.16037735849</v>
      </c>
      <c r="BO340" s="121">
        <f>BN340-BP340</f>
        <v>1257.16037735849</v>
      </c>
      <c r="BP340" s="121">
        <f>SUM(BP341:BP345)</f>
        <v>0</v>
      </c>
      <c r="BQ340" s="121">
        <f>VLOOKUP($C340,'1 预算编制表单'!$C:$BJ,36,FALSE)</f>
        <v>1257.16037735849</v>
      </c>
      <c r="BR340" s="121">
        <f>BQ340-BS340</f>
        <v>1257.16037735849</v>
      </c>
      <c r="BS340" s="121">
        <f>SUM(BS341:BS345)</f>
        <v>0</v>
      </c>
      <c r="BT340" s="121">
        <f>VLOOKUP($C340,'1 预算编制表单'!$C:$BJ,39,FALSE)</f>
        <v>1257.16037735849</v>
      </c>
      <c r="BU340" s="121">
        <f>BT340-BV340</f>
        <v>1257.16037735849</v>
      </c>
      <c r="BV340" s="121">
        <f>SUM(BV341:BV345)</f>
        <v>0</v>
      </c>
      <c r="BW340" s="121">
        <f>VLOOKUP($C340,'1 预算编制表单'!$C:$BJ,42,FALSE)</f>
        <v>1257.16037735849</v>
      </c>
      <c r="BX340" s="121">
        <f>BW340-BY340</f>
        <v>1257.16037735849</v>
      </c>
      <c r="BY340" s="121">
        <f>SUM(BY341:BY345)</f>
        <v>0</v>
      </c>
      <c r="BZ340" s="121">
        <f>VLOOKUP($C340,'1 预算编制表单'!$C:$BJ,45,FALSE)</f>
        <v>1257.16037735849</v>
      </c>
      <c r="CA340" s="121">
        <f>BZ340-CB340</f>
        <v>1257.16037735849</v>
      </c>
      <c r="CB340" s="121">
        <f>SUM(CB341:CB345)</f>
        <v>0</v>
      </c>
      <c r="CC340" s="121">
        <f>VLOOKUP($C340,'1 预算编制表单'!$C:$BJ,48,FALSE)</f>
        <v>1257.16037735849</v>
      </c>
      <c r="CD340" s="121">
        <f>CC340-CE340</f>
        <v>1257.16037735849</v>
      </c>
      <c r="CE340" s="121">
        <f>SUM(CE341:CE345)</f>
        <v>0</v>
      </c>
      <c r="CF340" s="121">
        <f>VLOOKUP($C340,'1 预算编制表单'!$C:$BJ,51,FALSE)</f>
        <v>1257.16037735849</v>
      </c>
      <c r="CG340" s="121">
        <f>CF340-CH340</f>
        <v>1257.16037735849</v>
      </c>
      <c r="CH340" s="121">
        <f>SUM(CH341:CH345)</f>
        <v>0</v>
      </c>
      <c r="CI340" s="121">
        <f>VLOOKUP($C340,'1 预算编制表单'!$C:$BJ,54,FALSE)</f>
        <v>1257.16037735849</v>
      </c>
      <c r="CJ340" s="121">
        <f>CI340-CK340</f>
        <v>1257.16037735849</v>
      </c>
      <c r="CK340" s="121">
        <f>SUM(CK341:CK345)</f>
        <v>0</v>
      </c>
      <c r="CL340" s="121">
        <f>VLOOKUP($C340,'1 预算编制表单'!$C:$BJ,57,FALSE)</f>
        <v>1257.16037735849</v>
      </c>
      <c r="CM340" s="121">
        <f>CL340-CN340</f>
        <v>1257.16037735849</v>
      </c>
      <c r="CN340" s="121">
        <f>SUM(CN341:CN345)</f>
        <v>0</v>
      </c>
      <c r="CO340" s="121">
        <f>VLOOKUP($C340,'1 预算编制表单'!$C:$BJ,60,FALSE)</f>
        <v>1257.16037735849</v>
      </c>
      <c r="CP340" s="121">
        <f>CO340-CQ340</f>
        <v>1257.16037735849</v>
      </c>
      <c r="CQ340" s="121">
        <f>SUM(CQ341:CQ345)</f>
        <v>0</v>
      </c>
    </row>
    <row r="341" s="83" customFormat="1" ht="24" customHeight="1" outlineLevel="4" spans="1:95">
      <c r="A341" s="122"/>
      <c r="B341" s="123"/>
      <c r="C341" s="124"/>
      <c r="D341" s="122"/>
      <c r="E341" s="123"/>
      <c r="F341" s="123"/>
      <c r="G341" s="123"/>
      <c r="H341" s="125"/>
      <c r="I341" s="125"/>
      <c r="J341" s="125">
        <f t="shared" si="3853"/>
        <v>25462.2072328767</v>
      </c>
      <c r="K341" s="125">
        <v>1</v>
      </c>
      <c r="L341" s="150" t="s">
        <v>2814</v>
      </c>
      <c r="M341" s="151" t="str">
        <f>IFERROR(VLOOKUP($L341,'2-2 引出数据_合同数据仓库'!$B$2:$BP$10000,3,FALSE),0)</f>
        <v>深信服南山智园消杀服务合同</v>
      </c>
      <c r="N341" s="125"/>
      <c r="O341" s="151">
        <f>IFERROR(VLOOKUP((LEFT(VLOOKUP($L341,'2-2 引出数据_合同数据仓库'!$B$2:$BP$10000,64,FALSE),15)&amp;(RIGHT(VLOOKUP($L341,'2-2 引出数据_合同数据仓库'!$B$2:$BP$10000,64,FALSE),4)+1)),'2-2 引出数据_合同数据仓库'!$B$2:$BP$10000,3,FALSE),0)</f>
        <v>0</v>
      </c>
      <c r="P341" s="125"/>
      <c r="Q341" s="125" t="str">
        <f>IFERROR(VLOOKUP($L341,'2-2 引出数据_合同数据仓库'!$B$2:$BP$10000,28,FALSE),0)</f>
        <v>2024-07-23</v>
      </c>
      <c r="R341" s="125" t="str">
        <f>IFERROR(VLOOKUP($L341,'2-2 引出数据_合同数据仓库'!$B$2:$BP$10000,29,FALSE),0)</f>
        <v>2024-07-01</v>
      </c>
      <c r="S341" s="125" t="str">
        <f>IFERROR(VLOOKUP($L341,'2-2 引出数据_合同数据仓库'!$B$2:$BP$10000,4,FALSE),0)</f>
        <v>2025-06-30</v>
      </c>
      <c r="T341" s="125"/>
      <c r="U341" s="125">
        <f>IFERROR(VLOOKUP($L341,'2-2 引出数据_合同数据仓库'!$B$2:$BP$10000,15,FALSE),0)</f>
        <v>51346.44</v>
      </c>
      <c r="V341" s="125">
        <f t="shared" ref="V341:V344" si="3998">U341/(S341-R341+1)*365</f>
        <v>51346.44</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4360.93052054795</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3938.90498630137</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4360.93052054795</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4220.25534246575</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4360.93052054795</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4220.25534246575</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0</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0</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0</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0</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0</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0</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customHeight="1" outlineLevel="4" spans="1:95">
      <c r="A342" s="122"/>
      <c r="B342" s="123"/>
      <c r="C342" s="124"/>
      <c r="D342" s="122"/>
      <c r="E342" s="123"/>
      <c r="F342" s="123"/>
      <c r="G342" s="123"/>
      <c r="H342" s="125"/>
      <c r="I342" s="125"/>
      <c r="J342" s="125">
        <f t="shared" si="3853"/>
        <v>0</v>
      </c>
      <c r="K342" s="125">
        <f t="shared" ref="K342:K344" si="4069">K341+1</f>
        <v>2</v>
      </c>
      <c r="L342" s="150"/>
      <c r="M342" s="151">
        <f>IFERROR(VLOOKUP($L342,'2-2 引出数据_合同数据仓库'!$B$2:$BP$10000,3,FALSE),0)</f>
        <v>0</v>
      </c>
      <c r="N342" s="125"/>
      <c r="O342" s="151">
        <f>IFERROR(VLOOKUP((LEFT(VLOOKUP($L342,'2-2 引出数据_合同数据仓库'!$B$2:$BP$10000,64,FALSE),15)&amp;(RIGHT(VLOOKUP($L342,'2-2 引出数据_合同数据仓库'!$B$2:$BP$10000,64,FALSE),4)+1)),'2-2 引出数据_合同数据仓库'!$B$2:$BP$10000,3,FALSE),0)</f>
        <v>0</v>
      </c>
      <c r="P342" s="125"/>
      <c r="Q342" s="125">
        <f>IFERROR(VLOOKUP($L342,'2-2 引出数据_合同数据仓库'!$B$2:$BP$10000,28,FALSE),0)</f>
        <v>0</v>
      </c>
      <c r="R342" s="125">
        <f>IFERROR(VLOOKUP($L342,'2-2 引出数据_合同数据仓库'!$B$2:$BP$10000,29,FALSE),0)</f>
        <v>0</v>
      </c>
      <c r="S342" s="125">
        <f>IFERROR(VLOOKUP($L342,'2-2 引出数据_合同数据仓库'!$B$2:$BP$10000,4,FALSE),0)</f>
        <v>0</v>
      </c>
      <c r="T342" s="125"/>
      <c r="U342" s="125">
        <f>IFERROR(VLOOKUP($L342,'2-2 引出数据_合同数据仓库'!$B$2:$BP$10000,15,FALSE),0)</f>
        <v>0</v>
      </c>
      <c r="V342" s="125">
        <f t="shared" si="3998"/>
        <v>0</v>
      </c>
      <c r="W342" s="125"/>
      <c r="X342" s="157">
        <v>45658</v>
      </c>
      <c r="Y342" s="157">
        <f t="shared" si="3999"/>
        <v>45688</v>
      </c>
      <c r="Z342" s="161">
        <f t="shared" si="4000"/>
        <v>0</v>
      </c>
      <c r="AA342" s="157">
        <f t="shared" si="4001"/>
        <v>45689</v>
      </c>
      <c r="AB342" s="157">
        <f t="shared" si="4002"/>
        <v>45716</v>
      </c>
      <c r="AC342" s="161">
        <f t="shared" si="4003"/>
        <v>0</v>
      </c>
      <c r="AD342" s="157">
        <f t="shared" si="4004"/>
        <v>45717</v>
      </c>
      <c r="AE342" s="157">
        <f t="shared" si="4005"/>
        <v>45747</v>
      </c>
      <c r="AF342" s="161">
        <f t="shared" si="4006"/>
        <v>0</v>
      </c>
      <c r="AG342" s="157">
        <f t="shared" si="4007"/>
        <v>45748</v>
      </c>
      <c r="AH342" s="157">
        <f t="shared" si="4008"/>
        <v>45777</v>
      </c>
      <c r="AI342" s="161">
        <f t="shared" si="4009"/>
        <v>0</v>
      </c>
      <c r="AJ342" s="157">
        <f t="shared" si="4010"/>
        <v>45778</v>
      </c>
      <c r="AK342" s="157">
        <f t="shared" si="4011"/>
        <v>45808</v>
      </c>
      <c r="AL342" s="161">
        <f t="shared" si="4012"/>
        <v>0</v>
      </c>
      <c r="AM342" s="157">
        <f t="shared" si="4013"/>
        <v>45809</v>
      </c>
      <c r="AN342" s="157">
        <f t="shared" si="4014"/>
        <v>45838</v>
      </c>
      <c r="AO342" s="161">
        <f t="shared" si="4015"/>
        <v>0</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customHeight="1" outlineLevel="4" spans="1:95">
      <c r="A343" s="122"/>
      <c r="B343" s="123"/>
      <c r="C343" s="124"/>
      <c r="D343" s="122"/>
      <c r="E343" s="123"/>
      <c r="F343" s="123"/>
      <c r="G343" s="123"/>
      <c r="H343" s="125"/>
      <c r="I343" s="125"/>
      <c r="J343" s="125">
        <f t="shared" si="3853"/>
        <v>0</v>
      </c>
      <c r="K343" s="125">
        <f t="shared" si="4069"/>
        <v>3</v>
      </c>
      <c r="L343" s="150"/>
      <c r="M343" s="151">
        <f>IFERROR(VLOOKUP($L343,'2-2 引出数据_合同数据仓库'!$B$2:$BP$10000,3,FALSE),0)</f>
        <v>0</v>
      </c>
      <c r="N343" s="125"/>
      <c r="O343" s="151">
        <f>IFERROR(VLOOKUP((LEFT(VLOOKUP($L343,'2-2 引出数据_合同数据仓库'!$B$2:$BP$10000,64,FALSE),15)&amp;(RIGHT(VLOOKUP($L343,'2-2 引出数据_合同数据仓库'!$B$2:$BP$10000,64,FALSE),4)+1)),'2-2 引出数据_合同数据仓库'!$B$2:$BP$10000,3,FALSE),0)</f>
        <v>0</v>
      </c>
      <c r="P343" s="125"/>
      <c r="Q343" s="125">
        <f>IFERROR(VLOOKUP($L343,'2-2 引出数据_合同数据仓库'!$B$2:$BP$10000,28,FALSE),0)</f>
        <v>0</v>
      </c>
      <c r="R343" s="125">
        <f>IFERROR(VLOOKUP($L343,'2-2 引出数据_合同数据仓库'!$B$2:$BP$10000,29,FALSE),0)</f>
        <v>0</v>
      </c>
      <c r="S343" s="125">
        <f>IFERROR(VLOOKUP($L343,'2-2 引出数据_合同数据仓库'!$B$2:$BP$10000,4,FALSE),0)</f>
        <v>0</v>
      </c>
      <c r="T343" s="125"/>
      <c r="U343" s="125">
        <f>IFERROR(VLOOKUP($L343,'2-2 引出数据_合同数据仓库'!$B$2:$BP$10000,15,FALSE),0)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引出数据_合同数据仓库'!$B$2:$BP$10000,3,FALSE),0)</f>
        <v>0</v>
      </c>
      <c r="N344" s="125"/>
      <c r="O344" s="151">
        <f>IFERROR(VLOOKUP((LEFT(VLOOKUP($L344,'2-2 引出数据_合同数据仓库'!$B$2:$BP$10000,64,FALSE),15)&amp;(RIGHT(VLOOKUP($L344,'2-2 引出数据_合同数据仓库'!$B$2:$BP$10000,64,FALSE),4)+1)),'2-2 引出数据_合同数据仓库'!$B$2:$BP$10000,3,FALSE),0)</f>
        <v>0</v>
      </c>
      <c r="P344" s="125"/>
      <c r="Q344" s="125">
        <f>IFERROR(VLOOKUP($L344,'2-2 引出数据_合同数据仓库'!$B$2:$BP$10000,28,FALSE),0)</f>
        <v>0</v>
      </c>
      <c r="R344" s="125">
        <f>IFERROR(VLOOKUP($L344,'2-2 引出数据_合同数据仓库'!$B$2:$BP$10000,29,FALSE),0)</f>
        <v>0</v>
      </c>
      <c r="S344" s="125">
        <f>IFERROR(VLOOKUP($L344,'2-2 引出数据_合同数据仓库'!$B$2:$BP$10000,4,FALSE),0)</f>
        <v>0</v>
      </c>
      <c r="T344" s="125"/>
      <c r="U344" s="125">
        <f>IFERROR(VLOOKUP($L344,'2-2 引出数据_合同数据仓库'!$B$2:$BP$10000,15,FALSE),0)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customHeight="1" outlineLevel="4" spans="1:95">
      <c r="A345" s="126" t="s">
        <v>2806</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customHeight="1" outlineLevel="3" spans="1:95">
      <c r="A346" s="118"/>
      <c r="B346" s="119" t="s">
        <v>784</v>
      </c>
      <c r="C346" s="120" t="s">
        <v>1278</v>
      </c>
      <c r="D346" s="118" t="s">
        <v>1279</v>
      </c>
      <c r="E346" s="119"/>
      <c r="F346" s="119"/>
      <c r="G346" s="119"/>
      <c r="H346" s="121">
        <f>X346+AA346+AD346+AG346+AJ346+AM346+AP346+AS346+AV346+AY346+BB346+BE346</f>
        <v>0</v>
      </c>
      <c r="I346" s="121">
        <f>Y346+AB346+AE346+AH346+AK346+AN346+AQ346+AT346+AW346+AZ346+BC346+BF346</f>
        <v>0</v>
      </c>
      <c r="J346" s="121">
        <f t="shared" si="3853"/>
        <v>0</v>
      </c>
      <c r="K346" s="121"/>
      <c r="L346" s="149"/>
      <c r="M346" s="149"/>
      <c r="N346" s="121"/>
      <c r="O346" s="121"/>
      <c r="P346" s="121"/>
      <c r="Q346" s="121"/>
      <c r="R346" s="121"/>
      <c r="S346" s="121"/>
      <c r="T346" s="121"/>
      <c r="U346" s="121"/>
      <c r="V346" s="121"/>
      <c r="W346" s="121"/>
      <c r="X346" s="121">
        <f>VLOOKUP($C346,'1 预算编制表单'!$C:$BJ,27,FALSE)</f>
        <v>0</v>
      </c>
      <c r="Y346" s="121">
        <f>X346-Z346</f>
        <v>0</v>
      </c>
      <c r="Z346" s="121">
        <f>SUM(Z347:Z354)</f>
        <v>0</v>
      </c>
      <c r="AA346" s="121">
        <f>VLOOKUP($C346,'1 预算编制表单'!$C:$BJ,30,FALSE)</f>
        <v>0</v>
      </c>
      <c r="AB346" s="121">
        <f>AA346-AC346</f>
        <v>0</v>
      </c>
      <c r="AC346" s="121">
        <f>SUM(AC347:AC354)</f>
        <v>0</v>
      </c>
      <c r="AD346" s="121">
        <f>VLOOKUP($C346,'1 预算编制表单'!$C:$BJ,33,FALSE)</f>
        <v>0</v>
      </c>
      <c r="AE346" s="121">
        <f>AD346-AF346</f>
        <v>0</v>
      </c>
      <c r="AF346" s="121">
        <f>SUM(AF347:AF354)</f>
        <v>0</v>
      </c>
      <c r="AG346" s="121">
        <f>VLOOKUP($C346,'1 预算编制表单'!$C:$BJ,36,FALSE)</f>
        <v>0</v>
      </c>
      <c r="AH346" s="121">
        <f>AG346-AI346</f>
        <v>0</v>
      </c>
      <c r="AI346" s="121">
        <f>SUM(AI347:AI354)</f>
        <v>0</v>
      </c>
      <c r="AJ346" s="121">
        <f>VLOOKUP($C346,'1 预算编制表单'!$C:$BJ,39,FALSE)</f>
        <v>0</v>
      </c>
      <c r="AK346" s="121">
        <f>AJ346-AL346</f>
        <v>0</v>
      </c>
      <c r="AL346" s="121">
        <f>SUM(AL347:AL354)</f>
        <v>0</v>
      </c>
      <c r="AM346" s="121">
        <f>VLOOKUP($C346,'1 预算编制表单'!$C:$BJ,42,FALSE)</f>
        <v>0</v>
      </c>
      <c r="AN346" s="121">
        <f>AM346-AO346</f>
        <v>0</v>
      </c>
      <c r="AO346" s="121">
        <f>SUM(AO347:AO354)</f>
        <v>0</v>
      </c>
      <c r="AP346" s="121">
        <f>VLOOKUP($C346,'1 预算编制表单'!$C:$BJ,45,FALSE)</f>
        <v>0</v>
      </c>
      <c r="AQ346" s="121">
        <f>AP346-AR346</f>
        <v>0</v>
      </c>
      <c r="AR346" s="121">
        <f>SUM(AR347:AR354)</f>
        <v>0</v>
      </c>
      <c r="AS346" s="121">
        <f>VLOOKUP($C346,'1 预算编制表单'!$C:$BJ,48,FALSE)</f>
        <v>0</v>
      </c>
      <c r="AT346" s="121">
        <f>AS346-AU346</f>
        <v>0</v>
      </c>
      <c r="AU346" s="121">
        <f>SUM(AU347:AU354)</f>
        <v>0</v>
      </c>
      <c r="AV346" s="121">
        <f>VLOOKUP($C346,'1 预算编制表单'!$C:$BJ,51,FALSE)</f>
        <v>0</v>
      </c>
      <c r="AW346" s="121">
        <f>AV346-AX346</f>
        <v>0</v>
      </c>
      <c r="AX346" s="121">
        <f>SUM(AX347:AX354)</f>
        <v>0</v>
      </c>
      <c r="AY346" s="121">
        <f>VLOOKUP($C346,'1 预算编制表单'!$C:$BJ,54,FALSE)</f>
        <v>0</v>
      </c>
      <c r="AZ346" s="121">
        <f>AY346-BA346</f>
        <v>0</v>
      </c>
      <c r="BA346" s="121">
        <f>SUM(BA347:BA354)</f>
        <v>0</v>
      </c>
      <c r="BB346" s="121">
        <f>VLOOKUP($C346,'1 预算编制表单'!$C:$BJ,57,FALSE)</f>
        <v>0</v>
      </c>
      <c r="BC346" s="121">
        <f>BB346-BD346</f>
        <v>0</v>
      </c>
      <c r="BD346" s="121">
        <f>SUM(BD347:BD354)</f>
        <v>0</v>
      </c>
      <c r="BE346" s="121">
        <f>VLOOKUP($C346,'1 预算编制表单'!$C:$BJ,60,FALSE)</f>
        <v>0</v>
      </c>
      <c r="BF346" s="121">
        <f>BE346-BG346</f>
        <v>0</v>
      </c>
      <c r="BG346" s="121">
        <f>SUM(BG347:BG354)</f>
        <v>0</v>
      </c>
      <c r="BH346" s="121">
        <f>VLOOKUP($C346,'1 预算编制表单'!$C:$BJ,27,FALSE)</f>
        <v>0</v>
      </c>
      <c r="BI346" s="121">
        <f>BH346-BJ346</f>
        <v>0</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customHeight="1" outlineLevel="4" spans="1:95">
      <c r="A347" s="122"/>
      <c r="B347" s="123"/>
      <c r="C347" s="124" t="s">
        <v>56</v>
      </c>
      <c r="D347" s="122" t="s">
        <v>2815</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customHeight="1" outlineLevel="4" spans="1:95">
      <c r="A348" s="122"/>
      <c r="B348" s="123"/>
      <c r="C348" s="124"/>
      <c r="D348" s="122"/>
      <c r="E348" s="123"/>
      <c r="F348" s="123"/>
      <c r="G348" s="123"/>
      <c r="H348" s="125"/>
      <c r="I348" s="125"/>
      <c r="J348" s="125">
        <f t="shared" si="3853"/>
        <v>0</v>
      </c>
      <c r="K348" s="125">
        <f t="shared" ref="K348:K349" si="4070">K347+1</f>
        <v>1</v>
      </c>
      <c r="L348" s="150"/>
      <c r="M348" s="151">
        <f>IFERROR(VLOOKUP($L348,'2-2 引出数据_合同数据仓库'!$B$2:$BP$10000,3,FALSE),0)</f>
        <v>0</v>
      </c>
      <c r="N348" s="125"/>
      <c r="O348" s="151">
        <f>IFERROR(VLOOKUP((LEFT(VLOOKUP($L348,'2-2 引出数据_合同数据仓库'!$B$2:$BP$10000,64,FALSE),15)&amp;(RIGHT(VLOOKUP($L348,'2-2 引出数据_合同数据仓库'!$B$2:$BP$10000,64,FALSE),4)+1)),'2-2 引出数据_合同数据仓库'!$B$2:$BP$10000,3,FALSE),0)</f>
        <v>0</v>
      </c>
      <c r="P348" s="125"/>
      <c r="Q348" s="125">
        <f>IFERROR(VLOOKUP($L348,'2-2 引出数据_合同数据仓库'!$B$2:$BP$10000,28,FALSE),0)</f>
        <v>0</v>
      </c>
      <c r="R348" s="125">
        <f>IFERROR(VLOOKUP($L348,'2-2 引出数据_合同数据仓库'!$B$2:$BP$10000,29,FALSE),0)</f>
        <v>0</v>
      </c>
      <c r="S348" s="125">
        <f>IFERROR(VLOOKUP($L348,'2-2 引出数据_合同数据仓库'!$B$2:$BP$10000,4,FALSE),0)</f>
        <v>0</v>
      </c>
      <c r="T348" s="125"/>
      <c r="U348" s="125">
        <f>IFERROR(VLOOKUP($L348,'2-2 引出数据_合同数据仓库'!$B$2:$BP$10000,15,FALSE),0)</f>
        <v>0</v>
      </c>
      <c r="V348" s="125">
        <f t="shared" ref="V348:V353" si="4071">U348/(S348-R348+1)*365</f>
        <v>0</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0</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0</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0</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0</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0</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0</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customHeight="1" outlineLevel="4" spans="1:95">
      <c r="A349" s="122"/>
      <c r="B349" s="123"/>
      <c r="C349" s="124"/>
      <c r="D349" s="122"/>
      <c r="E349" s="123"/>
      <c r="F349" s="123"/>
      <c r="G349" s="123"/>
      <c r="H349" s="125"/>
      <c r="I349" s="125"/>
      <c r="J349" s="125">
        <f t="shared" si="3853"/>
        <v>0</v>
      </c>
      <c r="K349" s="125">
        <f t="shared" si="4070"/>
        <v>2</v>
      </c>
      <c r="L349" s="150"/>
      <c r="M349" s="151">
        <f>IFERROR(VLOOKUP($L349,'2-2 引出数据_合同数据仓库'!$B$2:$BP$10000,3,FALSE),0)</f>
        <v>0</v>
      </c>
      <c r="N349" s="125"/>
      <c r="O349" s="151">
        <f>IFERROR(VLOOKUP((LEFT(VLOOKUP($L349,'2-2 引出数据_合同数据仓库'!$B$2:$BP$10000,64,FALSE),15)&amp;(RIGHT(VLOOKUP($L349,'2-2 引出数据_合同数据仓库'!$B$2:$BP$10000,64,FALSE),4)+1)),'2-2 引出数据_合同数据仓库'!$B$2:$BP$10000,3,FALSE),0)</f>
        <v>0</v>
      </c>
      <c r="P349" s="125"/>
      <c r="Q349" s="125">
        <f>IFERROR(VLOOKUP($L349,'2-2 引出数据_合同数据仓库'!$B$2:$BP$10000,28,FALSE),0)</f>
        <v>0</v>
      </c>
      <c r="R349" s="125">
        <f>IFERROR(VLOOKUP($L349,'2-2 引出数据_合同数据仓库'!$B$2:$BP$10000,29,FALSE),0)</f>
        <v>0</v>
      </c>
      <c r="S349" s="125">
        <f>IFERROR(VLOOKUP($L349,'2-2 引出数据_合同数据仓库'!$B$2:$BP$10000,4,FALSE),0)</f>
        <v>0</v>
      </c>
      <c r="T349" s="125"/>
      <c r="U349" s="125">
        <f>IFERROR(VLOOKUP($L349,'2-2 引出数据_合同数据仓库'!$B$2:$BP$10000,15,FALSE),0)</f>
        <v>0</v>
      </c>
      <c r="V349" s="125">
        <f t="shared" si="4071"/>
        <v>0</v>
      </c>
      <c r="W349" s="125"/>
      <c r="X349" s="157">
        <v>45658</v>
      </c>
      <c r="Y349" s="157">
        <f t="shared" si="4072"/>
        <v>45688</v>
      </c>
      <c r="Z349" s="161">
        <f t="shared" si="4073"/>
        <v>0</v>
      </c>
      <c r="AA349" s="157">
        <f t="shared" si="4074"/>
        <v>45689</v>
      </c>
      <c r="AB349" s="157">
        <f t="shared" si="4075"/>
        <v>45716</v>
      </c>
      <c r="AC349" s="161">
        <f t="shared" si="4076"/>
        <v>0</v>
      </c>
      <c r="AD349" s="157">
        <f t="shared" si="4077"/>
        <v>45717</v>
      </c>
      <c r="AE349" s="157">
        <f t="shared" si="4078"/>
        <v>45747</v>
      </c>
      <c r="AF349" s="161">
        <f t="shared" si="4079"/>
        <v>0</v>
      </c>
      <c r="AG349" s="157">
        <f t="shared" si="4080"/>
        <v>45748</v>
      </c>
      <c r="AH349" s="157">
        <f t="shared" si="4081"/>
        <v>45777</v>
      </c>
      <c r="AI349" s="161">
        <f t="shared" si="4082"/>
        <v>0</v>
      </c>
      <c r="AJ349" s="157">
        <f t="shared" si="4083"/>
        <v>45778</v>
      </c>
      <c r="AK349" s="157">
        <f t="shared" si="4084"/>
        <v>45808</v>
      </c>
      <c r="AL349" s="161">
        <f t="shared" si="4085"/>
        <v>0</v>
      </c>
      <c r="AM349" s="157">
        <f t="shared" si="4086"/>
        <v>45809</v>
      </c>
      <c r="AN349" s="157">
        <f t="shared" si="4087"/>
        <v>45838</v>
      </c>
      <c r="AO349" s="161">
        <f t="shared" si="4088"/>
        <v>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引出数据_合同数据仓库'!$B$2:$BP$10000,3,FALSE),0)</f>
        <v>0</v>
      </c>
      <c r="N350" s="125"/>
      <c r="O350" s="151">
        <f>IFERROR(VLOOKUP((LEFT(VLOOKUP($L350,'2-2 引出数据_合同数据仓库'!$B$2:$BP$10000,64,FALSE),15)&amp;(RIGHT(VLOOKUP($L350,'2-2 引出数据_合同数据仓库'!$B$2:$BP$10000,64,FALSE),4)+1)),'2-2 引出数据_合同数据仓库'!$B$2:$BP$10000,3,FALSE),0)</f>
        <v>0</v>
      </c>
      <c r="P350" s="125"/>
      <c r="Q350" s="125">
        <f>IFERROR(VLOOKUP($L350,'2-2 引出数据_合同数据仓库'!$B$2:$BP$10000,28,FALSE),0)</f>
        <v>0</v>
      </c>
      <c r="R350" s="125">
        <f>IFERROR(VLOOKUP($L350,'2-2 引出数据_合同数据仓库'!$B$2:$BP$10000,29,FALSE),0)</f>
        <v>0</v>
      </c>
      <c r="S350" s="125">
        <f>IFERROR(VLOOKUP($L350,'2-2 引出数据_合同数据仓库'!$B$2:$BP$10000,4,FALSE),0)</f>
        <v>0</v>
      </c>
      <c r="T350" s="125"/>
      <c r="U350" s="125">
        <f>IFERROR(VLOOKUP($L350,'2-2 引出数据_合同数据仓库'!$B$2:$BP$10000,15,FALSE),0)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引出数据_合同数据仓库'!$B$2:$BP$10000,3,FALSE),0)</f>
        <v>0</v>
      </c>
      <c r="N351" s="125"/>
      <c r="O351" s="151">
        <f>IFERROR(VLOOKUP((LEFT(VLOOKUP($L351,'2-2 引出数据_合同数据仓库'!$B$2:$BP$10000,64,FALSE),15)&amp;(RIGHT(VLOOKUP($L351,'2-2 引出数据_合同数据仓库'!$B$2:$BP$10000,64,FALSE),4)+1)),'2-2 引出数据_合同数据仓库'!$B$2:$BP$10000,3,FALSE),0)</f>
        <v>0</v>
      </c>
      <c r="P351" s="125"/>
      <c r="Q351" s="125">
        <f>IFERROR(VLOOKUP($L351,'2-2 引出数据_合同数据仓库'!$B$2:$BP$10000,28,FALSE),0)</f>
        <v>0</v>
      </c>
      <c r="R351" s="125">
        <f>IFERROR(VLOOKUP($L351,'2-2 引出数据_合同数据仓库'!$B$2:$BP$10000,29,FALSE),0)</f>
        <v>0</v>
      </c>
      <c r="S351" s="125">
        <f>IFERROR(VLOOKUP($L351,'2-2 引出数据_合同数据仓库'!$B$2:$BP$10000,4,FALSE),0)</f>
        <v>0</v>
      </c>
      <c r="T351" s="125"/>
      <c r="U351" s="125">
        <f>IFERROR(VLOOKUP($L351,'2-2 引出数据_合同数据仓库'!$B$2:$BP$10000,15,FALSE),0)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引出数据_合同数据仓库'!$B$2:$BP$10000,3,FALSE),0)</f>
        <v>0</v>
      </c>
      <c r="N352" s="125"/>
      <c r="O352" s="151">
        <f>IFERROR(VLOOKUP((LEFT(VLOOKUP($L352,'2-2 引出数据_合同数据仓库'!$B$2:$BP$10000,64,FALSE),15)&amp;(RIGHT(VLOOKUP($L352,'2-2 引出数据_合同数据仓库'!$B$2:$BP$10000,64,FALSE),4)+1)),'2-2 引出数据_合同数据仓库'!$B$2:$BP$10000,3,FALSE),0)</f>
        <v>0</v>
      </c>
      <c r="P352" s="125"/>
      <c r="Q352" s="125">
        <f>IFERROR(VLOOKUP($L352,'2-2 引出数据_合同数据仓库'!$B$2:$BP$10000,28,FALSE),0)</f>
        <v>0</v>
      </c>
      <c r="R352" s="125">
        <f>IFERROR(VLOOKUP($L352,'2-2 引出数据_合同数据仓库'!$B$2:$BP$10000,29,FALSE),0)</f>
        <v>0</v>
      </c>
      <c r="S352" s="125">
        <f>IFERROR(VLOOKUP($L352,'2-2 引出数据_合同数据仓库'!$B$2:$BP$10000,4,FALSE),0)</f>
        <v>0</v>
      </c>
      <c r="T352" s="125"/>
      <c r="U352" s="125">
        <f>IFERROR(VLOOKUP($L352,'2-2 引出数据_合同数据仓库'!$B$2:$BP$10000,15,FALSE),0)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引出数据_合同数据仓库'!$B$2:$BP$10000,3,FALSE),0)</f>
        <v>0</v>
      </c>
      <c r="N353" s="125"/>
      <c r="O353" s="151">
        <f>IFERROR(VLOOKUP((LEFT(VLOOKUP($L353,'2-2 引出数据_合同数据仓库'!$B$2:$BP$10000,64,FALSE),15)&amp;(RIGHT(VLOOKUP($L353,'2-2 引出数据_合同数据仓库'!$B$2:$BP$10000,64,FALSE),4)+1)),'2-2 引出数据_合同数据仓库'!$B$2:$BP$10000,3,FALSE),0)</f>
        <v>0</v>
      </c>
      <c r="P353" s="125"/>
      <c r="Q353" s="125">
        <f>IFERROR(VLOOKUP($L353,'2-2 引出数据_合同数据仓库'!$B$2:$BP$10000,28,FALSE),0)</f>
        <v>0</v>
      </c>
      <c r="R353" s="125">
        <f>IFERROR(VLOOKUP($L353,'2-2 引出数据_合同数据仓库'!$B$2:$BP$10000,29,FALSE),0)</f>
        <v>0</v>
      </c>
      <c r="S353" s="125">
        <f>IFERROR(VLOOKUP($L353,'2-2 引出数据_合同数据仓库'!$B$2:$BP$10000,4,FALSE),0)</f>
        <v>0</v>
      </c>
      <c r="T353" s="125"/>
      <c r="U353" s="125">
        <f>IFERROR(VLOOKUP($L353,'2-2 引出数据_合同数据仓库'!$B$2:$BP$10000,15,FALSE),0)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customHeight="1" outlineLevel="4" spans="1:95">
      <c r="A354" s="126" t="s">
        <v>2806</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customHeight="1" outlineLevel="3" spans="1:95">
      <c r="A355" s="118"/>
      <c r="B355" s="119" t="s">
        <v>784</v>
      </c>
      <c r="C355" s="120" t="s">
        <v>1297</v>
      </c>
      <c r="D355" s="118" t="s">
        <v>1298</v>
      </c>
      <c r="E355" s="119"/>
      <c r="F355" s="119"/>
      <c r="G355" s="119" t="s">
        <v>928</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引出数据_合同数据仓库'!$B$2:$BP$10000,3,FALSE),0)</f>
        <v>0</v>
      </c>
      <c r="N356" s="125"/>
      <c r="O356" s="151">
        <f>IFERROR(VLOOKUP((LEFT(VLOOKUP($L356,'2-2 引出数据_合同数据仓库'!$B$2:$BP$10000,64,FALSE),15)&amp;(RIGHT(VLOOKUP($L356,'2-2 引出数据_合同数据仓库'!$B$2:$BP$10000,64,FALSE),4)+1)),'2-2 引出数据_合同数据仓库'!$B$2:$BP$10000,3,FALSE),0)</f>
        <v>0</v>
      </c>
      <c r="P356" s="125"/>
      <c r="Q356" s="125">
        <f>IFERROR(VLOOKUP($L356,'2-2 引出数据_合同数据仓库'!$B$2:$BP$10000,28,FALSE),0)</f>
        <v>0</v>
      </c>
      <c r="R356" s="125">
        <f>IFERROR(VLOOKUP($L356,'2-2 引出数据_合同数据仓库'!$B$2:$BP$10000,29,FALSE),0)</f>
        <v>0</v>
      </c>
      <c r="S356" s="125">
        <f>IFERROR(VLOOKUP($L356,'2-2 引出数据_合同数据仓库'!$B$2:$BP$10000,4,FALSE),0)</f>
        <v>0</v>
      </c>
      <c r="T356" s="125"/>
      <c r="U356" s="125">
        <f>IFERROR(VLOOKUP($L356,'2-2 引出数据_合同数据仓库'!$B$2:$BP$10000,15,FALSE),0)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引出数据_合同数据仓库'!$B$2:$BP$10000,3,FALSE),0)</f>
        <v>0</v>
      </c>
      <c r="N357" s="125"/>
      <c r="O357" s="151">
        <f>IFERROR(VLOOKUP((LEFT(VLOOKUP($L357,'2-2 引出数据_合同数据仓库'!$B$2:$BP$10000,64,FALSE),15)&amp;(RIGHT(VLOOKUP($L357,'2-2 引出数据_合同数据仓库'!$B$2:$BP$10000,64,FALSE),4)+1)),'2-2 引出数据_合同数据仓库'!$B$2:$BP$10000,3,FALSE),0)</f>
        <v>0</v>
      </c>
      <c r="P357" s="125"/>
      <c r="Q357" s="125">
        <f>IFERROR(VLOOKUP($L357,'2-2 引出数据_合同数据仓库'!$B$2:$BP$10000,28,FALSE),0)</f>
        <v>0</v>
      </c>
      <c r="R357" s="125">
        <f>IFERROR(VLOOKUP($L357,'2-2 引出数据_合同数据仓库'!$B$2:$BP$10000,29,FALSE),0)</f>
        <v>0</v>
      </c>
      <c r="S357" s="125">
        <f>IFERROR(VLOOKUP($L357,'2-2 引出数据_合同数据仓库'!$B$2:$BP$10000,4,FALSE),0)</f>
        <v>0</v>
      </c>
      <c r="T357" s="125"/>
      <c r="U357" s="125">
        <f>IFERROR(VLOOKUP($L357,'2-2 引出数据_合同数据仓库'!$B$2:$BP$10000,15,FALSE),0)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引出数据_合同数据仓库'!$B$2:$BP$10000,3,FALSE),0)</f>
        <v>0</v>
      </c>
      <c r="N358" s="125"/>
      <c r="O358" s="151">
        <f>IFERROR(VLOOKUP((LEFT(VLOOKUP($L358,'2-2 引出数据_合同数据仓库'!$B$2:$BP$10000,64,FALSE),15)&amp;(RIGHT(VLOOKUP($L358,'2-2 引出数据_合同数据仓库'!$B$2:$BP$10000,64,FALSE),4)+1)),'2-2 引出数据_合同数据仓库'!$B$2:$BP$10000,3,FALSE),0)</f>
        <v>0</v>
      </c>
      <c r="P358" s="125"/>
      <c r="Q358" s="125">
        <f>IFERROR(VLOOKUP($L358,'2-2 引出数据_合同数据仓库'!$B$2:$BP$10000,28,FALSE),0)</f>
        <v>0</v>
      </c>
      <c r="R358" s="125">
        <f>IFERROR(VLOOKUP($L358,'2-2 引出数据_合同数据仓库'!$B$2:$BP$10000,29,FALSE),0)</f>
        <v>0</v>
      </c>
      <c r="S358" s="125">
        <f>IFERROR(VLOOKUP($L358,'2-2 引出数据_合同数据仓库'!$B$2:$BP$10000,4,FALSE),0)</f>
        <v>0</v>
      </c>
      <c r="T358" s="125"/>
      <c r="U358" s="125">
        <f>IFERROR(VLOOKUP($L358,'2-2 引出数据_合同数据仓库'!$B$2:$BP$10000,15,FALSE),0)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引出数据_合同数据仓库'!$B$2:$BP$10000,3,FALSE),0)</f>
        <v>0</v>
      </c>
      <c r="N359" s="125"/>
      <c r="O359" s="151">
        <f>IFERROR(VLOOKUP((LEFT(VLOOKUP($L359,'2-2 引出数据_合同数据仓库'!$B$2:$BP$10000,64,FALSE),15)&amp;(RIGHT(VLOOKUP($L359,'2-2 引出数据_合同数据仓库'!$B$2:$BP$10000,64,FALSE),4)+1)),'2-2 引出数据_合同数据仓库'!$B$2:$BP$10000,3,FALSE),0)</f>
        <v>0</v>
      </c>
      <c r="P359" s="125"/>
      <c r="Q359" s="125">
        <f>IFERROR(VLOOKUP($L359,'2-2 引出数据_合同数据仓库'!$B$2:$BP$10000,28,FALSE),0)</f>
        <v>0</v>
      </c>
      <c r="R359" s="125">
        <f>IFERROR(VLOOKUP($L359,'2-2 引出数据_合同数据仓库'!$B$2:$BP$10000,29,FALSE),0)</f>
        <v>0</v>
      </c>
      <c r="S359" s="125">
        <f>IFERROR(VLOOKUP($L359,'2-2 引出数据_合同数据仓库'!$B$2:$BP$10000,4,FALSE),0)</f>
        <v>0</v>
      </c>
      <c r="T359" s="125"/>
      <c r="U359" s="125">
        <f>IFERROR(VLOOKUP($L359,'2-2 引出数据_合同数据仓库'!$B$2:$BP$10000,15,FALSE),0)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customHeight="1" outlineLevel="4" spans="1:95">
      <c r="A360" s="126" t="s">
        <v>2806</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customHeight="1" outlineLevel="3" spans="1:95">
      <c r="A361" s="118"/>
      <c r="B361" s="119" t="s">
        <v>784</v>
      </c>
      <c r="C361" s="120" t="s">
        <v>1299</v>
      </c>
      <c r="D361" s="118" t="s">
        <v>1300</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引出数据_合同数据仓库'!$B$2:$BP$10000,3,FALSE),0)</f>
        <v>0</v>
      </c>
      <c r="N362" s="125"/>
      <c r="O362" s="151">
        <f>IFERROR(VLOOKUP((LEFT(VLOOKUP($L362,'2-2 引出数据_合同数据仓库'!$B$2:$BP$10000,64,FALSE),15)&amp;(RIGHT(VLOOKUP($L362,'2-2 引出数据_合同数据仓库'!$B$2:$BP$10000,64,FALSE),4)+1)),'2-2 引出数据_合同数据仓库'!$B$2:$BP$10000,3,FALSE),0)</f>
        <v>0</v>
      </c>
      <c r="P362" s="125"/>
      <c r="Q362" s="125">
        <f>IFERROR(VLOOKUP($L362,'2-2 引出数据_合同数据仓库'!$B$2:$BP$10000,28,FALSE),0)</f>
        <v>0</v>
      </c>
      <c r="R362" s="125">
        <f>IFERROR(VLOOKUP($L362,'2-2 引出数据_合同数据仓库'!$B$2:$BP$10000,29,FALSE),0)</f>
        <v>0</v>
      </c>
      <c r="S362" s="125">
        <f>IFERROR(VLOOKUP($L362,'2-2 引出数据_合同数据仓库'!$B$2:$BP$10000,4,FALSE),0)</f>
        <v>0</v>
      </c>
      <c r="T362" s="125"/>
      <c r="U362" s="125">
        <f>IFERROR(VLOOKUP($L362,'2-2 引出数据_合同数据仓库'!$B$2:$BP$10000,15,FALSE),0)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引出数据_合同数据仓库'!$B$2:$BP$10000,3,FALSE),0)</f>
        <v>0</v>
      </c>
      <c r="N363" s="125"/>
      <c r="O363" s="151">
        <f>IFERROR(VLOOKUP((LEFT(VLOOKUP($L363,'2-2 引出数据_合同数据仓库'!$B$2:$BP$10000,64,FALSE),15)&amp;(RIGHT(VLOOKUP($L363,'2-2 引出数据_合同数据仓库'!$B$2:$BP$10000,64,FALSE),4)+1)),'2-2 引出数据_合同数据仓库'!$B$2:$BP$10000,3,FALSE),0)</f>
        <v>0</v>
      </c>
      <c r="P363" s="125"/>
      <c r="Q363" s="125">
        <f>IFERROR(VLOOKUP($L363,'2-2 引出数据_合同数据仓库'!$B$2:$BP$10000,28,FALSE),0)</f>
        <v>0</v>
      </c>
      <c r="R363" s="125">
        <f>IFERROR(VLOOKUP($L363,'2-2 引出数据_合同数据仓库'!$B$2:$BP$10000,29,FALSE),0)</f>
        <v>0</v>
      </c>
      <c r="S363" s="125">
        <f>IFERROR(VLOOKUP($L363,'2-2 引出数据_合同数据仓库'!$B$2:$BP$10000,4,FALSE),0)</f>
        <v>0</v>
      </c>
      <c r="T363" s="125"/>
      <c r="U363" s="125">
        <f>IFERROR(VLOOKUP($L363,'2-2 引出数据_合同数据仓库'!$B$2:$BP$10000,15,FALSE),0)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引出数据_合同数据仓库'!$B$2:$BP$10000,3,FALSE),0)</f>
        <v>0</v>
      </c>
      <c r="N364" s="125"/>
      <c r="O364" s="151">
        <f>IFERROR(VLOOKUP((LEFT(VLOOKUP($L364,'2-2 引出数据_合同数据仓库'!$B$2:$BP$10000,64,FALSE),15)&amp;(RIGHT(VLOOKUP($L364,'2-2 引出数据_合同数据仓库'!$B$2:$BP$10000,64,FALSE),4)+1)),'2-2 引出数据_合同数据仓库'!$B$2:$BP$10000,3,FALSE),0)</f>
        <v>0</v>
      </c>
      <c r="P364" s="125"/>
      <c r="Q364" s="125">
        <f>IFERROR(VLOOKUP($L364,'2-2 引出数据_合同数据仓库'!$B$2:$BP$10000,28,FALSE),0)</f>
        <v>0</v>
      </c>
      <c r="R364" s="125">
        <f>IFERROR(VLOOKUP($L364,'2-2 引出数据_合同数据仓库'!$B$2:$BP$10000,29,FALSE),0)</f>
        <v>0</v>
      </c>
      <c r="S364" s="125">
        <f>IFERROR(VLOOKUP($L364,'2-2 引出数据_合同数据仓库'!$B$2:$BP$10000,4,FALSE),0)</f>
        <v>0</v>
      </c>
      <c r="T364" s="125"/>
      <c r="U364" s="125">
        <f>IFERROR(VLOOKUP($L364,'2-2 引出数据_合同数据仓库'!$B$2:$BP$10000,15,FALSE),0)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引出数据_合同数据仓库'!$B$2:$BP$10000,3,FALSE),0)</f>
        <v>0</v>
      </c>
      <c r="N365" s="125"/>
      <c r="O365" s="151">
        <f>IFERROR(VLOOKUP((LEFT(VLOOKUP($L365,'2-2 引出数据_合同数据仓库'!$B$2:$BP$10000,64,FALSE),15)&amp;(RIGHT(VLOOKUP($L365,'2-2 引出数据_合同数据仓库'!$B$2:$BP$10000,64,FALSE),4)+1)),'2-2 引出数据_合同数据仓库'!$B$2:$BP$10000,3,FALSE),0)</f>
        <v>0</v>
      </c>
      <c r="P365" s="125"/>
      <c r="Q365" s="125">
        <f>IFERROR(VLOOKUP($L365,'2-2 引出数据_合同数据仓库'!$B$2:$BP$10000,28,FALSE),0)</f>
        <v>0</v>
      </c>
      <c r="R365" s="125">
        <f>IFERROR(VLOOKUP($L365,'2-2 引出数据_合同数据仓库'!$B$2:$BP$10000,29,FALSE),0)</f>
        <v>0</v>
      </c>
      <c r="S365" s="125">
        <f>IFERROR(VLOOKUP($L365,'2-2 引出数据_合同数据仓库'!$B$2:$BP$10000,4,FALSE),0)</f>
        <v>0</v>
      </c>
      <c r="T365" s="125"/>
      <c r="U365" s="125">
        <f>IFERROR(VLOOKUP($L365,'2-2 引出数据_合同数据仓库'!$B$2:$BP$10000,15,FALSE),0)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customHeight="1" outlineLevel="4" spans="1:95">
      <c r="A366" s="126" t="s">
        <v>2806</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customHeight="1" outlineLevel="3" spans="1:95">
      <c r="A367" s="118"/>
      <c r="B367" s="119" t="s">
        <v>784</v>
      </c>
      <c r="C367" s="120" t="s">
        <v>1326</v>
      </c>
      <c r="D367" s="118" t="s">
        <v>1327</v>
      </c>
      <c r="E367" s="119" t="s">
        <v>1328</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引出数据_合同数据仓库'!$B$2:$BP$10000,3,FALSE),0)</f>
        <v>0</v>
      </c>
      <c r="N368" s="125"/>
      <c r="O368" s="151">
        <f>IFERROR(VLOOKUP((LEFT(VLOOKUP($L368,'2-2 引出数据_合同数据仓库'!$B$2:$BP$10000,64,FALSE),15)&amp;(RIGHT(VLOOKUP($L368,'2-2 引出数据_合同数据仓库'!$B$2:$BP$10000,64,FALSE),4)+1)),'2-2 引出数据_合同数据仓库'!$B$2:$BP$10000,3,FALSE),0)</f>
        <v>0</v>
      </c>
      <c r="P368" s="125"/>
      <c r="Q368" s="125">
        <f>IFERROR(VLOOKUP($L368,'2-2 引出数据_合同数据仓库'!$B$2:$BP$10000,28,FALSE),0)</f>
        <v>0</v>
      </c>
      <c r="R368" s="125">
        <f>IFERROR(VLOOKUP($L368,'2-2 引出数据_合同数据仓库'!$B$2:$BP$10000,29,FALSE),0)</f>
        <v>0</v>
      </c>
      <c r="S368" s="125">
        <f>IFERROR(VLOOKUP($L368,'2-2 引出数据_合同数据仓库'!$B$2:$BP$10000,4,FALSE),0)</f>
        <v>0</v>
      </c>
      <c r="T368" s="125"/>
      <c r="U368" s="125">
        <f>IFERROR(VLOOKUP($L368,'2-2 引出数据_合同数据仓库'!$B$2:$BP$10000,15,FALSE),0)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引出数据_合同数据仓库'!$B$2:$BP$10000,3,FALSE),0)</f>
        <v>0</v>
      </c>
      <c r="N369" s="125"/>
      <c r="O369" s="151">
        <f>IFERROR(VLOOKUP((LEFT(VLOOKUP($L369,'2-2 引出数据_合同数据仓库'!$B$2:$BP$10000,64,FALSE),15)&amp;(RIGHT(VLOOKUP($L369,'2-2 引出数据_合同数据仓库'!$B$2:$BP$10000,64,FALSE),4)+1)),'2-2 引出数据_合同数据仓库'!$B$2:$BP$10000,3,FALSE),0)</f>
        <v>0</v>
      </c>
      <c r="P369" s="125"/>
      <c r="Q369" s="125">
        <f>IFERROR(VLOOKUP($L369,'2-2 引出数据_合同数据仓库'!$B$2:$BP$10000,28,FALSE),0)</f>
        <v>0</v>
      </c>
      <c r="R369" s="125">
        <f>IFERROR(VLOOKUP($L369,'2-2 引出数据_合同数据仓库'!$B$2:$BP$10000,29,FALSE),0)</f>
        <v>0</v>
      </c>
      <c r="S369" s="125">
        <f>IFERROR(VLOOKUP($L369,'2-2 引出数据_合同数据仓库'!$B$2:$BP$10000,4,FALSE),0)</f>
        <v>0</v>
      </c>
      <c r="T369" s="125"/>
      <c r="U369" s="125">
        <f>IFERROR(VLOOKUP($L369,'2-2 引出数据_合同数据仓库'!$B$2:$BP$10000,15,FALSE),0)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引出数据_合同数据仓库'!$B$2:$BP$10000,3,FALSE),0)</f>
        <v>0</v>
      </c>
      <c r="N370" s="125"/>
      <c r="O370" s="151">
        <f>IFERROR(VLOOKUP((LEFT(VLOOKUP($L370,'2-2 引出数据_合同数据仓库'!$B$2:$BP$10000,64,FALSE),15)&amp;(RIGHT(VLOOKUP($L370,'2-2 引出数据_合同数据仓库'!$B$2:$BP$10000,64,FALSE),4)+1)),'2-2 引出数据_合同数据仓库'!$B$2:$BP$10000,3,FALSE),0)</f>
        <v>0</v>
      </c>
      <c r="P370" s="125"/>
      <c r="Q370" s="125">
        <f>IFERROR(VLOOKUP($L370,'2-2 引出数据_合同数据仓库'!$B$2:$BP$10000,28,FALSE),0)</f>
        <v>0</v>
      </c>
      <c r="R370" s="125">
        <f>IFERROR(VLOOKUP($L370,'2-2 引出数据_合同数据仓库'!$B$2:$BP$10000,29,FALSE),0)</f>
        <v>0</v>
      </c>
      <c r="S370" s="125">
        <f>IFERROR(VLOOKUP($L370,'2-2 引出数据_合同数据仓库'!$B$2:$BP$10000,4,FALSE),0)</f>
        <v>0</v>
      </c>
      <c r="T370" s="125"/>
      <c r="U370" s="125">
        <f>IFERROR(VLOOKUP($L370,'2-2 引出数据_合同数据仓库'!$B$2:$BP$10000,15,FALSE),0)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引出数据_合同数据仓库'!$B$2:$BP$10000,3,FALSE),0)</f>
        <v>0</v>
      </c>
      <c r="N371" s="125"/>
      <c r="O371" s="151">
        <f>IFERROR(VLOOKUP((LEFT(VLOOKUP($L371,'2-2 引出数据_合同数据仓库'!$B$2:$BP$10000,64,FALSE),15)&amp;(RIGHT(VLOOKUP($L371,'2-2 引出数据_合同数据仓库'!$B$2:$BP$10000,64,FALSE),4)+1)),'2-2 引出数据_合同数据仓库'!$B$2:$BP$10000,3,FALSE),0)</f>
        <v>0</v>
      </c>
      <c r="P371" s="125"/>
      <c r="Q371" s="125">
        <f>IFERROR(VLOOKUP($L371,'2-2 引出数据_合同数据仓库'!$B$2:$BP$10000,28,FALSE),0)</f>
        <v>0</v>
      </c>
      <c r="R371" s="125">
        <f>IFERROR(VLOOKUP($L371,'2-2 引出数据_合同数据仓库'!$B$2:$BP$10000,29,FALSE),0)</f>
        <v>0</v>
      </c>
      <c r="S371" s="125">
        <f>IFERROR(VLOOKUP($L371,'2-2 引出数据_合同数据仓库'!$B$2:$BP$10000,4,FALSE),0)</f>
        <v>0</v>
      </c>
      <c r="T371" s="125"/>
      <c r="U371" s="125">
        <f>IFERROR(VLOOKUP($L371,'2-2 引出数据_合同数据仓库'!$B$2:$BP$10000,15,FALSE),0)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customHeight="1" outlineLevel="4" spans="1:95">
      <c r="A372" s="126" t="s">
        <v>2806</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customHeight="1" outlineLevel="3" spans="1:95">
      <c r="A373" s="118"/>
      <c r="B373" s="119" t="s">
        <v>784</v>
      </c>
      <c r="C373" s="120" t="s">
        <v>1341</v>
      </c>
      <c r="D373" s="118" t="s">
        <v>1342</v>
      </c>
      <c r="E373" s="119" t="s">
        <v>1343</v>
      </c>
      <c r="F373" s="119"/>
      <c r="G373" s="119" t="s">
        <v>928</v>
      </c>
      <c r="H373" s="121">
        <f>X373+AA373+AD373+AG373+AJ373+AM373+AP373+AS373+AV373+AY373+BB373+BE373</f>
        <v>0</v>
      </c>
      <c r="I373" s="121">
        <f>Y373+AB373+AE373+AH373+AK373+AN373+AQ373+AT373+AW373+AZ373+BC373+BF373</f>
        <v>0</v>
      </c>
      <c r="J373" s="121">
        <f t="shared" si="3853"/>
        <v>0</v>
      </c>
      <c r="K373" s="121"/>
      <c r="L373" s="149"/>
      <c r="M373" s="149"/>
      <c r="N373" s="121"/>
      <c r="O373" s="121"/>
      <c r="P373" s="121"/>
      <c r="Q373" s="121"/>
      <c r="R373" s="121"/>
      <c r="S373" s="121"/>
      <c r="T373" s="121"/>
      <c r="U373" s="121"/>
      <c r="V373" s="121"/>
      <c r="W373" s="121"/>
      <c r="X373" s="121">
        <f>VLOOKUP($C373,'1 预算编制表单'!$C:$BJ,27,FALSE)</f>
        <v>0</v>
      </c>
      <c r="Y373" s="121">
        <f>X373-Z373</f>
        <v>0</v>
      </c>
      <c r="Z373" s="121">
        <f>SUM(Z374:Z378)</f>
        <v>0</v>
      </c>
      <c r="AA373" s="121">
        <f>VLOOKUP($C373,'1 预算编制表单'!$C:$BJ,30,FALSE)</f>
        <v>0</v>
      </c>
      <c r="AB373" s="121">
        <f>AA373-AC373</f>
        <v>0</v>
      </c>
      <c r="AC373" s="121">
        <f>SUM(AC374:AC378)</f>
        <v>0</v>
      </c>
      <c r="AD373" s="121">
        <f>VLOOKUP($C373,'1 预算编制表单'!$C:$BJ,33,FALSE)</f>
        <v>0</v>
      </c>
      <c r="AE373" s="121">
        <f>AD373-AF373</f>
        <v>0</v>
      </c>
      <c r="AF373" s="121">
        <f>SUM(AF374:AF378)</f>
        <v>0</v>
      </c>
      <c r="AG373" s="121">
        <f>VLOOKUP($C373,'1 预算编制表单'!$C:$BJ,36,FALSE)</f>
        <v>0</v>
      </c>
      <c r="AH373" s="121">
        <f>AG373-AI373</f>
        <v>0</v>
      </c>
      <c r="AI373" s="121">
        <f>SUM(AI374:AI378)</f>
        <v>0</v>
      </c>
      <c r="AJ373" s="121">
        <f>VLOOKUP($C373,'1 预算编制表单'!$C:$BJ,39,FALSE)</f>
        <v>0</v>
      </c>
      <c r="AK373" s="121">
        <f>AJ373-AL373</f>
        <v>0</v>
      </c>
      <c r="AL373" s="121">
        <f>SUM(AL374:AL378)</f>
        <v>0</v>
      </c>
      <c r="AM373" s="121">
        <f>VLOOKUP($C373,'1 预算编制表单'!$C:$BJ,42,FALSE)</f>
        <v>0</v>
      </c>
      <c r="AN373" s="121">
        <f>AM373-AO373</f>
        <v>0</v>
      </c>
      <c r="AO373" s="121">
        <f>SUM(AO374:AO378)</f>
        <v>0</v>
      </c>
      <c r="AP373" s="121">
        <f>VLOOKUP($C373,'1 预算编制表单'!$C:$BJ,45,FALSE)</f>
        <v>0</v>
      </c>
      <c r="AQ373" s="121">
        <f>AP373-AR373</f>
        <v>0</v>
      </c>
      <c r="AR373" s="121">
        <f>SUM(AR374:AR378)</f>
        <v>0</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customHeight="1" outlineLevel="4" spans="1:95">
      <c r="A374" s="122"/>
      <c r="B374" s="123"/>
      <c r="C374" s="124"/>
      <c r="D374" s="122"/>
      <c r="E374" s="123"/>
      <c r="F374" s="123"/>
      <c r="G374" s="123"/>
      <c r="H374" s="125"/>
      <c r="I374" s="125"/>
      <c r="J374" s="125">
        <f t="shared" si="3853"/>
        <v>0</v>
      </c>
      <c r="K374" s="125">
        <v>1</v>
      </c>
      <c r="L374" s="150"/>
      <c r="M374" s="151">
        <f>IFERROR(VLOOKUP($L374,'2-2 引出数据_合同数据仓库'!$B$2:$BP$10000,3,FALSE),0)</f>
        <v>0</v>
      </c>
      <c r="N374" s="125"/>
      <c r="O374" s="151">
        <f>IFERROR(VLOOKUP((LEFT(VLOOKUP($L374,'2-2 引出数据_合同数据仓库'!$B$2:$BP$10000,64,FALSE),15)&amp;(RIGHT(VLOOKUP($L374,'2-2 引出数据_合同数据仓库'!$B$2:$BP$10000,64,FALSE),4)+1)),'2-2 引出数据_合同数据仓库'!$B$2:$BP$10000,3,FALSE),0)</f>
        <v>0</v>
      </c>
      <c r="P374" s="125"/>
      <c r="Q374" s="125">
        <f>IFERROR(VLOOKUP($L374,'2-2 引出数据_合同数据仓库'!$B$2:$BP$10000,28,FALSE),0)</f>
        <v>0</v>
      </c>
      <c r="R374" s="125">
        <f>IFERROR(VLOOKUP($L374,'2-2 引出数据_合同数据仓库'!$B$2:$BP$10000,29,FALSE),0)</f>
        <v>0</v>
      </c>
      <c r="S374" s="125">
        <f>IFERROR(VLOOKUP($L374,'2-2 引出数据_合同数据仓库'!$B$2:$BP$10000,4,FALSE),0)</f>
        <v>0</v>
      </c>
      <c r="T374" s="125"/>
      <c r="U374" s="125">
        <f>IFERROR(VLOOKUP($L374,'2-2 引出数据_合同数据仓库'!$B$2:$BP$10000,15,FALSE),0)</f>
        <v>0</v>
      </c>
      <c r="V374" s="125">
        <f t="shared" ref="V374:V377" si="4430">U374/(S374-R374+1)*365</f>
        <v>0</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引出数据_合同数据仓库'!$B$2:$BP$10000,3,FALSE),0)</f>
        <v>0</v>
      </c>
      <c r="N375" s="125"/>
      <c r="O375" s="151">
        <f>IFERROR(VLOOKUP((LEFT(VLOOKUP($L375,'2-2 引出数据_合同数据仓库'!$B$2:$BP$10000,64,FALSE),15)&amp;(RIGHT(VLOOKUP($L375,'2-2 引出数据_合同数据仓库'!$B$2:$BP$10000,64,FALSE),4)+1)),'2-2 引出数据_合同数据仓库'!$B$2:$BP$10000,3,FALSE),0)</f>
        <v>0</v>
      </c>
      <c r="P375" s="125"/>
      <c r="Q375" s="125">
        <f>IFERROR(VLOOKUP($L375,'2-2 引出数据_合同数据仓库'!$B$2:$BP$10000,28,FALSE),0)</f>
        <v>0</v>
      </c>
      <c r="R375" s="125">
        <f>IFERROR(VLOOKUP($L375,'2-2 引出数据_合同数据仓库'!$B$2:$BP$10000,29,FALSE),0)</f>
        <v>0</v>
      </c>
      <c r="S375" s="125">
        <f>IFERROR(VLOOKUP($L375,'2-2 引出数据_合同数据仓库'!$B$2:$BP$10000,4,FALSE),0)</f>
        <v>0</v>
      </c>
      <c r="T375" s="125"/>
      <c r="U375" s="125">
        <f>IFERROR(VLOOKUP($L375,'2-2 引出数据_合同数据仓库'!$B$2:$BP$10000,15,FALSE),0)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引出数据_合同数据仓库'!$B$2:$BP$10000,3,FALSE),0)</f>
        <v>0</v>
      </c>
      <c r="N376" s="125"/>
      <c r="O376" s="151">
        <f>IFERROR(VLOOKUP((LEFT(VLOOKUP($L376,'2-2 引出数据_合同数据仓库'!$B$2:$BP$10000,64,FALSE),15)&amp;(RIGHT(VLOOKUP($L376,'2-2 引出数据_合同数据仓库'!$B$2:$BP$10000,64,FALSE),4)+1)),'2-2 引出数据_合同数据仓库'!$B$2:$BP$10000,3,FALSE),0)</f>
        <v>0</v>
      </c>
      <c r="P376" s="125"/>
      <c r="Q376" s="125">
        <f>IFERROR(VLOOKUP($L376,'2-2 引出数据_合同数据仓库'!$B$2:$BP$10000,28,FALSE),0)</f>
        <v>0</v>
      </c>
      <c r="R376" s="125">
        <f>IFERROR(VLOOKUP($L376,'2-2 引出数据_合同数据仓库'!$B$2:$BP$10000,29,FALSE),0)</f>
        <v>0</v>
      </c>
      <c r="S376" s="125">
        <f>IFERROR(VLOOKUP($L376,'2-2 引出数据_合同数据仓库'!$B$2:$BP$10000,4,FALSE),0)</f>
        <v>0</v>
      </c>
      <c r="T376" s="125"/>
      <c r="U376" s="125">
        <f>IFERROR(VLOOKUP($L376,'2-2 引出数据_合同数据仓库'!$B$2:$BP$10000,15,FALSE),0)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引出数据_合同数据仓库'!$B$2:$BP$10000,3,FALSE),0)</f>
        <v>0</v>
      </c>
      <c r="N377" s="125"/>
      <c r="O377" s="151">
        <f>IFERROR(VLOOKUP((LEFT(VLOOKUP($L377,'2-2 引出数据_合同数据仓库'!$B$2:$BP$10000,64,FALSE),15)&amp;(RIGHT(VLOOKUP($L377,'2-2 引出数据_合同数据仓库'!$B$2:$BP$10000,64,FALSE),4)+1)),'2-2 引出数据_合同数据仓库'!$B$2:$BP$10000,3,FALSE),0)</f>
        <v>0</v>
      </c>
      <c r="P377" s="125"/>
      <c r="Q377" s="125">
        <f>IFERROR(VLOOKUP($L377,'2-2 引出数据_合同数据仓库'!$B$2:$BP$10000,28,FALSE),0)</f>
        <v>0</v>
      </c>
      <c r="R377" s="125">
        <f>IFERROR(VLOOKUP($L377,'2-2 引出数据_合同数据仓库'!$B$2:$BP$10000,29,FALSE),0)</f>
        <v>0</v>
      </c>
      <c r="S377" s="125">
        <f>IFERROR(VLOOKUP($L377,'2-2 引出数据_合同数据仓库'!$B$2:$BP$10000,4,FALSE),0)</f>
        <v>0</v>
      </c>
      <c r="T377" s="125"/>
      <c r="U377" s="125">
        <f>IFERROR(VLOOKUP($L377,'2-2 引出数据_合同数据仓库'!$B$2:$BP$10000,15,FALSE),0)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customHeight="1" outlineLevel="4" spans="1:95">
      <c r="A378" s="126" t="s">
        <v>2806</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customHeight="1" outlineLevel="3" spans="1:95">
      <c r="A379" s="118"/>
      <c r="B379" s="119" t="s">
        <v>784</v>
      </c>
      <c r="C379" s="120" t="s">
        <v>1344</v>
      </c>
      <c r="D379" s="118" t="s">
        <v>1345</v>
      </c>
      <c r="E379" s="119" t="s">
        <v>1346</v>
      </c>
      <c r="F379" s="119"/>
      <c r="G379" s="119" t="s">
        <v>928</v>
      </c>
      <c r="H379" s="121">
        <f>X379+AA379+AD379+AG379+AJ379+AM379+AP379+AS379+AV379+AY379+BB379+BE379</f>
        <v>0</v>
      </c>
      <c r="I379" s="121">
        <f>Y379+AB379+AE379+AH379+AK379+AN379+AQ379+AT379+AW379+AZ379+BC379+BF379</f>
        <v>0</v>
      </c>
      <c r="J379" s="121">
        <f t="shared" si="3853"/>
        <v>0</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0</v>
      </c>
      <c r="AF379" s="121">
        <f>SUM(AF380:AF384)</f>
        <v>0</v>
      </c>
      <c r="AG379" s="121">
        <f>VLOOKUP($C379,'1 预算编制表单'!$C:$BJ,36,FALSE)</f>
        <v>0</v>
      </c>
      <c r="AH379" s="121">
        <f>AG379-AI379</f>
        <v>0</v>
      </c>
      <c r="AI379" s="121">
        <f>SUM(AI380:AI384)</f>
        <v>0</v>
      </c>
      <c r="AJ379" s="121">
        <f>VLOOKUP($C379,'1 预算编制表单'!$C:$BJ,39,FALSE)</f>
        <v>0</v>
      </c>
      <c r="AK379" s="121">
        <f>AJ379-AL379</f>
        <v>0</v>
      </c>
      <c r="AL379" s="121">
        <f>SUM(AL380:AL384)</f>
        <v>0</v>
      </c>
      <c r="AM379" s="121">
        <f>VLOOKUP($C379,'1 预算编制表单'!$C:$BJ,42,FALSE)</f>
        <v>0</v>
      </c>
      <c r="AN379" s="121">
        <f>AM379-AO379</f>
        <v>0</v>
      </c>
      <c r="AO379" s="121">
        <f>SUM(AO380:AO384)</f>
        <v>0</v>
      </c>
      <c r="AP379" s="121">
        <f>VLOOKUP($C379,'1 预算编制表单'!$C:$BJ,45,FALSE)</f>
        <v>0</v>
      </c>
      <c r="AQ379" s="121">
        <f>AP379-AR379</f>
        <v>0</v>
      </c>
      <c r="AR379" s="121">
        <f>SUM(AR380:AR384)</f>
        <v>0</v>
      </c>
      <c r="AS379" s="121">
        <f>VLOOKUP($C379,'1 预算编制表单'!$C:$BJ,48,FALSE)</f>
        <v>0</v>
      </c>
      <c r="AT379" s="121">
        <f>AS379-AU379</f>
        <v>0</v>
      </c>
      <c r="AU379" s="121">
        <f>SUM(AU380:AU384)</f>
        <v>0</v>
      </c>
      <c r="AV379" s="121">
        <f>VLOOKUP($C379,'1 预算编制表单'!$C:$BJ,51,FALSE)</f>
        <v>0</v>
      </c>
      <c r="AW379" s="121">
        <f>AV379-AX379</f>
        <v>0</v>
      </c>
      <c r="AX379" s="121">
        <f>SUM(AX380:AX384)</f>
        <v>0</v>
      </c>
      <c r="AY379" s="121">
        <f>VLOOKUP($C379,'1 预算编制表单'!$C:$BJ,54,FALSE)</f>
        <v>0</v>
      </c>
      <c r="AZ379" s="121">
        <f>AY379-BA379</f>
        <v>0</v>
      </c>
      <c r="BA379" s="121">
        <f>SUM(BA380:BA384)</f>
        <v>0</v>
      </c>
      <c r="BB379" s="121">
        <f>VLOOKUP($C379,'1 预算编制表单'!$C:$BJ,57,FALSE)</f>
        <v>0</v>
      </c>
      <c r="BC379" s="121">
        <f>BB379-BD379</f>
        <v>0</v>
      </c>
      <c r="BD379" s="121">
        <f>SUM(BD380:BD384)</f>
        <v>0</v>
      </c>
      <c r="BE379" s="121">
        <f>VLOOKUP($C379,'1 预算编制表单'!$C:$BJ,60,FALSE)</f>
        <v>0</v>
      </c>
      <c r="BF379" s="121">
        <f>BE379-BG379</f>
        <v>0</v>
      </c>
      <c r="BG379" s="121">
        <f>SUM(BG380:BG384)</f>
        <v>0</v>
      </c>
      <c r="BH379" s="121">
        <f>VLOOKUP($C379,'1 预算编制表单'!$C:$BJ,27,FALSE)</f>
        <v>0</v>
      </c>
      <c r="BI379" s="121">
        <f>BH379-BJ379</f>
        <v>0</v>
      </c>
      <c r="BJ379" s="121">
        <f>SUM(BJ380:BJ384)</f>
        <v>0</v>
      </c>
      <c r="BK379" s="121">
        <f>VLOOKUP($C379,'1 预算编制表单'!$C:$BJ,30,FALSE)</f>
        <v>0</v>
      </c>
      <c r="BL379" s="121">
        <f>BK379-BM379</f>
        <v>0</v>
      </c>
      <c r="BM379" s="121">
        <f>SUM(BM380:BM384)</f>
        <v>0</v>
      </c>
      <c r="BN379" s="121">
        <f>VLOOKUP($C379,'1 预算编制表单'!$C:$BJ,33,FALSE)</f>
        <v>0</v>
      </c>
      <c r="BO379" s="121">
        <f>BN379-BP379</f>
        <v>0</v>
      </c>
      <c r="BP379" s="121">
        <f>SUM(BP380:BP384)</f>
        <v>0</v>
      </c>
      <c r="BQ379" s="121">
        <f>VLOOKUP($C379,'1 预算编制表单'!$C:$BJ,36,FALSE)</f>
        <v>0</v>
      </c>
      <c r="BR379" s="121">
        <f>BQ379-BS379</f>
        <v>0</v>
      </c>
      <c r="BS379" s="121">
        <f>SUM(BS380:BS384)</f>
        <v>0</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customHeight="1" outlineLevel="4" spans="1:95">
      <c r="A380" s="122"/>
      <c r="B380" s="123"/>
      <c r="C380" s="124"/>
      <c r="D380" s="122"/>
      <c r="E380" s="123"/>
      <c r="F380" s="123"/>
      <c r="G380" s="123"/>
      <c r="H380" s="125"/>
      <c r="I380" s="125"/>
      <c r="J380" s="125">
        <f t="shared" si="3853"/>
        <v>0</v>
      </c>
      <c r="K380" s="125">
        <v>1</v>
      </c>
      <c r="L380" s="150"/>
      <c r="M380" s="151">
        <f>IFERROR(VLOOKUP($L380,'2-2 引出数据_合同数据仓库'!$B$2:$BP$10000,3,FALSE),0)</f>
        <v>0</v>
      </c>
      <c r="N380" s="125"/>
      <c r="O380" s="151">
        <f>IFERROR(VLOOKUP((LEFT(VLOOKUP($L380,'2-2 引出数据_合同数据仓库'!$B$2:$BP$10000,64,FALSE),15)&amp;(RIGHT(VLOOKUP($L380,'2-2 引出数据_合同数据仓库'!$B$2:$BP$10000,64,FALSE),4)+1)),'2-2 引出数据_合同数据仓库'!$B$2:$BP$10000,3,FALSE),0)</f>
        <v>0</v>
      </c>
      <c r="P380" s="125"/>
      <c r="Q380" s="125">
        <f>IFERROR(VLOOKUP($L380,'2-2 引出数据_合同数据仓库'!$B$2:$BP$10000,28,FALSE),0)</f>
        <v>0</v>
      </c>
      <c r="R380" s="125">
        <f>IFERROR(VLOOKUP($L380,'2-2 引出数据_合同数据仓库'!$B$2:$BP$10000,29,FALSE),0)</f>
        <v>0</v>
      </c>
      <c r="S380" s="125">
        <f>IFERROR(VLOOKUP($L380,'2-2 引出数据_合同数据仓库'!$B$2:$BP$10000,4,FALSE),0)</f>
        <v>0</v>
      </c>
      <c r="T380" s="125"/>
      <c r="U380" s="125">
        <f>IFERROR(VLOOKUP($L380,'2-2 引出数据_合同数据仓库'!$B$2:$BP$10000,15,FALSE),0)</f>
        <v>0</v>
      </c>
      <c r="V380" s="125">
        <f t="shared" ref="V380:V383" si="4502">U380/(S380-R380+1)*365</f>
        <v>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0</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0</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0</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0</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0</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0</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0</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0</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0</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0</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0</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0</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引出数据_合同数据仓库'!$B$2:$BP$10000,3,FALSE),0)</f>
        <v>0</v>
      </c>
      <c r="N381" s="125"/>
      <c r="O381" s="151">
        <f>IFERROR(VLOOKUP((LEFT(VLOOKUP($L381,'2-2 引出数据_合同数据仓库'!$B$2:$BP$10000,64,FALSE),15)&amp;(RIGHT(VLOOKUP($L381,'2-2 引出数据_合同数据仓库'!$B$2:$BP$10000,64,FALSE),4)+1)),'2-2 引出数据_合同数据仓库'!$B$2:$BP$10000,3,FALSE),0)</f>
        <v>0</v>
      </c>
      <c r="P381" s="125"/>
      <c r="Q381" s="125">
        <f>IFERROR(VLOOKUP($L381,'2-2 引出数据_合同数据仓库'!$B$2:$BP$10000,28,FALSE),0)</f>
        <v>0</v>
      </c>
      <c r="R381" s="125">
        <f>IFERROR(VLOOKUP($L381,'2-2 引出数据_合同数据仓库'!$B$2:$BP$10000,29,FALSE),0)</f>
        <v>0</v>
      </c>
      <c r="S381" s="125">
        <f>IFERROR(VLOOKUP($L381,'2-2 引出数据_合同数据仓库'!$B$2:$BP$10000,4,FALSE),0)</f>
        <v>0</v>
      </c>
      <c r="T381" s="125"/>
      <c r="U381" s="125">
        <f>IFERROR(VLOOKUP($L381,'2-2 引出数据_合同数据仓库'!$B$2:$BP$10000,15,FALSE),0)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引出数据_合同数据仓库'!$B$2:$BP$10000,3,FALSE),0)</f>
        <v>0</v>
      </c>
      <c r="N382" s="125"/>
      <c r="O382" s="151">
        <f>IFERROR(VLOOKUP((LEFT(VLOOKUP($L382,'2-2 引出数据_合同数据仓库'!$B$2:$BP$10000,64,FALSE),15)&amp;(RIGHT(VLOOKUP($L382,'2-2 引出数据_合同数据仓库'!$B$2:$BP$10000,64,FALSE),4)+1)),'2-2 引出数据_合同数据仓库'!$B$2:$BP$10000,3,FALSE),0)</f>
        <v>0</v>
      </c>
      <c r="P382" s="125"/>
      <c r="Q382" s="125">
        <f>IFERROR(VLOOKUP($L382,'2-2 引出数据_合同数据仓库'!$B$2:$BP$10000,28,FALSE),0)</f>
        <v>0</v>
      </c>
      <c r="R382" s="125">
        <f>IFERROR(VLOOKUP($L382,'2-2 引出数据_合同数据仓库'!$B$2:$BP$10000,29,FALSE),0)</f>
        <v>0</v>
      </c>
      <c r="S382" s="125">
        <f>IFERROR(VLOOKUP($L382,'2-2 引出数据_合同数据仓库'!$B$2:$BP$10000,4,FALSE),0)</f>
        <v>0</v>
      </c>
      <c r="T382" s="125"/>
      <c r="U382" s="125">
        <f>IFERROR(VLOOKUP($L382,'2-2 引出数据_合同数据仓库'!$B$2:$BP$10000,15,FALSE),0)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引出数据_合同数据仓库'!$B$2:$BP$10000,3,FALSE),0)</f>
        <v>0</v>
      </c>
      <c r="N383" s="125"/>
      <c r="O383" s="151">
        <f>IFERROR(VLOOKUP((LEFT(VLOOKUP($L383,'2-2 引出数据_合同数据仓库'!$B$2:$BP$10000,64,FALSE),15)&amp;(RIGHT(VLOOKUP($L383,'2-2 引出数据_合同数据仓库'!$B$2:$BP$10000,64,FALSE),4)+1)),'2-2 引出数据_合同数据仓库'!$B$2:$BP$10000,3,FALSE),0)</f>
        <v>0</v>
      </c>
      <c r="P383" s="125"/>
      <c r="Q383" s="125">
        <f>IFERROR(VLOOKUP($L383,'2-2 引出数据_合同数据仓库'!$B$2:$BP$10000,28,FALSE),0)</f>
        <v>0</v>
      </c>
      <c r="R383" s="125">
        <f>IFERROR(VLOOKUP($L383,'2-2 引出数据_合同数据仓库'!$B$2:$BP$10000,29,FALSE),0)</f>
        <v>0</v>
      </c>
      <c r="S383" s="125">
        <f>IFERROR(VLOOKUP($L383,'2-2 引出数据_合同数据仓库'!$B$2:$BP$10000,4,FALSE),0)</f>
        <v>0</v>
      </c>
      <c r="T383" s="125"/>
      <c r="U383" s="125">
        <f>IFERROR(VLOOKUP($L383,'2-2 引出数据_合同数据仓库'!$B$2:$BP$10000,15,FALSE),0)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customHeight="1" outlineLevel="4" spans="1:95">
      <c r="A384" s="126" t="s">
        <v>2806</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customHeight="1" outlineLevel="3" spans="1:95">
      <c r="A385" s="118"/>
      <c r="B385" s="119" t="s">
        <v>784</v>
      </c>
      <c r="C385" s="120" t="s">
        <v>1348</v>
      </c>
      <c r="D385" s="118" t="s">
        <v>1349</v>
      </c>
      <c r="E385" s="119" t="s">
        <v>1350</v>
      </c>
      <c r="F385" s="119"/>
      <c r="G385" s="119" t="s">
        <v>928</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引出数据_合同数据仓库'!$B$2:$BP$10000,3,FALSE),0)</f>
        <v>0</v>
      </c>
      <c r="N386" s="125"/>
      <c r="O386" s="151">
        <f>IFERROR(VLOOKUP((LEFT(VLOOKUP($L386,'2-2 引出数据_合同数据仓库'!$B$2:$BP$10000,64,FALSE),15)&amp;(RIGHT(VLOOKUP($L386,'2-2 引出数据_合同数据仓库'!$B$2:$BP$10000,64,FALSE),4)+1)),'2-2 引出数据_合同数据仓库'!$B$2:$BP$10000,3,FALSE),0)</f>
        <v>0</v>
      </c>
      <c r="P386" s="125"/>
      <c r="Q386" s="125">
        <f>IFERROR(VLOOKUP($L386,'2-2 引出数据_合同数据仓库'!$B$2:$BP$10000,28,FALSE),0)</f>
        <v>0</v>
      </c>
      <c r="R386" s="125">
        <f>IFERROR(VLOOKUP($L386,'2-2 引出数据_合同数据仓库'!$B$2:$BP$10000,29,FALSE),0)</f>
        <v>0</v>
      </c>
      <c r="S386" s="125">
        <f>IFERROR(VLOOKUP($L386,'2-2 引出数据_合同数据仓库'!$B$2:$BP$10000,4,FALSE),0)</f>
        <v>0</v>
      </c>
      <c r="T386" s="125"/>
      <c r="U386" s="125">
        <f>IFERROR(VLOOKUP($L386,'2-2 引出数据_合同数据仓库'!$B$2:$BP$10000,15,FALSE),0)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引出数据_合同数据仓库'!$B$2:$BP$10000,3,FALSE),0)</f>
        <v>0</v>
      </c>
      <c r="N387" s="125"/>
      <c r="O387" s="151">
        <f>IFERROR(VLOOKUP((LEFT(VLOOKUP($L387,'2-2 引出数据_合同数据仓库'!$B$2:$BP$10000,64,FALSE),15)&amp;(RIGHT(VLOOKUP($L387,'2-2 引出数据_合同数据仓库'!$B$2:$BP$10000,64,FALSE),4)+1)),'2-2 引出数据_合同数据仓库'!$B$2:$BP$10000,3,FALSE),0)</f>
        <v>0</v>
      </c>
      <c r="P387" s="125"/>
      <c r="Q387" s="125">
        <f>IFERROR(VLOOKUP($L387,'2-2 引出数据_合同数据仓库'!$B$2:$BP$10000,28,FALSE),0)</f>
        <v>0</v>
      </c>
      <c r="R387" s="125">
        <f>IFERROR(VLOOKUP($L387,'2-2 引出数据_合同数据仓库'!$B$2:$BP$10000,29,FALSE),0)</f>
        <v>0</v>
      </c>
      <c r="S387" s="125">
        <f>IFERROR(VLOOKUP($L387,'2-2 引出数据_合同数据仓库'!$B$2:$BP$10000,4,FALSE),0)</f>
        <v>0</v>
      </c>
      <c r="T387" s="125"/>
      <c r="U387" s="125">
        <f>IFERROR(VLOOKUP($L387,'2-2 引出数据_合同数据仓库'!$B$2:$BP$10000,15,FALSE),0)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引出数据_合同数据仓库'!$B$2:$BP$10000,3,FALSE),0)</f>
        <v>0</v>
      </c>
      <c r="N388" s="125"/>
      <c r="O388" s="151">
        <f>IFERROR(VLOOKUP((LEFT(VLOOKUP($L388,'2-2 引出数据_合同数据仓库'!$B$2:$BP$10000,64,FALSE),15)&amp;(RIGHT(VLOOKUP($L388,'2-2 引出数据_合同数据仓库'!$B$2:$BP$10000,64,FALSE),4)+1)),'2-2 引出数据_合同数据仓库'!$B$2:$BP$10000,3,FALSE),0)</f>
        <v>0</v>
      </c>
      <c r="P388" s="125"/>
      <c r="Q388" s="125">
        <f>IFERROR(VLOOKUP($L388,'2-2 引出数据_合同数据仓库'!$B$2:$BP$10000,28,FALSE),0)</f>
        <v>0</v>
      </c>
      <c r="R388" s="125">
        <f>IFERROR(VLOOKUP($L388,'2-2 引出数据_合同数据仓库'!$B$2:$BP$10000,29,FALSE),0)</f>
        <v>0</v>
      </c>
      <c r="S388" s="125">
        <f>IFERROR(VLOOKUP($L388,'2-2 引出数据_合同数据仓库'!$B$2:$BP$10000,4,FALSE),0)</f>
        <v>0</v>
      </c>
      <c r="T388" s="125"/>
      <c r="U388" s="125">
        <f>IFERROR(VLOOKUP($L388,'2-2 引出数据_合同数据仓库'!$B$2:$BP$10000,15,FALSE),0)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引出数据_合同数据仓库'!$B$2:$BP$10000,3,FALSE),0)</f>
        <v>0</v>
      </c>
      <c r="N389" s="125"/>
      <c r="O389" s="151">
        <f>IFERROR(VLOOKUP((LEFT(VLOOKUP($L389,'2-2 引出数据_合同数据仓库'!$B$2:$BP$10000,64,FALSE),15)&amp;(RIGHT(VLOOKUP($L389,'2-2 引出数据_合同数据仓库'!$B$2:$BP$10000,64,FALSE),4)+1)),'2-2 引出数据_合同数据仓库'!$B$2:$BP$10000,3,FALSE),0)</f>
        <v>0</v>
      </c>
      <c r="P389" s="125"/>
      <c r="Q389" s="125">
        <f>IFERROR(VLOOKUP($L389,'2-2 引出数据_合同数据仓库'!$B$2:$BP$10000,28,FALSE),0)</f>
        <v>0</v>
      </c>
      <c r="R389" s="125">
        <f>IFERROR(VLOOKUP($L389,'2-2 引出数据_合同数据仓库'!$B$2:$BP$10000,29,FALSE),0)</f>
        <v>0</v>
      </c>
      <c r="S389" s="125">
        <f>IFERROR(VLOOKUP($L389,'2-2 引出数据_合同数据仓库'!$B$2:$BP$10000,4,FALSE),0)</f>
        <v>0</v>
      </c>
      <c r="T389" s="125"/>
      <c r="U389" s="125">
        <f>IFERROR(VLOOKUP($L389,'2-2 引出数据_合同数据仓库'!$B$2:$BP$10000,15,FALSE),0)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customHeight="1" outlineLevel="4" spans="1:95">
      <c r="A390" s="126" t="s">
        <v>2806</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customHeight="1" outlineLevel="3" spans="1:95">
      <c r="A391" s="118"/>
      <c r="B391" s="119" t="s">
        <v>784</v>
      </c>
      <c r="C391" s="120" t="s">
        <v>1352</v>
      </c>
      <c r="D391" s="118" t="s">
        <v>1353</v>
      </c>
      <c r="E391" s="119" t="s">
        <v>1354</v>
      </c>
      <c r="F391" s="119"/>
      <c r="G391" s="119" t="s">
        <v>928</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引出数据_合同数据仓库'!$B$2:$BP$10000,3,FALSE),0)</f>
        <v>0</v>
      </c>
      <c r="N392" s="125"/>
      <c r="O392" s="151">
        <f>IFERROR(VLOOKUP((LEFT(VLOOKUP($L392,'2-2 引出数据_合同数据仓库'!$B$2:$BP$10000,64,FALSE),15)&amp;(RIGHT(VLOOKUP($L392,'2-2 引出数据_合同数据仓库'!$B$2:$BP$10000,64,FALSE),4)+1)),'2-2 引出数据_合同数据仓库'!$B$2:$BP$10000,3,FALSE),0)</f>
        <v>0</v>
      </c>
      <c r="P392" s="125"/>
      <c r="Q392" s="125">
        <f>IFERROR(VLOOKUP($L392,'2-2 引出数据_合同数据仓库'!$B$2:$BP$10000,28,FALSE),0)</f>
        <v>0</v>
      </c>
      <c r="R392" s="125">
        <f>IFERROR(VLOOKUP($L392,'2-2 引出数据_合同数据仓库'!$B$2:$BP$10000,29,FALSE),0)</f>
        <v>0</v>
      </c>
      <c r="S392" s="125">
        <f>IFERROR(VLOOKUP($L392,'2-2 引出数据_合同数据仓库'!$B$2:$BP$10000,4,FALSE),0)</f>
        <v>0</v>
      </c>
      <c r="T392" s="125"/>
      <c r="U392" s="125">
        <f>IFERROR(VLOOKUP($L392,'2-2 引出数据_合同数据仓库'!$B$2:$BP$10000,15,FALSE),0)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引出数据_合同数据仓库'!$B$2:$BP$10000,3,FALSE),0)</f>
        <v>0</v>
      </c>
      <c r="N393" s="125"/>
      <c r="O393" s="151">
        <f>IFERROR(VLOOKUP((LEFT(VLOOKUP($L393,'2-2 引出数据_合同数据仓库'!$B$2:$BP$10000,64,FALSE),15)&amp;(RIGHT(VLOOKUP($L393,'2-2 引出数据_合同数据仓库'!$B$2:$BP$10000,64,FALSE),4)+1)),'2-2 引出数据_合同数据仓库'!$B$2:$BP$10000,3,FALSE),0)</f>
        <v>0</v>
      </c>
      <c r="P393" s="125"/>
      <c r="Q393" s="125">
        <f>IFERROR(VLOOKUP($L393,'2-2 引出数据_合同数据仓库'!$B$2:$BP$10000,28,FALSE),0)</f>
        <v>0</v>
      </c>
      <c r="R393" s="125">
        <f>IFERROR(VLOOKUP($L393,'2-2 引出数据_合同数据仓库'!$B$2:$BP$10000,29,FALSE),0)</f>
        <v>0</v>
      </c>
      <c r="S393" s="125">
        <f>IFERROR(VLOOKUP($L393,'2-2 引出数据_合同数据仓库'!$B$2:$BP$10000,4,FALSE),0)</f>
        <v>0</v>
      </c>
      <c r="T393" s="125"/>
      <c r="U393" s="125">
        <f>IFERROR(VLOOKUP($L393,'2-2 引出数据_合同数据仓库'!$B$2:$BP$10000,15,FALSE),0)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引出数据_合同数据仓库'!$B$2:$BP$10000,3,FALSE),0)</f>
        <v>0</v>
      </c>
      <c r="N394" s="125"/>
      <c r="O394" s="151">
        <f>IFERROR(VLOOKUP((LEFT(VLOOKUP($L394,'2-2 引出数据_合同数据仓库'!$B$2:$BP$10000,64,FALSE),15)&amp;(RIGHT(VLOOKUP($L394,'2-2 引出数据_合同数据仓库'!$B$2:$BP$10000,64,FALSE),4)+1)),'2-2 引出数据_合同数据仓库'!$B$2:$BP$10000,3,FALSE),0)</f>
        <v>0</v>
      </c>
      <c r="P394" s="125"/>
      <c r="Q394" s="125">
        <f>IFERROR(VLOOKUP($L394,'2-2 引出数据_合同数据仓库'!$B$2:$BP$10000,28,FALSE),0)</f>
        <v>0</v>
      </c>
      <c r="R394" s="125">
        <f>IFERROR(VLOOKUP($L394,'2-2 引出数据_合同数据仓库'!$B$2:$BP$10000,29,FALSE),0)</f>
        <v>0</v>
      </c>
      <c r="S394" s="125">
        <f>IFERROR(VLOOKUP($L394,'2-2 引出数据_合同数据仓库'!$B$2:$BP$10000,4,FALSE),0)</f>
        <v>0</v>
      </c>
      <c r="T394" s="125"/>
      <c r="U394" s="125">
        <f>IFERROR(VLOOKUP($L394,'2-2 引出数据_合同数据仓库'!$B$2:$BP$10000,15,FALSE),0)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引出数据_合同数据仓库'!$B$2:$BP$10000,3,FALSE),0)</f>
        <v>0</v>
      </c>
      <c r="N395" s="125"/>
      <c r="O395" s="151">
        <f>IFERROR(VLOOKUP((LEFT(VLOOKUP($L395,'2-2 引出数据_合同数据仓库'!$B$2:$BP$10000,64,FALSE),15)&amp;(RIGHT(VLOOKUP($L395,'2-2 引出数据_合同数据仓库'!$B$2:$BP$10000,64,FALSE),4)+1)),'2-2 引出数据_合同数据仓库'!$B$2:$BP$10000,3,FALSE),0)</f>
        <v>0</v>
      </c>
      <c r="P395" s="125"/>
      <c r="Q395" s="125">
        <f>IFERROR(VLOOKUP($L395,'2-2 引出数据_合同数据仓库'!$B$2:$BP$10000,28,FALSE),0)</f>
        <v>0</v>
      </c>
      <c r="R395" s="125">
        <f>IFERROR(VLOOKUP($L395,'2-2 引出数据_合同数据仓库'!$B$2:$BP$10000,29,FALSE),0)</f>
        <v>0</v>
      </c>
      <c r="S395" s="125">
        <f>IFERROR(VLOOKUP($L395,'2-2 引出数据_合同数据仓库'!$B$2:$BP$10000,4,FALSE),0)</f>
        <v>0</v>
      </c>
      <c r="T395" s="125"/>
      <c r="U395" s="125">
        <f>IFERROR(VLOOKUP($L395,'2-2 引出数据_合同数据仓库'!$B$2:$BP$10000,15,FALSE),0)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customHeight="1" outlineLevel="4" spans="1:95">
      <c r="A396" s="126" t="s">
        <v>2806</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customHeight="1" outlineLevel="2" spans="1:95">
      <c r="A397" s="48"/>
      <c r="B397" s="115" t="s">
        <v>784</v>
      </c>
      <c r="C397" s="116" t="s">
        <v>1356</v>
      </c>
      <c r="D397" s="48" t="s">
        <v>1357</v>
      </c>
      <c r="E397" s="115"/>
      <c r="F397" s="115"/>
      <c r="G397" s="115"/>
      <c r="H397" s="117">
        <f>X397+AA397+AD397+AG397+AJ397+AM397+AP397+AS397+AV397+AY397+BB397+BE397</f>
        <v>4716.98113207547</v>
      </c>
      <c r="I397" s="117">
        <f>Y397+AB397+AE397+AH397+AK397+AN397+AQ397+AT397+AW397+AZ397+BC397+BF397</f>
        <v>4716.98113207547</v>
      </c>
      <c r="J397" s="117">
        <f t="shared" si="4646"/>
        <v>0</v>
      </c>
      <c r="K397" s="117"/>
      <c r="L397" s="148"/>
      <c r="M397" s="148"/>
      <c r="N397" s="117"/>
      <c r="O397" s="117"/>
      <c r="P397" s="117"/>
      <c r="Q397" s="117"/>
      <c r="R397" s="117"/>
      <c r="S397" s="117"/>
      <c r="T397" s="117"/>
      <c r="U397" s="117"/>
      <c r="V397" s="117"/>
      <c r="W397" s="117"/>
      <c r="X397" s="117">
        <f>VLOOKUP($C397,'1 预算编制表单'!$C:$BJ,27,FALSE)</f>
        <v>4716.98113207547</v>
      </c>
      <c r="Y397" s="117">
        <f>X397-Z397</f>
        <v>4716.98113207547</v>
      </c>
      <c r="Z397" s="117">
        <f>SUM(Z398:Z402)</f>
        <v>0</v>
      </c>
      <c r="AA397" s="117">
        <f>VLOOKUP($C397,'1 预算编制表单'!$C:$BJ,30,FALSE)</f>
        <v>0</v>
      </c>
      <c r="AB397" s="117">
        <f>AA397-AC397</f>
        <v>0</v>
      </c>
      <c r="AC397" s="117">
        <f>SUM(AC398:AC402)</f>
        <v>0</v>
      </c>
      <c r="AD397" s="117">
        <f>VLOOKUP($C397,'1 预算编制表单'!$C:$BJ,33,FALSE)</f>
        <v>0</v>
      </c>
      <c r="AE397" s="117">
        <f>AD397-AF397</f>
        <v>0</v>
      </c>
      <c r="AF397" s="117">
        <f>SUM(AF398:AF402)</f>
        <v>0</v>
      </c>
      <c r="AG397" s="117">
        <f>VLOOKUP($C397,'1 预算编制表单'!$C:$BJ,36,FALSE)</f>
        <v>0</v>
      </c>
      <c r="AH397" s="117">
        <f>AG397-AI397</f>
        <v>0</v>
      </c>
      <c r="AI397" s="117">
        <f>SUM(AI398:AI402)</f>
        <v>0</v>
      </c>
      <c r="AJ397" s="117">
        <f>VLOOKUP($C397,'1 预算编制表单'!$C:$BJ,39,FALSE)</f>
        <v>0</v>
      </c>
      <c r="AK397" s="117">
        <f>AJ397-AL397</f>
        <v>0</v>
      </c>
      <c r="AL397" s="117">
        <f>SUM(AL398:AL402)</f>
        <v>0</v>
      </c>
      <c r="AM397" s="117">
        <f>VLOOKUP($C397,'1 预算编制表单'!$C:$BJ,42,FALSE)</f>
        <v>0</v>
      </c>
      <c r="AN397" s="117">
        <f>AM397-AO397</f>
        <v>0</v>
      </c>
      <c r="AO397" s="117">
        <f>SUM(AO398:AO402)</f>
        <v>0</v>
      </c>
      <c r="AP397" s="117">
        <f>VLOOKUP($C397,'1 预算编制表单'!$C:$BJ,45,FALSE)</f>
        <v>0</v>
      </c>
      <c r="AQ397" s="117">
        <f>AP397-AR397</f>
        <v>0</v>
      </c>
      <c r="AR397" s="117">
        <f>SUM(AR398:AR402)</f>
        <v>0</v>
      </c>
      <c r="AS397" s="117">
        <f>VLOOKUP($C397,'1 预算编制表单'!$C:$BJ,48,FALSE)</f>
        <v>0</v>
      </c>
      <c r="AT397" s="117">
        <f>AS397-AU397</f>
        <v>0</v>
      </c>
      <c r="AU397" s="117">
        <f>SUM(AU398:AU402)</f>
        <v>0</v>
      </c>
      <c r="AV397" s="117">
        <f>VLOOKUP($C397,'1 预算编制表单'!$C:$BJ,51,FALSE)</f>
        <v>0</v>
      </c>
      <c r="AW397" s="117">
        <f>AV397-AX397</f>
        <v>0</v>
      </c>
      <c r="AX397" s="117">
        <f>SUM(AX398:AX402)</f>
        <v>0</v>
      </c>
      <c r="AY397" s="117">
        <f>VLOOKUP($C397,'1 预算编制表单'!$C:$BJ,54,FALSE)</f>
        <v>0</v>
      </c>
      <c r="AZ397" s="117">
        <f>AY397-BA397</f>
        <v>0</v>
      </c>
      <c r="BA397" s="117">
        <f>SUM(BA398:BA402)</f>
        <v>0</v>
      </c>
      <c r="BB397" s="117">
        <f>VLOOKUP($C397,'1 预算编制表单'!$C:$BJ,57,FALSE)</f>
        <v>0</v>
      </c>
      <c r="BC397" s="117">
        <f>BB397-BD397</f>
        <v>0</v>
      </c>
      <c r="BD397" s="117">
        <f>SUM(BD398:BD402)</f>
        <v>0</v>
      </c>
      <c r="BE397" s="117">
        <f>VLOOKUP($C397,'1 预算编制表单'!$C:$BJ,60,FALSE)</f>
        <v>0</v>
      </c>
      <c r="BF397" s="117">
        <f>BE397-BG397</f>
        <v>0</v>
      </c>
      <c r="BG397" s="117">
        <f>SUM(BG398:BG402)</f>
        <v>0</v>
      </c>
      <c r="BH397" s="117">
        <f>VLOOKUP($C397,'1 预算编制表单'!$C:$BJ,27,FALSE)</f>
        <v>4716.98113207547</v>
      </c>
      <c r="BI397" s="117">
        <f>BH397-BJ397</f>
        <v>4716.98113207547</v>
      </c>
      <c r="BJ397" s="117">
        <f>SUM(BJ398:BJ402)</f>
        <v>0</v>
      </c>
      <c r="BK397" s="117">
        <f>VLOOKUP($C397,'1 预算编制表单'!$C:$BJ,30,FALSE)</f>
        <v>0</v>
      </c>
      <c r="BL397" s="117">
        <f>BK397-BM397</f>
        <v>0</v>
      </c>
      <c r="BM397" s="117">
        <f>SUM(BM398:BM402)</f>
        <v>0</v>
      </c>
      <c r="BN397" s="117">
        <f>VLOOKUP($C397,'1 预算编制表单'!$C:$BJ,33,FALSE)</f>
        <v>0</v>
      </c>
      <c r="BO397" s="117">
        <f>BN397-BP397</f>
        <v>0</v>
      </c>
      <c r="BP397" s="117">
        <f>SUM(BP398:BP402)</f>
        <v>0</v>
      </c>
      <c r="BQ397" s="117">
        <f>VLOOKUP($C397,'1 预算编制表单'!$C:$BJ,36,FALSE)</f>
        <v>0</v>
      </c>
      <c r="BR397" s="117">
        <f>BQ397-BS397</f>
        <v>0</v>
      </c>
      <c r="BS397" s="117">
        <f>SUM(BS398:BS402)</f>
        <v>0</v>
      </c>
      <c r="BT397" s="117">
        <f>VLOOKUP($C397,'1 预算编制表单'!$C:$BJ,39,FALSE)</f>
        <v>0</v>
      </c>
      <c r="BU397" s="117">
        <f>BT397-BV397</f>
        <v>0</v>
      </c>
      <c r="BV397" s="117">
        <f>SUM(BV398:BV402)</f>
        <v>0</v>
      </c>
      <c r="BW397" s="117">
        <f>VLOOKUP($C397,'1 预算编制表单'!$C:$BJ,42,FALSE)</f>
        <v>0</v>
      </c>
      <c r="BX397" s="117">
        <f>BW397-BY397</f>
        <v>0</v>
      </c>
      <c r="BY397" s="117">
        <f>SUM(BY398:BY402)</f>
        <v>0</v>
      </c>
      <c r="BZ397" s="117">
        <f>VLOOKUP($C397,'1 预算编制表单'!$C:$BJ,45,FALSE)</f>
        <v>0</v>
      </c>
      <c r="CA397" s="117">
        <f>BZ397-CB397</f>
        <v>0</v>
      </c>
      <c r="CB397" s="117">
        <f>SUM(CB398:CB402)</f>
        <v>0</v>
      </c>
      <c r="CC397" s="117">
        <f>VLOOKUP($C397,'1 预算编制表单'!$C:$BJ,48,FALSE)</f>
        <v>0</v>
      </c>
      <c r="CD397" s="117">
        <f>CC397-CE397</f>
        <v>0</v>
      </c>
      <c r="CE397" s="117">
        <f>SUM(CE398:CE402)</f>
        <v>0</v>
      </c>
      <c r="CF397" s="117">
        <f>VLOOKUP($C397,'1 预算编制表单'!$C:$BJ,51,FALSE)</f>
        <v>0</v>
      </c>
      <c r="CG397" s="117">
        <f>CF397-CH397</f>
        <v>0</v>
      </c>
      <c r="CH397" s="117">
        <f>SUM(CH398:CH402)</f>
        <v>0</v>
      </c>
      <c r="CI397" s="117">
        <f>VLOOKUP($C397,'1 预算编制表单'!$C:$BJ,54,FALSE)</f>
        <v>0</v>
      </c>
      <c r="CJ397" s="117">
        <f>CI397-CK397</f>
        <v>0</v>
      </c>
      <c r="CK397" s="117">
        <f>SUM(CK398:CK402)</f>
        <v>0</v>
      </c>
      <c r="CL397" s="117">
        <f>VLOOKUP($C397,'1 预算编制表单'!$C:$BJ,57,FALSE)</f>
        <v>0</v>
      </c>
      <c r="CM397" s="117">
        <f>CL397-CN397</f>
        <v>0</v>
      </c>
      <c r="CN397" s="117">
        <f>SUM(CN398:CN402)</f>
        <v>0</v>
      </c>
      <c r="CO397" s="117">
        <f>VLOOKUP($C397,'1 预算编制表单'!$C:$BJ,60,FALSE)</f>
        <v>0</v>
      </c>
      <c r="CP397" s="117">
        <f>CO397-CQ397</f>
        <v>0</v>
      </c>
      <c r="CQ397" s="117">
        <f>SUM(CQ398:CQ402)</f>
        <v>0</v>
      </c>
    </row>
    <row r="398" s="83" customFormat="1" ht="24" customHeight="1" outlineLevel="3" spans="1:95">
      <c r="A398" s="122"/>
      <c r="B398" s="123"/>
      <c r="C398" s="124" t="s">
        <v>1358</v>
      </c>
      <c r="D398" s="122" t="s">
        <v>2816</v>
      </c>
      <c r="E398" s="123"/>
      <c r="F398" s="123"/>
      <c r="G398" s="123"/>
      <c r="H398" s="125"/>
      <c r="I398" s="125"/>
      <c r="J398" s="125">
        <f t="shared" si="4646"/>
        <v>0</v>
      </c>
      <c r="K398" s="125">
        <v>1</v>
      </c>
      <c r="L398" s="155"/>
      <c r="M398" s="151">
        <f>IFERROR(VLOOKUP($L398,'2-2 引出数据_合同数据仓库'!$B$2:$BP$10000,3,FALSE),0)</f>
        <v>0</v>
      </c>
      <c r="N398" s="125"/>
      <c r="O398" s="151">
        <f>IFERROR(VLOOKUP((LEFT(VLOOKUP($L398,'2-2 引出数据_合同数据仓库'!$B$2:$BP$10000,64,FALSE),15)&amp;(RIGHT(VLOOKUP($L398,'2-2 引出数据_合同数据仓库'!$B$2:$BP$10000,64,FALSE),4)+1)),'2-2 引出数据_合同数据仓库'!$B$2:$BP$10000,3,FALSE),0)</f>
        <v>0</v>
      </c>
      <c r="P398" s="125"/>
      <c r="Q398" s="125">
        <f>IFERROR(VLOOKUP($L398,'2-2 引出数据_合同数据仓库'!$B$2:$BP$10000,28,FALSE),0)</f>
        <v>0</v>
      </c>
      <c r="R398" s="125">
        <f>IFERROR(VLOOKUP($L398,'2-2 引出数据_合同数据仓库'!$B$2:$BP$10000,29,FALSE),0)</f>
        <v>0</v>
      </c>
      <c r="S398" s="125">
        <f>IFERROR(VLOOKUP($L398,'2-2 引出数据_合同数据仓库'!$B$2:$BP$10000,4,FALSE),0)</f>
        <v>0</v>
      </c>
      <c r="T398" s="125"/>
      <c r="U398" s="125">
        <f>IFERROR(VLOOKUP($L398,'2-2 引出数据_合同数据仓库'!$B$2:$BP$10000,15,FALSE),0)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引出数据_合同数据仓库'!$B$2:$BP$10000,3,FALSE),0)</f>
        <v>0</v>
      </c>
      <c r="N399" s="125"/>
      <c r="O399" s="151">
        <f>IFERROR(VLOOKUP((LEFT(VLOOKUP($L399,'2-2 引出数据_合同数据仓库'!$B$2:$BP$10000,64,FALSE),15)&amp;(RIGHT(VLOOKUP($L399,'2-2 引出数据_合同数据仓库'!$B$2:$BP$10000,64,FALSE),4)+1)),'2-2 引出数据_合同数据仓库'!$B$2:$BP$10000,3,FALSE),0)</f>
        <v>0</v>
      </c>
      <c r="P399" s="125"/>
      <c r="Q399" s="125">
        <f>IFERROR(VLOOKUP($L399,'2-2 引出数据_合同数据仓库'!$B$2:$BP$10000,28,FALSE),0)</f>
        <v>0</v>
      </c>
      <c r="R399" s="125">
        <f>IFERROR(VLOOKUP($L399,'2-2 引出数据_合同数据仓库'!$B$2:$BP$10000,29,FALSE),0)</f>
        <v>0</v>
      </c>
      <c r="S399" s="125">
        <f>IFERROR(VLOOKUP($L399,'2-2 引出数据_合同数据仓库'!$B$2:$BP$10000,4,FALSE),0)</f>
        <v>0</v>
      </c>
      <c r="T399" s="125"/>
      <c r="U399" s="125">
        <f>IFERROR(VLOOKUP($L399,'2-2 引出数据_合同数据仓库'!$B$2:$BP$10000,15,FALSE),0)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引出数据_合同数据仓库'!$B$2:$BP$10000,3,FALSE),0)</f>
        <v>0</v>
      </c>
      <c r="N400" s="125"/>
      <c r="O400" s="151">
        <f>IFERROR(VLOOKUP((LEFT(VLOOKUP($L400,'2-2 引出数据_合同数据仓库'!$B$2:$BP$10000,64,FALSE),15)&amp;(RIGHT(VLOOKUP($L400,'2-2 引出数据_合同数据仓库'!$B$2:$BP$10000,64,FALSE),4)+1)),'2-2 引出数据_合同数据仓库'!$B$2:$BP$10000,3,FALSE),0)</f>
        <v>0</v>
      </c>
      <c r="P400" s="125"/>
      <c r="Q400" s="125">
        <f>IFERROR(VLOOKUP($L400,'2-2 引出数据_合同数据仓库'!$B$2:$BP$10000,28,FALSE),0)</f>
        <v>0</v>
      </c>
      <c r="R400" s="125">
        <f>IFERROR(VLOOKUP($L400,'2-2 引出数据_合同数据仓库'!$B$2:$BP$10000,29,FALSE),0)</f>
        <v>0</v>
      </c>
      <c r="S400" s="125">
        <f>IFERROR(VLOOKUP($L400,'2-2 引出数据_合同数据仓库'!$B$2:$BP$10000,4,FALSE),0)</f>
        <v>0</v>
      </c>
      <c r="T400" s="125"/>
      <c r="U400" s="125">
        <f>IFERROR(VLOOKUP($L400,'2-2 引出数据_合同数据仓库'!$B$2:$BP$10000,15,FALSE),0)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customHeight="1" outlineLevel="3"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引出数据_合同数据仓库'!$B$2:$BP$10000,3,FALSE),0)</f>
        <v>0</v>
      </c>
      <c r="N401" s="125"/>
      <c r="O401" s="151">
        <f>IFERROR(VLOOKUP((LEFT(VLOOKUP($L401,'2-2 引出数据_合同数据仓库'!$B$2:$BP$10000,64,FALSE),15)&amp;(RIGHT(VLOOKUP($L401,'2-2 引出数据_合同数据仓库'!$B$2:$BP$10000,64,FALSE),4)+1)),'2-2 引出数据_合同数据仓库'!$B$2:$BP$10000,3,FALSE),0)</f>
        <v>0</v>
      </c>
      <c r="P401" s="125"/>
      <c r="Q401" s="125">
        <f>IFERROR(VLOOKUP($L401,'2-2 引出数据_合同数据仓库'!$B$2:$BP$10000,28,FALSE),0)</f>
        <v>0</v>
      </c>
      <c r="R401" s="125">
        <f>IFERROR(VLOOKUP($L401,'2-2 引出数据_合同数据仓库'!$B$2:$BP$10000,29,FALSE),0)</f>
        <v>0</v>
      </c>
      <c r="S401" s="125">
        <f>IFERROR(VLOOKUP($L401,'2-2 引出数据_合同数据仓库'!$B$2:$BP$10000,4,FALSE),0)</f>
        <v>0</v>
      </c>
      <c r="T401" s="125"/>
      <c r="U401" s="125">
        <f>IFERROR(VLOOKUP($L401,'2-2 引出数据_合同数据仓库'!$B$2:$BP$10000,15,FALSE),0)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customHeight="1" outlineLevel="4" spans="1:95">
      <c r="A402" s="126" t="s">
        <v>2806</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customHeight="1" outlineLevel="2" spans="1:95">
      <c r="A403" s="48"/>
      <c r="B403" s="115" t="s">
        <v>779</v>
      </c>
      <c r="C403" s="116" t="s">
        <v>1392</v>
      </c>
      <c r="D403" s="48" t="s">
        <v>1393</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customHeight="1" outlineLevel="3" spans="1:95">
      <c r="A404" s="118"/>
      <c r="B404" s="119" t="s">
        <v>784</v>
      </c>
      <c r="C404" s="120" t="s">
        <v>1394</v>
      </c>
      <c r="D404" s="118" t="s">
        <v>1395</v>
      </c>
      <c r="E404" s="119" t="s">
        <v>1396</v>
      </c>
      <c r="F404" s="119"/>
      <c r="G404" s="119" t="s">
        <v>928</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customHeight="1" outlineLevel="4" spans="1:95">
      <c r="A405" s="122"/>
      <c r="B405" s="123"/>
      <c r="C405" s="124" t="s">
        <v>1398</v>
      </c>
      <c r="D405" s="122" t="s">
        <v>2817</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引出数据_合同数据仓库'!$B$2:$BP$10000,3,FALSE),0)</f>
        <v>0</v>
      </c>
      <c r="N406" s="125"/>
      <c r="O406" s="151">
        <f>IFERROR(VLOOKUP((LEFT(VLOOKUP($L406,'2-2 引出数据_合同数据仓库'!$B$2:$BP$10000,64,FALSE),15)&amp;(RIGHT(VLOOKUP($L406,'2-2 引出数据_合同数据仓库'!$B$2:$BP$10000,64,FALSE),4)+1)),'2-2 引出数据_合同数据仓库'!$B$2:$BP$10000,3,FALSE),0)</f>
        <v>0</v>
      </c>
      <c r="P406" s="125"/>
      <c r="Q406" s="125">
        <f>IFERROR(VLOOKUP($L406,'2-2 引出数据_合同数据仓库'!$B$2:$BP$10000,28,FALSE),0)</f>
        <v>0</v>
      </c>
      <c r="R406" s="125">
        <f>IFERROR(VLOOKUP($L406,'2-2 引出数据_合同数据仓库'!$B$2:$BP$10000,29,FALSE),0)</f>
        <v>0</v>
      </c>
      <c r="S406" s="125">
        <f>IFERROR(VLOOKUP($L406,'2-2 引出数据_合同数据仓库'!$B$2:$BP$10000,4,FALSE),0)</f>
        <v>0</v>
      </c>
      <c r="T406" s="125"/>
      <c r="U406" s="125">
        <f>IFERROR(VLOOKUP($L406,'2-2 引出数据_合同数据仓库'!$B$2:$BP$10000,15,FALSE),0)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引出数据_合同数据仓库'!$B$2:$BP$10000,3,FALSE),0)</f>
        <v>0</v>
      </c>
      <c r="N407" s="125"/>
      <c r="O407" s="151">
        <f>IFERROR(VLOOKUP((LEFT(VLOOKUP($L407,'2-2 引出数据_合同数据仓库'!$B$2:$BP$10000,64,FALSE),15)&amp;(RIGHT(VLOOKUP($L407,'2-2 引出数据_合同数据仓库'!$B$2:$BP$10000,64,FALSE),4)+1)),'2-2 引出数据_合同数据仓库'!$B$2:$BP$10000,3,FALSE),0)</f>
        <v>0</v>
      </c>
      <c r="P407" s="125"/>
      <c r="Q407" s="125">
        <f>IFERROR(VLOOKUP($L407,'2-2 引出数据_合同数据仓库'!$B$2:$BP$10000,28,FALSE),0)</f>
        <v>0</v>
      </c>
      <c r="R407" s="125">
        <f>IFERROR(VLOOKUP($L407,'2-2 引出数据_合同数据仓库'!$B$2:$BP$10000,29,FALSE),0)</f>
        <v>0</v>
      </c>
      <c r="S407" s="125">
        <f>IFERROR(VLOOKUP($L407,'2-2 引出数据_合同数据仓库'!$B$2:$BP$10000,4,FALSE),0)</f>
        <v>0</v>
      </c>
      <c r="T407" s="125"/>
      <c r="U407" s="125">
        <f>IFERROR(VLOOKUP($L407,'2-2 引出数据_合同数据仓库'!$B$2:$BP$10000,15,FALSE),0)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引出数据_合同数据仓库'!$B$2:$BP$10000,3,FALSE),0)</f>
        <v>0</v>
      </c>
      <c r="N408" s="125"/>
      <c r="O408" s="151">
        <f>IFERROR(VLOOKUP((LEFT(VLOOKUP($L408,'2-2 引出数据_合同数据仓库'!$B$2:$BP$10000,64,FALSE),15)&amp;(RIGHT(VLOOKUP($L408,'2-2 引出数据_合同数据仓库'!$B$2:$BP$10000,64,FALSE),4)+1)),'2-2 引出数据_合同数据仓库'!$B$2:$BP$10000,3,FALSE),0)</f>
        <v>0</v>
      </c>
      <c r="P408" s="125"/>
      <c r="Q408" s="125">
        <f>IFERROR(VLOOKUP($L408,'2-2 引出数据_合同数据仓库'!$B$2:$BP$10000,28,FALSE),0)</f>
        <v>0</v>
      </c>
      <c r="R408" s="125">
        <f>IFERROR(VLOOKUP($L408,'2-2 引出数据_合同数据仓库'!$B$2:$BP$10000,29,FALSE),0)</f>
        <v>0</v>
      </c>
      <c r="S408" s="125">
        <f>IFERROR(VLOOKUP($L408,'2-2 引出数据_合同数据仓库'!$B$2:$BP$10000,4,FALSE),0)</f>
        <v>0</v>
      </c>
      <c r="T408" s="125"/>
      <c r="U408" s="125">
        <f>IFERROR(VLOOKUP($L408,'2-2 引出数据_合同数据仓库'!$B$2:$BP$10000,15,FALSE),0)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customHeight="1" outlineLevel="4" spans="1:95">
      <c r="A409" s="126" t="s">
        <v>2806</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customHeight="1" outlineLevel="3" spans="1:95">
      <c r="A410" s="118"/>
      <c r="B410" s="119" t="s">
        <v>784</v>
      </c>
      <c r="C410" s="120" t="s">
        <v>1398</v>
      </c>
      <c r="D410" s="118" t="s">
        <v>1399</v>
      </c>
      <c r="E410" s="119" t="s">
        <v>1400</v>
      </c>
      <c r="F410" s="119"/>
      <c r="G410" s="119" t="s">
        <v>928</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customHeight="1" outlineLevel="4" spans="1:95">
      <c r="A411" s="122"/>
      <c r="B411" s="123"/>
      <c r="C411" s="124" t="s">
        <v>2818</v>
      </c>
      <c r="D411" s="122" t="s">
        <v>2819</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引出数据_合同数据仓库'!$B$2:$BP$10000,3,FALSE),0)</f>
        <v>0</v>
      </c>
      <c r="N412" s="125"/>
      <c r="O412" s="151">
        <f>IFERROR(VLOOKUP((LEFT(VLOOKUP($L412,'2-2 引出数据_合同数据仓库'!$B$2:$BP$10000,64,FALSE),15)&amp;(RIGHT(VLOOKUP($L412,'2-2 引出数据_合同数据仓库'!$B$2:$BP$10000,64,FALSE),4)+1)),'2-2 引出数据_合同数据仓库'!$B$2:$BP$10000,3,FALSE),0)</f>
        <v>0</v>
      </c>
      <c r="P412" s="125"/>
      <c r="Q412" s="125">
        <f>IFERROR(VLOOKUP($L412,'2-2 引出数据_合同数据仓库'!$B$2:$BP$10000,28,FALSE),0)</f>
        <v>0</v>
      </c>
      <c r="R412" s="125">
        <f>IFERROR(VLOOKUP($L412,'2-2 引出数据_合同数据仓库'!$B$2:$BP$10000,29,FALSE),0)</f>
        <v>0</v>
      </c>
      <c r="S412" s="125">
        <f>IFERROR(VLOOKUP($L412,'2-2 引出数据_合同数据仓库'!$B$2:$BP$10000,4,FALSE),0)</f>
        <v>0</v>
      </c>
      <c r="T412" s="125"/>
      <c r="U412" s="125">
        <f>IFERROR(VLOOKUP($L412,'2-2 引出数据_合同数据仓库'!$B$2:$BP$10000,15,FALSE),0)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引出数据_合同数据仓库'!$B$2:$BP$10000,3,FALSE),0)</f>
        <v>0</v>
      </c>
      <c r="N413" s="125"/>
      <c r="O413" s="151">
        <f>IFERROR(VLOOKUP((LEFT(VLOOKUP($L413,'2-2 引出数据_合同数据仓库'!$B$2:$BP$10000,64,FALSE),15)&amp;(RIGHT(VLOOKUP($L413,'2-2 引出数据_合同数据仓库'!$B$2:$BP$10000,64,FALSE),4)+1)),'2-2 引出数据_合同数据仓库'!$B$2:$BP$10000,3,FALSE),0)</f>
        <v>0</v>
      </c>
      <c r="P413" s="125"/>
      <c r="Q413" s="125">
        <f>IFERROR(VLOOKUP($L413,'2-2 引出数据_合同数据仓库'!$B$2:$BP$10000,28,FALSE),0)</f>
        <v>0</v>
      </c>
      <c r="R413" s="125">
        <f>IFERROR(VLOOKUP($L413,'2-2 引出数据_合同数据仓库'!$B$2:$BP$10000,29,FALSE),0)</f>
        <v>0</v>
      </c>
      <c r="S413" s="125">
        <f>IFERROR(VLOOKUP($L413,'2-2 引出数据_合同数据仓库'!$B$2:$BP$10000,4,FALSE),0)</f>
        <v>0</v>
      </c>
      <c r="T413" s="125"/>
      <c r="U413" s="125">
        <f>IFERROR(VLOOKUP($L413,'2-2 引出数据_合同数据仓库'!$B$2:$BP$10000,15,FALSE),0)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引出数据_合同数据仓库'!$B$2:$BP$10000,3,FALSE),0)</f>
        <v>0</v>
      </c>
      <c r="N414" s="125"/>
      <c r="O414" s="151">
        <f>IFERROR(VLOOKUP((LEFT(VLOOKUP($L414,'2-2 引出数据_合同数据仓库'!$B$2:$BP$10000,64,FALSE),15)&amp;(RIGHT(VLOOKUP($L414,'2-2 引出数据_合同数据仓库'!$B$2:$BP$10000,64,FALSE),4)+1)),'2-2 引出数据_合同数据仓库'!$B$2:$BP$10000,3,FALSE),0)</f>
        <v>0</v>
      </c>
      <c r="P414" s="125"/>
      <c r="Q414" s="125">
        <f>IFERROR(VLOOKUP($L414,'2-2 引出数据_合同数据仓库'!$B$2:$BP$10000,28,FALSE),0)</f>
        <v>0</v>
      </c>
      <c r="R414" s="125">
        <f>IFERROR(VLOOKUP($L414,'2-2 引出数据_合同数据仓库'!$B$2:$BP$10000,29,FALSE),0)</f>
        <v>0</v>
      </c>
      <c r="S414" s="125">
        <f>IFERROR(VLOOKUP($L414,'2-2 引出数据_合同数据仓库'!$B$2:$BP$10000,4,FALSE),0)</f>
        <v>0</v>
      </c>
      <c r="T414" s="125"/>
      <c r="U414" s="125">
        <f>IFERROR(VLOOKUP($L414,'2-2 引出数据_合同数据仓库'!$B$2:$BP$10000,15,FALSE),0)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customHeight="1" outlineLevel="4" spans="1:95">
      <c r="A415" s="126" t="s">
        <v>2806</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customHeight="1" outlineLevel="3" spans="1:95">
      <c r="A416" s="118"/>
      <c r="B416" s="119" t="s">
        <v>784</v>
      </c>
      <c r="C416" s="120" t="s">
        <v>1403</v>
      </c>
      <c r="D416" s="118" t="s">
        <v>1404</v>
      </c>
      <c r="E416" s="119" t="s">
        <v>1405</v>
      </c>
      <c r="F416" s="119"/>
      <c r="G416" s="119" t="s">
        <v>928</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引出数据_合同数据仓库'!$B$2:$BP$10000,3,FALSE),0)</f>
        <v>0</v>
      </c>
      <c r="N417" s="125"/>
      <c r="O417" s="151">
        <f>IFERROR(VLOOKUP((LEFT(VLOOKUP($L417,'2-2 引出数据_合同数据仓库'!$B$2:$BP$10000,64,FALSE),15)&amp;(RIGHT(VLOOKUP($L417,'2-2 引出数据_合同数据仓库'!$B$2:$BP$10000,64,FALSE),4)+1)),'2-2 引出数据_合同数据仓库'!$B$2:$BP$10000,3,FALSE),0)</f>
        <v>0</v>
      </c>
      <c r="P417" s="125"/>
      <c r="Q417" s="125">
        <f>IFERROR(VLOOKUP($L417,'2-2 引出数据_合同数据仓库'!$B$2:$BP$10000,28,FALSE),0)</f>
        <v>0</v>
      </c>
      <c r="R417" s="125">
        <f>IFERROR(VLOOKUP($L417,'2-2 引出数据_合同数据仓库'!$B$2:$BP$10000,29,FALSE),0)</f>
        <v>0</v>
      </c>
      <c r="S417" s="125">
        <f>IFERROR(VLOOKUP($L417,'2-2 引出数据_合同数据仓库'!$B$2:$BP$10000,4,FALSE),0)</f>
        <v>0</v>
      </c>
      <c r="T417" s="125"/>
      <c r="U417" s="125">
        <f>IFERROR(VLOOKUP($L417,'2-2 引出数据_合同数据仓库'!$B$2:$BP$10000,15,FALSE),0)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引出数据_合同数据仓库'!$B$2:$BP$10000,3,FALSE),0)</f>
        <v>0</v>
      </c>
      <c r="N418" s="125"/>
      <c r="O418" s="151">
        <f>IFERROR(VLOOKUP((LEFT(VLOOKUP($L418,'2-2 引出数据_合同数据仓库'!$B$2:$BP$10000,64,FALSE),15)&amp;(RIGHT(VLOOKUP($L418,'2-2 引出数据_合同数据仓库'!$B$2:$BP$10000,64,FALSE),4)+1)),'2-2 引出数据_合同数据仓库'!$B$2:$BP$10000,3,FALSE),0)</f>
        <v>0</v>
      </c>
      <c r="P418" s="125"/>
      <c r="Q418" s="125">
        <f>IFERROR(VLOOKUP($L418,'2-2 引出数据_合同数据仓库'!$B$2:$BP$10000,28,FALSE),0)</f>
        <v>0</v>
      </c>
      <c r="R418" s="125">
        <f>IFERROR(VLOOKUP($L418,'2-2 引出数据_合同数据仓库'!$B$2:$BP$10000,29,FALSE),0)</f>
        <v>0</v>
      </c>
      <c r="S418" s="125">
        <f>IFERROR(VLOOKUP($L418,'2-2 引出数据_合同数据仓库'!$B$2:$BP$10000,4,FALSE),0)</f>
        <v>0</v>
      </c>
      <c r="T418" s="125"/>
      <c r="U418" s="125">
        <f>IFERROR(VLOOKUP($L418,'2-2 引出数据_合同数据仓库'!$B$2:$BP$10000,15,FALSE),0)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引出数据_合同数据仓库'!$B$2:$BP$10000,3,FALSE),0)</f>
        <v>0</v>
      </c>
      <c r="N419" s="125"/>
      <c r="O419" s="151">
        <f>IFERROR(VLOOKUP((LEFT(VLOOKUP($L419,'2-2 引出数据_合同数据仓库'!$B$2:$BP$10000,64,FALSE),15)&amp;(RIGHT(VLOOKUP($L419,'2-2 引出数据_合同数据仓库'!$B$2:$BP$10000,64,FALSE),4)+1)),'2-2 引出数据_合同数据仓库'!$B$2:$BP$10000,3,FALSE),0)</f>
        <v>0</v>
      </c>
      <c r="P419" s="125"/>
      <c r="Q419" s="125">
        <f>IFERROR(VLOOKUP($L419,'2-2 引出数据_合同数据仓库'!$B$2:$BP$10000,28,FALSE),0)</f>
        <v>0</v>
      </c>
      <c r="R419" s="125">
        <f>IFERROR(VLOOKUP($L419,'2-2 引出数据_合同数据仓库'!$B$2:$BP$10000,29,FALSE),0)</f>
        <v>0</v>
      </c>
      <c r="S419" s="125">
        <f>IFERROR(VLOOKUP($L419,'2-2 引出数据_合同数据仓库'!$B$2:$BP$10000,4,FALSE),0)</f>
        <v>0</v>
      </c>
      <c r="T419" s="125"/>
      <c r="U419" s="125">
        <f>IFERROR(VLOOKUP($L419,'2-2 引出数据_合同数据仓库'!$B$2:$BP$10000,15,FALSE),0)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引出数据_合同数据仓库'!$B$2:$BP$10000,3,FALSE),0)</f>
        <v>0</v>
      </c>
      <c r="N420" s="125"/>
      <c r="O420" s="151">
        <f>IFERROR(VLOOKUP((LEFT(VLOOKUP($L420,'2-2 引出数据_合同数据仓库'!$B$2:$BP$10000,64,FALSE),15)&amp;(RIGHT(VLOOKUP($L420,'2-2 引出数据_合同数据仓库'!$B$2:$BP$10000,64,FALSE),4)+1)),'2-2 引出数据_合同数据仓库'!$B$2:$BP$10000,3,FALSE),0)</f>
        <v>0</v>
      </c>
      <c r="P420" s="125"/>
      <c r="Q420" s="125">
        <f>IFERROR(VLOOKUP($L420,'2-2 引出数据_合同数据仓库'!$B$2:$BP$10000,28,FALSE),0)</f>
        <v>0</v>
      </c>
      <c r="R420" s="125">
        <f>IFERROR(VLOOKUP($L420,'2-2 引出数据_合同数据仓库'!$B$2:$BP$10000,29,FALSE),0)</f>
        <v>0</v>
      </c>
      <c r="S420" s="125">
        <f>IFERROR(VLOOKUP($L420,'2-2 引出数据_合同数据仓库'!$B$2:$BP$10000,4,FALSE),0)</f>
        <v>0</v>
      </c>
      <c r="T420" s="125"/>
      <c r="U420" s="125">
        <f>IFERROR(VLOOKUP($L420,'2-2 引出数据_合同数据仓库'!$B$2:$BP$10000,15,FALSE),0)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customHeight="1" outlineLevel="4" spans="1:95">
      <c r="A421" s="126" t="s">
        <v>2806</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customHeight="1" outlineLevel="2" spans="1:95">
      <c r="A422" s="48"/>
      <c r="B422" s="115" t="s">
        <v>784</v>
      </c>
      <c r="C422" s="116" t="s">
        <v>1407</v>
      </c>
      <c r="D422" s="48" t="s">
        <v>1408</v>
      </c>
      <c r="E422" s="115" t="s">
        <v>1274</v>
      </c>
      <c r="F422" s="115"/>
      <c r="G422" s="115" t="s">
        <v>1409</v>
      </c>
      <c r="H422" s="117">
        <f>X422+AA422+AD422+AG422+AJ422+AM422+AP422+AS422+AV422+AY422+BB422+BE422</f>
        <v>0</v>
      </c>
      <c r="I422" s="117">
        <f>Y422+AB422+AE422+AH422+AK422+AN422+AQ422+AT422+AW422+AZ422+BC422+BF422</f>
        <v>0</v>
      </c>
      <c r="J422" s="117">
        <f t="shared" si="4646"/>
        <v>0</v>
      </c>
      <c r="K422" s="117"/>
      <c r="L422" s="148"/>
      <c r="M422" s="148"/>
      <c r="N422" s="117"/>
      <c r="O422" s="117"/>
      <c r="P422" s="117"/>
      <c r="Q422" s="117"/>
      <c r="R422" s="117"/>
      <c r="S422" s="117"/>
      <c r="T422" s="117"/>
      <c r="U422" s="117"/>
      <c r="V422" s="117"/>
      <c r="W422" s="117"/>
      <c r="X422" s="117">
        <f>VLOOKUP($C422,'1 预算编制表单'!$C:$BJ,27,FALSE)</f>
        <v>0</v>
      </c>
      <c r="Y422" s="117">
        <f>X422-Z422</f>
        <v>0</v>
      </c>
      <c r="Z422" s="117">
        <f>SUM(Z423:Z427)</f>
        <v>0</v>
      </c>
      <c r="AA422" s="117">
        <f>VLOOKUP($C422,'1 预算编制表单'!$C:$BJ,30,FALSE)</f>
        <v>0</v>
      </c>
      <c r="AB422" s="117">
        <f>AA422-AC422</f>
        <v>0</v>
      </c>
      <c r="AC422" s="117">
        <f>SUM(AC423:AC427)</f>
        <v>0</v>
      </c>
      <c r="AD422" s="117">
        <f>VLOOKUP($C422,'1 预算编制表单'!$C:$BJ,33,FALSE)</f>
        <v>0</v>
      </c>
      <c r="AE422" s="117">
        <f>AD422-AF422</f>
        <v>0</v>
      </c>
      <c r="AF422" s="117">
        <f>SUM(AF423:AF427)</f>
        <v>0</v>
      </c>
      <c r="AG422" s="117">
        <f>VLOOKUP($C422,'1 预算编制表单'!$C:$BJ,36,FALSE)</f>
        <v>0</v>
      </c>
      <c r="AH422" s="117">
        <f>AG422-AI422</f>
        <v>0</v>
      </c>
      <c r="AI422" s="117">
        <f>SUM(AI423:AI427)</f>
        <v>0</v>
      </c>
      <c r="AJ422" s="117">
        <f>VLOOKUP($C422,'1 预算编制表单'!$C:$BJ,39,FALSE)</f>
        <v>0</v>
      </c>
      <c r="AK422" s="117">
        <f>AJ422-AL422</f>
        <v>0</v>
      </c>
      <c r="AL422" s="117">
        <f>SUM(AL423:AL427)</f>
        <v>0</v>
      </c>
      <c r="AM422" s="117">
        <f>VLOOKUP($C422,'1 预算编制表单'!$C:$BJ,42,FALSE)</f>
        <v>0</v>
      </c>
      <c r="AN422" s="117">
        <f>AM422-AO422</f>
        <v>0</v>
      </c>
      <c r="AO422" s="117">
        <f>SUM(AO423:AO427)</f>
        <v>0</v>
      </c>
      <c r="AP422" s="117">
        <f>VLOOKUP($C422,'1 预算编制表单'!$C:$BJ,45,FALSE)</f>
        <v>0</v>
      </c>
      <c r="AQ422" s="117">
        <f>AP422-AR422</f>
        <v>0</v>
      </c>
      <c r="AR422" s="117">
        <f>SUM(AR423:AR427)</f>
        <v>0</v>
      </c>
      <c r="AS422" s="117">
        <f>VLOOKUP($C422,'1 预算编制表单'!$C:$BJ,48,FALSE)</f>
        <v>0</v>
      </c>
      <c r="AT422" s="117">
        <f>AS422-AU422</f>
        <v>0</v>
      </c>
      <c r="AU422" s="117">
        <f>SUM(AU423:AU427)</f>
        <v>0</v>
      </c>
      <c r="AV422" s="117">
        <f>VLOOKUP($C422,'1 预算编制表单'!$C:$BJ,51,FALSE)</f>
        <v>0</v>
      </c>
      <c r="AW422" s="117">
        <f>AV422-AX422</f>
        <v>0</v>
      </c>
      <c r="AX422" s="117">
        <f>SUM(AX423:AX427)</f>
        <v>0</v>
      </c>
      <c r="AY422" s="117">
        <f>VLOOKUP($C422,'1 预算编制表单'!$C:$BJ,54,FALSE)</f>
        <v>0</v>
      </c>
      <c r="AZ422" s="117">
        <f>AY422-BA422</f>
        <v>0</v>
      </c>
      <c r="BA422" s="117">
        <f>SUM(BA423:BA427)</f>
        <v>0</v>
      </c>
      <c r="BB422" s="117">
        <f>VLOOKUP($C422,'1 预算编制表单'!$C:$BJ,57,FALSE)</f>
        <v>0</v>
      </c>
      <c r="BC422" s="117">
        <f>BB422-BD422</f>
        <v>0</v>
      </c>
      <c r="BD422" s="117">
        <f>SUM(BD423:BD427)</f>
        <v>0</v>
      </c>
      <c r="BE422" s="117">
        <f>VLOOKUP($C422,'1 预算编制表单'!$C:$BJ,60,FALSE)</f>
        <v>0</v>
      </c>
      <c r="BF422" s="117">
        <f>BE422-BG422</f>
        <v>0</v>
      </c>
      <c r="BG422" s="117">
        <f>SUM(BG423:BG427)</f>
        <v>0</v>
      </c>
      <c r="BH422" s="117">
        <f>VLOOKUP($C422,'1 预算编制表单'!$C:$BJ,27,FALSE)</f>
        <v>0</v>
      </c>
      <c r="BI422" s="117">
        <f>BH422-BJ422</f>
        <v>0</v>
      </c>
      <c r="BJ422" s="117">
        <f>SUM(BJ423:BJ427)</f>
        <v>0</v>
      </c>
      <c r="BK422" s="117">
        <f>VLOOKUP($C422,'1 预算编制表单'!$C:$BJ,30,FALSE)</f>
        <v>0</v>
      </c>
      <c r="BL422" s="117">
        <f>BK422-BM422</f>
        <v>0</v>
      </c>
      <c r="BM422" s="117">
        <f>SUM(BM423:BM427)</f>
        <v>0</v>
      </c>
      <c r="BN422" s="117">
        <f>VLOOKUP($C422,'1 预算编制表单'!$C:$BJ,33,FALSE)</f>
        <v>0</v>
      </c>
      <c r="BO422" s="117">
        <f>BN422-BP422</f>
        <v>0</v>
      </c>
      <c r="BP422" s="117">
        <f>SUM(BP423:BP427)</f>
        <v>0</v>
      </c>
      <c r="BQ422" s="117">
        <f>VLOOKUP($C422,'1 预算编制表单'!$C:$BJ,36,FALSE)</f>
        <v>0</v>
      </c>
      <c r="BR422" s="117">
        <f>BQ422-BS422</f>
        <v>0</v>
      </c>
      <c r="BS422" s="117">
        <f>SUM(BS423:BS427)</f>
        <v>0</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customHeight="1" outlineLevel="3" spans="1:95">
      <c r="A423" s="122"/>
      <c r="B423" s="123"/>
      <c r="C423" s="124"/>
      <c r="D423" s="122"/>
      <c r="E423" s="123"/>
      <c r="F423" s="123"/>
      <c r="G423" s="123"/>
      <c r="H423" s="125"/>
      <c r="I423" s="125"/>
      <c r="J423" s="125">
        <f t="shared" si="4646"/>
        <v>0</v>
      </c>
      <c r="K423" s="125">
        <v>1</v>
      </c>
      <c r="L423" s="150"/>
      <c r="M423" s="151">
        <f>IFERROR(VLOOKUP($L423,'2-2 引出数据_合同数据仓库'!$B$2:$BP$10000,3,FALSE),0)</f>
        <v>0</v>
      </c>
      <c r="N423" s="125"/>
      <c r="O423" s="151">
        <f>IFERROR(VLOOKUP((LEFT(VLOOKUP($L423,'2-2 引出数据_合同数据仓库'!$B$2:$BP$10000,64,FALSE),15)&amp;(RIGHT(VLOOKUP($L423,'2-2 引出数据_合同数据仓库'!$B$2:$BP$10000,64,FALSE),4)+1)),'2-2 引出数据_合同数据仓库'!$B$2:$BP$10000,3,FALSE),0)</f>
        <v>0</v>
      </c>
      <c r="P423" s="125"/>
      <c r="Q423" s="125">
        <f>IFERROR(VLOOKUP($L423,'2-2 引出数据_合同数据仓库'!$B$2:$BP$10000,28,FALSE),0)</f>
        <v>0</v>
      </c>
      <c r="R423" s="125">
        <f>IFERROR(VLOOKUP($L423,'2-2 引出数据_合同数据仓库'!$B$2:$BP$10000,29,FALSE),0)</f>
        <v>0</v>
      </c>
      <c r="S423" s="125">
        <f>IFERROR(VLOOKUP($L423,'2-2 引出数据_合同数据仓库'!$B$2:$BP$10000,4,FALSE),0)</f>
        <v>0</v>
      </c>
      <c r="T423" s="125"/>
      <c r="U423" s="125">
        <f>IFERROR(VLOOKUP($L423,'2-2 引出数据_合同数据仓库'!$B$2:$BP$10000,15,FALSE),0)</f>
        <v>0</v>
      </c>
      <c r="V423" s="125">
        <f t="shared" ref="V423:V426" si="5007">U423/(S423-R423+1)*365</f>
        <v>0</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0</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0</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0</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0</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0</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0</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0</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0</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0</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0</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0</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customHeight="1" outlineLevel="3" spans="1:95">
      <c r="A424" s="122"/>
      <c r="B424" s="123"/>
      <c r="C424" s="124"/>
      <c r="D424" s="122"/>
      <c r="E424" s="123"/>
      <c r="F424" s="123"/>
      <c r="G424" s="123"/>
      <c r="H424" s="125"/>
      <c r="I424" s="125"/>
      <c r="J424" s="125">
        <f t="shared" si="4646"/>
        <v>0</v>
      </c>
      <c r="K424" s="125">
        <f t="shared" ref="K424:K426" si="5078">K423+1</f>
        <v>2</v>
      </c>
      <c r="L424" s="150"/>
      <c r="M424" s="151">
        <f>IFERROR(VLOOKUP($L424,'2-2 引出数据_合同数据仓库'!$B$2:$BP$10000,3,FALSE),0)</f>
        <v>0</v>
      </c>
      <c r="N424" s="125"/>
      <c r="O424" s="151">
        <f>IFERROR(VLOOKUP((LEFT(VLOOKUP($L424,'2-2 引出数据_合同数据仓库'!$B$2:$BP$10000,64,FALSE),15)&amp;(RIGHT(VLOOKUP($L424,'2-2 引出数据_合同数据仓库'!$B$2:$BP$10000,64,FALSE),4)+1)),'2-2 引出数据_合同数据仓库'!$B$2:$BP$10000,3,FALSE),0)</f>
        <v>0</v>
      </c>
      <c r="P424" s="125"/>
      <c r="Q424" s="125">
        <f>IFERROR(VLOOKUP($L424,'2-2 引出数据_合同数据仓库'!$B$2:$BP$10000,28,FALSE),0)</f>
        <v>0</v>
      </c>
      <c r="R424" s="125">
        <f>IFERROR(VLOOKUP($L424,'2-2 引出数据_合同数据仓库'!$B$2:$BP$10000,29,FALSE),0)</f>
        <v>0</v>
      </c>
      <c r="S424" s="125">
        <f>IFERROR(VLOOKUP($L424,'2-2 引出数据_合同数据仓库'!$B$2:$BP$10000,4,FALSE),0)</f>
        <v>0</v>
      </c>
      <c r="T424" s="125"/>
      <c r="U424" s="125">
        <f>IFERROR(VLOOKUP($L424,'2-2 引出数据_合同数据仓库'!$B$2:$BP$10000,15,FALSE),0)</f>
        <v>0</v>
      </c>
      <c r="V424" s="125">
        <f t="shared" si="5007"/>
        <v>0</v>
      </c>
      <c r="W424" s="125"/>
      <c r="X424" s="157">
        <v>45658</v>
      </c>
      <c r="Y424" s="157">
        <f t="shared" si="5008"/>
        <v>45688</v>
      </c>
      <c r="Z424" s="161">
        <f t="shared" si="5009"/>
        <v>0</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customHeight="1" outlineLevel="3" spans="1:95">
      <c r="A425" s="122"/>
      <c r="B425" s="123"/>
      <c r="C425" s="124"/>
      <c r="D425" s="122"/>
      <c r="E425" s="123"/>
      <c r="F425" s="123"/>
      <c r="G425" s="123"/>
      <c r="H425" s="125"/>
      <c r="I425" s="125"/>
      <c r="J425" s="125">
        <f t="shared" si="4646"/>
        <v>0</v>
      </c>
      <c r="K425" s="125">
        <f t="shared" si="5078"/>
        <v>3</v>
      </c>
      <c r="L425" s="150"/>
      <c r="M425" s="151">
        <f>IFERROR(VLOOKUP($L425,'2-2 引出数据_合同数据仓库'!$B$2:$BP$10000,3,FALSE),0)</f>
        <v>0</v>
      </c>
      <c r="N425" s="125"/>
      <c r="O425" s="151">
        <f>IFERROR(VLOOKUP((LEFT(VLOOKUP($L425,'2-2 引出数据_合同数据仓库'!$B$2:$BP$10000,64,FALSE),15)&amp;(RIGHT(VLOOKUP($L425,'2-2 引出数据_合同数据仓库'!$B$2:$BP$10000,64,FALSE),4)+1)),'2-2 引出数据_合同数据仓库'!$B$2:$BP$10000,3,FALSE),0)</f>
        <v>0</v>
      </c>
      <c r="P425" s="125"/>
      <c r="Q425" s="125">
        <f>IFERROR(VLOOKUP($L425,'2-2 引出数据_合同数据仓库'!$B$2:$BP$10000,28,FALSE),0)</f>
        <v>0</v>
      </c>
      <c r="R425" s="125">
        <f>IFERROR(VLOOKUP($L425,'2-2 引出数据_合同数据仓库'!$B$2:$BP$10000,29,FALSE),0)</f>
        <v>0</v>
      </c>
      <c r="S425" s="125">
        <f>IFERROR(VLOOKUP($L425,'2-2 引出数据_合同数据仓库'!$B$2:$BP$10000,4,FALSE),0)</f>
        <v>0</v>
      </c>
      <c r="T425" s="125"/>
      <c r="U425" s="125">
        <f>IFERROR(VLOOKUP($L425,'2-2 引出数据_合同数据仓库'!$B$2:$BP$10000,15,FALSE),0)</f>
        <v>0</v>
      </c>
      <c r="V425" s="125">
        <f t="shared" si="5007"/>
        <v>0</v>
      </c>
      <c r="W425" s="125"/>
      <c r="X425" s="157">
        <v>45658</v>
      </c>
      <c r="Y425" s="157">
        <f t="shared" si="5008"/>
        <v>45688</v>
      </c>
      <c r="Z425" s="161">
        <f t="shared" si="5009"/>
        <v>0</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customHeight="1" outlineLevel="3" spans="1:95">
      <c r="A426" s="122"/>
      <c r="B426" s="123"/>
      <c r="C426" s="124"/>
      <c r="D426" s="122"/>
      <c r="E426" s="123"/>
      <c r="F426" s="123"/>
      <c r="G426" s="123"/>
      <c r="H426" s="125"/>
      <c r="I426" s="125"/>
      <c r="J426" s="125">
        <f t="shared" si="4646"/>
        <v>0</v>
      </c>
      <c r="K426" s="125">
        <f t="shared" si="5078"/>
        <v>4</v>
      </c>
      <c r="L426" s="150"/>
      <c r="M426" s="151">
        <f>IFERROR(VLOOKUP($L426,'2-2 引出数据_合同数据仓库'!$B$2:$BP$10000,3,FALSE),0)</f>
        <v>0</v>
      </c>
      <c r="N426" s="125"/>
      <c r="O426" s="151">
        <f>IFERROR(VLOOKUP((LEFT(VLOOKUP($L426,'2-2 引出数据_合同数据仓库'!$B$2:$BP$10000,64,FALSE),15)&amp;(RIGHT(VLOOKUP($L426,'2-2 引出数据_合同数据仓库'!$B$2:$BP$10000,64,FALSE),4)+1)),'2-2 引出数据_合同数据仓库'!$B$2:$BP$10000,3,FALSE),0)</f>
        <v>0</v>
      </c>
      <c r="P426" s="125"/>
      <c r="Q426" s="125">
        <f>IFERROR(VLOOKUP($L426,'2-2 引出数据_合同数据仓库'!$B$2:$BP$10000,28,FALSE),0)</f>
        <v>0</v>
      </c>
      <c r="R426" s="125">
        <f>IFERROR(VLOOKUP($L426,'2-2 引出数据_合同数据仓库'!$B$2:$BP$10000,29,FALSE),0)</f>
        <v>0</v>
      </c>
      <c r="S426" s="125">
        <f>IFERROR(VLOOKUP($L426,'2-2 引出数据_合同数据仓库'!$B$2:$BP$10000,4,FALSE),0)</f>
        <v>0</v>
      </c>
      <c r="T426" s="125"/>
      <c r="U426" s="125">
        <f>IFERROR(VLOOKUP($L426,'2-2 引出数据_合同数据仓库'!$B$2:$BP$10000,15,FALSE),0)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customHeight="1" outlineLevel="4" spans="1:95">
      <c r="A427" s="126" t="s">
        <v>2806</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customHeight="1" outlineLevel="1" spans="1:95">
      <c r="A428" s="29"/>
      <c r="B428" s="112" t="s">
        <v>779</v>
      </c>
      <c r="C428" s="113" t="s">
        <v>222</v>
      </c>
      <c r="D428" s="29" t="s">
        <v>223</v>
      </c>
      <c r="E428" s="112"/>
      <c r="F428" s="112"/>
      <c r="G428" s="112"/>
      <c r="H428" s="114">
        <f>X428+AA428+AD428+AG428+AJ428+AM428+AP428+AS428+AV428+AY428+BB428+BE428</f>
        <v>0</v>
      </c>
      <c r="I428" s="114">
        <f>Y428+AB428+AE428+AH428+AK428+AN428+AQ428+AT428+AW428+AZ428+BC428+BF428</f>
        <v>0</v>
      </c>
      <c r="J428" s="114">
        <f t="shared" si="4646"/>
        <v>0</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0</v>
      </c>
      <c r="AC428" s="114">
        <f>AC429+AC436+AC442+AC448+AC454+AC460+AC466+AC472+AC478+AC484+AC490+AC496+AC502</f>
        <v>0</v>
      </c>
      <c r="AD428" s="114">
        <f>VLOOKUP($C428,'1 预算编制表单'!$C:$BJ,33,FALSE)</f>
        <v>0</v>
      </c>
      <c r="AE428" s="114">
        <f>AD428-AF428</f>
        <v>0</v>
      </c>
      <c r="AF428" s="114">
        <f>AF429+AF436+AF442+AF448+AF454+AF460+AF466+AF472+AF478+AF484+AF490+AF496+AF502</f>
        <v>0</v>
      </c>
      <c r="AG428" s="114">
        <f>VLOOKUP($C428,'1 预算编制表单'!$C:$BJ,36,FALSE)</f>
        <v>0</v>
      </c>
      <c r="AH428" s="114">
        <f>AG428-AI428</f>
        <v>0</v>
      </c>
      <c r="AI428" s="114">
        <f>AI429+AI436+AI442+AI448+AI454+AI460+AI466+AI472+AI478+AI484+AI490+AI496+AI502</f>
        <v>0</v>
      </c>
      <c r="AJ428" s="114">
        <f>VLOOKUP($C428,'1 预算编制表单'!$C:$BJ,39,FALSE)</f>
        <v>0</v>
      </c>
      <c r="AK428" s="114">
        <f>AJ428-AL428</f>
        <v>0</v>
      </c>
      <c r="AL428" s="114">
        <f>AL429+AL436+AL442+AL448+AL454+AL460+AL466+AL472+AL478+AL484+AL490+AL496+AL502</f>
        <v>0</v>
      </c>
      <c r="AM428" s="114">
        <f>VLOOKUP($C428,'1 预算编制表单'!$C:$BJ,42,FALSE)</f>
        <v>0</v>
      </c>
      <c r="AN428" s="114">
        <f>AM428-AO428</f>
        <v>0</v>
      </c>
      <c r="AO428" s="114">
        <f>AO429+AO436+AO442+AO448+AO454+AO460+AO466+AO472+AO478+AO484+AO490+AO496+AO502</f>
        <v>0</v>
      </c>
      <c r="AP428" s="114">
        <f>VLOOKUP($C428,'1 预算编制表单'!$C:$BJ,45,FALSE)</f>
        <v>0</v>
      </c>
      <c r="AQ428" s="114">
        <f>AP428-AR428</f>
        <v>0</v>
      </c>
      <c r="AR428" s="114">
        <f>AR429+AR436+AR442+AR448+AR454+AR460+AR466+AR472+AR478+AR484+AR490+AR496+AR502</f>
        <v>0</v>
      </c>
      <c r="AS428" s="114">
        <f>VLOOKUP($C428,'1 预算编制表单'!$C:$BJ,48,FALSE)</f>
        <v>0</v>
      </c>
      <c r="AT428" s="114">
        <f>AS428-AU428</f>
        <v>0</v>
      </c>
      <c r="AU428" s="114">
        <f>AU429+AU436+AU442+AU448+AU454+AU460+AU466+AU472+AU478+AU484+AU490+AU496+AU502</f>
        <v>0</v>
      </c>
      <c r="AV428" s="114">
        <f>VLOOKUP($C428,'1 预算编制表单'!$C:$BJ,51,FALSE)</f>
        <v>0</v>
      </c>
      <c r="AW428" s="114">
        <f>AV428-AX428</f>
        <v>0</v>
      </c>
      <c r="AX428" s="114">
        <f>AX429+AX436+AX442+AX448+AX454+AX460+AX466+AX472+AX478+AX484+AX490+AX496+AX502</f>
        <v>0</v>
      </c>
      <c r="AY428" s="114">
        <f>VLOOKUP($C428,'1 预算编制表单'!$C:$BJ,54,FALSE)</f>
        <v>0</v>
      </c>
      <c r="AZ428" s="114">
        <f>AY428-BA428</f>
        <v>0</v>
      </c>
      <c r="BA428" s="114">
        <f>BA429+BA436+BA442+BA448+BA454+BA460+BA466+BA472+BA478+BA484+BA490+BA496+BA502</f>
        <v>0</v>
      </c>
      <c r="BB428" s="114">
        <f>VLOOKUP($C428,'1 预算编制表单'!$C:$BJ,57,FALSE)</f>
        <v>0</v>
      </c>
      <c r="BC428" s="114">
        <f>BB428-BD428</f>
        <v>0</v>
      </c>
      <c r="BD428" s="114">
        <f>BD429+BD436+BD442+BD448+BD454+BD460+BD466+BD472+BD478+BD484+BD490+BD496+BD502</f>
        <v>0</v>
      </c>
      <c r="BE428" s="114">
        <f>VLOOKUP($C428,'1 预算编制表单'!$C:$BJ,60,FALSE)</f>
        <v>0</v>
      </c>
      <c r="BF428" s="114">
        <f>BE428-BG428</f>
        <v>0</v>
      </c>
      <c r="BG428" s="114">
        <f>BG429+BG436+BG442+BG448+BG454+BG460+BG466+BG472+BG478+BG484+BG490+BG496+BG502</f>
        <v>0</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customHeight="1" outlineLevel="2" spans="1:95">
      <c r="A429" s="48"/>
      <c r="B429" s="115" t="s">
        <v>784</v>
      </c>
      <c r="C429" s="116" t="s">
        <v>1410</v>
      </c>
      <c r="D429" s="48" t="s">
        <v>1411</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customHeight="1" outlineLevel="3" spans="1:95">
      <c r="A430" s="122"/>
      <c r="B430" s="123"/>
      <c r="C430" s="124" t="s">
        <v>1412</v>
      </c>
      <c r="D430" s="122" t="s">
        <v>2820</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引出数据_合同数据仓库'!$B$2:$BP$10000,3,FALSE),0)</f>
        <v>0</v>
      </c>
      <c r="N431" s="125"/>
      <c r="O431" s="151">
        <f>IFERROR(VLOOKUP((LEFT(VLOOKUP($L431,'2-2 引出数据_合同数据仓库'!$B$2:$BP$10000,64,FALSE),15)&amp;(RIGHT(VLOOKUP($L431,'2-2 引出数据_合同数据仓库'!$B$2:$BP$10000,64,FALSE),4)+1)),'2-2 引出数据_合同数据仓库'!$B$2:$BP$10000,3,FALSE),0)</f>
        <v>0</v>
      </c>
      <c r="P431" s="125"/>
      <c r="Q431" s="125">
        <f>IFERROR(VLOOKUP($L431,'2-2 引出数据_合同数据仓库'!$B$2:$BP$10000,28,FALSE),0)</f>
        <v>0</v>
      </c>
      <c r="R431" s="125">
        <f>IFERROR(VLOOKUP($L431,'2-2 引出数据_合同数据仓库'!$B$2:$BP$10000,29,FALSE),0)</f>
        <v>0</v>
      </c>
      <c r="S431" s="125">
        <f>IFERROR(VLOOKUP($L431,'2-2 引出数据_合同数据仓库'!$B$2:$BP$10000,4,FALSE),0)</f>
        <v>0</v>
      </c>
      <c r="T431" s="125"/>
      <c r="U431" s="125">
        <f>IFERROR(VLOOKUP($L431,'2-2 引出数据_合同数据仓库'!$B$2:$BP$10000,15,FALSE),0)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引出数据_合同数据仓库'!$B$2:$BP$10000,3,FALSE),0)</f>
        <v>0</v>
      </c>
      <c r="N432" s="125"/>
      <c r="O432" s="151">
        <f>IFERROR(VLOOKUP((LEFT(VLOOKUP($L432,'2-2 引出数据_合同数据仓库'!$B$2:$BP$10000,64,FALSE),15)&amp;(RIGHT(VLOOKUP($L432,'2-2 引出数据_合同数据仓库'!$B$2:$BP$10000,64,FALSE),4)+1)),'2-2 引出数据_合同数据仓库'!$B$2:$BP$10000,3,FALSE),0)</f>
        <v>0</v>
      </c>
      <c r="P432" s="125"/>
      <c r="Q432" s="125">
        <f>IFERROR(VLOOKUP($L432,'2-2 引出数据_合同数据仓库'!$B$2:$BP$10000,28,FALSE),0)</f>
        <v>0</v>
      </c>
      <c r="R432" s="125">
        <f>IFERROR(VLOOKUP($L432,'2-2 引出数据_合同数据仓库'!$B$2:$BP$10000,29,FALSE),0)</f>
        <v>0</v>
      </c>
      <c r="S432" s="125">
        <f>IFERROR(VLOOKUP($L432,'2-2 引出数据_合同数据仓库'!$B$2:$BP$10000,4,FALSE),0)</f>
        <v>0</v>
      </c>
      <c r="T432" s="125"/>
      <c r="U432" s="125">
        <f>IFERROR(VLOOKUP($L432,'2-2 引出数据_合同数据仓库'!$B$2:$BP$10000,15,FALSE),0)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引出数据_合同数据仓库'!$B$2:$BP$10000,3,FALSE),0)</f>
        <v>0</v>
      </c>
      <c r="N433" s="125"/>
      <c r="O433" s="151">
        <f>IFERROR(VLOOKUP((LEFT(VLOOKUP($L433,'2-2 引出数据_合同数据仓库'!$B$2:$BP$10000,64,FALSE),15)&amp;(RIGHT(VLOOKUP($L433,'2-2 引出数据_合同数据仓库'!$B$2:$BP$10000,64,FALSE),4)+1)),'2-2 引出数据_合同数据仓库'!$B$2:$BP$10000,3,FALSE),0)</f>
        <v>0</v>
      </c>
      <c r="P433" s="125"/>
      <c r="Q433" s="125">
        <f>IFERROR(VLOOKUP($L433,'2-2 引出数据_合同数据仓库'!$B$2:$BP$10000,28,FALSE),0)</f>
        <v>0</v>
      </c>
      <c r="R433" s="125">
        <f>IFERROR(VLOOKUP($L433,'2-2 引出数据_合同数据仓库'!$B$2:$BP$10000,29,FALSE),0)</f>
        <v>0</v>
      </c>
      <c r="S433" s="125">
        <f>IFERROR(VLOOKUP($L433,'2-2 引出数据_合同数据仓库'!$B$2:$BP$10000,4,FALSE),0)</f>
        <v>0</v>
      </c>
      <c r="T433" s="125"/>
      <c r="U433" s="125">
        <f>IFERROR(VLOOKUP($L433,'2-2 引出数据_合同数据仓库'!$B$2:$BP$10000,15,FALSE),0)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customHeight="1" outlineLevel="3" spans="1:95">
      <c r="A434" s="122"/>
      <c r="B434" s="123"/>
      <c r="C434" s="124"/>
      <c r="D434" s="122"/>
      <c r="E434" s="123"/>
      <c r="F434" s="123"/>
      <c r="G434" s="123"/>
      <c r="H434" s="125"/>
      <c r="I434" s="125"/>
      <c r="J434" s="125">
        <f t="shared" si="4646"/>
        <v>0</v>
      </c>
      <c r="K434" s="125">
        <f>K432+1</f>
        <v>3</v>
      </c>
      <c r="L434" s="150"/>
      <c r="M434" s="151">
        <f>IFERROR(VLOOKUP($L434,'2-2 引出数据_合同数据仓库'!$B$2:$BP$10000,3,FALSE),0)</f>
        <v>0</v>
      </c>
      <c r="N434" s="125"/>
      <c r="O434" s="151">
        <f>IFERROR(VLOOKUP((LEFT(VLOOKUP($L434,'2-2 引出数据_合同数据仓库'!$B$2:$BP$10000,64,FALSE),15)&amp;(RIGHT(VLOOKUP($L434,'2-2 引出数据_合同数据仓库'!$B$2:$BP$10000,64,FALSE),4)+1)),'2-2 引出数据_合同数据仓库'!$B$2:$BP$10000,3,FALSE),0)</f>
        <v>0</v>
      </c>
      <c r="P434" s="125"/>
      <c r="Q434" s="125">
        <f>IFERROR(VLOOKUP($L434,'2-2 引出数据_合同数据仓库'!$B$2:$BP$10000,28,FALSE),0)</f>
        <v>0</v>
      </c>
      <c r="R434" s="125">
        <f>IFERROR(VLOOKUP($L434,'2-2 引出数据_合同数据仓库'!$B$2:$BP$10000,29,FALSE),0)</f>
        <v>0</v>
      </c>
      <c r="S434" s="125">
        <f>IFERROR(VLOOKUP($L434,'2-2 引出数据_合同数据仓库'!$B$2:$BP$10000,4,FALSE),0)</f>
        <v>0</v>
      </c>
      <c r="T434" s="125"/>
      <c r="U434" s="125">
        <f>IFERROR(VLOOKUP($L434,'2-2 引出数据_合同数据仓库'!$B$2:$BP$10000,15,FALSE),0)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customHeight="1" outlineLevel="4" spans="1:95">
      <c r="A435" s="126" t="s">
        <v>2806</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customHeight="1" outlineLevel="2" spans="1:95">
      <c r="A436" s="48"/>
      <c r="B436" s="115" t="s">
        <v>784</v>
      </c>
      <c r="C436" s="116" t="s">
        <v>1425</v>
      </c>
      <c r="D436" s="48" t="s">
        <v>1426</v>
      </c>
      <c r="E436" s="115"/>
      <c r="F436" s="115"/>
      <c r="G436" s="115" t="s">
        <v>928</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引出数据_合同数据仓库'!$B$2:$BP$10000,3,FALSE),0)</f>
        <v>0</v>
      </c>
      <c r="N437" s="125"/>
      <c r="O437" s="151">
        <f>IFERROR(VLOOKUP((LEFT(VLOOKUP($L437,'2-2 引出数据_合同数据仓库'!$B$2:$BP$10000,64,FALSE),15)&amp;(RIGHT(VLOOKUP($L437,'2-2 引出数据_合同数据仓库'!$B$2:$BP$10000,64,FALSE),4)+1)),'2-2 引出数据_合同数据仓库'!$B$2:$BP$10000,3,FALSE),0)</f>
        <v>0</v>
      </c>
      <c r="P437" s="125"/>
      <c r="Q437" s="125">
        <f>IFERROR(VLOOKUP($L437,'2-2 引出数据_合同数据仓库'!$B$2:$BP$10000,28,FALSE),0)</f>
        <v>0</v>
      </c>
      <c r="R437" s="125">
        <f>IFERROR(VLOOKUP($L437,'2-2 引出数据_合同数据仓库'!$B$2:$BP$10000,29,FALSE),0)</f>
        <v>0</v>
      </c>
      <c r="S437" s="125">
        <f>IFERROR(VLOOKUP($L437,'2-2 引出数据_合同数据仓库'!$B$2:$BP$10000,4,FALSE),0)</f>
        <v>0</v>
      </c>
      <c r="T437" s="125"/>
      <c r="U437" s="125">
        <f>IFERROR(VLOOKUP($L437,'2-2 引出数据_合同数据仓库'!$B$2:$BP$10000,15,FALSE),0)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引出数据_合同数据仓库'!$B$2:$BP$10000,3,FALSE),0)</f>
        <v>0</v>
      </c>
      <c r="N438" s="125"/>
      <c r="O438" s="151">
        <f>IFERROR(VLOOKUP((LEFT(VLOOKUP($L438,'2-2 引出数据_合同数据仓库'!$B$2:$BP$10000,64,FALSE),15)&amp;(RIGHT(VLOOKUP($L438,'2-2 引出数据_合同数据仓库'!$B$2:$BP$10000,64,FALSE),4)+1)),'2-2 引出数据_合同数据仓库'!$B$2:$BP$10000,3,FALSE),0)</f>
        <v>0</v>
      </c>
      <c r="P438" s="125"/>
      <c r="Q438" s="125">
        <f>IFERROR(VLOOKUP($L438,'2-2 引出数据_合同数据仓库'!$B$2:$BP$10000,28,FALSE),0)</f>
        <v>0</v>
      </c>
      <c r="R438" s="125">
        <f>IFERROR(VLOOKUP($L438,'2-2 引出数据_合同数据仓库'!$B$2:$BP$10000,29,FALSE),0)</f>
        <v>0</v>
      </c>
      <c r="S438" s="125">
        <f>IFERROR(VLOOKUP($L438,'2-2 引出数据_合同数据仓库'!$B$2:$BP$10000,4,FALSE),0)</f>
        <v>0</v>
      </c>
      <c r="T438" s="125"/>
      <c r="U438" s="125">
        <f>IFERROR(VLOOKUP($L438,'2-2 引出数据_合同数据仓库'!$B$2:$BP$10000,15,FALSE),0)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引出数据_合同数据仓库'!$B$2:$BP$10000,3,FALSE),0)</f>
        <v>0</v>
      </c>
      <c r="N439" s="125"/>
      <c r="O439" s="151">
        <f>IFERROR(VLOOKUP((LEFT(VLOOKUP($L439,'2-2 引出数据_合同数据仓库'!$B$2:$BP$10000,64,FALSE),15)&amp;(RIGHT(VLOOKUP($L439,'2-2 引出数据_合同数据仓库'!$B$2:$BP$10000,64,FALSE),4)+1)),'2-2 引出数据_合同数据仓库'!$B$2:$BP$10000,3,FALSE),0)</f>
        <v>0</v>
      </c>
      <c r="P439" s="125"/>
      <c r="Q439" s="125">
        <f>IFERROR(VLOOKUP($L439,'2-2 引出数据_合同数据仓库'!$B$2:$BP$10000,28,FALSE),0)</f>
        <v>0</v>
      </c>
      <c r="R439" s="125">
        <f>IFERROR(VLOOKUP($L439,'2-2 引出数据_合同数据仓库'!$B$2:$BP$10000,29,FALSE),0)</f>
        <v>0</v>
      </c>
      <c r="S439" s="125">
        <f>IFERROR(VLOOKUP($L439,'2-2 引出数据_合同数据仓库'!$B$2:$BP$10000,4,FALSE),0)</f>
        <v>0</v>
      </c>
      <c r="T439" s="125"/>
      <c r="U439" s="125">
        <f>IFERROR(VLOOKUP($L439,'2-2 引出数据_合同数据仓库'!$B$2:$BP$10000,15,FALSE),0)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customHeight="1" outlineLevel="3"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引出数据_合同数据仓库'!$B$2:$BP$10000,3,FALSE),0)</f>
        <v>0</v>
      </c>
      <c r="N440" s="125"/>
      <c r="O440" s="151">
        <f>IFERROR(VLOOKUP((LEFT(VLOOKUP($L440,'2-2 引出数据_合同数据仓库'!$B$2:$BP$10000,64,FALSE),15)&amp;(RIGHT(VLOOKUP($L440,'2-2 引出数据_合同数据仓库'!$B$2:$BP$10000,64,FALSE),4)+1)),'2-2 引出数据_合同数据仓库'!$B$2:$BP$10000,3,FALSE),0)</f>
        <v>0</v>
      </c>
      <c r="P440" s="125"/>
      <c r="Q440" s="125">
        <f>IFERROR(VLOOKUP($L440,'2-2 引出数据_合同数据仓库'!$B$2:$BP$10000,28,FALSE),0)</f>
        <v>0</v>
      </c>
      <c r="R440" s="125">
        <f>IFERROR(VLOOKUP($L440,'2-2 引出数据_合同数据仓库'!$B$2:$BP$10000,29,FALSE),0)</f>
        <v>0</v>
      </c>
      <c r="S440" s="125">
        <f>IFERROR(VLOOKUP($L440,'2-2 引出数据_合同数据仓库'!$B$2:$BP$10000,4,FALSE),0)</f>
        <v>0</v>
      </c>
      <c r="T440" s="125"/>
      <c r="U440" s="125">
        <f>IFERROR(VLOOKUP($L440,'2-2 引出数据_合同数据仓库'!$B$2:$BP$10000,15,FALSE),0)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customHeight="1" outlineLevel="4" spans="1:95">
      <c r="A441" s="126" t="s">
        <v>2806</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customHeight="1" outlineLevel="2" spans="1:95">
      <c r="A442" s="48"/>
      <c r="B442" s="115" t="s">
        <v>784</v>
      </c>
      <c r="C442" s="116" t="s">
        <v>1427</v>
      </c>
      <c r="D442" s="48" t="s">
        <v>1428</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引出数据_合同数据仓库'!$B$2:$BP$10000,3,FALSE),0)</f>
        <v>0</v>
      </c>
      <c r="N443" s="125"/>
      <c r="O443" s="151">
        <f>IFERROR(VLOOKUP((LEFT(VLOOKUP($L443,'2-2 引出数据_合同数据仓库'!$B$2:$BP$10000,64,FALSE),15)&amp;(RIGHT(VLOOKUP($L443,'2-2 引出数据_合同数据仓库'!$B$2:$BP$10000,64,FALSE),4)+1)),'2-2 引出数据_合同数据仓库'!$B$2:$BP$10000,3,FALSE),0)</f>
        <v>0</v>
      </c>
      <c r="P443" s="125"/>
      <c r="Q443" s="125">
        <f>IFERROR(VLOOKUP($L443,'2-2 引出数据_合同数据仓库'!$B$2:$BP$10000,28,FALSE),0)</f>
        <v>0</v>
      </c>
      <c r="R443" s="125">
        <f>IFERROR(VLOOKUP($L443,'2-2 引出数据_合同数据仓库'!$B$2:$BP$10000,29,FALSE),0)</f>
        <v>0</v>
      </c>
      <c r="S443" s="125">
        <f>IFERROR(VLOOKUP($L443,'2-2 引出数据_合同数据仓库'!$B$2:$BP$10000,4,FALSE),0)</f>
        <v>0</v>
      </c>
      <c r="T443" s="125"/>
      <c r="U443" s="125">
        <f>IFERROR(VLOOKUP($L443,'2-2 引出数据_合同数据仓库'!$B$2:$BP$10000,15,FALSE),0)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引出数据_合同数据仓库'!$B$2:$BP$10000,3,FALSE),0)</f>
        <v>0</v>
      </c>
      <c r="N444" s="125"/>
      <c r="O444" s="151">
        <f>IFERROR(VLOOKUP((LEFT(VLOOKUP($L444,'2-2 引出数据_合同数据仓库'!$B$2:$BP$10000,64,FALSE),15)&amp;(RIGHT(VLOOKUP($L444,'2-2 引出数据_合同数据仓库'!$B$2:$BP$10000,64,FALSE),4)+1)),'2-2 引出数据_合同数据仓库'!$B$2:$BP$10000,3,FALSE),0)</f>
        <v>0</v>
      </c>
      <c r="P444" s="125"/>
      <c r="Q444" s="125">
        <f>IFERROR(VLOOKUP($L444,'2-2 引出数据_合同数据仓库'!$B$2:$BP$10000,28,FALSE),0)</f>
        <v>0</v>
      </c>
      <c r="R444" s="125">
        <f>IFERROR(VLOOKUP($L444,'2-2 引出数据_合同数据仓库'!$B$2:$BP$10000,29,FALSE),0)</f>
        <v>0</v>
      </c>
      <c r="S444" s="125">
        <f>IFERROR(VLOOKUP($L444,'2-2 引出数据_合同数据仓库'!$B$2:$BP$10000,4,FALSE),0)</f>
        <v>0</v>
      </c>
      <c r="T444" s="125"/>
      <c r="U444" s="125">
        <f>IFERROR(VLOOKUP($L444,'2-2 引出数据_合同数据仓库'!$B$2:$BP$10000,15,FALSE),0)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引出数据_合同数据仓库'!$B$2:$BP$10000,3,FALSE),0)</f>
        <v>0</v>
      </c>
      <c r="N445" s="125"/>
      <c r="O445" s="151">
        <f>IFERROR(VLOOKUP((LEFT(VLOOKUP($L445,'2-2 引出数据_合同数据仓库'!$B$2:$BP$10000,64,FALSE),15)&amp;(RIGHT(VLOOKUP($L445,'2-2 引出数据_合同数据仓库'!$B$2:$BP$10000,64,FALSE),4)+1)),'2-2 引出数据_合同数据仓库'!$B$2:$BP$10000,3,FALSE),0)</f>
        <v>0</v>
      </c>
      <c r="P445" s="125"/>
      <c r="Q445" s="125">
        <f>IFERROR(VLOOKUP($L445,'2-2 引出数据_合同数据仓库'!$B$2:$BP$10000,28,FALSE),0)</f>
        <v>0</v>
      </c>
      <c r="R445" s="125">
        <f>IFERROR(VLOOKUP($L445,'2-2 引出数据_合同数据仓库'!$B$2:$BP$10000,29,FALSE),0)</f>
        <v>0</v>
      </c>
      <c r="S445" s="125">
        <f>IFERROR(VLOOKUP($L445,'2-2 引出数据_合同数据仓库'!$B$2:$BP$10000,4,FALSE),0)</f>
        <v>0</v>
      </c>
      <c r="T445" s="125"/>
      <c r="U445" s="125">
        <f>IFERROR(VLOOKUP($L445,'2-2 引出数据_合同数据仓库'!$B$2:$BP$10000,15,FALSE),0)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customHeight="1" outlineLevel="3"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引出数据_合同数据仓库'!$B$2:$BP$10000,3,FALSE),0)</f>
        <v>0</v>
      </c>
      <c r="N446" s="125"/>
      <c r="O446" s="151">
        <f>IFERROR(VLOOKUP((LEFT(VLOOKUP($L446,'2-2 引出数据_合同数据仓库'!$B$2:$BP$10000,64,FALSE),15)&amp;(RIGHT(VLOOKUP($L446,'2-2 引出数据_合同数据仓库'!$B$2:$BP$10000,64,FALSE),4)+1)),'2-2 引出数据_合同数据仓库'!$B$2:$BP$10000,3,FALSE),0)</f>
        <v>0</v>
      </c>
      <c r="P446" s="125"/>
      <c r="Q446" s="125">
        <f>IFERROR(VLOOKUP($L446,'2-2 引出数据_合同数据仓库'!$B$2:$BP$10000,28,FALSE),0)</f>
        <v>0</v>
      </c>
      <c r="R446" s="125">
        <f>IFERROR(VLOOKUP($L446,'2-2 引出数据_合同数据仓库'!$B$2:$BP$10000,29,FALSE),0)</f>
        <v>0</v>
      </c>
      <c r="S446" s="125">
        <f>IFERROR(VLOOKUP($L446,'2-2 引出数据_合同数据仓库'!$B$2:$BP$10000,4,FALSE),0)</f>
        <v>0</v>
      </c>
      <c r="T446" s="125"/>
      <c r="U446" s="125">
        <f>IFERROR(VLOOKUP($L446,'2-2 引出数据_合同数据仓库'!$B$2:$BP$10000,15,FALSE),0)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customHeight="1" outlineLevel="4" spans="1:95">
      <c r="A447" s="126" t="s">
        <v>2806</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customHeight="1" outlineLevel="2" spans="1:95">
      <c r="A448" s="48"/>
      <c r="B448" s="115" t="s">
        <v>784</v>
      </c>
      <c r="C448" s="116" t="s">
        <v>1483</v>
      </c>
      <c r="D448" s="48" t="s">
        <v>1484</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引出数据_合同数据仓库'!$B$2:$BP$10000,3,FALSE),0)</f>
        <v>0</v>
      </c>
      <c r="N449" s="125"/>
      <c r="O449" s="151">
        <f>IFERROR(VLOOKUP((LEFT(VLOOKUP($L449,'2-2 引出数据_合同数据仓库'!$B$2:$BP$10000,64,FALSE),15)&amp;(RIGHT(VLOOKUP($L449,'2-2 引出数据_合同数据仓库'!$B$2:$BP$10000,64,FALSE),4)+1)),'2-2 引出数据_合同数据仓库'!$B$2:$BP$10000,3,FALSE),0)</f>
        <v>0</v>
      </c>
      <c r="P449" s="125"/>
      <c r="Q449" s="125">
        <f>IFERROR(VLOOKUP($L449,'2-2 引出数据_合同数据仓库'!$B$2:$BP$10000,28,FALSE),0)</f>
        <v>0</v>
      </c>
      <c r="R449" s="125">
        <f>IFERROR(VLOOKUP($L449,'2-2 引出数据_合同数据仓库'!$B$2:$BP$10000,29,FALSE),0)</f>
        <v>0</v>
      </c>
      <c r="S449" s="125">
        <f>IFERROR(VLOOKUP($L449,'2-2 引出数据_合同数据仓库'!$B$2:$BP$10000,4,FALSE),0)</f>
        <v>0</v>
      </c>
      <c r="T449" s="125"/>
      <c r="U449" s="125">
        <f>IFERROR(VLOOKUP($L449,'2-2 引出数据_合同数据仓库'!$B$2:$BP$10000,15,FALSE),0)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引出数据_合同数据仓库'!$B$2:$BP$10000,3,FALSE),0)</f>
        <v>0</v>
      </c>
      <c r="N450" s="125"/>
      <c r="O450" s="151">
        <f>IFERROR(VLOOKUP((LEFT(VLOOKUP($L450,'2-2 引出数据_合同数据仓库'!$B$2:$BP$10000,64,FALSE),15)&amp;(RIGHT(VLOOKUP($L450,'2-2 引出数据_合同数据仓库'!$B$2:$BP$10000,64,FALSE),4)+1)),'2-2 引出数据_合同数据仓库'!$B$2:$BP$10000,3,FALSE),0)</f>
        <v>0</v>
      </c>
      <c r="P450" s="125"/>
      <c r="Q450" s="125">
        <f>IFERROR(VLOOKUP($L450,'2-2 引出数据_合同数据仓库'!$B$2:$BP$10000,28,FALSE),0)</f>
        <v>0</v>
      </c>
      <c r="R450" s="125">
        <f>IFERROR(VLOOKUP($L450,'2-2 引出数据_合同数据仓库'!$B$2:$BP$10000,29,FALSE),0)</f>
        <v>0</v>
      </c>
      <c r="S450" s="125">
        <f>IFERROR(VLOOKUP($L450,'2-2 引出数据_合同数据仓库'!$B$2:$BP$10000,4,FALSE),0)</f>
        <v>0</v>
      </c>
      <c r="T450" s="125"/>
      <c r="U450" s="125">
        <f>IFERROR(VLOOKUP($L450,'2-2 引出数据_合同数据仓库'!$B$2:$BP$10000,15,FALSE),0)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引出数据_合同数据仓库'!$B$2:$BP$10000,3,FALSE),0)</f>
        <v>0</v>
      </c>
      <c r="N451" s="125"/>
      <c r="O451" s="151">
        <f>IFERROR(VLOOKUP((LEFT(VLOOKUP($L451,'2-2 引出数据_合同数据仓库'!$B$2:$BP$10000,64,FALSE),15)&amp;(RIGHT(VLOOKUP($L451,'2-2 引出数据_合同数据仓库'!$B$2:$BP$10000,64,FALSE),4)+1)),'2-2 引出数据_合同数据仓库'!$B$2:$BP$10000,3,FALSE),0)</f>
        <v>0</v>
      </c>
      <c r="P451" s="125"/>
      <c r="Q451" s="125">
        <f>IFERROR(VLOOKUP($L451,'2-2 引出数据_合同数据仓库'!$B$2:$BP$10000,28,FALSE),0)</f>
        <v>0</v>
      </c>
      <c r="R451" s="125">
        <f>IFERROR(VLOOKUP($L451,'2-2 引出数据_合同数据仓库'!$B$2:$BP$10000,29,FALSE),0)</f>
        <v>0</v>
      </c>
      <c r="S451" s="125">
        <f>IFERROR(VLOOKUP($L451,'2-2 引出数据_合同数据仓库'!$B$2:$BP$10000,4,FALSE),0)</f>
        <v>0</v>
      </c>
      <c r="T451" s="125"/>
      <c r="U451" s="125">
        <f>IFERROR(VLOOKUP($L451,'2-2 引出数据_合同数据仓库'!$B$2:$BP$10000,15,FALSE),0)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customHeight="1" outlineLevel="3"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引出数据_合同数据仓库'!$B$2:$BP$10000,3,FALSE),0)</f>
        <v>0</v>
      </c>
      <c r="N452" s="125"/>
      <c r="O452" s="151">
        <f>IFERROR(VLOOKUP((LEFT(VLOOKUP($L452,'2-2 引出数据_合同数据仓库'!$B$2:$BP$10000,64,FALSE),15)&amp;(RIGHT(VLOOKUP($L452,'2-2 引出数据_合同数据仓库'!$B$2:$BP$10000,64,FALSE),4)+1)),'2-2 引出数据_合同数据仓库'!$B$2:$BP$10000,3,FALSE),0)</f>
        <v>0</v>
      </c>
      <c r="P452" s="125"/>
      <c r="Q452" s="125">
        <f>IFERROR(VLOOKUP($L452,'2-2 引出数据_合同数据仓库'!$B$2:$BP$10000,28,FALSE),0)</f>
        <v>0</v>
      </c>
      <c r="R452" s="125">
        <f>IFERROR(VLOOKUP($L452,'2-2 引出数据_合同数据仓库'!$B$2:$BP$10000,29,FALSE),0)</f>
        <v>0</v>
      </c>
      <c r="S452" s="125">
        <f>IFERROR(VLOOKUP($L452,'2-2 引出数据_合同数据仓库'!$B$2:$BP$10000,4,FALSE),0)</f>
        <v>0</v>
      </c>
      <c r="T452" s="125"/>
      <c r="U452" s="125">
        <f>IFERROR(VLOOKUP($L452,'2-2 引出数据_合同数据仓库'!$B$2:$BP$10000,15,FALSE),0)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customHeight="1" outlineLevel="4" spans="1:95">
      <c r="A453" s="126" t="s">
        <v>2806</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customHeight="1" outlineLevel="2" spans="1:95">
      <c r="A454" s="48"/>
      <c r="B454" s="115" t="s">
        <v>784</v>
      </c>
      <c r="C454" s="116" t="s">
        <v>1539</v>
      </c>
      <c r="D454" s="48" t="s">
        <v>1540</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引出数据_合同数据仓库'!$B$2:$BP$10000,3,FALSE),0)</f>
        <v>0</v>
      </c>
      <c r="N455" s="125"/>
      <c r="O455" s="151">
        <f>IFERROR(VLOOKUP((LEFT(VLOOKUP($L455,'2-2 引出数据_合同数据仓库'!$B$2:$BP$10000,64,FALSE),15)&amp;(RIGHT(VLOOKUP($L455,'2-2 引出数据_合同数据仓库'!$B$2:$BP$10000,64,FALSE),4)+1)),'2-2 引出数据_合同数据仓库'!$B$2:$BP$10000,3,FALSE),0)</f>
        <v>0</v>
      </c>
      <c r="P455" s="125"/>
      <c r="Q455" s="125">
        <f>IFERROR(VLOOKUP($L455,'2-2 引出数据_合同数据仓库'!$B$2:$BP$10000,28,FALSE),0)</f>
        <v>0</v>
      </c>
      <c r="R455" s="125">
        <f>IFERROR(VLOOKUP($L455,'2-2 引出数据_合同数据仓库'!$B$2:$BP$10000,29,FALSE),0)</f>
        <v>0</v>
      </c>
      <c r="S455" s="125">
        <f>IFERROR(VLOOKUP($L455,'2-2 引出数据_合同数据仓库'!$B$2:$BP$10000,4,FALSE),0)</f>
        <v>0</v>
      </c>
      <c r="T455" s="125"/>
      <c r="U455" s="125">
        <f>IFERROR(VLOOKUP($L455,'2-2 引出数据_合同数据仓库'!$B$2:$BP$10000,15,FALSE),0)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引出数据_合同数据仓库'!$B$2:$BP$10000,3,FALSE),0)</f>
        <v>0</v>
      </c>
      <c r="N456" s="125"/>
      <c r="O456" s="151">
        <f>IFERROR(VLOOKUP((LEFT(VLOOKUP($L456,'2-2 引出数据_合同数据仓库'!$B$2:$BP$10000,64,FALSE),15)&amp;(RIGHT(VLOOKUP($L456,'2-2 引出数据_合同数据仓库'!$B$2:$BP$10000,64,FALSE),4)+1)),'2-2 引出数据_合同数据仓库'!$B$2:$BP$10000,3,FALSE),0)</f>
        <v>0</v>
      </c>
      <c r="P456" s="125"/>
      <c r="Q456" s="125">
        <f>IFERROR(VLOOKUP($L456,'2-2 引出数据_合同数据仓库'!$B$2:$BP$10000,28,FALSE),0)</f>
        <v>0</v>
      </c>
      <c r="R456" s="125">
        <f>IFERROR(VLOOKUP($L456,'2-2 引出数据_合同数据仓库'!$B$2:$BP$10000,29,FALSE),0)</f>
        <v>0</v>
      </c>
      <c r="S456" s="125">
        <f>IFERROR(VLOOKUP($L456,'2-2 引出数据_合同数据仓库'!$B$2:$BP$10000,4,FALSE),0)</f>
        <v>0</v>
      </c>
      <c r="T456" s="125"/>
      <c r="U456" s="125">
        <f>IFERROR(VLOOKUP($L456,'2-2 引出数据_合同数据仓库'!$B$2:$BP$10000,15,FALSE),0)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引出数据_合同数据仓库'!$B$2:$BP$10000,3,FALSE),0)</f>
        <v>0</v>
      </c>
      <c r="N457" s="125"/>
      <c r="O457" s="151">
        <f>IFERROR(VLOOKUP((LEFT(VLOOKUP($L457,'2-2 引出数据_合同数据仓库'!$B$2:$BP$10000,64,FALSE),15)&amp;(RIGHT(VLOOKUP($L457,'2-2 引出数据_合同数据仓库'!$B$2:$BP$10000,64,FALSE),4)+1)),'2-2 引出数据_合同数据仓库'!$B$2:$BP$10000,3,FALSE),0)</f>
        <v>0</v>
      </c>
      <c r="P457" s="125"/>
      <c r="Q457" s="125">
        <f>IFERROR(VLOOKUP($L457,'2-2 引出数据_合同数据仓库'!$B$2:$BP$10000,28,FALSE),0)</f>
        <v>0</v>
      </c>
      <c r="R457" s="125">
        <f>IFERROR(VLOOKUP($L457,'2-2 引出数据_合同数据仓库'!$B$2:$BP$10000,29,FALSE),0)</f>
        <v>0</v>
      </c>
      <c r="S457" s="125">
        <f>IFERROR(VLOOKUP($L457,'2-2 引出数据_合同数据仓库'!$B$2:$BP$10000,4,FALSE),0)</f>
        <v>0</v>
      </c>
      <c r="T457" s="125"/>
      <c r="U457" s="125">
        <f>IFERROR(VLOOKUP($L457,'2-2 引出数据_合同数据仓库'!$B$2:$BP$10000,15,FALSE),0)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customHeight="1" outlineLevel="3"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引出数据_合同数据仓库'!$B$2:$BP$10000,3,FALSE),0)</f>
        <v>0</v>
      </c>
      <c r="N458" s="125"/>
      <c r="O458" s="151">
        <f>IFERROR(VLOOKUP((LEFT(VLOOKUP($L458,'2-2 引出数据_合同数据仓库'!$B$2:$BP$10000,64,FALSE),15)&amp;(RIGHT(VLOOKUP($L458,'2-2 引出数据_合同数据仓库'!$B$2:$BP$10000,64,FALSE),4)+1)),'2-2 引出数据_合同数据仓库'!$B$2:$BP$10000,3,FALSE),0)</f>
        <v>0</v>
      </c>
      <c r="P458" s="125"/>
      <c r="Q458" s="125">
        <f>IFERROR(VLOOKUP($L458,'2-2 引出数据_合同数据仓库'!$B$2:$BP$10000,28,FALSE),0)</f>
        <v>0</v>
      </c>
      <c r="R458" s="125">
        <f>IFERROR(VLOOKUP($L458,'2-2 引出数据_合同数据仓库'!$B$2:$BP$10000,29,FALSE),0)</f>
        <v>0</v>
      </c>
      <c r="S458" s="125">
        <f>IFERROR(VLOOKUP($L458,'2-2 引出数据_合同数据仓库'!$B$2:$BP$10000,4,FALSE),0)</f>
        <v>0</v>
      </c>
      <c r="T458" s="125"/>
      <c r="U458" s="125">
        <f>IFERROR(VLOOKUP($L458,'2-2 引出数据_合同数据仓库'!$B$2:$BP$10000,15,FALSE),0)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customHeight="1" outlineLevel="4" spans="1:95">
      <c r="A459" s="126" t="s">
        <v>2806</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customHeight="1" outlineLevel="2" spans="1:95">
      <c r="A460" s="48"/>
      <c r="B460" s="115" t="s">
        <v>784</v>
      </c>
      <c r="C460" s="116" t="s">
        <v>1554</v>
      </c>
      <c r="D460" s="48" t="s">
        <v>1555</v>
      </c>
      <c r="E460" s="115" t="s">
        <v>1556</v>
      </c>
      <c r="F460" s="115"/>
      <c r="G460" s="115" t="s">
        <v>928</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引出数据_合同数据仓库'!$B$2:$BP$10000,3,FALSE),0)</f>
        <v>0</v>
      </c>
      <c r="N461" s="125"/>
      <c r="O461" s="151">
        <f>IFERROR(VLOOKUP((LEFT(VLOOKUP($L461,'2-2 引出数据_合同数据仓库'!$B$2:$BP$10000,64,FALSE),15)&amp;(RIGHT(VLOOKUP($L461,'2-2 引出数据_合同数据仓库'!$B$2:$BP$10000,64,FALSE),4)+1)),'2-2 引出数据_合同数据仓库'!$B$2:$BP$10000,3,FALSE),0)</f>
        <v>0</v>
      </c>
      <c r="P461" s="125"/>
      <c r="Q461" s="125">
        <f>IFERROR(VLOOKUP($L461,'2-2 引出数据_合同数据仓库'!$B$2:$BP$10000,28,FALSE),0)</f>
        <v>0</v>
      </c>
      <c r="R461" s="125">
        <f>IFERROR(VLOOKUP($L461,'2-2 引出数据_合同数据仓库'!$B$2:$BP$10000,29,FALSE),0)</f>
        <v>0</v>
      </c>
      <c r="S461" s="125">
        <f>IFERROR(VLOOKUP($L461,'2-2 引出数据_合同数据仓库'!$B$2:$BP$10000,4,FALSE),0)</f>
        <v>0</v>
      </c>
      <c r="T461" s="125"/>
      <c r="U461" s="125">
        <f>IFERROR(VLOOKUP($L461,'2-2 引出数据_合同数据仓库'!$B$2:$BP$10000,15,FALSE),0)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引出数据_合同数据仓库'!$B$2:$BP$10000,3,FALSE),0)</f>
        <v>0</v>
      </c>
      <c r="N462" s="125"/>
      <c r="O462" s="151">
        <f>IFERROR(VLOOKUP((LEFT(VLOOKUP($L462,'2-2 引出数据_合同数据仓库'!$B$2:$BP$10000,64,FALSE),15)&amp;(RIGHT(VLOOKUP($L462,'2-2 引出数据_合同数据仓库'!$B$2:$BP$10000,64,FALSE),4)+1)),'2-2 引出数据_合同数据仓库'!$B$2:$BP$10000,3,FALSE),0)</f>
        <v>0</v>
      </c>
      <c r="P462" s="125"/>
      <c r="Q462" s="125">
        <f>IFERROR(VLOOKUP($L462,'2-2 引出数据_合同数据仓库'!$B$2:$BP$10000,28,FALSE),0)</f>
        <v>0</v>
      </c>
      <c r="R462" s="125">
        <f>IFERROR(VLOOKUP($L462,'2-2 引出数据_合同数据仓库'!$B$2:$BP$10000,29,FALSE),0)</f>
        <v>0</v>
      </c>
      <c r="S462" s="125">
        <f>IFERROR(VLOOKUP($L462,'2-2 引出数据_合同数据仓库'!$B$2:$BP$10000,4,FALSE),0)</f>
        <v>0</v>
      </c>
      <c r="T462" s="125"/>
      <c r="U462" s="125">
        <f>IFERROR(VLOOKUP($L462,'2-2 引出数据_合同数据仓库'!$B$2:$BP$10000,15,FALSE),0)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引出数据_合同数据仓库'!$B$2:$BP$10000,3,FALSE),0)</f>
        <v>0</v>
      </c>
      <c r="N463" s="125"/>
      <c r="O463" s="151">
        <f>IFERROR(VLOOKUP((LEFT(VLOOKUP($L463,'2-2 引出数据_合同数据仓库'!$B$2:$BP$10000,64,FALSE),15)&amp;(RIGHT(VLOOKUP($L463,'2-2 引出数据_合同数据仓库'!$B$2:$BP$10000,64,FALSE),4)+1)),'2-2 引出数据_合同数据仓库'!$B$2:$BP$10000,3,FALSE),0)</f>
        <v>0</v>
      </c>
      <c r="P463" s="125"/>
      <c r="Q463" s="125">
        <f>IFERROR(VLOOKUP($L463,'2-2 引出数据_合同数据仓库'!$B$2:$BP$10000,28,FALSE),0)</f>
        <v>0</v>
      </c>
      <c r="R463" s="125">
        <f>IFERROR(VLOOKUP($L463,'2-2 引出数据_合同数据仓库'!$B$2:$BP$10000,29,FALSE),0)</f>
        <v>0</v>
      </c>
      <c r="S463" s="125">
        <f>IFERROR(VLOOKUP($L463,'2-2 引出数据_合同数据仓库'!$B$2:$BP$10000,4,FALSE),0)</f>
        <v>0</v>
      </c>
      <c r="T463" s="125"/>
      <c r="U463" s="125">
        <f>IFERROR(VLOOKUP($L463,'2-2 引出数据_合同数据仓库'!$B$2:$BP$10000,15,FALSE),0)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customHeight="1" outlineLevel="3"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引出数据_合同数据仓库'!$B$2:$BP$10000,3,FALSE),0)</f>
        <v>0</v>
      </c>
      <c r="N464" s="125"/>
      <c r="O464" s="151">
        <f>IFERROR(VLOOKUP((LEFT(VLOOKUP($L464,'2-2 引出数据_合同数据仓库'!$B$2:$BP$10000,64,FALSE),15)&amp;(RIGHT(VLOOKUP($L464,'2-2 引出数据_合同数据仓库'!$B$2:$BP$10000,64,FALSE),4)+1)),'2-2 引出数据_合同数据仓库'!$B$2:$BP$10000,3,FALSE),0)</f>
        <v>0</v>
      </c>
      <c r="P464" s="125"/>
      <c r="Q464" s="125">
        <f>IFERROR(VLOOKUP($L464,'2-2 引出数据_合同数据仓库'!$B$2:$BP$10000,28,FALSE),0)</f>
        <v>0</v>
      </c>
      <c r="R464" s="125">
        <f>IFERROR(VLOOKUP($L464,'2-2 引出数据_合同数据仓库'!$B$2:$BP$10000,29,FALSE),0)</f>
        <v>0</v>
      </c>
      <c r="S464" s="125">
        <f>IFERROR(VLOOKUP($L464,'2-2 引出数据_合同数据仓库'!$B$2:$BP$10000,4,FALSE),0)</f>
        <v>0</v>
      </c>
      <c r="T464" s="125"/>
      <c r="U464" s="125">
        <f>IFERROR(VLOOKUP($L464,'2-2 引出数据_合同数据仓库'!$B$2:$BP$10000,15,FALSE),0)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customHeight="1" outlineLevel="4" spans="1:95">
      <c r="A465" s="126" t="s">
        <v>2806</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customHeight="1" outlineLevel="2" spans="1:95">
      <c r="A466" s="48"/>
      <c r="B466" s="115" t="s">
        <v>784</v>
      </c>
      <c r="C466" s="116" t="s">
        <v>1557</v>
      </c>
      <c r="D466" s="48" t="s">
        <v>1558</v>
      </c>
      <c r="E466" s="115" t="s">
        <v>1559</v>
      </c>
      <c r="F466" s="115"/>
      <c r="G466" s="115" t="s">
        <v>928</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引出数据_合同数据仓库'!$B$2:$BP$10000,3,FALSE),0)</f>
        <v>0</v>
      </c>
      <c r="N467" s="125"/>
      <c r="O467" s="151">
        <f>IFERROR(VLOOKUP((LEFT(VLOOKUP($L467,'2-2 引出数据_合同数据仓库'!$B$2:$BP$10000,64,FALSE),15)&amp;(RIGHT(VLOOKUP($L467,'2-2 引出数据_合同数据仓库'!$B$2:$BP$10000,64,FALSE),4)+1)),'2-2 引出数据_合同数据仓库'!$B$2:$BP$10000,3,FALSE),0)</f>
        <v>0</v>
      </c>
      <c r="P467" s="125"/>
      <c r="Q467" s="125">
        <f>IFERROR(VLOOKUP($L467,'2-2 引出数据_合同数据仓库'!$B$2:$BP$10000,28,FALSE),0)</f>
        <v>0</v>
      </c>
      <c r="R467" s="125">
        <f>IFERROR(VLOOKUP($L467,'2-2 引出数据_合同数据仓库'!$B$2:$BP$10000,29,FALSE),0)</f>
        <v>0</v>
      </c>
      <c r="S467" s="125">
        <f>IFERROR(VLOOKUP($L467,'2-2 引出数据_合同数据仓库'!$B$2:$BP$10000,4,FALSE),0)</f>
        <v>0</v>
      </c>
      <c r="T467" s="125"/>
      <c r="U467" s="125">
        <f>IFERROR(VLOOKUP($L467,'2-2 引出数据_合同数据仓库'!$B$2:$BP$10000,15,FALSE),0)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引出数据_合同数据仓库'!$B$2:$BP$10000,3,FALSE),0)</f>
        <v>0</v>
      </c>
      <c r="N468" s="125"/>
      <c r="O468" s="151">
        <f>IFERROR(VLOOKUP((LEFT(VLOOKUP($L468,'2-2 引出数据_合同数据仓库'!$B$2:$BP$10000,64,FALSE),15)&amp;(RIGHT(VLOOKUP($L468,'2-2 引出数据_合同数据仓库'!$B$2:$BP$10000,64,FALSE),4)+1)),'2-2 引出数据_合同数据仓库'!$B$2:$BP$10000,3,FALSE),0)</f>
        <v>0</v>
      </c>
      <c r="P468" s="125"/>
      <c r="Q468" s="125">
        <f>IFERROR(VLOOKUP($L468,'2-2 引出数据_合同数据仓库'!$B$2:$BP$10000,28,FALSE),0)</f>
        <v>0</v>
      </c>
      <c r="R468" s="125">
        <f>IFERROR(VLOOKUP($L468,'2-2 引出数据_合同数据仓库'!$B$2:$BP$10000,29,FALSE),0)</f>
        <v>0</v>
      </c>
      <c r="S468" s="125">
        <f>IFERROR(VLOOKUP($L468,'2-2 引出数据_合同数据仓库'!$B$2:$BP$10000,4,FALSE),0)</f>
        <v>0</v>
      </c>
      <c r="T468" s="125"/>
      <c r="U468" s="125">
        <f>IFERROR(VLOOKUP($L468,'2-2 引出数据_合同数据仓库'!$B$2:$BP$10000,15,FALSE),0)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引出数据_合同数据仓库'!$B$2:$BP$10000,3,FALSE),0)</f>
        <v>0</v>
      </c>
      <c r="N469" s="125"/>
      <c r="O469" s="151">
        <f>IFERROR(VLOOKUP((LEFT(VLOOKUP($L469,'2-2 引出数据_合同数据仓库'!$B$2:$BP$10000,64,FALSE),15)&amp;(RIGHT(VLOOKUP($L469,'2-2 引出数据_合同数据仓库'!$B$2:$BP$10000,64,FALSE),4)+1)),'2-2 引出数据_合同数据仓库'!$B$2:$BP$10000,3,FALSE),0)</f>
        <v>0</v>
      </c>
      <c r="P469" s="125"/>
      <c r="Q469" s="125">
        <f>IFERROR(VLOOKUP($L469,'2-2 引出数据_合同数据仓库'!$B$2:$BP$10000,28,FALSE),0)</f>
        <v>0</v>
      </c>
      <c r="R469" s="125">
        <f>IFERROR(VLOOKUP($L469,'2-2 引出数据_合同数据仓库'!$B$2:$BP$10000,29,FALSE),0)</f>
        <v>0</v>
      </c>
      <c r="S469" s="125">
        <f>IFERROR(VLOOKUP($L469,'2-2 引出数据_合同数据仓库'!$B$2:$BP$10000,4,FALSE),0)</f>
        <v>0</v>
      </c>
      <c r="T469" s="125"/>
      <c r="U469" s="125">
        <f>IFERROR(VLOOKUP($L469,'2-2 引出数据_合同数据仓库'!$B$2:$BP$10000,15,FALSE),0)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customHeight="1" outlineLevel="3"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引出数据_合同数据仓库'!$B$2:$BP$10000,3,FALSE),0)</f>
        <v>0</v>
      </c>
      <c r="N470" s="125"/>
      <c r="O470" s="151">
        <f>IFERROR(VLOOKUP((LEFT(VLOOKUP($L470,'2-2 引出数据_合同数据仓库'!$B$2:$BP$10000,64,FALSE),15)&amp;(RIGHT(VLOOKUP($L470,'2-2 引出数据_合同数据仓库'!$B$2:$BP$10000,64,FALSE),4)+1)),'2-2 引出数据_合同数据仓库'!$B$2:$BP$10000,3,FALSE),0)</f>
        <v>0</v>
      </c>
      <c r="P470" s="125"/>
      <c r="Q470" s="125">
        <f>IFERROR(VLOOKUP($L470,'2-2 引出数据_合同数据仓库'!$B$2:$BP$10000,28,FALSE),0)</f>
        <v>0</v>
      </c>
      <c r="R470" s="125">
        <f>IFERROR(VLOOKUP($L470,'2-2 引出数据_合同数据仓库'!$B$2:$BP$10000,29,FALSE),0)</f>
        <v>0</v>
      </c>
      <c r="S470" s="125">
        <f>IFERROR(VLOOKUP($L470,'2-2 引出数据_合同数据仓库'!$B$2:$BP$10000,4,FALSE),0)</f>
        <v>0</v>
      </c>
      <c r="T470" s="125"/>
      <c r="U470" s="125">
        <f>IFERROR(VLOOKUP($L470,'2-2 引出数据_合同数据仓库'!$B$2:$BP$10000,15,FALSE),0)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customHeight="1" outlineLevel="4" spans="1:95">
      <c r="A471" s="126" t="s">
        <v>2806</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customHeight="1" outlineLevel="2" spans="1:95">
      <c r="A472" s="48"/>
      <c r="B472" s="115" t="s">
        <v>784</v>
      </c>
      <c r="C472" s="116" t="s">
        <v>1560</v>
      </c>
      <c r="D472" s="48" t="s">
        <v>1561</v>
      </c>
      <c r="E472" s="115" t="s">
        <v>1562</v>
      </c>
      <c r="F472" s="115"/>
      <c r="G472" s="115" t="s">
        <v>928</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引出数据_合同数据仓库'!$B$2:$BP$10000,3,FALSE),0)</f>
        <v>0</v>
      </c>
      <c r="N473" s="125"/>
      <c r="O473" s="151">
        <f>IFERROR(VLOOKUP((LEFT(VLOOKUP($L473,'2-2 引出数据_合同数据仓库'!$B$2:$BP$10000,64,FALSE),15)&amp;(RIGHT(VLOOKUP($L473,'2-2 引出数据_合同数据仓库'!$B$2:$BP$10000,64,FALSE),4)+1)),'2-2 引出数据_合同数据仓库'!$B$2:$BP$10000,3,FALSE),0)</f>
        <v>0</v>
      </c>
      <c r="P473" s="125"/>
      <c r="Q473" s="125">
        <f>IFERROR(VLOOKUP($L473,'2-2 引出数据_合同数据仓库'!$B$2:$BP$10000,28,FALSE),0)</f>
        <v>0</v>
      </c>
      <c r="R473" s="125">
        <f>IFERROR(VLOOKUP($L473,'2-2 引出数据_合同数据仓库'!$B$2:$BP$10000,29,FALSE),0)</f>
        <v>0</v>
      </c>
      <c r="S473" s="125">
        <f>IFERROR(VLOOKUP($L473,'2-2 引出数据_合同数据仓库'!$B$2:$BP$10000,4,FALSE),0)</f>
        <v>0</v>
      </c>
      <c r="T473" s="125"/>
      <c r="U473" s="125">
        <f>IFERROR(VLOOKUP($L473,'2-2 引出数据_合同数据仓库'!$B$2:$BP$10000,15,FALSE),0)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引出数据_合同数据仓库'!$B$2:$BP$10000,3,FALSE),0)</f>
        <v>0</v>
      </c>
      <c r="N474" s="125"/>
      <c r="O474" s="151">
        <f>IFERROR(VLOOKUP((LEFT(VLOOKUP($L474,'2-2 引出数据_合同数据仓库'!$B$2:$BP$10000,64,FALSE),15)&amp;(RIGHT(VLOOKUP($L474,'2-2 引出数据_合同数据仓库'!$B$2:$BP$10000,64,FALSE),4)+1)),'2-2 引出数据_合同数据仓库'!$B$2:$BP$10000,3,FALSE),0)</f>
        <v>0</v>
      </c>
      <c r="P474" s="125"/>
      <c r="Q474" s="125">
        <f>IFERROR(VLOOKUP($L474,'2-2 引出数据_合同数据仓库'!$B$2:$BP$10000,28,FALSE),0)</f>
        <v>0</v>
      </c>
      <c r="R474" s="125">
        <f>IFERROR(VLOOKUP($L474,'2-2 引出数据_合同数据仓库'!$B$2:$BP$10000,29,FALSE),0)</f>
        <v>0</v>
      </c>
      <c r="S474" s="125">
        <f>IFERROR(VLOOKUP($L474,'2-2 引出数据_合同数据仓库'!$B$2:$BP$10000,4,FALSE),0)</f>
        <v>0</v>
      </c>
      <c r="T474" s="125"/>
      <c r="U474" s="125">
        <f>IFERROR(VLOOKUP($L474,'2-2 引出数据_合同数据仓库'!$B$2:$BP$10000,15,FALSE),0)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引出数据_合同数据仓库'!$B$2:$BP$10000,3,FALSE),0)</f>
        <v>0</v>
      </c>
      <c r="N475" s="125"/>
      <c r="O475" s="151">
        <f>IFERROR(VLOOKUP((LEFT(VLOOKUP($L475,'2-2 引出数据_合同数据仓库'!$B$2:$BP$10000,64,FALSE),15)&amp;(RIGHT(VLOOKUP($L475,'2-2 引出数据_合同数据仓库'!$B$2:$BP$10000,64,FALSE),4)+1)),'2-2 引出数据_合同数据仓库'!$B$2:$BP$10000,3,FALSE),0)</f>
        <v>0</v>
      </c>
      <c r="P475" s="125"/>
      <c r="Q475" s="125">
        <f>IFERROR(VLOOKUP($L475,'2-2 引出数据_合同数据仓库'!$B$2:$BP$10000,28,FALSE),0)</f>
        <v>0</v>
      </c>
      <c r="R475" s="125">
        <f>IFERROR(VLOOKUP($L475,'2-2 引出数据_合同数据仓库'!$B$2:$BP$10000,29,FALSE),0)</f>
        <v>0</v>
      </c>
      <c r="S475" s="125">
        <f>IFERROR(VLOOKUP($L475,'2-2 引出数据_合同数据仓库'!$B$2:$BP$10000,4,FALSE),0)</f>
        <v>0</v>
      </c>
      <c r="T475" s="125"/>
      <c r="U475" s="125">
        <f>IFERROR(VLOOKUP($L475,'2-2 引出数据_合同数据仓库'!$B$2:$BP$10000,15,FALSE),0)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customHeight="1" outlineLevel="3"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引出数据_合同数据仓库'!$B$2:$BP$10000,3,FALSE),0)</f>
        <v>0</v>
      </c>
      <c r="N476" s="125"/>
      <c r="O476" s="151">
        <f>IFERROR(VLOOKUP((LEFT(VLOOKUP($L476,'2-2 引出数据_合同数据仓库'!$B$2:$BP$10000,64,FALSE),15)&amp;(RIGHT(VLOOKUP($L476,'2-2 引出数据_合同数据仓库'!$B$2:$BP$10000,64,FALSE),4)+1)),'2-2 引出数据_合同数据仓库'!$B$2:$BP$10000,3,FALSE),0)</f>
        <v>0</v>
      </c>
      <c r="P476" s="125"/>
      <c r="Q476" s="125">
        <f>IFERROR(VLOOKUP($L476,'2-2 引出数据_合同数据仓库'!$B$2:$BP$10000,28,FALSE),0)</f>
        <v>0</v>
      </c>
      <c r="R476" s="125">
        <f>IFERROR(VLOOKUP($L476,'2-2 引出数据_合同数据仓库'!$B$2:$BP$10000,29,FALSE),0)</f>
        <v>0</v>
      </c>
      <c r="S476" s="125">
        <f>IFERROR(VLOOKUP($L476,'2-2 引出数据_合同数据仓库'!$B$2:$BP$10000,4,FALSE),0)</f>
        <v>0</v>
      </c>
      <c r="T476" s="125"/>
      <c r="U476" s="125">
        <f>IFERROR(VLOOKUP($L476,'2-2 引出数据_合同数据仓库'!$B$2:$BP$10000,15,FALSE),0)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customHeight="1" outlineLevel="4" spans="1:95">
      <c r="A477" s="126" t="s">
        <v>2806</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customHeight="1" outlineLevel="2" spans="1:95">
      <c r="A478" s="48"/>
      <c r="B478" s="115" t="s">
        <v>784</v>
      </c>
      <c r="C478" s="116" t="s">
        <v>1563</v>
      </c>
      <c r="D478" s="48" t="s">
        <v>1564</v>
      </c>
      <c r="E478" s="115"/>
      <c r="F478" s="115"/>
      <c r="G478" s="115" t="s">
        <v>928</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customHeight="1" outlineLevel="3" spans="1:95">
      <c r="A479" s="122"/>
      <c r="B479" s="123"/>
      <c r="C479" s="124" t="s">
        <v>1565</v>
      </c>
      <c r="D479" s="122" t="s">
        <v>2821</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引出数据_合同数据仓库'!$B$2:$BP$10000,3,FALSE),0)</f>
        <v>0</v>
      </c>
      <c r="N480" s="125"/>
      <c r="O480" s="151">
        <f>IFERROR(VLOOKUP((LEFT(VLOOKUP($L480,'2-2 引出数据_合同数据仓库'!$B$2:$BP$10000,64,FALSE),15)&amp;(RIGHT(VLOOKUP($L480,'2-2 引出数据_合同数据仓库'!$B$2:$BP$10000,64,FALSE),4)+1)),'2-2 引出数据_合同数据仓库'!$B$2:$BP$10000,3,FALSE),0)</f>
        <v>0</v>
      </c>
      <c r="P480" s="125"/>
      <c r="Q480" s="125">
        <f>IFERROR(VLOOKUP($L480,'2-2 引出数据_合同数据仓库'!$B$2:$BP$10000,28,FALSE),0)</f>
        <v>0</v>
      </c>
      <c r="R480" s="125">
        <f>IFERROR(VLOOKUP($L480,'2-2 引出数据_合同数据仓库'!$B$2:$BP$10000,29,FALSE),0)</f>
        <v>0</v>
      </c>
      <c r="S480" s="125">
        <f>IFERROR(VLOOKUP($L480,'2-2 引出数据_合同数据仓库'!$B$2:$BP$10000,4,FALSE),0)</f>
        <v>0</v>
      </c>
      <c r="T480" s="125"/>
      <c r="U480" s="125">
        <f>IFERROR(VLOOKUP($L480,'2-2 引出数据_合同数据仓库'!$B$2:$BP$10000,15,FALSE),0)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引出数据_合同数据仓库'!$B$2:$BP$10000,3,FALSE),0)</f>
        <v>0</v>
      </c>
      <c r="N481" s="125"/>
      <c r="O481" s="151">
        <f>IFERROR(VLOOKUP((LEFT(VLOOKUP($L481,'2-2 引出数据_合同数据仓库'!$B$2:$BP$10000,64,FALSE),15)&amp;(RIGHT(VLOOKUP($L481,'2-2 引出数据_合同数据仓库'!$B$2:$BP$10000,64,FALSE),4)+1)),'2-2 引出数据_合同数据仓库'!$B$2:$BP$10000,3,FALSE),0)</f>
        <v>0</v>
      </c>
      <c r="P481" s="125"/>
      <c r="Q481" s="125">
        <f>IFERROR(VLOOKUP($L481,'2-2 引出数据_合同数据仓库'!$B$2:$BP$10000,28,FALSE),0)</f>
        <v>0</v>
      </c>
      <c r="R481" s="125">
        <f>IFERROR(VLOOKUP($L481,'2-2 引出数据_合同数据仓库'!$B$2:$BP$10000,29,FALSE),0)</f>
        <v>0</v>
      </c>
      <c r="S481" s="125">
        <f>IFERROR(VLOOKUP($L481,'2-2 引出数据_合同数据仓库'!$B$2:$BP$10000,4,FALSE),0)</f>
        <v>0</v>
      </c>
      <c r="T481" s="125"/>
      <c r="U481" s="125">
        <f>IFERROR(VLOOKUP($L481,'2-2 引出数据_合同数据仓库'!$B$2:$BP$10000,15,FALSE),0)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customHeight="1" outlineLevel="3"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引出数据_合同数据仓库'!$B$2:$BP$10000,3,FALSE),0)</f>
        <v>0</v>
      </c>
      <c r="N482" s="125"/>
      <c r="O482" s="151">
        <f>IFERROR(VLOOKUP((LEFT(VLOOKUP($L482,'2-2 引出数据_合同数据仓库'!$B$2:$BP$10000,64,FALSE),15)&amp;(RIGHT(VLOOKUP($L482,'2-2 引出数据_合同数据仓库'!$B$2:$BP$10000,64,FALSE),4)+1)),'2-2 引出数据_合同数据仓库'!$B$2:$BP$10000,3,FALSE),0)</f>
        <v>0</v>
      </c>
      <c r="P482" s="125"/>
      <c r="Q482" s="125">
        <f>IFERROR(VLOOKUP($L482,'2-2 引出数据_合同数据仓库'!$B$2:$BP$10000,28,FALSE),0)</f>
        <v>0</v>
      </c>
      <c r="R482" s="125">
        <f>IFERROR(VLOOKUP($L482,'2-2 引出数据_合同数据仓库'!$B$2:$BP$10000,29,FALSE),0)</f>
        <v>0</v>
      </c>
      <c r="S482" s="125">
        <f>IFERROR(VLOOKUP($L482,'2-2 引出数据_合同数据仓库'!$B$2:$BP$10000,4,FALSE),0)</f>
        <v>0</v>
      </c>
      <c r="T482" s="125"/>
      <c r="U482" s="125">
        <f>IFERROR(VLOOKUP($L482,'2-2 引出数据_合同数据仓库'!$B$2:$BP$10000,15,FALSE),0)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customHeight="1" outlineLevel="4" spans="1:95">
      <c r="A483" s="126" t="s">
        <v>2806</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customHeight="1" outlineLevel="2" spans="1:95">
      <c r="A484" s="48"/>
      <c r="B484" s="115" t="s">
        <v>784</v>
      </c>
      <c r="C484" s="116" t="s">
        <v>1581</v>
      </c>
      <c r="D484" s="48" t="s">
        <v>1582</v>
      </c>
      <c r="E484" s="115" t="s">
        <v>1583</v>
      </c>
      <c r="F484" s="115"/>
      <c r="G484" s="115" t="s">
        <v>928</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引出数据_合同数据仓库'!$B$2:$BP$10000,3,FALSE),0)</f>
        <v>0</v>
      </c>
      <c r="N485" s="125"/>
      <c r="O485" s="151">
        <f>IFERROR(VLOOKUP((LEFT(VLOOKUP($L485,'2-2 引出数据_合同数据仓库'!$B$2:$BP$10000,64,FALSE),15)&amp;(RIGHT(VLOOKUP($L485,'2-2 引出数据_合同数据仓库'!$B$2:$BP$10000,64,FALSE),4)+1)),'2-2 引出数据_合同数据仓库'!$B$2:$BP$10000,3,FALSE),0)</f>
        <v>0</v>
      </c>
      <c r="P485" s="125"/>
      <c r="Q485" s="125">
        <f>IFERROR(VLOOKUP($L485,'2-2 引出数据_合同数据仓库'!$B$2:$BP$10000,28,FALSE),0)</f>
        <v>0</v>
      </c>
      <c r="R485" s="125">
        <f>IFERROR(VLOOKUP($L485,'2-2 引出数据_合同数据仓库'!$B$2:$BP$10000,29,FALSE),0)</f>
        <v>0</v>
      </c>
      <c r="S485" s="125">
        <f>IFERROR(VLOOKUP($L485,'2-2 引出数据_合同数据仓库'!$B$2:$BP$10000,4,FALSE),0)</f>
        <v>0</v>
      </c>
      <c r="T485" s="125"/>
      <c r="U485" s="125">
        <f>IFERROR(VLOOKUP($L485,'2-2 引出数据_合同数据仓库'!$B$2:$BP$10000,15,FALSE),0)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引出数据_合同数据仓库'!$B$2:$BP$10000,3,FALSE),0)</f>
        <v>0</v>
      </c>
      <c r="N486" s="125"/>
      <c r="O486" s="151">
        <f>IFERROR(VLOOKUP((LEFT(VLOOKUP($L486,'2-2 引出数据_合同数据仓库'!$B$2:$BP$10000,64,FALSE),15)&amp;(RIGHT(VLOOKUP($L486,'2-2 引出数据_合同数据仓库'!$B$2:$BP$10000,64,FALSE),4)+1)),'2-2 引出数据_合同数据仓库'!$B$2:$BP$10000,3,FALSE),0)</f>
        <v>0</v>
      </c>
      <c r="P486" s="125"/>
      <c r="Q486" s="125">
        <f>IFERROR(VLOOKUP($L486,'2-2 引出数据_合同数据仓库'!$B$2:$BP$10000,28,FALSE),0)</f>
        <v>0</v>
      </c>
      <c r="R486" s="125">
        <f>IFERROR(VLOOKUP($L486,'2-2 引出数据_合同数据仓库'!$B$2:$BP$10000,29,FALSE),0)</f>
        <v>0</v>
      </c>
      <c r="S486" s="125">
        <f>IFERROR(VLOOKUP($L486,'2-2 引出数据_合同数据仓库'!$B$2:$BP$10000,4,FALSE),0)</f>
        <v>0</v>
      </c>
      <c r="T486" s="125"/>
      <c r="U486" s="125">
        <f>IFERROR(VLOOKUP($L486,'2-2 引出数据_合同数据仓库'!$B$2:$BP$10000,15,FALSE),0)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引出数据_合同数据仓库'!$B$2:$BP$10000,3,FALSE),0)</f>
        <v>0</v>
      </c>
      <c r="N487" s="125"/>
      <c r="O487" s="151">
        <f>IFERROR(VLOOKUP((LEFT(VLOOKUP($L487,'2-2 引出数据_合同数据仓库'!$B$2:$BP$10000,64,FALSE),15)&amp;(RIGHT(VLOOKUP($L487,'2-2 引出数据_合同数据仓库'!$B$2:$BP$10000,64,FALSE),4)+1)),'2-2 引出数据_合同数据仓库'!$B$2:$BP$10000,3,FALSE),0)</f>
        <v>0</v>
      </c>
      <c r="P487" s="125"/>
      <c r="Q487" s="125">
        <f>IFERROR(VLOOKUP($L487,'2-2 引出数据_合同数据仓库'!$B$2:$BP$10000,28,FALSE),0)</f>
        <v>0</v>
      </c>
      <c r="R487" s="125">
        <f>IFERROR(VLOOKUP($L487,'2-2 引出数据_合同数据仓库'!$B$2:$BP$10000,29,FALSE),0)</f>
        <v>0</v>
      </c>
      <c r="S487" s="125">
        <f>IFERROR(VLOOKUP($L487,'2-2 引出数据_合同数据仓库'!$B$2:$BP$10000,4,FALSE),0)</f>
        <v>0</v>
      </c>
      <c r="T487" s="125"/>
      <c r="U487" s="125">
        <f>IFERROR(VLOOKUP($L487,'2-2 引出数据_合同数据仓库'!$B$2:$BP$10000,15,FALSE),0)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customHeight="1" outlineLevel="3"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引出数据_合同数据仓库'!$B$2:$BP$10000,3,FALSE),0)</f>
        <v>0</v>
      </c>
      <c r="N488" s="125"/>
      <c r="O488" s="151">
        <f>IFERROR(VLOOKUP((LEFT(VLOOKUP($L488,'2-2 引出数据_合同数据仓库'!$B$2:$BP$10000,64,FALSE),15)&amp;(RIGHT(VLOOKUP($L488,'2-2 引出数据_合同数据仓库'!$B$2:$BP$10000,64,FALSE),4)+1)),'2-2 引出数据_合同数据仓库'!$B$2:$BP$10000,3,FALSE),0)</f>
        <v>0</v>
      </c>
      <c r="P488" s="125"/>
      <c r="Q488" s="125">
        <f>IFERROR(VLOOKUP($L488,'2-2 引出数据_合同数据仓库'!$B$2:$BP$10000,28,FALSE),0)</f>
        <v>0</v>
      </c>
      <c r="R488" s="125">
        <f>IFERROR(VLOOKUP($L488,'2-2 引出数据_合同数据仓库'!$B$2:$BP$10000,29,FALSE),0)</f>
        <v>0</v>
      </c>
      <c r="S488" s="125">
        <f>IFERROR(VLOOKUP($L488,'2-2 引出数据_合同数据仓库'!$B$2:$BP$10000,4,FALSE),0)</f>
        <v>0</v>
      </c>
      <c r="T488" s="125"/>
      <c r="U488" s="125">
        <f>IFERROR(VLOOKUP($L488,'2-2 引出数据_合同数据仓库'!$B$2:$BP$10000,15,FALSE),0)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customHeight="1" outlineLevel="4" spans="1:95">
      <c r="A489" s="126" t="s">
        <v>2806</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customHeight="1" outlineLevel="2" spans="1:95">
      <c r="A490" s="48"/>
      <c r="B490" s="115" t="s">
        <v>784</v>
      </c>
      <c r="C490" s="116" t="s">
        <v>1584</v>
      </c>
      <c r="D490" s="48" t="s">
        <v>1585</v>
      </c>
      <c r="E490" s="115" t="s">
        <v>1586</v>
      </c>
      <c r="F490" s="115"/>
      <c r="G490" s="115" t="s">
        <v>928</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引出数据_合同数据仓库'!$B$2:$BP$10000,3,FALSE),0)</f>
        <v>0</v>
      </c>
      <c r="N491" s="125"/>
      <c r="O491" s="151">
        <f>IFERROR(VLOOKUP((LEFT(VLOOKUP($L491,'2-2 引出数据_合同数据仓库'!$B$2:$BP$10000,64,FALSE),15)&amp;(RIGHT(VLOOKUP($L491,'2-2 引出数据_合同数据仓库'!$B$2:$BP$10000,64,FALSE),4)+1)),'2-2 引出数据_合同数据仓库'!$B$2:$BP$10000,3,FALSE),0)</f>
        <v>0</v>
      </c>
      <c r="P491" s="125"/>
      <c r="Q491" s="125">
        <f>IFERROR(VLOOKUP($L491,'2-2 引出数据_合同数据仓库'!$B$2:$BP$10000,28,FALSE),0)</f>
        <v>0</v>
      </c>
      <c r="R491" s="125">
        <f>IFERROR(VLOOKUP($L491,'2-2 引出数据_合同数据仓库'!$B$2:$BP$10000,29,FALSE),0)</f>
        <v>0</v>
      </c>
      <c r="S491" s="125">
        <f>IFERROR(VLOOKUP($L491,'2-2 引出数据_合同数据仓库'!$B$2:$BP$10000,4,FALSE),0)</f>
        <v>0</v>
      </c>
      <c r="T491" s="125"/>
      <c r="U491" s="125">
        <f>IFERROR(VLOOKUP($L491,'2-2 引出数据_合同数据仓库'!$B$2:$BP$10000,15,FALSE),0)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引出数据_合同数据仓库'!$B$2:$BP$10000,3,FALSE),0)</f>
        <v>0</v>
      </c>
      <c r="N492" s="125"/>
      <c r="O492" s="151">
        <f>IFERROR(VLOOKUP((LEFT(VLOOKUP($L492,'2-2 引出数据_合同数据仓库'!$B$2:$BP$10000,64,FALSE),15)&amp;(RIGHT(VLOOKUP($L492,'2-2 引出数据_合同数据仓库'!$B$2:$BP$10000,64,FALSE),4)+1)),'2-2 引出数据_合同数据仓库'!$B$2:$BP$10000,3,FALSE),0)</f>
        <v>0</v>
      </c>
      <c r="P492" s="125"/>
      <c r="Q492" s="125">
        <f>IFERROR(VLOOKUP($L492,'2-2 引出数据_合同数据仓库'!$B$2:$BP$10000,28,FALSE),0)</f>
        <v>0</v>
      </c>
      <c r="R492" s="125">
        <f>IFERROR(VLOOKUP($L492,'2-2 引出数据_合同数据仓库'!$B$2:$BP$10000,29,FALSE),0)</f>
        <v>0</v>
      </c>
      <c r="S492" s="125">
        <f>IFERROR(VLOOKUP($L492,'2-2 引出数据_合同数据仓库'!$B$2:$BP$10000,4,FALSE),0)</f>
        <v>0</v>
      </c>
      <c r="T492" s="125"/>
      <c r="U492" s="125">
        <f>IFERROR(VLOOKUP($L492,'2-2 引出数据_合同数据仓库'!$B$2:$BP$10000,15,FALSE),0)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引出数据_合同数据仓库'!$B$2:$BP$10000,3,FALSE),0)</f>
        <v>0</v>
      </c>
      <c r="N493" s="125"/>
      <c r="O493" s="151">
        <f>IFERROR(VLOOKUP((LEFT(VLOOKUP($L493,'2-2 引出数据_合同数据仓库'!$B$2:$BP$10000,64,FALSE),15)&amp;(RIGHT(VLOOKUP($L493,'2-2 引出数据_合同数据仓库'!$B$2:$BP$10000,64,FALSE),4)+1)),'2-2 引出数据_合同数据仓库'!$B$2:$BP$10000,3,FALSE),0)</f>
        <v>0</v>
      </c>
      <c r="P493" s="125"/>
      <c r="Q493" s="125">
        <f>IFERROR(VLOOKUP($L493,'2-2 引出数据_合同数据仓库'!$B$2:$BP$10000,28,FALSE),0)</f>
        <v>0</v>
      </c>
      <c r="R493" s="125">
        <f>IFERROR(VLOOKUP($L493,'2-2 引出数据_合同数据仓库'!$B$2:$BP$10000,29,FALSE),0)</f>
        <v>0</v>
      </c>
      <c r="S493" s="125">
        <f>IFERROR(VLOOKUP($L493,'2-2 引出数据_合同数据仓库'!$B$2:$BP$10000,4,FALSE),0)</f>
        <v>0</v>
      </c>
      <c r="T493" s="125"/>
      <c r="U493" s="125">
        <f>IFERROR(VLOOKUP($L493,'2-2 引出数据_合同数据仓库'!$B$2:$BP$10000,15,FALSE),0)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customHeight="1" outlineLevel="3"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引出数据_合同数据仓库'!$B$2:$BP$10000,3,FALSE),0)</f>
        <v>0</v>
      </c>
      <c r="N494" s="125"/>
      <c r="O494" s="151">
        <f>IFERROR(VLOOKUP((LEFT(VLOOKUP($L494,'2-2 引出数据_合同数据仓库'!$B$2:$BP$10000,64,FALSE),15)&amp;(RIGHT(VLOOKUP($L494,'2-2 引出数据_合同数据仓库'!$B$2:$BP$10000,64,FALSE),4)+1)),'2-2 引出数据_合同数据仓库'!$B$2:$BP$10000,3,FALSE),0)</f>
        <v>0</v>
      </c>
      <c r="P494" s="125"/>
      <c r="Q494" s="125">
        <f>IFERROR(VLOOKUP($L494,'2-2 引出数据_合同数据仓库'!$B$2:$BP$10000,28,FALSE),0)</f>
        <v>0</v>
      </c>
      <c r="R494" s="125">
        <f>IFERROR(VLOOKUP($L494,'2-2 引出数据_合同数据仓库'!$B$2:$BP$10000,29,FALSE),0)</f>
        <v>0</v>
      </c>
      <c r="S494" s="125">
        <f>IFERROR(VLOOKUP($L494,'2-2 引出数据_合同数据仓库'!$B$2:$BP$10000,4,FALSE),0)</f>
        <v>0</v>
      </c>
      <c r="T494" s="125"/>
      <c r="U494" s="125">
        <f>IFERROR(VLOOKUP($L494,'2-2 引出数据_合同数据仓库'!$B$2:$BP$10000,15,FALSE),0)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customHeight="1" outlineLevel="4" spans="1:95">
      <c r="A495" s="126" t="s">
        <v>2806</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customHeight="1" outlineLevel="2" spans="1:95">
      <c r="A496" s="48"/>
      <c r="B496" s="115" t="s">
        <v>784</v>
      </c>
      <c r="C496" s="116" t="s">
        <v>1587</v>
      </c>
      <c r="D496" s="48" t="s">
        <v>1588</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引出数据_合同数据仓库'!$B$2:$BP$10000,3,FALSE),0)</f>
        <v>0</v>
      </c>
      <c r="N497" s="125"/>
      <c r="O497" s="151">
        <f>IFERROR(VLOOKUP((LEFT(VLOOKUP($L497,'2-2 引出数据_合同数据仓库'!$B$2:$BP$10000,64,FALSE),15)&amp;(RIGHT(VLOOKUP($L497,'2-2 引出数据_合同数据仓库'!$B$2:$BP$10000,64,FALSE),4)+1)),'2-2 引出数据_合同数据仓库'!$B$2:$BP$10000,3,FALSE),0)</f>
        <v>0</v>
      </c>
      <c r="P497" s="125"/>
      <c r="Q497" s="125">
        <f>IFERROR(VLOOKUP($L497,'2-2 引出数据_合同数据仓库'!$B$2:$BP$10000,28,FALSE),0)</f>
        <v>0</v>
      </c>
      <c r="R497" s="125">
        <f>IFERROR(VLOOKUP($L497,'2-2 引出数据_合同数据仓库'!$B$2:$BP$10000,29,FALSE),0)</f>
        <v>0</v>
      </c>
      <c r="S497" s="125">
        <f>IFERROR(VLOOKUP($L497,'2-2 引出数据_合同数据仓库'!$B$2:$BP$10000,4,FALSE),0)</f>
        <v>0</v>
      </c>
      <c r="T497" s="125"/>
      <c r="U497" s="125">
        <f>IFERROR(VLOOKUP($L497,'2-2 引出数据_合同数据仓库'!$B$2:$BP$10000,15,FALSE),0)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引出数据_合同数据仓库'!$B$2:$BP$10000,3,FALSE),0)</f>
        <v>0</v>
      </c>
      <c r="N498" s="125"/>
      <c r="O498" s="151">
        <f>IFERROR(VLOOKUP((LEFT(VLOOKUP($L498,'2-2 引出数据_合同数据仓库'!$B$2:$BP$10000,64,FALSE),15)&amp;(RIGHT(VLOOKUP($L498,'2-2 引出数据_合同数据仓库'!$B$2:$BP$10000,64,FALSE),4)+1)),'2-2 引出数据_合同数据仓库'!$B$2:$BP$10000,3,FALSE),0)</f>
        <v>0</v>
      </c>
      <c r="P498" s="125"/>
      <c r="Q498" s="125">
        <f>IFERROR(VLOOKUP($L498,'2-2 引出数据_合同数据仓库'!$B$2:$BP$10000,28,FALSE),0)</f>
        <v>0</v>
      </c>
      <c r="R498" s="125">
        <f>IFERROR(VLOOKUP($L498,'2-2 引出数据_合同数据仓库'!$B$2:$BP$10000,29,FALSE),0)</f>
        <v>0</v>
      </c>
      <c r="S498" s="125">
        <f>IFERROR(VLOOKUP($L498,'2-2 引出数据_合同数据仓库'!$B$2:$BP$10000,4,FALSE),0)</f>
        <v>0</v>
      </c>
      <c r="T498" s="125"/>
      <c r="U498" s="125">
        <f>IFERROR(VLOOKUP($L498,'2-2 引出数据_合同数据仓库'!$B$2:$BP$10000,15,FALSE),0)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引出数据_合同数据仓库'!$B$2:$BP$10000,3,FALSE),0)</f>
        <v>0</v>
      </c>
      <c r="N499" s="125"/>
      <c r="O499" s="151">
        <f>IFERROR(VLOOKUP((LEFT(VLOOKUP($L499,'2-2 引出数据_合同数据仓库'!$B$2:$BP$10000,64,FALSE),15)&amp;(RIGHT(VLOOKUP($L499,'2-2 引出数据_合同数据仓库'!$B$2:$BP$10000,64,FALSE),4)+1)),'2-2 引出数据_合同数据仓库'!$B$2:$BP$10000,3,FALSE),0)</f>
        <v>0</v>
      </c>
      <c r="P499" s="125"/>
      <c r="Q499" s="125">
        <f>IFERROR(VLOOKUP($L499,'2-2 引出数据_合同数据仓库'!$B$2:$BP$10000,28,FALSE),0)</f>
        <v>0</v>
      </c>
      <c r="R499" s="125">
        <f>IFERROR(VLOOKUP($L499,'2-2 引出数据_合同数据仓库'!$B$2:$BP$10000,29,FALSE),0)</f>
        <v>0</v>
      </c>
      <c r="S499" s="125">
        <f>IFERROR(VLOOKUP($L499,'2-2 引出数据_合同数据仓库'!$B$2:$BP$10000,4,FALSE),0)</f>
        <v>0</v>
      </c>
      <c r="T499" s="125"/>
      <c r="U499" s="125">
        <f>IFERROR(VLOOKUP($L499,'2-2 引出数据_合同数据仓库'!$B$2:$BP$10000,15,FALSE),0)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customHeight="1" outlineLevel="3"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引出数据_合同数据仓库'!$B$2:$BP$10000,3,FALSE),0)</f>
        <v>0</v>
      </c>
      <c r="N500" s="125"/>
      <c r="O500" s="151">
        <f>IFERROR(VLOOKUP((LEFT(VLOOKUP($L500,'2-2 引出数据_合同数据仓库'!$B$2:$BP$10000,64,FALSE),15)&amp;(RIGHT(VLOOKUP($L500,'2-2 引出数据_合同数据仓库'!$B$2:$BP$10000,64,FALSE),4)+1)),'2-2 引出数据_合同数据仓库'!$B$2:$BP$10000,3,FALSE),0)</f>
        <v>0</v>
      </c>
      <c r="P500" s="125"/>
      <c r="Q500" s="125">
        <f>IFERROR(VLOOKUP($L500,'2-2 引出数据_合同数据仓库'!$B$2:$BP$10000,28,FALSE),0)</f>
        <v>0</v>
      </c>
      <c r="R500" s="125">
        <f>IFERROR(VLOOKUP($L500,'2-2 引出数据_合同数据仓库'!$B$2:$BP$10000,29,FALSE),0)</f>
        <v>0</v>
      </c>
      <c r="S500" s="125">
        <f>IFERROR(VLOOKUP($L500,'2-2 引出数据_合同数据仓库'!$B$2:$BP$10000,4,FALSE),0)</f>
        <v>0</v>
      </c>
      <c r="T500" s="125"/>
      <c r="U500" s="125">
        <f>IFERROR(VLOOKUP($L500,'2-2 引出数据_合同数据仓库'!$B$2:$BP$10000,15,FALSE),0)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customHeight="1" outlineLevel="4" spans="1:95">
      <c r="A501" s="126" t="s">
        <v>2806</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customHeight="1" outlineLevel="2" spans="1:95">
      <c r="A502" s="48"/>
      <c r="B502" s="115" t="s">
        <v>784</v>
      </c>
      <c r="C502" s="116" t="s">
        <v>1607</v>
      </c>
      <c r="D502" s="48" t="s">
        <v>1608</v>
      </c>
      <c r="E502" s="115" t="s">
        <v>1609</v>
      </c>
      <c r="F502" s="115" t="s">
        <v>1610</v>
      </c>
      <c r="G502" s="115" t="s">
        <v>928</v>
      </c>
      <c r="H502" s="117">
        <f>X502+AA502+AD502+AG502+AJ502+AM502+AP502+AS502+AV502+AY502+BB502+BE502</f>
        <v>0</v>
      </c>
      <c r="I502" s="117">
        <f>Y502+AB502+AE502+AH502+AK502+AN502+AQ502+AT502+AW502+AZ502+BC502+BF502</f>
        <v>0</v>
      </c>
      <c r="J502" s="117">
        <f t="shared" si="5367"/>
        <v>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0</v>
      </c>
      <c r="AF502" s="117">
        <f>SUM(AF503:AF507)</f>
        <v>0</v>
      </c>
      <c r="AG502" s="117">
        <f>VLOOKUP($C502,'1 预算编制表单'!$C:$BJ,36,FALSE)</f>
        <v>0</v>
      </c>
      <c r="AH502" s="117">
        <f>AG502-AI502</f>
        <v>0</v>
      </c>
      <c r="AI502" s="117">
        <f>SUM(AI503:AI507)</f>
        <v>0</v>
      </c>
      <c r="AJ502" s="117">
        <f>VLOOKUP($C502,'1 预算编制表单'!$C:$BJ,39,FALSE)</f>
        <v>0</v>
      </c>
      <c r="AK502" s="117">
        <f>AJ502-AL502</f>
        <v>0</v>
      </c>
      <c r="AL502" s="117">
        <f>SUM(AL503:AL507)</f>
        <v>0</v>
      </c>
      <c r="AM502" s="117">
        <f>VLOOKUP($C502,'1 预算编制表单'!$C:$BJ,42,FALSE)</f>
        <v>0</v>
      </c>
      <c r="AN502" s="117">
        <f>AM502-AO502</f>
        <v>0</v>
      </c>
      <c r="AO502" s="117">
        <f>SUM(AO503:AO507)</f>
        <v>0</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customHeight="1" outlineLevel="3" spans="1:95">
      <c r="A503" s="122"/>
      <c r="B503" s="123"/>
      <c r="C503" s="124"/>
      <c r="D503" s="122"/>
      <c r="E503" s="123"/>
      <c r="F503" s="123"/>
      <c r="G503" s="123"/>
      <c r="H503" s="125"/>
      <c r="I503" s="125"/>
      <c r="J503" s="125">
        <f t="shared" si="5367"/>
        <v>0</v>
      </c>
      <c r="K503" s="125">
        <v>1</v>
      </c>
      <c r="L503" s="150"/>
      <c r="M503" s="151">
        <f>IFERROR(VLOOKUP($L503,'2-2 引出数据_合同数据仓库'!$B$2:$BP$10000,3,FALSE),0)</f>
        <v>0</v>
      </c>
      <c r="N503" s="125"/>
      <c r="O503" s="151">
        <f>IFERROR(VLOOKUP((LEFT(VLOOKUP($L503,'2-2 引出数据_合同数据仓库'!$B$2:$BP$10000,64,FALSE),15)&amp;(RIGHT(VLOOKUP($L503,'2-2 引出数据_合同数据仓库'!$B$2:$BP$10000,64,FALSE),4)+1)),'2-2 引出数据_合同数据仓库'!$B$2:$BP$10000,3,FALSE),0)</f>
        <v>0</v>
      </c>
      <c r="P503" s="125"/>
      <c r="Q503" s="125">
        <f>IFERROR(VLOOKUP($L503,'2-2 引出数据_合同数据仓库'!$B$2:$BP$10000,28,FALSE),0)</f>
        <v>0</v>
      </c>
      <c r="R503" s="125">
        <f>IFERROR(VLOOKUP($L503,'2-2 引出数据_合同数据仓库'!$B$2:$BP$10000,29,FALSE),0)</f>
        <v>0</v>
      </c>
      <c r="S503" s="125">
        <f>IFERROR(VLOOKUP($L503,'2-2 引出数据_合同数据仓库'!$B$2:$BP$10000,4,FALSE),0)</f>
        <v>0</v>
      </c>
      <c r="T503" s="125"/>
      <c r="U503" s="125">
        <f>IFERROR(VLOOKUP($L503,'2-2 引出数据_合同数据仓库'!$B$2:$BP$10000,15,FALSE),0)</f>
        <v>0</v>
      </c>
      <c r="V503" s="125">
        <f t="shared" ref="V503:V506" si="5907">U503/(S503-R503+1)*365</f>
        <v>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引出数据_合同数据仓库'!$B$2:$BP$10000,3,FALSE),0)</f>
        <v>0</v>
      </c>
      <c r="N504" s="125"/>
      <c r="O504" s="151">
        <f>IFERROR(VLOOKUP((LEFT(VLOOKUP($L504,'2-2 引出数据_合同数据仓库'!$B$2:$BP$10000,64,FALSE),15)&amp;(RIGHT(VLOOKUP($L504,'2-2 引出数据_合同数据仓库'!$B$2:$BP$10000,64,FALSE),4)+1)),'2-2 引出数据_合同数据仓库'!$B$2:$BP$10000,3,FALSE),0)</f>
        <v>0</v>
      </c>
      <c r="P504" s="125"/>
      <c r="Q504" s="125">
        <f>IFERROR(VLOOKUP($L504,'2-2 引出数据_合同数据仓库'!$B$2:$BP$10000,28,FALSE),0)</f>
        <v>0</v>
      </c>
      <c r="R504" s="125">
        <f>IFERROR(VLOOKUP($L504,'2-2 引出数据_合同数据仓库'!$B$2:$BP$10000,29,FALSE),0)</f>
        <v>0</v>
      </c>
      <c r="S504" s="125">
        <f>IFERROR(VLOOKUP($L504,'2-2 引出数据_合同数据仓库'!$B$2:$BP$10000,4,FALSE),0)</f>
        <v>0</v>
      </c>
      <c r="T504" s="125"/>
      <c r="U504" s="125">
        <f>IFERROR(VLOOKUP($L504,'2-2 引出数据_合同数据仓库'!$B$2:$BP$10000,15,FALSE),0)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引出数据_合同数据仓库'!$B$2:$BP$10000,3,FALSE),0)</f>
        <v>0</v>
      </c>
      <c r="N505" s="125"/>
      <c r="O505" s="151">
        <f>IFERROR(VLOOKUP((LEFT(VLOOKUP($L505,'2-2 引出数据_合同数据仓库'!$B$2:$BP$10000,64,FALSE),15)&amp;(RIGHT(VLOOKUP($L505,'2-2 引出数据_合同数据仓库'!$B$2:$BP$10000,64,FALSE),4)+1)),'2-2 引出数据_合同数据仓库'!$B$2:$BP$10000,3,FALSE),0)</f>
        <v>0</v>
      </c>
      <c r="P505" s="125"/>
      <c r="Q505" s="125">
        <f>IFERROR(VLOOKUP($L505,'2-2 引出数据_合同数据仓库'!$B$2:$BP$10000,28,FALSE),0)</f>
        <v>0</v>
      </c>
      <c r="R505" s="125">
        <f>IFERROR(VLOOKUP($L505,'2-2 引出数据_合同数据仓库'!$B$2:$BP$10000,29,FALSE),0)</f>
        <v>0</v>
      </c>
      <c r="S505" s="125">
        <f>IFERROR(VLOOKUP($L505,'2-2 引出数据_合同数据仓库'!$B$2:$BP$10000,4,FALSE),0)</f>
        <v>0</v>
      </c>
      <c r="T505" s="125"/>
      <c r="U505" s="125">
        <f>IFERROR(VLOOKUP($L505,'2-2 引出数据_合同数据仓库'!$B$2:$BP$10000,15,FALSE),0)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customHeight="1" outlineLevel="3" spans="1:95">
      <c r="A506" s="122"/>
      <c r="B506" s="123"/>
      <c r="C506" s="124"/>
      <c r="D506" s="122"/>
      <c r="E506" s="123"/>
      <c r="F506" s="123"/>
      <c r="G506" s="123"/>
      <c r="H506" s="125"/>
      <c r="I506" s="125"/>
      <c r="J506" s="125">
        <f t="shared" si="5367"/>
        <v>0</v>
      </c>
      <c r="K506" s="125">
        <f t="shared" si="5978"/>
        <v>4</v>
      </c>
      <c r="L506" s="150"/>
      <c r="M506" s="151">
        <f>IFERROR(VLOOKUP($L506,'2-2 引出数据_合同数据仓库'!$B$2:$BP$10000,3,FALSE),0)</f>
        <v>0</v>
      </c>
      <c r="N506" s="125"/>
      <c r="O506" s="151">
        <f>IFERROR(VLOOKUP((LEFT(VLOOKUP($L506,'2-2 引出数据_合同数据仓库'!$B$2:$BP$10000,64,FALSE),15)&amp;(RIGHT(VLOOKUP($L506,'2-2 引出数据_合同数据仓库'!$B$2:$BP$10000,64,FALSE),4)+1)),'2-2 引出数据_合同数据仓库'!$B$2:$BP$10000,3,FALSE),0)</f>
        <v>0</v>
      </c>
      <c r="P506" s="125"/>
      <c r="Q506" s="125">
        <f>IFERROR(VLOOKUP($L506,'2-2 引出数据_合同数据仓库'!$B$2:$BP$10000,28,FALSE),0)</f>
        <v>0</v>
      </c>
      <c r="R506" s="125">
        <f>IFERROR(VLOOKUP($L506,'2-2 引出数据_合同数据仓库'!$B$2:$BP$10000,29,FALSE),0)</f>
        <v>0</v>
      </c>
      <c r="S506" s="125">
        <f>IFERROR(VLOOKUP($L506,'2-2 引出数据_合同数据仓库'!$B$2:$BP$10000,4,FALSE),0)</f>
        <v>0</v>
      </c>
      <c r="T506" s="125"/>
      <c r="U506" s="125">
        <f>IFERROR(VLOOKUP($L506,'2-2 引出数据_合同数据仓库'!$B$2:$BP$10000,15,FALSE),0)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customHeight="1" outlineLevel="4" spans="1:95">
      <c r="A507" s="126" t="s">
        <v>2806</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spans="1:95">
      <c r="A508" s="108"/>
      <c r="B508" s="109" t="s">
        <v>779</v>
      </c>
      <c r="C508" s="110">
        <v>1.2</v>
      </c>
      <c r="D508" s="108" t="s">
        <v>9</v>
      </c>
      <c r="E508" s="109"/>
      <c r="F508" s="109"/>
      <c r="G508" s="109"/>
      <c r="H508" s="167">
        <f t="shared" ref="H508:H537" si="5979">X508+AA508+AD508+AG508+AJ508+AM508+AP508+AS508+AV508+AY508+BB508+BE508</f>
        <v>23053.0973451327</v>
      </c>
      <c r="I508" s="167">
        <f>Y508+AB508+AE508+AH508+AK508+AN508+AQ508+AT508+AW508+AZ508+BC508+BF508</f>
        <v>18674.0173451327</v>
      </c>
      <c r="J508" s="167">
        <f t="shared" si="5367"/>
        <v>4379.08</v>
      </c>
      <c r="K508" s="167"/>
      <c r="L508" s="168"/>
      <c r="M508" s="168"/>
      <c r="N508" s="167"/>
      <c r="O508" s="168"/>
      <c r="P508" s="167"/>
      <c r="Q508" s="167"/>
      <c r="R508" s="167"/>
      <c r="S508" s="167"/>
      <c r="T508" s="167"/>
      <c r="U508" s="167"/>
      <c r="V508" s="167"/>
      <c r="W508" s="167"/>
      <c r="X508" s="167">
        <f>VLOOKUP($C508,'1 预算编制表单'!$C:$BJ,27,FALSE)</f>
        <v>23053.0973451327</v>
      </c>
      <c r="Y508" s="167">
        <f>Y509+Y516+Y520+Y524+Y527+Y531</f>
        <v>23053.0973451327</v>
      </c>
      <c r="Z508" s="167">
        <f>Z509+Z516+Z520+Z524+Z527+Z531</f>
        <v>0</v>
      </c>
      <c r="AA508" s="167">
        <f>VLOOKUP($C508,'1 预算编制表单'!$C:$BJ,30,FALSE)</f>
        <v>0</v>
      </c>
      <c r="AB508" s="167">
        <f>AB509+AB516+AB520+AB524+AB527+AB531</f>
        <v>0</v>
      </c>
      <c r="AC508" s="167">
        <f>AC509+AC516+AC520+AC524+AC527+AC531</f>
        <v>0</v>
      </c>
      <c r="AD508" s="167">
        <f>VLOOKUP($C508,'1 预算编制表单'!$C:$BJ,33,FALSE)</f>
        <v>0</v>
      </c>
      <c r="AE508" s="167">
        <f>AE509+AE516+AE520+AE524+AE527+AE531</f>
        <v>-1213.38</v>
      </c>
      <c r="AF508" s="167">
        <f>AF509+AF516+AF520+AF524+AF527+AF531</f>
        <v>1213.38</v>
      </c>
      <c r="AG508" s="167">
        <f>VLOOKUP($C508,'1 预算编制表单'!$C:$BJ,36,FALSE)</f>
        <v>0</v>
      </c>
      <c r="AH508" s="167">
        <f>AH509+AH516+AH520+AH524+AH527+AH531</f>
        <v>-1074.59</v>
      </c>
      <c r="AI508" s="167">
        <f>AI509+AI516+AI520+AI524+AI527+AI531</f>
        <v>1074.59</v>
      </c>
      <c r="AJ508" s="167">
        <f>VLOOKUP($C508,'1 预算编制表单'!$C:$BJ,39,FALSE)</f>
        <v>0</v>
      </c>
      <c r="AK508" s="167">
        <f>AK509+AK516+AK520+AK524+AK527+AK531</f>
        <v>-1353.51</v>
      </c>
      <c r="AL508" s="167">
        <f>AL509+AL516+AL520+AL524+AL527+AL531</f>
        <v>1353.51</v>
      </c>
      <c r="AM508" s="167">
        <f>VLOOKUP($C508,'1 预算编制表单'!$C:$BJ,42,FALSE)</f>
        <v>0</v>
      </c>
      <c r="AN508" s="167">
        <f>AN509+AN516+AN520+AN524+AN527+AN531</f>
        <v>-737.6</v>
      </c>
      <c r="AO508" s="167">
        <f>AO509+AO516+AO520+AO524+AO527+AO531</f>
        <v>737.6</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23053.0973451327</v>
      </c>
      <c r="BI508" s="167">
        <f>BI509+BI516+BI520+BI524+BI527+BI531</f>
        <v>23053.0973451327</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customHeight="1" outlineLevel="1" spans="1:95">
      <c r="A509" s="29"/>
      <c r="B509" s="112" t="s">
        <v>779</v>
      </c>
      <c r="C509" s="113" t="s">
        <v>1611</v>
      </c>
      <c r="D509" s="29" t="s">
        <v>1612</v>
      </c>
      <c r="E509" s="112"/>
      <c r="F509" s="112"/>
      <c r="G509" s="112"/>
      <c r="H509" s="114">
        <f t="shared" si="5979"/>
        <v>23053.0973451327</v>
      </c>
      <c r="I509" s="114">
        <f t="shared" ref="I508:I537" si="5980">Y509+AB509+AE509+AH509+AK509+AN509+AQ509+AT509+AW509+AZ509+BC509+BF509</f>
        <v>23053.0973451327</v>
      </c>
      <c r="J509" s="114">
        <f t="shared" si="5367"/>
        <v>0</v>
      </c>
      <c r="K509" s="114"/>
      <c r="L509" s="147"/>
      <c r="M509" s="147"/>
      <c r="N509" s="114"/>
      <c r="O509" s="147"/>
      <c r="P509" s="114"/>
      <c r="Q509" s="114"/>
      <c r="R509" s="114"/>
      <c r="S509" s="114"/>
      <c r="T509" s="114"/>
      <c r="U509" s="114"/>
      <c r="V509" s="114"/>
      <c r="W509" s="114"/>
      <c r="X509" s="114">
        <f>VLOOKUP($C509,'1 预算编制表单'!$C:$BJ,27,FALSE)</f>
        <v>23053.0973451327</v>
      </c>
      <c r="Y509" s="114">
        <f t="shared" ref="Y509:Y513" si="5981">X509-Z509</f>
        <v>23053.0973451327</v>
      </c>
      <c r="Z509" s="114">
        <f>Z510+Z511+Z512+Z513</f>
        <v>0</v>
      </c>
      <c r="AA509" s="114">
        <f>VLOOKUP($C509,'1 预算编制表单'!$C:$BJ,30,FALSE)</f>
        <v>0</v>
      </c>
      <c r="AB509" s="114">
        <f t="shared" ref="AB509:AB535" si="5982">AA509-AC509</f>
        <v>0</v>
      </c>
      <c r="AC509" s="114">
        <f>AC510+AC511+AC512+AC513</f>
        <v>0</v>
      </c>
      <c r="AD509" s="114">
        <f>VLOOKUP($C509,'1 预算编制表单'!$C:$BJ,33,FALSE)</f>
        <v>0</v>
      </c>
      <c r="AE509" s="114">
        <f t="shared" ref="AE509:AE535" si="5983">AD509-AF509</f>
        <v>0</v>
      </c>
      <c r="AF509" s="114">
        <f>AF510+AF511+AF512+AF513</f>
        <v>0</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0</v>
      </c>
      <c r="AL509" s="114">
        <f>AL510+AL511+AL512+AL513</f>
        <v>0</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23053.0973451327</v>
      </c>
      <c r="BI509" s="114">
        <f t="shared" ref="BI509:BI535" si="5993">BH509-BJ509</f>
        <v>23053.0973451327</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customHeight="1" outlineLevel="2" spans="1:95">
      <c r="A510" s="48"/>
      <c r="B510" s="115" t="s">
        <v>779</v>
      </c>
      <c r="C510" s="116" t="s">
        <v>1613</v>
      </c>
      <c r="D510" s="48" t="s">
        <v>1614</v>
      </c>
      <c r="E510" s="115"/>
      <c r="F510" s="115"/>
      <c r="G510" s="115"/>
      <c r="H510" s="117">
        <f t="shared" si="5979"/>
        <v>18053.0973451327</v>
      </c>
      <c r="I510" s="117">
        <f t="shared" si="5980"/>
        <v>18053.0973451327</v>
      </c>
      <c r="J510" s="117">
        <f t="shared" si="5367"/>
        <v>0</v>
      </c>
      <c r="K510" s="117"/>
      <c r="L510" s="148"/>
      <c r="M510" s="148"/>
      <c r="N510" s="117"/>
      <c r="O510" s="148"/>
      <c r="P510" s="117"/>
      <c r="Q510" s="117"/>
      <c r="R510" s="117"/>
      <c r="S510" s="117"/>
      <c r="T510" s="117"/>
      <c r="U510" s="117"/>
      <c r="V510" s="117"/>
      <c r="W510" s="117"/>
      <c r="X510" s="117">
        <f>VLOOKUP($C510,'1 预算编制表单'!$C:$BJ,27,FALSE)</f>
        <v>18053.0973451327</v>
      </c>
      <c r="Y510" s="117">
        <f t="shared" si="5981"/>
        <v>18053.0973451327</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0</v>
      </c>
      <c r="AF510" s="117">
        <f>SUMIF(物资过程计算表!$B:$B,$C510,物资过程计算表!F:F)</f>
        <v>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18053.0973451327</v>
      </c>
      <c r="BI510" s="117">
        <f t="shared" si="5993"/>
        <v>18053.0973451327</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customHeight="1" outlineLevel="2" spans="1:95">
      <c r="A511" s="48"/>
      <c r="B511" s="115" t="s">
        <v>779</v>
      </c>
      <c r="C511" s="116" t="s">
        <v>1655</v>
      </c>
      <c r="D511" s="48" t="s">
        <v>1656</v>
      </c>
      <c r="E511" s="115"/>
      <c r="F511" s="115"/>
      <c r="G511" s="115"/>
      <c r="H511" s="117">
        <f t="shared" si="5979"/>
        <v>0</v>
      </c>
      <c r="I511" s="117">
        <f t="shared" si="5980"/>
        <v>0</v>
      </c>
      <c r="J511" s="117">
        <f t="shared" si="5367"/>
        <v>0</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customHeight="1" outlineLevel="2" spans="1:95">
      <c r="A512" s="48"/>
      <c r="B512" s="115" t="s">
        <v>779</v>
      </c>
      <c r="C512" s="116" t="s">
        <v>1688</v>
      </c>
      <c r="D512" s="48" t="s">
        <v>1689</v>
      </c>
      <c r="E512" s="115"/>
      <c r="F512" s="115"/>
      <c r="G512" s="115"/>
      <c r="H512" s="117">
        <f t="shared" si="5979"/>
        <v>0</v>
      </c>
      <c r="I512" s="117">
        <f t="shared" si="5980"/>
        <v>0</v>
      </c>
      <c r="J512" s="117">
        <f t="shared" si="5367"/>
        <v>0</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customHeight="1" outlineLevel="2" spans="1:95">
      <c r="A513" s="48"/>
      <c r="B513" s="115" t="s">
        <v>779</v>
      </c>
      <c r="C513" s="116" t="s">
        <v>1711</v>
      </c>
      <c r="D513" s="48" t="s">
        <v>2822</v>
      </c>
      <c r="E513" s="115"/>
      <c r="F513" s="115"/>
      <c r="G513" s="115" t="s">
        <v>928</v>
      </c>
      <c r="H513" s="117">
        <f t="shared" si="5979"/>
        <v>5000</v>
      </c>
      <c r="I513" s="117">
        <f t="shared" si="5980"/>
        <v>5000</v>
      </c>
      <c r="J513" s="117">
        <f t="shared" si="5367"/>
        <v>0</v>
      </c>
      <c r="K513" s="117"/>
      <c r="L513" s="148"/>
      <c r="M513" s="148"/>
      <c r="N513" s="117"/>
      <c r="O513" s="148"/>
      <c r="P513" s="117"/>
      <c r="Q513" s="117"/>
      <c r="R513" s="117"/>
      <c r="S513" s="117"/>
      <c r="T513" s="117"/>
      <c r="U513" s="117"/>
      <c r="V513" s="117"/>
      <c r="W513" s="117"/>
      <c r="X513" s="117">
        <f>X514</f>
        <v>5000</v>
      </c>
      <c r="Y513" s="117">
        <f t="shared" si="5981"/>
        <v>5000</v>
      </c>
      <c r="Z513" s="117">
        <f>SUM(Z514:Z515)</f>
        <v>0</v>
      </c>
      <c r="AA513" s="117">
        <f>VLOOKUP($C513,'1 预算编制表单'!$C:$BJ,30,FALSE)</f>
        <v>0</v>
      </c>
      <c r="AB513" s="117">
        <f t="shared" si="5982"/>
        <v>0</v>
      </c>
      <c r="AC513" s="117">
        <f>SUM(AC514:AC515)</f>
        <v>0</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5000</v>
      </c>
      <c r="BI513" s="117">
        <f t="shared" si="5993"/>
        <v>5000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customHeight="1" outlineLevel="2" spans="1:95">
      <c r="A514" s="48"/>
      <c r="B514" s="115"/>
      <c r="C514" s="116"/>
      <c r="D514" s="48" t="s">
        <v>1712</v>
      </c>
      <c r="E514" s="115"/>
      <c r="F514" s="115"/>
      <c r="G514" s="115" t="s">
        <v>928</v>
      </c>
      <c r="H514" s="117"/>
      <c r="I514" s="117"/>
      <c r="J514" s="117"/>
      <c r="K514" s="117"/>
      <c r="L514" s="148"/>
      <c r="M514" s="148"/>
      <c r="N514" s="117"/>
      <c r="O514" s="148"/>
      <c r="P514" s="117"/>
      <c r="Q514" s="117"/>
      <c r="R514" s="117"/>
      <c r="S514" s="117"/>
      <c r="T514" s="117"/>
      <c r="U514" s="117"/>
      <c r="V514" s="117"/>
      <c r="W514" s="117"/>
      <c r="X514" s="117">
        <f>VLOOKUP($C513,'1 预算编制表单'!$C:$BJ,27,FALSE)</f>
        <v>5000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5000</v>
      </c>
      <c r="BI514" s="117">
        <f t="shared" si="5993"/>
        <v>5000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customHeight="1" outlineLevel="2" spans="1:95">
      <c r="A515" s="48"/>
      <c r="B515" s="115"/>
      <c r="C515" s="116"/>
      <c r="D515" s="48" t="s">
        <v>2823</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0</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customHeight="1" outlineLevel="1" spans="1:95">
      <c r="A516" s="29"/>
      <c r="B516" s="112" t="s">
        <v>779</v>
      </c>
      <c r="C516" s="113" t="s">
        <v>1749</v>
      </c>
      <c r="D516" s="29" t="s">
        <v>1750</v>
      </c>
      <c r="E516" s="112"/>
      <c r="F516" s="112"/>
      <c r="G516" s="112"/>
      <c r="H516" s="114">
        <f t="shared" si="5979"/>
        <v>0</v>
      </c>
      <c r="I516" s="114">
        <f t="shared" si="5980"/>
        <v>0</v>
      </c>
      <c r="J516" s="114">
        <f t="shared" si="5367"/>
        <v>0</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0</v>
      </c>
      <c r="Z516" s="114">
        <f>Z517+Z518+Z519</f>
        <v>0</v>
      </c>
      <c r="AA516" s="114">
        <f>VLOOKUP($C516,'1 预算编制表单'!$C:$BJ,30,FALSE)</f>
        <v>0</v>
      </c>
      <c r="AB516" s="114">
        <f t="shared" si="5982"/>
        <v>0</v>
      </c>
      <c r="AC516" s="114">
        <f>AC517+AC518+AC519</f>
        <v>0</v>
      </c>
      <c r="AD516" s="114">
        <f>VLOOKUP($C516,'1 预算编制表单'!$C:$BJ,33,FALSE)</f>
        <v>0</v>
      </c>
      <c r="AE516" s="114">
        <f t="shared" si="5983"/>
        <v>0</v>
      </c>
      <c r="AF516" s="114">
        <f>AF517+AF518+AF519</f>
        <v>0</v>
      </c>
      <c r="AG516" s="114">
        <f>VLOOKUP($C516,'1 预算编制表单'!$C:$BJ,36,FALSE)</f>
        <v>0</v>
      </c>
      <c r="AH516" s="114">
        <f t="shared" si="5984"/>
        <v>0</v>
      </c>
      <c r="AI516" s="114">
        <f>AI517+AI518+AI519</f>
        <v>0</v>
      </c>
      <c r="AJ516" s="114">
        <f>VLOOKUP($C516,'1 预算编制表单'!$C:$BJ,39,FALSE)</f>
        <v>0</v>
      </c>
      <c r="AK516" s="114">
        <f t="shared" si="5985"/>
        <v>0</v>
      </c>
      <c r="AL516" s="114">
        <f>AL517+AL518+AL519</f>
        <v>0</v>
      </c>
      <c r="AM516" s="114">
        <f>VLOOKUP($C516,'1 预算编制表单'!$C:$BJ,42,FALSE)</f>
        <v>0</v>
      </c>
      <c r="AN516" s="114">
        <f t="shared" si="5986"/>
        <v>0</v>
      </c>
      <c r="AO516" s="114">
        <f>AO517+AO518+AO519</f>
        <v>0</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customHeight="1" outlineLevel="2" spans="1:95">
      <c r="A517" s="48"/>
      <c r="B517" s="115" t="s">
        <v>779</v>
      </c>
      <c r="C517" s="116" t="s">
        <v>1751</v>
      </c>
      <c r="D517" s="48" t="s">
        <v>1752</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customHeight="1" outlineLevel="2" spans="1:95">
      <c r="A518" s="48"/>
      <c r="B518" s="115" t="s">
        <v>779</v>
      </c>
      <c r="C518" s="116" t="s">
        <v>1771</v>
      </c>
      <c r="D518" s="48" t="s">
        <v>1772</v>
      </c>
      <c r="E518" s="115"/>
      <c r="F518" s="115"/>
      <c r="G518" s="115"/>
      <c r="H518" s="117">
        <f t="shared" si="5979"/>
        <v>0</v>
      </c>
      <c r="I518" s="117">
        <f t="shared" si="5980"/>
        <v>0</v>
      </c>
      <c r="J518" s="117">
        <f t="shared" si="5367"/>
        <v>0</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0</v>
      </c>
      <c r="AF518" s="117">
        <f>SUMIF(物资过程计算表!$B:$B,$C518,物资过程计算表!F:F)</f>
        <v>0</v>
      </c>
      <c r="AG518" s="117">
        <f>VLOOKUP($C518,'1 预算编制表单'!$C:$BJ,36,FALSE)</f>
        <v>0</v>
      </c>
      <c r="AH518" s="117">
        <f t="shared" si="5984"/>
        <v>0</v>
      </c>
      <c r="AI518" s="117">
        <f>SUMIF(物资过程计算表!$B:$B,$C518,物资过程计算表!G:G)</f>
        <v>0</v>
      </c>
      <c r="AJ518" s="117">
        <f>VLOOKUP($C518,'1 预算编制表单'!$C:$BJ,39,FALSE)</f>
        <v>0</v>
      </c>
      <c r="AK518" s="117">
        <f t="shared" si="5985"/>
        <v>0</v>
      </c>
      <c r="AL518" s="117">
        <f>SUMIF(物资过程计算表!$B:$B,$C518,物资过程计算表!H:H)</f>
        <v>0</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customHeight="1" outlineLevel="2" spans="1:95">
      <c r="A519" s="48"/>
      <c r="B519" s="115" t="s">
        <v>779</v>
      </c>
      <c r="C519" s="116" t="s">
        <v>1784</v>
      </c>
      <c r="D519" s="48" t="s">
        <v>1785</v>
      </c>
      <c r="E519" s="115"/>
      <c r="F519" s="115"/>
      <c r="G519" s="115"/>
      <c r="H519" s="117">
        <f t="shared" si="5979"/>
        <v>0</v>
      </c>
      <c r="I519" s="117">
        <f t="shared" si="5980"/>
        <v>0</v>
      </c>
      <c r="J519" s="117">
        <f t="shared" si="5367"/>
        <v>0</v>
      </c>
      <c r="K519" s="117"/>
      <c r="L519" s="148"/>
      <c r="M519" s="148"/>
      <c r="N519" s="117"/>
      <c r="O519" s="148"/>
      <c r="P519" s="117"/>
      <c r="Q519" s="117"/>
      <c r="R519" s="117"/>
      <c r="S519" s="117"/>
      <c r="T519" s="117"/>
      <c r="U519" s="117"/>
      <c r="V519" s="117"/>
      <c r="W519" s="117"/>
      <c r="X519" s="117">
        <f>VLOOKUP($C519,'1 预算编制表单'!$C:$BJ,27,FALSE)</f>
        <v>0</v>
      </c>
      <c r="Y519" s="117">
        <f t="shared" si="6005"/>
        <v>0</v>
      </c>
      <c r="Z519" s="117">
        <f>SUMIF(物资过程计算表!$B:$B,$C519,物资过程计算表!$D:$D)</f>
        <v>0</v>
      </c>
      <c r="AA519" s="117">
        <f>VLOOKUP($C519,'1 预算编制表单'!$C:$BJ,30,FALSE)</f>
        <v>0</v>
      </c>
      <c r="AB519" s="117">
        <f t="shared" si="5982"/>
        <v>0</v>
      </c>
      <c r="AC519" s="117">
        <f>SUMIF(物资过程计算表!$B:$B,$C519,物资过程计算表!E:E)</f>
        <v>0</v>
      </c>
      <c r="AD519" s="117">
        <f>VLOOKUP($C519,'1 预算编制表单'!$C:$BJ,33,FALSE)</f>
        <v>0</v>
      </c>
      <c r="AE519" s="117">
        <f t="shared" si="5983"/>
        <v>0</v>
      </c>
      <c r="AF519" s="117">
        <f>SUMIF(物资过程计算表!$B:$B,$C519,物资过程计算表!F:F)</f>
        <v>0</v>
      </c>
      <c r="AG519" s="117">
        <f>VLOOKUP($C519,'1 预算编制表单'!$C:$BJ,36,FALSE)</f>
        <v>0</v>
      </c>
      <c r="AH519" s="117">
        <f t="shared" si="5984"/>
        <v>0</v>
      </c>
      <c r="AI519" s="117">
        <f>SUMIF(物资过程计算表!$B:$B,$C519,物资过程计算表!G:G)</f>
        <v>0</v>
      </c>
      <c r="AJ519" s="117">
        <f>VLOOKUP($C519,'1 预算编制表单'!$C:$BJ,39,FALSE)</f>
        <v>0</v>
      </c>
      <c r="AK519" s="117">
        <f t="shared" si="5985"/>
        <v>0</v>
      </c>
      <c r="AL519" s="117">
        <f>SUMIF(物资过程计算表!$B:$B,$C519,物资过程计算表!H:H)</f>
        <v>0</v>
      </c>
      <c r="AM519" s="117">
        <f>VLOOKUP($C519,'1 预算编制表单'!$C:$BJ,42,FALSE)</f>
        <v>0</v>
      </c>
      <c r="AN519" s="117">
        <f t="shared" si="5986"/>
        <v>0</v>
      </c>
      <c r="AO519" s="117">
        <f>SUMIF(物资过程计算表!$B:$B,$C519,物资过程计算表!I:I)</f>
        <v>0</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customHeight="1" outlineLevel="1" spans="1:95">
      <c r="A520" s="29"/>
      <c r="B520" s="112" t="s">
        <v>779</v>
      </c>
      <c r="C520" s="113" t="s">
        <v>1837</v>
      </c>
      <c r="D520" s="29" t="s">
        <v>1838</v>
      </c>
      <c r="E520" s="112"/>
      <c r="F520" s="112"/>
      <c r="G520" s="112"/>
      <c r="H520" s="114">
        <f t="shared" si="5979"/>
        <v>0</v>
      </c>
      <c r="I520" s="114">
        <f t="shared" si="5980"/>
        <v>0</v>
      </c>
      <c r="J520" s="114">
        <f t="shared" si="5367"/>
        <v>0</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0</v>
      </c>
      <c r="AI520" s="114">
        <f>AI521+AI522+AI523</f>
        <v>0</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customHeight="1" outlineLevel="2" spans="1:95">
      <c r="A521" s="48"/>
      <c r="B521" s="115" t="s">
        <v>779</v>
      </c>
      <c r="C521" s="116" t="s">
        <v>1839</v>
      </c>
      <c r="D521" s="48" t="s">
        <v>1840</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customHeight="1" outlineLevel="2" spans="1:95">
      <c r="A522" s="48"/>
      <c r="B522" s="115" t="s">
        <v>779</v>
      </c>
      <c r="C522" s="116" t="s">
        <v>1851</v>
      </c>
      <c r="D522" s="48" t="s">
        <v>1852</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customHeight="1" outlineLevel="2" spans="1:95">
      <c r="A523" s="48"/>
      <c r="B523" s="115" t="s">
        <v>779</v>
      </c>
      <c r="C523" s="116" t="s">
        <v>1878</v>
      </c>
      <c r="D523" s="48" t="s">
        <v>1879</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customHeight="1" outlineLevel="1" spans="1:95">
      <c r="A524" s="29"/>
      <c r="B524" s="112" t="s">
        <v>779</v>
      </c>
      <c r="C524" s="113" t="s">
        <v>1903</v>
      </c>
      <c r="D524" s="29" t="s">
        <v>1904</v>
      </c>
      <c r="E524" s="112"/>
      <c r="F524" s="112"/>
      <c r="G524" s="112"/>
      <c r="H524" s="114">
        <f t="shared" si="5979"/>
        <v>0</v>
      </c>
      <c r="I524" s="114">
        <f t="shared" si="5980"/>
        <v>-296</v>
      </c>
      <c r="J524" s="114">
        <f t="shared" si="6007"/>
        <v>296</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0</v>
      </c>
      <c r="AF524" s="114">
        <f>AF525+AF526</f>
        <v>0</v>
      </c>
      <c r="AG524" s="114">
        <f>VLOOKUP($C524,'1 预算编制表单'!$C:$BJ,36,FALSE)</f>
        <v>0</v>
      </c>
      <c r="AH524" s="114">
        <f t="shared" si="5984"/>
        <v>-296</v>
      </c>
      <c r="AI524" s="114">
        <f>AI525+AI526</f>
        <v>296</v>
      </c>
      <c r="AJ524" s="114">
        <f>VLOOKUP($C524,'1 预算编制表单'!$C:$BJ,39,FALSE)</f>
        <v>0</v>
      </c>
      <c r="AK524" s="114">
        <f t="shared" si="5985"/>
        <v>0</v>
      </c>
      <c r="AL524" s="114">
        <f>AL525+AL526</f>
        <v>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customHeight="1" outlineLevel="2" spans="1:95">
      <c r="A525" s="48"/>
      <c r="B525" s="115" t="s">
        <v>779</v>
      </c>
      <c r="C525" s="116" t="s">
        <v>1905</v>
      </c>
      <c r="D525" s="48" t="s">
        <v>1906</v>
      </c>
      <c r="E525" s="115"/>
      <c r="F525" s="115"/>
      <c r="G525" s="115"/>
      <c r="H525" s="117">
        <f t="shared" si="5979"/>
        <v>0</v>
      </c>
      <c r="I525" s="117">
        <f t="shared" si="5980"/>
        <v>0</v>
      </c>
      <c r="J525" s="117">
        <f t="shared" si="6007"/>
        <v>0</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0</v>
      </c>
      <c r="AF525" s="117">
        <f>SUMIF(物资过程计算表!$B:$B,$C525,物资过程计算表!F:F)</f>
        <v>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customHeight="1" outlineLevel="2" spans="1:95">
      <c r="A526" s="48"/>
      <c r="B526" s="115" t="s">
        <v>779</v>
      </c>
      <c r="C526" s="116" t="s">
        <v>1921</v>
      </c>
      <c r="D526" s="48" t="s">
        <v>1922</v>
      </c>
      <c r="E526" s="115"/>
      <c r="F526" s="115"/>
      <c r="G526" s="115"/>
      <c r="H526" s="117">
        <f t="shared" si="5979"/>
        <v>0</v>
      </c>
      <c r="I526" s="117">
        <f t="shared" si="5980"/>
        <v>-296</v>
      </c>
      <c r="J526" s="117">
        <f t="shared" si="6007"/>
        <v>296</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-296</v>
      </c>
      <c r="AI526" s="117">
        <f>SUMIF(物资过程计算表!$B:$B,$C526,物资过程计算表!G:G)</f>
        <v>296</v>
      </c>
      <c r="AJ526" s="117">
        <f>VLOOKUP($C526,'1 预算编制表单'!$C:$BJ,39,FALSE)</f>
        <v>0</v>
      </c>
      <c r="AK526" s="117">
        <f t="shared" si="5985"/>
        <v>0</v>
      </c>
      <c r="AL526" s="117">
        <f>SUMIF(物资过程计算表!$B:$B,$C526,物资过程计算表!H:H)</f>
        <v>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customHeight="1" outlineLevel="1" spans="1:95">
      <c r="A527" s="29"/>
      <c r="B527" s="112" t="s">
        <v>779</v>
      </c>
      <c r="C527" s="113" t="s">
        <v>1944</v>
      </c>
      <c r="D527" s="29" t="s">
        <v>1945</v>
      </c>
      <c r="E527" s="112"/>
      <c r="F527" s="112"/>
      <c r="G527" s="112"/>
      <c r="H527" s="114">
        <f t="shared" si="5979"/>
        <v>0</v>
      </c>
      <c r="I527" s="114">
        <f t="shared" si="5980"/>
        <v>-179.51</v>
      </c>
      <c r="J527" s="114">
        <f t="shared" si="6007"/>
        <v>179.51</v>
      </c>
      <c r="K527" s="114"/>
      <c r="L527" s="147"/>
      <c r="M527" s="147"/>
      <c r="N527" s="114"/>
      <c r="O527" s="147"/>
      <c r="P527" s="114"/>
      <c r="Q527" s="114"/>
      <c r="R527" s="114"/>
      <c r="S527" s="114"/>
      <c r="T527" s="114"/>
      <c r="U527" s="114"/>
      <c r="V527" s="114"/>
      <c r="W527" s="114"/>
      <c r="X527" s="114">
        <f>VLOOKUP($C527,'1 预算编制表单'!$C:$BJ,27,FALSE)</f>
        <v>0</v>
      </c>
      <c r="Y527" s="114">
        <f t="shared" si="6008"/>
        <v>0</v>
      </c>
      <c r="Z527" s="114">
        <f>Z528+Z529+Z530</f>
        <v>0</v>
      </c>
      <c r="AA527" s="114">
        <f>VLOOKUP($C527,'1 预算编制表单'!$C:$BJ,30,FALSE)</f>
        <v>0</v>
      </c>
      <c r="AB527" s="114">
        <f t="shared" si="5982"/>
        <v>0</v>
      </c>
      <c r="AC527" s="114">
        <f>AC528+AC529+AC530</f>
        <v>0</v>
      </c>
      <c r="AD527" s="114">
        <f>VLOOKUP($C527,'1 预算编制表单'!$C:$BJ,33,FALSE)</f>
        <v>0</v>
      </c>
      <c r="AE527" s="114">
        <f t="shared" si="5983"/>
        <v>-58.25</v>
      </c>
      <c r="AF527" s="114">
        <f>AF528+AF529+AF530</f>
        <v>58.25</v>
      </c>
      <c r="AG527" s="114">
        <f>VLOOKUP($C527,'1 预算编制表单'!$C:$BJ,36,FALSE)</f>
        <v>0</v>
      </c>
      <c r="AH527" s="114">
        <f t="shared" si="5984"/>
        <v>0</v>
      </c>
      <c r="AI527" s="114">
        <f>AI528+AI529+AI530</f>
        <v>0</v>
      </c>
      <c r="AJ527" s="114">
        <f>VLOOKUP($C527,'1 预算编制表单'!$C:$BJ,39,FALSE)</f>
        <v>0</v>
      </c>
      <c r="AK527" s="114">
        <f t="shared" si="5985"/>
        <v>0</v>
      </c>
      <c r="AL527" s="114">
        <f>AL528+AL529+AL530</f>
        <v>0</v>
      </c>
      <c r="AM527" s="114">
        <f>VLOOKUP($C527,'1 预算编制表单'!$C:$BJ,42,FALSE)</f>
        <v>0</v>
      </c>
      <c r="AN527" s="114">
        <f t="shared" si="5986"/>
        <v>-121.26</v>
      </c>
      <c r="AO527" s="114">
        <f>AO528+AO529+AO530</f>
        <v>121.26</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customHeight="1" outlineLevel="2" spans="1:95">
      <c r="A528" s="48"/>
      <c r="B528" s="115" t="s">
        <v>779</v>
      </c>
      <c r="C528" s="116" t="s">
        <v>1946</v>
      </c>
      <c r="D528" s="48" t="s">
        <v>1947</v>
      </c>
      <c r="E528" s="115"/>
      <c r="F528" s="115"/>
      <c r="G528" s="115"/>
      <c r="H528" s="117">
        <f t="shared" si="5979"/>
        <v>0</v>
      </c>
      <c r="I528" s="117">
        <f t="shared" si="5980"/>
        <v>0</v>
      </c>
      <c r="J528" s="117">
        <f t="shared" si="6007"/>
        <v>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customHeight="1" outlineLevel="2" spans="1:95">
      <c r="A529" s="48"/>
      <c r="B529" s="115" t="s">
        <v>779</v>
      </c>
      <c r="C529" s="116" t="s">
        <v>1972</v>
      </c>
      <c r="D529" s="48" t="s">
        <v>1973</v>
      </c>
      <c r="E529" s="115"/>
      <c r="F529" s="115"/>
      <c r="G529" s="115"/>
      <c r="H529" s="117">
        <f t="shared" si="5979"/>
        <v>0</v>
      </c>
      <c r="I529" s="117">
        <f t="shared" si="5980"/>
        <v>-121.26</v>
      </c>
      <c r="J529" s="117">
        <f t="shared" si="6007"/>
        <v>121.26</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0</v>
      </c>
      <c r="AF529" s="117">
        <f>SUMIF(物资过程计算表!$B:$B,$C529,物资过程计算表!F:F)</f>
        <v>0</v>
      </c>
      <c r="AG529" s="117">
        <f>VLOOKUP($C529,'1 预算编制表单'!$C:$BJ,36,FALSE)</f>
        <v>0</v>
      </c>
      <c r="AH529" s="117">
        <f t="shared" si="5984"/>
        <v>0</v>
      </c>
      <c r="AI529" s="117">
        <f>SUMIF(物资过程计算表!$B:$B,$C529,物资过程计算表!G:G)</f>
        <v>0</v>
      </c>
      <c r="AJ529" s="117">
        <f>VLOOKUP($C529,'1 预算编制表单'!$C:$BJ,39,FALSE)</f>
        <v>0</v>
      </c>
      <c r="AK529" s="117">
        <f t="shared" si="5985"/>
        <v>0</v>
      </c>
      <c r="AL529" s="117">
        <f>SUMIF(物资过程计算表!$B:$B,$C529,物资过程计算表!H:H)</f>
        <v>0</v>
      </c>
      <c r="AM529" s="117">
        <f>VLOOKUP($C529,'1 预算编制表单'!$C:$BJ,42,FALSE)</f>
        <v>0</v>
      </c>
      <c r="AN529" s="117">
        <f t="shared" si="5986"/>
        <v>-121.26</v>
      </c>
      <c r="AO529" s="117">
        <f>SUMIF(物资过程计算表!$B:$B,$C529,物资过程计算表!I:I)</f>
        <v>121.26</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customHeight="1" outlineLevel="2" spans="1:95">
      <c r="A530" s="48"/>
      <c r="B530" s="115" t="s">
        <v>779</v>
      </c>
      <c r="C530" s="116" t="s">
        <v>1998</v>
      </c>
      <c r="D530" s="48" t="s">
        <v>1999</v>
      </c>
      <c r="E530" s="115"/>
      <c r="F530" s="115"/>
      <c r="G530" s="115"/>
      <c r="H530" s="117">
        <f t="shared" si="5979"/>
        <v>0</v>
      </c>
      <c r="I530" s="117">
        <f t="shared" si="5980"/>
        <v>-58.25</v>
      </c>
      <c r="J530" s="117">
        <f t="shared" si="6007"/>
        <v>58.25</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-58.25</v>
      </c>
      <c r="AF530" s="117">
        <f>SUMIF(物资过程计算表!$B:$B,$C530,物资过程计算表!F:F)</f>
        <v>58.25</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customHeight="1" outlineLevel="1" spans="1:95">
      <c r="A531" s="29"/>
      <c r="B531" s="112" t="s">
        <v>779</v>
      </c>
      <c r="C531" s="113" t="s">
        <v>2055</v>
      </c>
      <c r="D531" s="29" t="s">
        <v>2056</v>
      </c>
      <c r="E531" s="112"/>
      <c r="F531" s="112"/>
      <c r="G531" s="112"/>
      <c r="H531" s="114">
        <f t="shared" si="5979"/>
        <v>0</v>
      </c>
      <c r="I531" s="114">
        <f t="shared" si="5980"/>
        <v>-3903.57</v>
      </c>
      <c r="J531" s="114">
        <f t="shared" si="6007"/>
        <v>3903.57</v>
      </c>
      <c r="K531" s="114"/>
      <c r="L531" s="147"/>
      <c r="M531" s="147"/>
      <c r="N531" s="114"/>
      <c r="O531" s="147"/>
      <c r="P531" s="114"/>
      <c r="Q531" s="114"/>
      <c r="R531" s="114"/>
      <c r="S531" s="114"/>
      <c r="T531" s="114"/>
      <c r="U531" s="114"/>
      <c r="V531" s="114"/>
      <c r="W531" s="114"/>
      <c r="X531" s="114">
        <f>VLOOKUP($C531,'1 预算编制表单'!$C:$BJ,27,FALSE)</f>
        <v>0</v>
      </c>
      <c r="Y531" s="114">
        <f t="shared" si="6008"/>
        <v>0</v>
      </c>
      <c r="Z531" s="114">
        <f>Z532+Z533+Z534+Z535</f>
        <v>0</v>
      </c>
      <c r="AA531" s="114">
        <f>VLOOKUP($C531,'1 预算编制表单'!$C:$BJ,30,FALSE)</f>
        <v>0</v>
      </c>
      <c r="AB531" s="114">
        <f t="shared" si="5982"/>
        <v>0</v>
      </c>
      <c r="AC531" s="114">
        <f>AC532+AC533+AC534+AC535</f>
        <v>0</v>
      </c>
      <c r="AD531" s="114">
        <f>VLOOKUP($C531,'1 预算编制表单'!$C:$BJ,33,FALSE)</f>
        <v>0</v>
      </c>
      <c r="AE531" s="114">
        <f t="shared" si="5983"/>
        <v>-1155.13</v>
      </c>
      <c r="AF531" s="114">
        <f>AF532+AF533+AF534+AF535</f>
        <v>1155.13</v>
      </c>
      <c r="AG531" s="114">
        <f>VLOOKUP($C531,'1 预算编制表单'!$C:$BJ,36,FALSE)</f>
        <v>0</v>
      </c>
      <c r="AH531" s="114">
        <f t="shared" si="5984"/>
        <v>-778.59</v>
      </c>
      <c r="AI531" s="114">
        <f>AI532+AI533+AI534+AI535</f>
        <v>778.59</v>
      </c>
      <c r="AJ531" s="114">
        <f>VLOOKUP($C531,'1 预算编制表单'!$C:$BJ,39,FALSE)</f>
        <v>0</v>
      </c>
      <c r="AK531" s="114">
        <f t="shared" si="5985"/>
        <v>-1353.51</v>
      </c>
      <c r="AL531" s="114">
        <f>AL532+AL533+AL534+AL535</f>
        <v>1353.51</v>
      </c>
      <c r="AM531" s="114">
        <f>VLOOKUP($C531,'1 预算编制表单'!$C:$BJ,42,FALSE)</f>
        <v>0</v>
      </c>
      <c r="AN531" s="114">
        <f t="shared" si="5986"/>
        <v>-616.34</v>
      </c>
      <c r="AO531" s="114">
        <f>AO532+AO533+AO534+AO535</f>
        <v>616.34</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customHeight="1" outlineLevel="2" spans="1:95">
      <c r="A532" s="48"/>
      <c r="B532" s="115" t="s">
        <v>779</v>
      </c>
      <c r="C532" s="116" t="s">
        <v>2057</v>
      </c>
      <c r="D532" s="48" t="s">
        <v>2058</v>
      </c>
      <c r="E532" s="115"/>
      <c r="F532" s="115"/>
      <c r="G532" s="115"/>
      <c r="H532" s="117">
        <f t="shared" si="5979"/>
        <v>0</v>
      </c>
      <c r="I532" s="117">
        <f t="shared" si="5980"/>
        <v>0</v>
      </c>
      <c r="J532" s="117">
        <f t="shared" si="6007"/>
        <v>0</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0</v>
      </c>
      <c r="AI532" s="117">
        <f>SUMIF(物资过程计算表!$B:$B,$C532,物资过程计算表!G:G)</f>
        <v>0</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customHeight="1" outlineLevel="2" spans="1:95">
      <c r="A533" s="48"/>
      <c r="B533" s="115" t="s">
        <v>779</v>
      </c>
      <c r="C533" s="116" t="s">
        <v>2080</v>
      </c>
      <c r="D533" s="48" t="s">
        <v>2081</v>
      </c>
      <c r="E533" s="115"/>
      <c r="F533" s="115"/>
      <c r="G533" s="115"/>
      <c r="H533" s="117">
        <f t="shared" si="5979"/>
        <v>0</v>
      </c>
      <c r="I533" s="117">
        <f t="shared" si="5980"/>
        <v>-271.69</v>
      </c>
      <c r="J533" s="117">
        <f t="shared" si="6007"/>
        <v>271.69</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-97.56</v>
      </c>
      <c r="AL533" s="117">
        <f>SUMIF(物资过程计算表!$B:$B,$C533,物资过程计算表!H:H)</f>
        <v>97.56</v>
      </c>
      <c r="AM533" s="117">
        <f>VLOOKUP($C533,'1 预算编制表单'!$C:$BJ,42,FALSE)</f>
        <v>0</v>
      </c>
      <c r="AN533" s="117">
        <f t="shared" si="5986"/>
        <v>-174.13</v>
      </c>
      <c r="AO533" s="117">
        <f>SUMIF(物资过程计算表!$B:$B,$C533,物资过程计算表!I:I)</f>
        <v>174.13</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customHeight="1" outlineLevel="2" spans="1:95">
      <c r="A534" s="48"/>
      <c r="B534" s="115" t="s">
        <v>779</v>
      </c>
      <c r="C534" s="116" t="s">
        <v>2120</v>
      </c>
      <c r="D534" s="48" t="s">
        <v>2121</v>
      </c>
      <c r="E534" s="115"/>
      <c r="F534" s="115"/>
      <c r="G534" s="115"/>
      <c r="H534" s="117">
        <f t="shared" si="5979"/>
        <v>0</v>
      </c>
      <c r="I534" s="117">
        <f t="shared" si="5980"/>
        <v>-3631.88</v>
      </c>
      <c r="J534" s="117">
        <f t="shared" si="6007"/>
        <v>3631.88</v>
      </c>
      <c r="K534" s="117"/>
      <c r="L534" s="148"/>
      <c r="M534" s="148"/>
      <c r="N534" s="117"/>
      <c r="O534" s="148"/>
      <c r="P534" s="117"/>
      <c r="Q534" s="117"/>
      <c r="R534" s="117"/>
      <c r="S534" s="117"/>
      <c r="T534" s="117"/>
      <c r="U534" s="117"/>
      <c r="V534" s="117"/>
      <c r="W534" s="117"/>
      <c r="X534" s="117">
        <f>VLOOKUP($C534,'1 预算编制表单'!$C:$BJ,27,FALSE)</f>
        <v>0</v>
      </c>
      <c r="Y534" s="117">
        <f t="shared" si="6009"/>
        <v>0</v>
      </c>
      <c r="Z534" s="117">
        <f>SUMIF(物资过程计算表!$B:$B,$C534,物资过程计算表!$D:$D)</f>
        <v>0</v>
      </c>
      <c r="AA534" s="117">
        <f>VLOOKUP($C534,'1 预算编制表单'!$C:$BJ,30,FALSE)</f>
        <v>0</v>
      </c>
      <c r="AB534" s="117">
        <f t="shared" si="5982"/>
        <v>0</v>
      </c>
      <c r="AC534" s="117">
        <f>SUMIF(物资过程计算表!$B:$B,$C534,物资过程计算表!E:E)</f>
        <v>0</v>
      </c>
      <c r="AD534" s="117">
        <f>VLOOKUP($C534,'1 预算编制表单'!$C:$BJ,33,FALSE)</f>
        <v>0</v>
      </c>
      <c r="AE534" s="117">
        <f t="shared" si="5983"/>
        <v>-1155.13</v>
      </c>
      <c r="AF534" s="117">
        <f>SUMIF(物资过程计算表!$B:$B,$C534,物资过程计算表!F:F)</f>
        <v>1155.13</v>
      </c>
      <c r="AG534" s="117">
        <f>VLOOKUP($C534,'1 预算编制表单'!$C:$BJ,36,FALSE)</f>
        <v>0</v>
      </c>
      <c r="AH534" s="117">
        <f t="shared" si="5984"/>
        <v>-778.59</v>
      </c>
      <c r="AI534" s="117">
        <f>SUMIF(物资过程计算表!$B:$B,$C534,物资过程计算表!G:G)</f>
        <v>778.59</v>
      </c>
      <c r="AJ534" s="117">
        <f>VLOOKUP($C534,'1 预算编制表单'!$C:$BJ,39,FALSE)</f>
        <v>0</v>
      </c>
      <c r="AK534" s="117">
        <f t="shared" si="5985"/>
        <v>-1255.95</v>
      </c>
      <c r="AL534" s="117">
        <f>SUMIF(物资过程计算表!$B:$B,$C534,物资过程计算表!H:H)</f>
        <v>1255.95</v>
      </c>
      <c r="AM534" s="117">
        <f>VLOOKUP($C534,'1 预算编制表单'!$C:$BJ,42,FALSE)</f>
        <v>0</v>
      </c>
      <c r="AN534" s="117">
        <f t="shared" si="5986"/>
        <v>-442.21</v>
      </c>
      <c r="AO534" s="117">
        <f>SUMIF(物资过程计算表!$B:$B,$C534,物资过程计算表!I:I)</f>
        <v>442.21</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customHeight="1" outlineLevel="2" spans="1:95">
      <c r="A535" s="48"/>
      <c r="B535" s="115" t="s">
        <v>779</v>
      </c>
      <c r="C535" s="116" t="s">
        <v>2144</v>
      </c>
      <c r="D535" s="48" t="s">
        <v>2145</v>
      </c>
      <c r="E535" s="115"/>
      <c r="F535" s="115" t="s">
        <v>2124</v>
      </c>
      <c r="G535" s="115" t="s">
        <v>1836</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spans="1:95">
      <c r="A536" s="108"/>
      <c r="B536" s="109" t="s">
        <v>779</v>
      </c>
      <c r="C536" s="110">
        <v>1.3</v>
      </c>
      <c r="D536" s="108" t="s">
        <v>64</v>
      </c>
      <c r="E536" s="109"/>
      <c r="F536" s="109"/>
      <c r="G536" s="109"/>
      <c r="H536" s="167">
        <f t="shared" si="5979"/>
        <v>9600</v>
      </c>
      <c r="I536" s="167">
        <f t="shared" si="5980"/>
        <v>9600</v>
      </c>
      <c r="J536" s="167">
        <f t="shared" si="6007"/>
        <v>0</v>
      </c>
      <c r="K536" s="167"/>
      <c r="L536" s="168"/>
      <c r="M536" s="168"/>
      <c r="N536" s="167"/>
      <c r="O536" s="168"/>
      <c r="P536" s="167"/>
      <c r="Q536" s="167"/>
      <c r="R536" s="167"/>
      <c r="S536" s="167"/>
      <c r="T536" s="167"/>
      <c r="U536" s="167"/>
      <c r="V536" s="167"/>
      <c r="W536" s="167"/>
      <c r="X536" s="167">
        <f>VLOOKUP($C536,'1 预算编制表单'!$C:$BJ,27,FALSE)</f>
        <v>9600</v>
      </c>
      <c r="Y536" s="167">
        <f t="shared" ref="Y536:BG536" si="6010">Y537+Y543+Y549+Y555+Y561+Y567+Y573+Y579+Y585+Y591</f>
        <v>9600</v>
      </c>
      <c r="Z536" s="167">
        <f t="shared" si="6010"/>
        <v>0</v>
      </c>
      <c r="AA536" s="167">
        <f>VLOOKUP($C536,'1 预算编制表单'!$C:$BJ,30,FALSE)</f>
        <v>0</v>
      </c>
      <c r="AB536" s="167">
        <f t="shared" si="6010"/>
        <v>0</v>
      </c>
      <c r="AC536" s="167">
        <f t="shared" si="6010"/>
        <v>0</v>
      </c>
      <c r="AD536" s="167">
        <f>VLOOKUP($C536,'1 预算编制表单'!$C:$BJ,33,FALSE)</f>
        <v>0</v>
      </c>
      <c r="AE536" s="167">
        <f t="shared" si="6010"/>
        <v>0</v>
      </c>
      <c r="AF536" s="167">
        <f t="shared" si="6010"/>
        <v>0</v>
      </c>
      <c r="AG536" s="167">
        <f>VLOOKUP($C536,'1 预算编制表单'!$C:$BJ,36,FALSE)</f>
        <v>0</v>
      </c>
      <c r="AH536" s="167">
        <f t="shared" si="6010"/>
        <v>0</v>
      </c>
      <c r="AI536" s="167">
        <f t="shared" si="6010"/>
        <v>0</v>
      </c>
      <c r="AJ536" s="167">
        <f>VLOOKUP($C536,'1 预算编制表单'!$C:$BJ,39,FALSE)</f>
        <v>0</v>
      </c>
      <c r="AK536" s="167">
        <f t="shared" si="6010"/>
        <v>0</v>
      </c>
      <c r="AL536" s="167">
        <f t="shared" si="6010"/>
        <v>0</v>
      </c>
      <c r="AM536" s="167">
        <f>VLOOKUP($C536,'1 预算编制表单'!$C:$BJ,42,FALSE)</f>
        <v>0</v>
      </c>
      <c r="AN536" s="167">
        <f t="shared" si="6010"/>
        <v>0</v>
      </c>
      <c r="AO536" s="167">
        <f t="shared" si="6010"/>
        <v>0</v>
      </c>
      <c r="AP536" s="167">
        <f>VLOOKUP($C536,'1 预算编制表单'!$C:$BJ,45,FALSE)</f>
        <v>0</v>
      </c>
      <c r="AQ536" s="167">
        <f t="shared" si="6010"/>
        <v>0</v>
      </c>
      <c r="AR536" s="167">
        <f t="shared" si="6010"/>
        <v>0</v>
      </c>
      <c r="AS536" s="167">
        <f>VLOOKUP($C536,'1 预算编制表单'!$C:$BJ,48,FALSE)</f>
        <v>0</v>
      </c>
      <c r="AT536" s="167">
        <f t="shared" si="6010"/>
        <v>0</v>
      </c>
      <c r="AU536" s="167">
        <f t="shared" si="6010"/>
        <v>0</v>
      </c>
      <c r="AV536" s="167">
        <f>VLOOKUP($C536,'1 预算编制表单'!$C:$BJ,51,FALSE)</f>
        <v>0</v>
      </c>
      <c r="AW536" s="167">
        <f t="shared" si="6010"/>
        <v>0</v>
      </c>
      <c r="AX536" s="167">
        <f t="shared" si="6010"/>
        <v>0</v>
      </c>
      <c r="AY536" s="167">
        <f>VLOOKUP($C536,'1 预算编制表单'!$C:$BJ,54,FALSE)</f>
        <v>0</v>
      </c>
      <c r="AZ536" s="167">
        <f t="shared" si="6010"/>
        <v>0</v>
      </c>
      <c r="BA536" s="167">
        <f t="shared" si="6010"/>
        <v>0</v>
      </c>
      <c r="BB536" s="167">
        <f>VLOOKUP($C536,'1 预算编制表单'!$C:$BJ,57,FALSE)</f>
        <v>0</v>
      </c>
      <c r="BC536" s="167">
        <f t="shared" si="6010"/>
        <v>0</v>
      </c>
      <c r="BD536" s="167">
        <f t="shared" si="6010"/>
        <v>0</v>
      </c>
      <c r="BE536" s="167">
        <f>VLOOKUP($C536,'1 预算编制表单'!$C:$BJ,60,FALSE)</f>
        <v>0</v>
      </c>
      <c r="BF536" s="167">
        <f t="shared" si="6010"/>
        <v>0</v>
      </c>
      <c r="BG536" s="167">
        <f t="shared" si="6010"/>
        <v>0</v>
      </c>
      <c r="BH536" s="167">
        <f>VLOOKUP($C536,'1 预算编制表单'!$C:$BJ,27,FALSE)</f>
        <v>9600</v>
      </c>
      <c r="BI536" s="167">
        <f t="shared" ref="BI536:BM536" si="6011">BI537+BI543+BI549+BI555+BI561+BI567+BI573+BI579+BI585+BI591</f>
        <v>9600</v>
      </c>
      <c r="BJ536" s="167">
        <f t="shared" si="6011"/>
        <v>0</v>
      </c>
      <c r="BK536" s="167">
        <f>VLOOKUP($C536,'1 预算编制表单'!$C:$BJ,30,FALSE)</f>
        <v>0</v>
      </c>
      <c r="BL536" s="167">
        <f t="shared" si="6011"/>
        <v>0</v>
      </c>
      <c r="BM536" s="167">
        <f t="shared" si="6011"/>
        <v>0</v>
      </c>
      <c r="BN536" s="167">
        <f>VLOOKUP($C536,'1 预算编制表单'!$C:$BJ,33,FALSE)</f>
        <v>0</v>
      </c>
      <c r="BO536" s="167">
        <f t="shared" ref="BO536:BS536" si="6012">BO537+BO543+BO549+BO555+BO561+BO567+BO573+BO579+BO585+BO591</f>
        <v>0</v>
      </c>
      <c r="BP536" s="167">
        <f t="shared" si="6012"/>
        <v>0</v>
      </c>
      <c r="BQ536" s="167">
        <f>VLOOKUP($C536,'1 预算编制表单'!$C:$BJ,36,FALSE)</f>
        <v>0</v>
      </c>
      <c r="BR536" s="167">
        <f t="shared" si="6012"/>
        <v>0</v>
      </c>
      <c r="BS536" s="167">
        <f t="shared" si="6012"/>
        <v>0</v>
      </c>
      <c r="BT536" s="167">
        <f>VLOOKUP($C536,'1 预算编制表单'!$C:$BJ,39,FALSE)</f>
        <v>0</v>
      </c>
      <c r="BU536" s="167">
        <f t="shared" ref="BU536:BY536" si="6013">BU537+BU543+BU549+BU555+BU561+BU567+BU573+BU579+BU585+BU591</f>
        <v>0</v>
      </c>
      <c r="BV536" s="167">
        <f t="shared" si="6013"/>
        <v>0</v>
      </c>
      <c r="BW536" s="167">
        <f>VLOOKUP($C536,'1 预算编制表单'!$C:$BJ,42,FALSE)</f>
        <v>0</v>
      </c>
      <c r="BX536" s="167">
        <f t="shared" si="6013"/>
        <v>0</v>
      </c>
      <c r="BY536" s="167">
        <f t="shared" si="6013"/>
        <v>0</v>
      </c>
      <c r="BZ536" s="167">
        <f>VLOOKUP($C536,'1 预算编制表单'!$C:$BJ,45,FALSE)</f>
        <v>0</v>
      </c>
      <c r="CA536" s="167">
        <f t="shared" ref="CA536:CE536" si="6014">CA537+CA543+CA549+CA555+CA561+CA567+CA573+CA579+CA585+CA591</f>
        <v>0</v>
      </c>
      <c r="CB536" s="167">
        <f t="shared" si="6014"/>
        <v>0</v>
      </c>
      <c r="CC536" s="167">
        <f>VLOOKUP($C536,'1 预算编制表单'!$C:$BJ,48,FALSE)</f>
        <v>0</v>
      </c>
      <c r="CD536" s="167">
        <f t="shared" si="6014"/>
        <v>0</v>
      </c>
      <c r="CE536" s="167">
        <f t="shared" si="6014"/>
        <v>0</v>
      </c>
      <c r="CF536" s="167">
        <f>VLOOKUP($C536,'1 预算编制表单'!$C:$BJ,51,FALSE)</f>
        <v>0</v>
      </c>
      <c r="CG536" s="167">
        <f t="shared" ref="CG536:CK536" si="6015">CG537+CG543+CG549+CG555+CG561+CG567+CG573+CG579+CG585+CG591</f>
        <v>0</v>
      </c>
      <c r="CH536" s="167">
        <f t="shared" si="6015"/>
        <v>0</v>
      </c>
      <c r="CI536" s="167">
        <f>VLOOKUP($C536,'1 预算编制表单'!$C:$BJ,54,FALSE)</f>
        <v>0</v>
      </c>
      <c r="CJ536" s="167">
        <f t="shared" si="6015"/>
        <v>0</v>
      </c>
      <c r="CK536" s="167">
        <f t="shared" si="6015"/>
        <v>0</v>
      </c>
      <c r="CL536" s="167">
        <f>VLOOKUP($C536,'1 预算编制表单'!$C:$BJ,57,FALSE)</f>
        <v>0</v>
      </c>
      <c r="CM536" s="167">
        <f t="shared" ref="CM536:CQ536" si="6016">CM537+CM543+CM549+CM555+CM561+CM567+CM573+CM579+CM585+CM591</f>
        <v>0</v>
      </c>
      <c r="CN536" s="167">
        <f t="shared" si="6016"/>
        <v>0</v>
      </c>
      <c r="CO536" s="167">
        <f>VLOOKUP($C536,'1 预算编制表单'!$C:$BJ,60,FALSE)</f>
        <v>0</v>
      </c>
      <c r="CP536" s="167">
        <f t="shared" si="6016"/>
        <v>0</v>
      </c>
      <c r="CQ536" s="167">
        <f t="shared" si="6016"/>
        <v>0</v>
      </c>
    </row>
    <row r="537" ht="24" customHeight="1" outlineLevel="1" spans="1:95">
      <c r="A537" s="29"/>
      <c r="B537" s="112" t="s">
        <v>784</v>
      </c>
      <c r="C537" s="113" t="s">
        <v>2146</v>
      </c>
      <c r="D537" s="29" t="s">
        <v>2147</v>
      </c>
      <c r="E537" s="112"/>
      <c r="F537" s="112"/>
      <c r="G537" s="112"/>
      <c r="H537" s="114">
        <f t="shared" si="5979"/>
        <v>9600</v>
      </c>
      <c r="I537" s="114">
        <f t="shared" si="5980"/>
        <v>9600</v>
      </c>
      <c r="J537" s="114">
        <f t="shared" si="6007"/>
        <v>0</v>
      </c>
      <c r="K537" s="114"/>
      <c r="L537" s="147"/>
      <c r="M537" s="147"/>
      <c r="N537" s="114"/>
      <c r="O537" s="147"/>
      <c r="P537" s="114"/>
      <c r="Q537" s="114"/>
      <c r="R537" s="114"/>
      <c r="S537" s="114"/>
      <c r="T537" s="114"/>
      <c r="U537" s="114"/>
      <c r="V537" s="114"/>
      <c r="W537" s="114"/>
      <c r="X537" s="114">
        <f>VLOOKUP($C537,'1 预算编制表单'!$C:$BJ,27,FALSE)</f>
        <v>9600</v>
      </c>
      <c r="Y537" s="114">
        <f>X537-Z537</f>
        <v>9600</v>
      </c>
      <c r="Z537" s="114">
        <f>SUM(Z538:Z542)</f>
        <v>0</v>
      </c>
      <c r="AA537" s="114">
        <f>VLOOKUP($C537,'1 预算编制表单'!$C:$BJ,30,FALSE)</f>
        <v>0</v>
      </c>
      <c r="AB537" s="114">
        <f>AA537-AC537</f>
        <v>0</v>
      </c>
      <c r="AC537" s="114">
        <f>SUM(AC538:AC542)</f>
        <v>0</v>
      </c>
      <c r="AD537" s="114">
        <f>VLOOKUP($C537,'1 预算编制表单'!$C:$BJ,33,FALSE)</f>
        <v>0</v>
      </c>
      <c r="AE537" s="114">
        <f>AD537-AF537</f>
        <v>0</v>
      </c>
      <c r="AF537" s="114">
        <f>SUM(AF538:AF542)</f>
        <v>0</v>
      </c>
      <c r="AG537" s="114">
        <f>VLOOKUP($C537,'1 预算编制表单'!$C:$BJ,36,FALSE)</f>
        <v>0</v>
      </c>
      <c r="AH537" s="114">
        <f>AG537-AI537</f>
        <v>0</v>
      </c>
      <c r="AI537" s="114">
        <f>SUM(AI538:AI542)</f>
        <v>0</v>
      </c>
      <c r="AJ537" s="114">
        <f>VLOOKUP($C537,'1 预算编制表单'!$C:$BJ,39,FALSE)</f>
        <v>0</v>
      </c>
      <c r="AK537" s="114">
        <f>AJ537-AL537</f>
        <v>0</v>
      </c>
      <c r="AL537" s="114">
        <f>SUM(AL538:AL542)</f>
        <v>0</v>
      </c>
      <c r="AM537" s="114">
        <f>VLOOKUP($C537,'1 预算编制表单'!$C:$BJ,42,FALSE)</f>
        <v>0</v>
      </c>
      <c r="AN537" s="114">
        <f>AM537-AO537</f>
        <v>0</v>
      </c>
      <c r="AO537" s="114">
        <f>SUM(AO538:AO542)</f>
        <v>0</v>
      </c>
      <c r="AP537" s="114">
        <f>VLOOKUP($C537,'1 预算编制表单'!$C:$BJ,45,FALSE)</f>
        <v>0</v>
      </c>
      <c r="AQ537" s="114">
        <f>AP537-AR537</f>
        <v>0</v>
      </c>
      <c r="AR537" s="114">
        <f>SUM(AR538:AR542)</f>
        <v>0</v>
      </c>
      <c r="AS537" s="114">
        <f>VLOOKUP($C537,'1 预算编制表单'!$C:$BJ,48,FALSE)</f>
        <v>0</v>
      </c>
      <c r="AT537" s="114">
        <f>AS537-AU537</f>
        <v>0</v>
      </c>
      <c r="AU537" s="114">
        <f>SUM(AU538:AU542)</f>
        <v>0</v>
      </c>
      <c r="AV537" s="114">
        <f>VLOOKUP($C537,'1 预算编制表单'!$C:$BJ,51,FALSE)</f>
        <v>0</v>
      </c>
      <c r="AW537" s="114">
        <f>AV537-AX537</f>
        <v>0</v>
      </c>
      <c r="AX537" s="114">
        <f>SUM(AX538:AX542)</f>
        <v>0</v>
      </c>
      <c r="AY537" s="114">
        <f>VLOOKUP($C537,'1 预算编制表单'!$C:$BJ,54,FALSE)</f>
        <v>0</v>
      </c>
      <c r="AZ537" s="114">
        <f>AY537-BA537</f>
        <v>0</v>
      </c>
      <c r="BA537" s="114">
        <f>SUM(BA538:BA542)</f>
        <v>0</v>
      </c>
      <c r="BB537" s="114">
        <f>VLOOKUP($C537,'1 预算编制表单'!$C:$BJ,57,FALSE)</f>
        <v>0</v>
      </c>
      <c r="BC537" s="114">
        <f>BB537-BD537</f>
        <v>0</v>
      </c>
      <c r="BD537" s="114">
        <f>SUM(BD538:BD542)</f>
        <v>0</v>
      </c>
      <c r="BE537" s="114">
        <f>VLOOKUP($C537,'1 预算编制表单'!$C:$BJ,60,FALSE)</f>
        <v>0</v>
      </c>
      <c r="BF537" s="114">
        <f>BE537-BG537</f>
        <v>0</v>
      </c>
      <c r="BG537" s="114">
        <f>SUM(BG538:BG542)</f>
        <v>0</v>
      </c>
      <c r="BH537" s="114">
        <f>VLOOKUP($C537,'1 预算编制表单'!$C:$BJ,27,FALSE)</f>
        <v>9600</v>
      </c>
      <c r="BI537" s="114">
        <f>BH537-BJ537</f>
        <v>9600</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customHeight="1" outlineLevel="2" spans="1:95">
      <c r="A538" s="122"/>
      <c r="B538" s="123"/>
      <c r="C538" s="124"/>
      <c r="D538" s="122"/>
      <c r="E538" s="123"/>
      <c r="F538" s="123"/>
      <c r="G538" s="123"/>
      <c r="H538" s="125"/>
      <c r="I538" s="125"/>
      <c r="J538" s="125">
        <f t="shared" si="6007"/>
        <v>0</v>
      </c>
      <c r="K538" s="125">
        <v>1</v>
      </c>
      <c r="L538" s="150"/>
      <c r="M538" s="151">
        <f>IFERROR(VLOOKUP($L538,'2-2 引出数据_合同数据仓库'!$B$2:$BP$10000,3,FALSE),0)</f>
        <v>0</v>
      </c>
      <c r="N538" s="125"/>
      <c r="O538" s="151">
        <f>IFERROR(VLOOKUP((LEFT(VLOOKUP($L538,'2-2 引出数据_合同数据仓库'!$B$2:$BP$10000,64,FALSE),15)&amp;(RIGHT(VLOOKUP($L538,'2-2 引出数据_合同数据仓库'!$B$2:$BP$10000,64,FALSE),4)+1)),'2-2 引出数据_合同数据仓库'!$B$2:$BP$10000,3,FALSE),0)</f>
        <v>0</v>
      </c>
      <c r="P538" s="125"/>
      <c r="Q538" s="125">
        <f>IFERROR(VLOOKUP($L538,'2-2 引出数据_合同数据仓库'!$B$2:$BP$10000,28,FALSE),0)</f>
        <v>0</v>
      </c>
      <c r="R538" s="125">
        <f>IFERROR(VLOOKUP($L538,'2-2 引出数据_合同数据仓库'!$B$2:$BP$10000,29,FALSE),0)</f>
        <v>0</v>
      </c>
      <c r="S538" s="125">
        <f>IFERROR(VLOOKUP($L538,'2-2 引出数据_合同数据仓库'!$B$2:$BP$10000,4,FALSE),0)</f>
        <v>0</v>
      </c>
      <c r="T538" s="125"/>
      <c r="U538" s="125">
        <f>IFERROR(VLOOKUP($L538,'2-2 引出数据_合同数据仓库'!$B$2:$BP$10000,15,FALSE),0)</f>
        <v>0</v>
      </c>
      <c r="V538" s="125">
        <f t="shared" ref="V538:V541" si="6017">U538/(S538-R538+1)*365</f>
        <v>0</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customHeight="1" outlineLevel="2" spans="1:95">
      <c r="A539" s="122"/>
      <c r="B539" s="123"/>
      <c r="C539" s="124"/>
      <c r="D539" s="122"/>
      <c r="E539" s="123"/>
      <c r="F539" s="123"/>
      <c r="G539" s="123"/>
      <c r="H539" s="125"/>
      <c r="I539" s="125"/>
      <c r="J539" s="125">
        <f t="shared" si="6007"/>
        <v>0</v>
      </c>
      <c r="K539" s="125">
        <f t="shared" ref="K539:K541" si="6088">K538+1</f>
        <v>2</v>
      </c>
      <c r="L539" s="150"/>
      <c r="M539" s="151">
        <f>IFERROR(VLOOKUP($L539,'2-2 引出数据_合同数据仓库'!$B$2:$BP$10000,3,FALSE),0)</f>
        <v>0</v>
      </c>
      <c r="N539" s="125"/>
      <c r="O539" s="151">
        <f>IFERROR(VLOOKUP((LEFT(VLOOKUP($L539,'2-2 引出数据_合同数据仓库'!$B$2:$BP$10000,64,FALSE),15)&amp;(RIGHT(VLOOKUP($L539,'2-2 引出数据_合同数据仓库'!$B$2:$BP$10000,64,FALSE),4)+1)),'2-2 引出数据_合同数据仓库'!$B$2:$BP$10000,3,FALSE),0)</f>
        <v>0</v>
      </c>
      <c r="P539" s="125"/>
      <c r="Q539" s="125">
        <f>IFERROR(VLOOKUP($L539,'2-2 引出数据_合同数据仓库'!$B$2:$BP$10000,28,FALSE),0)</f>
        <v>0</v>
      </c>
      <c r="R539" s="125">
        <f>IFERROR(VLOOKUP($L539,'2-2 引出数据_合同数据仓库'!$B$2:$BP$10000,29,FALSE),0)</f>
        <v>0</v>
      </c>
      <c r="S539" s="125">
        <f>IFERROR(VLOOKUP($L539,'2-2 引出数据_合同数据仓库'!$B$2:$BP$10000,4,FALSE),0)</f>
        <v>0</v>
      </c>
      <c r="T539" s="125"/>
      <c r="U539" s="125">
        <f>IFERROR(VLOOKUP($L539,'2-2 引出数据_合同数据仓库'!$B$2:$BP$10000,15,FALSE),0)</f>
        <v>0</v>
      </c>
      <c r="V539" s="125">
        <f t="shared" si="6017"/>
        <v>0</v>
      </c>
      <c r="W539" s="125"/>
      <c r="X539" s="157">
        <v>45658</v>
      </c>
      <c r="Y539" s="157">
        <f t="shared" si="6018"/>
        <v>45688</v>
      </c>
      <c r="Z539" s="161">
        <f t="shared" si="6019"/>
        <v>0</v>
      </c>
      <c r="AA539" s="157">
        <f t="shared" si="6020"/>
        <v>45689</v>
      </c>
      <c r="AB539" s="157">
        <f t="shared" si="6021"/>
        <v>45716</v>
      </c>
      <c r="AC539" s="161">
        <f t="shared" si="6022"/>
        <v>0</v>
      </c>
      <c r="AD539" s="157">
        <f t="shared" si="6023"/>
        <v>45717</v>
      </c>
      <c r="AE539" s="157">
        <f t="shared" si="6024"/>
        <v>45747</v>
      </c>
      <c r="AF539" s="161">
        <f t="shared" si="6025"/>
        <v>0</v>
      </c>
      <c r="AG539" s="157">
        <f t="shared" si="6026"/>
        <v>45748</v>
      </c>
      <c r="AH539" s="157">
        <f t="shared" si="6027"/>
        <v>45777</v>
      </c>
      <c r="AI539" s="161">
        <f t="shared" si="6028"/>
        <v>0</v>
      </c>
      <c r="AJ539" s="157">
        <f t="shared" si="6029"/>
        <v>45778</v>
      </c>
      <c r="AK539" s="157">
        <f t="shared" si="6030"/>
        <v>45808</v>
      </c>
      <c r="AL539" s="161">
        <f t="shared" si="6031"/>
        <v>0</v>
      </c>
      <c r="AM539" s="157">
        <f t="shared" si="6032"/>
        <v>45809</v>
      </c>
      <c r="AN539" s="157">
        <f t="shared" si="6033"/>
        <v>45838</v>
      </c>
      <c r="AO539" s="161">
        <f t="shared" si="6034"/>
        <v>0</v>
      </c>
      <c r="AP539" s="157">
        <f t="shared" si="6035"/>
        <v>45839</v>
      </c>
      <c r="AQ539" s="157">
        <f t="shared" si="6036"/>
        <v>45869</v>
      </c>
      <c r="AR539" s="161">
        <f t="shared" si="6037"/>
        <v>0</v>
      </c>
      <c r="AS539" s="157">
        <f t="shared" si="6038"/>
        <v>45870</v>
      </c>
      <c r="AT539" s="157">
        <f t="shared" si="6039"/>
        <v>45900</v>
      </c>
      <c r="AU539" s="161">
        <f t="shared" si="6040"/>
        <v>0</v>
      </c>
      <c r="AV539" s="157">
        <f t="shared" si="6041"/>
        <v>45901</v>
      </c>
      <c r="AW539" s="157">
        <f t="shared" si="6042"/>
        <v>45930</v>
      </c>
      <c r="AX539" s="161">
        <f t="shared" si="6043"/>
        <v>0</v>
      </c>
      <c r="AY539" s="157">
        <f t="shared" si="6044"/>
        <v>45931</v>
      </c>
      <c r="AZ539" s="157">
        <f t="shared" si="6045"/>
        <v>45961</v>
      </c>
      <c r="BA539" s="161">
        <f t="shared" si="6046"/>
        <v>0</v>
      </c>
      <c r="BB539" s="157">
        <f t="shared" si="6047"/>
        <v>45962</v>
      </c>
      <c r="BC539" s="157">
        <f t="shared" si="6048"/>
        <v>45991</v>
      </c>
      <c r="BD539" s="161">
        <f t="shared" si="6049"/>
        <v>0</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引出数据_合同数据仓库'!$B$2:$BP$10000,3,FALSE),0)</f>
        <v>0</v>
      </c>
      <c r="N540" s="125"/>
      <c r="O540" s="151">
        <f>IFERROR(VLOOKUP((LEFT(VLOOKUP($L540,'2-2 引出数据_合同数据仓库'!$B$2:$BP$10000,64,FALSE),15)&amp;(RIGHT(VLOOKUP($L540,'2-2 引出数据_合同数据仓库'!$B$2:$BP$10000,64,FALSE),4)+1)),'2-2 引出数据_合同数据仓库'!$B$2:$BP$10000,3,FALSE),0)</f>
        <v>0</v>
      </c>
      <c r="P540" s="125"/>
      <c r="Q540" s="125">
        <f>IFERROR(VLOOKUP($L540,'2-2 引出数据_合同数据仓库'!$B$2:$BP$10000,28,FALSE),0)</f>
        <v>0</v>
      </c>
      <c r="R540" s="125">
        <f>IFERROR(VLOOKUP($L540,'2-2 引出数据_合同数据仓库'!$B$2:$BP$10000,29,FALSE),0)</f>
        <v>0</v>
      </c>
      <c r="S540" s="125">
        <f>IFERROR(VLOOKUP($L540,'2-2 引出数据_合同数据仓库'!$B$2:$BP$10000,4,FALSE),0)</f>
        <v>0</v>
      </c>
      <c r="T540" s="125"/>
      <c r="U540" s="125">
        <f>IFERROR(VLOOKUP($L540,'2-2 引出数据_合同数据仓库'!$B$2:$BP$10000,15,FALSE),0)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customHeight="1" outlineLevel="2" spans="1:95">
      <c r="A541" s="122"/>
      <c r="B541" s="123"/>
      <c r="C541" s="124"/>
      <c r="D541" s="122"/>
      <c r="E541" s="123"/>
      <c r="F541" s="123"/>
      <c r="G541" s="123"/>
      <c r="H541" s="125"/>
      <c r="I541" s="125"/>
      <c r="J541" s="125">
        <f t="shared" si="6007"/>
        <v>0</v>
      </c>
      <c r="K541" s="125">
        <f t="shared" si="6088"/>
        <v>4</v>
      </c>
      <c r="L541" s="150"/>
      <c r="M541" s="151">
        <f>IFERROR(VLOOKUP($L541,'2-2 引出数据_合同数据仓库'!$B$2:$BP$10000,3,FALSE),0)</f>
        <v>0</v>
      </c>
      <c r="N541" s="125"/>
      <c r="O541" s="151">
        <f>IFERROR(VLOOKUP((LEFT(VLOOKUP($L541,'2-2 引出数据_合同数据仓库'!$B$2:$BP$10000,64,FALSE),15)&amp;(RIGHT(VLOOKUP($L541,'2-2 引出数据_合同数据仓库'!$B$2:$BP$10000,64,FALSE),4)+1)),'2-2 引出数据_合同数据仓库'!$B$2:$BP$10000,3,FALSE),0)</f>
        <v>0</v>
      </c>
      <c r="P541" s="125"/>
      <c r="Q541" s="125">
        <f>IFERROR(VLOOKUP($L541,'2-2 引出数据_合同数据仓库'!$B$2:$BP$10000,28,FALSE),0)</f>
        <v>0</v>
      </c>
      <c r="R541" s="125">
        <f>IFERROR(VLOOKUP($L541,'2-2 引出数据_合同数据仓库'!$B$2:$BP$10000,29,FALSE),0)</f>
        <v>0</v>
      </c>
      <c r="S541" s="125">
        <f>IFERROR(VLOOKUP($L541,'2-2 引出数据_合同数据仓库'!$B$2:$BP$10000,4,FALSE),0)</f>
        <v>0</v>
      </c>
      <c r="T541" s="125"/>
      <c r="U541" s="125">
        <f>IFERROR(VLOOKUP($L541,'2-2 引出数据_合同数据仓库'!$B$2:$BP$10000,15,FALSE),0)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customHeight="1" outlineLevel="4" spans="1:95">
      <c r="A542" s="126" t="s">
        <v>2806</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customHeight="1" outlineLevel="1" spans="1:95">
      <c r="A543" s="29"/>
      <c r="B543" s="112" t="s">
        <v>784</v>
      </c>
      <c r="C543" s="113" t="s">
        <v>2182</v>
      </c>
      <c r="D543" s="29" t="s">
        <v>2183</v>
      </c>
      <c r="E543" s="112"/>
      <c r="F543" s="112"/>
      <c r="G543" s="112"/>
      <c r="H543" s="114">
        <f>X543+AA543+AD543+AG543+AJ543+AM543+AP543+AS543+AV543+AY543+BB543+BE543</f>
        <v>0</v>
      </c>
      <c r="I543" s="114">
        <f>Y543+AB543+AE543+AH543+AK543+AN543+AQ543+AT543+AW543+AZ543+BC543+BF543</f>
        <v>0</v>
      </c>
      <c r="J543" s="114">
        <f t="shared" si="6007"/>
        <v>0</v>
      </c>
      <c r="K543" s="114"/>
      <c r="L543" s="147"/>
      <c r="M543" s="147"/>
      <c r="N543" s="147"/>
      <c r="O543" s="147"/>
      <c r="P543" s="114"/>
      <c r="Q543" s="114"/>
      <c r="R543" s="114"/>
      <c r="S543" s="114"/>
      <c r="T543" s="114"/>
      <c r="U543" s="114"/>
      <c r="V543" s="114"/>
      <c r="W543" s="114"/>
      <c r="X543" s="114">
        <f>VLOOKUP($C543,'1 预算编制表单'!$C:$BJ,27,FALSE)</f>
        <v>0</v>
      </c>
      <c r="Y543" s="114">
        <f>X543-Z543</f>
        <v>0</v>
      </c>
      <c r="Z543" s="114">
        <f>SUM(Z544:Z548)</f>
        <v>0</v>
      </c>
      <c r="AA543" s="114">
        <f>VLOOKUP($C543,'1 预算编制表单'!$C:$BJ,30,FALSE)</f>
        <v>0</v>
      </c>
      <c r="AB543" s="114">
        <f>AA543-AC543</f>
        <v>0</v>
      </c>
      <c r="AC543" s="114">
        <f>SUM(AC544:AC548)</f>
        <v>0</v>
      </c>
      <c r="AD543" s="114">
        <f>VLOOKUP($C543,'1 预算编制表单'!$C:$BJ,33,FALSE)</f>
        <v>0</v>
      </c>
      <c r="AE543" s="114">
        <f>AD543-AF543</f>
        <v>0</v>
      </c>
      <c r="AF543" s="114">
        <f>SUM(AF544:AF548)</f>
        <v>0</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customHeight="1" outlineLevel="2" spans="1:95">
      <c r="A544" s="122"/>
      <c r="B544" s="123"/>
      <c r="C544" s="124"/>
      <c r="D544" s="122"/>
      <c r="E544" s="123"/>
      <c r="F544" s="123"/>
      <c r="G544" s="123"/>
      <c r="H544" s="125"/>
      <c r="I544" s="125"/>
      <c r="J544" s="125">
        <f t="shared" si="6007"/>
        <v>0</v>
      </c>
      <c r="K544" s="125">
        <v>1</v>
      </c>
      <c r="L544" s="150"/>
      <c r="M544" s="151">
        <f>IFERROR(VLOOKUP($L544,'2-2 引出数据_合同数据仓库'!$B$2:$BP$10000,3,FALSE),0)</f>
        <v>0</v>
      </c>
      <c r="N544" s="125"/>
      <c r="O544" s="151">
        <f>IFERROR(VLOOKUP((LEFT(VLOOKUP($L544,'2-2 引出数据_合同数据仓库'!$B$2:$BP$10000,64,FALSE),15)&amp;(RIGHT(VLOOKUP($L544,'2-2 引出数据_合同数据仓库'!$B$2:$BP$10000,64,FALSE),4)+1)),'2-2 引出数据_合同数据仓库'!$B$2:$BP$10000,3,FALSE),0)</f>
        <v>0</v>
      </c>
      <c r="P544" s="125"/>
      <c r="Q544" s="125">
        <f>IFERROR(VLOOKUP($L544,'2-2 引出数据_合同数据仓库'!$B$2:$BP$10000,28,FALSE),0)</f>
        <v>0</v>
      </c>
      <c r="R544" s="125">
        <f>IFERROR(VLOOKUP($L544,'2-2 引出数据_合同数据仓库'!$B$2:$BP$10000,29,FALSE),0)</f>
        <v>0</v>
      </c>
      <c r="S544" s="125">
        <f>IFERROR(VLOOKUP($L544,'2-2 引出数据_合同数据仓库'!$B$2:$BP$10000,4,FALSE),0)</f>
        <v>0</v>
      </c>
      <c r="T544" s="125"/>
      <c r="U544" s="125">
        <f>IFERROR(VLOOKUP($L544,'2-2 引出数据_合同数据仓库'!$B$2:$BP$10000,15,FALSE),0)</f>
        <v>0</v>
      </c>
      <c r="V544" s="125">
        <f t="shared" ref="V544:V547" si="6089">U544/(S544-R544+1)*365</f>
        <v>0</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customHeight="1" outlineLevel="2" spans="1:95">
      <c r="A545" s="122"/>
      <c r="B545" s="123"/>
      <c r="C545" s="124"/>
      <c r="D545" s="122"/>
      <c r="E545" s="123"/>
      <c r="F545" s="123"/>
      <c r="G545" s="123"/>
      <c r="H545" s="125"/>
      <c r="I545" s="125"/>
      <c r="J545" s="125">
        <f t="shared" si="6007"/>
        <v>0</v>
      </c>
      <c r="K545" s="125">
        <f t="shared" ref="K545:K547" si="6160">K544+1</f>
        <v>2</v>
      </c>
      <c r="L545" s="150"/>
      <c r="M545" s="151">
        <f>IFERROR(VLOOKUP($L545,'2-2 引出数据_合同数据仓库'!$B$2:$BP$10000,3,FALSE),0)</f>
        <v>0</v>
      </c>
      <c r="N545" s="125"/>
      <c r="O545" s="151">
        <f>IFERROR(VLOOKUP((LEFT(VLOOKUP($L545,'2-2 引出数据_合同数据仓库'!$B$2:$BP$10000,64,FALSE),15)&amp;(RIGHT(VLOOKUP($L545,'2-2 引出数据_合同数据仓库'!$B$2:$BP$10000,64,FALSE),4)+1)),'2-2 引出数据_合同数据仓库'!$B$2:$BP$10000,3,FALSE),0)</f>
        <v>0</v>
      </c>
      <c r="P545" s="125"/>
      <c r="Q545" s="125">
        <f>IFERROR(VLOOKUP($L545,'2-2 引出数据_合同数据仓库'!$B$2:$BP$10000,28,FALSE),0)</f>
        <v>0</v>
      </c>
      <c r="R545" s="125">
        <f>IFERROR(VLOOKUP($L545,'2-2 引出数据_合同数据仓库'!$B$2:$BP$10000,29,FALSE),0)</f>
        <v>0</v>
      </c>
      <c r="S545" s="125">
        <f>IFERROR(VLOOKUP($L545,'2-2 引出数据_合同数据仓库'!$B$2:$BP$10000,4,FALSE),0)</f>
        <v>0</v>
      </c>
      <c r="T545" s="125"/>
      <c r="U545" s="125">
        <f>IFERROR(VLOOKUP($L545,'2-2 引出数据_合同数据仓库'!$B$2:$BP$10000,15,FALSE),0)</f>
        <v>0</v>
      </c>
      <c r="V545" s="125">
        <f t="shared" si="6089"/>
        <v>0</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引出数据_合同数据仓库'!$B$2:$BP$10000,3,FALSE),0)</f>
        <v>0</v>
      </c>
      <c r="N546" s="125"/>
      <c r="O546" s="151">
        <f>IFERROR(VLOOKUP((LEFT(VLOOKUP($L546,'2-2 引出数据_合同数据仓库'!$B$2:$BP$10000,64,FALSE),15)&amp;(RIGHT(VLOOKUP($L546,'2-2 引出数据_合同数据仓库'!$B$2:$BP$10000,64,FALSE),4)+1)),'2-2 引出数据_合同数据仓库'!$B$2:$BP$10000,3,FALSE),0)</f>
        <v>0</v>
      </c>
      <c r="P546" s="125"/>
      <c r="Q546" s="125">
        <f>IFERROR(VLOOKUP($L546,'2-2 引出数据_合同数据仓库'!$B$2:$BP$10000,28,FALSE),0)</f>
        <v>0</v>
      </c>
      <c r="R546" s="125">
        <f>IFERROR(VLOOKUP($L546,'2-2 引出数据_合同数据仓库'!$B$2:$BP$10000,29,FALSE),0)</f>
        <v>0</v>
      </c>
      <c r="S546" s="125">
        <f>IFERROR(VLOOKUP($L546,'2-2 引出数据_合同数据仓库'!$B$2:$BP$10000,4,FALSE),0)</f>
        <v>0</v>
      </c>
      <c r="T546" s="125"/>
      <c r="U546" s="125">
        <f>IFERROR(VLOOKUP($L546,'2-2 引出数据_合同数据仓库'!$B$2:$BP$10000,15,FALSE),0)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customHeight="1" outlineLevel="2" spans="1:95">
      <c r="A547" s="122"/>
      <c r="B547" s="123"/>
      <c r="C547" s="124"/>
      <c r="D547" s="122"/>
      <c r="E547" s="123"/>
      <c r="F547" s="123"/>
      <c r="G547" s="123"/>
      <c r="H547" s="125"/>
      <c r="I547" s="125"/>
      <c r="J547" s="125">
        <f t="shared" si="6007"/>
        <v>0</v>
      </c>
      <c r="K547" s="125">
        <f t="shared" si="6160"/>
        <v>4</v>
      </c>
      <c r="L547" s="150"/>
      <c r="M547" s="151">
        <f>IFERROR(VLOOKUP($L547,'2-2 引出数据_合同数据仓库'!$B$2:$BP$10000,3,FALSE),0)</f>
        <v>0</v>
      </c>
      <c r="N547" s="125"/>
      <c r="O547" s="151">
        <f>IFERROR(VLOOKUP((LEFT(VLOOKUP($L547,'2-2 引出数据_合同数据仓库'!$B$2:$BP$10000,64,FALSE),15)&amp;(RIGHT(VLOOKUP($L547,'2-2 引出数据_合同数据仓库'!$B$2:$BP$10000,64,FALSE),4)+1)),'2-2 引出数据_合同数据仓库'!$B$2:$BP$10000,3,FALSE),0)</f>
        <v>0</v>
      </c>
      <c r="P547" s="125"/>
      <c r="Q547" s="125">
        <f>IFERROR(VLOOKUP($L547,'2-2 引出数据_合同数据仓库'!$B$2:$BP$10000,28,FALSE),0)</f>
        <v>0</v>
      </c>
      <c r="R547" s="125">
        <f>IFERROR(VLOOKUP($L547,'2-2 引出数据_合同数据仓库'!$B$2:$BP$10000,29,FALSE),0)</f>
        <v>0</v>
      </c>
      <c r="S547" s="125">
        <f>IFERROR(VLOOKUP($L547,'2-2 引出数据_合同数据仓库'!$B$2:$BP$10000,4,FALSE),0)</f>
        <v>0</v>
      </c>
      <c r="T547" s="125"/>
      <c r="U547" s="125">
        <f>IFERROR(VLOOKUP($L547,'2-2 引出数据_合同数据仓库'!$B$2:$BP$10000,15,FALSE),0)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customHeight="1" outlineLevel="4" spans="1:95">
      <c r="A548" s="126" t="s">
        <v>2806</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customHeight="1" outlineLevel="1" spans="1:95">
      <c r="A549" s="29"/>
      <c r="B549" s="112" t="s">
        <v>784</v>
      </c>
      <c r="C549" s="113" t="s">
        <v>2190</v>
      </c>
      <c r="D549" s="29" t="s">
        <v>2191</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引出数据_合同数据仓库'!$B$2:$BP$10000,3,FALSE),0)</f>
        <v>0</v>
      </c>
      <c r="N550" s="125"/>
      <c r="O550" s="151">
        <f>IFERROR(VLOOKUP((LEFT(VLOOKUP($L550,'2-2 引出数据_合同数据仓库'!$B$2:$BP$10000,64,FALSE),15)&amp;(RIGHT(VLOOKUP($L550,'2-2 引出数据_合同数据仓库'!$B$2:$BP$10000,64,FALSE),4)+1)),'2-2 引出数据_合同数据仓库'!$B$2:$BP$10000,3,FALSE),0)</f>
        <v>0</v>
      </c>
      <c r="P550" s="125"/>
      <c r="Q550" s="125">
        <f>IFERROR(VLOOKUP($L550,'2-2 引出数据_合同数据仓库'!$B$2:$BP$10000,28,FALSE),0)</f>
        <v>0</v>
      </c>
      <c r="R550" s="125">
        <f>IFERROR(VLOOKUP($L550,'2-2 引出数据_合同数据仓库'!$B$2:$BP$10000,29,FALSE),0)</f>
        <v>0</v>
      </c>
      <c r="S550" s="125">
        <f>IFERROR(VLOOKUP($L550,'2-2 引出数据_合同数据仓库'!$B$2:$BP$10000,4,FALSE),0)</f>
        <v>0</v>
      </c>
      <c r="T550" s="125"/>
      <c r="U550" s="125">
        <f>IFERROR(VLOOKUP($L550,'2-2 引出数据_合同数据仓库'!$B$2:$BP$10000,15,FALSE),0)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引出数据_合同数据仓库'!$B$2:$BP$10000,3,FALSE),0)</f>
        <v>0</v>
      </c>
      <c r="N551" s="125"/>
      <c r="O551" s="151">
        <f>IFERROR(VLOOKUP((LEFT(VLOOKUP($L551,'2-2 引出数据_合同数据仓库'!$B$2:$BP$10000,64,FALSE),15)&amp;(RIGHT(VLOOKUP($L551,'2-2 引出数据_合同数据仓库'!$B$2:$BP$10000,64,FALSE),4)+1)),'2-2 引出数据_合同数据仓库'!$B$2:$BP$10000,3,FALSE),0)</f>
        <v>0</v>
      </c>
      <c r="P551" s="125"/>
      <c r="Q551" s="125">
        <f>IFERROR(VLOOKUP($L551,'2-2 引出数据_合同数据仓库'!$B$2:$BP$10000,28,FALSE),0)</f>
        <v>0</v>
      </c>
      <c r="R551" s="125">
        <f>IFERROR(VLOOKUP($L551,'2-2 引出数据_合同数据仓库'!$B$2:$BP$10000,29,FALSE),0)</f>
        <v>0</v>
      </c>
      <c r="S551" s="125">
        <f>IFERROR(VLOOKUP($L551,'2-2 引出数据_合同数据仓库'!$B$2:$BP$10000,4,FALSE),0)</f>
        <v>0</v>
      </c>
      <c r="T551" s="125"/>
      <c r="U551" s="125">
        <f>IFERROR(VLOOKUP($L551,'2-2 引出数据_合同数据仓库'!$B$2:$BP$10000,15,FALSE),0)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引出数据_合同数据仓库'!$B$2:$BP$10000,3,FALSE),0)</f>
        <v>0</v>
      </c>
      <c r="N552" s="125"/>
      <c r="O552" s="151">
        <f>IFERROR(VLOOKUP((LEFT(VLOOKUP($L552,'2-2 引出数据_合同数据仓库'!$B$2:$BP$10000,64,FALSE),15)&amp;(RIGHT(VLOOKUP($L552,'2-2 引出数据_合同数据仓库'!$B$2:$BP$10000,64,FALSE),4)+1)),'2-2 引出数据_合同数据仓库'!$B$2:$BP$10000,3,FALSE),0)</f>
        <v>0</v>
      </c>
      <c r="P552" s="125"/>
      <c r="Q552" s="125">
        <f>IFERROR(VLOOKUP($L552,'2-2 引出数据_合同数据仓库'!$B$2:$BP$10000,28,FALSE),0)</f>
        <v>0</v>
      </c>
      <c r="R552" s="125">
        <f>IFERROR(VLOOKUP($L552,'2-2 引出数据_合同数据仓库'!$B$2:$BP$10000,29,FALSE),0)</f>
        <v>0</v>
      </c>
      <c r="S552" s="125">
        <f>IFERROR(VLOOKUP($L552,'2-2 引出数据_合同数据仓库'!$B$2:$BP$10000,4,FALSE),0)</f>
        <v>0</v>
      </c>
      <c r="T552" s="125"/>
      <c r="U552" s="125">
        <f>IFERROR(VLOOKUP($L552,'2-2 引出数据_合同数据仓库'!$B$2:$BP$10000,15,FALSE),0)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customHeight="1" outlineLevel="2"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引出数据_合同数据仓库'!$B$2:$BP$10000,3,FALSE),0)</f>
        <v>0</v>
      </c>
      <c r="N553" s="125"/>
      <c r="O553" s="151">
        <f>IFERROR(VLOOKUP((LEFT(VLOOKUP($L553,'2-2 引出数据_合同数据仓库'!$B$2:$BP$10000,64,FALSE),15)&amp;(RIGHT(VLOOKUP($L553,'2-2 引出数据_合同数据仓库'!$B$2:$BP$10000,64,FALSE),4)+1)),'2-2 引出数据_合同数据仓库'!$B$2:$BP$10000,3,FALSE),0)</f>
        <v>0</v>
      </c>
      <c r="P553" s="125"/>
      <c r="Q553" s="125">
        <f>IFERROR(VLOOKUP($L553,'2-2 引出数据_合同数据仓库'!$B$2:$BP$10000,28,FALSE),0)</f>
        <v>0</v>
      </c>
      <c r="R553" s="125">
        <f>IFERROR(VLOOKUP($L553,'2-2 引出数据_合同数据仓库'!$B$2:$BP$10000,29,FALSE),0)</f>
        <v>0</v>
      </c>
      <c r="S553" s="125">
        <f>IFERROR(VLOOKUP($L553,'2-2 引出数据_合同数据仓库'!$B$2:$BP$10000,4,FALSE),0)</f>
        <v>0</v>
      </c>
      <c r="T553" s="125"/>
      <c r="U553" s="125">
        <f>IFERROR(VLOOKUP($L553,'2-2 引出数据_合同数据仓库'!$B$2:$BP$10000,15,FALSE),0)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customHeight="1" outlineLevel="4" spans="1:95">
      <c r="A554" s="126" t="s">
        <v>2806</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customHeight="1" outlineLevel="1" spans="1:95">
      <c r="A555" s="29"/>
      <c r="B555" s="112" t="s">
        <v>784</v>
      </c>
      <c r="C555" s="113" t="s">
        <v>2208</v>
      </c>
      <c r="D555" s="29" t="s">
        <v>2209</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引出数据_合同数据仓库'!$B$2:$BP$10000,3,FALSE),0)</f>
        <v>0</v>
      </c>
      <c r="N556" s="125"/>
      <c r="O556" s="151">
        <f>IFERROR(VLOOKUP((LEFT(VLOOKUP($L556,'2-2 引出数据_合同数据仓库'!$B$2:$BP$10000,64,FALSE),15)&amp;(RIGHT(VLOOKUP($L556,'2-2 引出数据_合同数据仓库'!$B$2:$BP$10000,64,FALSE),4)+1)),'2-2 引出数据_合同数据仓库'!$B$2:$BP$10000,3,FALSE),0)</f>
        <v>0</v>
      </c>
      <c r="P556" s="125"/>
      <c r="Q556" s="125">
        <f>IFERROR(VLOOKUP($L556,'2-2 引出数据_合同数据仓库'!$B$2:$BP$10000,28,FALSE),0)</f>
        <v>0</v>
      </c>
      <c r="R556" s="125">
        <f>IFERROR(VLOOKUP($L556,'2-2 引出数据_合同数据仓库'!$B$2:$BP$10000,29,FALSE),0)</f>
        <v>0</v>
      </c>
      <c r="S556" s="125">
        <f>IFERROR(VLOOKUP($L556,'2-2 引出数据_合同数据仓库'!$B$2:$BP$10000,4,FALSE),0)</f>
        <v>0</v>
      </c>
      <c r="T556" s="125"/>
      <c r="U556" s="125">
        <f>IFERROR(VLOOKUP($L556,'2-2 引出数据_合同数据仓库'!$B$2:$BP$10000,15,FALSE),0)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引出数据_合同数据仓库'!$B$2:$BP$10000,3,FALSE),0)</f>
        <v>0</v>
      </c>
      <c r="N557" s="125"/>
      <c r="O557" s="151">
        <f>IFERROR(VLOOKUP((LEFT(VLOOKUP($L557,'2-2 引出数据_合同数据仓库'!$B$2:$BP$10000,64,FALSE),15)&amp;(RIGHT(VLOOKUP($L557,'2-2 引出数据_合同数据仓库'!$B$2:$BP$10000,64,FALSE),4)+1)),'2-2 引出数据_合同数据仓库'!$B$2:$BP$10000,3,FALSE),0)</f>
        <v>0</v>
      </c>
      <c r="P557" s="125"/>
      <c r="Q557" s="125">
        <f>IFERROR(VLOOKUP($L557,'2-2 引出数据_合同数据仓库'!$B$2:$BP$10000,28,FALSE),0)</f>
        <v>0</v>
      </c>
      <c r="R557" s="125">
        <f>IFERROR(VLOOKUP($L557,'2-2 引出数据_合同数据仓库'!$B$2:$BP$10000,29,FALSE),0)</f>
        <v>0</v>
      </c>
      <c r="S557" s="125">
        <f>IFERROR(VLOOKUP($L557,'2-2 引出数据_合同数据仓库'!$B$2:$BP$10000,4,FALSE),0)</f>
        <v>0</v>
      </c>
      <c r="T557" s="125"/>
      <c r="U557" s="125">
        <f>IFERROR(VLOOKUP($L557,'2-2 引出数据_合同数据仓库'!$B$2:$BP$10000,15,FALSE),0)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引出数据_合同数据仓库'!$B$2:$BP$10000,3,FALSE),0)</f>
        <v>0</v>
      </c>
      <c r="N558" s="125"/>
      <c r="O558" s="151">
        <f>IFERROR(VLOOKUP((LEFT(VLOOKUP($L558,'2-2 引出数据_合同数据仓库'!$B$2:$BP$10000,64,FALSE),15)&amp;(RIGHT(VLOOKUP($L558,'2-2 引出数据_合同数据仓库'!$B$2:$BP$10000,64,FALSE),4)+1)),'2-2 引出数据_合同数据仓库'!$B$2:$BP$10000,3,FALSE),0)</f>
        <v>0</v>
      </c>
      <c r="P558" s="125"/>
      <c r="Q558" s="125">
        <f>IFERROR(VLOOKUP($L558,'2-2 引出数据_合同数据仓库'!$B$2:$BP$10000,28,FALSE),0)</f>
        <v>0</v>
      </c>
      <c r="R558" s="125">
        <f>IFERROR(VLOOKUP($L558,'2-2 引出数据_合同数据仓库'!$B$2:$BP$10000,29,FALSE),0)</f>
        <v>0</v>
      </c>
      <c r="S558" s="125">
        <f>IFERROR(VLOOKUP($L558,'2-2 引出数据_合同数据仓库'!$B$2:$BP$10000,4,FALSE),0)</f>
        <v>0</v>
      </c>
      <c r="T558" s="125"/>
      <c r="U558" s="125">
        <f>IFERROR(VLOOKUP($L558,'2-2 引出数据_合同数据仓库'!$B$2:$BP$10000,15,FALSE),0)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customHeight="1" outlineLevel="2"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引出数据_合同数据仓库'!$B$2:$BP$10000,3,FALSE),0)</f>
        <v>0</v>
      </c>
      <c r="N559" s="125"/>
      <c r="O559" s="151">
        <f>IFERROR(VLOOKUP((LEFT(VLOOKUP($L559,'2-2 引出数据_合同数据仓库'!$B$2:$BP$10000,64,FALSE),15)&amp;(RIGHT(VLOOKUP($L559,'2-2 引出数据_合同数据仓库'!$B$2:$BP$10000,64,FALSE),4)+1)),'2-2 引出数据_合同数据仓库'!$B$2:$BP$10000,3,FALSE),0)</f>
        <v>0</v>
      </c>
      <c r="P559" s="125"/>
      <c r="Q559" s="125">
        <f>IFERROR(VLOOKUP($L559,'2-2 引出数据_合同数据仓库'!$B$2:$BP$10000,28,FALSE),0)</f>
        <v>0</v>
      </c>
      <c r="R559" s="125">
        <f>IFERROR(VLOOKUP($L559,'2-2 引出数据_合同数据仓库'!$B$2:$BP$10000,29,FALSE),0)</f>
        <v>0</v>
      </c>
      <c r="S559" s="125">
        <f>IFERROR(VLOOKUP($L559,'2-2 引出数据_合同数据仓库'!$B$2:$BP$10000,4,FALSE),0)</f>
        <v>0</v>
      </c>
      <c r="T559" s="125"/>
      <c r="U559" s="125">
        <f>IFERROR(VLOOKUP($L559,'2-2 引出数据_合同数据仓库'!$B$2:$BP$10000,15,FALSE),0)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customHeight="1" outlineLevel="4" spans="1:95">
      <c r="A560" s="126" t="s">
        <v>2806</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customHeight="1" outlineLevel="1" spans="1:95">
      <c r="A561" s="29"/>
      <c r="B561" s="112" t="s">
        <v>784</v>
      </c>
      <c r="C561" s="113" t="s">
        <v>2228</v>
      </c>
      <c r="D561" s="29" t="s">
        <v>2229</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引出数据_合同数据仓库'!$B$2:$BP$10000,3,FALSE),0)</f>
        <v>0</v>
      </c>
      <c r="N562" s="125"/>
      <c r="O562" s="151">
        <f>IFERROR(VLOOKUP((LEFT(VLOOKUP($L562,'2-2 引出数据_合同数据仓库'!$B$2:$BP$10000,64,FALSE),15)&amp;(RIGHT(VLOOKUP($L562,'2-2 引出数据_合同数据仓库'!$B$2:$BP$10000,64,FALSE),4)+1)),'2-2 引出数据_合同数据仓库'!$B$2:$BP$10000,3,FALSE),0)</f>
        <v>0</v>
      </c>
      <c r="P562" s="125"/>
      <c r="Q562" s="125">
        <f>IFERROR(VLOOKUP($L562,'2-2 引出数据_合同数据仓库'!$B$2:$BP$10000,28,FALSE),0)</f>
        <v>0</v>
      </c>
      <c r="R562" s="125">
        <f>IFERROR(VLOOKUP($L562,'2-2 引出数据_合同数据仓库'!$B$2:$BP$10000,29,FALSE),0)</f>
        <v>0</v>
      </c>
      <c r="S562" s="125">
        <f>IFERROR(VLOOKUP($L562,'2-2 引出数据_合同数据仓库'!$B$2:$BP$10000,4,FALSE),0)</f>
        <v>0</v>
      </c>
      <c r="T562" s="125"/>
      <c r="U562" s="125">
        <f>IFERROR(VLOOKUP($L562,'2-2 引出数据_合同数据仓库'!$B$2:$BP$10000,15,FALSE),0)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引出数据_合同数据仓库'!$B$2:$BP$10000,3,FALSE),0)</f>
        <v>0</v>
      </c>
      <c r="N563" s="125"/>
      <c r="O563" s="151">
        <f>IFERROR(VLOOKUP((LEFT(VLOOKUP($L563,'2-2 引出数据_合同数据仓库'!$B$2:$BP$10000,64,FALSE),15)&amp;(RIGHT(VLOOKUP($L563,'2-2 引出数据_合同数据仓库'!$B$2:$BP$10000,64,FALSE),4)+1)),'2-2 引出数据_合同数据仓库'!$B$2:$BP$10000,3,FALSE),0)</f>
        <v>0</v>
      </c>
      <c r="P563" s="125"/>
      <c r="Q563" s="125">
        <f>IFERROR(VLOOKUP($L563,'2-2 引出数据_合同数据仓库'!$B$2:$BP$10000,28,FALSE),0)</f>
        <v>0</v>
      </c>
      <c r="R563" s="125">
        <f>IFERROR(VLOOKUP($L563,'2-2 引出数据_合同数据仓库'!$B$2:$BP$10000,29,FALSE),0)</f>
        <v>0</v>
      </c>
      <c r="S563" s="125">
        <f>IFERROR(VLOOKUP($L563,'2-2 引出数据_合同数据仓库'!$B$2:$BP$10000,4,FALSE),0)</f>
        <v>0</v>
      </c>
      <c r="T563" s="125"/>
      <c r="U563" s="125">
        <f>IFERROR(VLOOKUP($L563,'2-2 引出数据_合同数据仓库'!$B$2:$BP$10000,15,FALSE),0)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引出数据_合同数据仓库'!$B$2:$BP$10000,3,FALSE),0)</f>
        <v>0</v>
      </c>
      <c r="N564" s="125"/>
      <c r="O564" s="151">
        <f>IFERROR(VLOOKUP((LEFT(VLOOKUP($L564,'2-2 引出数据_合同数据仓库'!$B$2:$BP$10000,64,FALSE),15)&amp;(RIGHT(VLOOKUP($L564,'2-2 引出数据_合同数据仓库'!$B$2:$BP$10000,64,FALSE),4)+1)),'2-2 引出数据_合同数据仓库'!$B$2:$BP$10000,3,FALSE),0)</f>
        <v>0</v>
      </c>
      <c r="P564" s="125"/>
      <c r="Q564" s="125">
        <f>IFERROR(VLOOKUP($L564,'2-2 引出数据_合同数据仓库'!$B$2:$BP$10000,28,FALSE),0)</f>
        <v>0</v>
      </c>
      <c r="R564" s="125">
        <f>IFERROR(VLOOKUP($L564,'2-2 引出数据_合同数据仓库'!$B$2:$BP$10000,29,FALSE),0)</f>
        <v>0</v>
      </c>
      <c r="S564" s="125">
        <f>IFERROR(VLOOKUP($L564,'2-2 引出数据_合同数据仓库'!$B$2:$BP$10000,4,FALSE),0)</f>
        <v>0</v>
      </c>
      <c r="T564" s="125"/>
      <c r="U564" s="125">
        <f>IFERROR(VLOOKUP($L564,'2-2 引出数据_合同数据仓库'!$B$2:$BP$10000,15,FALSE),0)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customHeight="1" outlineLevel="2"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引出数据_合同数据仓库'!$B$2:$BP$10000,3,FALSE),0)</f>
        <v>0</v>
      </c>
      <c r="N565" s="125"/>
      <c r="O565" s="151">
        <f>IFERROR(VLOOKUP((LEFT(VLOOKUP($L565,'2-2 引出数据_合同数据仓库'!$B$2:$BP$10000,64,FALSE),15)&amp;(RIGHT(VLOOKUP($L565,'2-2 引出数据_合同数据仓库'!$B$2:$BP$10000,64,FALSE),4)+1)),'2-2 引出数据_合同数据仓库'!$B$2:$BP$10000,3,FALSE),0)</f>
        <v>0</v>
      </c>
      <c r="P565" s="125"/>
      <c r="Q565" s="125">
        <f>IFERROR(VLOOKUP($L565,'2-2 引出数据_合同数据仓库'!$B$2:$BP$10000,28,FALSE),0)</f>
        <v>0</v>
      </c>
      <c r="R565" s="125">
        <f>IFERROR(VLOOKUP($L565,'2-2 引出数据_合同数据仓库'!$B$2:$BP$10000,29,FALSE),0)</f>
        <v>0</v>
      </c>
      <c r="S565" s="125">
        <f>IFERROR(VLOOKUP($L565,'2-2 引出数据_合同数据仓库'!$B$2:$BP$10000,4,FALSE),0)</f>
        <v>0</v>
      </c>
      <c r="T565" s="125"/>
      <c r="U565" s="125">
        <f>IFERROR(VLOOKUP($L565,'2-2 引出数据_合同数据仓库'!$B$2:$BP$10000,15,FALSE),0)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customHeight="1" outlineLevel="4" spans="1:95">
      <c r="A566" s="126" t="s">
        <v>2806</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customHeight="1" outlineLevel="1" spans="1:95">
      <c r="A567" s="29"/>
      <c r="B567" s="112" t="s">
        <v>784</v>
      </c>
      <c r="C567" s="113" t="s">
        <v>2234</v>
      </c>
      <c r="D567" s="29" t="s">
        <v>2235</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引出数据_合同数据仓库'!$B$2:$BP$10000,3,FALSE),0)</f>
        <v>0</v>
      </c>
      <c r="N568" s="125"/>
      <c r="O568" s="151">
        <f>IFERROR(VLOOKUP((LEFT(VLOOKUP($L568,'2-2 引出数据_合同数据仓库'!$B$2:$BP$10000,64,FALSE),15)&amp;(RIGHT(VLOOKUP($L568,'2-2 引出数据_合同数据仓库'!$B$2:$BP$10000,64,FALSE),4)+1)),'2-2 引出数据_合同数据仓库'!$B$2:$BP$10000,3,FALSE),0)</f>
        <v>0</v>
      </c>
      <c r="P568" s="125"/>
      <c r="Q568" s="125">
        <f>IFERROR(VLOOKUP($L568,'2-2 引出数据_合同数据仓库'!$B$2:$BP$10000,28,FALSE),0)</f>
        <v>0</v>
      </c>
      <c r="R568" s="125">
        <f>IFERROR(VLOOKUP($L568,'2-2 引出数据_合同数据仓库'!$B$2:$BP$10000,29,FALSE),0)</f>
        <v>0</v>
      </c>
      <c r="S568" s="125">
        <f>IFERROR(VLOOKUP($L568,'2-2 引出数据_合同数据仓库'!$B$2:$BP$10000,4,FALSE),0)</f>
        <v>0</v>
      </c>
      <c r="T568" s="125"/>
      <c r="U568" s="125">
        <f>IFERROR(VLOOKUP($L568,'2-2 引出数据_合同数据仓库'!$B$2:$BP$10000,15,FALSE),0)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引出数据_合同数据仓库'!$B$2:$BP$10000,3,FALSE),0)</f>
        <v>0</v>
      </c>
      <c r="N569" s="125"/>
      <c r="O569" s="151">
        <f>IFERROR(VLOOKUP((LEFT(VLOOKUP($L569,'2-2 引出数据_合同数据仓库'!$B$2:$BP$10000,64,FALSE),15)&amp;(RIGHT(VLOOKUP($L569,'2-2 引出数据_合同数据仓库'!$B$2:$BP$10000,64,FALSE),4)+1)),'2-2 引出数据_合同数据仓库'!$B$2:$BP$10000,3,FALSE),0)</f>
        <v>0</v>
      </c>
      <c r="P569" s="125"/>
      <c r="Q569" s="125">
        <f>IFERROR(VLOOKUP($L569,'2-2 引出数据_合同数据仓库'!$B$2:$BP$10000,28,FALSE),0)</f>
        <v>0</v>
      </c>
      <c r="R569" s="125">
        <f>IFERROR(VLOOKUP($L569,'2-2 引出数据_合同数据仓库'!$B$2:$BP$10000,29,FALSE),0)</f>
        <v>0</v>
      </c>
      <c r="S569" s="125">
        <f>IFERROR(VLOOKUP($L569,'2-2 引出数据_合同数据仓库'!$B$2:$BP$10000,4,FALSE),0)</f>
        <v>0</v>
      </c>
      <c r="T569" s="125"/>
      <c r="U569" s="125">
        <f>IFERROR(VLOOKUP($L569,'2-2 引出数据_合同数据仓库'!$B$2:$BP$10000,15,FALSE),0)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引出数据_合同数据仓库'!$B$2:$BP$10000,3,FALSE),0)</f>
        <v>0</v>
      </c>
      <c r="N570" s="125"/>
      <c r="O570" s="151">
        <f>IFERROR(VLOOKUP((LEFT(VLOOKUP($L570,'2-2 引出数据_合同数据仓库'!$B$2:$BP$10000,64,FALSE),15)&amp;(RIGHT(VLOOKUP($L570,'2-2 引出数据_合同数据仓库'!$B$2:$BP$10000,64,FALSE),4)+1)),'2-2 引出数据_合同数据仓库'!$B$2:$BP$10000,3,FALSE),0)</f>
        <v>0</v>
      </c>
      <c r="P570" s="125"/>
      <c r="Q570" s="125">
        <f>IFERROR(VLOOKUP($L570,'2-2 引出数据_合同数据仓库'!$B$2:$BP$10000,28,FALSE),0)</f>
        <v>0</v>
      </c>
      <c r="R570" s="125">
        <f>IFERROR(VLOOKUP($L570,'2-2 引出数据_合同数据仓库'!$B$2:$BP$10000,29,FALSE),0)</f>
        <v>0</v>
      </c>
      <c r="S570" s="125">
        <f>IFERROR(VLOOKUP($L570,'2-2 引出数据_合同数据仓库'!$B$2:$BP$10000,4,FALSE),0)</f>
        <v>0</v>
      </c>
      <c r="T570" s="125"/>
      <c r="U570" s="125">
        <f>IFERROR(VLOOKUP($L570,'2-2 引出数据_合同数据仓库'!$B$2:$BP$10000,15,FALSE),0)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customHeight="1" outlineLevel="2"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引出数据_合同数据仓库'!$B$2:$BP$10000,3,FALSE),0)</f>
        <v>0</v>
      </c>
      <c r="N571" s="125"/>
      <c r="O571" s="151">
        <f>IFERROR(VLOOKUP((LEFT(VLOOKUP($L571,'2-2 引出数据_合同数据仓库'!$B$2:$BP$10000,64,FALSE),15)&amp;(RIGHT(VLOOKUP($L571,'2-2 引出数据_合同数据仓库'!$B$2:$BP$10000,64,FALSE),4)+1)),'2-2 引出数据_合同数据仓库'!$B$2:$BP$10000,3,FALSE),0)</f>
        <v>0</v>
      </c>
      <c r="P571" s="125"/>
      <c r="Q571" s="125">
        <f>IFERROR(VLOOKUP($L571,'2-2 引出数据_合同数据仓库'!$B$2:$BP$10000,28,FALSE),0)</f>
        <v>0</v>
      </c>
      <c r="R571" s="125">
        <f>IFERROR(VLOOKUP($L571,'2-2 引出数据_合同数据仓库'!$B$2:$BP$10000,29,FALSE),0)</f>
        <v>0</v>
      </c>
      <c r="S571" s="125">
        <f>IFERROR(VLOOKUP($L571,'2-2 引出数据_合同数据仓库'!$B$2:$BP$10000,4,FALSE),0)</f>
        <v>0</v>
      </c>
      <c r="T571" s="125"/>
      <c r="U571" s="125">
        <f>IFERROR(VLOOKUP($L571,'2-2 引出数据_合同数据仓库'!$B$2:$BP$10000,15,FALSE),0)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customHeight="1" outlineLevel="4" spans="1:95">
      <c r="A572" s="126" t="s">
        <v>2806</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customHeight="1" outlineLevel="1" spans="1:95">
      <c r="A573" s="29"/>
      <c r="B573" s="112" t="s">
        <v>784</v>
      </c>
      <c r="C573" s="113" t="s">
        <v>2248</v>
      </c>
      <c r="D573" s="29" t="s">
        <v>2249</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引出数据_合同数据仓库'!$B$2:$BP$10000,3,FALSE),0)</f>
        <v>0</v>
      </c>
      <c r="N574" s="125"/>
      <c r="O574" s="151">
        <f>IFERROR(VLOOKUP((LEFT(VLOOKUP($L574,'2-2 引出数据_合同数据仓库'!$B$2:$BP$10000,64,FALSE),15)&amp;(RIGHT(VLOOKUP($L574,'2-2 引出数据_合同数据仓库'!$B$2:$BP$10000,64,FALSE),4)+1)),'2-2 引出数据_合同数据仓库'!$B$2:$BP$10000,3,FALSE),0)</f>
        <v>0</v>
      </c>
      <c r="P574" s="125"/>
      <c r="Q574" s="125">
        <f>IFERROR(VLOOKUP($L574,'2-2 引出数据_合同数据仓库'!$B$2:$BP$10000,28,FALSE),0)</f>
        <v>0</v>
      </c>
      <c r="R574" s="125">
        <f>IFERROR(VLOOKUP($L574,'2-2 引出数据_合同数据仓库'!$B$2:$BP$10000,29,FALSE),0)</f>
        <v>0</v>
      </c>
      <c r="S574" s="125">
        <f>IFERROR(VLOOKUP($L574,'2-2 引出数据_合同数据仓库'!$B$2:$BP$10000,4,FALSE),0)</f>
        <v>0</v>
      </c>
      <c r="T574" s="125"/>
      <c r="U574" s="125">
        <f>IFERROR(VLOOKUP($L574,'2-2 引出数据_合同数据仓库'!$B$2:$BP$10000,15,FALSE),0)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引出数据_合同数据仓库'!$B$2:$BP$10000,3,FALSE),0)</f>
        <v>0</v>
      </c>
      <c r="N575" s="125"/>
      <c r="O575" s="151">
        <f>IFERROR(VLOOKUP((LEFT(VLOOKUP($L575,'2-2 引出数据_合同数据仓库'!$B$2:$BP$10000,64,FALSE),15)&amp;(RIGHT(VLOOKUP($L575,'2-2 引出数据_合同数据仓库'!$B$2:$BP$10000,64,FALSE),4)+1)),'2-2 引出数据_合同数据仓库'!$B$2:$BP$10000,3,FALSE),0)</f>
        <v>0</v>
      </c>
      <c r="P575" s="125"/>
      <c r="Q575" s="125">
        <f>IFERROR(VLOOKUP($L575,'2-2 引出数据_合同数据仓库'!$B$2:$BP$10000,28,FALSE),0)</f>
        <v>0</v>
      </c>
      <c r="R575" s="125">
        <f>IFERROR(VLOOKUP($L575,'2-2 引出数据_合同数据仓库'!$B$2:$BP$10000,29,FALSE),0)</f>
        <v>0</v>
      </c>
      <c r="S575" s="125">
        <f>IFERROR(VLOOKUP($L575,'2-2 引出数据_合同数据仓库'!$B$2:$BP$10000,4,FALSE),0)</f>
        <v>0</v>
      </c>
      <c r="T575" s="125"/>
      <c r="U575" s="125">
        <f>IFERROR(VLOOKUP($L575,'2-2 引出数据_合同数据仓库'!$B$2:$BP$10000,15,FALSE),0)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引出数据_合同数据仓库'!$B$2:$BP$10000,3,FALSE),0)</f>
        <v>0</v>
      </c>
      <c r="N576" s="125"/>
      <c r="O576" s="151">
        <f>IFERROR(VLOOKUP((LEFT(VLOOKUP($L576,'2-2 引出数据_合同数据仓库'!$B$2:$BP$10000,64,FALSE),15)&amp;(RIGHT(VLOOKUP($L576,'2-2 引出数据_合同数据仓库'!$B$2:$BP$10000,64,FALSE),4)+1)),'2-2 引出数据_合同数据仓库'!$B$2:$BP$10000,3,FALSE),0)</f>
        <v>0</v>
      </c>
      <c r="P576" s="125"/>
      <c r="Q576" s="125">
        <f>IFERROR(VLOOKUP($L576,'2-2 引出数据_合同数据仓库'!$B$2:$BP$10000,28,FALSE),0)</f>
        <v>0</v>
      </c>
      <c r="R576" s="125">
        <f>IFERROR(VLOOKUP($L576,'2-2 引出数据_合同数据仓库'!$B$2:$BP$10000,29,FALSE),0)</f>
        <v>0</v>
      </c>
      <c r="S576" s="125">
        <f>IFERROR(VLOOKUP($L576,'2-2 引出数据_合同数据仓库'!$B$2:$BP$10000,4,FALSE),0)</f>
        <v>0</v>
      </c>
      <c r="T576" s="125"/>
      <c r="U576" s="125">
        <f>IFERROR(VLOOKUP($L576,'2-2 引出数据_合同数据仓库'!$B$2:$BP$10000,15,FALSE),0)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customHeight="1" outlineLevel="2" spans="1:95">
      <c r="A577" s="122"/>
      <c r="B577" s="123"/>
      <c r="C577" s="124"/>
      <c r="D577" s="122"/>
      <c r="E577" s="123"/>
      <c r="F577" s="123"/>
      <c r="G577" s="123"/>
      <c r="H577" s="125"/>
      <c r="I577" s="125"/>
      <c r="J577" s="125">
        <f t="shared" si="6007"/>
        <v>0</v>
      </c>
      <c r="K577" s="125">
        <f t="shared" si="6520"/>
        <v>4</v>
      </c>
      <c r="L577" s="150"/>
      <c r="M577" s="151">
        <f>IFERROR(VLOOKUP($L577,'2-2 引出数据_合同数据仓库'!$B$2:$BP$10000,3,FALSE),0)</f>
        <v>0</v>
      </c>
      <c r="N577" s="125"/>
      <c r="O577" s="151">
        <f>IFERROR(VLOOKUP((LEFT(VLOOKUP($L577,'2-2 引出数据_合同数据仓库'!$B$2:$BP$10000,64,FALSE),15)&amp;(RIGHT(VLOOKUP($L577,'2-2 引出数据_合同数据仓库'!$B$2:$BP$10000,64,FALSE),4)+1)),'2-2 引出数据_合同数据仓库'!$B$2:$BP$10000,3,FALSE),0)</f>
        <v>0</v>
      </c>
      <c r="P577" s="125"/>
      <c r="Q577" s="125">
        <f>IFERROR(VLOOKUP($L577,'2-2 引出数据_合同数据仓库'!$B$2:$BP$10000,28,FALSE),0)</f>
        <v>0</v>
      </c>
      <c r="R577" s="125">
        <f>IFERROR(VLOOKUP($L577,'2-2 引出数据_合同数据仓库'!$B$2:$BP$10000,29,FALSE),0)</f>
        <v>0</v>
      </c>
      <c r="S577" s="125">
        <f>IFERROR(VLOOKUP($L577,'2-2 引出数据_合同数据仓库'!$B$2:$BP$10000,4,FALSE),0)</f>
        <v>0</v>
      </c>
      <c r="T577" s="125"/>
      <c r="U577" s="125">
        <f>IFERROR(VLOOKUP($L577,'2-2 引出数据_合同数据仓库'!$B$2:$BP$10000,15,FALSE),0)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customHeight="1" outlineLevel="4" spans="1:95">
      <c r="A578" s="126" t="s">
        <v>2806</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customHeight="1" outlineLevel="1" spans="1:95">
      <c r="A579" s="29"/>
      <c r="B579" s="112" t="s">
        <v>784</v>
      </c>
      <c r="C579" s="113" t="s">
        <v>2266</v>
      </c>
      <c r="D579" s="29" t="s">
        <v>2267</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引出数据_合同数据仓库'!$B$2:$BP$10000,3,FALSE),0)</f>
        <v>0</v>
      </c>
      <c r="N580" s="125"/>
      <c r="O580" s="151">
        <f>IFERROR(VLOOKUP((LEFT(VLOOKUP($L580,'2-2 引出数据_合同数据仓库'!$B$2:$BP$10000,64,FALSE),15)&amp;(RIGHT(VLOOKUP($L580,'2-2 引出数据_合同数据仓库'!$B$2:$BP$10000,64,FALSE),4)+1)),'2-2 引出数据_合同数据仓库'!$B$2:$BP$10000,3,FALSE),0)</f>
        <v>0</v>
      </c>
      <c r="P580" s="125"/>
      <c r="Q580" s="125">
        <f>IFERROR(VLOOKUP($L580,'2-2 引出数据_合同数据仓库'!$B$2:$BP$10000,28,FALSE),0)</f>
        <v>0</v>
      </c>
      <c r="R580" s="125">
        <f>IFERROR(VLOOKUP($L580,'2-2 引出数据_合同数据仓库'!$B$2:$BP$10000,29,FALSE),0)</f>
        <v>0</v>
      </c>
      <c r="S580" s="125">
        <f>IFERROR(VLOOKUP($L580,'2-2 引出数据_合同数据仓库'!$B$2:$BP$10000,4,FALSE),0)</f>
        <v>0</v>
      </c>
      <c r="T580" s="125"/>
      <c r="U580" s="125">
        <f>IFERROR(VLOOKUP($L580,'2-2 引出数据_合同数据仓库'!$B$2:$BP$10000,15,FALSE),0)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引出数据_合同数据仓库'!$B$2:$BP$10000,3,FALSE),0)</f>
        <v>0</v>
      </c>
      <c r="N581" s="125"/>
      <c r="O581" s="151">
        <f>IFERROR(VLOOKUP((LEFT(VLOOKUP($L581,'2-2 引出数据_合同数据仓库'!$B$2:$BP$10000,64,FALSE),15)&amp;(RIGHT(VLOOKUP($L581,'2-2 引出数据_合同数据仓库'!$B$2:$BP$10000,64,FALSE),4)+1)),'2-2 引出数据_合同数据仓库'!$B$2:$BP$10000,3,FALSE),0)</f>
        <v>0</v>
      </c>
      <c r="P581" s="125"/>
      <c r="Q581" s="125">
        <f>IFERROR(VLOOKUP($L581,'2-2 引出数据_合同数据仓库'!$B$2:$BP$10000,28,FALSE),0)</f>
        <v>0</v>
      </c>
      <c r="R581" s="125">
        <f>IFERROR(VLOOKUP($L581,'2-2 引出数据_合同数据仓库'!$B$2:$BP$10000,29,FALSE),0)</f>
        <v>0</v>
      </c>
      <c r="S581" s="125">
        <f>IFERROR(VLOOKUP($L581,'2-2 引出数据_合同数据仓库'!$B$2:$BP$10000,4,FALSE),0)</f>
        <v>0</v>
      </c>
      <c r="T581" s="125"/>
      <c r="U581" s="125">
        <f>IFERROR(VLOOKUP($L581,'2-2 引出数据_合同数据仓库'!$B$2:$BP$10000,15,FALSE),0)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引出数据_合同数据仓库'!$B$2:$BP$10000,3,FALSE),0)</f>
        <v>0</v>
      </c>
      <c r="N582" s="125"/>
      <c r="O582" s="151">
        <f>IFERROR(VLOOKUP((LEFT(VLOOKUP($L582,'2-2 引出数据_合同数据仓库'!$B$2:$BP$10000,64,FALSE),15)&amp;(RIGHT(VLOOKUP($L582,'2-2 引出数据_合同数据仓库'!$B$2:$BP$10000,64,FALSE),4)+1)),'2-2 引出数据_合同数据仓库'!$B$2:$BP$10000,3,FALSE),0)</f>
        <v>0</v>
      </c>
      <c r="P582" s="125"/>
      <c r="Q582" s="125">
        <f>IFERROR(VLOOKUP($L582,'2-2 引出数据_合同数据仓库'!$B$2:$BP$10000,28,FALSE),0)</f>
        <v>0</v>
      </c>
      <c r="R582" s="125">
        <f>IFERROR(VLOOKUP($L582,'2-2 引出数据_合同数据仓库'!$B$2:$BP$10000,29,FALSE),0)</f>
        <v>0</v>
      </c>
      <c r="S582" s="125">
        <f>IFERROR(VLOOKUP($L582,'2-2 引出数据_合同数据仓库'!$B$2:$BP$10000,4,FALSE),0)</f>
        <v>0</v>
      </c>
      <c r="T582" s="125"/>
      <c r="U582" s="125">
        <f>IFERROR(VLOOKUP($L582,'2-2 引出数据_合同数据仓库'!$B$2:$BP$10000,15,FALSE),0)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customHeight="1" outlineLevel="2"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引出数据_合同数据仓库'!$B$2:$BP$10000,3,FALSE),0)</f>
        <v>0</v>
      </c>
      <c r="N583" s="125"/>
      <c r="O583" s="151">
        <f>IFERROR(VLOOKUP((LEFT(VLOOKUP($L583,'2-2 引出数据_合同数据仓库'!$B$2:$BP$10000,64,FALSE),15)&amp;(RIGHT(VLOOKUP($L583,'2-2 引出数据_合同数据仓库'!$B$2:$BP$10000,64,FALSE),4)+1)),'2-2 引出数据_合同数据仓库'!$B$2:$BP$10000,3,FALSE),0)</f>
        <v>0</v>
      </c>
      <c r="P583" s="125"/>
      <c r="Q583" s="125">
        <f>IFERROR(VLOOKUP($L583,'2-2 引出数据_合同数据仓库'!$B$2:$BP$10000,28,FALSE),0)</f>
        <v>0</v>
      </c>
      <c r="R583" s="125">
        <f>IFERROR(VLOOKUP($L583,'2-2 引出数据_合同数据仓库'!$B$2:$BP$10000,29,FALSE),0)</f>
        <v>0</v>
      </c>
      <c r="S583" s="125">
        <f>IFERROR(VLOOKUP($L583,'2-2 引出数据_合同数据仓库'!$B$2:$BP$10000,4,FALSE),0)</f>
        <v>0</v>
      </c>
      <c r="T583" s="125"/>
      <c r="U583" s="125">
        <f>IFERROR(VLOOKUP($L583,'2-2 引出数据_合同数据仓库'!$B$2:$BP$10000,15,FALSE),0)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customHeight="1" outlineLevel="4" spans="1:95">
      <c r="A584" s="126" t="s">
        <v>2806</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customHeight="1" outlineLevel="1" spans="1:95">
      <c r="A585" s="29"/>
      <c r="B585" s="112" t="s">
        <v>784</v>
      </c>
      <c r="C585" s="113" t="s">
        <v>2272</v>
      </c>
      <c r="D585" s="29" t="s">
        <v>2273</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引出数据_合同数据仓库'!$B$2:$BP$10000,3,FALSE),0)</f>
        <v>0</v>
      </c>
      <c r="N586" s="125"/>
      <c r="O586" s="151">
        <f>IFERROR(VLOOKUP((LEFT(VLOOKUP($L586,'2-2 引出数据_合同数据仓库'!$B$2:$BP$10000,64,FALSE),15)&amp;(RIGHT(VLOOKUP($L586,'2-2 引出数据_合同数据仓库'!$B$2:$BP$10000,64,FALSE),4)+1)),'2-2 引出数据_合同数据仓库'!$B$2:$BP$10000,3,FALSE),0)</f>
        <v>0</v>
      </c>
      <c r="P586" s="125"/>
      <c r="Q586" s="125">
        <f>IFERROR(VLOOKUP($L586,'2-2 引出数据_合同数据仓库'!$B$2:$BP$10000,28,FALSE),0)</f>
        <v>0</v>
      </c>
      <c r="R586" s="125">
        <f>IFERROR(VLOOKUP($L586,'2-2 引出数据_合同数据仓库'!$B$2:$BP$10000,29,FALSE),0)</f>
        <v>0</v>
      </c>
      <c r="S586" s="125">
        <f>IFERROR(VLOOKUP($L586,'2-2 引出数据_合同数据仓库'!$B$2:$BP$10000,4,FALSE),0)</f>
        <v>0</v>
      </c>
      <c r="T586" s="125"/>
      <c r="U586" s="125">
        <f>IFERROR(VLOOKUP($L586,'2-2 引出数据_合同数据仓库'!$B$2:$BP$10000,15,FALSE),0)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引出数据_合同数据仓库'!$B$2:$BP$10000,3,FALSE),0)</f>
        <v>0</v>
      </c>
      <c r="N587" s="125"/>
      <c r="O587" s="151">
        <f>IFERROR(VLOOKUP((LEFT(VLOOKUP($L587,'2-2 引出数据_合同数据仓库'!$B$2:$BP$10000,64,FALSE),15)&amp;(RIGHT(VLOOKUP($L587,'2-2 引出数据_合同数据仓库'!$B$2:$BP$10000,64,FALSE),4)+1)),'2-2 引出数据_合同数据仓库'!$B$2:$BP$10000,3,FALSE),0)</f>
        <v>0</v>
      </c>
      <c r="P587" s="125"/>
      <c r="Q587" s="125">
        <f>IFERROR(VLOOKUP($L587,'2-2 引出数据_合同数据仓库'!$B$2:$BP$10000,28,FALSE),0)</f>
        <v>0</v>
      </c>
      <c r="R587" s="125">
        <f>IFERROR(VLOOKUP($L587,'2-2 引出数据_合同数据仓库'!$B$2:$BP$10000,29,FALSE),0)</f>
        <v>0</v>
      </c>
      <c r="S587" s="125">
        <f>IFERROR(VLOOKUP($L587,'2-2 引出数据_合同数据仓库'!$B$2:$BP$10000,4,FALSE),0)</f>
        <v>0</v>
      </c>
      <c r="T587" s="125"/>
      <c r="U587" s="125">
        <f>IFERROR(VLOOKUP($L587,'2-2 引出数据_合同数据仓库'!$B$2:$BP$10000,15,FALSE),0)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引出数据_合同数据仓库'!$B$2:$BP$10000,3,FALSE),0)</f>
        <v>0</v>
      </c>
      <c r="N588" s="125"/>
      <c r="O588" s="151">
        <f>IFERROR(VLOOKUP((LEFT(VLOOKUP($L588,'2-2 引出数据_合同数据仓库'!$B$2:$BP$10000,64,FALSE),15)&amp;(RIGHT(VLOOKUP($L588,'2-2 引出数据_合同数据仓库'!$B$2:$BP$10000,64,FALSE),4)+1)),'2-2 引出数据_合同数据仓库'!$B$2:$BP$10000,3,FALSE),0)</f>
        <v>0</v>
      </c>
      <c r="P588" s="125"/>
      <c r="Q588" s="125">
        <f>IFERROR(VLOOKUP($L588,'2-2 引出数据_合同数据仓库'!$B$2:$BP$10000,28,FALSE),0)</f>
        <v>0</v>
      </c>
      <c r="R588" s="125">
        <f>IFERROR(VLOOKUP($L588,'2-2 引出数据_合同数据仓库'!$B$2:$BP$10000,29,FALSE),0)</f>
        <v>0</v>
      </c>
      <c r="S588" s="125">
        <f>IFERROR(VLOOKUP($L588,'2-2 引出数据_合同数据仓库'!$B$2:$BP$10000,4,FALSE),0)</f>
        <v>0</v>
      </c>
      <c r="T588" s="125"/>
      <c r="U588" s="125">
        <f>IFERROR(VLOOKUP($L588,'2-2 引出数据_合同数据仓库'!$B$2:$BP$10000,15,FALSE),0)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customHeight="1" outlineLevel="2"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引出数据_合同数据仓库'!$B$2:$BP$10000,3,FALSE),0)</f>
        <v>0</v>
      </c>
      <c r="N589" s="125"/>
      <c r="O589" s="151">
        <f>IFERROR(VLOOKUP((LEFT(VLOOKUP($L589,'2-2 引出数据_合同数据仓库'!$B$2:$BP$10000,64,FALSE),15)&amp;(RIGHT(VLOOKUP($L589,'2-2 引出数据_合同数据仓库'!$B$2:$BP$10000,64,FALSE),4)+1)),'2-2 引出数据_合同数据仓库'!$B$2:$BP$10000,3,FALSE),0)</f>
        <v>0</v>
      </c>
      <c r="P589" s="125"/>
      <c r="Q589" s="125">
        <f>IFERROR(VLOOKUP($L589,'2-2 引出数据_合同数据仓库'!$B$2:$BP$10000,28,FALSE),0)</f>
        <v>0</v>
      </c>
      <c r="R589" s="125">
        <f>IFERROR(VLOOKUP($L589,'2-2 引出数据_合同数据仓库'!$B$2:$BP$10000,29,FALSE),0)</f>
        <v>0</v>
      </c>
      <c r="S589" s="125">
        <f>IFERROR(VLOOKUP($L589,'2-2 引出数据_合同数据仓库'!$B$2:$BP$10000,4,FALSE),0)</f>
        <v>0</v>
      </c>
      <c r="T589" s="125"/>
      <c r="U589" s="125">
        <f>IFERROR(VLOOKUP($L589,'2-2 引出数据_合同数据仓库'!$B$2:$BP$10000,15,FALSE),0)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customHeight="1" outlineLevel="4" spans="1:95">
      <c r="A590" s="126" t="s">
        <v>2806</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customHeight="1" outlineLevel="1" spans="1:95">
      <c r="A591" s="29"/>
      <c r="B591" s="112" t="s">
        <v>784</v>
      </c>
      <c r="C591" s="113" t="s">
        <v>2285</v>
      </c>
      <c r="D591" s="29" t="s">
        <v>2286</v>
      </c>
      <c r="E591" s="29"/>
      <c r="F591" s="29"/>
      <c r="G591" s="112" t="s">
        <v>1836</v>
      </c>
      <c r="H591" s="114">
        <f t="shared" ref="H591:H605" si="6666">X591+AA591+AD591+AG591+AJ591+AM591+AP591+AS591+AV591+AY591+BB591+BE591</f>
        <v>0</v>
      </c>
      <c r="I591" s="114">
        <f t="shared" ref="I591:I605" si="6667">Y591+AB591+AE591+AH591+AK591+AN591+AQ591+AT591+AW591+AZ591+BC591+BF591</f>
        <v>0</v>
      </c>
      <c r="J591" s="114">
        <f t="shared" si="6664"/>
        <v>0</v>
      </c>
      <c r="K591" s="114"/>
      <c r="L591" s="147"/>
      <c r="M591" s="147"/>
      <c r="N591" s="147"/>
      <c r="O591" s="147"/>
      <c r="P591" s="114"/>
      <c r="Q591" s="114"/>
      <c r="R591" s="114"/>
      <c r="S591" s="114"/>
      <c r="T591" s="114"/>
      <c r="U591" s="114"/>
      <c r="V591" s="114"/>
      <c r="W591" s="114"/>
      <c r="X591" s="114">
        <f>VLOOKUP($C591,'1 预算编制表单'!$C:$BJ,27,FALSE)</f>
        <v>0</v>
      </c>
      <c r="Y591" s="114">
        <f>X591-Z591</f>
        <v>0</v>
      </c>
      <c r="Z591" s="114">
        <f>SUM(Z592:Z596)</f>
        <v>0</v>
      </c>
      <c r="AA591" s="114">
        <f>VLOOKUP($C591,'1 预算编制表单'!$C:$BJ,30,FALSE)</f>
        <v>0</v>
      </c>
      <c r="AB591" s="114">
        <f>AA591-AC591</f>
        <v>0</v>
      </c>
      <c r="AC591" s="114">
        <f>SUM(AC592:AC596)</f>
        <v>0</v>
      </c>
      <c r="AD591" s="114">
        <f>VLOOKUP($C591,'1 预算编制表单'!$C:$BJ,33,FALSE)</f>
        <v>0</v>
      </c>
      <c r="AE591" s="114">
        <f>AD591-AF591</f>
        <v>0</v>
      </c>
      <c r="AF591" s="114">
        <f>SUM(AF592:AF596)</f>
        <v>0</v>
      </c>
      <c r="AG591" s="114">
        <f>VLOOKUP($C591,'1 预算编制表单'!$C:$BJ,36,FALSE)</f>
        <v>0</v>
      </c>
      <c r="AH591" s="114">
        <f>AG591-AI591</f>
        <v>0</v>
      </c>
      <c r="AI591" s="114">
        <f>SUM(AI592:AI596)</f>
        <v>0</v>
      </c>
      <c r="AJ591" s="114">
        <f>VLOOKUP($C591,'1 预算编制表单'!$C:$BJ,39,FALSE)</f>
        <v>0</v>
      </c>
      <c r="AK591" s="114">
        <f>AJ591-AL591</f>
        <v>0</v>
      </c>
      <c r="AL591" s="114">
        <f>SUM(AL592:AL596)</f>
        <v>0</v>
      </c>
      <c r="AM591" s="114">
        <f>VLOOKUP($C591,'1 预算编制表单'!$C:$BJ,42,FALSE)</f>
        <v>0</v>
      </c>
      <c r="AN591" s="114">
        <f>AM591-AO591</f>
        <v>0</v>
      </c>
      <c r="AO591" s="114">
        <f>SUM(AO592:AO596)</f>
        <v>0</v>
      </c>
      <c r="AP591" s="114">
        <f>VLOOKUP($C591,'1 预算编制表单'!$C:$BJ,45,FALSE)</f>
        <v>0</v>
      </c>
      <c r="AQ591" s="114">
        <f>AP591-AR591</f>
        <v>0</v>
      </c>
      <c r="AR591" s="114">
        <f>SUM(AR592:AR596)</f>
        <v>0</v>
      </c>
      <c r="AS591" s="114">
        <f>VLOOKUP($C591,'1 预算编制表单'!$C:$BJ,48,FALSE)</f>
        <v>0</v>
      </c>
      <c r="AT591" s="114">
        <f>AS591-AU591</f>
        <v>0</v>
      </c>
      <c r="AU591" s="114">
        <f>SUM(AU592:AU596)</f>
        <v>0</v>
      </c>
      <c r="AV591" s="114">
        <f>VLOOKUP($C591,'1 预算编制表单'!$C:$BJ,51,FALSE)</f>
        <v>0</v>
      </c>
      <c r="AW591" s="114">
        <f>AV591-AX591</f>
        <v>0</v>
      </c>
      <c r="AX591" s="114">
        <f>SUM(AX592:AX596)</f>
        <v>0</v>
      </c>
      <c r="AY591" s="114">
        <f>VLOOKUP($C591,'1 预算编制表单'!$C:$BJ,54,FALSE)</f>
        <v>0</v>
      </c>
      <c r="AZ591" s="114">
        <f>AY591-BA591</f>
        <v>0</v>
      </c>
      <c r="BA591" s="114">
        <f>SUM(BA592:BA596)</f>
        <v>0</v>
      </c>
      <c r="BB591" s="114">
        <f>VLOOKUP($C591,'1 预算编制表单'!$C:$BJ,57,FALSE)</f>
        <v>0</v>
      </c>
      <c r="BC591" s="114">
        <f>BB591-BD591</f>
        <v>0</v>
      </c>
      <c r="BD591" s="114">
        <f>SUM(BD592:BD596)</f>
        <v>0</v>
      </c>
      <c r="BE591" s="114">
        <f>VLOOKUP($C591,'1 预算编制表单'!$C:$BJ,60,FALSE)</f>
        <v>0</v>
      </c>
      <c r="BF591" s="114">
        <f>BE591-BG591</f>
        <v>0</v>
      </c>
      <c r="BG591" s="114">
        <f>SUM(BG592:BG596)</f>
        <v>0</v>
      </c>
      <c r="BH591" s="114">
        <f>VLOOKUP($C591,'1 预算编制表单'!$C:$BJ,27,FALSE)</f>
        <v>0</v>
      </c>
      <c r="BI591" s="114">
        <f>BH591-BJ591</f>
        <v>0</v>
      </c>
      <c r="BJ591" s="114">
        <f>SUM(BJ592:BJ596)</f>
        <v>0</v>
      </c>
      <c r="BK591" s="114">
        <f>VLOOKUP($C591,'1 预算编制表单'!$C:$BJ,30,FALSE)</f>
        <v>0</v>
      </c>
      <c r="BL591" s="114">
        <f>BK591-BM591</f>
        <v>0</v>
      </c>
      <c r="BM591" s="114">
        <f>SUM(BM592:BM596)</f>
        <v>0</v>
      </c>
      <c r="BN591" s="114">
        <f>VLOOKUP($C591,'1 预算编制表单'!$C:$BJ,33,FALSE)</f>
        <v>0</v>
      </c>
      <c r="BO591" s="114">
        <f>BN591-BP591</f>
        <v>0</v>
      </c>
      <c r="BP591" s="114">
        <f>SUM(BP592:BP596)</f>
        <v>0</v>
      </c>
      <c r="BQ591" s="114">
        <f>VLOOKUP($C591,'1 预算编制表单'!$C:$BJ,36,FALSE)</f>
        <v>0</v>
      </c>
      <c r="BR591" s="114">
        <f>BQ591-BS591</f>
        <v>0</v>
      </c>
      <c r="BS591" s="114">
        <f>SUM(BS592:BS596)</f>
        <v>0</v>
      </c>
      <c r="BT591" s="114">
        <f>VLOOKUP($C591,'1 预算编制表单'!$C:$BJ,39,FALSE)</f>
        <v>0</v>
      </c>
      <c r="BU591" s="114">
        <f>BT591-BV591</f>
        <v>0</v>
      </c>
      <c r="BV591" s="114">
        <f>SUM(BV592:BV596)</f>
        <v>0</v>
      </c>
      <c r="BW591" s="114">
        <f>VLOOKUP($C591,'1 预算编制表单'!$C:$BJ,42,FALSE)</f>
        <v>0</v>
      </c>
      <c r="BX591" s="114">
        <f>BW591-BY591</f>
        <v>0</v>
      </c>
      <c r="BY591" s="114">
        <f>SUM(BY592:BY596)</f>
        <v>0</v>
      </c>
      <c r="BZ591" s="114">
        <f>VLOOKUP($C591,'1 预算编制表单'!$C:$BJ,45,FALSE)</f>
        <v>0</v>
      </c>
      <c r="CA591" s="114">
        <f>BZ591-CB591</f>
        <v>0</v>
      </c>
      <c r="CB591" s="114">
        <f>SUM(CB592:CB596)</f>
        <v>0</v>
      </c>
      <c r="CC591" s="114">
        <f>VLOOKUP($C591,'1 预算编制表单'!$C:$BJ,48,FALSE)</f>
        <v>0</v>
      </c>
      <c r="CD591" s="114">
        <f>CC591-CE591</f>
        <v>0</v>
      </c>
      <c r="CE591" s="114">
        <f>SUM(CE592:CE596)</f>
        <v>0</v>
      </c>
      <c r="CF591" s="114">
        <f>VLOOKUP($C591,'1 预算编制表单'!$C:$BJ,51,FALSE)</f>
        <v>0</v>
      </c>
      <c r="CG591" s="114">
        <f>CF591-CH591</f>
        <v>0</v>
      </c>
      <c r="CH591" s="114">
        <f>SUM(CH592:CH596)</f>
        <v>0</v>
      </c>
      <c r="CI591" s="114">
        <f>VLOOKUP($C591,'1 预算编制表单'!$C:$BJ,54,FALSE)</f>
        <v>0</v>
      </c>
      <c r="CJ591" s="114">
        <f>CI591-CK591</f>
        <v>0</v>
      </c>
      <c r="CK591" s="114">
        <f>SUM(CK592:CK596)</f>
        <v>0</v>
      </c>
      <c r="CL591" s="114">
        <f>VLOOKUP($C591,'1 预算编制表单'!$C:$BJ,57,FALSE)</f>
        <v>0</v>
      </c>
      <c r="CM591" s="114">
        <f>CL591-CN591</f>
        <v>0</v>
      </c>
      <c r="CN591" s="114">
        <f>SUM(CN592:CN596)</f>
        <v>0</v>
      </c>
      <c r="CO591" s="114">
        <f>VLOOKUP($C591,'1 预算编制表单'!$C:$BJ,60,FALSE)</f>
        <v>0</v>
      </c>
      <c r="CP591" s="114">
        <f>CO591-CQ591</f>
        <v>0</v>
      </c>
      <c r="CQ591" s="114">
        <f>SUM(CQ592:CQ596)</f>
        <v>0</v>
      </c>
    </row>
    <row r="592" s="83" customFormat="1" ht="24"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引出数据_合同数据仓库'!$B$2:$BP$10000,3,FALSE),0)</f>
        <v>0</v>
      </c>
      <c r="N592" s="125"/>
      <c r="O592" s="151">
        <f>IFERROR(VLOOKUP((LEFT(VLOOKUP($L592,'2-2 引出数据_合同数据仓库'!$B$2:$BP$10000,64,FALSE),15)&amp;(RIGHT(VLOOKUP($L592,'2-2 引出数据_合同数据仓库'!$B$2:$BP$10000,64,FALSE),4)+1)),'2-2 引出数据_合同数据仓库'!$B$2:$BP$10000,3,FALSE),0)</f>
        <v>0</v>
      </c>
      <c r="P592" s="125"/>
      <c r="Q592" s="125">
        <f>IFERROR(VLOOKUP($L592,'2-2 引出数据_合同数据仓库'!$B$2:$BP$10000,28,FALSE),0)</f>
        <v>0</v>
      </c>
      <c r="R592" s="125">
        <f>IFERROR(VLOOKUP($L592,'2-2 引出数据_合同数据仓库'!$B$2:$BP$10000,29,FALSE),0)</f>
        <v>0</v>
      </c>
      <c r="S592" s="125">
        <f>IFERROR(VLOOKUP($L592,'2-2 引出数据_合同数据仓库'!$B$2:$BP$10000,4,FALSE),0)</f>
        <v>0</v>
      </c>
      <c r="T592" s="125"/>
      <c r="U592" s="125">
        <f>IFERROR(VLOOKUP($L592,'2-2 引出数据_合同数据仓库'!$B$2:$BP$10000,15,FALSE),0)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引出数据_合同数据仓库'!$B$2:$BP$10000,3,FALSE),0)</f>
        <v>0</v>
      </c>
      <c r="N593" s="125"/>
      <c r="O593" s="151">
        <f>IFERROR(VLOOKUP((LEFT(VLOOKUP($L593,'2-2 引出数据_合同数据仓库'!$B$2:$BP$10000,64,FALSE),15)&amp;(RIGHT(VLOOKUP($L593,'2-2 引出数据_合同数据仓库'!$B$2:$BP$10000,64,FALSE),4)+1)),'2-2 引出数据_合同数据仓库'!$B$2:$BP$10000,3,FALSE),0)</f>
        <v>0</v>
      </c>
      <c r="P593" s="125"/>
      <c r="Q593" s="125">
        <f>IFERROR(VLOOKUP($L593,'2-2 引出数据_合同数据仓库'!$B$2:$BP$10000,28,FALSE),0)</f>
        <v>0</v>
      </c>
      <c r="R593" s="125">
        <f>IFERROR(VLOOKUP($L593,'2-2 引出数据_合同数据仓库'!$B$2:$BP$10000,29,FALSE),0)</f>
        <v>0</v>
      </c>
      <c r="S593" s="125">
        <f>IFERROR(VLOOKUP($L593,'2-2 引出数据_合同数据仓库'!$B$2:$BP$10000,4,FALSE),0)</f>
        <v>0</v>
      </c>
      <c r="T593" s="125"/>
      <c r="U593" s="125">
        <f>IFERROR(VLOOKUP($L593,'2-2 引出数据_合同数据仓库'!$B$2:$BP$10000,15,FALSE),0)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引出数据_合同数据仓库'!$B$2:$BP$10000,3,FALSE),0)</f>
        <v>0</v>
      </c>
      <c r="N594" s="125"/>
      <c r="O594" s="151">
        <f>IFERROR(VLOOKUP((LEFT(VLOOKUP($L594,'2-2 引出数据_合同数据仓库'!$B$2:$BP$10000,64,FALSE),15)&amp;(RIGHT(VLOOKUP($L594,'2-2 引出数据_合同数据仓库'!$B$2:$BP$10000,64,FALSE),4)+1)),'2-2 引出数据_合同数据仓库'!$B$2:$BP$10000,3,FALSE),0)</f>
        <v>0</v>
      </c>
      <c r="P594" s="125"/>
      <c r="Q594" s="125">
        <f>IFERROR(VLOOKUP($L594,'2-2 引出数据_合同数据仓库'!$B$2:$BP$10000,28,FALSE),0)</f>
        <v>0</v>
      </c>
      <c r="R594" s="125">
        <f>IFERROR(VLOOKUP($L594,'2-2 引出数据_合同数据仓库'!$B$2:$BP$10000,29,FALSE),0)</f>
        <v>0</v>
      </c>
      <c r="S594" s="125">
        <f>IFERROR(VLOOKUP($L594,'2-2 引出数据_合同数据仓库'!$B$2:$BP$10000,4,FALSE),0)</f>
        <v>0</v>
      </c>
      <c r="T594" s="125"/>
      <c r="U594" s="125">
        <f>IFERROR(VLOOKUP($L594,'2-2 引出数据_合同数据仓库'!$B$2:$BP$10000,15,FALSE),0)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customHeight="1" outlineLevel="2"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引出数据_合同数据仓库'!$B$2:$BP$10000,3,FALSE),0)</f>
        <v>0</v>
      </c>
      <c r="N595" s="125"/>
      <c r="O595" s="151">
        <f>IFERROR(VLOOKUP((LEFT(VLOOKUP($L595,'2-2 引出数据_合同数据仓库'!$B$2:$BP$10000,64,FALSE),15)&amp;(RIGHT(VLOOKUP($L595,'2-2 引出数据_合同数据仓库'!$B$2:$BP$10000,64,FALSE),4)+1)),'2-2 引出数据_合同数据仓库'!$B$2:$BP$10000,3,FALSE),0)</f>
        <v>0</v>
      </c>
      <c r="P595" s="125"/>
      <c r="Q595" s="125">
        <f>IFERROR(VLOOKUP($L595,'2-2 引出数据_合同数据仓库'!$B$2:$BP$10000,28,FALSE),0)</f>
        <v>0</v>
      </c>
      <c r="R595" s="125">
        <f>IFERROR(VLOOKUP($L595,'2-2 引出数据_合同数据仓库'!$B$2:$BP$10000,29,FALSE),0)</f>
        <v>0</v>
      </c>
      <c r="S595" s="125">
        <f>IFERROR(VLOOKUP($L595,'2-2 引出数据_合同数据仓库'!$B$2:$BP$10000,4,FALSE),0)</f>
        <v>0</v>
      </c>
      <c r="T595" s="125"/>
      <c r="U595" s="125">
        <f>IFERROR(VLOOKUP($L595,'2-2 引出数据_合同数据仓库'!$B$2:$BP$10000,15,FALSE),0)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customHeight="1" outlineLevel="4" spans="1:95">
      <c r="A596" s="126" t="s">
        <v>2806</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spans="1:95">
      <c r="A597" s="108"/>
      <c r="B597" s="109" t="s">
        <v>779</v>
      </c>
      <c r="C597" s="110">
        <v>1.4</v>
      </c>
      <c r="D597" s="108" t="s">
        <v>215</v>
      </c>
      <c r="E597" s="108"/>
      <c r="F597" s="108"/>
      <c r="G597" s="109"/>
      <c r="H597" s="167">
        <f t="shared" si="6666"/>
        <v>0</v>
      </c>
      <c r="I597" s="167">
        <f t="shared" si="6667"/>
        <v>0</v>
      </c>
      <c r="J597" s="167">
        <f t="shared" si="6664"/>
        <v>0</v>
      </c>
      <c r="K597" s="167"/>
      <c r="L597" s="168"/>
      <c r="M597" s="168"/>
      <c r="N597" s="167"/>
      <c r="O597" s="168"/>
      <c r="P597" s="167"/>
      <c r="Q597" s="167"/>
      <c r="R597" s="167"/>
      <c r="S597" s="167"/>
      <c r="T597" s="167"/>
      <c r="U597" s="167"/>
      <c r="V597" s="167"/>
      <c r="W597" s="167"/>
      <c r="X597" s="167">
        <f>VLOOKUP($C597,'1 预算编制表单'!$C:$BJ,27,FALSE)</f>
        <v>0</v>
      </c>
      <c r="Y597" s="167">
        <f t="shared" ref="Y597:BG597" si="6740">Y598+Y599+Y600+Y601+Y602</f>
        <v>0</v>
      </c>
      <c r="Z597" s="167">
        <f t="shared" si="6740"/>
        <v>0</v>
      </c>
      <c r="AA597" s="167">
        <f>VLOOKUP($C597,'1 预算编制表单'!$C:$BJ,30,FALSE)</f>
        <v>0</v>
      </c>
      <c r="AB597" s="167">
        <f t="shared" si="6740"/>
        <v>0</v>
      </c>
      <c r="AC597" s="167">
        <f t="shared" si="6740"/>
        <v>0</v>
      </c>
      <c r="AD597" s="167">
        <f>VLOOKUP($C597,'1 预算编制表单'!$C:$BJ,33,FALSE)</f>
        <v>0</v>
      </c>
      <c r="AE597" s="167">
        <f t="shared" si="6740"/>
        <v>0</v>
      </c>
      <c r="AF597" s="167">
        <f t="shared" si="6740"/>
        <v>0</v>
      </c>
      <c r="AG597" s="167">
        <f>VLOOKUP($C597,'1 预算编制表单'!$C:$BJ,36,FALSE)</f>
        <v>0</v>
      </c>
      <c r="AH597" s="167">
        <f t="shared" si="6740"/>
        <v>0</v>
      </c>
      <c r="AI597" s="167">
        <f t="shared" si="6740"/>
        <v>0</v>
      </c>
      <c r="AJ597" s="167">
        <f>VLOOKUP($C597,'1 预算编制表单'!$C:$BJ,39,FALSE)</f>
        <v>0</v>
      </c>
      <c r="AK597" s="167">
        <f t="shared" si="6740"/>
        <v>0</v>
      </c>
      <c r="AL597" s="167">
        <f t="shared" si="6740"/>
        <v>0</v>
      </c>
      <c r="AM597" s="167">
        <f>VLOOKUP($C597,'1 预算编制表单'!$C:$BJ,42,FALSE)</f>
        <v>0</v>
      </c>
      <c r="AN597" s="167">
        <f t="shared" si="6740"/>
        <v>0</v>
      </c>
      <c r="AO597" s="167">
        <f t="shared" si="6740"/>
        <v>0</v>
      </c>
      <c r="AP597" s="167">
        <f>VLOOKUP($C597,'1 预算编制表单'!$C:$BJ,45,FALSE)</f>
        <v>0</v>
      </c>
      <c r="AQ597" s="167">
        <f t="shared" si="6740"/>
        <v>0</v>
      </c>
      <c r="AR597" s="167">
        <f t="shared" si="6740"/>
        <v>0</v>
      </c>
      <c r="AS597" s="167">
        <f>VLOOKUP($C597,'1 预算编制表单'!$C:$BJ,48,FALSE)</f>
        <v>0</v>
      </c>
      <c r="AT597" s="167">
        <f t="shared" si="6740"/>
        <v>0</v>
      </c>
      <c r="AU597" s="167">
        <f t="shared" si="6740"/>
        <v>0</v>
      </c>
      <c r="AV597" s="167">
        <f>VLOOKUP($C597,'1 预算编制表单'!$C:$BJ,51,FALSE)</f>
        <v>0</v>
      </c>
      <c r="AW597" s="167">
        <f t="shared" si="6740"/>
        <v>0</v>
      </c>
      <c r="AX597" s="167">
        <f t="shared" si="6740"/>
        <v>0</v>
      </c>
      <c r="AY597" s="167">
        <f>VLOOKUP($C597,'1 预算编制表单'!$C:$BJ,54,FALSE)</f>
        <v>0</v>
      </c>
      <c r="AZ597" s="167">
        <f t="shared" si="6740"/>
        <v>0</v>
      </c>
      <c r="BA597" s="167">
        <f t="shared" si="6740"/>
        <v>0</v>
      </c>
      <c r="BB597" s="167">
        <f>VLOOKUP($C597,'1 预算编制表单'!$C:$BJ,57,FALSE)</f>
        <v>0</v>
      </c>
      <c r="BC597" s="167">
        <f t="shared" si="6740"/>
        <v>0</v>
      </c>
      <c r="BD597" s="167">
        <f t="shared" si="6740"/>
        <v>0</v>
      </c>
      <c r="BE597" s="167">
        <f>VLOOKUP($C597,'1 预算编制表单'!$C:$BJ,60,FALSE)</f>
        <v>0</v>
      </c>
      <c r="BF597" s="167">
        <f t="shared" si="6740"/>
        <v>0</v>
      </c>
      <c r="BG597" s="167">
        <f t="shared" si="6740"/>
        <v>0</v>
      </c>
      <c r="BH597" s="167">
        <f>VLOOKUP($C597,'1 预算编制表单'!$C:$BJ,27,FALSE)</f>
        <v>0</v>
      </c>
      <c r="BI597" s="167">
        <f t="shared" ref="BI597:BM597" si="6741">BI598+BI599+BI600+BI601+BI602</f>
        <v>0</v>
      </c>
      <c r="BJ597" s="167">
        <f t="shared" si="6741"/>
        <v>0</v>
      </c>
      <c r="BK597" s="167">
        <f>VLOOKUP($C597,'1 预算编制表单'!$C:$BJ,30,FALSE)</f>
        <v>0</v>
      </c>
      <c r="BL597" s="167">
        <f t="shared" si="6741"/>
        <v>0</v>
      </c>
      <c r="BM597" s="167">
        <f t="shared" si="6741"/>
        <v>0</v>
      </c>
      <c r="BN597" s="167">
        <f>VLOOKUP($C597,'1 预算编制表单'!$C:$BJ,33,FALSE)</f>
        <v>0</v>
      </c>
      <c r="BO597" s="167">
        <f t="shared" ref="BO597:BS597" si="6742">BO598+BO599+BO600+BO601+BO602</f>
        <v>0</v>
      </c>
      <c r="BP597" s="167">
        <f t="shared" si="6742"/>
        <v>0</v>
      </c>
      <c r="BQ597" s="167">
        <f>VLOOKUP($C597,'1 预算编制表单'!$C:$BJ,36,FALSE)</f>
        <v>0</v>
      </c>
      <c r="BR597" s="167">
        <f t="shared" si="6742"/>
        <v>0</v>
      </c>
      <c r="BS597" s="167">
        <f t="shared" si="6742"/>
        <v>0</v>
      </c>
      <c r="BT597" s="167">
        <f>VLOOKUP($C597,'1 预算编制表单'!$C:$BJ,39,FALSE)</f>
        <v>0</v>
      </c>
      <c r="BU597" s="167">
        <f t="shared" ref="BU597:BY597" si="6743">BU598+BU599+BU600+BU601+BU602</f>
        <v>0</v>
      </c>
      <c r="BV597" s="167">
        <f t="shared" si="6743"/>
        <v>0</v>
      </c>
      <c r="BW597" s="167">
        <f>VLOOKUP($C597,'1 预算编制表单'!$C:$BJ,42,FALSE)</f>
        <v>0</v>
      </c>
      <c r="BX597" s="167">
        <f t="shared" si="6743"/>
        <v>0</v>
      </c>
      <c r="BY597" s="167">
        <f t="shared" si="6743"/>
        <v>0</v>
      </c>
      <c r="BZ597" s="167">
        <f>VLOOKUP($C597,'1 预算编制表单'!$C:$BJ,45,FALSE)</f>
        <v>0</v>
      </c>
      <c r="CA597" s="167">
        <f t="shared" ref="CA597:CE597" si="6744">CA598+CA599+CA600+CA601+CA602</f>
        <v>0</v>
      </c>
      <c r="CB597" s="167">
        <f t="shared" si="6744"/>
        <v>0</v>
      </c>
      <c r="CC597" s="167">
        <f>VLOOKUP($C597,'1 预算编制表单'!$C:$BJ,48,FALSE)</f>
        <v>0</v>
      </c>
      <c r="CD597" s="167">
        <f t="shared" si="6744"/>
        <v>0</v>
      </c>
      <c r="CE597" s="167">
        <f t="shared" si="6744"/>
        <v>0</v>
      </c>
      <c r="CF597" s="167">
        <f>VLOOKUP($C597,'1 预算编制表单'!$C:$BJ,51,FALSE)</f>
        <v>0</v>
      </c>
      <c r="CG597" s="167">
        <f t="shared" ref="CG597:CK597" si="6745">CG598+CG599+CG600+CG601+CG602</f>
        <v>0</v>
      </c>
      <c r="CH597" s="167">
        <f t="shared" si="6745"/>
        <v>0</v>
      </c>
      <c r="CI597" s="167">
        <f>VLOOKUP($C597,'1 预算编制表单'!$C:$BJ,54,FALSE)</f>
        <v>0</v>
      </c>
      <c r="CJ597" s="167">
        <f t="shared" si="6745"/>
        <v>0</v>
      </c>
      <c r="CK597" s="167">
        <f t="shared" si="6745"/>
        <v>0</v>
      </c>
      <c r="CL597" s="167">
        <f>VLOOKUP($C597,'1 预算编制表单'!$C:$BJ,57,FALSE)</f>
        <v>0</v>
      </c>
      <c r="CM597" s="167">
        <f t="shared" ref="CM597:CQ597" si="6746">CM598+CM599+CM600+CM601+CM602</f>
        <v>0</v>
      </c>
      <c r="CN597" s="167">
        <f t="shared" si="6746"/>
        <v>0</v>
      </c>
      <c r="CO597" s="167">
        <f>VLOOKUP($C597,'1 预算编制表单'!$C:$BJ,60,FALSE)</f>
        <v>0</v>
      </c>
      <c r="CP597" s="167">
        <f t="shared" si="6746"/>
        <v>0</v>
      </c>
      <c r="CQ597" s="167">
        <f t="shared" si="6746"/>
        <v>0</v>
      </c>
    </row>
    <row r="598" s="86" customFormat="1" ht="24" customHeight="1" outlineLevel="1" spans="1:95">
      <c r="A598" s="169"/>
      <c r="B598" s="170" t="s">
        <v>779</v>
      </c>
      <c r="C598" s="171" t="s">
        <v>84</v>
      </c>
      <c r="D598" s="169" t="s">
        <v>85</v>
      </c>
      <c r="E598" s="170" t="s">
        <v>2287</v>
      </c>
      <c r="F598" s="170"/>
      <c r="G598" s="170" t="s">
        <v>1836</v>
      </c>
      <c r="H598" s="172">
        <f t="shared" si="6666"/>
        <v>0</v>
      </c>
      <c r="I598" s="172">
        <f t="shared" si="6667"/>
        <v>0</v>
      </c>
      <c r="J598" s="172">
        <f t="shared" si="6664"/>
        <v>0</v>
      </c>
      <c r="K598" s="172"/>
      <c r="L598" s="173"/>
      <c r="M598" s="173"/>
      <c r="N598" s="172"/>
      <c r="O598" s="173"/>
      <c r="P598" s="172"/>
      <c r="Q598" s="172"/>
      <c r="R598" s="172"/>
      <c r="S598" s="172"/>
      <c r="T598" s="172"/>
      <c r="U598" s="172"/>
      <c r="V598" s="172"/>
      <c r="W598" s="172"/>
      <c r="X598" s="172">
        <f>VLOOKUP($C598,'1 预算编制表单'!$C:$BJ,27,FALSE)</f>
        <v>0</v>
      </c>
      <c r="Y598" s="172">
        <f t="shared" ref="Y598:Y602" si="6747">X598-Z598</f>
        <v>0</v>
      </c>
      <c r="Z598" s="172">
        <f>报销单计算表!B10</f>
        <v>0</v>
      </c>
      <c r="AA598" s="172">
        <f>VLOOKUP($C598,'1 预算编制表单'!$C:$BJ,30,FALSE)</f>
        <v>0</v>
      </c>
      <c r="AB598" s="172">
        <f t="shared" ref="AB598:AB602" si="6748">AA598-AC598</f>
        <v>0</v>
      </c>
      <c r="AC598" s="172">
        <f>报销单计算表!C10</f>
        <v>0</v>
      </c>
      <c r="AD598" s="172">
        <f>VLOOKUP($C598,'1 预算编制表单'!$C:$BJ,33,FALSE)</f>
        <v>0</v>
      </c>
      <c r="AE598" s="172">
        <f t="shared" ref="AE598:AE602" si="6749">AD598-AF598</f>
        <v>0</v>
      </c>
      <c r="AF598" s="172">
        <f>报销单计算表!D10</f>
        <v>0</v>
      </c>
      <c r="AG598" s="172">
        <f>VLOOKUP($C598,'1 预算编制表单'!$C:$BJ,36,FALSE)</f>
        <v>0</v>
      </c>
      <c r="AH598" s="172">
        <f t="shared" ref="AH598:AH602" si="6750">AG598-AI598</f>
        <v>0</v>
      </c>
      <c r="AI598" s="172">
        <f>报销单计算表!E10</f>
        <v>0</v>
      </c>
      <c r="AJ598" s="172">
        <f>VLOOKUP($C598,'1 预算编制表单'!$C:$BJ,39,FALSE)</f>
        <v>0</v>
      </c>
      <c r="AK598" s="172">
        <f t="shared" ref="AK598:AK602" si="6751">AJ598-AL598</f>
        <v>0</v>
      </c>
      <c r="AL598" s="172">
        <f>报销单计算表!F10</f>
        <v>0</v>
      </c>
      <c r="AM598" s="172">
        <f>VLOOKUP($C598,'1 预算编制表单'!$C:$BJ,42,FALSE)</f>
        <v>0</v>
      </c>
      <c r="AN598" s="172">
        <f t="shared" ref="AN598:AN602" si="6752">AM598-AO598</f>
        <v>0</v>
      </c>
      <c r="AO598" s="172">
        <f>报销单计算表!G10</f>
        <v>0</v>
      </c>
      <c r="AP598" s="172">
        <f>VLOOKUP($C598,'1 预算编制表单'!$C:$BJ,45,FALSE)</f>
        <v>0</v>
      </c>
      <c r="AQ598" s="172">
        <f t="shared" ref="AQ598:AQ602" si="6753">AP598-AR598</f>
        <v>0</v>
      </c>
      <c r="AR598" s="172">
        <f>报销单计算表!H10</f>
        <v>0</v>
      </c>
      <c r="AS598" s="172">
        <f>VLOOKUP($C598,'1 预算编制表单'!$C:$BJ,48,FALSE)</f>
        <v>0</v>
      </c>
      <c r="AT598" s="172">
        <f t="shared" ref="AT598:AT602" si="6754">AS598-AU598</f>
        <v>0</v>
      </c>
      <c r="AU598" s="172">
        <f>报销单计算表!I10</f>
        <v>0</v>
      </c>
      <c r="AV598" s="172">
        <f>VLOOKUP($C598,'1 预算编制表单'!$C:$BJ,51,FALSE)</f>
        <v>0</v>
      </c>
      <c r="AW598" s="172">
        <f t="shared" ref="AW598:AW602" si="6755">AV598-AX598</f>
        <v>0</v>
      </c>
      <c r="AX598" s="172">
        <f>报销单计算表!J10</f>
        <v>0</v>
      </c>
      <c r="AY598" s="172">
        <f>VLOOKUP($C598,'1 预算编制表单'!$C:$BJ,54,FALSE)</f>
        <v>0</v>
      </c>
      <c r="AZ598" s="172">
        <f t="shared" ref="AZ598:AZ602" si="6756">AY598-BA598</f>
        <v>0</v>
      </c>
      <c r="BA598" s="172">
        <f>报销单计算表!K10</f>
        <v>0</v>
      </c>
      <c r="BB598" s="172">
        <f>VLOOKUP($C598,'1 预算编制表单'!$C:$BJ,57,FALSE)</f>
        <v>0</v>
      </c>
      <c r="BC598" s="172">
        <f t="shared" ref="BC598:BC602" si="6757">BB598-BD598</f>
        <v>0</v>
      </c>
      <c r="BD598" s="172">
        <f>报销单计算表!L10</f>
        <v>0</v>
      </c>
      <c r="BE598" s="172">
        <f>VLOOKUP($C598,'1 预算编制表单'!$C:$BJ,60,FALSE)</f>
        <v>0</v>
      </c>
      <c r="BF598" s="172">
        <f t="shared" ref="BF598:BF602" si="6758">BE598-BG598</f>
        <v>0</v>
      </c>
      <c r="BG598" s="172">
        <f>报销单计算表!M10</f>
        <v>0</v>
      </c>
      <c r="BH598" s="172">
        <f>VLOOKUP($C598,'1 预算编制表单'!$C:$BJ,27,FALSE)</f>
        <v>0</v>
      </c>
      <c r="BI598" s="172">
        <f t="shared" ref="BI598:BI602" si="6759">BH598-BJ598</f>
        <v>0</v>
      </c>
      <c r="BJ598" s="172"/>
      <c r="BK598" s="172">
        <f>VLOOKUP($C598,'1 预算编制表单'!$C:$BJ,30,FALSE)</f>
        <v>0</v>
      </c>
      <c r="BL598" s="172">
        <f t="shared" ref="BL598:BL602" si="6760">BK598-BM598</f>
        <v>0</v>
      </c>
      <c r="BM598" s="172"/>
      <c r="BN598" s="172">
        <f>VLOOKUP($C598,'1 预算编制表单'!$C:$BJ,33,FALSE)</f>
        <v>0</v>
      </c>
      <c r="BO598" s="172">
        <f t="shared" ref="BO598:BO602" si="6761">BN598-BP598</f>
        <v>0</v>
      </c>
      <c r="BP598" s="172"/>
      <c r="BQ598" s="172">
        <f>VLOOKUP($C598,'1 预算编制表单'!$C:$BJ,36,FALSE)</f>
        <v>0</v>
      </c>
      <c r="BR598" s="172">
        <f t="shared" ref="BR598:BR602" si="6762">BQ598-BS598</f>
        <v>0</v>
      </c>
      <c r="BS598" s="172"/>
      <c r="BT598" s="172">
        <f>VLOOKUP($C598,'1 预算编制表单'!$C:$BJ,39,FALSE)</f>
        <v>0</v>
      </c>
      <c r="BU598" s="172">
        <f t="shared" ref="BU598:BU602" si="6763">BT598-BV598</f>
        <v>0</v>
      </c>
      <c r="BV598" s="172"/>
      <c r="BW598" s="172">
        <f>VLOOKUP($C598,'1 预算编制表单'!$C:$BJ,42,FALSE)</f>
        <v>0</v>
      </c>
      <c r="BX598" s="172">
        <f t="shared" ref="BX598:BX602" si="6764">BW598-BY598</f>
        <v>0</v>
      </c>
      <c r="BY598" s="172"/>
      <c r="BZ598" s="172">
        <f>VLOOKUP($C598,'1 预算编制表单'!$C:$BJ,45,FALSE)</f>
        <v>0</v>
      </c>
      <c r="CA598" s="172">
        <f t="shared" ref="CA598:CA602" si="6765">BZ598-CB598</f>
        <v>0</v>
      </c>
      <c r="CB598" s="172"/>
      <c r="CC598" s="172">
        <f>VLOOKUP($C598,'1 预算编制表单'!$C:$BJ,48,FALSE)</f>
        <v>0</v>
      </c>
      <c r="CD598" s="172">
        <f t="shared" ref="CD598:CD602" si="6766">CC598-CE598</f>
        <v>0</v>
      </c>
      <c r="CE598" s="172"/>
      <c r="CF598" s="172">
        <f>VLOOKUP($C598,'1 预算编制表单'!$C:$BJ,51,FALSE)</f>
        <v>0</v>
      </c>
      <c r="CG598" s="172">
        <f t="shared" ref="CG598:CG602" si="6767">CF598-CH598</f>
        <v>0</v>
      </c>
      <c r="CH598" s="172"/>
      <c r="CI598" s="172">
        <f>VLOOKUP($C598,'1 预算编制表单'!$C:$BJ,54,FALSE)</f>
        <v>0</v>
      </c>
      <c r="CJ598" s="172">
        <f t="shared" ref="CJ598:CJ602" si="6768">CI598-CK598</f>
        <v>0</v>
      </c>
      <c r="CK598" s="172"/>
      <c r="CL598" s="172">
        <f>VLOOKUP($C598,'1 预算编制表单'!$C:$BJ,57,FALSE)</f>
        <v>0</v>
      </c>
      <c r="CM598" s="172">
        <f t="shared" ref="CM598:CM602" si="6769">CL598-CN598</f>
        <v>0</v>
      </c>
      <c r="CN598" s="172"/>
      <c r="CO598" s="172">
        <f>VLOOKUP($C598,'1 预算编制表单'!$C:$BJ,60,FALSE)</f>
        <v>0</v>
      </c>
      <c r="CP598" s="172">
        <f t="shared" ref="CP598:CP602" si="6770">CO598-CQ598</f>
        <v>0</v>
      </c>
      <c r="CQ598" s="172"/>
    </row>
    <row r="599" s="86" customFormat="1" ht="24" customHeight="1" outlineLevel="1" spans="1:95">
      <c r="A599" s="169"/>
      <c r="B599" s="170" t="s">
        <v>779</v>
      </c>
      <c r="C599" s="171" t="s">
        <v>88</v>
      </c>
      <c r="D599" s="169" t="s">
        <v>89</v>
      </c>
      <c r="E599" s="170" t="s">
        <v>2291</v>
      </c>
      <c r="F599" s="170"/>
      <c r="G599" s="170" t="s">
        <v>1836</v>
      </c>
      <c r="H599" s="172">
        <f t="shared" si="6666"/>
        <v>0</v>
      </c>
      <c r="I599" s="172">
        <f t="shared" si="6667"/>
        <v>0</v>
      </c>
      <c r="J599" s="172">
        <f t="shared" si="6664"/>
        <v>0</v>
      </c>
      <c r="K599" s="172"/>
      <c r="L599" s="173"/>
      <c r="M599" s="173"/>
      <c r="N599" s="172"/>
      <c r="O599" s="173"/>
      <c r="P599" s="172"/>
      <c r="Q599" s="172"/>
      <c r="R599" s="172"/>
      <c r="S599" s="172"/>
      <c r="T599" s="172"/>
      <c r="U599" s="172"/>
      <c r="V599" s="172"/>
      <c r="W599" s="172"/>
      <c r="X599" s="172">
        <f>VLOOKUP($C599,'1 预算编制表单'!$C:$BJ,27,FALSE)</f>
        <v>0</v>
      </c>
      <c r="Y599" s="172">
        <f t="shared" si="6747"/>
        <v>0</v>
      </c>
      <c r="Z599" s="172">
        <f>报销单计算表!B11</f>
        <v>0</v>
      </c>
      <c r="AA599" s="172">
        <f>VLOOKUP($C599,'1 预算编制表单'!$C:$BJ,30,FALSE)</f>
        <v>0</v>
      </c>
      <c r="AB599" s="172">
        <f t="shared" si="6748"/>
        <v>0</v>
      </c>
      <c r="AC599" s="172">
        <f>报销单计算表!C11</f>
        <v>0</v>
      </c>
      <c r="AD599" s="172">
        <f>VLOOKUP($C599,'1 预算编制表单'!$C:$BJ,33,FALSE)</f>
        <v>0</v>
      </c>
      <c r="AE599" s="172">
        <f t="shared" si="6749"/>
        <v>0</v>
      </c>
      <c r="AF599" s="172">
        <f>报销单计算表!D11</f>
        <v>0</v>
      </c>
      <c r="AG599" s="172">
        <f>VLOOKUP($C599,'1 预算编制表单'!$C:$BJ,36,FALSE)</f>
        <v>0</v>
      </c>
      <c r="AH599" s="172">
        <f t="shared" si="6750"/>
        <v>0</v>
      </c>
      <c r="AI599" s="172">
        <f>报销单计算表!E11</f>
        <v>0</v>
      </c>
      <c r="AJ599" s="172">
        <f>VLOOKUP($C599,'1 预算编制表单'!$C:$BJ,39,FALSE)</f>
        <v>0</v>
      </c>
      <c r="AK599" s="172">
        <f t="shared" si="6751"/>
        <v>0</v>
      </c>
      <c r="AL599" s="172">
        <f>报销单计算表!F11</f>
        <v>0</v>
      </c>
      <c r="AM599" s="172">
        <f>VLOOKUP($C599,'1 预算编制表单'!$C:$BJ,42,FALSE)</f>
        <v>0</v>
      </c>
      <c r="AN599" s="172">
        <f t="shared" si="6752"/>
        <v>0</v>
      </c>
      <c r="AO599" s="172">
        <f>报销单计算表!G11</f>
        <v>0</v>
      </c>
      <c r="AP599" s="172">
        <f>VLOOKUP($C599,'1 预算编制表单'!$C:$BJ,45,FALSE)</f>
        <v>0</v>
      </c>
      <c r="AQ599" s="172">
        <f t="shared" si="6753"/>
        <v>0</v>
      </c>
      <c r="AR599" s="172">
        <f>报销单计算表!H11</f>
        <v>0</v>
      </c>
      <c r="AS599" s="172">
        <f>VLOOKUP($C599,'1 预算编制表单'!$C:$BJ,48,FALSE)</f>
        <v>0</v>
      </c>
      <c r="AT599" s="172">
        <f t="shared" si="6754"/>
        <v>0</v>
      </c>
      <c r="AU599" s="172">
        <f>报销单计算表!I11</f>
        <v>0</v>
      </c>
      <c r="AV599" s="172">
        <f>VLOOKUP($C599,'1 预算编制表单'!$C:$BJ,51,FALSE)</f>
        <v>0</v>
      </c>
      <c r="AW599" s="172">
        <f t="shared" si="6755"/>
        <v>0</v>
      </c>
      <c r="AX599" s="172">
        <f>报销单计算表!J11</f>
        <v>0</v>
      </c>
      <c r="AY599" s="172">
        <f>VLOOKUP($C599,'1 预算编制表单'!$C:$BJ,54,FALSE)</f>
        <v>0</v>
      </c>
      <c r="AZ599" s="172">
        <f t="shared" si="6756"/>
        <v>0</v>
      </c>
      <c r="BA599" s="172">
        <f>报销单计算表!K11</f>
        <v>0</v>
      </c>
      <c r="BB599" s="172">
        <f>VLOOKUP($C599,'1 预算编制表单'!$C:$BJ,57,FALSE)</f>
        <v>0</v>
      </c>
      <c r="BC599" s="172">
        <f t="shared" si="6757"/>
        <v>0</v>
      </c>
      <c r="BD599" s="172">
        <f>报销单计算表!L11</f>
        <v>0</v>
      </c>
      <c r="BE599" s="172">
        <f>VLOOKUP($C599,'1 预算编制表单'!$C:$BJ,60,FALSE)</f>
        <v>0</v>
      </c>
      <c r="BF599" s="172">
        <f t="shared" si="6758"/>
        <v>0</v>
      </c>
      <c r="BG599" s="172">
        <f>报销单计算表!M11</f>
        <v>0</v>
      </c>
      <c r="BH599" s="172">
        <f>VLOOKUP($C599,'1 预算编制表单'!$C:$BJ,27,FALSE)</f>
        <v>0</v>
      </c>
      <c r="BI599" s="172">
        <f t="shared" si="6759"/>
        <v>0</v>
      </c>
      <c r="BJ599" s="172"/>
      <c r="BK599" s="172">
        <f>VLOOKUP($C599,'1 预算编制表单'!$C:$BJ,30,FALSE)</f>
        <v>0</v>
      </c>
      <c r="BL599" s="172">
        <f t="shared" si="6760"/>
        <v>0</v>
      </c>
      <c r="BM599" s="172"/>
      <c r="BN599" s="172">
        <f>VLOOKUP($C599,'1 预算编制表单'!$C:$BJ,33,FALSE)</f>
        <v>0</v>
      </c>
      <c r="BO599" s="172">
        <f t="shared" si="6761"/>
        <v>0</v>
      </c>
      <c r="BP599" s="172"/>
      <c r="BQ599" s="172">
        <f>VLOOKUP($C599,'1 预算编制表单'!$C:$BJ,36,FALSE)</f>
        <v>0</v>
      </c>
      <c r="BR599" s="172">
        <f t="shared" si="6762"/>
        <v>0</v>
      </c>
      <c r="BS599" s="172"/>
      <c r="BT599" s="172">
        <f>VLOOKUP($C599,'1 预算编制表单'!$C:$BJ,39,FALSE)</f>
        <v>0</v>
      </c>
      <c r="BU599" s="172">
        <f t="shared" si="6763"/>
        <v>0</v>
      </c>
      <c r="BV599" s="172"/>
      <c r="BW599" s="172">
        <f>VLOOKUP($C599,'1 预算编制表单'!$C:$BJ,42,FALSE)</f>
        <v>0</v>
      </c>
      <c r="BX599" s="172">
        <f t="shared" si="6764"/>
        <v>0</v>
      </c>
      <c r="BY599" s="172"/>
      <c r="BZ599" s="172">
        <f>VLOOKUP($C599,'1 预算编制表单'!$C:$BJ,45,FALSE)</f>
        <v>0</v>
      </c>
      <c r="CA599" s="172">
        <f t="shared" si="6765"/>
        <v>0</v>
      </c>
      <c r="CB599" s="172"/>
      <c r="CC599" s="172">
        <f>VLOOKUP($C599,'1 预算编制表单'!$C:$BJ,48,FALSE)</f>
        <v>0</v>
      </c>
      <c r="CD599" s="172">
        <f t="shared" si="6766"/>
        <v>0</v>
      </c>
      <c r="CE599" s="172"/>
      <c r="CF599" s="172">
        <f>VLOOKUP($C599,'1 预算编制表单'!$C:$BJ,51,FALSE)</f>
        <v>0</v>
      </c>
      <c r="CG599" s="172">
        <f t="shared" si="6767"/>
        <v>0</v>
      </c>
      <c r="CH599" s="172"/>
      <c r="CI599" s="172">
        <f>VLOOKUP($C599,'1 预算编制表单'!$C:$BJ,54,FALSE)</f>
        <v>0</v>
      </c>
      <c r="CJ599" s="172">
        <f t="shared" si="6768"/>
        <v>0</v>
      </c>
      <c r="CK599" s="172"/>
      <c r="CL599" s="172">
        <f>VLOOKUP($C599,'1 预算编制表单'!$C:$BJ,57,FALSE)</f>
        <v>0</v>
      </c>
      <c r="CM599" s="172">
        <f t="shared" si="6769"/>
        <v>0</v>
      </c>
      <c r="CN599" s="172"/>
      <c r="CO599" s="172">
        <f>VLOOKUP($C599,'1 预算编制表单'!$C:$BJ,60,FALSE)</f>
        <v>0</v>
      </c>
      <c r="CP599" s="172">
        <f t="shared" si="6770"/>
        <v>0</v>
      </c>
      <c r="CQ599" s="172"/>
    </row>
    <row r="600" s="86" customFormat="1" ht="24" customHeight="1" outlineLevel="1" spans="1:95">
      <c r="A600" s="169"/>
      <c r="B600" s="170" t="s">
        <v>779</v>
      </c>
      <c r="C600" s="171" t="s">
        <v>96</v>
      </c>
      <c r="D600" s="169" t="s">
        <v>97</v>
      </c>
      <c r="E600" s="170" t="s">
        <v>2295</v>
      </c>
      <c r="F600" s="170"/>
      <c r="G600" s="170" t="s">
        <v>1836</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customHeight="1" outlineLevel="1" spans="1:95">
      <c r="A601" s="169"/>
      <c r="B601" s="170" t="s">
        <v>779</v>
      </c>
      <c r="C601" s="171" t="s">
        <v>92</v>
      </c>
      <c r="D601" s="169" t="s">
        <v>93</v>
      </c>
      <c r="E601" s="170" t="s">
        <v>2297</v>
      </c>
      <c r="F601" s="170" t="s">
        <v>1610</v>
      </c>
      <c r="G601" s="170" t="s">
        <v>1836</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customHeight="1" outlineLevel="1" spans="1:95">
      <c r="A602" s="29"/>
      <c r="B602" s="112" t="s">
        <v>779</v>
      </c>
      <c r="C602" s="113" t="s">
        <v>100</v>
      </c>
      <c r="D602" s="29" t="s">
        <v>101</v>
      </c>
      <c r="E602" s="112" t="s">
        <v>2300</v>
      </c>
      <c r="F602" s="112"/>
      <c r="G602" s="112" t="s">
        <v>1836</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spans="1:95">
      <c r="A603" s="108"/>
      <c r="B603" s="109" t="s">
        <v>779</v>
      </c>
      <c r="C603" s="110">
        <v>1.5</v>
      </c>
      <c r="D603" s="108" t="s">
        <v>216</v>
      </c>
      <c r="E603" s="108"/>
      <c r="F603" s="108"/>
      <c r="G603" s="109"/>
      <c r="H603" s="167">
        <f t="shared" si="6666"/>
        <v>1200</v>
      </c>
      <c r="I603" s="167">
        <f t="shared" si="6667"/>
        <v>1164.9</v>
      </c>
      <c r="J603" s="167">
        <f t="shared" si="6664"/>
        <v>35.1</v>
      </c>
      <c r="K603" s="167"/>
      <c r="L603" s="168"/>
      <c r="M603" s="168"/>
      <c r="N603" s="167"/>
      <c r="O603" s="168"/>
      <c r="P603" s="167"/>
      <c r="Q603" s="167"/>
      <c r="R603" s="167"/>
      <c r="S603" s="167"/>
      <c r="T603" s="167"/>
      <c r="U603" s="167"/>
      <c r="V603" s="167"/>
      <c r="W603" s="167"/>
      <c r="X603" s="167">
        <f>VLOOKUP($C603,'1 预算编制表单'!$C:$BJ,27,FALSE)</f>
        <v>100</v>
      </c>
      <c r="Y603" s="167">
        <f t="shared" ref="Y603:BG603" si="6771">Y604+Y605+Y608+Y609+Y611+Y612+Y613+Y614+Y615</f>
        <v>100</v>
      </c>
      <c r="Z603" s="167">
        <f t="shared" si="6771"/>
        <v>0</v>
      </c>
      <c r="AA603" s="167">
        <f>VLOOKUP($C603,'1 预算编制表单'!$C:$BJ,30,FALSE)</f>
        <v>100</v>
      </c>
      <c r="AB603" s="167">
        <f t="shared" si="6771"/>
        <v>100</v>
      </c>
      <c r="AC603" s="167">
        <f t="shared" si="6771"/>
        <v>0</v>
      </c>
      <c r="AD603" s="167">
        <f>VLOOKUP($C603,'1 预算编制表单'!$C:$BJ,33,FALSE)</f>
        <v>100</v>
      </c>
      <c r="AE603" s="167">
        <f t="shared" si="6771"/>
        <v>100</v>
      </c>
      <c r="AF603" s="167">
        <f t="shared" si="6771"/>
        <v>0</v>
      </c>
      <c r="AG603" s="167">
        <f>VLOOKUP($C603,'1 预算编制表单'!$C:$BJ,36,FALSE)</f>
        <v>100</v>
      </c>
      <c r="AH603" s="167">
        <f t="shared" si="6771"/>
        <v>64.9</v>
      </c>
      <c r="AI603" s="167">
        <f t="shared" si="6771"/>
        <v>35.1</v>
      </c>
      <c r="AJ603" s="167">
        <f>VLOOKUP($C603,'1 预算编制表单'!$C:$BJ,39,FALSE)</f>
        <v>100</v>
      </c>
      <c r="AK603" s="167">
        <f t="shared" si="6771"/>
        <v>100</v>
      </c>
      <c r="AL603" s="167">
        <f t="shared" si="6771"/>
        <v>0</v>
      </c>
      <c r="AM603" s="167">
        <f>VLOOKUP($C603,'1 预算编制表单'!$C:$BJ,42,FALSE)</f>
        <v>100</v>
      </c>
      <c r="AN603" s="167">
        <f t="shared" si="6771"/>
        <v>100</v>
      </c>
      <c r="AO603" s="167">
        <f t="shared" si="6771"/>
        <v>0</v>
      </c>
      <c r="AP603" s="167">
        <f>VLOOKUP($C603,'1 预算编制表单'!$C:$BJ,45,FALSE)</f>
        <v>100</v>
      </c>
      <c r="AQ603" s="167">
        <f t="shared" si="6771"/>
        <v>100</v>
      </c>
      <c r="AR603" s="167">
        <f t="shared" si="6771"/>
        <v>0</v>
      </c>
      <c r="AS603" s="167">
        <f>VLOOKUP($C603,'1 预算编制表单'!$C:$BJ,48,FALSE)</f>
        <v>100</v>
      </c>
      <c r="AT603" s="167">
        <f t="shared" si="6771"/>
        <v>100</v>
      </c>
      <c r="AU603" s="167">
        <f t="shared" si="6771"/>
        <v>0</v>
      </c>
      <c r="AV603" s="167">
        <f>VLOOKUP($C603,'1 预算编制表单'!$C:$BJ,51,FALSE)</f>
        <v>100</v>
      </c>
      <c r="AW603" s="167">
        <f t="shared" si="6771"/>
        <v>100</v>
      </c>
      <c r="AX603" s="167">
        <f t="shared" si="6771"/>
        <v>0</v>
      </c>
      <c r="AY603" s="167">
        <f>VLOOKUP($C603,'1 预算编制表单'!$C:$BJ,54,FALSE)</f>
        <v>100</v>
      </c>
      <c r="AZ603" s="167">
        <f t="shared" si="6771"/>
        <v>100</v>
      </c>
      <c r="BA603" s="167">
        <f t="shared" si="6771"/>
        <v>0</v>
      </c>
      <c r="BB603" s="167">
        <f>VLOOKUP($C603,'1 预算编制表单'!$C:$BJ,57,FALSE)</f>
        <v>100</v>
      </c>
      <c r="BC603" s="167">
        <f t="shared" si="6771"/>
        <v>100</v>
      </c>
      <c r="BD603" s="167">
        <f t="shared" si="6771"/>
        <v>0</v>
      </c>
      <c r="BE603" s="167">
        <f>VLOOKUP($C603,'1 预算编制表单'!$C:$BJ,60,FALSE)</f>
        <v>100</v>
      </c>
      <c r="BF603" s="167">
        <f t="shared" si="6771"/>
        <v>100</v>
      </c>
      <c r="BG603" s="167">
        <f t="shared" si="6771"/>
        <v>0</v>
      </c>
      <c r="BH603" s="167">
        <f>VLOOKUP($C603,'1 预算编制表单'!$C:$BJ,27,FALSE)</f>
        <v>100</v>
      </c>
      <c r="BI603" s="167">
        <f t="shared" ref="BI603:BM603" si="6772">BI604+BI605+BI608+BI609+BI611+BI612+BI613+BI614+BI615</f>
        <v>100</v>
      </c>
      <c r="BJ603" s="167">
        <f t="shared" si="6772"/>
        <v>0</v>
      </c>
      <c r="BK603" s="167">
        <f>VLOOKUP($C603,'1 预算编制表单'!$C:$BJ,30,FALSE)</f>
        <v>100</v>
      </c>
      <c r="BL603" s="167">
        <f t="shared" si="6772"/>
        <v>100</v>
      </c>
      <c r="BM603" s="167">
        <f t="shared" si="6772"/>
        <v>0</v>
      </c>
      <c r="BN603" s="167">
        <f>VLOOKUP($C603,'1 预算编制表单'!$C:$BJ,33,FALSE)</f>
        <v>100</v>
      </c>
      <c r="BO603" s="167">
        <f t="shared" ref="BO603:BS603" si="6773">BO604+BO605+BO608+BO609+BO611+BO612+BO613+BO614+BO615</f>
        <v>100</v>
      </c>
      <c r="BP603" s="167">
        <f t="shared" si="6773"/>
        <v>0</v>
      </c>
      <c r="BQ603" s="167">
        <f>VLOOKUP($C603,'1 预算编制表单'!$C:$BJ,36,FALSE)</f>
        <v>100</v>
      </c>
      <c r="BR603" s="167">
        <f t="shared" si="6773"/>
        <v>100</v>
      </c>
      <c r="BS603" s="167">
        <f t="shared" si="6773"/>
        <v>0</v>
      </c>
      <c r="BT603" s="167">
        <f>VLOOKUP($C603,'1 预算编制表单'!$C:$BJ,39,FALSE)</f>
        <v>100</v>
      </c>
      <c r="BU603" s="167">
        <f t="shared" ref="BU603:BY603" si="6774">BU604+BU605+BU608+BU609+BU611+BU612+BU613+BU614+BU615</f>
        <v>100</v>
      </c>
      <c r="BV603" s="167">
        <f t="shared" si="6774"/>
        <v>0</v>
      </c>
      <c r="BW603" s="167">
        <f>VLOOKUP($C603,'1 预算编制表单'!$C:$BJ,42,FALSE)</f>
        <v>100</v>
      </c>
      <c r="BX603" s="167">
        <f t="shared" si="6774"/>
        <v>100</v>
      </c>
      <c r="BY603" s="167">
        <f t="shared" si="6774"/>
        <v>0</v>
      </c>
      <c r="BZ603" s="167">
        <f>VLOOKUP($C603,'1 预算编制表单'!$C:$BJ,45,FALSE)</f>
        <v>100</v>
      </c>
      <c r="CA603" s="167">
        <f t="shared" ref="CA603:CE603" si="6775">CA604+CA605+CA608+CA609+CA611+CA612+CA613+CA614+CA615</f>
        <v>100</v>
      </c>
      <c r="CB603" s="167">
        <f t="shared" si="6775"/>
        <v>0</v>
      </c>
      <c r="CC603" s="167">
        <f>VLOOKUP($C603,'1 预算编制表单'!$C:$BJ,48,FALSE)</f>
        <v>100</v>
      </c>
      <c r="CD603" s="167">
        <f t="shared" si="6775"/>
        <v>100</v>
      </c>
      <c r="CE603" s="167">
        <f t="shared" si="6775"/>
        <v>0</v>
      </c>
      <c r="CF603" s="167">
        <f>VLOOKUP($C603,'1 预算编制表单'!$C:$BJ,51,FALSE)</f>
        <v>100</v>
      </c>
      <c r="CG603" s="167">
        <f t="shared" ref="CG603:CK603" si="6776">CG604+CG605+CG608+CG609+CG611+CG612+CG613+CG614+CG615</f>
        <v>100</v>
      </c>
      <c r="CH603" s="167">
        <f t="shared" si="6776"/>
        <v>0</v>
      </c>
      <c r="CI603" s="167">
        <f>VLOOKUP($C603,'1 预算编制表单'!$C:$BJ,54,FALSE)</f>
        <v>100</v>
      </c>
      <c r="CJ603" s="167">
        <f t="shared" si="6776"/>
        <v>100</v>
      </c>
      <c r="CK603" s="167">
        <f t="shared" si="6776"/>
        <v>0</v>
      </c>
      <c r="CL603" s="167">
        <f>VLOOKUP($C603,'1 预算编制表单'!$C:$BJ,57,FALSE)</f>
        <v>100</v>
      </c>
      <c r="CM603" s="167">
        <f t="shared" ref="CM603:CQ603" si="6777">CM604+CM605+CM608+CM609+CM611+CM612+CM613+CM614+CM615</f>
        <v>100</v>
      </c>
      <c r="CN603" s="167">
        <f t="shared" si="6777"/>
        <v>0</v>
      </c>
      <c r="CO603" s="167">
        <f>VLOOKUP($C603,'1 预算编制表单'!$C:$BJ,60,FALSE)</f>
        <v>100</v>
      </c>
      <c r="CP603" s="167">
        <f t="shared" si="6777"/>
        <v>100</v>
      </c>
      <c r="CQ603" s="167">
        <f t="shared" si="6777"/>
        <v>0</v>
      </c>
    </row>
    <row r="604" ht="24" customHeight="1" outlineLevel="1" spans="1:95">
      <c r="A604" s="29"/>
      <c r="B604" s="112" t="s">
        <v>779</v>
      </c>
      <c r="C604" s="113" t="s">
        <v>135</v>
      </c>
      <c r="D604" s="29" t="s">
        <v>136</v>
      </c>
      <c r="E604" s="112" t="s">
        <v>2301</v>
      </c>
      <c r="F604" s="112"/>
      <c r="G604" s="112" t="s">
        <v>928</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customHeight="1" outlineLevel="1" spans="1:95">
      <c r="A605" s="29"/>
      <c r="B605" s="112" t="s">
        <v>779</v>
      </c>
      <c r="C605" s="113" t="s">
        <v>137</v>
      </c>
      <c r="D605" s="29" t="s">
        <v>2824</v>
      </c>
      <c r="E605" s="112" t="s">
        <v>2302</v>
      </c>
      <c r="F605" s="112"/>
      <c r="G605" s="112" t="s">
        <v>1836</v>
      </c>
      <c r="H605" s="114">
        <f t="shared" si="6666"/>
        <v>1200</v>
      </c>
      <c r="I605" s="114">
        <f t="shared" si="6667"/>
        <v>1164.9</v>
      </c>
      <c r="J605" s="114">
        <f t="shared" si="6664"/>
        <v>35.1</v>
      </c>
      <c r="K605" s="114"/>
      <c r="L605" s="147"/>
      <c r="M605" s="147"/>
      <c r="N605" s="114"/>
      <c r="O605" s="147"/>
      <c r="P605" s="114"/>
      <c r="Q605" s="114"/>
      <c r="R605" s="114"/>
      <c r="S605" s="114"/>
      <c r="T605" s="114"/>
      <c r="U605" s="114"/>
      <c r="V605" s="114"/>
      <c r="W605" s="114"/>
      <c r="X605" s="117">
        <f>SUM(X606:X607)</f>
        <v>100</v>
      </c>
      <c r="Y605" s="117">
        <f>X605-Z605</f>
        <v>100</v>
      </c>
      <c r="Z605" s="117">
        <f>SUM(Z606:Z607)</f>
        <v>0</v>
      </c>
      <c r="AA605" s="117">
        <f>AA606</f>
        <v>100</v>
      </c>
      <c r="AB605" s="117">
        <f>AA605-AC605</f>
        <v>100</v>
      </c>
      <c r="AC605" s="117">
        <f>SUM(AC606:AC607)</f>
        <v>0</v>
      </c>
      <c r="AD605" s="117">
        <f>AD606</f>
        <v>100</v>
      </c>
      <c r="AE605" s="117">
        <f>AD605-AF605</f>
        <v>100</v>
      </c>
      <c r="AF605" s="117">
        <f>SUM(AF606:AF607)</f>
        <v>0</v>
      </c>
      <c r="AG605" s="117">
        <f>AG606</f>
        <v>100</v>
      </c>
      <c r="AH605" s="117">
        <f>AG605-AI605</f>
        <v>64.9</v>
      </c>
      <c r="AI605" s="117">
        <f>SUM(AI606:AI607)</f>
        <v>35.1</v>
      </c>
      <c r="AJ605" s="117">
        <f>AJ606</f>
        <v>100</v>
      </c>
      <c r="AK605" s="117">
        <f>AJ605-AL605</f>
        <v>100</v>
      </c>
      <c r="AL605" s="117">
        <f>SUM(AL606:AL607)</f>
        <v>0</v>
      </c>
      <c r="AM605" s="117">
        <f>AM606</f>
        <v>100</v>
      </c>
      <c r="AN605" s="117">
        <f>AM605-AO605</f>
        <v>100</v>
      </c>
      <c r="AO605" s="117">
        <f>SUM(AO606:AO607)</f>
        <v>0</v>
      </c>
      <c r="AP605" s="117">
        <f>AP606</f>
        <v>100</v>
      </c>
      <c r="AQ605" s="117">
        <f>AP605-AR605</f>
        <v>100</v>
      </c>
      <c r="AR605" s="117">
        <f>SUM(AR606:AR607)</f>
        <v>0</v>
      </c>
      <c r="AS605" s="117">
        <f>AS606</f>
        <v>100</v>
      </c>
      <c r="AT605" s="117">
        <f>AS605-AU605</f>
        <v>100</v>
      </c>
      <c r="AU605" s="117">
        <f>SUM(AU606:AU607)</f>
        <v>0</v>
      </c>
      <c r="AV605" s="117">
        <f>AV606</f>
        <v>100</v>
      </c>
      <c r="AW605" s="117">
        <f>AV605-AX605</f>
        <v>100</v>
      </c>
      <c r="AX605" s="117">
        <f>SUM(AX606:AX607)</f>
        <v>0</v>
      </c>
      <c r="AY605" s="117">
        <f>AY606</f>
        <v>100</v>
      </c>
      <c r="AZ605" s="117">
        <f>AY605-BA605</f>
        <v>100</v>
      </c>
      <c r="BA605" s="117">
        <f>SUM(BA606:BA607)</f>
        <v>0</v>
      </c>
      <c r="BB605" s="117">
        <f>BB606</f>
        <v>100</v>
      </c>
      <c r="BC605" s="117">
        <f>BB605-BD605</f>
        <v>100</v>
      </c>
      <c r="BD605" s="117">
        <f>SUM(BD606:BD607)</f>
        <v>0</v>
      </c>
      <c r="BE605" s="117">
        <f>BE606</f>
        <v>100</v>
      </c>
      <c r="BF605" s="117">
        <f>BE605-BG605</f>
        <v>100</v>
      </c>
      <c r="BG605" s="117">
        <f>SUM(BG606:BG607)</f>
        <v>0</v>
      </c>
      <c r="BH605" s="114">
        <f>VLOOKUP($C605,'1 预算编制表单'!$C:$BJ,27,FALSE)</f>
        <v>100</v>
      </c>
      <c r="BI605" s="114">
        <f>BH605-BJ605</f>
        <v>100</v>
      </c>
      <c r="BJ605" s="114"/>
      <c r="BK605" s="114">
        <f>VLOOKUP($C605,'1 预算编制表单'!$C:$BJ,30,FALSE)</f>
        <v>100</v>
      </c>
      <c r="BL605" s="114">
        <f>BK605-BM605</f>
        <v>100</v>
      </c>
      <c r="BM605" s="114"/>
      <c r="BN605" s="114">
        <f>VLOOKUP($C605,'1 预算编制表单'!$C:$BJ,33,FALSE)</f>
        <v>100</v>
      </c>
      <c r="BO605" s="114">
        <f>BN605-BP605</f>
        <v>100</v>
      </c>
      <c r="BP605" s="114"/>
      <c r="BQ605" s="114">
        <f>VLOOKUP($C605,'1 预算编制表单'!$C:$BJ,36,FALSE)</f>
        <v>100</v>
      </c>
      <c r="BR605" s="114">
        <f>BQ605-BS605</f>
        <v>100</v>
      </c>
      <c r="BS605" s="114"/>
      <c r="BT605" s="114">
        <f>VLOOKUP($C605,'1 预算编制表单'!$C:$BJ,39,FALSE)</f>
        <v>100</v>
      </c>
      <c r="BU605" s="114">
        <f>BT605-BV605</f>
        <v>100</v>
      </c>
      <c r="BV605" s="114"/>
      <c r="BW605" s="114">
        <f>VLOOKUP($C605,'1 预算编制表单'!$C:$BJ,42,FALSE)</f>
        <v>100</v>
      </c>
      <c r="BX605" s="114">
        <f>BW605-BY605</f>
        <v>100</v>
      </c>
      <c r="BY605" s="114"/>
      <c r="BZ605" s="114">
        <f>VLOOKUP($C605,'1 预算编制表单'!$C:$BJ,45,FALSE)</f>
        <v>100</v>
      </c>
      <c r="CA605" s="114">
        <f>BZ605-CB605</f>
        <v>100</v>
      </c>
      <c r="CB605" s="114"/>
      <c r="CC605" s="114">
        <f>VLOOKUP($C605,'1 预算编制表单'!$C:$BJ,48,FALSE)</f>
        <v>100</v>
      </c>
      <c r="CD605" s="114">
        <f>CC605-CE605</f>
        <v>100</v>
      </c>
      <c r="CE605" s="114"/>
      <c r="CF605" s="114">
        <f>VLOOKUP($C605,'1 预算编制表单'!$C:$BJ,51,FALSE)</f>
        <v>100</v>
      </c>
      <c r="CG605" s="114">
        <f>CF605-CH605</f>
        <v>100</v>
      </c>
      <c r="CH605" s="114"/>
      <c r="CI605" s="114">
        <f>VLOOKUP($C605,'1 预算编制表单'!$C:$BJ,54,FALSE)</f>
        <v>100</v>
      </c>
      <c r="CJ605" s="114">
        <f>CI605-CK605</f>
        <v>100</v>
      </c>
      <c r="CK605" s="114"/>
      <c r="CL605" s="114">
        <f>VLOOKUP($C605,'1 预算编制表单'!$C:$BJ,57,FALSE)</f>
        <v>100</v>
      </c>
      <c r="CM605" s="114">
        <f>CL605-CN605</f>
        <v>100</v>
      </c>
      <c r="CN605" s="114"/>
      <c r="CO605" s="114">
        <f>VLOOKUP($C605,'1 预算编制表单'!$C:$BJ,60,FALSE)</f>
        <v>100</v>
      </c>
      <c r="CP605" s="114">
        <f>CO605-CQ605</f>
        <v>100</v>
      </c>
      <c r="CQ605" s="114"/>
    </row>
    <row r="606" s="85" customFormat="1" ht="24" customHeight="1" outlineLevel="2" spans="1:95">
      <c r="A606" s="131"/>
      <c r="B606" s="132"/>
      <c r="C606" s="133" t="s">
        <v>2825</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100</v>
      </c>
      <c r="Y606" s="134">
        <f>X606-Z606</f>
        <v>100</v>
      </c>
      <c r="Z606" s="134">
        <f>SUMIF(物资过程计算表!$B:$B,$C605,物资过程计算表!$D:$D)</f>
        <v>0</v>
      </c>
      <c r="AA606" s="134">
        <f>VLOOKUP($C605,'1 预算编制表单'!$C:$BJ,30,FALSE)</f>
        <v>100</v>
      </c>
      <c r="AB606" s="134"/>
      <c r="AC606" s="134">
        <f>SUMIF(物资过程计算表!$B:$B,$C605,物资过程计算表!E:E)</f>
        <v>0</v>
      </c>
      <c r="AD606" s="134">
        <f>VLOOKUP($C605,'1 预算编制表单'!$C:$BJ,33,FALSE)</f>
        <v>100</v>
      </c>
      <c r="AE606" s="134"/>
      <c r="AF606" s="134">
        <f>SUMIF(物资过程计算表!$B:$B,$C605,物资过程计算表!F:F)</f>
        <v>0</v>
      </c>
      <c r="AG606" s="134">
        <f>VLOOKUP($C605,'1 预算编制表单'!$C:$BJ,36,FALSE)</f>
        <v>100</v>
      </c>
      <c r="AH606" s="134"/>
      <c r="AI606" s="134">
        <f>SUMIF(物资过程计算表!$B:$B,$C605,物资过程计算表!G:G)</f>
        <v>35.1</v>
      </c>
      <c r="AJ606" s="134">
        <f>VLOOKUP($C605,'1 预算编制表单'!$C:$BJ,39,FALSE)</f>
        <v>100</v>
      </c>
      <c r="AK606" s="134"/>
      <c r="AL606" s="134">
        <f>SUMIF(物资过程计算表!$B:$B,$C605,物资过程计算表!H:H)</f>
        <v>0</v>
      </c>
      <c r="AM606" s="134">
        <f>VLOOKUP($C605,'1 预算编制表单'!$C:$BJ,42,FALSE)</f>
        <v>100</v>
      </c>
      <c r="AN606" s="134"/>
      <c r="AO606" s="134">
        <f>SUMIF(物资过程计算表!$B:$B,$C605,物资过程计算表!I:I)</f>
        <v>0</v>
      </c>
      <c r="AP606" s="134">
        <f>VLOOKUP($C605,'1 预算编制表单'!$C:$BJ,45,FALSE)</f>
        <v>100</v>
      </c>
      <c r="AQ606" s="134"/>
      <c r="AR606" s="134">
        <f>SUMIF(物资过程计算表!$B:$B,$C605,物资过程计算表!J:J)</f>
        <v>0</v>
      </c>
      <c r="AS606" s="134">
        <f>VLOOKUP($C605,'1 预算编制表单'!$C:$BJ,48,FALSE)</f>
        <v>100</v>
      </c>
      <c r="AT606" s="134"/>
      <c r="AU606" s="134">
        <f>SUMIF(物资过程计算表!$B:$B,$C605,物资过程计算表!K:K)</f>
        <v>0</v>
      </c>
      <c r="AV606" s="134">
        <f>VLOOKUP($C605,'1 预算编制表单'!$C:$BJ,51,FALSE)</f>
        <v>100</v>
      </c>
      <c r="AW606" s="134"/>
      <c r="AX606" s="134">
        <f>SUMIF(物资过程计算表!$B:$B,$C605,物资过程计算表!L:L)</f>
        <v>0</v>
      </c>
      <c r="AY606" s="134">
        <f>VLOOKUP($C605,'1 预算编制表单'!$C:$BJ,54,FALSE)</f>
        <v>100</v>
      </c>
      <c r="AZ606" s="134"/>
      <c r="BA606" s="134">
        <f>SUMIF(物资过程计算表!$B:$B,$C605,物资过程计算表!M:M)</f>
        <v>0</v>
      </c>
      <c r="BB606" s="134">
        <f>VLOOKUP($C605,'1 预算编制表单'!$C:$BJ,57,FALSE)</f>
        <v>100</v>
      </c>
      <c r="BC606" s="134"/>
      <c r="BD606" s="134">
        <f>SUMIF(物资过程计算表!$B:$B,$C605,物资过程计算表!N:N)</f>
        <v>0</v>
      </c>
      <c r="BE606" s="134">
        <f>VLOOKUP($C605,'1 预算编制表单'!$C:$BJ,60,FALSE)</f>
        <v>100</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customHeight="1" outlineLevel="2" spans="1:95">
      <c r="A607" s="131"/>
      <c r="B607" s="132"/>
      <c r="C607" s="133" t="s">
        <v>2826</v>
      </c>
      <c r="D607" s="131" t="s">
        <v>2827</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0</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customHeight="1" outlineLevel="1" spans="1:95">
      <c r="A608" s="169"/>
      <c r="B608" s="170" t="s">
        <v>779</v>
      </c>
      <c r="C608" s="171" t="s">
        <v>141</v>
      </c>
      <c r="D608" s="169" t="s">
        <v>142</v>
      </c>
      <c r="E608" s="170" t="s">
        <v>2303</v>
      </c>
      <c r="F608" s="170"/>
      <c r="G608" s="170" t="s">
        <v>1836</v>
      </c>
      <c r="H608" s="172">
        <f t="shared" ref="H608:J609" si="6778">X608+AA608+AD608+AG608+AJ608+AM608+AP608+AS608+AV608+AY608+BB608+BE608</f>
        <v>0</v>
      </c>
      <c r="I608" s="172">
        <f t="shared" si="6778"/>
        <v>0</v>
      </c>
      <c r="J608" s="172">
        <f t="shared" si="6778"/>
        <v>0</v>
      </c>
      <c r="K608" s="172"/>
      <c r="L608" s="173"/>
      <c r="M608" s="173"/>
      <c r="N608" s="172"/>
      <c r="O608" s="173"/>
      <c r="P608" s="172"/>
      <c r="Q608" s="172"/>
      <c r="R608" s="172"/>
      <c r="S608" s="172"/>
      <c r="T608" s="172"/>
      <c r="U608" s="172"/>
      <c r="V608" s="172"/>
      <c r="W608" s="172"/>
      <c r="X608" s="172">
        <f>VLOOKUP($C608,'1 预算编制表单'!$C:$BJ,27,FALSE)</f>
        <v>0</v>
      </c>
      <c r="Y608" s="172">
        <f>X608-Z608</f>
        <v>0</v>
      </c>
      <c r="Z608" s="172">
        <f>报销单计算表!B5</f>
        <v>0</v>
      </c>
      <c r="AA608" s="172">
        <f>VLOOKUP($C608,'1 预算编制表单'!$C:$BJ,30,FALSE)</f>
        <v>0</v>
      </c>
      <c r="AB608" s="172">
        <f>AA608-AC608</f>
        <v>0</v>
      </c>
      <c r="AC608" s="172">
        <f>报销单计算表!C5</f>
        <v>0</v>
      </c>
      <c r="AD608" s="172">
        <f>VLOOKUP($C608,'1 预算编制表单'!$C:$BJ,33,FALSE)</f>
        <v>0</v>
      </c>
      <c r="AE608" s="172">
        <f>AD608-AF608</f>
        <v>0</v>
      </c>
      <c r="AF608" s="172">
        <f>报销单计算表!D5</f>
        <v>0</v>
      </c>
      <c r="AG608" s="172">
        <f>VLOOKUP($C608,'1 预算编制表单'!$C:$BJ,36,FALSE)</f>
        <v>0</v>
      </c>
      <c r="AH608" s="172">
        <f>AG608-AI608</f>
        <v>0</v>
      </c>
      <c r="AI608" s="172">
        <f>报销单计算表!E5</f>
        <v>0</v>
      </c>
      <c r="AJ608" s="172">
        <f>VLOOKUP($C608,'1 预算编制表单'!$C:$BJ,39,FALSE)</f>
        <v>0</v>
      </c>
      <c r="AK608" s="172">
        <f>AJ608-AL608</f>
        <v>0</v>
      </c>
      <c r="AL608" s="172">
        <f>报销单计算表!F5</f>
        <v>0</v>
      </c>
      <c r="AM608" s="172">
        <f>VLOOKUP($C608,'1 预算编制表单'!$C:$BJ,42,FALSE)</f>
        <v>0</v>
      </c>
      <c r="AN608" s="172">
        <f>AM608-AO608</f>
        <v>0</v>
      </c>
      <c r="AO608" s="172">
        <f>报销单计算表!G5</f>
        <v>0</v>
      </c>
      <c r="AP608" s="172">
        <f>VLOOKUP($C608,'1 预算编制表单'!$C:$BJ,45,FALSE)</f>
        <v>0</v>
      </c>
      <c r="AQ608" s="172">
        <f>AP608-AR608</f>
        <v>0</v>
      </c>
      <c r="AR608" s="172">
        <f>报销单计算表!H5</f>
        <v>0</v>
      </c>
      <c r="AS608" s="172">
        <f>VLOOKUP($C608,'1 预算编制表单'!$C:$BJ,48,FALSE)</f>
        <v>0</v>
      </c>
      <c r="AT608" s="172">
        <f>AS608-AU608</f>
        <v>0</v>
      </c>
      <c r="AU608" s="172">
        <f>报销单计算表!I5</f>
        <v>0</v>
      </c>
      <c r="AV608" s="172">
        <f>VLOOKUP($C608,'1 预算编制表单'!$C:$BJ,51,FALSE)</f>
        <v>0</v>
      </c>
      <c r="AW608" s="172">
        <f>AV608-AX608</f>
        <v>0</v>
      </c>
      <c r="AX608" s="172">
        <f>报销单计算表!J5</f>
        <v>0</v>
      </c>
      <c r="AY608" s="172">
        <f>VLOOKUP($C608,'1 预算编制表单'!$C:$BJ,54,FALSE)</f>
        <v>0</v>
      </c>
      <c r="AZ608" s="172">
        <f>AY608-BA608</f>
        <v>0</v>
      </c>
      <c r="BA608" s="172">
        <f>报销单计算表!K5</f>
        <v>0</v>
      </c>
      <c r="BB608" s="172">
        <f>VLOOKUP($C608,'1 预算编制表单'!$C:$BJ,57,FALSE)</f>
        <v>0</v>
      </c>
      <c r="BC608" s="172">
        <f>BB608-BD608</f>
        <v>0</v>
      </c>
      <c r="BD608" s="172">
        <f>报销单计算表!L5</f>
        <v>0</v>
      </c>
      <c r="BE608" s="172">
        <f>VLOOKUP($C608,'1 预算编制表单'!$C:$BJ,60,FALSE)</f>
        <v>0</v>
      </c>
      <c r="BF608" s="172">
        <f>BE608-BG608</f>
        <v>0</v>
      </c>
      <c r="BG608" s="172">
        <f>报销单计算表!M5</f>
        <v>0</v>
      </c>
      <c r="BH608" s="172">
        <f>VLOOKUP($C608,'1 预算编制表单'!$C:$BJ,27,FALSE)</f>
        <v>0</v>
      </c>
      <c r="BI608" s="172">
        <f>BH608-BJ608</f>
        <v>0</v>
      </c>
      <c r="BJ608" s="172"/>
      <c r="BK608" s="172">
        <f>VLOOKUP($C608,'1 预算编制表单'!$C:$BJ,30,FALSE)</f>
        <v>0</v>
      </c>
      <c r="BL608" s="172">
        <f>BK608-BM608</f>
        <v>0</v>
      </c>
      <c r="BM608" s="172"/>
      <c r="BN608" s="172">
        <f>VLOOKUP($C608,'1 预算编制表单'!$C:$BJ,33,FALSE)</f>
        <v>0</v>
      </c>
      <c r="BO608" s="172">
        <f>BN608-BP608</f>
        <v>0</v>
      </c>
      <c r="BP608" s="172"/>
      <c r="BQ608" s="172">
        <f>VLOOKUP($C608,'1 预算编制表单'!$C:$BJ,36,FALSE)</f>
        <v>0</v>
      </c>
      <c r="BR608" s="172">
        <f>BQ608-BS608</f>
        <v>0</v>
      </c>
      <c r="BS608" s="172"/>
      <c r="BT608" s="172">
        <f>VLOOKUP($C608,'1 预算编制表单'!$C:$BJ,39,FALSE)</f>
        <v>0</v>
      </c>
      <c r="BU608" s="172">
        <f>BT608-BV608</f>
        <v>0</v>
      </c>
      <c r="BV608" s="172"/>
      <c r="BW608" s="172">
        <f>VLOOKUP($C608,'1 预算编制表单'!$C:$BJ,42,FALSE)</f>
        <v>0</v>
      </c>
      <c r="BX608" s="172">
        <f>BW608-BY608</f>
        <v>0</v>
      </c>
      <c r="BY608" s="172"/>
      <c r="BZ608" s="172">
        <f>VLOOKUP($C608,'1 预算编制表单'!$C:$BJ,45,FALSE)</f>
        <v>0</v>
      </c>
      <c r="CA608" s="172">
        <f>BZ608-CB608</f>
        <v>0</v>
      </c>
      <c r="CB608" s="172"/>
      <c r="CC608" s="172">
        <f>VLOOKUP($C608,'1 预算编制表单'!$C:$BJ,48,FALSE)</f>
        <v>0</v>
      </c>
      <c r="CD608" s="172">
        <f>CC608-CE608</f>
        <v>0</v>
      </c>
      <c r="CE608" s="172"/>
      <c r="CF608" s="172">
        <f>VLOOKUP($C608,'1 预算编制表单'!$C:$BJ,51,FALSE)</f>
        <v>0</v>
      </c>
      <c r="CG608" s="172">
        <f>CF608-CH608</f>
        <v>0</v>
      </c>
      <c r="CH608" s="172"/>
      <c r="CI608" s="172">
        <f>VLOOKUP($C608,'1 预算编制表单'!$C:$BJ,54,FALSE)</f>
        <v>0</v>
      </c>
      <c r="CJ608" s="172">
        <f>CI608-CK608</f>
        <v>0</v>
      </c>
      <c r="CK608" s="172"/>
      <c r="CL608" s="172">
        <f>VLOOKUP($C608,'1 预算编制表单'!$C:$BJ,57,FALSE)</f>
        <v>0</v>
      </c>
      <c r="CM608" s="172">
        <f>CL608-CN608</f>
        <v>0</v>
      </c>
      <c r="CN608" s="172"/>
      <c r="CO608" s="172">
        <f>VLOOKUP($C608,'1 预算编制表单'!$C:$BJ,60,FALSE)</f>
        <v>0</v>
      </c>
      <c r="CP608" s="172">
        <f>CO608-CQ608</f>
        <v>0</v>
      </c>
      <c r="CQ608" s="172"/>
    </row>
    <row r="609" s="86" customFormat="1" ht="24" customHeight="1" outlineLevel="1" spans="1:95">
      <c r="A609" s="169"/>
      <c r="B609" s="170" t="s">
        <v>779</v>
      </c>
      <c r="C609" s="171" t="s">
        <v>102</v>
      </c>
      <c r="D609" s="169" t="s">
        <v>103</v>
      </c>
      <c r="E609" s="170" t="s">
        <v>2304</v>
      </c>
      <c r="F609" s="170"/>
      <c r="G609" s="170" t="s">
        <v>1836</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3" customFormat="1" ht="24" customHeight="1" outlineLevel="2" spans="1:95">
      <c r="A610" s="131"/>
      <c r="B610" s="132"/>
      <c r="C610" s="133" t="s">
        <v>2828</v>
      </c>
      <c r="D610" s="131" t="s">
        <v>2829</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customHeight="1" outlineLevel="1" spans="1:95">
      <c r="A611" s="29"/>
      <c r="B611" s="112" t="s">
        <v>779</v>
      </c>
      <c r="C611" s="113" t="s">
        <v>143</v>
      </c>
      <c r="D611" s="29" t="s">
        <v>144</v>
      </c>
      <c r="E611" s="112"/>
      <c r="F611" s="112"/>
      <c r="G611" s="112" t="s">
        <v>1836</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customHeight="1" outlineLevel="1" spans="1:95">
      <c r="A612" s="169"/>
      <c r="B612" s="170" t="s">
        <v>779</v>
      </c>
      <c r="C612" s="171" t="s">
        <v>147</v>
      </c>
      <c r="D612" s="169" t="s">
        <v>148</v>
      </c>
      <c r="E612" s="170" t="s">
        <v>2305</v>
      </c>
      <c r="F612" s="170"/>
      <c r="G612" s="170" t="s">
        <v>1836</v>
      </c>
      <c r="H612" s="172">
        <f t="shared" si="6779"/>
        <v>0</v>
      </c>
      <c r="I612" s="172">
        <f t="shared" si="6780"/>
        <v>0</v>
      </c>
      <c r="J612" s="172">
        <f t="shared" si="6781"/>
        <v>0</v>
      </c>
      <c r="K612" s="172"/>
      <c r="L612" s="173"/>
      <c r="M612" s="173"/>
      <c r="N612" s="172"/>
      <c r="O612" s="173"/>
      <c r="P612" s="172"/>
      <c r="Q612" s="172"/>
      <c r="R612" s="172"/>
      <c r="S612" s="172"/>
      <c r="T612" s="172"/>
      <c r="U612" s="172"/>
      <c r="V612" s="172"/>
      <c r="W612" s="172"/>
      <c r="X612" s="172">
        <f>VLOOKUP($C612,'1 预算编制表单'!$C:$BJ,27,FALSE)</f>
        <v>0</v>
      </c>
      <c r="Y612" s="172">
        <f>X612-Z612</f>
        <v>0</v>
      </c>
      <c r="Z612" s="172">
        <f>报销单计算表!B4</f>
        <v>0</v>
      </c>
      <c r="AA612" s="172">
        <f>VLOOKUP($C612,'1 预算编制表单'!$C:$BJ,30,FALSE)</f>
        <v>0</v>
      </c>
      <c r="AB612" s="172">
        <f>AA612-AC612</f>
        <v>0</v>
      </c>
      <c r="AC612" s="172">
        <f>报销单计算表!C4</f>
        <v>0</v>
      </c>
      <c r="AD612" s="172">
        <f>VLOOKUP($C612,'1 预算编制表单'!$C:$BJ,33,FALSE)</f>
        <v>0</v>
      </c>
      <c r="AE612" s="172">
        <f>AD612-AF612</f>
        <v>0</v>
      </c>
      <c r="AF612" s="172">
        <f>报销单计算表!D4</f>
        <v>0</v>
      </c>
      <c r="AG612" s="172">
        <f>VLOOKUP($C612,'1 预算编制表单'!$C:$BJ,36,FALSE)</f>
        <v>0</v>
      </c>
      <c r="AH612" s="172">
        <f>AG612-AI612</f>
        <v>0</v>
      </c>
      <c r="AI612" s="172">
        <f>报销单计算表!E4</f>
        <v>0</v>
      </c>
      <c r="AJ612" s="172">
        <f>VLOOKUP($C612,'1 预算编制表单'!$C:$BJ,39,FALSE)</f>
        <v>0</v>
      </c>
      <c r="AK612" s="172">
        <f>AJ612-AL612</f>
        <v>0</v>
      </c>
      <c r="AL612" s="172">
        <f>报销单计算表!F4</f>
        <v>0</v>
      </c>
      <c r="AM612" s="172">
        <f>VLOOKUP($C612,'1 预算编制表单'!$C:$BJ,42,FALSE)</f>
        <v>0</v>
      </c>
      <c r="AN612" s="172">
        <f>AM612-AO612</f>
        <v>0</v>
      </c>
      <c r="AO612" s="172">
        <f>报销单计算表!G4</f>
        <v>0</v>
      </c>
      <c r="AP612" s="172">
        <f>VLOOKUP($C612,'1 预算编制表单'!$C:$BJ,45,FALSE)</f>
        <v>0</v>
      </c>
      <c r="AQ612" s="172">
        <f>AP612-AR612</f>
        <v>0</v>
      </c>
      <c r="AR612" s="172">
        <f>报销单计算表!H4</f>
        <v>0</v>
      </c>
      <c r="AS612" s="172">
        <f>VLOOKUP($C612,'1 预算编制表单'!$C:$BJ,48,FALSE)</f>
        <v>0</v>
      </c>
      <c r="AT612" s="172">
        <f>AS612-AU612</f>
        <v>0</v>
      </c>
      <c r="AU612" s="172">
        <f>报销单计算表!I4</f>
        <v>0</v>
      </c>
      <c r="AV612" s="172">
        <f>VLOOKUP($C612,'1 预算编制表单'!$C:$BJ,51,FALSE)</f>
        <v>0</v>
      </c>
      <c r="AW612" s="172">
        <f>AV612-AX612</f>
        <v>0</v>
      </c>
      <c r="AX612" s="172">
        <f>报销单计算表!J4</f>
        <v>0</v>
      </c>
      <c r="AY612" s="172">
        <f>VLOOKUP($C612,'1 预算编制表单'!$C:$BJ,54,FALSE)</f>
        <v>0</v>
      </c>
      <c r="AZ612" s="172">
        <f>AY612-BA612</f>
        <v>0</v>
      </c>
      <c r="BA612" s="172">
        <f>报销单计算表!K4</f>
        <v>0</v>
      </c>
      <c r="BB612" s="172">
        <f>VLOOKUP($C612,'1 预算编制表单'!$C:$BJ,57,FALSE)</f>
        <v>0</v>
      </c>
      <c r="BC612" s="172">
        <f>BB612-BD612</f>
        <v>0</v>
      </c>
      <c r="BD612" s="172">
        <f>报销单计算表!L4</f>
        <v>0</v>
      </c>
      <c r="BE612" s="172">
        <f>VLOOKUP($C612,'1 预算编制表单'!$C:$BJ,60,FALSE)</f>
        <v>0</v>
      </c>
      <c r="BF612" s="172">
        <f>BE612-BG612</f>
        <v>0</v>
      </c>
      <c r="BG612" s="172">
        <f>报销单计算表!M4</f>
        <v>0</v>
      </c>
      <c r="BH612" s="172">
        <f>VLOOKUP($C612,'1 预算编制表单'!$C:$BJ,27,FALSE)</f>
        <v>0</v>
      </c>
      <c r="BI612" s="172">
        <f>BH612-BJ612</f>
        <v>0</v>
      </c>
      <c r="BJ612" s="172"/>
      <c r="BK612" s="172">
        <f>VLOOKUP($C612,'1 预算编制表单'!$C:$BJ,30,FALSE)</f>
        <v>0</v>
      </c>
      <c r="BL612" s="172">
        <f>BK612-BM612</f>
        <v>0</v>
      </c>
      <c r="BM612" s="172"/>
      <c r="BN612" s="172">
        <f>VLOOKUP($C612,'1 预算编制表单'!$C:$BJ,33,FALSE)</f>
        <v>0</v>
      </c>
      <c r="BO612" s="172">
        <f>BN612-BP612</f>
        <v>0</v>
      </c>
      <c r="BP612" s="172"/>
      <c r="BQ612" s="172">
        <f>VLOOKUP($C612,'1 预算编制表单'!$C:$BJ,36,FALSE)</f>
        <v>0</v>
      </c>
      <c r="BR612" s="172">
        <f>BQ612-BS612</f>
        <v>0</v>
      </c>
      <c r="BS612" s="172"/>
      <c r="BT612" s="172">
        <f>VLOOKUP($C612,'1 预算编制表单'!$C:$BJ,39,FALSE)</f>
        <v>0</v>
      </c>
      <c r="BU612" s="172">
        <f>BT612-BV612</f>
        <v>0</v>
      </c>
      <c r="BV612" s="172"/>
      <c r="BW612" s="172">
        <f>VLOOKUP($C612,'1 预算编制表单'!$C:$BJ,42,FALSE)</f>
        <v>0</v>
      </c>
      <c r="BX612" s="172">
        <f>BW612-BY612</f>
        <v>0</v>
      </c>
      <c r="BY612" s="172"/>
      <c r="BZ612" s="172">
        <f>VLOOKUP($C612,'1 预算编制表单'!$C:$BJ,45,FALSE)</f>
        <v>0</v>
      </c>
      <c r="CA612" s="172">
        <f>BZ612-CB612</f>
        <v>0</v>
      </c>
      <c r="CB612" s="172"/>
      <c r="CC612" s="172">
        <f>VLOOKUP($C612,'1 预算编制表单'!$C:$BJ,48,FALSE)</f>
        <v>0</v>
      </c>
      <c r="CD612" s="172">
        <f>CC612-CE612</f>
        <v>0</v>
      </c>
      <c r="CE612" s="172"/>
      <c r="CF612" s="172">
        <f>VLOOKUP($C612,'1 预算编制表单'!$C:$BJ,51,FALSE)</f>
        <v>0</v>
      </c>
      <c r="CG612" s="172">
        <f>CF612-CH612</f>
        <v>0</v>
      </c>
      <c r="CH612" s="172"/>
      <c r="CI612" s="172">
        <f>VLOOKUP($C612,'1 预算编制表单'!$C:$BJ,54,FALSE)</f>
        <v>0</v>
      </c>
      <c r="CJ612" s="172">
        <f>CI612-CK612</f>
        <v>0</v>
      </c>
      <c r="CK612" s="172"/>
      <c r="CL612" s="172">
        <f>VLOOKUP($C612,'1 预算编制表单'!$C:$BJ,57,FALSE)</f>
        <v>0</v>
      </c>
      <c r="CM612" s="172">
        <f>CL612-CN612</f>
        <v>0</v>
      </c>
      <c r="CN612" s="172"/>
      <c r="CO612" s="172">
        <f>VLOOKUP($C612,'1 预算编制表单'!$C:$BJ,60,FALSE)</f>
        <v>0</v>
      </c>
      <c r="CP612" s="172">
        <f>CO612-CQ612</f>
        <v>0</v>
      </c>
      <c r="CQ612" s="172"/>
    </row>
    <row r="613" ht="24" customHeight="1" outlineLevel="1" spans="1:95">
      <c r="A613" s="29"/>
      <c r="B613" s="112" t="s">
        <v>779</v>
      </c>
      <c r="C613" s="113" t="s">
        <v>153</v>
      </c>
      <c r="D613" s="29" t="s">
        <v>154</v>
      </c>
      <c r="E613" s="112" t="s">
        <v>2306</v>
      </c>
      <c r="F613" s="112"/>
      <c r="G613" s="112" t="s">
        <v>1836</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customHeight="1" outlineLevel="1" spans="1:95">
      <c r="A614" s="29"/>
      <c r="B614" s="112" t="s">
        <v>779</v>
      </c>
      <c r="C614" s="113" t="s">
        <v>157</v>
      </c>
      <c r="D614" s="29" t="s">
        <v>158</v>
      </c>
      <c r="E614" s="112" t="s">
        <v>2307</v>
      </c>
      <c r="F614" s="112"/>
      <c r="G614" s="112" t="s">
        <v>1836</v>
      </c>
      <c r="H614" s="114">
        <f t="shared" si="6779"/>
        <v>0</v>
      </c>
      <c r="I614" s="114">
        <f t="shared" si="6780"/>
        <v>0</v>
      </c>
      <c r="J614" s="114">
        <f t="shared" si="6781"/>
        <v>0</v>
      </c>
      <c r="K614" s="114"/>
      <c r="L614" s="147"/>
      <c r="M614" s="147"/>
      <c r="N614" s="114"/>
      <c r="O614" s="147"/>
      <c r="P614" s="114"/>
      <c r="Q614" s="114"/>
      <c r="R614" s="114"/>
      <c r="S614" s="114"/>
      <c r="T614" s="114"/>
      <c r="U614" s="114"/>
      <c r="V614" s="114"/>
      <c r="W614" s="114"/>
      <c r="X614" s="114">
        <f>VLOOKUP($C614,'1 预算编制表单'!$C:$BJ,27,FALSE)</f>
        <v>0</v>
      </c>
      <c r="Y614" s="114">
        <f>X614-Z614</f>
        <v>0</v>
      </c>
      <c r="Z614" s="114"/>
      <c r="AA614" s="114">
        <f>VLOOKUP($C614,'1 预算编制表单'!$C:$BJ,30,FALSE)</f>
        <v>0</v>
      </c>
      <c r="AB614" s="114">
        <f>AA614-AC614</f>
        <v>0</v>
      </c>
      <c r="AC614" s="114"/>
      <c r="AD614" s="114">
        <f>VLOOKUP($C614,'1 预算编制表单'!$C:$BJ,33,FALSE)</f>
        <v>0</v>
      </c>
      <c r="AE614" s="114">
        <f>AD614-AF614</f>
        <v>0</v>
      </c>
      <c r="AF614" s="114"/>
      <c r="AG614" s="114">
        <f>VLOOKUP($C614,'1 预算编制表单'!$C:$BJ,36,FALSE)</f>
        <v>0</v>
      </c>
      <c r="AH614" s="114">
        <f>AG614-AI614</f>
        <v>0</v>
      </c>
      <c r="AI614" s="114"/>
      <c r="AJ614" s="114">
        <f>VLOOKUP($C614,'1 预算编制表单'!$C:$BJ,39,FALSE)</f>
        <v>0</v>
      </c>
      <c r="AK614" s="114">
        <f>AJ614-AL614</f>
        <v>0</v>
      </c>
      <c r="AL614" s="114"/>
      <c r="AM614" s="114">
        <f>VLOOKUP($C614,'1 预算编制表单'!$C:$BJ,42,FALSE)</f>
        <v>0</v>
      </c>
      <c r="AN614" s="114">
        <f>AM614-AO614</f>
        <v>0</v>
      </c>
      <c r="AO614" s="114"/>
      <c r="AP614" s="114">
        <f>VLOOKUP($C614,'1 预算编制表单'!$C:$BJ,45,FALSE)</f>
        <v>0</v>
      </c>
      <c r="AQ614" s="114">
        <f>AP614-AR614</f>
        <v>0</v>
      </c>
      <c r="AR614" s="114"/>
      <c r="AS614" s="114">
        <f>VLOOKUP($C614,'1 预算编制表单'!$C:$BJ,48,FALSE)</f>
        <v>0</v>
      </c>
      <c r="AT614" s="114">
        <f>AS614-AU614</f>
        <v>0</v>
      </c>
      <c r="AU614" s="114"/>
      <c r="AV614" s="114">
        <f>VLOOKUP($C614,'1 预算编制表单'!$C:$BJ,51,FALSE)</f>
        <v>0</v>
      </c>
      <c r="AW614" s="114">
        <f>AV614-AX614</f>
        <v>0</v>
      </c>
      <c r="AX614" s="114"/>
      <c r="AY614" s="114">
        <f>VLOOKUP($C614,'1 预算编制表单'!$C:$BJ,54,FALSE)</f>
        <v>0</v>
      </c>
      <c r="AZ614" s="114">
        <f>AY614-BA614</f>
        <v>0</v>
      </c>
      <c r="BA614" s="114"/>
      <c r="BB614" s="114">
        <f>VLOOKUP($C614,'1 预算编制表单'!$C:$BJ,57,FALSE)</f>
        <v>0</v>
      </c>
      <c r="BC614" s="114">
        <f>BB614-BD614</f>
        <v>0</v>
      </c>
      <c r="BD614" s="114"/>
      <c r="BE614" s="114">
        <f>VLOOKUP($C614,'1 预算编制表单'!$C:$BJ,60,FALSE)</f>
        <v>0</v>
      </c>
      <c r="BF614" s="114">
        <f>BE614-BG614</f>
        <v>0</v>
      </c>
      <c r="BG614" s="114"/>
      <c r="BH614" s="114">
        <f>VLOOKUP($C614,'1 预算编制表单'!$C:$BJ,27,FALSE)</f>
        <v>0</v>
      </c>
      <c r="BI614" s="114">
        <f>BH614-BJ614</f>
        <v>0</v>
      </c>
      <c r="BJ614" s="114"/>
      <c r="BK614" s="114">
        <f>VLOOKUP($C614,'1 预算编制表单'!$C:$BJ,30,FALSE)</f>
        <v>0</v>
      </c>
      <c r="BL614" s="114">
        <f>BK614-BM614</f>
        <v>0</v>
      </c>
      <c r="BM614" s="114"/>
      <c r="BN614" s="114">
        <f>VLOOKUP($C614,'1 预算编制表单'!$C:$BJ,33,FALSE)</f>
        <v>0</v>
      </c>
      <c r="BO614" s="114">
        <f>BN614-BP614</f>
        <v>0</v>
      </c>
      <c r="BP614" s="114"/>
      <c r="BQ614" s="114">
        <f>VLOOKUP($C614,'1 预算编制表单'!$C:$BJ,36,FALSE)</f>
        <v>0</v>
      </c>
      <c r="BR614" s="114">
        <f>BQ614-BS614</f>
        <v>0</v>
      </c>
      <c r="BS614" s="114"/>
      <c r="BT614" s="114">
        <f>VLOOKUP($C614,'1 预算编制表单'!$C:$BJ,39,FALSE)</f>
        <v>0</v>
      </c>
      <c r="BU614" s="114">
        <f>BT614-BV614</f>
        <v>0</v>
      </c>
      <c r="BV614" s="114"/>
      <c r="BW614" s="114">
        <f>VLOOKUP($C614,'1 预算编制表单'!$C:$BJ,42,FALSE)</f>
        <v>0</v>
      </c>
      <c r="BX614" s="114">
        <f>BW614-BY614</f>
        <v>0</v>
      </c>
      <c r="BY614" s="114"/>
      <c r="BZ614" s="114">
        <f>VLOOKUP($C614,'1 预算编制表单'!$C:$BJ,45,FALSE)</f>
        <v>0</v>
      </c>
      <c r="CA614" s="114">
        <f>BZ614-CB614</f>
        <v>0</v>
      </c>
      <c r="CB614" s="114"/>
      <c r="CC614" s="114">
        <f>VLOOKUP($C614,'1 预算编制表单'!$C:$BJ,48,FALSE)</f>
        <v>0</v>
      </c>
      <c r="CD614" s="114">
        <f>CC614-CE614</f>
        <v>0</v>
      </c>
      <c r="CE614" s="114"/>
      <c r="CF614" s="114">
        <f>VLOOKUP($C614,'1 预算编制表单'!$C:$BJ,51,FALSE)</f>
        <v>0</v>
      </c>
      <c r="CG614" s="114">
        <f>CF614-CH614</f>
        <v>0</v>
      </c>
      <c r="CH614" s="114"/>
      <c r="CI614" s="114">
        <f>VLOOKUP($C614,'1 预算编制表单'!$C:$BJ,54,FALSE)</f>
        <v>0</v>
      </c>
      <c r="CJ614" s="114">
        <f>CI614-CK614</f>
        <v>0</v>
      </c>
      <c r="CK614" s="114"/>
      <c r="CL614" s="114">
        <f>VLOOKUP($C614,'1 预算编制表单'!$C:$BJ,57,FALSE)</f>
        <v>0</v>
      </c>
      <c r="CM614" s="114">
        <f>CL614-CN614</f>
        <v>0</v>
      </c>
      <c r="CN614" s="114"/>
      <c r="CO614" s="114">
        <f>VLOOKUP($C614,'1 预算编制表单'!$C:$BJ,60,FALSE)</f>
        <v>0</v>
      </c>
      <c r="CP614" s="114">
        <f>CO614-CQ614</f>
        <v>0</v>
      </c>
      <c r="CQ614" s="114"/>
    </row>
    <row r="615" s="86" customFormat="1" ht="24" customHeight="1" outlineLevel="1" spans="1:95">
      <c r="A615" s="169"/>
      <c r="B615" s="170" t="s">
        <v>779</v>
      </c>
      <c r="C615" s="171" t="s">
        <v>78</v>
      </c>
      <c r="D615" s="169" t="s">
        <v>79</v>
      </c>
      <c r="E615" s="170" t="s">
        <v>2308</v>
      </c>
      <c r="F615" s="170"/>
      <c r="G615" s="170" t="s">
        <v>1836</v>
      </c>
      <c r="H615" s="172">
        <f t="shared" si="6779"/>
        <v>0</v>
      </c>
      <c r="I615" s="172">
        <f t="shared" si="6780"/>
        <v>0</v>
      </c>
      <c r="J615" s="172">
        <f t="shared" si="6781"/>
        <v>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0</v>
      </c>
      <c r="AF615" s="172">
        <f>报销单计算表!D8</f>
        <v>0</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0</v>
      </c>
      <c r="AO615" s="172">
        <f>报销单计算表!G8</f>
        <v>0</v>
      </c>
      <c r="AP615" s="172">
        <f>VLOOKUP($C615,'1 预算编制表单'!$C:$BJ,45,FALSE)</f>
        <v>0</v>
      </c>
      <c r="AQ615" s="172">
        <f>AP615-AR615</f>
        <v>0</v>
      </c>
      <c r="AR615" s="172">
        <f>报销单计算表!H8</f>
        <v>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spans="1:95">
      <c r="A616" s="108"/>
      <c r="B616" s="109" t="s">
        <v>779</v>
      </c>
      <c r="C616" s="110">
        <v>1.6</v>
      </c>
      <c r="D616" s="108" t="s">
        <v>217</v>
      </c>
      <c r="E616" s="108"/>
      <c r="F616" s="108" t="s">
        <v>2309</v>
      </c>
      <c r="G616" s="109"/>
      <c r="H616" s="167">
        <f t="shared" si="6779"/>
        <v>6500</v>
      </c>
      <c r="I616" s="167">
        <f t="shared" si="6780"/>
        <v>2154.89</v>
      </c>
      <c r="J616" s="167">
        <f t="shared" si="6781"/>
        <v>4345.11</v>
      </c>
      <c r="K616" s="167"/>
      <c r="L616" s="168"/>
      <c r="M616" s="168"/>
      <c r="N616" s="167"/>
      <c r="O616" s="168"/>
      <c r="P616" s="167"/>
      <c r="Q616" s="167"/>
      <c r="R616" s="167"/>
      <c r="S616" s="167"/>
      <c r="T616" s="167"/>
      <c r="U616" s="167"/>
      <c r="V616" s="167"/>
      <c r="W616" s="167"/>
      <c r="X616" s="167">
        <f>VLOOKUP($C616,'1 预算编制表单'!$C:$BJ,27,FALSE)</f>
        <v>6500</v>
      </c>
      <c r="Y616" s="167">
        <f t="shared" ref="Y616:AC616" si="6782">Y617+Y618+Y619+Y620+Y621</f>
        <v>6500</v>
      </c>
      <c r="Z616" s="167">
        <f t="shared" si="6782"/>
        <v>0</v>
      </c>
      <c r="AA616" s="167">
        <f>VLOOKUP($C616,'1 预算编制表单'!$C:$BJ,30,FALSE)</f>
        <v>0</v>
      </c>
      <c r="AB616" s="167">
        <f t="shared" si="6782"/>
        <v>0</v>
      </c>
      <c r="AC616" s="167">
        <f t="shared" si="6782"/>
        <v>0</v>
      </c>
      <c r="AD616" s="167">
        <f>VLOOKUP($C616,'1 预算编制表单'!$C:$BJ,33,FALSE)</f>
        <v>0</v>
      </c>
      <c r="AE616" s="167">
        <f t="shared" ref="AE616:AI616" si="6783">AE617+AE618+AE619+AE620+AE621</f>
        <v>-287.56</v>
      </c>
      <c r="AF616" s="167">
        <f t="shared" si="6783"/>
        <v>287.56</v>
      </c>
      <c r="AG616" s="167">
        <f>VLOOKUP($C616,'1 预算编制表单'!$C:$BJ,36,FALSE)</f>
        <v>0</v>
      </c>
      <c r="AH616" s="167">
        <f t="shared" si="6783"/>
        <v>-3778.55</v>
      </c>
      <c r="AI616" s="167">
        <f t="shared" si="6783"/>
        <v>3778.55</v>
      </c>
      <c r="AJ616" s="167">
        <f>VLOOKUP($C616,'1 预算编制表单'!$C:$BJ,39,FALSE)</f>
        <v>0</v>
      </c>
      <c r="AK616" s="167">
        <f t="shared" ref="AK616:AO616" si="6784">AK617+AK618+AK619+AK620+AK621</f>
        <v>0</v>
      </c>
      <c r="AL616" s="167">
        <f t="shared" si="6784"/>
        <v>0</v>
      </c>
      <c r="AM616" s="167">
        <f>VLOOKUP($C616,'1 预算编制表单'!$C:$BJ,42,FALSE)</f>
        <v>0</v>
      </c>
      <c r="AN616" s="167">
        <f t="shared" si="6784"/>
        <v>-279</v>
      </c>
      <c r="AO616" s="167">
        <f t="shared" si="6784"/>
        <v>279</v>
      </c>
      <c r="AP616" s="167">
        <f>VLOOKUP($C616,'1 预算编制表单'!$C:$BJ,45,FALSE)</f>
        <v>0</v>
      </c>
      <c r="AQ616" s="167">
        <f t="shared" ref="AQ616:AU616" si="6785">AQ617+AQ618+AQ619+AQ620+AQ621</f>
        <v>0</v>
      </c>
      <c r="AR616" s="167">
        <f t="shared" si="6785"/>
        <v>0</v>
      </c>
      <c r="AS616" s="167">
        <f>VLOOKUP($C616,'1 预算编制表单'!$C:$BJ,48,FALSE)</f>
        <v>0</v>
      </c>
      <c r="AT616" s="167">
        <f t="shared" si="6785"/>
        <v>0</v>
      </c>
      <c r="AU616" s="167">
        <f t="shared" si="6785"/>
        <v>0</v>
      </c>
      <c r="AV616" s="167">
        <f>VLOOKUP($C616,'1 预算编制表单'!$C:$BJ,51,FALSE)</f>
        <v>0</v>
      </c>
      <c r="AW616" s="167">
        <f t="shared" ref="AW616:BA616" si="6786">AW617+AW618+AW619+AW620+AW621</f>
        <v>0</v>
      </c>
      <c r="AX616" s="167">
        <f t="shared" si="6786"/>
        <v>0</v>
      </c>
      <c r="AY616" s="167">
        <f>VLOOKUP($C616,'1 预算编制表单'!$C:$BJ,54,FALSE)</f>
        <v>0</v>
      </c>
      <c r="AZ616" s="167">
        <f t="shared" si="6786"/>
        <v>0</v>
      </c>
      <c r="BA616" s="167">
        <f t="shared" si="6786"/>
        <v>0</v>
      </c>
      <c r="BB616" s="167">
        <f>VLOOKUP($C616,'1 预算编制表单'!$C:$BJ,57,FALSE)</f>
        <v>0</v>
      </c>
      <c r="BC616" s="167">
        <f t="shared" ref="BC616:BG616" si="6787">BC617+BC618+BC619+BC620+BC621</f>
        <v>0</v>
      </c>
      <c r="BD616" s="167">
        <f t="shared" si="6787"/>
        <v>0</v>
      </c>
      <c r="BE616" s="167">
        <f>VLOOKUP($C616,'1 预算编制表单'!$C:$BJ,60,FALSE)</f>
        <v>0</v>
      </c>
      <c r="BF616" s="167">
        <f t="shared" si="6787"/>
        <v>0</v>
      </c>
      <c r="BG616" s="167">
        <f t="shared" si="6787"/>
        <v>0</v>
      </c>
      <c r="BH616" s="167">
        <f>VLOOKUP($C616,'1 预算编制表单'!$C:$BJ,27,FALSE)</f>
        <v>6500</v>
      </c>
      <c r="BI616" s="167">
        <f t="shared" ref="BI616:BM616" si="6788">BI617+BI618+BI619+BI620+BI621</f>
        <v>6500</v>
      </c>
      <c r="BJ616" s="167">
        <f t="shared" si="6788"/>
        <v>0</v>
      </c>
      <c r="BK616" s="167">
        <f>VLOOKUP($C616,'1 预算编制表单'!$C:$BJ,30,FALSE)</f>
        <v>0</v>
      </c>
      <c r="BL616" s="167">
        <f t="shared" si="6788"/>
        <v>0</v>
      </c>
      <c r="BM616" s="167">
        <f t="shared" si="6788"/>
        <v>0</v>
      </c>
      <c r="BN616" s="167">
        <f>VLOOKUP($C616,'1 预算编制表单'!$C:$BJ,33,FALSE)</f>
        <v>0</v>
      </c>
      <c r="BO616" s="167">
        <f t="shared" ref="BO616:BS616" si="6789">BO617+BO618+BO619+BO620+BO621</f>
        <v>0</v>
      </c>
      <c r="BP616" s="167">
        <f t="shared" si="6789"/>
        <v>0</v>
      </c>
      <c r="BQ616" s="167">
        <f>VLOOKUP($C616,'1 预算编制表单'!$C:$BJ,36,FALSE)</f>
        <v>0</v>
      </c>
      <c r="BR616" s="167">
        <f t="shared" si="6789"/>
        <v>0</v>
      </c>
      <c r="BS616" s="167">
        <f t="shared" si="6789"/>
        <v>0</v>
      </c>
      <c r="BT616" s="167">
        <f>VLOOKUP($C616,'1 预算编制表单'!$C:$BJ,39,FALSE)</f>
        <v>0</v>
      </c>
      <c r="BU616" s="167">
        <f t="shared" ref="BU616:BY616" si="6790">BU617+BU618+BU619+BU620+BU621</f>
        <v>0</v>
      </c>
      <c r="BV616" s="167">
        <f t="shared" si="6790"/>
        <v>0</v>
      </c>
      <c r="BW616" s="167">
        <f>VLOOKUP($C616,'1 预算编制表单'!$C:$BJ,42,FALSE)</f>
        <v>0</v>
      </c>
      <c r="BX616" s="167">
        <f t="shared" si="6790"/>
        <v>0</v>
      </c>
      <c r="BY616" s="167">
        <f t="shared" si="6790"/>
        <v>0</v>
      </c>
      <c r="BZ616" s="167">
        <f>VLOOKUP($C616,'1 预算编制表单'!$C:$BJ,45,FALSE)</f>
        <v>0</v>
      </c>
      <c r="CA616" s="167">
        <f t="shared" ref="CA616:CE616" si="6791">CA617+CA618+CA619+CA620+CA621</f>
        <v>0</v>
      </c>
      <c r="CB616" s="167">
        <f t="shared" si="6791"/>
        <v>0</v>
      </c>
      <c r="CC616" s="167">
        <f>VLOOKUP($C616,'1 预算编制表单'!$C:$BJ,48,FALSE)</f>
        <v>0</v>
      </c>
      <c r="CD616" s="167">
        <f t="shared" si="6791"/>
        <v>0</v>
      </c>
      <c r="CE616" s="167">
        <f t="shared" si="6791"/>
        <v>0</v>
      </c>
      <c r="CF616" s="167">
        <f>VLOOKUP($C616,'1 预算编制表单'!$C:$BJ,51,FALSE)</f>
        <v>0</v>
      </c>
      <c r="CG616" s="167">
        <f t="shared" ref="CG616:CK616" si="6792">CG617+CG618+CG619+CG620+CG621</f>
        <v>0</v>
      </c>
      <c r="CH616" s="167">
        <f t="shared" si="6792"/>
        <v>0</v>
      </c>
      <c r="CI616" s="167">
        <f>VLOOKUP($C616,'1 预算编制表单'!$C:$BJ,54,FALSE)</f>
        <v>0</v>
      </c>
      <c r="CJ616" s="167">
        <f t="shared" si="6792"/>
        <v>0</v>
      </c>
      <c r="CK616" s="167">
        <f t="shared" si="6792"/>
        <v>0</v>
      </c>
      <c r="CL616" s="167">
        <f>VLOOKUP($C616,'1 预算编制表单'!$C:$BJ,57,FALSE)</f>
        <v>0</v>
      </c>
      <c r="CM616" s="167">
        <f t="shared" ref="CM616:CQ616" si="6793">CM617+CM618+CM619+CM620+CM621</f>
        <v>0</v>
      </c>
      <c r="CN616" s="167">
        <f t="shared" si="6793"/>
        <v>0</v>
      </c>
      <c r="CO616" s="167">
        <f>VLOOKUP($C616,'1 预算编制表单'!$C:$BJ,60,FALSE)</f>
        <v>0</v>
      </c>
      <c r="CP616" s="167">
        <f t="shared" si="6793"/>
        <v>0</v>
      </c>
      <c r="CQ616" s="167">
        <f t="shared" si="6793"/>
        <v>0</v>
      </c>
    </row>
    <row r="617" ht="24" customHeight="1" outlineLevel="1" spans="1:95">
      <c r="A617" s="29"/>
      <c r="B617" s="112" t="s">
        <v>779</v>
      </c>
      <c r="C617" s="113" t="s">
        <v>2310</v>
      </c>
      <c r="D617" s="29" t="s">
        <v>2311</v>
      </c>
      <c r="E617" s="29"/>
      <c r="F617" s="29"/>
      <c r="G617" s="112"/>
      <c r="H617" s="114">
        <f t="shared" si="6779"/>
        <v>0</v>
      </c>
      <c r="I617" s="114">
        <f t="shared" si="6780"/>
        <v>-4345.11</v>
      </c>
      <c r="J617" s="114">
        <f t="shared" si="6781"/>
        <v>4345.11</v>
      </c>
      <c r="K617" s="114"/>
      <c r="L617" s="147"/>
      <c r="M617" s="147"/>
      <c r="N617" s="114"/>
      <c r="O617" s="147"/>
      <c r="P617" s="114"/>
      <c r="Q617" s="114"/>
      <c r="R617" s="114"/>
      <c r="S617" s="114"/>
      <c r="T617" s="114"/>
      <c r="U617" s="114"/>
      <c r="V617" s="114"/>
      <c r="W617" s="114"/>
      <c r="X617" s="117">
        <f>VLOOKUP($C617,'1 预算编制表单'!$C:$BJ,27,FALSE)</f>
        <v>0</v>
      </c>
      <c r="Y617" s="117">
        <f>X617-Z617</f>
        <v>0</v>
      </c>
      <c r="Z617" s="117">
        <f>SUMIF(物资过程计算表!$B:$B,$C617,物资过程计算表!$D:$D)</f>
        <v>0</v>
      </c>
      <c r="AA617" s="117">
        <f>VLOOKUP($C617,'1 预算编制表单'!$C:$BJ,30,FALSE)</f>
        <v>0</v>
      </c>
      <c r="AB617" s="117">
        <f>AA617-AC617</f>
        <v>0</v>
      </c>
      <c r="AC617" s="117">
        <f>SUMIF(物资过程计算表!$B:$B,$C617,物资过程计算表!E:E)</f>
        <v>0</v>
      </c>
      <c r="AD617" s="117">
        <f>VLOOKUP($C617,'1 预算编制表单'!$C:$BJ,33,FALSE)</f>
        <v>0</v>
      </c>
      <c r="AE617" s="117">
        <f>AD617-AF617</f>
        <v>-287.56</v>
      </c>
      <c r="AF617" s="117">
        <f>SUMIF(物资过程计算表!$B:$B,$C617,物资过程计算表!F:F)</f>
        <v>287.56</v>
      </c>
      <c r="AG617" s="117">
        <f>VLOOKUP($C617,'1 预算编制表单'!$C:$BJ,36,FALSE)</f>
        <v>0</v>
      </c>
      <c r="AH617" s="117">
        <f>AG617-AI617</f>
        <v>-3778.55</v>
      </c>
      <c r="AI617" s="117">
        <f>SUMIF(物资过程计算表!$B:$B,$C617,物资过程计算表!G:G)</f>
        <v>3778.55</v>
      </c>
      <c r="AJ617" s="117">
        <f>VLOOKUP($C617,'1 预算编制表单'!$C:$BJ,39,FALSE)</f>
        <v>0</v>
      </c>
      <c r="AK617" s="117">
        <f>AJ617-AL617</f>
        <v>0</v>
      </c>
      <c r="AL617" s="117">
        <f>SUMIF(物资过程计算表!$B:$B,$C617,物资过程计算表!H:H)</f>
        <v>0</v>
      </c>
      <c r="AM617" s="117">
        <f>VLOOKUP($C617,'1 预算编制表单'!$C:$BJ,42,FALSE)</f>
        <v>0</v>
      </c>
      <c r="AN617" s="117">
        <f>AM617-AO617</f>
        <v>-279</v>
      </c>
      <c r="AO617" s="117">
        <f>SUMIF(物资过程计算表!$B:$B,$C617,物资过程计算表!I:I)</f>
        <v>279</v>
      </c>
      <c r="AP617" s="117">
        <f>VLOOKUP($C617,'1 预算编制表单'!$C:$BJ,45,FALSE)</f>
        <v>0</v>
      </c>
      <c r="AQ617" s="117">
        <f>AP617-AR617</f>
        <v>0</v>
      </c>
      <c r="AR617" s="117">
        <f>SUMIF(物资过程计算表!$B:$B,$C617,物资过程计算表!J:J)</f>
        <v>0</v>
      </c>
      <c r="AS617" s="117">
        <f>VLOOKUP($C617,'1 预算编制表单'!$C:$BJ,48,FALSE)</f>
        <v>0</v>
      </c>
      <c r="AT617" s="117">
        <f>AS617-AU617</f>
        <v>0</v>
      </c>
      <c r="AU617" s="117">
        <f>SUMIF(物资过程计算表!$B:$B,$C617,物资过程计算表!K:K)</f>
        <v>0</v>
      </c>
      <c r="AV617" s="117">
        <f>VLOOKUP($C617,'1 预算编制表单'!$C:$BJ,51,FALSE)</f>
        <v>0</v>
      </c>
      <c r="AW617" s="117">
        <f>AV617-AX617</f>
        <v>0</v>
      </c>
      <c r="AX617" s="117">
        <f>SUMIF(物资过程计算表!$B:$B,$C617,物资过程计算表!L:L)</f>
        <v>0</v>
      </c>
      <c r="AY617" s="117">
        <f>VLOOKUP($C617,'1 预算编制表单'!$C:$BJ,54,FALSE)</f>
        <v>0</v>
      </c>
      <c r="AZ617" s="117">
        <f>AY617-BA617</f>
        <v>0</v>
      </c>
      <c r="BA617" s="117">
        <f>SUMIF(物资过程计算表!$B:$B,$C617,物资过程计算表!M:M)</f>
        <v>0</v>
      </c>
      <c r="BB617" s="117">
        <f>VLOOKUP($C617,'1 预算编制表单'!$C:$BJ,57,FALSE)</f>
        <v>0</v>
      </c>
      <c r="BC617" s="117">
        <f>BB617-BD617</f>
        <v>0</v>
      </c>
      <c r="BD617" s="117">
        <f>SUMIF(物资过程计算表!$B:$B,$C617,物资过程计算表!N:N)</f>
        <v>0</v>
      </c>
      <c r="BE617" s="117">
        <f>VLOOKUP($C617,'1 预算编制表单'!$C:$BJ,60,FALSE)</f>
        <v>0</v>
      </c>
      <c r="BF617" s="117">
        <f>BE617-BG617</f>
        <v>0</v>
      </c>
      <c r="BG617" s="117">
        <f>SUMIF(物资过程计算表!$B:$B,$C617,物资过程计算表!O:O)</f>
        <v>0</v>
      </c>
      <c r="BH617" s="114">
        <f>VLOOKUP($C617,'1 预算编制表单'!$C:$BJ,27,FALSE)</f>
        <v>0</v>
      </c>
      <c r="BI617" s="114">
        <f t="shared" ref="BI617:BI621" si="6794">BH617-BJ617</f>
        <v>0</v>
      </c>
      <c r="BJ617" s="114"/>
      <c r="BK617" s="114">
        <f>VLOOKUP($C617,'1 预算编制表单'!$C:$BJ,30,FALSE)</f>
        <v>0</v>
      </c>
      <c r="BL617" s="114">
        <f t="shared" ref="BL617:BL621" si="6795">BK617-BM617</f>
        <v>0</v>
      </c>
      <c r="BM617" s="114"/>
      <c r="BN617" s="114">
        <f>VLOOKUP($C617,'1 预算编制表单'!$C:$BJ,33,FALSE)</f>
        <v>0</v>
      </c>
      <c r="BO617" s="114">
        <f t="shared" ref="BO617:BO621" si="6796">BN617-BP617</f>
        <v>0</v>
      </c>
      <c r="BP617" s="114"/>
      <c r="BQ617" s="114">
        <f>VLOOKUP($C617,'1 预算编制表单'!$C:$BJ,36,FALSE)</f>
        <v>0</v>
      </c>
      <c r="BR617" s="114">
        <f t="shared" ref="BR617:BR621" si="6797">BQ617-BS617</f>
        <v>0</v>
      </c>
      <c r="BS617" s="114"/>
      <c r="BT617" s="114">
        <f>VLOOKUP($C617,'1 预算编制表单'!$C:$BJ,39,FALSE)</f>
        <v>0</v>
      </c>
      <c r="BU617" s="114">
        <f t="shared" ref="BU617:BU621" si="6798">BT617-BV617</f>
        <v>0</v>
      </c>
      <c r="BV617" s="114"/>
      <c r="BW617" s="114">
        <f>VLOOKUP($C617,'1 预算编制表单'!$C:$BJ,42,FALSE)</f>
        <v>0</v>
      </c>
      <c r="BX617" s="114">
        <f t="shared" ref="BX617:BX621" si="6799">BW617-BY617</f>
        <v>0</v>
      </c>
      <c r="BY617" s="114"/>
      <c r="BZ617" s="114">
        <f>VLOOKUP($C617,'1 预算编制表单'!$C:$BJ,45,FALSE)</f>
        <v>0</v>
      </c>
      <c r="CA617" s="114">
        <f t="shared" ref="CA617:CA621" si="6800">BZ617-CB617</f>
        <v>0</v>
      </c>
      <c r="CB617" s="114"/>
      <c r="CC617" s="114">
        <f>VLOOKUP($C617,'1 预算编制表单'!$C:$BJ,48,FALSE)</f>
        <v>0</v>
      </c>
      <c r="CD617" s="114">
        <f t="shared" ref="CD617:CD621" si="6801">CC617-CE617</f>
        <v>0</v>
      </c>
      <c r="CE617" s="114"/>
      <c r="CF617" s="114">
        <f>VLOOKUP($C617,'1 预算编制表单'!$C:$BJ,51,FALSE)</f>
        <v>0</v>
      </c>
      <c r="CG617" s="114">
        <f t="shared" ref="CG617:CG621" si="6802">CF617-CH617</f>
        <v>0</v>
      </c>
      <c r="CH617" s="114"/>
      <c r="CI617" s="114">
        <f>VLOOKUP($C617,'1 预算编制表单'!$C:$BJ,54,FALSE)</f>
        <v>0</v>
      </c>
      <c r="CJ617" s="114">
        <f t="shared" ref="CJ617:CJ621" si="6803">CI617-CK617</f>
        <v>0</v>
      </c>
      <c r="CK617" s="114"/>
      <c r="CL617" s="114">
        <f>VLOOKUP($C617,'1 预算编制表单'!$C:$BJ,57,FALSE)</f>
        <v>0</v>
      </c>
      <c r="CM617" s="114">
        <f t="shared" ref="CM617:CM621" si="6804">CL617-CN617</f>
        <v>0</v>
      </c>
      <c r="CN617" s="114"/>
      <c r="CO617" s="114">
        <f>VLOOKUP($C617,'1 预算编制表单'!$C:$BJ,60,FALSE)</f>
        <v>0</v>
      </c>
      <c r="CP617" s="114">
        <f t="shared" ref="CP617:CP621" si="6805">CO617-CQ617</f>
        <v>0</v>
      </c>
      <c r="CQ617" s="114"/>
    </row>
    <row r="618" ht="24" customHeight="1" outlineLevel="1" spans="1:95">
      <c r="A618" s="29"/>
      <c r="B618" s="112" t="s">
        <v>779</v>
      </c>
      <c r="C618" s="113" t="s">
        <v>2364</v>
      </c>
      <c r="D618" s="29" t="s">
        <v>2365</v>
      </c>
      <c r="E618" s="112" t="s">
        <v>2366</v>
      </c>
      <c r="F618" s="112" t="s">
        <v>1610</v>
      </c>
      <c r="G618" s="112" t="s">
        <v>928</v>
      </c>
      <c r="H618" s="114">
        <f t="shared" si="6779"/>
        <v>3000</v>
      </c>
      <c r="I618" s="114">
        <f t="shared" si="6780"/>
        <v>3000</v>
      </c>
      <c r="J618" s="114">
        <f t="shared" si="6781"/>
        <v>0</v>
      </c>
      <c r="K618" s="114"/>
      <c r="L618" s="147"/>
      <c r="M618" s="147"/>
      <c r="N618" s="114"/>
      <c r="O618" s="147"/>
      <c r="P618" s="114"/>
      <c r="Q618" s="114"/>
      <c r="R618" s="114"/>
      <c r="S618" s="114"/>
      <c r="T618" s="114"/>
      <c r="U618" s="114"/>
      <c r="V618" s="114"/>
      <c r="W618" s="114"/>
      <c r="X618" s="114">
        <f>VLOOKUP($C618,'1 预算编制表单'!$C:$BJ,27,FALSE)</f>
        <v>3000</v>
      </c>
      <c r="Y618" s="114">
        <f t="shared" ref="Y618:Y621" si="6806">X618-Z618</f>
        <v>3000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3000</v>
      </c>
      <c r="BI618" s="114">
        <f t="shared" si="6794"/>
        <v>3000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customHeight="1" outlineLevel="1" spans="1:95">
      <c r="A619" s="29"/>
      <c r="B619" s="112" t="s">
        <v>779</v>
      </c>
      <c r="C619" s="113" t="s">
        <v>2367</v>
      </c>
      <c r="D619" s="29" t="s">
        <v>2368</v>
      </c>
      <c r="E619" s="112" t="s">
        <v>2369</v>
      </c>
      <c r="F619" s="112" t="s">
        <v>1610</v>
      </c>
      <c r="G619" s="112" t="s">
        <v>928</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customHeight="1" outlineLevel="1" spans="1:95">
      <c r="A620" s="29"/>
      <c r="B620" s="112" t="s">
        <v>779</v>
      </c>
      <c r="C620" s="113" t="s">
        <v>2370</v>
      </c>
      <c r="D620" s="29" t="s">
        <v>2371</v>
      </c>
      <c r="E620" s="29"/>
      <c r="F620" s="112" t="s">
        <v>1610</v>
      </c>
      <c r="G620" s="112" t="s">
        <v>928</v>
      </c>
      <c r="H620" s="114">
        <f t="shared" si="6779"/>
        <v>3500</v>
      </c>
      <c r="I620" s="114">
        <f t="shared" si="6780"/>
        <v>3500</v>
      </c>
      <c r="J620" s="114">
        <f t="shared" si="6781"/>
        <v>0</v>
      </c>
      <c r="K620" s="114"/>
      <c r="L620" s="147"/>
      <c r="M620" s="147"/>
      <c r="N620" s="114"/>
      <c r="O620" s="147"/>
      <c r="P620" s="114"/>
      <c r="Q620" s="114"/>
      <c r="R620" s="114"/>
      <c r="S620" s="114"/>
      <c r="T620" s="114"/>
      <c r="U620" s="114"/>
      <c r="V620" s="114"/>
      <c r="W620" s="114"/>
      <c r="X620" s="114">
        <f>VLOOKUP($C620,'1 预算编制表单'!$C:$BJ,27,FALSE)</f>
        <v>3500</v>
      </c>
      <c r="Y620" s="114">
        <f t="shared" si="6806"/>
        <v>3500</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3500</v>
      </c>
      <c r="BI620" s="114">
        <f t="shared" si="6794"/>
        <v>3500</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customHeight="1" outlineLevel="1" spans="1:95">
      <c r="A621" s="29"/>
      <c r="B621" s="112" t="s">
        <v>779</v>
      </c>
      <c r="C621" s="113" t="s">
        <v>2372</v>
      </c>
      <c r="D621" s="29" t="s">
        <v>2373</v>
      </c>
      <c r="E621" s="29"/>
      <c r="F621" s="112" t="s">
        <v>1610</v>
      </c>
      <c r="G621" s="112" t="s">
        <v>928</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3"/>
  <sheetViews>
    <sheetView zoomScale="70" zoomScaleNormal="70" topLeftCell="B6" workbookViewId="0">
      <selection activeCell="D9" sqref="B9:D9"/>
    </sheetView>
  </sheetViews>
  <sheetFormatPr defaultColWidth="9" defaultRowHeight="13.5"/>
  <cols>
    <col min="1" max="5" width="9" style="65"/>
    <col min="6" max="6" width="11.5416666666667" style="65"/>
    <col min="7" max="7" width="9" style="65"/>
    <col min="8" max="9" width="11.5416666666667" style="65"/>
    <col min="10" max="16384" width="9" style="65"/>
  </cols>
  <sheetData>
    <row r="1" ht="32.45" customHeight="1" spans="1:13">
      <c r="A1" s="77" t="s">
        <v>2830</v>
      </c>
      <c r="B1" s="66"/>
      <c r="C1" s="66"/>
      <c r="D1" s="66"/>
      <c r="E1" s="66"/>
      <c r="F1" s="66"/>
      <c r="G1" s="66"/>
      <c r="H1" s="66"/>
      <c r="I1" s="66"/>
      <c r="J1" s="66"/>
      <c r="K1" s="66"/>
      <c r="L1" s="66"/>
      <c r="M1" s="66"/>
    </row>
    <row r="2" ht="14.25" spans="1:13">
      <c r="A2" s="77" t="s">
        <v>2831</v>
      </c>
      <c r="B2" s="66"/>
      <c r="C2" s="66"/>
      <c r="D2" s="66"/>
      <c r="E2" s="66"/>
      <c r="F2" s="66"/>
      <c r="G2" s="66"/>
      <c r="H2" s="66"/>
      <c r="I2" s="66"/>
      <c r="J2" s="66"/>
      <c r="K2" s="66"/>
      <c r="L2" s="66"/>
      <c r="M2" s="66"/>
    </row>
    <row r="3" ht="14.25" spans="1:13">
      <c r="A3" s="77" t="s">
        <v>2832</v>
      </c>
      <c r="B3" s="66"/>
      <c r="C3" s="66"/>
      <c r="D3" s="66"/>
      <c r="E3" s="66"/>
      <c r="F3" s="66"/>
      <c r="G3" s="66"/>
      <c r="H3" s="66"/>
      <c r="I3" s="66"/>
      <c r="J3" s="66"/>
      <c r="K3" s="66"/>
      <c r="L3" s="66"/>
      <c r="M3" s="66"/>
    </row>
    <row r="4" ht="28.5" spans="1:13">
      <c r="A4" s="78" t="s">
        <v>2833</v>
      </c>
      <c r="B4" s="78" t="s">
        <v>2834</v>
      </c>
      <c r="C4" s="78" t="s">
        <v>2835</v>
      </c>
      <c r="D4" s="78" t="s">
        <v>2836</v>
      </c>
      <c r="E4" s="78" t="s">
        <v>2837</v>
      </c>
      <c r="F4" s="78" t="s">
        <v>2838</v>
      </c>
      <c r="G4" s="78" t="s">
        <v>1227</v>
      </c>
      <c r="H4" s="78" t="s">
        <v>2839</v>
      </c>
      <c r="I4" s="78" t="s">
        <v>2840</v>
      </c>
      <c r="J4" s="78" t="s">
        <v>2841</v>
      </c>
      <c r="K4" s="78" t="s">
        <v>2842</v>
      </c>
      <c r="L4" s="78" t="s">
        <v>2843</v>
      </c>
      <c r="M4" s="78" t="s">
        <v>2844</v>
      </c>
    </row>
    <row r="5" ht="242.25" spans="1:13">
      <c r="A5" s="79" t="s">
        <v>2845</v>
      </c>
      <c r="B5" s="79" t="s">
        <v>2846</v>
      </c>
      <c r="C5" s="79" t="s">
        <v>2847</v>
      </c>
      <c r="D5" s="79" t="s">
        <v>2848</v>
      </c>
      <c r="E5" s="79" t="s">
        <v>2847</v>
      </c>
      <c r="F5" s="80">
        <v>53.77</v>
      </c>
      <c r="G5" s="80">
        <v>1</v>
      </c>
      <c r="H5" s="80">
        <v>53.77</v>
      </c>
      <c r="I5" s="80">
        <v>788.6</v>
      </c>
      <c r="J5" s="79" t="s">
        <v>2849</v>
      </c>
      <c r="K5" s="79" t="s">
        <v>2850</v>
      </c>
      <c r="L5" s="79" t="s">
        <v>2851</v>
      </c>
      <c r="M5" s="79" t="s">
        <v>2852</v>
      </c>
    </row>
    <row r="6" ht="242.25" spans="1:13">
      <c r="A6" s="79" t="s">
        <v>2853</v>
      </c>
      <c r="B6" s="79" t="s">
        <v>2854</v>
      </c>
      <c r="C6" s="79" t="s">
        <v>2855</v>
      </c>
      <c r="D6" s="79" t="s">
        <v>2856</v>
      </c>
      <c r="E6" s="79" t="s">
        <v>2857</v>
      </c>
      <c r="F6" s="80">
        <v>5.7</v>
      </c>
      <c r="G6" s="80">
        <v>40</v>
      </c>
      <c r="H6" s="80">
        <v>228</v>
      </c>
      <c r="I6" s="80">
        <v>228</v>
      </c>
      <c r="J6" s="79" t="s">
        <v>2858</v>
      </c>
      <c r="K6" s="79" t="s">
        <v>2850</v>
      </c>
      <c r="L6" s="79" t="s">
        <v>2851</v>
      </c>
      <c r="M6" s="79" t="s">
        <v>2859</v>
      </c>
    </row>
    <row r="7" ht="242.25" spans="1:13">
      <c r="A7" s="79" t="s">
        <v>2845</v>
      </c>
      <c r="B7" s="79" t="s">
        <v>2860</v>
      </c>
      <c r="C7" s="79" t="s">
        <v>2861</v>
      </c>
      <c r="D7" s="79" t="s">
        <v>2862</v>
      </c>
      <c r="E7" s="79" t="s">
        <v>2861</v>
      </c>
      <c r="F7" s="80">
        <v>27.12</v>
      </c>
      <c r="G7" s="80">
        <v>2</v>
      </c>
      <c r="H7" s="80">
        <v>54.24</v>
      </c>
      <c r="I7" s="80">
        <v>788.6</v>
      </c>
      <c r="J7" s="79" t="s">
        <v>2849</v>
      </c>
      <c r="K7" s="79" t="s">
        <v>2850</v>
      </c>
      <c r="L7" s="79" t="s">
        <v>2851</v>
      </c>
      <c r="M7" s="79" t="s">
        <v>2863</v>
      </c>
    </row>
    <row r="8" ht="242.25" spans="1:13">
      <c r="A8" s="79" t="s">
        <v>2845</v>
      </c>
      <c r="B8" s="79" t="s">
        <v>2864</v>
      </c>
      <c r="C8" s="79" t="s">
        <v>2865</v>
      </c>
      <c r="D8" s="79" t="s">
        <v>2866</v>
      </c>
      <c r="E8" s="79" t="s">
        <v>2865</v>
      </c>
      <c r="F8" s="80">
        <v>63.7</v>
      </c>
      <c r="G8" s="80">
        <v>1</v>
      </c>
      <c r="H8" s="80">
        <v>63.7</v>
      </c>
      <c r="I8" s="80">
        <v>788.6</v>
      </c>
      <c r="J8" s="79" t="s">
        <v>2849</v>
      </c>
      <c r="K8" s="79" t="s">
        <v>2850</v>
      </c>
      <c r="L8" s="79" t="s">
        <v>2851</v>
      </c>
      <c r="M8" s="79" t="s">
        <v>2867</v>
      </c>
    </row>
    <row r="9" ht="242.25" spans="1:13">
      <c r="A9" s="79" t="s">
        <v>2845</v>
      </c>
      <c r="B9" s="79" t="s">
        <v>2868</v>
      </c>
      <c r="C9" s="79" t="s">
        <v>2869</v>
      </c>
      <c r="D9" s="79" t="s">
        <v>2870</v>
      </c>
      <c r="E9" s="79" t="s">
        <v>2869</v>
      </c>
      <c r="F9" s="80">
        <v>36.81</v>
      </c>
      <c r="G9" s="80">
        <v>3</v>
      </c>
      <c r="H9" s="80">
        <v>110.43</v>
      </c>
      <c r="I9" s="80">
        <v>788.6</v>
      </c>
      <c r="J9" s="79" t="s">
        <v>2849</v>
      </c>
      <c r="K9" s="79" t="s">
        <v>2850</v>
      </c>
      <c r="L9" s="79" t="s">
        <v>2851</v>
      </c>
      <c r="M9" s="79" t="s">
        <v>2871</v>
      </c>
    </row>
    <row r="10" ht="242.25" spans="1:13">
      <c r="A10" s="79" t="s">
        <v>2845</v>
      </c>
      <c r="B10" s="79" t="s">
        <v>2872</v>
      </c>
      <c r="C10" s="79" t="s">
        <v>2873</v>
      </c>
      <c r="D10" s="79" t="s">
        <v>2874</v>
      </c>
      <c r="E10" s="79" t="s">
        <v>2873</v>
      </c>
      <c r="F10" s="80">
        <v>10.62</v>
      </c>
      <c r="G10" s="80">
        <v>10</v>
      </c>
      <c r="H10" s="80">
        <v>106.2</v>
      </c>
      <c r="I10" s="80">
        <v>788.6</v>
      </c>
      <c r="J10" s="79" t="s">
        <v>2849</v>
      </c>
      <c r="K10" s="79" t="s">
        <v>2850</v>
      </c>
      <c r="L10" s="79" t="s">
        <v>2851</v>
      </c>
      <c r="M10" s="79" t="s">
        <v>2875</v>
      </c>
    </row>
    <row r="11" ht="242.25" spans="1:13">
      <c r="A11" s="79" t="s">
        <v>2845</v>
      </c>
      <c r="B11" s="79" t="s">
        <v>2876</v>
      </c>
      <c r="C11" s="79" t="s">
        <v>2877</v>
      </c>
      <c r="D11" s="79" t="s">
        <v>2878</v>
      </c>
      <c r="E11" s="79" t="s">
        <v>2877</v>
      </c>
      <c r="F11" s="80">
        <v>60.63</v>
      </c>
      <c r="G11" s="80">
        <v>2</v>
      </c>
      <c r="H11" s="80">
        <v>121.26</v>
      </c>
      <c r="I11" s="80">
        <v>788.6</v>
      </c>
      <c r="J11" s="79" t="s">
        <v>2849</v>
      </c>
      <c r="K11" s="79" t="s">
        <v>2850</v>
      </c>
      <c r="L11" s="79" t="s">
        <v>2851</v>
      </c>
      <c r="M11" s="79" t="s">
        <v>2879</v>
      </c>
    </row>
    <row r="12" ht="242.25" spans="1:13">
      <c r="A12" s="79" t="s">
        <v>2845</v>
      </c>
      <c r="B12" s="79" t="s">
        <v>2880</v>
      </c>
      <c r="C12" s="79" t="s">
        <v>2881</v>
      </c>
      <c r="D12" s="79" t="s">
        <v>2882</v>
      </c>
      <c r="E12" s="79" t="s">
        <v>2881</v>
      </c>
      <c r="F12" s="80">
        <v>27.9</v>
      </c>
      <c r="G12" s="80">
        <v>10</v>
      </c>
      <c r="H12" s="80">
        <v>279</v>
      </c>
      <c r="I12" s="80">
        <v>788.6</v>
      </c>
      <c r="J12" s="79" t="s">
        <v>2849</v>
      </c>
      <c r="K12" s="79" t="s">
        <v>2850</v>
      </c>
      <c r="L12" s="79" t="s">
        <v>2851</v>
      </c>
      <c r="M12" s="79" t="s">
        <v>2883</v>
      </c>
    </row>
    <row r="13" ht="242.25" spans="1:13">
      <c r="A13" s="79" t="s">
        <v>2884</v>
      </c>
      <c r="B13" s="79" t="s">
        <v>2885</v>
      </c>
      <c r="C13" s="79" t="s">
        <v>2886</v>
      </c>
      <c r="D13" s="79" t="s">
        <v>2887</v>
      </c>
      <c r="E13" s="79" t="s">
        <v>2886</v>
      </c>
      <c r="F13" s="80">
        <v>6469.68</v>
      </c>
      <c r="G13" s="80">
        <v>1</v>
      </c>
      <c r="H13" s="80">
        <v>6469.68</v>
      </c>
      <c r="I13" s="80">
        <v>6469.68</v>
      </c>
      <c r="J13" s="79" t="s">
        <v>2888</v>
      </c>
      <c r="K13" s="79" t="s">
        <v>2889</v>
      </c>
      <c r="L13" s="79" t="s">
        <v>2851</v>
      </c>
      <c r="M13" s="79" t="s">
        <v>2890</v>
      </c>
    </row>
    <row r="14" ht="242.25" spans="1:13">
      <c r="A14" s="79" t="s">
        <v>2891</v>
      </c>
      <c r="B14" s="79" t="s">
        <v>2892</v>
      </c>
      <c r="C14" s="79" t="s">
        <v>2893</v>
      </c>
      <c r="D14" s="79" t="s">
        <v>2894</v>
      </c>
      <c r="E14" s="79" t="s">
        <v>2893</v>
      </c>
      <c r="F14" s="80">
        <v>382163.04</v>
      </c>
      <c r="G14" s="80">
        <v>1</v>
      </c>
      <c r="H14" s="80">
        <v>382163.04</v>
      </c>
      <c r="I14" s="80">
        <v>382163.04</v>
      </c>
      <c r="J14" s="79" t="s">
        <v>2895</v>
      </c>
      <c r="K14" s="79" t="s">
        <v>2896</v>
      </c>
      <c r="L14" s="79" t="s">
        <v>2851</v>
      </c>
      <c r="M14" s="79" t="s">
        <v>2897</v>
      </c>
    </row>
    <row r="15" ht="242.25" spans="1:13">
      <c r="A15" s="79" t="s">
        <v>2898</v>
      </c>
      <c r="B15" s="79" t="s">
        <v>2899</v>
      </c>
      <c r="C15" s="79" t="s">
        <v>2900</v>
      </c>
      <c r="D15" s="79" t="s">
        <v>2901</v>
      </c>
      <c r="E15" s="79" t="s">
        <v>2900</v>
      </c>
      <c r="F15" s="80">
        <v>2.06</v>
      </c>
      <c r="G15" s="80">
        <v>3</v>
      </c>
      <c r="H15" s="80">
        <v>6.18</v>
      </c>
      <c r="I15" s="80">
        <v>924.01</v>
      </c>
      <c r="J15" s="79" t="s">
        <v>2849</v>
      </c>
      <c r="K15" s="79" t="s">
        <v>2902</v>
      </c>
      <c r="L15" s="79" t="s">
        <v>2851</v>
      </c>
      <c r="M15" s="79" t="s">
        <v>2903</v>
      </c>
    </row>
    <row r="16" ht="242.25" spans="1:13">
      <c r="A16" s="79" t="s">
        <v>2898</v>
      </c>
      <c r="B16" s="79" t="s">
        <v>2904</v>
      </c>
      <c r="C16" s="79" t="s">
        <v>2905</v>
      </c>
      <c r="D16" s="79" t="s">
        <v>2901</v>
      </c>
      <c r="E16" s="79" t="s">
        <v>2905</v>
      </c>
      <c r="F16" s="80">
        <v>1.97</v>
      </c>
      <c r="G16" s="80">
        <v>3</v>
      </c>
      <c r="H16" s="80">
        <v>5.91</v>
      </c>
      <c r="I16" s="80">
        <v>924.01</v>
      </c>
      <c r="J16" s="79" t="s">
        <v>2849</v>
      </c>
      <c r="K16" s="79" t="s">
        <v>2902</v>
      </c>
      <c r="L16" s="79" t="s">
        <v>2851</v>
      </c>
      <c r="M16" s="79" t="s">
        <v>2906</v>
      </c>
    </row>
    <row r="17" ht="242.25" spans="1:13">
      <c r="A17" s="79" t="s">
        <v>2898</v>
      </c>
      <c r="B17" s="79" t="s">
        <v>2907</v>
      </c>
      <c r="C17" s="79" t="s">
        <v>2908</v>
      </c>
      <c r="D17" s="79" t="s">
        <v>2909</v>
      </c>
      <c r="E17" s="79" t="s">
        <v>2908</v>
      </c>
      <c r="F17" s="80">
        <v>8.03</v>
      </c>
      <c r="G17" s="80">
        <v>1</v>
      </c>
      <c r="H17" s="80">
        <v>8.03</v>
      </c>
      <c r="I17" s="80">
        <v>924.01</v>
      </c>
      <c r="J17" s="79" t="s">
        <v>2849</v>
      </c>
      <c r="K17" s="79" t="s">
        <v>2902</v>
      </c>
      <c r="L17" s="79" t="s">
        <v>2851</v>
      </c>
      <c r="M17" s="79" t="s">
        <v>2910</v>
      </c>
    </row>
    <row r="18" ht="242.25" spans="1:13">
      <c r="A18" s="79" t="s">
        <v>2898</v>
      </c>
      <c r="B18" s="79" t="s">
        <v>2911</v>
      </c>
      <c r="C18" s="79" t="s">
        <v>2912</v>
      </c>
      <c r="D18" s="79" t="s">
        <v>2913</v>
      </c>
      <c r="E18" s="79" t="s">
        <v>2912</v>
      </c>
      <c r="F18" s="80">
        <v>8.9</v>
      </c>
      <c r="G18" s="80">
        <v>4</v>
      </c>
      <c r="H18" s="80">
        <v>35.6</v>
      </c>
      <c r="I18" s="80">
        <v>924.01</v>
      </c>
      <c r="J18" s="79" t="s">
        <v>2849</v>
      </c>
      <c r="K18" s="79" t="s">
        <v>2902</v>
      </c>
      <c r="L18" s="79" t="s">
        <v>2851</v>
      </c>
      <c r="M18" s="79" t="s">
        <v>2914</v>
      </c>
    </row>
    <row r="19" ht="242.25" spans="1:13">
      <c r="A19" s="79" t="s">
        <v>2898</v>
      </c>
      <c r="B19" s="79" t="s">
        <v>2915</v>
      </c>
      <c r="C19" s="79" t="s">
        <v>2916</v>
      </c>
      <c r="D19" s="79" t="s">
        <v>2917</v>
      </c>
      <c r="E19" s="79" t="s">
        <v>2916</v>
      </c>
      <c r="F19" s="80">
        <v>2.47</v>
      </c>
      <c r="G19" s="80">
        <v>5</v>
      </c>
      <c r="H19" s="80">
        <v>12.35</v>
      </c>
      <c r="I19" s="80">
        <v>924.01</v>
      </c>
      <c r="J19" s="79" t="s">
        <v>2849</v>
      </c>
      <c r="K19" s="79" t="s">
        <v>2902</v>
      </c>
      <c r="L19" s="79" t="s">
        <v>2851</v>
      </c>
      <c r="M19" s="79" t="s">
        <v>2918</v>
      </c>
    </row>
    <row r="20" ht="242.25" spans="1:13">
      <c r="A20" s="79" t="s">
        <v>2898</v>
      </c>
      <c r="B20" s="79" t="s">
        <v>2919</v>
      </c>
      <c r="C20" s="79" t="s">
        <v>2920</v>
      </c>
      <c r="D20" s="79" t="s">
        <v>2921</v>
      </c>
      <c r="E20" s="79" t="s">
        <v>2920</v>
      </c>
      <c r="F20" s="80">
        <v>1.87</v>
      </c>
      <c r="G20" s="80">
        <v>5</v>
      </c>
      <c r="H20" s="80">
        <v>9.35</v>
      </c>
      <c r="I20" s="80">
        <v>924.01</v>
      </c>
      <c r="J20" s="79" t="s">
        <v>2849</v>
      </c>
      <c r="K20" s="79" t="s">
        <v>2902</v>
      </c>
      <c r="L20" s="79" t="s">
        <v>2851</v>
      </c>
      <c r="M20" s="79" t="s">
        <v>2922</v>
      </c>
    </row>
    <row r="21" ht="242.25" spans="1:13">
      <c r="A21" s="79" t="s">
        <v>2898</v>
      </c>
      <c r="B21" s="79" t="s">
        <v>2923</v>
      </c>
      <c r="C21" s="79" t="s">
        <v>2924</v>
      </c>
      <c r="D21" s="79" t="s">
        <v>2925</v>
      </c>
      <c r="E21" s="79" t="s">
        <v>2924</v>
      </c>
      <c r="F21" s="80">
        <v>20.52</v>
      </c>
      <c r="G21" s="80">
        <v>10</v>
      </c>
      <c r="H21" s="80">
        <v>205.2</v>
      </c>
      <c r="I21" s="80">
        <v>924.01</v>
      </c>
      <c r="J21" s="79" t="s">
        <v>2849</v>
      </c>
      <c r="K21" s="79" t="s">
        <v>2902</v>
      </c>
      <c r="L21" s="79" t="s">
        <v>2851</v>
      </c>
      <c r="M21" s="79" t="s">
        <v>2926</v>
      </c>
    </row>
    <row r="22" ht="242.25" spans="1:13">
      <c r="A22" s="79" t="s">
        <v>2898</v>
      </c>
      <c r="B22" s="79" t="s">
        <v>2927</v>
      </c>
      <c r="C22" s="79" t="s">
        <v>2928</v>
      </c>
      <c r="D22" s="79" t="s">
        <v>2901</v>
      </c>
      <c r="E22" s="79" t="s">
        <v>2928</v>
      </c>
      <c r="F22" s="80">
        <v>2.06</v>
      </c>
      <c r="G22" s="80">
        <v>3</v>
      </c>
      <c r="H22" s="80">
        <v>6.18</v>
      </c>
      <c r="I22" s="80">
        <v>924.01</v>
      </c>
      <c r="J22" s="79" t="s">
        <v>2849</v>
      </c>
      <c r="K22" s="79" t="s">
        <v>2902</v>
      </c>
      <c r="L22" s="79" t="s">
        <v>2851</v>
      </c>
      <c r="M22" s="79" t="s">
        <v>2929</v>
      </c>
    </row>
    <row r="23" ht="242.25" spans="1:13">
      <c r="A23" s="79" t="s">
        <v>2898</v>
      </c>
      <c r="B23" s="79" t="s">
        <v>2930</v>
      </c>
      <c r="C23" s="79" t="s">
        <v>2931</v>
      </c>
      <c r="D23" s="79" t="s">
        <v>2848</v>
      </c>
      <c r="E23" s="79" t="s">
        <v>2931</v>
      </c>
      <c r="F23" s="80">
        <v>41.4</v>
      </c>
      <c r="G23" s="80">
        <v>1</v>
      </c>
      <c r="H23" s="80">
        <v>41.4</v>
      </c>
      <c r="I23" s="80">
        <v>924.01</v>
      </c>
      <c r="J23" s="79" t="s">
        <v>2849</v>
      </c>
      <c r="K23" s="79" t="s">
        <v>2902</v>
      </c>
      <c r="L23" s="79" t="s">
        <v>2851</v>
      </c>
      <c r="M23" s="79" t="s">
        <v>2932</v>
      </c>
    </row>
    <row r="24" ht="242.25" spans="1:13">
      <c r="A24" s="79" t="s">
        <v>2898</v>
      </c>
      <c r="B24" s="79" t="s">
        <v>2933</v>
      </c>
      <c r="C24" s="79" t="s">
        <v>2934</v>
      </c>
      <c r="D24" s="79" t="s">
        <v>2935</v>
      </c>
      <c r="E24" s="79" t="s">
        <v>2934</v>
      </c>
      <c r="F24" s="80">
        <v>30.98</v>
      </c>
      <c r="G24" s="80">
        <v>2</v>
      </c>
      <c r="H24" s="80">
        <v>61.96</v>
      </c>
      <c r="I24" s="80">
        <v>924.01</v>
      </c>
      <c r="J24" s="79" t="s">
        <v>2849</v>
      </c>
      <c r="K24" s="79" t="s">
        <v>2902</v>
      </c>
      <c r="L24" s="79" t="s">
        <v>2851</v>
      </c>
      <c r="M24" s="79" t="s">
        <v>2936</v>
      </c>
    </row>
    <row r="25" ht="242.25" spans="1:13">
      <c r="A25" s="79" t="s">
        <v>2898</v>
      </c>
      <c r="B25" s="79" t="s">
        <v>2937</v>
      </c>
      <c r="C25" s="79" t="s">
        <v>2938</v>
      </c>
      <c r="D25" s="79" t="s">
        <v>2901</v>
      </c>
      <c r="E25" s="79" t="s">
        <v>2938</v>
      </c>
      <c r="F25" s="80">
        <v>2.06</v>
      </c>
      <c r="G25" s="80">
        <v>3</v>
      </c>
      <c r="H25" s="80">
        <v>6.18</v>
      </c>
      <c r="I25" s="80">
        <v>924.01</v>
      </c>
      <c r="J25" s="79" t="s">
        <v>2849</v>
      </c>
      <c r="K25" s="79" t="s">
        <v>2902</v>
      </c>
      <c r="L25" s="79" t="s">
        <v>2851</v>
      </c>
      <c r="M25" s="79" t="s">
        <v>2939</v>
      </c>
    </row>
    <row r="26" ht="242.25" spans="1:13">
      <c r="A26" s="79" t="s">
        <v>2940</v>
      </c>
      <c r="B26" s="79" t="s">
        <v>2941</v>
      </c>
      <c r="C26" s="79" t="s">
        <v>2942</v>
      </c>
      <c r="D26" s="79" t="s">
        <v>2943</v>
      </c>
      <c r="E26" s="79" t="s">
        <v>2944</v>
      </c>
      <c r="F26" s="80">
        <v>7.3</v>
      </c>
      <c r="G26" s="80">
        <v>15</v>
      </c>
      <c r="H26" s="80">
        <v>109.5</v>
      </c>
      <c r="I26" s="80">
        <v>109.5</v>
      </c>
      <c r="J26" s="79" t="s">
        <v>2858</v>
      </c>
      <c r="K26" s="79" t="s">
        <v>2902</v>
      </c>
      <c r="L26" s="79" t="s">
        <v>2851</v>
      </c>
      <c r="M26" s="79" t="s">
        <v>2945</v>
      </c>
    </row>
    <row r="27" ht="242.25" spans="1:13">
      <c r="A27" s="79" t="s">
        <v>2898</v>
      </c>
      <c r="B27" s="79" t="s">
        <v>2946</v>
      </c>
      <c r="C27" s="79" t="s">
        <v>2947</v>
      </c>
      <c r="D27" s="79" t="s">
        <v>2909</v>
      </c>
      <c r="E27" s="79" t="s">
        <v>2947</v>
      </c>
      <c r="F27" s="80">
        <v>8.03</v>
      </c>
      <c r="G27" s="80">
        <v>2</v>
      </c>
      <c r="H27" s="80">
        <v>16.06</v>
      </c>
      <c r="I27" s="80">
        <v>924.01</v>
      </c>
      <c r="J27" s="79" t="s">
        <v>2849</v>
      </c>
      <c r="K27" s="79" t="s">
        <v>2902</v>
      </c>
      <c r="L27" s="79" t="s">
        <v>2851</v>
      </c>
      <c r="M27" s="79" t="s">
        <v>2948</v>
      </c>
    </row>
    <row r="28" ht="242.25" spans="1:13">
      <c r="A28" s="79" t="s">
        <v>2949</v>
      </c>
      <c r="B28" s="79" t="s">
        <v>2950</v>
      </c>
      <c r="C28" s="79" t="s">
        <v>2951</v>
      </c>
      <c r="D28" s="79" t="s">
        <v>2952</v>
      </c>
      <c r="E28" s="79" t="s">
        <v>2953</v>
      </c>
      <c r="F28" s="80">
        <v>160</v>
      </c>
      <c r="G28" s="80">
        <v>2</v>
      </c>
      <c r="H28" s="80">
        <v>320</v>
      </c>
      <c r="I28" s="80">
        <v>320</v>
      </c>
      <c r="J28" s="79" t="s">
        <v>2954</v>
      </c>
      <c r="K28" s="79" t="s">
        <v>2902</v>
      </c>
      <c r="L28" s="79" t="s">
        <v>2851</v>
      </c>
      <c r="M28" s="79" t="s">
        <v>2955</v>
      </c>
    </row>
    <row r="29" ht="242.25" spans="1:13">
      <c r="A29" s="79" t="s">
        <v>2898</v>
      </c>
      <c r="B29" s="79" t="s">
        <v>2956</v>
      </c>
      <c r="C29" s="79" t="s">
        <v>2957</v>
      </c>
      <c r="D29" s="79" t="s">
        <v>2958</v>
      </c>
      <c r="E29" s="79" t="s">
        <v>2957</v>
      </c>
      <c r="F29" s="80">
        <v>37.72</v>
      </c>
      <c r="G29" s="80">
        <v>3</v>
      </c>
      <c r="H29" s="80">
        <v>113.16</v>
      </c>
      <c r="I29" s="80">
        <v>924.01</v>
      </c>
      <c r="J29" s="79" t="s">
        <v>2849</v>
      </c>
      <c r="K29" s="79" t="s">
        <v>2902</v>
      </c>
      <c r="L29" s="79" t="s">
        <v>2851</v>
      </c>
      <c r="M29" s="79" t="s">
        <v>2959</v>
      </c>
    </row>
    <row r="30" ht="242.25" spans="1:13">
      <c r="A30" s="79" t="s">
        <v>2898</v>
      </c>
      <c r="B30" s="79" t="s">
        <v>2960</v>
      </c>
      <c r="C30" s="79" t="s">
        <v>2961</v>
      </c>
      <c r="D30" s="79" t="s">
        <v>2962</v>
      </c>
      <c r="E30" s="79" t="s">
        <v>2961</v>
      </c>
      <c r="F30" s="80">
        <v>44.05</v>
      </c>
      <c r="G30" s="80">
        <v>9</v>
      </c>
      <c r="H30" s="80">
        <v>396.45</v>
      </c>
      <c r="I30" s="80">
        <v>924.01</v>
      </c>
      <c r="J30" s="79" t="s">
        <v>2849</v>
      </c>
      <c r="K30" s="79" t="s">
        <v>2902</v>
      </c>
      <c r="L30" s="79" t="s">
        <v>2851</v>
      </c>
      <c r="M30" s="79" t="s">
        <v>2963</v>
      </c>
    </row>
    <row r="31" ht="242.25" spans="1:13">
      <c r="A31" s="79" t="s">
        <v>2964</v>
      </c>
      <c r="B31" s="79" t="s">
        <v>2965</v>
      </c>
      <c r="C31" s="79" t="s">
        <v>2966</v>
      </c>
      <c r="D31" s="79" t="s">
        <v>2967</v>
      </c>
      <c r="E31" s="79" t="s">
        <v>2968</v>
      </c>
      <c r="F31" s="80">
        <v>3650</v>
      </c>
      <c r="G31" s="80">
        <v>1</v>
      </c>
      <c r="H31" s="80">
        <v>3650</v>
      </c>
      <c r="I31" s="80">
        <v>3650</v>
      </c>
      <c r="J31" s="79" t="s">
        <v>2969</v>
      </c>
      <c r="K31" s="79" t="s">
        <v>2970</v>
      </c>
      <c r="L31" s="79" t="s">
        <v>2851</v>
      </c>
      <c r="M31" s="79" t="s">
        <v>2971</v>
      </c>
    </row>
    <row r="32" ht="242.25" spans="1:13">
      <c r="A32" s="79" t="s">
        <v>2972</v>
      </c>
      <c r="B32" s="79" t="s">
        <v>2973</v>
      </c>
      <c r="C32" s="79" t="s">
        <v>2974</v>
      </c>
      <c r="D32" s="79" t="s">
        <v>2975</v>
      </c>
      <c r="E32" s="79" t="s">
        <v>2974</v>
      </c>
      <c r="F32" s="80">
        <v>25.71</v>
      </c>
      <c r="G32" s="80">
        <v>5</v>
      </c>
      <c r="H32" s="80">
        <v>128.55</v>
      </c>
      <c r="I32" s="80">
        <v>887.24</v>
      </c>
      <c r="J32" s="79" t="s">
        <v>2849</v>
      </c>
      <c r="K32" s="79" t="s">
        <v>2976</v>
      </c>
      <c r="L32" s="79" t="s">
        <v>2851</v>
      </c>
      <c r="M32" s="79" t="s">
        <v>2977</v>
      </c>
    </row>
    <row r="33" ht="242.25" spans="1:13">
      <c r="A33" s="79" t="s">
        <v>2972</v>
      </c>
      <c r="B33" s="79" t="s">
        <v>2978</v>
      </c>
      <c r="C33" s="79" t="s">
        <v>2979</v>
      </c>
      <c r="D33" s="79" t="s">
        <v>2980</v>
      </c>
      <c r="E33" s="79" t="s">
        <v>2979</v>
      </c>
      <c r="F33" s="80">
        <v>19.71</v>
      </c>
      <c r="G33" s="80">
        <v>2</v>
      </c>
      <c r="H33" s="80">
        <v>39.42</v>
      </c>
      <c r="I33" s="80">
        <v>887.24</v>
      </c>
      <c r="J33" s="79" t="s">
        <v>2849</v>
      </c>
      <c r="K33" s="79" t="s">
        <v>2976</v>
      </c>
      <c r="L33" s="79" t="s">
        <v>2851</v>
      </c>
      <c r="M33" s="79" t="s">
        <v>2981</v>
      </c>
    </row>
    <row r="34" ht="242.25" spans="1:13">
      <c r="A34" s="79" t="s">
        <v>2972</v>
      </c>
      <c r="B34" s="79" t="s">
        <v>2927</v>
      </c>
      <c r="C34" s="79" t="s">
        <v>2928</v>
      </c>
      <c r="D34" s="79" t="s">
        <v>2901</v>
      </c>
      <c r="E34" s="79" t="s">
        <v>2928</v>
      </c>
      <c r="F34" s="80">
        <v>2.06</v>
      </c>
      <c r="G34" s="80">
        <v>3</v>
      </c>
      <c r="H34" s="80">
        <v>6.18</v>
      </c>
      <c r="I34" s="80">
        <v>887.24</v>
      </c>
      <c r="J34" s="79" t="s">
        <v>2849</v>
      </c>
      <c r="K34" s="79" t="s">
        <v>2976</v>
      </c>
      <c r="L34" s="79" t="s">
        <v>2851</v>
      </c>
      <c r="M34" s="79" t="s">
        <v>2982</v>
      </c>
    </row>
    <row r="35" ht="242.25" spans="1:13">
      <c r="A35" s="79" t="s">
        <v>2972</v>
      </c>
      <c r="B35" s="79" t="s">
        <v>2983</v>
      </c>
      <c r="C35" s="79" t="s">
        <v>2984</v>
      </c>
      <c r="D35" s="79" t="s">
        <v>2985</v>
      </c>
      <c r="E35" s="79" t="s">
        <v>2984</v>
      </c>
      <c r="F35" s="80">
        <v>11.7</v>
      </c>
      <c r="G35" s="80">
        <v>10</v>
      </c>
      <c r="H35" s="80">
        <v>117</v>
      </c>
      <c r="I35" s="80">
        <v>887.24</v>
      </c>
      <c r="J35" s="79" t="s">
        <v>2849</v>
      </c>
      <c r="K35" s="79" t="s">
        <v>2976</v>
      </c>
      <c r="L35" s="79" t="s">
        <v>2851</v>
      </c>
      <c r="M35" s="79" t="s">
        <v>2986</v>
      </c>
    </row>
    <row r="36" ht="242.25" spans="1:13">
      <c r="A36" s="79" t="s">
        <v>2987</v>
      </c>
      <c r="B36" s="79" t="s">
        <v>2854</v>
      </c>
      <c r="C36" s="79" t="s">
        <v>2855</v>
      </c>
      <c r="D36" s="79" t="s">
        <v>2856</v>
      </c>
      <c r="E36" s="79" t="s">
        <v>2857</v>
      </c>
      <c r="F36" s="80">
        <v>5.7</v>
      </c>
      <c r="G36" s="80">
        <v>30</v>
      </c>
      <c r="H36" s="80">
        <v>171</v>
      </c>
      <c r="I36" s="80">
        <v>351</v>
      </c>
      <c r="J36" s="79" t="s">
        <v>2858</v>
      </c>
      <c r="K36" s="79" t="s">
        <v>2976</v>
      </c>
      <c r="L36" s="79" t="s">
        <v>2851</v>
      </c>
      <c r="M36" s="79" t="s">
        <v>2988</v>
      </c>
    </row>
    <row r="37" ht="242.25" spans="1:13">
      <c r="A37" s="79" t="s">
        <v>2972</v>
      </c>
      <c r="B37" s="79" t="s">
        <v>2989</v>
      </c>
      <c r="C37" s="79" t="s">
        <v>2990</v>
      </c>
      <c r="D37" s="79" t="s">
        <v>2991</v>
      </c>
      <c r="E37" s="79" t="s">
        <v>2990</v>
      </c>
      <c r="F37" s="80">
        <v>4.8</v>
      </c>
      <c r="G37" s="80">
        <v>10</v>
      </c>
      <c r="H37" s="80">
        <v>48</v>
      </c>
      <c r="I37" s="80">
        <v>887.24</v>
      </c>
      <c r="J37" s="79" t="s">
        <v>2849</v>
      </c>
      <c r="K37" s="79" t="s">
        <v>2976</v>
      </c>
      <c r="L37" s="79" t="s">
        <v>2851</v>
      </c>
      <c r="M37" s="79" t="s">
        <v>2992</v>
      </c>
    </row>
    <row r="38" ht="242.25" spans="1:13">
      <c r="A38" s="79" t="s">
        <v>2972</v>
      </c>
      <c r="B38" s="79" t="s">
        <v>2993</v>
      </c>
      <c r="C38" s="79" t="s">
        <v>2994</v>
      </c>
      <c r="D38" s="79" t="s">
        <v>2995</v>
      </c>
      <c r="E38" s="79" t="s">
        <v>2994</v>
      </c>
      <c r="F38" s="80">
        <v>1.63</v>
      </c>
      <c r="G38" s="80">
        <v>10</v>
      </c>
      <c r="H38" s="80">
        <v>16.3</v>
      </c>
      <c r="I38" s="80">
        <v>887.24</v>
      </c>
      <c r="J38" s="79" t="s">
        <v>2849</v>
      </c>
      <c r="K38" s="79" t="s">
        <v>2976</v>
      </c>
      <c r="L38" s="79" t="s">
        <v>2851</v>
      </c>
      <c r="M38" s="79" t="s">
        <v>2996</v>
      </c>
    </row>
    <row r="39" ht="242.25" spans="1:13">
      <c r="A39" s="79" t="s">
        <v>2972</v>
      </c>
      <c r="B39" s="79" t="s">
        <v>2997</v>
      </c>
      <c r="C39" s="79" t="s">
        <v>2998</v>
      </c>
      <c r="D39" s="79" t="s">
        <v>2999</v>
      </c>
      <c r="E39" s="79" t="s">
        <v>2998</v>
      </c>
      <c r="F39" s="80">
        <v>148</v>
      </c>
      <c r="G39" s="80">
        <v>2</v>
      </c>
      <c r="H39" s="80">
        <v>296</v>
      </c>
      <c r="I39" s="80">
        <v>887.24</v>
      </c>
      <c r="J39" s="79" t="s">
        <v>2849</v>
      </c>
      <c r="K39" s="79" t="s">
        <v>2976</v>
      </c>
      <c r="L39" s="79" t="s">
        <v>2851</v>
      </c>
      <c r="M39" s="79" t="s">
        <v>3000</v>
      </c>
    </row>
    <row r="40" ht="242.25" spans="1:13">
      <c r="A40" s="79" t="s">
        <v>2972</v>
      </c>
      <c r="B40" s="79" t="s">
        <v>2899</v>
      </c>
      <c r="C40" s="79" t="s">
        <v>2900</v>
      </c>
      <c r="D40" s="79" t="s">
        <v>2901</v>
      </c>
      <c r="E40" s="79" t="s">
        <v>2900</v>
      </c>
      <c r="F40" s="80">
        <v>2.06</v>
      </c>
      <c r="G40" s="80">
        <v>3</v>
      </c>
      <c r="H40" s="80">
        <v>6.18</v>
      </c>
      <c r="I40" s="80">
        <v>887.24</v>
      </c>
      <c r="J40" s="79" t="s">
        <v>2849</v>
      </c>
      <c r="K40" s="79" t="s">
        <v>2976</v>
      </c>
      <c r="L40" s="79" t="s">
        <v>2851</v>
      </c>
      <c r="M40" s="79" t="s">
        <v>3001</v>
      </c>
    </row>
    <row r="41" ht="242.25" spans="1:13">
      <c r="A41" s="79" t="s">
        <v>2972</v>
      </c>
      <c r="B41" s="79" t="s">
        <v>3002</v>
      </c>
      <c r="C41" s="79" t="s">
        <v>3003</v>
      </c>
      <c r="D41" s="79" t="s">
        <v>3004</v>
      </c>
      <c r="E41" s="79" t="s">
        <v>3003</v>
      </c>
      <c r="F41" s="80">
        <v>85.5</v>
      </c>
      <c r="G41" s="80">
        <v>1</v>
      </c>
      <c r="H41" s="80">
        <v>85.5</v>
      </c>
      <c r="I41" s="80">
        <v>887.24</v>
      </c>
      <c r="J41" s="79" t="s">
        <v>2849</v>
      </c>
      <c r="K41" s="79" t="s">
        <v>2976</v>
      </c>
      <c r="L41" s="79" t="s">
        <v>2851</v>
      </c>
      <c r="M41" s="79" t="s">
        <v>3005</v>
      </c>
    </row>
    <row r="42" ht="242.25" spans="1:13">
      <c r="A42" s="79" t="s">
        <v>2987</v>
      </c>
      <c r="B42" s="79" t="s">
        <v>3006</v>
      </c>
      <c r="C42" s="79" t="s">
        <v>3007</v>
      </c>
      <c r="D42" s="79" t="s">
        <v>3008</v>
      </c>
      <c r="E42" s="79" t="s">
        <v>3009</v>
      </c>
      <c r="F42" s="80">
        <v>6</v>
      </c>
      <c r="G42" s="80">
        <v>25</v>
      </c>
      <c r="H42" s="80">
        <v>150</v>
      </c>
      <c r="I42" s="80">
        <v>351</v>
      </c>
      <c r="J42" s="79" t="s">
        <v>2858</v>
      </c>
      <c r="K42" s="79" t="s">
        <v>2976</v>
      </c>
      <c r="L42" s="79" t="s">
        <v>2851</v>
      </c>
      <c r="M42" s="79" t="s">
        <v>3010</v>
      </c>
    </row>
    <row r="43" ht="242.25" spans="1:13">
      <c r="A43" s="79" t="s">
        <v>2972</v>
      </c>
      <c r="B43" s="79" t="s">
        <v>3011</v>
      </c>
      <c r="C43" s="79" t="s">
        <v>3012</v>
      </c>
      <c r="D43" s="79" t="s">
        <v>2980</v>
      </c>
      <c r="E43" s="79" t="s">
        <v>3012</v>
      </c>
      <c r="F43" s="80">
        <v>96.92</v>
      </c>
      <c r="G43" s="80">
        <v>1</v>
      </c>
      <c r="H43" s="80">
        <v>96.92</v>
      </c>
      <c r="I43" s="80">
        <v>887.24</v>
      </c>
      <c r="J43" s="79" t="s">
        <v>2849</v>
      </c>
      <c r="K43" s="79" t="s">
        <v>2976</v>
      </c>
      <c r="L43" s="79" t="s">
        <v>2851</v>
      </c>
      <c r="M43" s="79" t="s">
        <v>3013</v>
      </c>
    </row>
    <row r="44" ht="242.25" spans="1:13">
      <c r="A44" s="79" t="s">
        <v>2987</v>
      </c>
      <c r="B44" s="79" t="s">
        <v>3014</v>
      </c>
      <c r="C44" s="79" t="s">
        <v>3015</v>
      </c>
      <c r="D44" s="79" t="s">
        <v>2856</v>
      </c>
      <c r="E44" s="79" t="s">
        <v>3016</v>
      </c>
      <c r="F44" s="80">
        <v>6</v>
      </c>
      <c r="G44" s="80">
        <v>5</v>
      </c>
      <c r="H44" s="80">
        <v>30</v>
      </c>
      <c r="I44" s="80">
        <v>351</v>
      </c>
      <c r="J44" s="79" t="s">
        <v>2858</v>
      </c>
      <c r="K44" s="79" t="s">
        <v>2976</v>
      </c>
      <c r="L44" s="79" t="s">
        <v>2851</v>
      </c>
      <c r="M44" s="79" t="s">
        <v>3017</v>
      </c>
    </row>
    <row r="45" ht="242.25" spans="1:13">
      <c r="A45" s="79" t="s">
        <v>2972</v>
      </c>
      <c r="B45" s="79" t="s">
        <v>2937</v>
      </c>
      <c r="C45" s="79" t="s">
        <v>2938</v>
      </c>
      <c r="D45" s="79" t="s">
        <v>2901</v>
      </c>
      <c r="E45" s="79" t="s">
        <v>2938</v>
      </c>
      <c r="F45" s="80">
        <v>2.06</v>
      </c>
      <c r="G45" s="80">
        <v>3</v>
      </c>
      <c r="H45" s="80">
        <v>6.18</v>
      </c>
      <c r="I45" s="80">
        <v>887.24</v>
      </c>
      <c r="J45" s="79" t="s">
        <v>2849</v>
      </c>
      <c r="K45" s="79" t="s">
        <v>2976</v>
      </c>
      <c r="L45" s="79" t="s">
        <v>2851</v>
      </c>
      <c r="M45" s="79" t="s">
        <v>3018</v>
      </c>
    </row>
    <row r="46" ht="242.25" spans="1:13">
      <c r="A46" s="79" t="s">
        <v>2972</v>
      </c>
      <c r="B46" s="79" t="s">
        <v>3019</v>
      </c>
      <c r="C46" s="79" t="s">
        <v>3020</v>
      </c>
      <c r="D46" s="79" t="s">
        <v>3021</v>
      </c>
      <c r="E46" s="79" t="s">
        <v>3020</v>
      </c>
      <c r="F46" s="80">
        <v>2.34</v>
      </c>
      <c r="G46" s="80">
        <v>15</v>
      </c>
      <c r="H46" s="80">
        <v>35.1</v>
      </c>
      <c r="I46" s="80">
        <v>887.24</v>
      </c>
      <c r="J46" s="79" t="s">
        <v>2849</v>
      </c>
      <c r="K46" s="79" t="s">
        <v>2976</v>
      </c>
      <c r="L46" s="79" t="s">
        <v>2851</v>
      </c>
      <c r="M46" s="79" t="s">
        <v>3022</v>
      </c>
    </row>
    <row r="47" ht="242.25" spans="1:13">
      <c r="A47" s="79" t="s">
        <v>2972</v>
      </c>
      <c r="B47" s="79" t="s">
        <v>2904</v>
      </c>
      <c r="C47" s="79" t="s">
        <v>2905</v>
      </c>
      <c r="D47" s="79" t="s">
        <v>2901</v>
      </c>
      <c r="E47" s="79" t="s">
        <v>2905</v>
      </c>
      <c r="F47" s="80">
        <v>1.97</v>
      </c>
      <c r="G47" s="80">
        <v>3</v>
      </c>
      <c r="H47" s="80">
        <v>5.91</v>
      </c>
      <c r="I47" s="80">
        <v>887.24</v>
      </c>
      <c r="J47" s="79" t="s">
        <v>2849</v>
      </c>
      <c r="K47" s="79" t="s">
        <v>2976</v>
      </c>
      <c r="L47" s="79" t="s">
        <v>2851</v>
      </c>
      <c r="M47" s="79" t="s">
        <v>3023</v>
      </c>
    </row>
    <row r="48" ht="242.25" spans="1:13">
      <c r="A48" s="79" t="s">
        <v>3024</v>
      </c>
      <c r="B48" s="79" t="s">
        <v>3025</v>
      </c>
      <c r="C48" s="79" t="s">
        <v>3026</v>
      </c>
      <c r="D48" s="79" t="s">
        <v>3027</v>
      </c>
      <c r="E48" s="79" t="s">
        <v>1712</v>
      </c>
      <c r="F48" s="80">
        <v>508.2</v>
      </c>
      <c r="G48" s="80">
        <v>1</v>
      </c>
      <c r="H48" s="80">
        <v>508.2</v>
      </c>
      <c r="I48" s="80">
        <v>1841.3</v>
      </c>
      <c r="J48" s="79" t="s">
        <v>3028</v>
      </c>
      <c r="K48" s="79" t="s">
        <v>3029</v>
      </c>
      <c r="L48" s="79" t="s">
        <v>2851</v>
      </c>
      <c r="M48" s="79" t="s">
        <v>3030</v>
      </c>
    </row>
    <row r="49" ht="242.25" spans="1:13">
      <c r="A49" s="79" t="s">
        <v>3024</v>
      </c>
      <c r="B49" s="79" t="s">
        <v>3025</v>
      </c>
      <c r="C49" s="79" t="s">
        <v>3026</v>
      </c>
      <c r="D49" s="79" t="s">
        <v>3027</v>
      </c>
      <c r="E49" s="79" t="s">
        <v>1712</v>
      </c>
      <c r="F49" s="80">
        <v>1012</v>
      </c>
      <c r="G49" s="80">
        <v>1</v>
      </c>
      <c r="H49" s="80">
        <v>1012</v>
      </c>
      <c r="I49" s="80">
        <v>1841.3</v>
      </c>
      <c r="J49" s="79" t="s">
        <v>3028</v>
      </c>
      <c r="K49" s="79" t="s">
        <v>3029</v>
      </c>
      <c r="L49" s="79" t="s">
        <v>2851</v>
      </c>
      <c r="M49" s="79" t="s">
        <v>3031</v>
      </c>
    </row>
    <row r="50" ht="242.25" spans="1:13">
      <c r="A50" s="79" t="s">
        <v>3024</v>
      </c>
      <c r="B50" s="79" t="s">
        <v>3025</v>
      </c>
      <c r="C50" s="79" t="s">
        <v>3026</v>
      </c>
      <c r="D50" s="79" t="s">
        <v>3027</v>
      </c>
      <c r="E50" s="79" t="s">
        <v>1712</v>
      </c>
      <c r="F50" s="80">
        <v>321.1</v>
      </c>
      <c r="G50" s="80">
        <v>1</v>
      </c>
      <c r="H50" s="80">
        <v>321.1</v>
      </c>
      <c r="I50" s="80">
        <v>1841.3</v>
      </c>
      <c r="J50" s="79" t="s">
        <v>3028</v>
      </c>
      <c r="K50" s="79" t="s">
        <v>3029</v>
      </c>
      <c r="L50" s="79" t="s">
        <v>2851</v>
      </c>
      <c r="M50" s="79" t="s">
        <v>3032</v>
      </c>
    </row>
    <row r="51" ht="242.25" spans="1:13">
      <c r="A51" s="79" t="s">
        <v>3033</v>
      </c>
      <c r="B51" s="79" t="s">
        <v>2937</v>
      </c>
      <c r="C51" s="79" t="s">
        <v>2938</v>
      </c>
      <c r="D51" s="79" t="s">
        <v>2901</v>
      </c>
      <c r="E51" s="79" t="s">
        <v>2938</v>
      </c>
      <c r="F51" s="80">
        <v>2.06</v>
      </c>
      <c r="G51" s="80">
        <v>5</v>
      </c>
      <c r="H51" s="80">
        <v>10.3</v>
      </c>
      <c r="I51" s="80">
        <v>1399.44</v>
      </c>
      <c r="J51" s="79" t="s">
        <v>2849</v>
      </c>
      <c r="K51" s="79" t="s">
        <v>3034</v>
      </c>
      <c r="L51" s="79" t="s">
        <v>2851</v>
      </c>
      <c r="M51" s="79" t="s">
        <v>3035</v>
      </c>
    </row>
    <row r="52" ht="242.25" spans="1:13">
      <c r="A52" s="79" t="s">
        <v>3033</v>
      </c>
      <c r="B52" s="79" t="s">
        <v>2899</v>
      </c>
      <c r="C52" s="79" t="s">
        <v>2900</v>
      </c>
      <c r="D52" s="79" t="s">
        <v>2901</v>
      </c>
      <c r="E52" s="79" t="s">
        <v>2900</v>
      </c>
      <c r="F52" s="80">
        <v>2.06</v>
      </c>
      <c r="G52" s="80">
        <v>5</v>
      </c>
      <c r="H52" s="80">
        <v>10.3</v>
      </c>
      <c r="I52" s="80">
        <v>1399.44</v>
      </c>
      <c r="J52" s="79" t="s">
        <v>2849</v>
      </c>
      <c r="K52" s="79" t="s">
        <v>3034</v>
      </c>
      <c r="L52" s="79" t="s">
        <v>2851</v>
      </c>
      <c r="M52" s="79" t="s">
        <v>3036</v>
      </c>
    </row>
    <row r="53" ht="242.25" spans="1:13">
      <c r="A53" s="79" t="s">
        <v>3033</v>
      </c>
      <c r="B53" s="79" t="s">
        <v>3037</v>
      </c>
      <c r="C53" s="79" t="s">
        <v>3038</v>
      </c>
      <c r="D53" s="79" t="s">
        <v>3039</v>
      </c>
      <c r="E53" s="79" t="s">
        <v>3038</v>
      </c>
      <c r="F53" s="80">
        <v>14.28</v>
      </c>
      <c r="G53" s="80">
        <v>3</v>
      </c>
      <c r="H53" s="80">
        <v>42.84</v>
      </c>
      <c r="I53" s="80">
        <v>1399.44</v>
      </c>
      <c r="J53" s="79" t="s">
        <v>2849</v>
      </c>
      <c r="K53" s="79" t="s">
        <v>3034</v>
      </c>
      <c r="L53" s="79" t="s">
        <v>2851</v>
      </c>
      <c r="M53" s="79" t="s">
        <v>3040</v>
      </c>
    </row>
    <row r="54" ht="242.25" spans="1:13">
      <c r="A54" s="79" t="s">
        <v>3041</v>
      </c>
      <c r="B54" s="79" t="s">
        <v>3042</v>
      </c>
      <c r="C54" s="79" t="s">
        <v>3043</v>
      </c>
      <c r="D54" s="79" t="s">
        <v>3044</v>
      </c>
      <c r="E54" s="79" t="s">
        <v>3045</v>
      </c>
      <c r="F54" s="80">
        <v>14.5</v>
      </c>
      <c r="G54" s="80">
        <v>7</v>
      </c>
      <c r="H54" s="80">
        <v>101.5</v>
      </c>
      <c r="I54" s="80">
        <v>101.5</v>
      </c>
      <c r="J54" s="79" t="s">
        <v>2858</v>
      </c>
      <c r="K54" s="79" t="s">
        <v>3034</v>
      </c>
      <c r="L54" s="79" t="s">
        <v>2851</v>
      </c>
      <c r="M54" s="79" t="s">
        <v>3046</v>
      </c>
    </row>
    <row r="55" ht="242.25" spans="1:13">
      <c r="A55" s="79" t="s">
        <v>3033</v>
      </c>
      <c r="B55" s="79" t="s">
        <v>3047</v>
      </c>
      <c r="C55" s="79" t="s">
        <v>3048</v>
      </c>
      <c r="D55" s="79" t="s">
        <v>3049</v>
      </c>
      <c r="E55" s="79" t="s">
        <v>3048</v>
      </c>
      <c r="F55" s="80">
        <v>22.62</v>
      </c>
      <c r="G55" s="80">
        <v>4</v>
      </c>
      <c r="H55" s="80">
        <v>90.48</v>
      </c>
      <c r="I55" s="80">
        <v>1399.44</v>
      </c>
      <c r="J55" s="79" t="s">
        <v>2849</v>
      </c>
      <c r="K55" s="79" t="s">
        <v>3034</v>
      </c>
      <c r="L55" s="79" t="s">
        <v>2851</v>
      </c>
      <c r="M55" s="79" t="s">
        <v>3050</v>
      </c>
    </row>
    <row r="56" ht="242.25" spans="1:13">
      <c r="A56" s="79" t="s">
        <v>3033</v>
      </c>
      <c r="B56" s="79" t="s">
        <v>2927</v>
      </c>
      <c r="C56" s="79" t="s">
        <v>2928</v>
      </c>
      <c r="D56" s="79" t="s">
        <v>2901</v>
      </c>
      <c r="E56" s="79" t="s">
        <v>2928</v>
      </c>
      <c r="F56" s="80">
        <v>2.06</v>
      </c>
      <c r="G56" s="80">
        <v>5</v>
      </c>
      <c r="H56" s="80">
        <v>10.3</v>
      </c>
      <c r="I56" s="80">
        <v>1399.44</v>
      </c>
      <c r="J56" s="79" t="s">
        <v>2849</v>
      </c>
      <c r="K56" s="79" t="s">
        <v>3034</v>
      </c>
      <c r="L56" s="79" t="s">
        <v>2851</v>
      </c>
      <c r="M56" s="79" t="s">
        <v>3051</v>
      </c>
    </row>
    <row r="57" ht="242.25" spans="1:13">
      <c r="A57" s="79" t="s">
        <v>3033</v>
      </c>
      <c r="B57" s="79" t="s">
        <v>3052</v>
      </c>
      <c r="C57" s="79" t="s">
        <v>3053</v>
      </c>
      <c r="D57" s="79" t="s">
        <v>3054</v>
      </c>
      <c r="E57" s="79" t="s">
        <v>3053</v>
      </c>
      <c r="F57" s="80">
        <v>11.65</v>
      </c>
      <c r="G57" s="80">
        <v>5</v>
      </c>
      <c r="H57" s="80">
        <v>58.25</v>
      </c>
      <c r="I57" s="80">
        <v>1399.44</v>
      </c>
      <c r="J57" s="79" t="s">
        <v>2849</v>
      </c>
      <c r="K57" s="79" t="s">
        <v>3034</v>
      </c>
      <c r="L57" s="79" t="s">
        <v>2851</v>
      </c>
      <c r="M57" s="79" t="s">
        <v>3055</v>
      </c>
    </row>
    <row r="58" ht="242.25" spans="1:13">
      <c r="A58" s="79" t="s">
        <v>3033</v>
      </c>
      <c r="B58" s="79" t="s">
        <v>3056</v>
      </c>
      <c r="C58" s="79" t="s">
        <v>3057</v>
      </c>
      <c r="D58" s="79" t="s">
        <v>3058</v>
      </c>
      <c r="E58" s="79" t="s">
        <v>3057</v>
      </c>
      <c r="F58" s="80">
        <v>7.69</v>
      </c>
      <c r="G58" s="80">
        <v>20</v>
      </c>
      <c r="H58" s="80">
        <v>153.8</v>
      </c>
      <c r="I58" s="80">
        <v>1399.44</v>
      </c>
      <c r="J58" s="79" t="s">
        <v>2849</v>
      </c>
      <c r="K58" s="79" t="s">
        <v>3034</v>
      </c>
      <c r="L58" s="79" t="s">
        <v>2851</v>
      </c>
      <c r="M58" s="79" t="s">
        <v>3059</v>
      </c>
    </row>
    <row r="59" ht="242.25" spans="1:13">
      <c r="A59" s="79" t="s">
        <v>3033</v>
      </c>
      <c r="B59" s="79" t="s">
        <v>3060</v>
      </c>
      <c r="C59" s="79" t="s">
        <v>3061</v>
      </c>
      <c r="D59" s="79" t="s">
        <v>3062</v>
      </c>
      <c r="E59" s="79" t="s">
        <v>3061</v>
      </c>
      <c r="F59" s="80">
        <v>18.24</v>
      </c>
      <c r="G59" s="80">
        <v>10</v>
      </c>
      <c r="H59" s="80">
        <v>182.4</v>
      </c>
      <c r="I59" s="80">
        <v>1399.44</v>
      </c>
      <c r="J59" s="79" t="s">
        <v>2849</v>
      </c>
      <c r="K59" s="79" t="s">
        <v>3034</v>
      </c>
      <c r="L59" s="79" t="s">
        <v>2851</v>
      </c>
      <c r="M59" s="79" t="s">
        <v>3063</v>
      </c>
    </row>
    <row r="60" ht="242.25" spans="1:13">
      <c r="A60" s="79" t="s">
        <v>3033</v>
      </c>
      <c r="B60" s="79" t="s">
        <v>3064</v>
      </c>
      <c r="C60" s="79" t="s">
        <v>3065</v>
      </c>
      <c r="D60" s="79" t="s">
        <v>2925</v>
      </c>
      <c r="E60" s="79" t="s">
        <v>3065</v>
      </c>
      <c r="F60" s="80">
        <v>94.5</v>
      </c>
      <c r="G60" s="80">
        <v>4</v>
      </c>
      <c r="H60" s="80">
        <v>378</v>
      </c>
      <c r="I60" s="80">
        <v>1399.44</v>
      </c>
      <c r="J60" s="79" t="s">
        <v>2849</v>
      </c>
      <c r="K60" s="79" t="s">
        <v>3034</v>
      </c>
      <c r="L60" s="79" t="s">
        <v>2851</v>
      </c>
      <c r="M60" s="79" t="s">
        <v>3066</v>
      </c>
    </row>
    <row r="61" ht="242.25" spans="1:13">
      <c r="A61" s="79" t="s">
        <v>3033</v>
      </c>
      <c r="B61" s="79" t="s">
        <v>3067</v>
      </c>
      <c r="C61" s="79" t="s">
        <v>3068</v>
      </c>
      <c r="D61" s="79" t="s">
        <v>3069</v>
      </c>
      <c r="E61" s="79" t="s">
        <v>3068</v>
      </c>
      <c r="F61" s="80">
        <v>82.68</v>
      </c>
      <c r="G61" s="80">
        <v>2</v>
      </c>
      <c r="H61" s="80">
        <v>165.36</v>
      </c>
      <c r="I61" s="80">
        <v>1399.44</v>
      </c>
      <c r="J61" s="79" t="s">
        <v>2849</v>
      </c>
      <c r="K61" s="79" t="s">
        <v>3034</v>
      </c>
      <c r="L61" s="79" t="s">
        <v>2851</v>
      </c>
      <c r="M61" s="79" t="s">
        <v>3070</v>
      </c>
    </row>
    <row r="62" ht="242.25" spans="1:13">
      <c r="A62" s="79" t="s">
        <v>3033</v>
      </c>
      <c r="B62" s="79" t="s">
        <v>2904</v>
      </c>
      <c r="C62" s="79" t="s">
        <v>2905</v>
      </c>
      <c r="D62" s="79" t="s">
        <v>2901</v>
      </c>
      <c r="E62" s="79" t="s">
        <v>2905</v>
      </c>
      <c r="F62" s="80">
        <v>1.97</v>
      </c>
      <c r="G62" s="80">
        <v>5</v>
      </c>
      <c r="H62" s="80">
        <v>9.85</v>
      </c>
      <c r="I62" s="80">
        <v>1399.44</v>
      </c>
      <c r="J62" s="79" t="s">
        <v>2849</v>
      </c>
      <c r="K62" s="79" t="s">
        <v>3034</v>
      </c>
      <c r="L62" s="79" t="s">
        <v>2851</v>
      </c>
      <c r="M62" s="79" t="s">
        <v>3071</v>
      </c>
    </row>
    <row r="63" ht="242.25" spans="1:13">
      <c r="A63" s="79" t="s">
        <v>3033</v>
      </c>
      <c r="B63" s="79" t="s">
        <v>3072</v>
      </c>
      <c r="C63" s="79" t="s">
        <v>3073</v>
      </c>
      <c r="D63" s="79" t="s">
        <v>3074</v>
      </c>
      <c r="E63" s="79" t="s">
        <v>3073</v>
      </c>
      <c r="F63" s="80">
        <v>143.78</v>
      </c>
      <c r="G63" s="80">
        <v>2</v>
      </c>
      <c r="H63" s="80">
        <v>287.56</v>
      </c>
      <c r="I63" s="80">
        <v>1399.44</v>
      </c>
      <c r="J63" s="79" t="s">
        <v>2849</v>
      </c>
      <c r="K63" s="79" t="s">
        <v>3034</v>
      </c>
      <c r="L63" s="79" t="s">
        <v>2851</v>
      </c>
      <c r="M63" s="79" t="s">
        <v>3075</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2"/>
  <sheetViews>
    <sheetView zoomScale="70" zoomScaleNormal="70" topLeftCell="A17" workbookViewId="0">
      <selection activeCell="B23" sqref="B23"/>
    </sheetView>
  </sheetViews>
  <sheetFormatPr defaultColWidth="9" defaultRowHeight="13.5"/>
  <cols>
    <col min="1" max="16384" width="9" style="65"/>
  </cols>
  <sheetData>
    <row r="1" spans="1:68">
      <c r="A1" s="66" t="s">
        <v>3076</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3077</v>
      </c>
      <c r="BN1" s="66"/>
      <c r="BO1" s="66"/>
      <c r="BP1" s="66"/>
    </row>
    <row r="2" ht="45" hidden="1" customHeight="1" spans="1:68">
      <c r="A2" s="68" t="s">
        <v>3078</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hidden="1" spans="1:68">
      <c r="A3" s="66" t="s">
        <v>3079</v>
      </c>
      <c r="B3" s="66" t="s">
        <v>3080</v>
      </c>
      <c r="C3" s="66" t="s">
        <v>3081</v>
      </c>
      <c r="D3" s="66" t="s">
        <v>3082</v>
      </c>
      <c r="E3" s="66" t="s">
        <v>3083</v>
      </c>
      <c r="F3" s="66" t="s">
        <v>3084</v>
      </c>
      <c r="G3" s="66" t="s">
        <v>3085</v>
      </c>
      <c r="H3" s="66" t="s">
        <v>3086</v>
      </c>
      <c r="I3" s="66" t="s">
        <v>3087</v>
      </c>
      <c r="J3" s="66" t="s">
        <v>3088</v>
      </c>
      <c r="K3" s="66" t="s">
        <v>3089</v>
      </c>
      <c r="L3" s="66" t="s">
        <v>3090</v>
      </c>
      <c r="M3" s="66" t="s">
        <v>3091</v>
      </c>
      <c r="N3" s="66" t="s">
        <v>3092</v>
      </c>
      <c r="O3" s="66" t="s">
        <v>3093</v>
      </c>
      <c r="P3" s="66" t="s">
        <v>3094</v>
      </c>
      <c r="Q3" s="66" t="s">
        <v>3095</v>
      </c>
      <c r="R3" s="66" t="s">
        <v>3096</v>
      </c>
      <c r="S3" s="66" t="s">
        <v>3097</v>
      </c>
      <c r="T3" s="66" t="s">
        <v>3098</v>
      </c>
      <c r="U3" s="66" t="s">
        <v>3099</v>
      </c>
      <c r="V3" s="66" t="s">
        <v>3100</v>
      </c>
      <c r="W3" s="66" t="s">
        <v>3101</v>
      </c>
      <c r="X3" s="66" t="s">
        <v>3102</v>
      </c>
      <c r="Y3" s="66" t="s">
        <v>3103</v>
      </c>
      <c r="Z3" s="66" t="s">
        <v>3104</v>
      </c>
      <c r="AA3" s="66" t="s">
        <v>3105</v>
      </c>
      <c r="AB3" s="66" t="s">
        <v>3106</v>
      </c>
      <c r="AC3" s="66" t="s">
        <v>3107</v>
      </c>
      <c r="AD3" s="66" t="s">
        <v>3108</v>
      </c>
      <c r="AE3" s="66" t="s">
        <v>3109</v>
      </c>
      <c r="AF3" s="66" t="s">
        <v>3110</v>
      </c>
      <c r="AG3" s="66" t="s">
        <v>3111</v>
      </c>
      <c r="AH3" s="66" t="s">
        <v>3112</v>
      </c>
      <c r="AI3" s="66" t="s">
        <v>3113</v>
      </c>
      <c r="AJ3" s="66" t="s">
        <v>3114</v>
      </c>
      <c r="AK3" s="66" t="s">
        <v>3115</v>
      </c>
      <c r="AL3" s="66" t="s">
        <v>3116</v>
      </c>
      <c r="AM3" s="66" t="s">
        <v>3117</v>
      </c>
      <c r="AN3" s="66" t="s">
        <v>3118</v>
      </c>
      <c r="AO3" s="66" t="s">
        <v>3119</v>
      </c>
      <c r="AP3" s="66" t="s">
        <v>3120</v>
      </c>
      <c r="AQ3" s="66" t="s">
        <v>3121</v>
      </c>
      <c r="AR3" s="66" t="s">
        <v>3122</v>
      </c>
      <c r="AS3" s="66" t="s">
        <v>3123</v>
      </c>
      <c r="AT3" s="66" t="s">
        <v>3124</v>
      </c>
      <c r="AU3" s="66" t="s">
        <v>3125</v>
      </c>
      <c r="AV3" s="66" t="s">
        <v>3126</v>
      </c>
      <c r="AW3" s="66" t="s">
        <v>3127</v>
      </c>
      <c r="AX3" s="66" t="s">
        <v>3128</v>
      </c>
      <c r="AY3" s="66" t="s">
        <v>3129</v>
      </c>
      <c r="AZ3" s="66" t="s">
        <v>3130</v>
      </c>
      <c r="BA3" s="66" t="s">
        <v>3131</v>
      </c>
      <c r="BB3" s="66" t="s">
        <v>3132</v>
      </c>
      <c r="BC3" s="66" t="s">
        <v>3133</v>
      </c>
      <c r="BD3" s="66" t="s">
        <v>3134</v>
      </c>
      <c r="BE3" s="66" t="s">
        <v>3135</v>
      </c>
      <c r="BF3" s="66" t="s">
        <v>3136</v>
      </c>
      <c r="BG3" s="66" t="s">
        <v>3137</v>
      </c>
      <c r="BH3" s="66" t="s">
        <v>3138</v>
      </c>
      <c r="BI3" s="66" t="s">
        <v>3139</v>
      </c>
      <c r="BJ3" s="66" t="s">
        <v>3140</v>
      </c>
      <c r="BK3" s="66" t="s">
        <v>3141</v>
      </c>
      <c r="BL3" s="66" t="s">
        <v>3142</v>
      </c>
      <c r="BM3" s="66" t="s">
        <v>3143</v>
      </c>
      <c r="BN3" s="66" t="s">
        <v>3144</v>
      </c>
      <c r="BO3" s="66" t="s">
        <v>3145</v>
      </c>
      <c r="BP3" s="66" t="s">
        <v>3146</v>
      </c>
    </row>
    <row r="4" ht="15" hidden="1" spans="1:68">
      <c r="A4" s="69" t="s">
        <v>3147</v>
      </c>
      <c r="B4" s="70" t="s">
        <v>3148</v>
      </c>
      <c r="C4" s="70" t="s">
        <v>3149</v>
      </c>
      <c r="D4" s="70" t="s">
        <v>3150</v>
      </c>
      <c r="E4" s="70" t="s">
        <v>3151</v>
      </c>
      <c r="F4" s="70" t="s">
        <v>3152</v>
      </c>
      <c r="G4" s="70" t="s">
        <v>3153</v>
      </c>
      <c r="H4" s="69" t="s">
        <v>3154</v>
      </c>
      <c r="I4" s="69" t="s">
        <v>3155</v>
      </c>
      <c r="J4" s="69" t="s">
        <v>3156</v>
      </c>
      <c r="K4" s="69" t="s">
        <v>3157</v>
      </c>
      <c r="L4" s="69" t="s">
        <v>3158</v>
      </c>
      <c r="M4" s="69" t="s">
        <v>3159</v>
      </c>
      <c r="N4" s="69" t="s">
        <v>3160</v>
      </c>
      <c r="O4" s="69" t="s">
        <v>3161</v>
      </c>
      <c r="P4" s="69" t="s">
        <v>3162</v>
      </c>
      <c r="Q4" s="69" t="s">
        <v>3163</v>
      </c>
      <c r="R4" s="69" t="s">
        <v>3164</v>
      </c>
      <c r="S4" s="69" t="s">
        <v>3165</v>
      </c>
      <c r="T4" s="69" t="s">
        <v>3166</v>
      </c>
      <c r="U4" s="69" t="s">
        <v>3167</v>
      </c>
      <c r="V4" s="69" t="s">
        <v>3168</v>
      </c>
      <c r="W4" s="69" t="s">
        <v>3169</v>
      </c>
      <c r="X4" s="69" t="s">
        <v>3170</v>
      </c>
      <c r="Y4" s="69" t="s">
        <v>3171</v>
      </c>
      <c r="Z4" s="69" t="s">
        <v>3172</v>
      </c>
      <c r="AA4" s="69" t="s">
        <v>3173</v>
      </c>
      <c r="AB4" s="69" t="s">
        <v>3174</v>
      </c>
      <c r="AC4" s="69" t="s">
        <v>2796</v>
      </c>
      <c r="AD4" s="69" t="s">
        <v>3175</v>
      </c>
      <c r="AE4" s="69" t="s">
        <v>3176</v>
      </c>
      <c r="AF4" s="69" t="s">
        <v>3177</v>
      </c>
      <c r="AG4" s="69" t="s">
        <v>713</v>
      </c>
      <c r="AH4" s="69" t="s">
        <v>3178</v>
      </c>
      <c r="AI4" s="69" t="s">
        <v>3179</v>
      </c>
      <c r="AJ4" s="69" t="s">
        <v>3180</v>
      </c>
      <c r="AK4" s="69" t="s">
        <v>3181</v>
      </c>
      <c r="AL4" s="69" t="s">
        <v>3182</v>
      </c>
      <c r="AM4" s="69" t="s">
        <v>3183</v>
      </c>
      <c r="AN4" s="69" t="s">
        <v>3184</v>
      </c>
      <c r="AO4" s="69" t="s">
        <v>3185</v>
      </c>
      <c r="AP4" s="69" t="s">
        <v>3186</v>
      </c>
      <c r="AQ4" s="69" t="s">
        <v>3187</v>
      </c>
      <c r="AR4" s="69" t="s">
        <v>3188</v>
      </c>
      <c r="AS4" s="70" t="s">
        <v>3189</v>
      </c>
      <c r="AT4" s="69" t="s">
        <v>3190</v>
      </c>
      <c r="AU4" s="69" t="s">
        <v>3191</v>
      </c>
      <c r="AV4" s="69" t="s">
        <v>3192</v>
      </c>
      <c r="AW4" s="69" t="s">
        <v>3193</v>
      </c>
      <c r="AX4" s="69" t="s">
        <v>3194</v>
      </c>
      <c r="AY4" s="69" t="s">
        <v>3195</v>
      </c>
      <c r="AZ4" s="69" t="s">
        <v>3196</v>
      </c>
      <c r="BA4" s="69" t="s">
        <v>3197</v>
      </c>
      <c r="BB4" s="69" t="s">
        <v>3198</v>
      </c>
      <c r="BC4" s="69" t="s">
        <v>3199</v>
      </c>
      <c r="BD4" s="69" t="s">
        <v>3200</v>
      </c>
      <c r="BE4" s="69" t="s">
        <v>3201</v>
      </c>
      <c r="BF4" s="69" t="s">
        <v>3202</v>
      </c>
      <c r="BG4" s="69" t="s">
        <v>3203</v>
      </c>
      <c r="BH4" s="69" t="s">
        <v>3204</v>
      </c>
      <c r="BI4" s="69" t="s">
        <v>3205</v>
      </c>
      <c r="BJ4" s="69" t="s">
        <v>3206</v>
      </c>
      <c r="BK4" s="69" t="s">
        <v>3207</v>
      </c>
      <c r="BL4" s="69" t="s">
        <v>3208</v>
      </c>
      <c r="BM4" s="69" t="s">
        <v>3147</v>
      </c>
      <c r="BN4" s="69" t="s">
        <v>3209</v>
      </c>
      <c r="BO4" s="69" t="s">
        <v>3210</v>
      </c>
      <c r="BP4" s="69" t="s">
        <v>3211</v>
      </c>
    </row>
    <row r="5" ht="123.95" customHeight="1" spans="1:68">
      <c r="A5" s="71" t="s">
        <v>3212</v>
      </c>
      <c r="B5" s="71" t="s">
        <v>2808</v>
      </c>
      <c r="C5" s="71" t="s">
        <v>3213</v>
      </c>
      <c r="D5" s="71" t="s">
        <v>3214</v>
      </c>
      <c r="E5" s="67" t="s">
        <v>3215</v>
      </c>
      <c r="F5" s="71" t="s">
        <v>3216</v>
      </c>
      <c r="G5" s="71" t="s">
        <v>3217</v>
      </c>
      <c r="H5" s="66"/>
      <c r="I5" s="66"/>
      <c r="J5" s="71" t="s">
        <v>3218</v>
      </c>
      <c r="K5" s="71" t="s">
        <v>3219</v>
      </c>
      <c r="L5" s="71" t="s">
        <v>3220</v>
      </c>
      <c r="M5" s="71" t="s">
        <v>3221</v>
      </c>
      <c r="N5" s="72">
        <v>1</v>
      </c>
      <c r="O5" s="74">
        <v>360531.17</v>
      </c>
      <c r="P5" s="74">
        <v>382163.04</v>
      </c>
      <c r="Q5" s="71" t="s">
        <v>3222</v>
      </c>
      <c r="R5" s="74">
        <v>382163.04</v>
      </c>
      <c r="S5" s="74">
        <v>21631.87</v>
      </c>
      <c r="T5" s="71" t="s">
        <v>3223</v>
      </c>
      <c r="U5" s="75"/>
      <c r="V5" s="71" t="s">
        <v>3224</v>
      </c>
      <c r="W5" s="71" t="s">
        <v>2383</v>
      </c>
      <c r="X5" s="71" t="s">
        <v>2387</v>
      </c>
      <c r="Y5" s="71" t="s">
        <v>2389</v>
      </c>
      <c r="Z5" s="71" t="s">
        <v>2808</v>
      </c>
      <c r="AA5" s="71" t="s">
        <v>3225</v>
      </c>
      <c r="AB5" s="71" t="s">
        <v>3225</v>
      </c>
      <c r="AC5" s="67" t="s">
        <v>3226</v>
      </c>
      <c r="AD5" s="67" t="s">
        <v>3226</v>
      </c>
      <c r="AE5" s="71" t="s">
        <v>3227</v>
      </c>
      <c r="AF5" s="71" t="s">
        <v>3228</v>
      </c>
      <c r="AG5" s="71" t="s">
        <v>3229</v>
      </c>
      <c r="AH5" s="71" t="s">
        <v>3230</v>
      </c>
      <c r="AI5" s="71" t="s">
        <v>3231</v>
      </c>
      <c r="AJ5" s="72"/>
      <c r="AK5" s="66"/>
      <c r="AL5" s="66"/>
      <c r="AM5" s="71" t="s">
        <v>3227</v>
      </c>
      <c r="AN5" s="71" t="s">
        <v>3228</v>
      </c>
      <c r="AO5" s="71" t="s">
        <v>3232</v>
      </c>
      <c r="AP5" s="71" t="s">
        <v>3233</v>
      </c>
      <c r="AQ5" s="71" t="s">
        <v>3234</v>
      </c>
      <c r="AR5" s="71" t="s">
        <v>3235</v>
      </c>
      <c r="AS5" s="71" t="s">
        <v>3236</v>
      </c>
      <c r="AT5" s="71" t="s">
        <v>2893</v>
      </c>
      <c r="AU5" s="71" t="s">
        <v>3237</v>
      </c>
      <c r="AV5" s="71" t="s">
        <v>784</v>
      </c>
      <c r="AW5" s="71" t="s">
        <v>779</v>
      </c>
      <c r="AX5" s="71" t="s">
        <v>3238</v>
      </c>
      <c r="AY5" s="71" t="s">
        <v>3239</v>
      </c>
      <c r="AZ5" s="71" t="s">
        <v>3240</v>
      </c>
      <c r="BA5" s="71" t="s">
        <v>3237</v>
      </c>
      <c r="BB5" s="66"/>
      <c r="BC5" s="71" t="s">
        <v>3225</v>
      </c>
      <c r="BD5" s="71" t="s">
        <v>3227</v>
      </c>
      <c r="BE5" s="71" t="s">
        <v>3228</v>
      </c>
      <c r="BF5" s="76" t="s">
        <v>3241</v>
      </c>
      <c r="BG5" s="76" t="s">
        <v>3242</v>
      </c>
      <c r="BH5" s="76" t="s">
        <v>3243</v>
      </c>
      <c r="BI5" s="71" t="s">
        <v>3244</v>
      </c>
      <c r="BJ5" s="71" t="s">
        <v>3245</v>
      </c>
      <c r="BK5" s="71" t="s">
        <v>3246</v>
      </c>
      <c r="BL5" s="71" t="s">
        <v>3247</v>
      </c>
      <c r="BM5" s="71" t="s">
        <v>3248</v>
      </c>
      <c r="BN5" s="71" t="s">
        <v>3249</v>
      </c>
      <c r="BO5" s="71" t="s">
        <v>3250</v>
      </c>
      <c r="BP5" s="71" t="s">
        <v>3250</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3251</v>
      </c>
      <c r="BN6" s="71" t="s">
        <v>3252</v>
      </c>
      <c r="BO6" s="71" t="s">
        <v>2895</v>
      </c>
      <c r="BP6" s="71" t="s">
        <v>2895</v>
      </c>
    </row>
    <row r="7" ht="78.6" hidden="1" customHeight="1" spans="1:68">
      <c r="A7" s="71" t="s">
        <v>3253</v>
      </c>
      <c r="B7" s="71" t="s">
        <v>3254</v>
      </c>
      <c r="C7" s="71" t="s">
        <v>3255</v>
      </c>
      <c r="D7" s="71" t="s">
        <v>3214</v>
      </c>
      <c r="E7" s="67" t="s">
        <v>3256</v>
      </c>
      <c r="F7" s="71" t="s">
        <v>3216</v>
      </c>
      <c r="G7" s="71" t="s">
        <v>3217</v>
      </c>
      <c r="H7" s="66"/>
      <c r="I7" s="66"/>
      <c r="J7" s="71" t="s">
        <v>3218</v>
      </c>
      <c r="K7" s="71" t="s">
        <v>3219</v>
      </c>
      <c r="L7" s="71" t="s">
        <v>3220</v>
      </c>
      <c r="M7" s="71" t="s">
        <v>3221</v>
      </c>
      <c r="N7" s="72">
        <v>1</v>
      </c>
      <c r="O7" s="74">
        <v>360531.17</v>
      </c>
      <c r="P7" s="74">
        <v>382163.04</v>
      </c>
      <c r="Q7" s="71" t="s">
        <v>3222</v>
      </c>
      <c r="R7" s="74">
        <v>382163.04</v>
      </c>
      <c r="S7" s="74">
        <v>21631.87</v>
      </c>
      <c r="T7" s="71" t="s">
        <v>3223</v>
      </c>
      <c r="U7" s="75"/>
      <c r="V7" s="71" t="s">
        <v>3224</v>
      </c>
      <c r="W7" s="71" t="s">
        <v>2383</v>
      </c>
      <c r="X7" s="71" t="s">
        <v>2387</v>
      </c>
      <c r="Y7" s="71" t="s">
        <v>2389</v>
      </c>
      <c r="Z7" s="71" t="s">
        <v>3254</v>
      </c>
      <c r="AA7" s="71" t="s">
        <v>3225</v>
      </c>
      <c r="AB7" s="71" t="s">
        <v>3225</v>
      </c>
      <c r="AC7" s="67" t="s">
        <v>3226</v>
      </c>
      <c r="AD7" s="67" t="s">
        <v>3257</v>
      </c>
      <c r="AE7" s="71" t="s">
        <v>3227</v>
      </c>
      <c r="AF7" s="71" t="s">
        <v>3228</v>
      </c>
      <c r="AG7" s="71" t="s">
        <v>3229</v>
      </c>
      <c r="AH7" s="71" t="s">
        <v>3230</v>
      </c>
      <c r="AI7" s="71" t="s">
        <v>3231</v>
      </c>
      <c r="AJ7" s="72"/>
      <c r="AK7" s="66"/>
      <c r="AL7" s="66"/>
      <c r="AM7" s="71" t="s">
        <v>3227</v>
      </c>
      <c r="AN7" s="71" t="s">
        <v>3228</v>
      </c>
      <c r="AO7" s="71" t="s">
        <v>3258</v>
      </c>
      <c r="AP7" s="71" t="s">
        <v>3233</v>
      </c>
      <c r="AQ7" s="71" t="s">
        <v>3259</v>
      </c>
      <c r="AR7" s="71" t="s">
        <v>3260</v>
      </c>
      <c r="AS7" s="71" t="s">
        <v>3236</v>
      </c>
      <c r="AT7" s="71" t="s">
        <v>2893</v>
      </c>
      <c r="AU7" s="71" t="s">
        <v>3237</v>
      </c>
      <c r="AV7" s="71" t="s">
        <v>784</v>
      </c>
      <c r="AW7" s="71" t="s">
        <v>779</v>
      </c>
      <c r="AX7" s="71" t="s">
        <v>3261</v>
      </c>
      <c r="AY7" s="71" t="s">
        <v>3262</v>
      </c>
      <c r="AZ7" s="71" t="s">
        <v>3240</v>
      </c>
      <c r="BA7" s="71" t="s">
        <v>3237</v>
      </c>
      <c r="BB7" s="66"/>
      <c r="BC7" s="71" t="s">
        <v>3225</v>
      </c>
      <c r="BD7" s="71" t="s">
        <v>3244</v>
      </c>
      <c r="BE7" s="71" t="s">
        <v>3245</v>
      </c>
      <c r="BF7" s="76"/>
      <c r="BG7" s="76" t="s">
        <v>3263</v>
      </c>
      <c r="BH7" s="76" t="s">
        <v>3264</v>
      </c>
      <c r="BI7" s="66"/>
      <c r="BJ7" s="66"/>
      <c r="BK7" s="71" t="s">
        <v>3265</v>
      </c>
      <c r="BL7" s="71" t="s">
        <v>3247</v>
      </c>
      <c r="BM7" s="71" t="s">
        <v>3266</v>
      </c>
      <c r="BN7" s="71" t="s">
        <v>3249</v>
      </c>
      <c r="BO7" s="71" t="s">
        <v>3250</v>
      </c>
      <c r="BP7" s="71" t="s">
        <v>3250</v>
      </c>
    </row>
    <row r="8" ht="54"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3267</v>
      </c>
      <c r="BN8" s="71" t="s">
        <v>3252</v>
      </c>
      <c r="BO8" s="71" t="s">
        <v>2895</v>
      </c>
      <c r="BP8" s="71" t="s">
        <v>2895</v>
      </c>
    </row>
    <row r="9" ht="241.5" hidden="1" customHeight="1" spans="1:68">
      <c r="A9" s="71" t="s">
        <v>3268</v>
      </c>
      <c r="B9" s="71" t="s">
        <v>3269</v>
      </c>
      <c r="C9" s="71" t="s">
        <v>3255</v>
      </c>
      <c r="D9" s="71" t="s">
        <v>3214</v>
      </c>
      <c r="E9" s="67" t="s">
        <v>3215</v>
      </c>
      <c r="F9" s="71" t="s">
        <v>3216</v>
      </c>
      <c r="G9" s="71" t="s">
        <v>3217</v>
      </c>
      <c r="H9" s="66"/>
      <c r="I9" s="66"/>
      <c r="J9" s="71" t="s">
        <v>3218</v>
      </c>
      <c r="K9" s="71" t="s">
        <v>3219</v>
      </c>
      <c r="L9" s="71" t="s">
        <v>3220</v>
      </c>
      <c r="M9" s="71" t="s">
        <v>3221</v>
      </c>
      <c r="N9" s="72">
        <v>1</v>
      </c>
      <c r="O9" s="74">
        <v>354417.96</v>
      </c>
      <c r="P9" s="74">
        <v>375683.04</v>
      </c>
      <c r="Q9" s="71" t="s">
        <v>3270</v>
      </c>
      <c r="R9" s="74">
        <v>375683.04</v>
      </c>
      <c r="S9" s="74">
        <v>21265.08</v>
      </c>
      <c r="T9" s="71" t="s">
        <v>3223</v>
      </c>
      <c r="U9" s="75"/>
      <c r="V9" s="71" t="s">
        <v>3224</v>
      </c>
      <c r="W9" s="71" t="s">
        <v>2383</v>
      </c>
      <c r="X9" s="71" t="s">
        <v>2387</v>
      </c>
      <c r="Y9" s="71" t="s">
        <v>2389</v>
      </c>
      <c r="Z9" s="71" t="s">
        <v>3269</v>
      </c>
      <c r="AA9" s="71" t="s">
        <v>3225</v>
      </c>
      <c r="AB9" s="71" t="s">
        <v>3225</v>
      </c>
      <c r="AC9" s="67" t="s">
        <v>3226</v>
      </c>
      <c r="AD9" s="67" t="s">
        <v>3226</v>
      </c>
      <c r="AE9" s="71" t="s">
        <v>3227</v>
      </c>
      <c r="AF9" s="71" t="s">
        <v>3228</v>
      </c>
      <c r="AG9" s="71" t="s">
        <v>3229</v>
      </c>
      <c r="AH9" s="71" t="s">
        <v>3230</v>
      </c>
      <c r="AI9" s="71" t="s">
        <v>3231</v>
      </c>
      <c r="AJ9" s="72"/>
      <c r="AK9" s="66"/>
      <c r="AL9" s="66"/>
      <c r="AM9" s="71" t="s">
        <v>3227</v>
      </c>
      <c r="AN9" s="71" t="s">
        <v>3228</v>
      </c>
      <c r="AO9" s="71" t="s">
        <v>3258</v>
      </c>
      <c r="AP9" s="71" t="s">
        <v>3233</v>
      </c>
      <c r="AQ9" s="71" t="s">
        <v>3259</v>
      </c>
      <c r="AR9" s="71" t="s">
        <v>3260</v>
      </c>
      <c r="AS9" s="71" t="s">
        <v>3236</v>
      </c>
      <c r="AT9" s="71" t="s">
        <v>2893</v>
      </c>
      <c r="AU9" s="71" t="s">
        <v>3237</v>
      </c>
      <c r="AV9" s="71" t="s">
        <v>784</v>
      </c>
      <c r="AW9" s="71" t="s">
        <v>779</v>
      </c>
      <c r="AX9" s="71" t="s">
        <v>3271</v>
      </c>
      <c r="AY9" s="71" t="s">
        <v>3272</v>
      </c>
      <c r="AZ9" s="71" t="s">
        <v>3240</v>
      </c>
      <c r="BA9" s="71" t="s">
        <v>3237</v>
      </c>
      <c r="BB9" s="66"/>
      <c r="BC9" s="71" t="s">
        <v>3225</v>
      </c>
      <c r="BD9" s="71" t="s">
        <v>3244</v>
      </c>
      <c r="BE9" s="71" t="s">
        <v>3245</v>
      </c>
      <c r="BF9" s="76"/>
      <c r="BG9" s="76" t="s">
        <v>3273</v>
      </c>
      <c r="BH9" s="76" t="s">
        <v>3274</v>
      </c>
      <c r="BI9" s="66"/>
      <c r="BJ9" s="66"/>
      <c r="BK9" s="71" t="s">
        <v>3275</v>
      </c>
      <c r="BL9" s="71" t="s">
        <v>3247</v>
      </c>
      <c r="BM9" s="71" t="s">
        <v>3276</v>
      </c>
      <c r="BN9" s="71" t="s">
        <v>3249</v>
      </c>
      <c r="BO9" s="71" t="s">
        <v>3250</v>
      </c>
      <c r="BP9" s="71" t="s">
        <v>3250</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3277</v>
      </c>
      <c r="BN10" s="71" t="s">
        <v>3252</v>
      </c>
      <c r="BO10" s="71" t="s">
        <v>2895</v>
      </c>
      <c r="BP10" s="71" t="s">
        <v>2895</v>
      </c>
    </row>
    <row r="11" ht="135" hidden="1" spans="1:68">
      <c r="A11" s="71" t="s">
        <v>3278</v>
      </c>
      <c r="B11" s="71" t="s">
        <v>3279</v>
      </c>
      <c r="C11" s="71" t="s">
        <v>3255</v>
      </c>
      <c r="D11" s="71" t="s">
        <v>3214</v>
      </c>
      <c r="E11" s="67" t="s">
        <v>3215</v>
      </c>
      <c r="F11" s="71" t="s">
        <v>3216</v>
      </c>
      <c r="G11" s="71" t="s">
        <v>3217</v>
      </c>
      <c r="H11" s="66"/>
      <c r="I11" s="66"/>
      <c r="J11" s="71" t="s">
        <v>3218</v>
      </c>
      <c r="K11" s="71" t="s">
        <v>3219</v>
      </c>
      <c r="L11" s="71" t="s">
        <v>3220</v>
      </c>
      <c r="M11" s="71" t="s">
        <v>3221</v>
      </c>
      <c r="N11" s="72">
        <v>1</v>
      </c>
      <c r="O11" s="74">
        <v>354417.96</v>
      </c>
      <c r="P11" s="74">
        <v>375683.04</v>
      </c>
      <c r="Q11" s="71" t="s">
        <v>3270</v>
      </c>
      <c r="R11" s="74">
        <v>375683.04</v>
      </c>
      <c r="S11" s="74">
        <v>21265.08</v>
      </c>
      <c r="T11" s="71" t="s">
        <v>3223</v>
      </c>
      <c r="U11" s="75"/>
      <c r="V11" s="71" t="s">
        <v>3224</v>
      </c>
      <c r="W11" s="71" t="s">
        <v>2383</v>
      </c>
      <c r="X11" s="71" t="s">
        <v>2387</v>
      </c>
      <c r="Y11" s="71" t="s">
        <v>2389</v>
      </c>
      <c r="Z11" s="71" t="s">
        <v>3279</v>
      </c>
      <c r="AA11" s="71" t="s">
        <v>3225</v>
      </c>
      <c r="AB11" s="71" t="s">
        <v>3225</v>
      </c>
      <c r="AC11" s="67" t="s">
        <v>3280</v>
      </c>
      <c r="AD11" s="67" t="s">
        <v>3280</v>
      </c>
      <c r="AE11" s="71" t="s">
        <v>3227</v>
      </c>
      <c r="AF11" s="71" t="s">
        <v>3228</v>
      </c>
      <c r="AG11" s="71" t="s">
        <v>3229</v>
      </c>
      <c r="AH11" s="71" t="s">
        <v>3230</v>
      </c>
      <c r="AI11" s="71" t="s">
        <v>3231</v>
      </c>
      <c r="AJ11" s="72"/>
      <c r="AK11" s="66"/>
      <c r="AL11" s="66"/>
      <c r="AM11" s="71" t="s">
        <v>3227</v>
      </c>
      <c r="AN11" s="71" t="s">
        <v>3228</v>
      </c>
      <c r="AO11" s="71" t="s">
        <v>3258</v>
      </c>
      <c r="AP11" s="71" t="s">
        <v>3233</v>
      </c>
      <c r="AQ11" s="71" t="s">
        <v>3259</v>
      </c>
      <c r="AR11" s="71" t="s">
        <v>3260</v>
      </c>
      <c r="AS11" s="71" t="s">
        <v>3236</v>
      </c>
      <c r="AT11" s="71" t="s">
        <v>2893</v>
      </c>
      <c r="AU11" s="71" t="s">
        <v>3237</v>
      </c>
      <c r="AV11" s="71" t="s">
        <v>784</v>
      </c>
      <c r="AW11" s="71" t="s">
        <v>779</v>
      </c>
      <c r="AX11" s="71" t="s">
        <v>3281</v>
      </c>
      <c r="AY11" s="71" t="s">
        <v>3282</v>
      </c>
      <c r="AZ11" s="71" t="s">
        <v>3240</v>
      </c>
      <c r="BA11" s="71" t="s">
        <v>3237</v>
      </c>
      <c r="BB11" s="66"/>
      <c r="BC11" s="71" t="s">
        <v>3225</v>
      </c>
      <c r="BD11" s="71" t="s">
        <v>3244</v>
      </c>
      <c r="BE11" s="71" t="s">
        <v>3245</v>
      </c>
      <c r="BF11" s="76"/>
      <c r="BG11" s="76" t="s">
        <v>3283</v>
      </c>
      <c r="BH11" s="76" t="s">
        <v>3284</v>
      </c>
      <c r="BI11" s="66"/>
      <c r="BJ11" s="66"/>
      <c r="BK11" s="71" t="s">
        <v>3285</v>
      </c>
      <c r="BL11" s="71" t="s">
        <v>3247</v>
      </c>
      <c r="BM11" s="71" t="s">
        <v>3286</v>
      </c>
      <c r="BN11" s="71" t="s">
        <v>3249</v>
      </c>
      <c r="BO11" s="71" t="s">
        <v>3250</v>
      </c>
      <c r="BP11" s="71" t="s">
        <v>3250</v>
      </c>
    </row>
    <row r="12" ht="54"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3287</v>
      </c>
      <c r="BN12" s="71" t="s">
        <v>3252</v>
      </c>
      <c r="BO12" s="71" t="s">
        <v>2895</v>
      </c>
      <c r="BP12" s="71" t="s">
        <v>2895</v>
      </c>
    </row>
    <row r="13" ht="135" hidden="1" spans="1:68">
      <c r="A13" s="71" t="s">
        <v>3288</v>
      </c>
      <c r="B13" s="71" t="s">
        <v>3289</v>
      </c>
      <c r="C13" s="71" t="s">
        <v>3255</v>
      </c>
      <c r="D13" s="71" t="s">
        <v>3214</v>
      </c>
      <c r="E13" s="67" t="s">
        <v>3215</v>
      </c>
      <c r="F13" s="71" t="s">
        <v>3216</v>
      </c>
      <c r="G13" s="71" t="s">
        <v>3217</v>
      </c>
      <c r="H13" s="66"/>
      <c r="I13" s="66"/>
      <c r="J13" s="71" t="s">
        <v>3218</v>
      </c>
      <c r="K13" s="71" t="s">
        <v>3219</v>
      </c>
      <c r="L13" s="71" t="s">
        <v>3220</v>
      </c>
      <c r="M13" s="71" t="s">
        <v>3221</v>
      </c>
      <c r="N13" s="72">
        <v>1</v>
      </c>
      <c r="O13" s="74">
        <v>354417.96</v>
      </c>
      <c r="P13" s="74">
        <v>375683.04</v>
      </c>
      <c r="Q13" s="71" t="s">
        <v>3270</v>
      </c>
      <c r="R13" s="74">
        <v>375683.04</v>
      </c>
      <c r="S13" s="74">
        <v>21265.08</v>
      </c>
      <c r="T13" s="71" t="s">
        <v>3223</v>
      </c>
      <c r="U13" s="75"/>
      <c r="V13" s="71" t="s">
        <v>3224</v>
      </c>
      <c r="W13" s="71" t="s">
        <v>2383</v>
      </c>
      <c r="X13" s="71" t="s">
        <v>2387</v>
      </c>
      <c r="Y13" s="71" t="s">
        <v>2389</v>
      </c>
      <c r="Z13" s="71" t="s">
        <v>3289</v>
      </c>
      <c r="AA13" s="71" t="s">
        <v>3225</v>
      </c>
      <c r="AB13" s="71" t="s">
        <v>3225</v>
      </c>
      <c r="AC13" s="67" t="s">
        <v>3290</v>
      </c>
      <c r="AD13" s="67" t="s">
        <v>3280</v>
      </c>
      <c r="AE13" s="71" t="s">
        <v>3227</v>
      </c>
      <c r="AF13" s="71" t="s">
        <v>3228</v>
      </c>
      <c r="AG13" s="71" t="s">
        <v>3229</v>
      </c>
      <c r="AH13" s="71" t="s">
        <v>3230</v>
      </c>
      <c r="AI13" s="71" t="s">
        <v>3231</v>
      </c>
      <c r="AJ13" s="72"/>
      <c r="AK13" s="66"/>
      <c r="AL13" s="66"/>
      <c r="AM13" s="71" t="s">
        <v>3227</v>
      </c>
      <c r="AN13" s="71" t="s">
        <v>3228</v>
      </c>
      <c r="AO13" s="71" t="s">
        <v>3258</v>
      </c>
      <c r="AP13" s="71" t="s">
        <v>3233</v>
      </c>
      <c r="AQ13" s="71" t="s">
        <v>3259</v>
      </c>
      <c r="AR13" s="71" t="s">
        <v>3260</v>
      </c>
      <c r="AS13" s="71" t="s">
        <v>3236</v>
      </c>
      <c r="AT13" s="71" t="s">
        <v>2893</v>
      </c>
      <c r="AU13" s="71" t="s">
        <v>3237</v>
      </c>
      <c r="AV13" s="71" t="s">
        <v>784</v>
      </c>
      <c r="AW13" s="71" t="s">
        <v>779</v>
      </c>
      <c r="AX13" s="71" t="s">
        <v>3291</v>
      </c>
      <c r="AY13" s="71" t="s">
        <v>3292</v>
      </c>
      <c r="AZ13" s="71" t="s">
        <v>3240</v>
      </c>
      <c r="BA13" s="71" t="s">
        <v>3237</v>
      </c>
      <c r="BB13" s="66"/>
      <c r="BC13" s="71" t="s">
        <v>3225</v>
      </c>
      <c r="BD13" s="71" t="s">
        <v>3244</v>
      </c>
      <c r="BE13" s="71" t="s">
        <v>3245</v>
      </c>
      <c r="BF13" s="76"/>
      <c r="BG13" s="76" t="s">
        <v>3293</v>
      </c>
      <c r="BH13" s="76" t="s">
        <v>3294</v>
      </c>
      <c r="BI13" s="66"/>
      <c r="BJ13" s="66"/>
      <c r="BK13" s="71" t="s">
        <v>3295</v>
      </c>
      <c r="BL13" s="71" t="s">
        <v>3247</v>
      </c>
      <c r="BM13" s="71" t="s">
        <v>3296</v>
      </c>
      <c r="BN13" s="71" t="s">
        <v>3249</v>
      </c>
      <c r="BO13" s="71" t="s">
        <v>3250</v>
      </c>
      <c r="BP13" s="71" t="s">
        <v>3250</v>
      </c>
    </row>
    <row r="14" ht="54"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3297</v>
      </c>
      <c r="BN14" s="71" t="s">
        <v>3252</v>
      </c>
      <c r="BO14" s="71" t="s">
        <v>2895</v>
      </c>
      <c r="BP14" s="71" t="s">
        <v>2895</v>
      </c>
    </row>
    <row r="15" ht="21" customHeight="1" spans="1:68">
      <c r="A15" s="71" t="s">
        <v>3298</v>
      </c>
      <c r="B15" s="71" t="s">
        <v>2814</v>
      </c>
      <c r="C15" s="71" t="s">
        <v>3213</v>
      </c>
      <c r="D15" s="71" t="s">
        <v>3299</v>
      </c>
      <c r="E15" s="67" t="s">
        <v>3300</v>
      </c>
      <c r="F15" s="71" t="s">
        <v>3216</v>
      </c>
      <c r="G15" s="71" t="s">
        <v>3217</v>
      </c>
      <c r="H15" s="66"/>
      <c r="I15" s="66"/>
      <c r="J15" s="71" t="s">
        <v>3218</v>
      </c>
      <c r="K15" s="71" t="s">
        <v>3219</v>
      </c>
      <c r="L15" s="71" t="s">
        <v>3220</v>
      </c>
      <c r="M15" s="71" t="s">
        <v>3221</v>
      </c>
      <c r="N15" s="72">
        <v>1</v>
      </c>
      <c r="O15" s="74">
        <v>48440.04</v>
      </c>
      <c r="P15" s="74">
        <v>51346.44</v>
      </c>
      <c r="Q15" s="71" t="s">
        <v>3301</v>
      </c>
      <c r="R15" s="74">
        <v>51346.44</v>
      </c>
      <c r="S15" s="74">
        <v>2906.4</v>
      </c>
      <c r="T15" s="71" t="s">
        <v>3223</v>
      </c>
      <c r="U15" s="75"/>
      <c r="V15" s="71" t="s">
        <v>3224</v>
      </c>
      <c r="W15" s="71" t="s">
        <v>2383</v>
      </c>
      <c r="X15" s="71" t="s">
        <v>2387</v>
      </c>
      <c r="Y15" s="71" t="s">
        <v>2389</v>
      </c>
      <c r="Z15" s="71" t="s">
        <v>2814</v>
      </c>
      <c r="AA15" s="71" t="s">
        <v>3225</v>
      </c>
      <c r="AB15" s="71" t="s">
        <v>3225</v>
      </c>
      <c r="AC15" s="67" t="s">
        <v>3302</v>
      </c>
      <c r="AD15" s="67" t="s">
        <v>3303</v>
      </c>
      <c r="AE15" s="71" t="s">
        <v>3304</v>
      </c>
      <c r="AF15" s="71" t="s">
        <v>3305</v>
      </c>
      <c r="AG15" s="71" t="s">
        <v>3306</v>
      </c>
      <c r="AH15" s="71" t="s">
        <v>3307</v>
      </c>
      <c r="AI15" s="71" t="s">
        <v>3308</v>
      </c>
      <c r="AJ15" s="72"/>
      <c r="AK15" s="66"/>
      <c r="AL15" s="66"/>
      <c r="AM15" s="71" t="s">
        <v>3304</v>
      </c>
      <c r="AN15" s="71" t="s">
        <v>3305</v>
      </c>
      <c r="AO15" s="71" t="s">
        <v>3309</v>
      </c>
      <c r="AP15" s="71" t="s">
        <v>3310</v>
      </c>
      <c r="AQ15" s="71" t="s">
        <v>3234</v>
      </c>
      <c r="AR15" s="71" t="s">
        <v>3235</v>
      </c>
      <c r="AS15" s="71" t="s">
        <v>3311</v>
      </c>
      <c r="AT15" s="71" t="s">
        <v>2886</v>
      </c>
      <c r="AU15" s="71" t="s">
        <v>3237</v>
      </c>
      <c r="AV15" s="71" t="s">
        <v>784</v>
      </c>
      <c r="AW15" s="71" t="s">
        <v>779</v>
      </c>
      <c r="AX15" s="71" t="s">
        <v>3312</v>
      </c>
      <c r="AY15" s="71" t="s">
        <v>3313</v>
      </c>
      <c r="AZ15" s="71" t="s">
        <v>3240</v>
      </c>
      <c r="BA15" s="71" t="s">
        <v>3237</v>
      </c>
      <c r="BB15" s="66"/>
      <c r="BC15" s="71" t="s">
        <v>3225</v>
      </c>
      <c r="BD15" s="71" t="s">
        <v>3314</v>
      </c>
      <c r="BE15" s="71" t="s">
        <v>3315</v>
      </c>
      <c r="BF15" s="76" t="s">
        <v>3316</v>
      </c>
      <c r="BG15" s="76" t="s">
        <v>3317</v>
      </c>
      <c r="BH15" s="76" t="s">
        <v>3318</v>
      </c>
      <c r="BI15" s="71" t="s">
        <v>3244</v>
      </c>
      <c r="BJ15" s="71" t="s">
        <v>3245</v>
      </c>
      <c r="BK15" s="71" t="s">
        <v>3319</v>
      </c>
      <c r="BL15" s="71" t="s">
        <v>3247</v>
      </c>
      <c r="BM15" s="71" t="s">
        <v>3320</v>
      </c>
      <c r="BN15" s="71" t="s">
        <v>3249</v>
      </c>
      <c r="BO15" s="71" t="s">
        <v>3250</v>
      </c>
      <c r="BP15" s="71" t="s">
        <v>3250</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3321</v>
      </c>
      <c r="BN16" s="71" t="s">
        <v>3322</v>
      </c>
      <c r="BO16" s="71" t="s">
        <v>2888</v>
      </c>
      <c r="BP16" s="71" t="s">
        <v>2888</v>
      </c>
    </row>
    <row r="17" ht="185.45" customHeight="1" spans="1:68">
      <c r="A17" s="71" t="s">
        <v>3323</v>
      </c>
      <c r="B17" s="71" t="s">
        <v>2809</v>
      </c>
      <c r="C17" s="71" t="s">
        <v>3213</v>
      </c>
      <c r="D17" s="71" t="s">
        <v>3324</v>
      </c>
      <c r="E17" s="67" t="s">
        <v>3290</v>
      </c>
      <c r="F17" s="71" t="s">
        <v>3216</v>
      </c>
      <c r="G17" s="71" t="s">
        <v>3217</v>
      </c>
      <c r="H17" s="66"/>
      <c r="I17" s="66"/>
      <c r="J17" s="71" t="s">
        <v>3218</v>
      </c>
      <c r="K17" s="71" t="s">
        <v>3219</v>
      </c>
      <c r="L17" s="71" t="s">
        <v>3220</v>
      </c>
      <c r="M17" s="71" t="s">
        <v>3221</v>
      </c>
      <c r="N17" s="72">
        <v>1</v>
      </c>
      <c r="O17" s="74">
        <v>1386904.28</v>
      </c>
      <c r="P17" s="74">
        <v>1470118.54</v>
      </c>
      <c r="Q17" s="71" t="s">
        <v>3325</v>
      </c>
      <c r="R17" s="74">
        <v>1470118.54</v>
      </c>
      <c r="S17" s="74">
        <v>83214.26</v>
      </c>
      <c r="T17" s="71" t="s">
        <v>3223</v>
      </c>
      <c r="U17" s="75"/>
      <c r="V17" s="71" t="s">
        <v>3224</v>
      </c>
      <c r="W17" s="71" t="s">
        <v>2383</v>
      </c>
      <c r="X17" s="71" t="s">
        <v>2387</v>
      </c>
      <c r="Y17" s="71" t="s">
        <v>2389</v>
      </c>
      <c r="Z17" s="71" t="s">
        <v>2809</v>
      </c>
      <c r="AA17" s="71" t="s">
        <v>3225</v>
      </c>
      <c r="AB17" s="71" t="s">
        <v>3225</v>
      </c>
      <c r="AC17" s="67" t="s">
        <v>3326</v>
      </c>
      <c r="AD17" s="67" t="s">
        <v>3326</v>
      </c>
      <c r="AE17" s="71" t="s">
        <v>3327</v>
      </c>
      <c r="AF17" s="71" t="s">
        <v>3328</v>
      </c>
      <c r="AG17" s="71" t="s">
        <v>3229</v>
      </c>
      <c r="AH17" s="71" t="s">
        <v>3329</v>
      </c>
      <c r="AI17" s="71" t="s">
        <v>3330</v>
      </c>
      <c r="AJ17" s="72"/>
      <c r="AK17" s="66"/>
      <c r="AL17" s="66"/>
      <c r="AM17" s="71" t="s">
        <v>3327</v>
      </c>
      <c r="AN17" s="71" t="s">
        <v>3328</v>
      </c>
      <c r="AO17" s="71" t="s">
        <v>3232</v>
      </c>
      <c r="AP17" s="71" t="s">
        <v>3310</v>
      </c>
      <c r="AQ17" s="71" t="s">
        <v>3234</v>
      </c>
      <c r="AR17" s="71" t="s">
        <v>3235</v>
      </c>
      <c r="AS17" s="71" t="s">
        <v>3236</v>
      </c>
      <c r="AT17" s="71" t="s">
        <v>2893</v>
      </c>
      <c r="AU17" s="71" t="s">
        <v>3237</v>
      </c>
      <c r="AV17" s="71" t="s">
        <v>784</v>
      </c>
      <c r="AW17" s="71" t="s">
        <v>779</v>
      </c>
      <c r="AX17" s="71" t="s">
        <v>3331</v>
      </c>
      <c r="AY17" s="71" t="s">
        <v>3332</v>
      </c>
      <c r="AZ17" s="71" t="s">
        <v>3240</v>
      </c>
      <c r="BA17" s="71" t="s">
        <v>3237</v>
      </c>
      <c r="BB17" s="66"/>
      <c r="BC17" s="71" t="s">
        <v>3225</v>
      </c>
      <c r="BD17" s="71" t="s">
        <v>3314</v>
      </c>
      <c r="BE17" s="71" t="s">
        <v>3315</v>
      </c>
      <c r="BF17" s="76" t="s">
        <v>3333</v>
      </c>
      <c r="BG17" s="76" t="s">
        <v>3334</v>
      </c>
      <c r="BH17" s="76" t="s">
        <v>3335</v>
      </c>
      <c r="BI17" s="71" t="s">
        <v>3244</v>
      </c>
      <c r="BJ17" s="71" t="s">
        <v>3245</v>
      </c>
      <c r="BK17" s="71" t="s">
        <v>3336</v>
      </c>
      <c r="BL17" s="71" t="s">
        <v>3247</v>
      </c>
      <c r="BM17" s="71" t="s">
        <v>3337</v>
      </c>
      <c r="BN17" s="71" t="s">
        <v>3249</v>
      </c>
      <c r="BO17" s="71" t="s">
        <v>3250</v>
      </c>
      <c r="BP17" s="71" t="s">
        <v>3250</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3338</v>
      </c>
      <c r="BN18" s="71" t="s">
        <v>3339</v>
      </c>
      <c r="BO18" s="71" t="s">
        <v>3340</v>
      </c>
      <c r="BP18" s="71" t="s">
        <v>3340</v>
      </c>
    </row>
    <row r="19" ht="121.5" hidden="1" spans="1:68">
      <c r="A19" s="71" t="s">
        <v>3341</v>
      </c>
      <c r="B19" s="71" t="s">
        <v>3342</v>
      </c>
      <c r="C19" s="71" t="s">
        <v>3255</v>
      </c>
      <c r="D19" s="71" t="s">
        <v>3343</v>
      </c>
      <c r="E19" s="67" t="s">
        <v>3300</v>
      </c>
      <c r="F19" s="71" t="s">
        <v>3216</v>
      </c>
      <c r="G19" s="71" t="s">
        <v>3217</v>
      </c>
      <c r="H19" s="66"/>
      <c r="I19" s="66"/>
      <c r="J19" s="71" t="s">
        <v>3218</v>
      </c>
      <c r="K19" s="71" t="s">
        <v>3219</v>
      </c>
      <c r="L19" s="71" t="s">
        <v>3220</v>
      </c>
      <c r="M19" s="71" t="s">
        <v>3221</v>
      </c>
      <c r="N19" s="72">
        <v>1</v>
      </c>
      <c r="O19" s="74">
        <v>13278.34</v>
      </c>
      <c r="P19" s="74">
        <v>14075.04</v>
      </c>
      <c r="Q19" s="71" t="s">
        <v>3344</v>
      </c>
      <c r="R19" s="74">
        <v>14075.04</v>
      </c>
      <c r="S19" s="74">
        <v>796.7</v>
      </c>
      <c r="T19" s="71" t="s">
        <v>3223</v>
      </c>
      <c r="U19" s="75"/>
      <c r="V19" s="71" t="s">
        <v>3345</v>
      </c>
      <c r="W19" s="71" t="s">
        <v>3346</v>
      </c>
      <c r="X19" s="71" t="s">
        <v>2387</v>
      </c>
      <c r="Y19" s="71" t="s">
        <v>2389</v>
      </c>
      <c r="Z19" s="71" t="s">
        <v>3342</v>
      </c>
      <c r="AA19" s="71" t="s">
        <v>3225</v>
      </c>
      <c r="AB19" s="71" t="s">
        <v>3225</v>
      </c>
      <c r="AC19" s="67" t="s">
        <v>3347</v>
      </c>
      <c r="AD19" s="67" t="s">
        <v>3303</v>
      </c>
      <c r="AE19" s="71" t="s">
        <v>3327</v>
      </c>
      <c r="AF19" s="71" t="s">
        <v>3328</v>
      </c>
      <c r="AG19" s="71" t="s">
        <v>3229</v>
      </c>
      <c r="AH19" s="71" t="s">
        <v>3307</v>
      </c>
      <c r="AI19" s="71" t="s">
        <v>3308</v>
      </c>
      <c r="AJ19" s="72"/>
      <c r="AK19" s="66"/>
      <c r="AL19" s="66"/>
      <c r="AM19" s="71" t="s">
        <v>3327</v>
      </c>
      <c r="AN19" s="71" t="s">
        <v>3328</v>
      </c>
      <c r="AO19" s="71" t="s">
        <v>3258</v>
      </c>
      <c r="AP19" s="71" t="s">
        <v>3233</v>
      </c>
      <c r="AQ19" s="71" t="s">
        <v>3259</v>
      </c>
      <c r="AR19" s="71" t="s">
        <v>3260</v>
      </c>
      <c r="AS19" s="71" t="s">
        <v>3311</v>
      </c>
      <c r="AT19" s="71" t="s">
        <v>2886</v>
      </c>
      <c r="AU19" s="71" t="s">
        <v>3237</v>
      </c>
      <c r="AV19" s="71" t="s">
        <v>784</v>
      </c>
      <c r="AW19" s="71" t="s">
        <v>779</v>
      </c>
      <c r="AX19" s="71" t="s">
        <v>3348</v>
      </c>
      <c r="AY19" s="71" t="s">
        <v>3349</v>
      </c>
      <c r="AZ19" s="71" t="s">
        <v>3240</v>
      </c>
      <c r="BA19" s="71" t="s">
        <v>3237</v>
      </c>
      <c r="BB19" s="66"/>
      <c r="BC19" s="71" t="s">
        <v>3225</v>
      </c>
      <c r="BD19" s="71" t="s">
        <v>3314</v>
      </c>
      <c r="BE19" s="71" t="s">
        <v>3315</v>
      </c>
      <c r="BF19" s="76"/>
      <c r="BG19" s="76" t="s">
        <v>3350</v>
      </c>
      <c r="BH19" s="76" t="s">
        <v>3351</v>
      </c>
      <c r="BI19" s="66"/>
      <c r="BJ19" s="66"/>
      <c r="BK19" s="71" t="s">
        <v>3352</v>
      </c>
      <c r="BL19" s="71" t="s">
        <v>3247</v>
      </c>
      <c r="BM19" s="71" t="s">
        <v>3353</v>
      </c>
      <c r="BN19" s="71" t="s">
        <v>3249</v>
      </c>
      <c r="BO19" s="71" t="s">
        <v>3250</v>
      </c>
      <c r="BP19" s="71" t="s">
        <v>3250</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3354</v>
      </c>
      <c r="BN20" s="71" t="s">
        <v>3322</v>
      </c>
      <c r="BO20" s="71" t="s">
        <v>2888</v>
      </c>
      <c r="BP20" s="71" t="s">
        <v>2888</v>
      </c>
    </row>
    <row r="21" ht="351" hidden="1" spans="1:68">
      <c r="A21" s="71" t="s">
        <v>3355</v>
      </c>
      <c r="B21" s="71" t="s">
        <v>3356</v>
      </c>
      <c r="C21" s="71" t="s">
        <v>3357</v>
      </c>
      <c r="D21" s="71" t="s">
        <v>3358</v>
      </c>
      <c r="E21" s="67" t="s">
        <v>3359</v>
      </c>
      <c r="F21" s="71" t="s">
        <v>3360</v>
      </c>
      <c r="G21" s="71" t="s">
        <v>3217</v>
      </c>
      <c r="H21" s="66"/>
      <c r="I21" s="66"/>
      <c r="J21" s="71" t="s">
        <v>3218</v>
      </c>
      <c r="K21" s="71" t="s">
        <v>3219</v>
      </c>
      <c r="L21" s="71" t="s">
        <v>3220</v>
      </c>
      <c r="M21" s="71" t="s">
        <v>3221</v>
      </c>
      <c r="N21" s="72"/>
      <c r="O21" s="73"/>
      <c r="P21" s="74">
        <v>141323.95</v>
      </c>
      <c r="Q21" s="71" t="s">
        <v>3225</v>
      </c>
      <c r="R21" s="74">
        <v>141323.95</v>
      </c>
      <c r="S21" s="74"/>
      <c r="T21" s="71" t="s">
        <v>3223</v>
      </c>
      <c r="U21" s="75"/>
      <c r="V21" s="71" t="s">
        <v>3224</v>
      </c>
      <c r="W21" s="71" t="s">
        <v>2383</v>
      </c>
      <c r="X21" s="71" t="s">
        <v>2387</v>
      </c>
      <c r="Y21" s="71" t="s">
        <v>2389</v>
      </c>
      <c r="Z21" s="71" t="s">
        <v>3356</v>
      </c>
      <c r="AA21" s="71" t="s">
        <v>3225</v>
      </c>
      <c r="AB21" s="71" t="s">
        <v>3225</v>
      </c>
      <c r="AC21" s="67" t="s">
        <v>3361</v>
      </c>
      <c r="AD21" s="67" t="s">
        <v>3361</v>
      </c>
      <c r="AE21" s="71" t="s">
        <v>3362</v>
      </c>
      <c r="AF21" s="71" t="s">
        <v>3363</v>
      </c>
      <c r="AG21" s="71" t="s">
        <v>3306</v>
      </c>
      <c r="AH21" s="66"/>
      <c r="AI21" s="66"/>
      <c r="AJ21" s="72"/>
      <c r="AK21" s="66"/>
      <c r="AL21" s="66"/>
      <c r="AM21" s="71" t="s">
        <v>3327</v>
      </c>
      <c r="AN21" s="71" t="s">
        <v>3328</v>
      </c>
      <c r="AO21" s="71" t="s">
        <v>3309</v>
      </c>
      <c r="AP21" s="71" t="s">
        <v>3364</v>
      </c>
      <c r="AQ21" s="71" t="s">
        <v>3234</v>
      </c>
      <c r="AR21" s="71" t="s">
        <v>3235</v>
      </c>
      <c r="AS21" s="71" t="s">
        <v>3236</v>
      </c>
      <c r="AT21" s="71" t="s">
        <v>2893</v>
      </c>
      <c r="AU21" s="71" t="s">
        <v>3237</v>
      </c>
      <c r="AV21" s="71" t="s">
        <v>779</v>
      </c>
      <c r="AW21" s="71" t="s">
        <v>779</v>
      </c>
      <c r="AX21" s="71" t="s">
        <v>3365</v>
      </c>
      <c r="AY21" s="71" t="s">
        <v>3366</v>
      </c>
      <c r="AZ21" s="71" t="s">
        <v>3240</v>
      </c>
      <c r="BA21" s="71" t="s">
        <v>3237</v>
      </c>
      <c r="BB21" s="66"/>
      <c r="BC21" s="71" t="s">
        <v>3367</v>
      </c>
      <c r="BD21" s="71" t="s">
        <v>3314</v>
      </c>
      <c r="BE21" s="71" t="s">
        <v>3315</v>
      </c>
      <c r="BF21" s="76" t="s">
        <v>3368</v>
      </c>
      <c r="BG21" s="76" t="s">
        <v>3369</v>
      </c>
      <c r="BH21" s="76" t="s">
        <v>3370</v>
      </c>
      <c r="BI21" s="71" t="s">
        <v>3244</v>
      </c>
      <c r="BJ21" s="71" t="s">
        <v>3245</v>
      </c>
      <c r="BK21" s="71" t="s">
        <v>3371</v>
      </c>
      <c r="BL21" s="71" t="s">
        <v>3247</v>
      </c>
      <c r="BM21" s="71" t="s">
        <v>3372</v>
      </c>
      <c r="BN21" s="71" t="s">
        <v>3249</v>
      </c>
      <c r="BO21" s="71" t="s">
        <v>3250</v>
      </c>
      <c r="BP21" s="71" t="s">
        <v>3250</v>
      </c>
    </row>
    <row r="22" ht="54"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3373</v>
      </c>
      <c r="BN22" s="71" t="s">
        <v>3374</v>
      </c>
      <c r="BO22" s="71" t="s">
        <v>3375</v>
      </c>
      <c r="BP22" s="71" t="s">
        <v>3375</v>
      </c>
    </row>
    <row r="23" ht="216" spans="1:68">
      <c r="A23" s="71" t="s">
        <v>3376</v>
      </c>
      <c r="B23" s="71" t="s">
        <v>2810</v>
      </c>
      <c r="C23" s="71" t="s">
        <v>3213</v>
      </c>
      <c r="D23" s="71" t="s">
        <v>3377</v>
      </c>
      <c r="E23" s="67" t="s">
        <v>3378</v>
      </c>
      <c r="F23" s="71" t="s">
        <v>3360</v>
      </c>
      <c r="G23" s="71" t="s">
        <v>3217</v>
      </c>
      <c r="H23" s="66"/>
      <c r="I23" s="66"/>
      <c r="J23" s="71" t="s">
        <v>3218</v>
      </c>
      <c r="K23" s="71" t="s">
        <v>3219</v>
      </c>
      <c r="L23" s="71" t="s">
        <v>3220</v>
      </c>
      <c r="M23" s="71" t="s">
        <v>3221</v>
      </c>
      <c r="N23" s="72"/>
      <c r="O23" s="74">
        <v>1567453.96</v>
      </c>
      <c r="P23" s="74">
        <v>1661501.2</v>
      </c>
      <c r="Q23" s="71" t="s">
        <v>3379</v>
      </c>
      <c r="R23" s="74">
        <v>1322436.88</v>
      </c>
      <c r="S23" s="74">
        <v>94047.24</v>
      </c>
      <c r="T23" s="71" t="s">
        <v>3223</v>
      </c>
      <c r="U23" s="75"/>
      <c r="V23" s="71" t="s">
        <v>3224</v>
      </c>
      <c r="W23" s="71" t="s">
        <v>2383</v>
      </c>
      <c r="X23" s="71" t="s">
        <v>2387</v>
      </c>
      <c r="Y23" s="71" t="s">
        <v>2389</v>
      </c>
      <c r="Z23" s="71" t="s">
        <v>2810</v>
      </c>
      <c r="AA23" s="71" t="s">
        <v>3225</v>
      </c>
      <c r="AB23" s="71" t="s">
        <v>3225</v>
      </c>
      <c r="AC23" s="67" t="s">
        <v>3380</v>
      </c>
      <c r="AD23" s="67" t="s">
        <v>3380</v>
      </c>
      <c r="AE23" s="71" t="s">
        <v>3381</v>
      </c>
      <c r="AF23" s="71" t="s">
        <v>3382</v>
      </c>
      <c r="AG23" s="71" t="s">
        <v>3306</v>
      </c>
      <c r="AH23" s="66"/>
      <c r="AI23" s="66"/>
      <c r="AJ23" s="72"/>
      <c r="AK23" s="66"/>
      <c r="AL23" s="66"/>
      <c r="AM23" s="71" t="s">
        <v>3327</v>
      </c>
      <c r="AN23" s="71" t="s">
        <v>3328</v>
      </c>
      <c r="AO23" s="71" t="s">
        <v>3309</v>
      </c>
      <c r="AP23" s="71" t="s">
        <v>3310</v>
      </c>
      <c r="AQ23" s="71" t="s">
        <v>3234</v>
      </c>
      <c r="AR23" s="71" t="s">
        <v>3235</v>
      </c>
      <c r="AS23" s="71" t="s">
        <v>3236</v>
      </c>
      <c r="AT23" s="71" t="s">
        <v>2893</v>
      </c>
      <c r="AU23" s="71" t="s">
        <v>3237</v>
      </c>
      <c r="AV23" s="71" t="s">
        <v>779</v>
      </c>
      <c r="AW23" s="71" t="s">
        <v>779</v>
      </c>
      <c r="AX23" s="71" t="s">
        <v>3383</v>
      </c>
      <c r="AY23" s="71" t="s">
        <v>3384</v>
      </c>
      <c r="AZ23" s="71" t="s">
        <v>3240</v>
      </c>
      <c r="BA23" s="71" t="s">
        <v>3237</v>
      </c>
      <c r="BB23" s="66"/>
      <c r="BC23" s="71" t="s">
        <v>3385</v>
      </c>
      <c r="BD23" s="71" t="s">
        <v>3314</v>
      </c>
      <c r="BE23" s="71" t="s">
        <v>3315</v>
      </c>
      <c r="BF23" s="76" t="s">
        <v>3386</v>
      </c>
      <c r="BG23" s="76" t="s">
        <v>3387</v>
      </c>
      <c r="BH23" s="76" t="s">
        <v>3388</v>
      </c>
      <c r="BI23" s="71" t="s">
        <v>3244</v>
      </c>
      <c r="BJ23" s="71" t="s">
        <v>3245</v>
      </c>
      <c r="BK23" s="71" t="s">
        <v>3389</v>
      </c>
      <c r="BL23" s="71" t="s">
        <v>3247</v>
      </c>
      <c r="BM23" s="71" t="s">
        <v>3390</v>
      </c>
      <c r="BN23" s="71" t="s">
        <v>3249</v>
      </c>
      <c r="BO23" s="71" t="s">
        <v>3250</v>
      </c>
      <c r="BP23" s="71" t="s">
        <v>3250</v>
      </c>
    </row>
    <row r="24" ht="176.1" hidden="1" customHeight="1" spans="1:68">
      <c r="A24" s="66"/>
      <c r="B24" s="66"/>
      <c r="C24" s="66"/>
      <c r="D24" s="66"/>
      <c r="E24" s="67"/>
      <c r="F24" s="66"/>
      <c r="G24" s="66"/>
      <c r="H24" s="66"/>
      <c r="I24" s="66"/>
      <c r="J24" s="66"/>
      <c r="K24" s="66"/>
      <c r="L24" s="66"/>
      <c r="M24" s="66"/>
      <c r="N24" s="72"/>
      <c r="O24" s="73"/>
      <c r="P24" s="73"/>
      <c r="Q24" s="66"/>
      <c r="R24" s="73"/>
      <c r="S24" s="74"/>
      <c r="T24" s="66"/>
      <c r="U24" s="75"/>
      <c r="V24" s="66"/>
      <c r="W24" s="66"/>
      <c r="X24" s="66"/>
      <c r="Y24" s="66"/>
      <c r="Z24" s="66"/>
      <c r="AA24" s="66"/>
      <c r="AB24" s="66"/>
      <c r="AC24" s="67"/>
      <c r="AD24" s="67"/>
      <c r="AE24" s="66"/>
      <c r="AF24" s="66"/>
      <c r="AG24" s="66"/>
      <c r="AH24" s="66"/>
      <c r="AI24" s="66"/>
      <c r="AJ24" s="72"/>
      <c r="AK24" s="66"/>
      <c r="AL24" s="66"/>
      <c r="AM24" s="66"/>
      <c r="AN24" s="66"/>
      <c r="AO24" s="66"/>
      <c r="AP24" s="66"/>
      <c r="AQ24" s="66"/>
      <c r="AR24" s="66"/>
      <c r="AS24" s="66"/>
      <c r="AT24" s="66"/>
      <c r="AU24" s="66"/>
      <c r="AV24" s="66"/>
      <c r="AW24" s="66"/>
      <c r="AX24" s="66"/>
      <c r="AY24" s="66"/>
      <c r="AZ24" s="66"/>
      <c r="BA24" s="66"/>
      <c r="BB24" s="66"/>
      <c r="BC24" s="66"/>
      <c r="BD24" s="66"/>
      <c r="BE24" s="66"/>
      <c r="BF24" s="76"/>
      <c r="BG24" s="76"/>
      <c r="BH24" s="76"/>
      <c r="BI24" s="66"/>
      <c r="BJ24" s="66"/>
      <c r="BK24" s="66"/>
      <c r="BL24" s="66"/>
      <c r="BM24" s="71" t="s">
        <v>3391</v>
      </c>
      <c r="BN24" s="71" t="s">
        <v>3374</v>
      </c>
      <c r="BO24" s="71" t="s">
        <v>3375</v>
      </c>
      <c r="BP24" s="71" t="s">
        <v>3375</v>
      </c>
    </row>
    <row r="31" ht="163.5" customHeight="1"/>
    <row r="32" ht="117.95" customHeight="1"/>
  </sheetData>
  <autoFilter xmlns:etc="http://www.wps.cn/officeDocument/2017/etCustomData" ref="A1:BP24"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L3" sqref="L3"/>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3392</v>
      </c>
      <c r="B1" s="60" t="s">
        <v>3393</v>
      </c>
      <c r="C1" s="60" t="s">
        <v>3394</v>
      </c>
      <c r="D1" s="60" t="s">
        <v>3395</v>
      </c>
      <c r="E1" s="60" t="s">
        <v>3396</v>
      </c>
      <c r="F1" s="61" t="s">
        <v>3397</v>
      </c>
      <c r="G1" s="62" t="s">
        <v>3398</v>
      </c>
      <c r="H1" s="63" t="s">
        <v>3172</v>
      </c>
      <c r="I1" s="1" t="s">
        <v>3399</v>
      </c>
    </row>
    <row r="2" spans="1:10">
      <c r="A2">
        <v>1</v>
      </c>
      <c r="B2" t="str">
        <f>IF(ISBLANK(IFERROR(INDEX('2-3 引出列表'!$A$2:$CE$8700,$A2,MATCH(B$1,'2-3 引出列表'!$A$1:$CD$1,0)),"")),"",IFERROR(INDEX('2-3 引出列表'!$A$2:$CE$8700,$A2,MATCH(B$1,'2-3 引出列表'!$A$1:$CD$1,0)),""))</f>
        <v/>
      </c>
      <c r="C2" t="str">
        <f>IF(ISBLANK(IFERROR(INDEX('2-3 引出列表'!$A$2:$CE$8700,$A2,MATCH(C$1,'2-3 引出列表'!$A$1:$CD$1,0)),"")),"",IFERROR(INDEX('2-3 引出列表'!$A$2:$CE$8700,$A2,MATCH(C$1,'2-3 引出列表'!$A$1:$CD$1,0)),""))</f>
        <v/>
      </c>
      <c r="D2" t="str">
        <f>IF(ISBLANK(IFERROR(INDEX('2-3 引出列表'!$A$2:$CE$8700,$A2,MATCH(D$1,'2-3 引出列表'!$A$1:$CD$1,0)),"")),"",IFERROR(INDEX('2-3 引出列表'!$A$2:$CE$8700,$A2,MATCH(D$1,'2-3 引出列表'!$A$1:$CD$1,0)),""))</f>
        <v/>
      </c>
      <c r="E2" t="str">
        <f>IF(ISBLANK(IFERROR(INDEX('2-3 引出列表'!$A$2:$CE$8700,$A2,MATCH(E$1,'2-3 引出列表'!$A$1:$CD$1,0)),"")),"",IFERROR(INDEX('2-3 引出列表'!$A$2:$CE$8700,$A2,MATCH(E$1,'2-3 引出列表'!$A$1:$CD$1,0)),""))</f>
        <v/>
      </c>
      <c r="F2" t="str">
        <f>LEFT(E2,7)</f>
        <v/>
      </c>
      <c r="G2" t="str">
        <f>IF(ISBLANK(IFERROR(INDEX('2-3 引出列表'!$A$2:$CE$8700,$A2,MATCH(G$1,'2-3 引出列表'!$A$1:$CD$1,0)),"")),"",IFERROR(INDEX('2-3 引出列表'!$A$2:$CE$8700,$A2,MATCH(G$1,'2-3 引出列表'!$A$1:$CD$1,0)),""))</f>
        <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4"/>
    </row>
    <row r="3" spans="1:9">
      <c r="A3">
        <v>2</v>
      </c>
      <c r="B3" t="str">
        <f>IF(ISBLANK(IFERROR(INDEX('2-3 引出列表'!$A$2:$CE$8700,$A3,MATCH(B$1,'2-3 引出列表'!$A$1:$CD$1,0)),"")),"",IFERROR(INDEX('2-3 引出列表'!$A$2:$CE$8700,$A3,MATCH(B$1,'2-3 引出列表'!$A$1:$CD$1,0)),""))</f>
        <v/>
      </c>
      <c r="C3" t="str">
        <f>IF(ISBLANK(IFERROR(INDEX('2-3 引出列表'!$A$2:$CE$8700,$A3,MATCH(C$1,'2-3 引出列表'!$A$1:$CD$1,0)),"")),"",IFERROR(INDEX('2-3 引出列表'!$A$2:$CE$8700,$A3,MATCH(C$1,'2-3 引出列表'!$A$1:$CD$1,0)),""))</f>
        <v/>
      </c>
      <c r="D3" t="str">
        <f>IF(ISBLANK(IFERROR(INDEX('2-3 引出列表'!$A$2:$CE$8700,$A3,MATCH(D$1,'2-3 引出列表'!$A$1:$CD$1,0)),"")),"",IFERROR(INDEX('2-3 引出列表'!$A$2:$CE$8700,$A3,MATCH(D$1,'2-3 引出列表'!$A$1:$CD$1,0)),""))</f>
        <v/>
      </c>
      <c r="E3" t="str">
        <f>IF(ISBLANK(IFERROR(INDEX('2-3 引出列表'!$A$2:$CE$8700,$A3,MATCH(E$1,'2-3 引出列表'!$A$1:$CD$1,0)),"")),"",IFERROR(INDEX('2-3 引出列表'!$A$2:$CE$8700,$A3,MATCH(E$1,'2-3 引出列表'!$A$1:$CD$1,0)),""))</f>
        <v/>
      </c>
      <c r="F3" t="str">
        <f t="shared" ref="F3:F34" si="0">LEFT(E3,7)</f>
        <v/>
      </c>
      <c r="G3" t="str">
        <f>IF(ISBLANK(IFERROR(INDEX('2-3 引出列表'!$A$2:$CE$8700,$A3,MATCH(G$1,'2-3 引出列表'!$A$1:$CD$1,0)),"")),"",IFERROR(INDEX('2-3 引出列表'!$A$2:$CE$8700,$A3,MATCH(G$1,'2-3 引出列表'!$A$1:$CD$1,0)),""))</f>
        <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row>
    <row r="4" spans="1:9">
      <c r="A4">
        <v>3</v>
      </c>
      <c r="B4" t="str">
        <f>IF(ISBLANK(IFERROR(INDEX('2-3 引出列表'!$A$2:$CE$8700,$A4,MATCH(B$1,'2-3 引出列表'!$A$1:$CD$1,0)),"")),"",IFERROR(INDEX('2-3 引出列表'!$A$2:$CE$8700,$A4,MATCH(B$1,'2-3 引出列表'!$A$1:$CD$1,0)),""))</f>
        <v/>
      </c>
      <c r="C4" t="str">
        <f>IF(ISBLANK(IFERROR(INDEX('2-3 引出列表'!$A$2:$CE$8700,$A4,MATCH(C$1,'2-3 引出列表'!$A$1:$CD$1,0)),"")),"",IFERROR(INDEX('2-3 引出列表'!$A$2:$CE$8700,$A4,MATCH(C$1,'2-3 引出列表'!$A$1:$CD$1,0)),""))</f>
        <v/>
      </c>
      <c r="D4" t="str">
        <f>IF(ISBLANK(IFERROR(INDEX('2-3 引出列表'!$A$2:$CE$8700,$A4,MATCH(D$1,'2-3 引出列表'!$A$1:$CD$1,0)),"")),"",IFERROR(INDEX('2-3 引出列表'!$A$2:$CE$8700,$A4,MATCH(D$1,'2-3 引出列表'!$A$1:$CD$1,0)),""))</f>
        <v/>
      </c>
      <c r="E4" t="str">
        <f>IF(ISBLANK(IFERROR(INDEX('2-3 引出列表'!$A$2:$CE$8700,$A4,MATCH(E$1,'2-3 引出列表'!$A$1:$CD$1,0)),"")),"",IFERROR(INDEX('2-3 引出列表'!$A$2:$CE$8700,$A4,MATCH(E$1,'2-3 引出列表'!$A$1:$CD$1,0)),""))</f>
        <v/>
      </c>
      <c r="F4" t="str">
        <f t="shared" si="0"/>
        <v/>
      </c>
      <c r="G4" t="str">
        <f>IF(ISBLANK(IFERROR(INDEX('2-3 引出列表'!$A$2:$CE$8700,$A4,MATCH(G$1,'2-3 引出列表'!$A$1:$CD$1,0)),"")),"",IFERROR(INDEX('2-3 引出列表'!$A$2:$CE$8700,$A4,MATCH(G$1,'2-3 引出列表'!$A$1:$CD$1,0)),""))</f>
        <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row>
    <row r="5" spans="1:9">
      <c r="A5">
        <v>4</v>
      </c>
      <c r="B5" t="str">
        <f>IF(ISBLANK(IFERROR(INDEX('2-3 引出列表'!$A$2:$CE$8700,$A5,MATCH(B$1,'2-3 引出列表'!$A$1:$CD$1,0)),"")),"",IFERROR(INDEX('2-3 引出列表'!$A$2:$CE$8700,$A5,MATCH(B$1,'2-3 引出列表'!$A$1:$CD$1,0)),""))</f>
        <v/>
      </c>
      <c r="C5" t="str">
        <f>IF(ISBLANK(IFERROR(INDEX('2-3 引出列表'!$A$2:$CE$8700,$A5,MATCH(C$1,'2-3 引出列表'!$A$1:$CD$1,0)),"")),"",IFERROR(INDEX('2-3 引出列表'!$A$2:$CE$8700,$A5,MATCH(C$1,'2-3 引出列表'!$A$1:$CD$1,0)),""))</f>
        <v/>
      </c>
      <c r="D5" t="str">
        <f>IF(ISBLANK(IFERROR(INDEX('2-3 引出列表'!$A$2:$CE$8700,$A5,MATCH(D$1,'2-3 引出列表'!$A$1:$CD$1,0)),"")),"",IFERROR(INDEX('2-3 引出列表'!$A$2:$CE$8700,$A5,MATCH(D$1,'2-3 引出列表'!$A$1:$CD$1,0)),""))</f>
        <v/>
      </c>
      <c r="E5" t="str">
        <f>IF(ISBLANK(IFERROR(INDEX('2-3 引出列表'!$A$2:$CE$8700,$A5,MATCH(E$1,'2-3 引出列表'!$A$1:$CD$1,0)),"")),"",IFERROR(INDEX('2-3 引出列表'!$A$2:$CE$8700,$A5,MATCH(E$1,'2-3 引出列表'!$A$1:$CD$1,0)),""))</f>
        <v/>
      </c>
      <c r="F5" t="str">
        <f t="shared" si="0"/>
        <v/>
      </c>
      <c r="G5" t="str">
        <f>IF(ISBLANK(IFERROR(INDEX('2-3 引出列表'!$A$2:$CE$8700,$A5,MATCH(G$1,'2-3 引出列表'!$A$1:$CD$1,0)),"")),"",IFERROR(INDEX('2-3 引出列表'!$A$2:$CE$8700,$A5,MATCH(G$1,'2-3 引出列表'!$A$1:$CD$1,0)),""))</f>
        <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spans="1:9">
      <c r="A6">
        <v>5</v>
      </c>
      <c r="B6" t="str">
        <f>IF(ISBLANK(IFERROR(INDEX('2-3 引出列表'!$A$2:$CE$8700,$A6,MATCH(B$1,'2-3 引出列表'!$A$1:$CD$1,0)),"")),"",IFERROR(INDEX('2-3 引出列表'!$A$2:$CE$8700,$A6,MATCH(B$1,'2-3 引出列表'!$A$1:$CD$1,0)),""))</f>
        <v/>
      </c>
      <c r="C6" t="str">
        <f>IF(ISBLANK(IFERROR(INDEX('2-3 引出列表'!$A$2:$CE$8700,$A6,MATCH(C$1,'2-3 引出列表'!$A$1:$CD$1,0)),"")),"",IFERROR(INDEX('2-3 引出列表'!$A$2:$CE$8700,$A6,MATCH(C$1,'2-3 引出列表'!$A$1:$CD$1,0)),""))</f>
        <v/>
      </c>
      <c r="D6" t="str">
        <f>IF(ISBLANK(IFERROR(INDEX('2-3 引出列表'!$A$2:$CE$8700,$A6,MATCH(D$1,'2-3 引出列表'!$A$1:$CD$1,0)),"")),"",IFERROR(INDEX('2-3 引出列表'!$A$2:$CE$8700,$A6,MATCH(D$1,'2-3 引出列表'!$A$1:$CD$1,0)),""))</f>
        <v/>
      </c>
      <c r="E6" t="str">
        <f>IF(ISBLANK(IFERROR(INDEX('2-3 引出列表'!$A$2:$CE$8700,$A6,MATCH(E$1,'2-3 引出列表'!$A$1:$CD$1,0)),"")),"",IFERROR(INDEX('2-3 引出列表'!$A$2:$CE$8700,$A6,MATCH(E$1,'2-3 引出列表'!$A$1:$CD$1,0)),""))</f>
        <v/>
      </c>
      <c r="F6" t="str">
        <f t="shared" si="0"/>
        <v/>
      </c>
      <c r="G6" t="str">
        <f>IF(ISBLANK(IFERROR(INDEX('2-3 引出列表'!$A$2:$CE$8700,$A6,MATCH(G$1,'2-3 引出列表'!$A$1:$CD$1,0)),"")),"",IFERROR(INDEX('2-3 引出列表'!$A$2:$CE$8700,$A6,MATCH(G$1,'2-3 引出列表'!$A$1:$CD$1,0)),""))</f>
        <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spans="1:9">
      <c r="A7">
        <v>6</v>
      </c>
      <c r="B7" t="str">
        <f>IF(ISBLANK(IFERROR(INDEX('2-3 引出列表'!$A$2:$CE$8700,$A7,MATCH(B$1,'2-3 引出列表'!$A$1:$CD$1,0)),"")),"",IFERROR(INDEX('2-3 引出列表'!$A$2:$CE$8700,$A7,MATCH(B$1,'2-3 引出列表'!$A$1:$CD$1,0)),""))</f>
        <v/>
      </c>
      <c r="C7" t="str">
        <f>IF(ISBLANK(IFERROR(INDEX('2-3 引出列表'!$A$2:$CE$8700,$A7,MATCH(C$1,'2-3 引出列表'!$A$1:$CD$1,0)),"")),"",IFERROR(INDEX('2-3 引出列表'!$A$2:$CE$8700,$A7,MATCH(C$1,'2-3 引出列表'!$A$1:$CD$1,0)),""))</f>
        <v/>
      </c>
      <c r="D7" t="str">
        <f>IF(ISBLANK(IFERROR(INDEX('2-3 引出列表'!$A$2:$CE$8700,$A7,MATCH(D$1,'2-3 引出列表'!$A$1:$CD$1,0)),"")),"",IFERROR(INDEX('2-3 引出列表'!$A$2:$CE$8700,$A7,MATCH(D$1,'2-3 引出列表'!$A$1:$CD$1,0)),""))</f>
        <v/>
      </c>
      <c r="E7" t="str">
        <f>IF(ISBLANK(IFERROR(INDEX('2-3 引出列表'!$A$2:$CE$8700,$A7,MATCH(E$1,'2-3 引出列表'!$A$1:$CD$1,0)),"")),"",IFERROR(INDEX('2-3 引出列表'!$A$2:$CE$8700,$A7,MATCH(E$1,'2-3 引出列表'!$A$1:$CD$1,0)),""))</f>
        <v/>
      </c>
      <c r="F7" t="str">
        <f t="shared" si="0"/>
        <v/>
      </c>
      <c r="G7" t="str">
        <f>IF(ISBLANK(IFERROR(INDEX('2-3 引出列表'!$A$2:$CE$8700,$A7,MATCH(G$1,'2-3 引出列表'!$A$1:$CD$1,0)),"")),"",IFERROR(INDEX('2-3 引出列表'!$A$2:$CE$8700,$A7,MATCH(G$1,'2-3 引出列表'!$A$1:$CD$1,0)),""))</f>
        <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spans="1:9">
      <c r="A8">
        <v>7</v>
      </c>
      <c r="B8" t="str">
        <f>IF(ISBLANK(IFERROR(INDEX('2-3 引出列表'!$A$2:$CE$8700,$A8,MATCH(B$1,'2-3 引出列表'!$A$1:$CD$1,0)),"")),"",IFERROR(INDEX('2-3 引出列表'!$A$2:$CE$8700,$A8,MATCH(B$1,'2-3 引出列表'!$A$1:$CD$1,0)),""))</f>
        <v/>
      </c>
      <c r="C8" t="str">
        <f>IF(ISBLANK(IFERROR(INDEX('2-3 引出列表'!$A$2:$CE$8700,$A8,MATCH(C$1,'2-3 引出列表'!$A$1:$CD$1,0)),"")),"",IFERROR(INDEX('2-3 引出列表'!$A$2:$CE$8700,$A8,MATCH(C$1,'2-3 引出列表'!$A$1:$CD$1,0)),""))</f>
        <v/>
      </c>
      <c r="D8" t="str">
        <f>IF(ISBLANK(IFERROR(INDEX('2-3 引出列表'!$A$2:$CE$8700,$A8,MATCH(D$1,'2-3 引出列表'!$A$1:$CD$1,0)),"")),"",IFERROR(INDEX('2-3 引出列表'!$A$2:$CE$8700,$A8,MATCH(D$1,'2-3 引出列表'!$A$1:$CD$1,0)),""))</f>
        <v/>
      </c>
      <c r="E8" t="str">
        <f>IF(ISBLANK(IFERROR(INDEX('2-3 引出列表'!$A$2:$CE$8700,$A8,MATCH(E$1,'2-3 引出列表'!$A$1:$CD$1,0)),"")),"",IFERROR(INDEX('2-3 引出列表'!$A$2:$CE$8700,$A8,MATCH(E$1,'2-3 引出列表'!$A$1:$CD$1,0)),""))</f>
        <v/>
      </c>
      <c r="F8" t="str">
        <f t="shared" si="0"/>
        <v/>
      </c>
      <c r="G8" t="str">
        <f>IF(ISBLANK(IFERROR(INDEX('2-3 引出列表'!$A$2:$CE$8700,$A8,MATCH(G$1,'2-3 引出列表'!$A$1:$CD$1,0)),"")),"",IFERROR(INDEX('2-3 引出列表'!$A$2:$CE$8700,$A8,MATCH(G$1,'2-3 引出列表'!$A$1:$CD$1,0)),""))</f>
        <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row>
    <row r="9" spans="1:9">
      <c r="A9">
        <v>8</v>
      </c>
      <c r="B9" t="str">
        <f>IF(ISBLANK(IFERROR(INDEX('2-3 引出列表'!$A$2:$CE$8700,$A9,MATCH(B$1,'2-3 引出列表'!$A$1:$CD$1,0)),"")),"",IFERROR(INDEX('2-3 引出列表'!$A$2:$CE$8700,$A9,MATCH(B$1,'2-3 引出列表'!$A$1:$CD$1,0)),""))</f>
        <v/>
      </c>
      <c r="C9" t="str">
        <f>IF(ISBLANK(IFERROR(INDEX('2-3 引出列表'!$A$2:$CE$8700,$A9,MATCH(C$1,'2-3 引出列表'!$A$1:$CD$1,0)),"")),"",IFERROR(INDEX('2-3 引出列表'!$A$2:$CE$8700,$A9,MATCH(C$1,'2-3 引出列表'!$A$1:$CD$1,0)),""))</f>
        <v/>
      </c>
      <c r="D9" t="str">
        <f>IF(ISBLANK(IFERROR(INDEX('2-3 引出列表'!$A$2:$CE$8700,$A9,MATCH(D$1,'2-3 引出列表'!$A$1:$CD$1,0)),"")),"",IFERROR(INDEX('2-3 引出列表'!$A$2:$CE$8700,$A9,MATCH(D$1,'2-3 引出列表'!$A$1:$CD$1,0)),""))</f>
        <v/>
      </c>
      <c r="E9" t="str">
        <f>IF(ISBLANK(IFERROR(INDEX('2-3 引出列表'!$A$2:$CE$8700,$A9,MATCH(E$1,'2-3 引出列表'!$A$1:$CD$1,0)),"")),"",IFERROR(INDEX('2-3 引出列表'!$A$2:$CE$8700,$A9,MATCH(E$1,'2-3 引出列表'!$A$1:$CD$1,0)),""))</f>
        <v/>
      </c>
      <c r="F9" t="str">
        <f t="shared" si="0"/>
        <v/>
      </c>
      <c r="G9" t="str">
        <f>IF(ISBLANK(IFERROR(INDEX('2-3 引出列表'!$A$2:$CE$8700,$A9,MATCH(G$1,'2-3 引出列表'!$A$1:$CD$1,0)),"")),"",IFERROR(INDEX('2-3 引出列表'!$A$2:$CE$8700,$A9,MATCH(G$1,'2-3 引出列表'!$A$1:$CD$1,0)),""))</f>
        <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spans="1:9">
      <c r="A10">
        <v>9</v>
      </c>
      <c r="B10" t="str">
        <f>IF(ISBLANK(IFERROR(INDEX('2-3 引出列表'!$A$2:$CE$8700,$A10,MATCH(B$1,'2-3 引出列表'!$A$1:$CD$1,0)),"")),"",IFERROR(INDEX('2-3 引出列表'!$A$2:$CE$8700,$A10,MATCH(B$1,'2-3 引出列表'!$A$1:$CD$1,0)),""))</f>
        <v/>
      </c>
      <c r="C10" t="str">
        <f>IF(ISBLANK(IFERROR(INDEX('2-3 引出列表'!$A$2:$CE$8700,$A10,MATCH(C$1,'2-3 引出列表'!$A$1:$CD$1,0)),"")),"",IFERROR(INDEX('2-3 引出列表'!$A$2:$CE$8700,$A10,MATCH(C$1,'2-3 引出列表'!$A$1:$CD$1,0)),""))</f>
        <v/>
      </c>
      <c r="D10" t="str">
        <f>IF(ISBLANK(IFERROR(INDEX('2-3 引出列表'!$A$2:$CE$8700,$A10,MATCH(D$1,'2-3 引出列表'!$A$1:$CD$1,0)),"")),"",IFERROR(INDEX('2-3 引出列表'!$A$2:$CE$8700,$A10,MATCH(D$1,'2-3 引出列表'!$A$1:$CD$1,0)),""))</f>
        <v/>
      </c>
      <c r="E10" t="str">
        <f>IF(ISBLANK(IFERROR(INDEX('2-3 引出列表'!$A$2:$CE$8700,$A10,MATCH(E$1,'2-3 引出列表'!$A$1:$CD$1,0)),"")),"",IFERROR(INDEX('2-3 引出列表'!$A$2:$CE$8700,$A10,MATCH(E$1,'2-3 引出列表'!$A$1:$CD$1,0)),""))</f>
        <v/>
      </c>
      <c r="F10" t="str">
        <f t="shared" si="0"/>
        <v/>
      </c>
      <c r="G10" t="str">
        <f>IF(ISBLANK(IFERROR(INDEX('2-3 引出列表'!$A$2:$CE$8700,$A10,MATCH(G$1,'2-3 引出列表'!$A$1:$CD$1,0)),"")),"",IFERROR(INDEX('2-3 引出列表'!$A$2:$CE$8700,$A10,MATCH(G$1,'2-3 引出列表'!$A$1:$CD$1,0)),""))</f>
        <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spans="1:9">
      <c r="A11">
        <v>10</v>
      </c>
      <c r="B11" t="str">
        <f>IF(ISBLANK(IFERROR(INDEX('2-3 引出列表'!$A$2:$CE$8700,$A11,MATCH(B$1,'2-3 引出列表'!$A$1:$CD$1,0)),"")),"",IFERROR(INDEX('2-3 引出列表'!$A$2:$CE$8700,$A11,MATCH(B$1,'2-3 引出列表'!$A$1:$CD$1,0)),""))</f>
        <v/>
      </c>
      <c r="C11" t="str">
        <f>IF(ISBLANK(IFERROR(INDEX('2-3 引出列表'!$A$2:$CE$8700,$A11,MATCH(C$1,'2-3 引出列表'!$A$1:$CD$1,0)),"")),"",IFERROR(INDEX('2-3 引出列表'!$A$2:$CE$8700,$A11,MATCH(C$1,'2-3 引出列表'!$A$1:$CD$1,0)),""))</f>
        <v/>
      </c>
      <c r="D11" t="str">
        <f>IF(ISBLANK(IFERROR(INDEX('2-3 引出列表'!$A$2:$CE$8700,$A11,MATCH(D$1,'2-3 引出列表'!$A$1:$CD$1,0)),"")),"",IFERROR(INDEX('2-3 引出列表'!$A$2:$CE$8700,$A11,MATCH(D$1,'2-3 引出列表'!$A$1:$CD$1,0)),""))</f>
        <v/>
      </c>
      <c r="E11" t="str">
        <f>IF(ISBLANK(IFERROR(INDEX('2-3 引出列表'!$A$2:$CE$8700,$A11,MATCH(E$1,'2-3 引出列表'!$A$1:$CD$1,0)),"")),"",IFERROR(INDEX('2-3 引出列表'!$A$2:$CE$8700,$A11,MATCH(E$1,'2-3 引出列表'!$A$1:$CD$1,0)),""))</f>
        <v/>
      </c>
      <c r="F11" t="str">
        <f t="shared" si="0"/>
        <v/>
      </c>
      <c r="G11" t="str">
        <f>IF(ISBLANK(IFERROR(INDEX('2-3 引出列表'!$A$2:$CE$8700,$A11,MATCH(G$1,'2-3 引出列表'!$A$1:$CD$1,0)),"")),"",IFERROR(INDEX('2-3 引出列表'!$A$2:$CE$8700,$A11,MATCH(G$1,'2-3 引出列表'!$A$1:$CD$1,0)),""))</f>
        <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
      </c>
      <c r="C12" t="str">
        <f>IF(ISBLANK(IFERROR(INDEX('2-3 引出列表'!$A$2:$CE$8700,$A12,MATCH(C$1,'2-3 引出列表'!$A$1:$CD$1,0)),"")),"",IFERROR(INDEX('2-3 引出列表'!$A$2:$CE$8700,$A12,MATCH(C$1,'2-3 引出列表'!$A$1:$CD$1,0)),""))</f>
        <v/>
      </c>
      <c r="D12" t="str">
        <f>IF(ISBLANK(IFERROR(INDEX('2-3 引出列表'!$A$2:$CE$8700,$A12,MATCH(D$1,'2-3 引出列表'!$A$1:$CD$1,0)),"")),"",IFERROR(INDEX('2-3 引出列表'!$A$2:$CE$8700,$A12,MATCH(D$1,'2-3 引出列表'!$A$1:$CD$1,0)),""))</f>
        <v/>
      </c>
      <c r="E12" t="str">
        <f>IF(ISBLANK(IFERROR(INDEX('2-3 引出列表'!$A$2:$CE$8700,$A12,MATCH(E$1,'2-3 引出列表'!$A$1:$CD$1,0)),"")),"",IFERROR(INDEX('2-3 引出列表'!$A$2:$CE$8700,$A12,MATCH(E$1,'2-3 引出列表'!$A$1:$CD$1,0)),""))</f>
        <v/>
      </c>
      <c r="F12" t="str">
        <f t="shared" si="0"/>
        <v/>
      </c>
      <c r="G12" t="str">
        <f>IF(ISBLANK(IFERROR(INDEX('2-3 引出列表'!$A$2:$CE$8700,$A12,MATCH(G$1,'2-3 引出列表'!$A$1:$CD$1,0)),"")),"",IFERROR(INDEX('2-3 引出列表'!$A$2:$CE$8700,$A12,MATCH(G$1,'2-3 引出列表'!$A$1:$CD$1,0)),""))</f>
        <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1" t="s">
        <v>3400</v>
      </c>
    </row>
    <row r="13" spans="1:9">
      <c r="A13">
        <v>12</v>
      </c>
      <c r="B13" t="str">
        <f>IF(ISBLANK(IFERROR(INDEX('2-3 引出列表'!$A$2:$CE$8700,$A13,MATCH(B$1,'2-3 引出列表'!$A$1:$CD$1,0)),"")),"",IFERROR(INDEX('2-3 引出列表'!$A$2:$CE$8700,$A13,MATCH(B$1,'2-3 引出列表'!$A$1:$CD$1,0)),""))</f>
        <v/>
      </c>
      <c r="C13" t="str">
        <f>IF(ISBLANK(IFERROR(INDEX('2-3 引出列表'!$A$2:$CE$8700,$A13,MATCH(C$1,'2-3 引出列表'!$A$1:$CD$1,0)),"")),"",IFERROR(INDEX('2-3 引出列表'!$A$2:$CE$8700,$A13,MATCH(C$1,'2-3 引出列表'!$A$1:$CD$1,0)),""))</f>
        <v/>
      </c>
      <c r="D13" t="str">
        <f>IF(ISBLANK(IFERROR(INDEX('2-3 引出列表'!$A$2:$CE$8700,$A13,MATCH(D$1,'2-3 引出列表'!$A$1:$CD$1,0)),"")),"",IFERROR(INDEX('2-3 引出列表'!$A$2:$CE$8700,$A13,MATCH(D$1,'2-3 引出列表'!$A$1:$CD$1,0)),""))</f>
        <v/>
      </c>
      <c r="E13" t="str">
        <f>IF(ISBLANK(IFERROR(INDEX('2-3 引出列表'!$A$2:$CE$8700,$A13,MATCH(E$1,'2-3 引出列表'!$A$1:$CD$1,0)),"")),"",IFERROR(INDEX('2-3 引出列表'!$A$2:$CE$8700,$A13,MATCH(E$1,'2-3 引出列表'!$A$1:$CD$1,0)),""))</f>
        <v/>
      </c>
      <c r="F13" t="str">
        <f t="shared" si="0"/>
        <v/>
      </c>
      <c r="G13" t="str">
        <f>IF(ISBLANK(IFERROR(INDEX('2-3 引出列表'!$A$2:$CE$8700,$A13,MATCH(G$1,'2-3 引出列表'!$A$1:$CD$1,0)),"")),"",IFERROR(INDEX('2-3 引出列表'!$A$2:$CE$8700,$A13,MATCH(G$1,'2-3 引出列表'!$A$1:$CD$1,0)),""))</f>
        <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
      </c>
    </row>
    <row r="14" spans="1:9">
      <c r="A14">
        <v>13</v>
      </c>
      <c r="B14" t="str">
        <f>IF(ISBLANK(IFERROR(INDEX('2-3 引出列表'!$A$2:$CE$8700,$A14,MATCH(B$1,'2-3 引出列表'!$A$1:$CD$1,0)),"")),"",IFERROR(INDEX('2-3 引出列表'!$A$2:$CE$8700,$A14,MATCH(B$1,'2-3 引出列表'!$A$1:$CD$1,0)),""))</f>
        <v/>
      </c>
      <c r="C14" t="str">
        <f>IF(ISBLANK(IFERROR(INDEX('2-3 引出列表'!$A$2:$CE$8700,$A14,MATCH(C$1,'2-3 引出列表'!$A$1:$CD$1,0)),"")),"",IFERROR(INDEX('2-3 引出列表'!$A$2:$CE$8700,$A14,MATCH(C$1,'2-3 引出列表'!$A$1:$CD$1,0)),""))</f>
        <v/>
      </c>
      <c r="D14" t="str">
        <f>IF(ISBLANK(IFERROR(INDEX('2-3 引出列表'!$A$2:$CE$8700,$A14,MATCH(D$1,'2-3 引出列表'!$A$1:$CD$1,0)),"")),"",IFERROR(INDEX('2-3 引出列表'!$A$2:$CE$8700,$A14,MATCH(D$1,'2-3 引出列表'!$A$1:$CD$1,0)),""))</f>
        <v/>
      </c>
      <c r="E14" t="str">
        <f>IF(ISBLANK(IFERROR(INDEX('2-3 引出列表'!$A$2:$CE$8700,$A14,MATCH(E$1,'2-3 引出列表'!$A$1:$CD$1,0)),"")),"",IFERROR(INDEX('2-3 引出列表'!$A$2:$CE$8700,$A14,MATCH(E$1,'2-3 引出列表'!$A$1:$CD$1,0)),""))</f>
        <v/>
      </c>
      <c r="F14" t="str">
        <f t="shared" si="0"/>
        <v/>
      </c>
      <c r="G14" t="str">
        <f>IF(ISBLANK(IFERROR(INDEX('2-3 引出列表'!$A$2:$CE$8700,$A14,MATCH(G$1,'2-3 引出列表'!$A$1:$CD$1,0)),"")),"",IFERROR(INDEX('2-3 引出列表'!$A$2:$CE$8700,$A14,MATCH(G$1,'2-3 引出列表'!$A$1:$CD$1,0)),""))</f>
        <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row>
    <row r="15" spans="1:9">
      <c r="A15">
        <v>14</v>
      </c>
      <c r="B15" t="str">
        <f>IF(ISBLANK(IFERROR(INDEX('2-3 引出列表'!$A$2:$CE$8700,$A15,MATCH(B$1,'2-3 引出列表'!$A$1:$CD$1,0)),"")),"",IFERROR(INDEX('2-3 引出列表'!$A$2:$CE$8700,$A15,MATCH(B$1,'2-3 引出列表'!$A$1:$CD$1,0)),""))</f>
        <v/>
      </c>
      <c r="C15" t="str">
        <f>IF(ISBLANK(IFERROR(INDEX('2-3 引出列表'!$A$2:$CE$8700,$A15,MATCH(C$1,'2-3 引出列表'!$A$1:$CD$1,0)),"")),"",IFERROR(INDEX('2-3 引出列表'!$A$2:$CE$8700,$A15,MATCH(C$1,'2-3 引出列表'!$A$1:$CD$1,0)),""))</f>
        <v/>
      </c>
      <c r="D15" t="str">
        <f>IF(ISBLANK(IFERROR(INDEX('2-3 引出列表'!$A$2:$CE$8700,$A15,MATCH(D$1,'2-3 引出列表'!$A$1:$CD$1,0)),"")),"",IFERROR(INDEX('2-3 引出列表'!$A$2:$CE$8700,$A15,MATCH(D$1,'2-3 引出列表'!$A$1:$CD$1,0)),""))</f>
        <v/>
      </c>
      <c r="E15" t="str">
        <f>IF(ISBLANK(IFERROR(INDEX('2-3 引出列表'!$A$2:$CE$8700,$A15,MATCH(E$1,'2-3 引出列表'!$A$1:$CD$1,0)),"")),"",IFERROR(INDEX('2-3 引出列表'!$A$2:$CE$8700,$A15,MATCH(E$1,'2-3 引出列表'!$A$1:$CD$1,0)),""))</f>
        <v/>
      </c>
      <c r="F15" t="str">
        <f t="shared" si="0"/>
        <v/>
      </c>
      <c r="G15" t="str">
        <f>IF(ISBLANK(IFERROR(INDEX('2-3 引出列表'!$A$2:$CE$8700,$A15,MATCH(G$1,'2-3 引出列表'!$A$1:$CD$1,0)),"")),"",IFERROR(INDEX('2-3 引出列表'!$A$2:$CE$8700,$A15,MATCH(G$1,'2-3 引出列表'!$A$1:$CD$1,0)),""))</f>
        <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row>
    <row r="16" spans="1:9">
      <c r="A16">
        <v>15</v>
      </c>
      <c r="B16" t="str">
        <f>IF(ISBLANK(IFERROR(INDEX('2-3 引出列表'!$A$2:$CE$8700,$A16,MATCH(B$1,'2-3 引出列表'!$A$1:$CD$1,0)),"")),"",IFERROR(INDEX('2-3 引出列表'!$A$2:$CE$8700,$A16,MATCH(B$1,'2-3 引出列表'!$A$1:$CD$1,0)),""))</f>
        <v/>
      </c>
      <c r="C16" t="str">
        <f>IF(ISBLANK(IFERROR(INDEX('2-3 引出列表'!$A$2:$CE$8700,$A16,MATCH(C$1,'2-3 引出列表'!$A$1:$CD$1,0)),"")),"",IFERROR(INDEX('2-3 引出列表'!$A$2:$CE$8700,$A16,MATCH(C$1,'2-3 引出列表'!$A$1:$CD$1,0)),""))</f>
        <v/>
      </c>
      <c r="D16" t="str">
        <f>IF(ISBLANK(IFERROR(INDEX('2-3 引出列表'!$A$2:$CE$8700,$A16,MATCH(D$1,'2-3 引出列表'!$A$1:$CD$1,0)),"")),"",IFERROR(INDEX('2-3 引出列表'!$A$2:$CE$8700,$A16,MATCH(D$1,'2-3 引出列表'!$A$1:$CD$1,0)),""))</f>
        <v/>
      </c>
      <c r="E16" t="str">
        <f>IF(ISBLANK(IFERROR(INDEX('2-3 引出列表'!$A$2:$CE$8700,$A16,MATCH(E$1,'2-3 引出列表'!$A$1:$CD$1,0)),"")),"",IFERROR(INDEX('2-3 引出列表'!$A$2:$CE$8700,$A16,MATCH(E$1,'2-3 引出列表'!$A$1:$CD$1,0)),""))</f>
        <v/>
      </c>
      <c r="F16" t="str">
        <f t="shared" si="0"/>
        <v/>
      </c>
      <c r="G16" t="str">
        <f>IF(ISBLANK(IFERROR(INDEX('2-3 引出列表'!$A$2:$CE$8700,$A16,MATCH(G$1,'2-3 引出列表'!$A$1:$CD$1,0)),"")),"",IFERROR(INDEX('2-3 引出列表'!$A$2:$CE$8700,$A16,MATCH(G$1,'2-3 引出列表'!$A$1:$CD$1,0)),""))</f>
        <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row>
    <row r="17" spans="1:9">
      <c r="A17">
        <v>16</v>
      </c>
      <c r="B17" t="str">
        <f>IF(ISBLANK(IFERROR(INDEX('2-3 引出列表'!$A$2:$CE$8700,$A17,MATCH(B$1,'2-3 引出列表'!$A$1:$CD$1,0)),"")),"",IFERROR(INDEX('2-3 引出列表'!$A$2:$CE$8700,$A17,MATCH(B$1,'2-3 引出列表'!$A$1:$CD$1,0)),""))</f>
        <v/>
      </c>
      <c r="C17" t="str">
        <f>IF(ISBLANK(IFERROR(INDEX('2-3 引出列表'!$A$2:$CE$8700,$A17,MATCH(C$1,'2-3 引出列表'!$A$1:$CD$1,0)),"")),"",IFERROR(INDEX('2-3 引出列表'!$A$2:$CE$8700,$A17,MATCH(C$1,'2-3 引出列表'!$A$1:$CD$1,0)),""))</f>
        <v/>
      </c>
      <c r="D17" t="str">
        <f>IF(ISBLANK(IFERROR(INDEX('2-3 引出列表'!$A$2:$CE$8700,$A17,MATCH(D$1,'2-3 引出列表'!$A$1:$CD$1,0)),"")),"",IFERROR(INDEX('2-3 引出列表'!$A$2:$CE$8700,$A17,MATCH(D$1,'2-3 引出列表'!$A$1:$CD$1,0)),""))</f>
        <v/>
      </c>
      <c r="E17" t="str">
        <f>IF(ISBLANK(IFERROR(INDEX('2-3 引出列表'!$A$2:$CE$8700,$A17,MATCH(E$1,'2-3 引出列表'!$A$1:$CD$1,0)),"")),"",IFERROR(INDEX('2-3 引出列表'!$A$2:$CE$8700,$A17,MATCH(E$1,'2-3 引出列表'!$A$1:$CD$1,0)),""))</f>
        <v/>
      </c>
      <c r="F17" t="str">
        <f t="shared" si="0"/>
        <v/>
      </c>
      <c r="G17" t="str">
        <f>IF(ISBLANK(IFERROR(INDEX('2-3 引出列表'!$A$2:$CE$8700,$A17,MATCH(G$1,'2-3 引出列表'!$A$1:$CD$1,0)),"")),"",IFERROR(INDEX('2-3 引出列表'!$A$2:$CE$8700,$A17,MATCH(G$1,'2-3 引出列表'!$A$1:$CD$1,0)),""))</f>
        <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spans="1:9">
      <c r="A18">
        <v>17</v>
      </c>
      <c r="B18" t="str">
        <f>IF(ISBLANK(IFERROR(INDEX('2-3 引出列表'!$A$2:$CE$8700,$A18,MATCH(B$1,'2-3 引出列表'!$A$1:$CD$1,0)),"")),"",IFERROR(INDEX('2-3 引出列表'!$A$2:$CE$8700,$A18,MATCH(B$1,'2-3 引出列表'!$A$1:$CD$1,0)),""))</f>
        <v/>
      </c>
      <c r="C18" t="str">
        <f>IF(ISBLANK(IFERROR(INDEX('2-3 引出列表'!$A$2:$CE$8700,$A18,MATCH(C$1,'2-3 引出列表'!$A$1:$CD$1,0)),"")),"",IFERROR(INDEX('2-3 引出列表'!$A$2:$CE$8700,$A18,MATCH(C$1,'2-3 引出列表'!$A$1:$CD$1,0)),""))</f>
        <v/>
      </c>
      <c r="D18" t="str">
        <f>IF(ISBLANK(IFERROR(INDEX('2-3 引出列表'!$A$2:$CE$8700,$A18,MATCH(D$1,'2-3 引出列表'!$A$1:$CD$1,0)),"")),"",IFERROR(INDEX('2-3 引出列表'!$A$2:$CE$8700,$A18,MATCH(D$1,'2-3 引出列表'!$A$1:$CD$1,0)),""))</f>
        <v/>
      </c>
      <c r="E18" t="str">
        <f>IF(ISBLANK(IFERROR(INDEX('2-3 引出列表'!$A$2:$CE$8700,$A18,MATCH(E$1,'2-3 引出列表'!$A$1:$CD$1,0)),"")),"",IFERROR(INDEX('2-3 引出列表'!$A$2:$CE$8700,$A18,MATCH(E$1,'2-3 引出列表'!$A$1:$CD$1,0)),""))</f>
        <v/>
      </c>
      <c r="F18" t="str">
        <f t="shared" si="0"/>
        <v/>
      </c>
      <c r="G18" t="str">
        <f>IF(ISBLANK(IFERROR(INDEX('2-3 引出列表'!$A$2:$CE$8700,$A18,MATCH(G$1,'2-3 引出列表'!$A$1:$CD$1,0)),"")),"",IFERROR(INDEX('2-3 引出列表'!$A$2:$CE$8700,$A18,MATCH(G$1,'2-3 引出列表'!$A$1:$CD$1,0)),""))</f>
        <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spans="1:9">
      <c r="A19">
        <v>18</v>
      </c>
      <c r="B19" t="str">
        <f>IF(ISBLANK(IFERROR(INDEX('2-3 引出列表'!$A$2:$CE$8700,$A19,MATCH(B$1,'2-3 引出列表'!$A$1:$CD$1,0)),"")),"",IFERROR(INDEX('2-3 引出列表'!$A$2:$CE$8700,$A19,MATCH(B$1,'2-3 引出列表'!$A$1:$CD$1,0)),""))</f>
        <v/>
      </c>
      <c r="C19" t="str">
        <f>IF(ISBLANK(IFERROR(INDEX('2-3 引出列表'!$A$2:$CE$8700,$A19,MATCH(C$1,'2-3 引出列表'!$A$1:$CD$1,0)),"")),"",IFERROR(INDEX('2-3 引出列表'!$A$2:$CE$8700,$A19,MATCH(C$1,'2-3 引出列表'!$A$1:$CD$1,0)),""))</f>
        <v/>
      </c>
      <c r="D19" t="str">
        <f>IF(ISBLANK(IFERROR(INDEX('2-3 引出列表'!$A$2:$CE$8700,$A19,MATCH(D$1,'2-3 引出列表'!$A$1:$CD$1,0)),"")),"",IFERROR(INDEX('2-3 引出列表'!$A$2:$CE$8700,$A19,MATCH(D$1,'2-3 引出列表'!$A$1:$CD$1,0)),""))</f>
        <v/>
      </c>
      <c r="E19" t="str">
        <f>IF(ISBLANK(IFERROR(INDEX('2-3 引出列表'!$A$2:$CE$8700,$A19,MATCH(E$1,'2-3 引出列表'!$A$1:$CD$1,0)),"")),"",IFERROR(INDEX('2-3 引出列表'!$A$2:$CE$8700,$A19,MATCH(E$1,'2-3 引出列表'!$A$1:$CD$1,0)),""))</f>
        <v/>
      </c>
      <c r="F19" t="str">
        <f t="shared" si="0"/>
        <v/>
      </c>
      <c r="G19" t="str">
        <f>IF(ISBLANK(IFERROR(INDEX('2-3 引出列表'!$A$2:$CE$8700,$A19,MATCH(G$1,'2-3 引出列表'!$A$1:$CD$1,0)),"")),"",IFERROR(INDEX('2-3 引出列表'!$A$2:$CE$8700,$A19,MATCH(G$1,'2-3 引出列表'!$A$1:$CD$1,0)),""))</f>
        <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spans="1:9">
      <c r="A20">
        <v>19</v>
      </c>
      <c r="B20" t="str">
        <f>IF(ISBLANK(IFERROR(INDEX('2-3 引出列表'!$A$2:$CE$8700,$A20,MATCH(B$1,'2-3 引出列表'!$A$1:$CD$1,0)),"")),"",IFERROR(INDEX('2-3 引出列表'!$A$2:$CE$8700,$A20,MATCH(B$1,'2-3 引出列表'!$A$1:$CD$1,0)),""))</f>
        <v/>
      </c>
      <c r="C20" t="str">
        <f>IF(ISBLANK(IFERROR(INDEX('2-3 引出列表'!$A$2:$CE$8700,$A20,MATCH(C$1,'2-3 引出列表'!$A$1:$CD$1,0)),"")),"",IFERROR(INDEX('2-3 引出列表'!$A$2:$CE$8700,$A20,MATCH(C$1,'2-3 引出列表'!$A$1:$CD$1,0)),""))</f>
        <v/>
      </c>
      <c r="D20" t="str">
        <f>IF(ISBLANK(IFERROR(INDEX('2-3 引出列表'!$A$2:$CE$8700,$A20,MATCH(D$1,'2-3 引出列表'!$A$1:$CD$1,0)),"")),"",IFERROR(INDEX('2-3 引出列表'!$A$2:$CE$8700,$A20,MATCH(D$1,'2-3 引出列表'!$A$1:$CD$1,0)),""))</f>
        <v/>
      </c>
      <c r="E20" t="str">
        <f>IF(ISBLANK(IFERROR(INDEX('2-3 引出列表'!$A$2:$CE$8700,$A20,MATCH(E$1,'2-3 引出列表'!$A$1:$CD$1,0)),"")),"",IFERROR(INDEX('2-3 引出列表'!$A$2:$CE$8700,$A20,MATCH(E$1,'2-3 引出列表'!$A$1:$CD$1,0)),""))</f>
        <v/>
      </c>
      <c r="F20" t="str">
        <f t="shared" si="0"/>
        <v/>
      </c>
      <c r="G20" t="str">
        <f>IF(ISBLANK(IFERROR(INDEX('2-3 引出列表'!$A$2:$CE$8700,$A20,MATCH(G$1,'2-3 引出列表'!$A$1:$CD$1,0)),"")),"",IFERROR(INDEX('2-3 引出列表'!$A$2:$CE$8700,$A20,MATCH(G$1,'2-3 引出列表'!$A$1:$CD$1,0)),""))</f>
        <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spans="1:9">
      <c r="A21">
        <v>20</v>
      </c>
      <c r="B21" t="str">
        <f>IF(ISBLANK(IFERROR(INDEX('2-3 引出列表'!$A$2:$CE$8700,$A21,MATCH(B$1,'2-3 引出列表'!$A$1:$CD$1,0)),"")),"",IFERROR(INDEX('2-3 引出列表'!$A$2:$CE$8700,$A21,MATCH(B$1,'2-3 引出列表'!$A$1:$CD$1,0)),""))</f>
        <v/>
      </c>
      <c r="C21" t="str">
        <f>IF(ISBLANK(IFERROR(INDEX('2-3 引出列表'!$A$2:$CE$8700,$A21,MATCH(C$1,'2-3 引出列表'!$A$1:$CD$1,0)),"")),"",IFERROR(INDEX('2-3 引出列表'!$A$2:$CE$8700,$A21,MATCH(C$1,'2-3 引出列表'!$A$1:$CD$1,0)),""))</f>
        <v/>
      </c>
      <c r="D21" t="str">
        <f>IF(ISBLANK(IFERROR(INDEX('2-3 引出列表'!$A$2:$CE$8700,$A21,MATCH(D$1,'2-3 引出列表'!$A$1:$CD$1,0)),"")),"",IFERROR(INDEX('2-3 引出列表'!$A$2:$CE$8700,$A21,MATCH(D$1,'2-3 引出列表'!$A$1:$CD$1,0)),""))</f>
        <v/>
      </c>
      <c r="E21" t="str">
        <f>IF(ISBLANK(IFERROR(INDEX('2-3 引出列表'!$A$2:$CE$8700,$A21,MATCH(E$1,'2-3 引出列表'!$A$1:$CD$1,0)),"")),"",IFERROR(INDEX('2-3 引出列表'!$A$2:$CE$8700,$A21,MATCH(E$1,'2-3 引出列表'!$A$1:$CD$1,0)),""))</f>
        <v/>
      </c>
      <c r="F21" t="str">
        <f t="shared" si="0"/>
        <v/>
      </c>
      <c r="G21" t="str">
        <f>IF(ISBLANK(IFERROR(INDEX('2-3 引出列表'!$A$2:$CE$8700,$A21,MATCH(G$1,'2-3 引出列表'!$A$1:$CD$1,0)),"")),"",IFERROR(INDEX('2-3 引出列表'!$A$2:$CE$8700,$A21,MATCH(G$1,'2-3 引出列表'!$A$1:$CD$1,0)),""))</f>
        <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spans="1:9">
      <c r="A22">
        <v>21</v>
      </c>
      <c r="B22" t="str">
        <f>IF(ISBLANK(IFERROR(INDEX('2-3 引出列表'!$A$2:$CE$8700,$A22,MATCH(B$1,'2-3 引出列表'!$A$1:$CD$1,0)),"")),"",IFERROR(INDEX('2-3 引出列表'!$A$2:$CE$8700,$A22,MATCH(B$1,'2-3 引出列表'!$A$1:$CD$1,0)),""))</f>
        <v/>
      </c>
      <c r="C22" t="str">
        <f>IF(ISBLANK(IFERROR(INDEX('2-3 引出列表'!$A$2:$CE$8700,$A22,MATCH(C$1,'2-3 引出列表'!$A$1:$CD$1,0)),"")),"",IFERROR(INDEX('2-3 引出列表'!$A$2:$CE$8700,$A22,MATCH(C$1,'2-3 引出列表'!$A$1:$CD$1,0)),""))</f>
        <v/>
      </c>
      <c r="D22" t="str">
        <f>IF(ISBLANK(IFERROR(INDEX('2-3 引出列表'!$A$2:$CE$8700,$A22,MATCH(D$1,'2-3 引出列表'!$A$1:$CD$1,0)),"")),"",IFERROR(INDEX('2-3 引出列表'!$A$2:$CE$8700,$A22,MATCH(D$1,'2-3 引出列表'!$A$1:$CD$1,0)),""))</f>
        <v/>
      </c>
      <c r="E22" t="str">
        <f>IF(ISBLANK(IFERROR(INDEX('2-3 引出列表'!$A$2:$CE$8700,$A22,MATCH(E$1,'2-3 引出列表'!$A$1:$CD$1,0)),"")),"",IFERROR(INDEX('2-3 引出列表'!$A$2:$CE$8700,$A22,MATCH(E$1,'2-3 引出列表'!$A$1:$CD$1,0)),""))</f>
        <v/>
      </c>
      <c r="F22" t="str">
        <f t="shared" si="0"/>
        <v/>
      </c>
      <c r="G22" t="str">
        <f>IF(ISBLANK(IFERROR(INDEX('2-3 引出列表'!$A$2:$CE$8700,$A22,MATCH(G$1,'2-3 引出列表'!$A$1:$CD$1,0)),"")),"",IFERROR(INDEX('2-3 引出列表'!$A$2:$CE$8700,$A22,MATCH(G$1,'2-3 引出列表'!$A$1:$CD$1,0)),""))</f>
        <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row>
    <row r="23" spans="1:9">
      <c r="A23">
        <v>22</v>
      </c>
      <c r="B23" t="str">
        <f>IF(ISBLANK(IFERROR(INDEX('2-3 引出列表'!$A$2:$CE$8700,$A23,MATCH(B$1,'2-3 引出列表'!$A$1:$CD$1,0)),"")),"",IFERROR(INDEX('2-3 引出列表'!$A$2:$CE$8700,$A23,MATCH(B$1,'2-3 引出列表'!$A$1:$CD$1,0)),""))</f>
        <v/>
      </c>
      <c r="C23" t="str">
        <f>IF(ISBLANK(IFERROR(INDEX('2-3 引出列表'!$A$2:$CE$8700,$A23,MATCH(C$1,'2-3 引出列表'!$A$1:$CD$1,0)),"")),"",IFERROR(INDEX('2-3 引出列表'!$A$2:$CE$8700,$A23,MATCH(C$1,'2-3 引出列表'!$A$1:$CD$1,0)),""))</f>
        <v/>
      </c>
      <c r="D23" t="str">
        <f>IF(ISBLANK(IFERROR(INDEX('2-3 引出列表'!$A$2:$CE$8700,$A23,MATCH(D$1,'2-3 引出列表'!$A$1:$CD$1,0)),"")),"",IFERROR(INDEX('2-3 引出列表'!$A$2:$CE$8700,$A23,MATCH(D$1,'2-3 引出列表'!$A$1:$CD$1,0)),""))</f>
        <v/>
      </c>
      <c r="E23" t="str">
        <f>IF(ISBLANK(IFERROR(INDEX('2-3 引出列表'!$A$2:$CE$8700,$A23,MATCH(E$1,'2-3 引出列表'!$A$1:$CD$1,0)),"")),"",IFERROR(INDEX('2-3 引出列表'!$A$2:$CE$8700,$A23,MATCH(E$1,'2-3 引出列表'!$A$1:$CD$1,0)),""))</f>
        <v/>
      </c>
      <c r="F23" t="str">
        <f t="shared" si="0"/>
        <v/>
      </c>
      <c r="G23" t="str">
        <f>IF(ISBLANK(IFERROR(INDEX('2-3 引出列表'!$A$2:$CE$8700,$A23,MATCH(G$1,'2-3 引出列表'!$A$1:$CD$1,0)),"")),"",IFERROR(INDEX('2-3 引出列表'!$A$2:$CE$8700,$A23,MATCH(G$1,'2-3 引出列表'!$A$1:$CD$1,0)),""))</f>
        <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spans="1:9">
      <c r="A24">
        <v>23</v>
      </c>
      <c r="B24" t="str">
        <f>IF(ISBLANK(IFERROR(INDEX('2-3 引出列表'!$A$2:$CE$8700,$A24,MATCH(B$1,'2-3 引出列表'!$A$1:$CD$1,0)),"")),"",IFERROR(INDEX('2-3 引出列表'!$A$2:$CE$8700,$A24,MATCH(B$1,'2-3 引出列表'!$A$1:$CD$1,0)),""))</f>
        <v/>
      </c>
      <c r="C24" t="str">
        <f>IF(ISBLANK(IFERROR(INDEX('2-3 引出列表'!$A$2:$CE$8700,$A24,MATCH(C$1,'2-3 引出列表'!$A$1:$CD$1,0)),"")),"",IFERROR(INDEX('2-3 引出列表'!$A$2:$CE$8700,$A24,MATCH(C$1,'2-3 引出列表'!$A$1:$CD$1,0)),""))</f>
        <v/>
      </c>
      <c r="D24" t="str">
        <f>IF(ISBLANK(IFERROR(INDEX('2-3 引出列表'!$A$2:$CE$8700,$A24,MATCH(D$1,'2-3 引出列表'!$A$1:$CD$1,0)),"")),"",IFERROR(INDEX('2-3 引出列表'!$A$2:$CE$8700,$A24,MATCH(D$1,'2-3 引出列表'!$A$1:$CD$1,0)),""))</f>
        <v/>
      </c>
      <c r="E24" t="str">
        <f>IF(ISBLANK(IFERROR(INDEX('2-3 引出列表'!$A$2:$CE$8700,$A24,MATCH(E$1,'2-3 引出列表'!$A$1:$CD$1,0)),"")),"",IFERROR(INDEX('2-3 引出列表'!$A$2:$CE$8700,$A24,MATCH(E$1,'2-3 引出列表'!$A$1:$CD$1,0)),""))</f>
        <v/>
      </c>
      <c r="F24" t="str">
        <f t="shared" si="0"/>
        <v/>
      </c>
      <c r="G24" t="str">
        <f>IF(ISBLANK(IFERROR(INDEX('2-3 引出列表'!$A$2:$CE$8700,$A24,MATCH(G$1,'2-3 引出列表'!$A$1:$CD$1,0)),"")),"",IFERROR(INDEX('2-3 引出列表'!$A$2:$CE$8700,$A24,MATCH(G$1,'2-3 引出列表'!$A$1:$CD$1,0)),""))</f>
        <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spans="1:9">
      <c r="A25">
        <v>24</v>
      </c>
      <c r="B25" t="str">
        <f>IF(ISBLANK(IFERROR(INDEX('2-3 引出列表'!$A$2:$CE$8700,$A25,MATCH(B$1,'2-3 引出列表'!$A$1:$CD$1,0)),"")),"",IFERROR(INDEX('2-3 引出列表'!$A$2:$CE$8700,$A25,MATCH(B$1,'2-3 引出列表'!$A$1:$CD$1,0)),""))</f>
        <v/>
      </c>
      <c r="C25" t="str">
        <f>IF(ISBLANK(IFERROR(INDEX('2-3 引出列表'!$A$2:$CE$8700,$A25,MATCH(C$1,'2-3 引出列表'!$A$1:$CD$1,0)),"")),"",IFERROR(INDEX('2-3 引出列表'!$A$2:$CE$8700,$A25,MATCH(C$1,'2-3 引出列表'!$A$1:$CD$1,0)),""))</f>
        <v/>
      </c>
      <c r="D25" t="str">
        <f>IF(ISBLANK(IFERROR(INDEX('2-3 引出列表'!$A$2:$CE$8700,$A25,MATCH(D$1,'2-3 引出列表'!$A$1:$CD$1,0)),"")),"",IFERROR(INDEX('2-3 引出列表'!$A$2:$CE$8700,$A25,MATCH(D$1,'2-3 引出列表'!$A$1:$CD$1,0)),""))</f>
        <v/>
      </c>
      <c r="E25" t="str">
        <f>IF(ISBLANK(IFERROR(INDEX('2-3 引出列表'!$A$2:$CE$8700,$A25,MATCH(E$1,'2-3 引出列表'!$A$1:$CD$1,0)),"")),"",IFERROR(INDEX('2-3 引出列表'!$A$2:$CE$8700,$A25,MATCH(E$1,'2-3 引出列表'!$A$1:$CD$1,0)),""))</f>
        <v/>
      </c>
      <c r="F25" t="str">
        <f t="shared" si="0"/>
        <v/>
      </c>
      <c r="G25" t="str">
        <f>IF(ISBLANK(IFERROR(INDEX('2-3 引出列表'!$A$2:$CE$8700,$A25,MATCH(G$1,'2-3 引出列表'!$A$1:$CD$1,0)),"")),"",IFERROR(INDEX('2-3 引出列表'!$A$2:$CE$8700,$A25,MATCH(G$1,'2-3 引出列表'!$A$1:$CD$1,0)),""))</f>
        <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spans="1:9">
      <c r="A26">
        <v>25</v>
      </c>
      <c r="B26" t="str">
        <f>IF(ISBLANK(IFERROR(INDEX('2-3 引出列表'!$A$2:$CE$8700,$A26,MATCH(B$1,'2-3 引出列表'!$A$1:$CD$1,0)),"")),"",IFERROR(INDEX('2-3 引出列表'!$A$2:$CE$8700,$A26,MATCH(B$1,'2-3 引出列表'!$A$1:$CD$1,0)),""))</f>
        <v/>
      </c>
      <c r="C26" t="str">
        <f>IF(ISBLANK(IFERROR(INDEX('2-3 引出列表'!$A$2:$CE$8700,$A26,MATCH(C$1,'2-3 引出列表'!$A$1:$CD$1,0)),"")),"",IFERROR(INDEX('2-3 引出列表'!$A$2:$CE$8700,$A26,MATCH(C$1,'2-3 引出列表'!$A$1:$CD$1,0)),""))</f>
        <v/>
      </c>
      <c r="D26" t="str">
        <f>IF(ISBLANK(IFERROR(INDEX('2-3 引出列表'!$A$2:$CE$8700,$A26,MATCH(D$1,'2-3 引出列表'!$A$1:$CD$1,0)),"")),"",IFERROR(INDEX('2-3 引出列表'!$A$2:$CE$8700,$A26,MATCH(D$1,'2-3 引出列表'!$A$1:$CD$1,0)),""))</f>
        <v/>
      </c>
      <c r="E26" t="str">
        <f>IF(ISBLANK(IFERROR(INDEX('2-3 引出列表'!$A$2:$CE$8700,$A26,MATCH(E$1,'2-3 引出列表'!$A$1:$CD$1,0)),"")),"",IFERROR(INDEX('2-3 引出列表'!$A$2:$CE$8700,$A26,MATCH(E$1,'2-3 引出列表'!$A$1:$CD$1,0)),""))</f>
        <v/>
      </c>
      <c r="F26" t="str">
        <f t="shared" si="0"/>
        <v/>
      </c>
      <c r="G26" t="str">
        <f>IF(ISBLANK(IFERROR(INDEX('2-3 引出列表'!$A$2:$CE$8700,$A26,MATCH(G$1,'2-3 引出列表'!$A$1:$CD$1,0)),"")),"",IFERROR(INDEX('2-3 引出列表'!$A$2:$CE$8700,$A26,MATCH(G$1,'2-3 引出列表'!$A$1:$CD$1,0)),""))</f>
        <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spans="1:9">
      <c r="A27">
        <v>26</v>
      </c>
      <c r="B27" t="str">
        <f>IF(ISBLANK(IFERROR(INDEX('2-3 引出列表'!$A$2:$CE$8700,$A27,MATCH(B$1,'2-3 引出列表'!$A$1:$CD$1,0)),"")),"",IFERROR(INDEX('2-3 引出列表'!$A$2:$CE$8700,$A27,MATCH(B$1,'2-3 引出列表'!$A$1:$CD$1,0)),""))</f>
        <v/>
      </c>
      <c r="C27" t="str">
        <f>IF(ISBLANK(IFERROR(INDEX('2-3 引出列表'!$A$2:$CE$8700,$A27,MATCH(C$1,'2-3 引出列表'!$A$1:$CD$1,0)),"")),"",IFERROR(INDEX('2-3 引出列表'!$A$2:$CE$8700,$A27,MATCH(C$1,'2-3 引出列表'!$A$1:$CD$1,0)),""))</f>
        <v/>
      </c>
      <c r="D27" t="str">
        <f>IF(ISBLANK(IFERROR(INDEX('2-3 引出列表'!$A$2:$CE$8700,$A27,MATCH(D$1,'2-3 引出列表'!$A$1:$CD$1,0)),"")),"",IFERROR(INDEX('2-3 引出列表'!$A$2:$CE$8700,$A27,MATCH(D$1,'2-3 引出列表'!$A$1:$CD$1,0)),""))</f>
        <v/>
      </c>
      <c r="E27" t="str">
        <f>IF(ISBLANK(IFERROR(INDEX('2-3 引出列表'!$A$2:$CE$8700,$A27,MATCH(E$1,'2-3 引出列表'!$A$1:$CD$1,0)),"")),"",IFERROR(INDEX('2-3 引出列表'!$A$2:$CE$8700,$A27,MATCH(E$1,'2-3 引出列表'!$A$1:$CD$1,0)),""))</f>
        <v/>
      </c>
      <c r="F27" t="str">
        <f t="shared" si="0"/>
        <v/>
      </c>
      <c r="G27" t="str">
        <f>IF(ISBLANK(IFERROR(INDEX('2-3 引出列表'!$A$2:$CE$8700,$A27,MATCH(G$1,'2-3 引出列表'!$A$1:$CD$1,0)),"")),"",IFERROR(INDEX('2-3 引出列表'!$A$2:$CE$8700,$A27,MATCH(G$1,'2-3 引出列表'!$A$1:$CD$1,0)),""))</f>
        <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spans="1:9">
      <c r="A28">
        <v>27</v>
      </c>
      <c r="B28" t="str">
        <f>IF(ISBLANK(IFERROR(INDEX('2-3 引出列表'!$A$2:$CE$8700,$A28,MATCH(B$1,'2-3 引出列表'!$A$1:$CD$1,0)),"")),"",IFERROR(INDEX('2-3 引出列表'!$A$2:$CE$8700,$A28,MATCH(B$1,'2-3 引出列表'!$A$1:$CD$1,0)),""))</f>
        <v/>
      </c>
      <c r="C28" t="str">
        <f>IF(ISBLANK(IFERROR(INDEX('2-3 引出列表'!$A$2:$CE$8700,$A28,MATCH(C$1,'2-3 引出列表'!$A$1:$CD$1,0)),"")),"",IFERROR(INDEX('2-3 引出列表'!$A$2:$CE$8700,$A28,MATCH(C$1,'2-3 引出列表'!$A$1:$CD$1,0)),""))</f>
        <v/>
      </c>
      <c r="D28" t="str">
        <f>IF(ISBLANK(IFERROR(INDEX('2-3 引出列表'!$A$2:$CE$8700,$A28,MATCH(D$1,'2-3 引出列表'!$A$1:$CD$1,0)),"")),"",IFERROR(INDEX('2-3 引出列表'!$A$2:$CE$8700,$A28,MATCH(D$1,'2-3 引出列表'!$A$1:$CD$1,0)),""))</f>
        <v/>
      </c>
      <c r="E28" t="str">
        <f>IF(ISBLANK(IFERROR(INDEX('2-3 引出列表'!$A$2:$CE$8700,$A28,MATCH(E$1,'2-3 引出列表'!$A$1:$CD$1,0)),"")),"",IFERROR(INDEX('2-3 引出列表'!$A$2:$CE$8700,$A28,MATCH(E$1,'2-3 引出列表'!$A$1:$CD$1,0)),""))</f>
        <v/>
      </c>
      <c r="F28" t="str">
        <f t="shared" si="0"/>
        <v/>
      </c>
      <c r="G28" t="str">
        <f>IF(ISBLANK(IFERROR(INDEX('2-3 引出列表'!$A$2:$CE$8700,$A28,MATCH(G$1,'2-3 引出列表'!$A$1:$CD$1,0)),"")),"",IFERROR(INDEX('2-3 引出列表'!$A$2:$CE$8700,$A28,MATCH(G$1,'2-3 引出列表'!$A$1:$CD$1,0)),""))</f>
        <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spans="1:9">
      <c r="A29">
        <v>28</v>
      </c>
      <c r="B29" t="str">
        <f>IF(ISBLANK(IFERROR(INDEX('2-3 引出列表'!$A$2:$CE$8700,$A29,MATCH(B$1,'2-3 引出列表'!$A$1:$CD$1,0)),"")),"",IFERROR(INDEX('2-3 引出列表'!$A$2:$CE$8700,$A29,MATCH(B$1,'2-3 引出列表'!$A$1:$CD$1,0)),""))</f>
        <v/>
      </c>
      <c r="C29" t="str">
        <f>IF(ISBLANK(IFERROR(INDEX('2-3 引出列表'!$A$2:$CE$8700,$A29,MATCH(C$1,'2-3 引出列表'!$A$1:$CD$1,0)),"")),"",IFERROR(INDEX('2-3 引出列表'!$A$2:$CE$8700,$A29,MATCH(C$1,'2-3 引出列表'!$A$1:$CD$1,0)),""))</f>
        <v/>
      </c>
      <c r="D29" t="str">
        <f>IF(ISBLANK(IFERROR(INDEX('2-3 引出列表'!$A$2:$CE$8700,$A29,MATCH(D$1,'2-3 引出列表'!$A$1:$CD$1,0)),"")),"",IFERROR(INDEX('2-3 引出列表'!$A$2:$CE$8700,$A29,MATCH(D$1,'2-3 引出列表'!$A$1:$CD$1,0)),""))</f>
        <v/>
      </c>
      <c r="E29" t="str">
        <f>IF(ISBLANK(IFERROR(INDEX('2-3 引出列表'!$A$2:$CE$8700,$A29,MATCH(E$1,'2-3 引出列表'!$A$1:$CD$1,0)),"")),"",IFERROR(INDEX('2-3 引出列表'!$A$2:$CE$8700,$A29,MATCH(E$1,'2-3 引出列表'!$A$1:$CD$1,0)),""))</f>
        <v/>
      </c>
      <c r="F29" t="str">
        <f t="shared" si="0"/>
        <v/>
      </c>
      <c r="G29" t="str">
        <f>IF(ISBLANK(IFERROR(INDEX('2-3 引出列表'!$A$2:$CE$8700,$A29,MATCH(G$1,'2-3 引出列表'!$A$1:$CD$1,0)),"")),"",IFERROR(INDEX('2-3 引出列表'!$A$2:$CE$8700,$A29,MATCH(G$1,'2-3 引出列表'!$A$1:$CD$1,0)),""))</f>
        <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spans="1:9">
      <c r="A30">
        <v>29</v>
      </c>
      <c r="B30" t="str">
        <f>IF(ISBLANK(IFERROR(INDEX('2-3 引出列表'!$A$2:$CE$8700,$A30,MATCH(B$1,'2-3 引出列表'!$A$1:$CD$1,0)),"")),"",IFERROR(INDEX('2-3 引出列表'!$A$2:$CE$8700,$A30,MATCH(B$1,'2-3 引出列表'!$A$1:$CD$1,0)),""))</f>
        <v/>
      </c>
      <c r="C30" t="str">
        <f>IF(ISBLANK(IFERROR(INDEX('2-3 引出列表'!$A$2:$CE$8700,$A30,MATCH(C$1,'2-3 引出列表'!$A$1:$CD$1,0)),"")),"",IFERROR(INDEX('2-3 引出列表'!$A$2:$CE$8700,$A30,MATCH(C$1,'2-3 引出列表'!$A$1:$CD$1,0)),""))</f>
        <v/>
      </c>
      <c r="D30" t="str">
        <f>IF(ISBLANK(IFERROR(INDEX('2-3 引出列表'!$A$2:$CE$8700,$A30,MATCH(D$1,'2-3 引出列表'!$A$1:$CD$1,0)),"")),"",IFERROR(INDEX('2-3 引出列表'!$A$2:$CE$8700,$A30,MATCH(D$1,'2-3 引出列表'!$A$1:$CD$1,0)),""))</f>
        <v/>
      </c>
      <c r="E30" t="str">
        <f>IF(ISBLANK(IFERROR(INDEX('2-3 引出列表'!$A$2:$CE$8700,$A30,MATCH(E$1,'2-3 引出列表'!$A$1:$CD$1,0)),"")),"",IFERROR(INDEX('2-3 引出列表'!$A$2:$CE$8700,$A30,MATCH(E$1,'2-3 引出列表'!$A$1:$CD$1,0)),""))</f>
        <v/>
      </c>
      <c r="F30" t="str">
        <f t="shared" si="0"/>
        <v/>
      </c>
      <c r="G30" t="str">
        <f>IF(ISBLANK(IFERROR(INDEX('2-3 引出列表'!$A$2:$CE$8700,$A30,MATCH(G$1,'2-3 引出列表'!$A$1:$CD$1,0)),"")),"",IFERROR(INDEX('2-3 引出列表'!$A$2:$CE$8700,$A30,MATCH(G$1,'2-3 引出列表'!$A$1:$CD$1,0)),""))</f>
        <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row>
    <row r="31" spans="1:9">
      <c r="A31">
        <v>30</v>
      </c>
      <c r="B31" t="str">
        <f>IF(ISBLANK(IFERROR(INDEX('2-3 引出列表'!$A$2:$CE$8700,$A31,MATCH(B$1,'2-3 引出列表'!$A$1:$CD$1,0)),"")),"",IFERROR(INDEX('2-3 引出列表'!$A$2:$CE$8700,$A31,MATCH(B$1,'2-3 引出列表'!$A$1:$CD$1,0)),""))</f>
        <v/>
      </c>
      <c r="C31" t="str">
        <f>IF(ISBLANK(IFERROR(INDEX('2-3 引出列表'!$A$2:$CE$8700,$A31,MATCH(C$1,'2-3 引出列表'!$A$1:$CD$1,0)),"")),"",IFERROR(INDEX('2-3 引出列表'!$A$2:$CE$8700,$A31,MATCH(C$1,'2-3 引出列表'!$A$1:$CD$1,0)),""))</f>
        <v/>
      </c>
      <c r="D31" t="str">
        <f>IF(ISBLANK(IFERROR(INDEX('2-3 引出列表'!$A$2:$CE$8700,$A31,MATCH(D$1,'2-3 引出列表'!$A$1:$CD$1,0)),"")),"",IFERROR(INDEX('2-3 引出列表'!$A$2:$CE$8700,$A31,MATCH(D$1,'2-3 引出列表'!$A$1:$CD$1,0)),""))</f>
        <v/>
      </c>
      <c r="E31" t="str">
        <f>IF(ISBLANK(IFERROR(INDEX('2-3 引出列表'!$A$2:$CE$8700,$A31,MATCH(E$1,'2-3 引出列表'!$A$1:$CD$1,0)),"")),"",IFERROR(INDEX('2-3 引出列表'!$A$2:$CE$8700,$A31,MATCH(E$1,'2-3 引出列表'!$A$1:$CD$1,0)),""))</f>
        <v/>
      </c>
      <c r="F31" t="str">
        <f t="shared" si="0"/>
        <v/>
      </c>
      <c r="G31" t="str">
        <f>IF(ISBLANK(IFERROR(INDEX('2-3 引出列表'!$A$2:$CE$8700,$A31,MATCH(G$1,'2-3 引出列表'!$A$1:$CD$1,0)),"")),"",IFERROR(INDEX('2-3 引出列表'!$A$2:$CE$8700,$A31,MATCH(G$1,'2-3 引出列表'!$A$1:$CD$1,0)),""))</f>
        <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spans="1:9">
      <c r="A32">
        <v>31</v>
      </c>
      <c r="B32" t="str">
        <f>IF(ISBLANK(IFERROR(INDEX('2-3 引出列表'!$A$2:$CE$8700,$A32,MATCH(B$1,'2-3 引出列表'!$A$1:$CD$1,0)),"")),"",IFERROR(INDEX('2-3 引出列表'!$A$2:$CE$8700,$A32,MATCH(B$1,'2-3 引出列表'!$A$1:$CD$1,0)),""))</f>
        <v/>
      </c>
      <c r="C32" t="str">
        <f>IF(ISBLANK(IFERROR(INDEX('2-3 引出列表'!$A$2:$CE$8700,$A32,MATCH(C$1,'2-3 引出列表'!$A$1:$CD$1,0)),"")),"",IFERROR(INDEX('2-3 引出列表'!$A$2:$CE$8700,$A32,MATCH(C$1,'2-3 引出列表'!$A$1:$CD$1,0)),""))</f>
        <v/>
      </c>
      <c r="D32" t="str">
        <f>IF(ISBLANK(IFERROR(INDEX('2-3 引出列表'!$A$2:$CE$8700,$A32,MATCH(D$1,'2-3 引出列表'!$A$1:$CD$1,0)),"")),"",IFERROR(INDEX('2-3 引出列表'!$A$2:$CE$8700,$A32,MATCH(D$1,'2-3 引出列表'!$A$1:$CD$1,0)),""))</f>
        <v/>
      </c>
      <c r="E32" t="str">
        <f>IF(ISBLANK(IFERROR(INDEX('2-3 引出列表'!$A$2:$CE$8700,$A32,MATCH(E$1,'2-3 引出列表'!$A$1:$CD$1,0)),"")),"",IFERROR(INDEX('2-3 引出列表'!$A$2:$CE$8700,$A32,MATCH(E$1,'2-3 引出列表'!$A$1:$CD$1,0)),""))</f>
        <v/>
      </c>
      <c r="F32" t="str">
        <f t="shared" si="0"/>
        <v/>
      </c>
      <c r="G32" t="str">
        <f>IF(ISBLANK(IFERROR(INDEX('2-3 引出列表'!$A$2:$CE$8700,$A32,MATCH(G$1,'2-3 引出列表'!$A$1:$CD$1,0)),"")),"",IFERROR(INDEX('2-3 引出列表'!$A$2:$CE$8700,$A32,MATCH(G$1,'2-3 引出列表'!$A$1:$CD$1,0)),""))</f>
        <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spans="1:9">
      <c r="A33">
        <v>32</v>
      </c>
      <c r="B33" t="str">
        <f>IF(ISBLANK(IFERROR(INDEX('2-3 引出列表'!$A$2:$CE$8700,$A33,MATCH(B$1,'2-3 引出列表'!$A$1:$CD$1,0)),"")),"",IFERROR(INDEX('2-3 引出列表'!$A$2:$CE$8700,$A33,MATCH(B$1,'2-3 引出列表'!$A$1:$CD$1,0)),""))</f>
        <v/>
      </c>
      <c r="C33" t="str">
        <f>IF(ISBLANK(IFERROR(INDEX('2-3 引出列表'!$A$2:$CE$8700,$A33,MATCH(C$1,'2-3 引出列表'!$A$1:$CD$1,0)),"")),"",IFERROR(INDEX('2-3 引出列表'!$A$2:$CE$8700,$A33,MATCH(C$1,'2-3 引出列表'!$A$1:$CD$1,0)),""))</f>
        <v/>
      </c>
      <c r="D33" t="str">
        <f>IF(ISBLANK(IFERROR(INDEX('2-3 引出列表'!$A$2:$CE$8700,$A33,MATCH(D$1,'2-3 引出列表'!$A$1:$CD$1,0)),"")),"",IFERROR(INDEX('2-3 引出列表'!$A$2:$CE$8700,$A33,MATCH(D$1,'2-3 引出列表'!$A$1:$CD$1,0)),""))</f>
        <v/>
      </c>
      <c r="E33" t="str">
        <f>IF(ISBLANK(IFERROR(INDEX('2-3 引出列表'!$A$2:$CE$8700,$A33,MATCH(E$1,'2-3 引出列表'!$A$1:$CD$1,0)),"")),"",IFERROR(INDEX('2-3 引出列表'!$A$2:$CE$8700,$A33,MATCH(E$1,'2-3 引出列表'!$A$1:$CD$1,0)),""))</f>
        <v/>
      </c>
      <c r="F33" t="str">
        <f t="shared" si="0"/>
        <v/>
      </c>
      <c r="G33" t="str">
        <f>IF(ISBLANK(IFERROR(INDEX('2-3 引出列表'!$A$2:$CE$8700,$A33,MATCH(G$1,'2-3 引出列表'!$A$1:$CD$1,0)),"")),"",IFERROR(INDEX('2-3 引出列表'!$A$2:$CE$8700,$A33,MATCH(G$1,'2-3 引出列表'!$A$1:$CD$1,0)),""))</f>
        <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spans="1:9">
      <c r="A34">
        <v>33</v>
      </c>
      <c r="B34" t="str">
        <f>IF(ISBLANK(IFERROR(INDEX('2-3 引出列表'!$A$2:$CE$8700,$A34,MATCH(B$1,'2-3 引出列表'!$A$1:$CD$1,0)),"")),"",IFERROR(INDEX('2-3 引出列表'!$A$2:$CE$8700,$A34,MATCH(B$1,'2-3 引出列表'!$A$1:$CD$1,0)),""))</f>
        <v/>
      </c>
      <c r="C34" t="str">
        <f>IF(ISBLANK(IFERROR(INDEX('2-3 引出列表'!$A$2:$CE$8700,$A34,MATCH(C$1,'2-3 引出列表'!$A$1:$CD$1,0)),"")),"",IFERROR(INDEX('2-3 引出列表'!$A$2:$CE$8700,$A34,MATCH(C$1,'2-3 引出列表'!$A$1:$CD$1,0)),""))</f>
        <v/>
      </c>
      <c r="D34" t="str">
        <f>IF(ISBLANK(IFERROR(INDEX('2-3 引出列表'!$A$2:$CE$8700,$A34,MATCH(D$1,'2-3 引出列表'!$A$1:$CD$1,0)),"")),"",IFERROR(INDEX('2-3 引出列表'!$A$2:$CE$8700,$A34,MATCH(D$1,'2-3 引出列表'!$A$1:$CD$1,0)),""))</f>
        <v/>
      </c>
      <c r="E34" t="str">
        <f>IF(ISBLANK(IFERROR(INDEX('2-3 引出列表'!$A$2:$CE$8700,$A34,MATCH(E$1,'2-3 引出列表'!$A$1:$CD$1,0)),"")),"",IFERROR(INDEX('2-3 引出列表'!$A$2:$CE$8700,$A34,MATCH(E$1,'2-3 引出列表'!$A$1:$CD$1,0)),""))</f>
        <v/>
      </c>
      <c r="F34" t="str">
        <f t="shared" si="0"/>
        <v/>
      </c>
      <c r="G34" t="str">
        <f>IF(ISBLANK(IFERROR(INDEX('2-3 引出列表'!$A$2:$CE$8700,$A34,MATCH(G$1,'2-3 引出列表'!$A$1:$CD$1,0)),"")),"",IFERROR(INDEX('2-3 引出列表'!$A$2:$CE$8700,$A34,MATCH(G$1,'2-3 引出列表'!$A$1:$CD$1,0)),""))</f>
        <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spans="1:9">
      <c r="A35">
        <v>34</v>
      </c>
      <c r="B35" t="str">
        <f>IF(ISBLANK(IFERROR(INDEX('2-3 引出列表'!$A$2:$CE$8700,$A35,MATCH(B$1,'2-3 引出列表'!$A$1:$CD$1,0)),"")),"",IFERROR(INDEX('2-3 引出列表'!$A$2:$CE$8700,$A35,MATCH(B$1,'2-3 引出列表'!$A$1:$CD$1,0)),""))</f>
        <v/>
      </c>
      <c r="C35" t="str">
        <f>IF(ISBLANK(IFERROR(INDEX('2-3 引出列表'!$A$2:$CE$8700,$A35,MATCH(C$1,'2-3 引出列表'!$A$1:$CD$1,0)),"")),"",IFERROR(INDEX('2-3 引出列表'!$A$2:$CE$8700,$A35,MATCH(C$1,'2-3 引出列表'!$A$1:$CD$1,0)),""))</f>
        <v/>
      </c>
      <c r="D35" t="str">
        <f>IF(ISBLANK(IFERROR(INDEX('2-3 引出列表'!$A$2:$CE$8700,$A35,MATCH(D$1,'2-3 引出列表'!$A$1:$CD$1,0)),"")),"",IFERROR(INDEX('2-3 引出列表'!$A$2:$CE$8700,$A35,MATCH(D$1,'2-3 引出列表'!$A$1:$CD$1,0)),""))</f>
        <v/>
      </c>
      <c r="E35" t="str">
        <f>IF(ISBLANK(IFERROR(INDEX('2-3 引出列表'!$A$2:$CE$8700,$A35,MATCH(E$1,'2-3 引出列表'!$A$1:$CD$1,0)),"")),"",IFERROR(INDEX('2-3 引出列表'!$A$2:$CE$8700,$A35,MATCH(E$1,'2-3 引出列表'!$A$1:$CD$1,0)),""))</f>
        <v/>
      </c>
      <c r="F35" t="str">
        <f t="shared" ref="F35:F65" si="1">LEFT(E35,7)</f>
        <v/>
      </c>
      <c r="G35" t="str">
        <f>IF(ISBLANK(IFERROR(INDEX('2-3 引出列表'!$A$2:$CE$8700,$A35,MATCH(G$1,'2-3 引出列表'!$A$1:$CD$1,0)),"")),"",IFERROR(INDEX('2-3 引出列表'!$A$2:$CE$8700,$A35,MATCH(G$1,'2-3 引出列表'!$A$1:$CD$1,0)),""))</f>
        <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spans="1:9">
      <c r="A36">
        <v>35</v>
      </c>
      <c r="B36" t="str">
        <f>IF(ISBLANK(IFERROR(INDEX('2-3 引出列表'!$A$2:$CE$8700,$A36,MATCH(B$1,'2-3 引出列表'!$A$1:$CD$1,0)),"")),"",IFERROR(INDEX('2-3 引出列表'!$A$2:$CE$8700,$A36,MATCH(B$1,'2-3 引出列表'!$A$1:$CD$1,0)),""))</f>
        <v/>
      </c>
      <c r="C36" t="str">
        <f>IF(ISBLANK(IFERROR(INDEX('2-3 引出列表'!$A$2:$CE$8700,$A36,MATCH(C$1,'2-3 引出列表'!$A$1:$CD$1,0)),"")),"",IFERROR(INDEX('2-3 引出列表'!$A$2:$CE$8700,$A36,MATCH(C$1,'2-3 引出列表'!$A$1:$CD$1,0)),""))</f>
        <v/>
      </c>
      <c r="D36" t="str">
        <f>IF(ISBLANK(IFERROR(INDEX('2-3 引出列表'!$A$2:$CE$8700,$A36,MATCH(D$1,'2-3 引出列表'!$A$1:$CD$1,0)),"")),"",IFERROR(INDEX('2-3 引出列表'!$A$2:$CE$8700,$A36,MATCH(D$1,'2-3 引出列表'!$A$1:$CD$1,0)),""))</f>
        <v/>
      </c>
      <c r="E36" t="str">
        <f>IF(ISBLANK(IFERROR(INDEX('2-3 引出列表'!$A$2:$CE$8700,$A36,MATCH(E$1,'2-3 引出列表'!$A$1:$CD$1,0)),"")),"",IFERROR(INDEX('2-3 引出列表'!$A$2:$CE$8700,$A36,MATCH(E$1,'2-3 引出列表'!$A$1:$CD$1,0)),""))</f>
        <v/>
      </c>
      <c r="F36" t="str">
        <f t="shared" si="1"/>
        <v/>
      </c>
      <c r="G36" t="str">
        <f>IF(ISBLANK(IFERROR(INDEX('2-3 引出列表'!$A$2:$CE$8700,$A36,MATCH(G$1,'2-3 引出列表'!$A$1:$CD$1,0)),"")),"",IFERROR(INDEX('2-3 引出列表'!$A$2:$CE$8700,$A36,MATCH(G$1,'2-3 引出列表'!$A$1:$CD$1,0)),""))</f>
        <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spans="1:9">
      <c r="A37">
        <v>36</v>
      </c>
      <c r="B37" t="str">
        <f>IF(ISBLANK(IFERROR(INDEX('2-3 引出列表'!$A$2:$CE$8700,$A37,MATCH(B$1,'2-3 引出列表'!$A$1:$CD$1,0)),"")),"",IFERROR(INDEX('2-3 引出列表'!$A$2:$CE$8700,$A37,MATCH(B$1,'2-3 引出列表'!$A$1:$CD$1,0)),""))</f>
        <v/>
      </c>
      <c r="C37" t="str">
        <f>IF(ISBLANK(IFERROR(INDEX('2-3 引出列表'!$A$2:$CE$8700,$A37,MATCH(C$1,'2-3 引出列表'!$A$1:$CD$1,0)),"")),"",IFERROR(INDEX('2-3 引出列表'!$A$2:$CE$8700,$A37,MATCH(C$1,'2-3 引出列表'!$A$1:$CD$1,0)),""))</f>
        <v/>
      </c>
      <c r="D37" t="str">
        <f>IF(ISBLANK(IFERROR(INDEX('2-3 引出列表'!$A$2:$CE$8700,$A37,MATCH(D$1,'2-3 引出列表'!$A$1:$CD$1,0)),"")),"",IFERROR(INDEX('2-3 引出列表'!$A$2:$CE$8700,$A37,MATCH(D$1,'2-3 引出列表'!$A$1:$CD$1,0)),""))</f>
        <v/>
      </c>
      <c r="E37" t="str">
        <f>IF(ISBLANK(IFERROR(INDEX('2-3 引出列表'!$A$2:$CE$8700,$A37,MATCH(E$1,'2-3 引出列表'!$A$1:$CD$1,0)),"")),"",IFERROR(INDEX('2-3 引出列表'!$A$2:$CE$8700,$A37,MATCH(E$1,'2-3 引出列表'!$A$1:$CD$1,0)),""))</f>
        <v/>
      </c>
      <c r="F37" t="str">
        <f t="shared" si="1"/>
        <v/>
      </c>
      <c r="G37" t="str">
        <f>IF(ISBLANK(IFERROR(INDEX('2-3 引出列表'!$A$2:$CE$8700,$A37,MATCH(G$1,'2-3 引出列表'!$A$1:$CD$1,0)),"")),"",IFERROR(INDEX('2-3 引出列表'!$A$2:$CE$8700,$A37,MATCH(G$1,'2-3 引出列表'!$A$1:$CD$1,0)),""))</f>
        <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spans="1:9">
      <c r="A38">
        <v>37</v>
      </c>
      <c r="B38" t="str">
        <f>IF(ISBLANK(IFERROR(INDEX('2-3 引出列表'!$A$2:$CE$8700,$A38,MATCH(B$1,'2-3 引出列表'!$A$1:$CD$1,0)),"")),"",IFERROR(INDEX('2-3 引出列表'!$A$2:$CE$8700,$A38,MATCH(B$1,'2-3 引出列表'!$A$1:$CD$1,0)),""))</f>
        <v/>
      </c>
      <c r="C38" t="str">
        <f>IF(ISBLANK(IFERROR(INDEX('2-3 引出列表'!$A$2:$CE$8700,$A38,MATCH(C$1,'2-3 引出列表'!$A$1:$CD$1,0)),"")),"",IFERROR(INDEX('2-3 引出列表'!$A$2:$CE$8700,$A38,MATCH(C$1,'2-3 引出列表'!$A$1:$CD$1,0)),""))</f>
        <v/>
      </c>
      <c r="D38" t="str">
        <f>IF(ISBLANK(IFERROR(INDEX('2-3 引出列表'!$A$2:$CE$8700,$A38,MATCH(D$1,'2-3 引出列表'!$A$1:$CD$1,0)),"")),"",IFERROR(INDEX('2-3 引出列表'!$A$2:$CE$8700,$A38,MATCH(D$1,'2-3 引出列表'!$A$1:$CD$1,0)),""))</f>
        <v/>
      </c>
      <c r="E38" t="str">
        <f>IF(ISBLANK(IFERROR(INDEX('2-3 引出列表'!$A$2:$CE$8700,$A38,MATCH(E$1,'2-3 引出列表'!$A$1:$CD$1,0)),"")),"",IFERROR(INDEX('2-3 引出列表'!$A$2:$CE$8700,$A38,MATCH(E$1,'2-3 引出列表'!$A$1:$CD$1,0)),""))</f>
        <v/>
      </c>
      <c r="F38" t="str">
        <f t="shared" si="1"/>
        <v/>
      </c>
      <c r="G38" t="str">
        <f>IF(ISBLANK(IFERROR(INDEX('2-3 引出列表'!$A$2:$CE$8700,$A38,MATCH(G$1,'2-3 引出列表'!$A$1:$CD$1,0)),"")),"",IFERROR(INDEX('2-3 引出列表'!$A$2:$CE$8700,$A38,MATCH(G$1,'2-3 引出列表'!$A$1:$CD$1,0)),""))</f>
        <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spans="1:9">
      <c r="A39">
        <v>38</v>
      </c>
      <c r="B39" t="str">
        <f>IF(ISBLANK(IFERROR(INDEX('2-3 引出列表'!$A$2:$CE$8700,$A39,MATCH(B$1,'2-3 引出列表'!$A$1:$CD$1,0)),"")),"",IFERROR(INDEX('2-3 引出列表'!$A$2:$CE$8700,$A39,MATCH(B$1,'2-3 引出列表'!$A$1:$CD$1,0)),""))</f>
        <v/>
      </c>
      <c r="C39" t="str">
        <f>IF(ISBLANK(IFERROR(INDEX('2-3 引出列表'!$A$2:$CE$8700,$A39,MATCH(C$1,'2-3 引出列表'!$A$1:$CD$1,0)),"")),"",IFERROR(INDEX('2-3 引出列表'!$A$2:$CE$8700,$A39,MATCH(C$1,'2-3 引出列表'!$A$1:$CD$1,0)),""))</f>
        <v/>
      </c>
      <c r="D39" t="str">
        <f>IF(ISBLANK(IFERROR(INDEX('2-3 引出列表'!$A$2:$CE$8700,$A39,MATCH(D$1,'2-3 引出列表'!$A$1:$CD$1,0)),"")),"",IFERROR(INDEX('2-3 引出列表'!$A$2:$CE$8700,$A39,MATCH(D$1,'2-3 引出列表'!$A$1:$CD$1,0)),""))</f>
        <v/>
      </c>
      <c r="E39" t="str">
        <f>IF(ISBLANK(IFERROR(INDEX('2-3 引出列表'!$A$2:$CE$8700,$A39,MATCH(E$1,'2-3 引出列表'!$A$1:$CD$1,0)),"")),"",IFERROR(INDEX('2-3 引出列表'!$A$2:$CE$8700,$A39,MATCH(E$1,'2-3 引出列表'!$A$1:$CD$1,0)),""))</f>
        <v/>
      </c>
      <c r="F39" t="str">
        <f t="shared" si="1"/>
        <v/>
      </c>
      <c r="G39" t="str">
        <f>IF(ISBLANK(IFERROR(INDEX('2-3 引出列表'!$A$2:$CE$8700,$A39,MATCH(G$1,'2-3 引出列表'!$A$1:$CD$1,0)),"")),"",IFERROR(INDEX('2-3 引出列表'!$A$2:$CE$8700,$A39,MATCH(G$1,'2-3 引出列表'!$A$1:$CD$1,0)),""))</f>
        <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spans="1:9">
      <c r="A40">
        <v>39</v>
      </c>
      <c r="B40" t="str">
        <f>IF(ISBLANK(IFERROR(INDEX('2-3 引出列表'!$A$2:$CE$8700,$A40,MATCH(B$1,'2-3 引出列表'!$A$1:$CD$1,0)),"")),"",IFERROR(INDEX('2-3 引出列表'!$A$2:$CE$8700,$A40,MATCH(B$1,'2-3 引出列表'!$A$1:$CD$1,0)),""))</f>
        <v/>
      </c>
      <c r="C40" t="str">
        <f>IF(ISBLANK(IFERROR(INDEX('2-3 引出列表'!$A$2:$CE$8700,$A40,MATCH(C$1,'2-3 引出列表'!$A$1:$CD$1,0)),"")),"",IFERROR(INDEX('2-3 引出列表'!$A$2:$CE$8700,$A40,MATCH(C$1,'2-3 引出列表'!$A$1:$CD$1,0)),""))</f>
        <v/>
      </c>
      <c r="D40" t="str">
        <f>IF(ISBLANK(IFERROR(INDEX('2-3 引出列表'!$A$2:$CE$8700,$A40,MATCH(D$1,'2-3 引出列表'!$A$1:$CD$1,0)),"")),"",IFERROR(INDEX('2-3 引出列表'!$A$2:$CE$8700,$A40,MATCH(D$1,'2-3 引出列表'!$A$1:$CD$1,0)),""))</f>
        <v/>
      </c>
      <c r="E40" t="str">
        <f>IF(ISBLANK(IFERROR(INDEX('2-3 引出列表'!$A$2:$CE$8700,$A40,MATCH(E$1,'2-3 引出列表'!$A$1:$CD$1,0)),"")),"",IFERROR(INDEX('2-3 引出列表'!$A$2:$CE$8700,$A40,MATCH(E$1,'2-3 引出列表'!$A$1:$CD$1,0)),""))</f>
        <v/>
      </c>
      <c r="F40" t="str">
        <f t="shared" si="1"/>
        <v/>
      </c>
      <c r="G40" t="str">
        <f>IF(ISBLANK(IFERROR(INDEX('2-3 引出列表'!$A$2:$CE$8700,$A40,MATCH(G$1,'2-3 引出列表'!$A$1:$CD$1,0)),"")),"",IFERROR(INDEX('2-3 引出列表'!$A$2:$CE$8700,$A40,MATCH(G$1,'2-3 引出列表'!$A$1:$CD$1,0)),""))</f>
        <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spans="1:9">
      <c r="A41">
        <v>40</v>
      </c>
      <c r="B41" t="str">
        <f>IF(ISBLANK(IFERROR(INDEX('2-3 引出列表'!$A$2:$CE$8700,$A41,MATCH(B$1,'2-3 引出列表'!$A$1:$CD$1,0)),"")),"",IFERROR(INDEX('2-3 引出列表'!$A$2:$CE$8700,$A41,MATCH(B$1,'2-3 引出列表'!$A$1:$CD$1,0)),""))</f>
        <v/>
      </c>
      <c r="C41" t="str">
        <f>IF(ISBLANK(IFERROR(INDEX('2-3 引出列表'!$A$2:$CE$8700,$A41,MATCH(C$1,'2-3 引出列表'!$A$1:$CD$1,0)),"")),"",IFERROR(INDEX('2-3 引出列表'!$A$2:$CE$8700,$A41,MATCH(C$1,'2-3 引出列表'!$A$1:$CD$1,0)),""))</f>
        <v/>
      </c>
      <c r="D41" t="str">
        <f>IF(ISBLANK(IFERROR(INDEX('2-3 引出列表'!$A$2:$CE$8700,$A41,MATCH(D$1,'2-3 引出列表'!$A$1:$CD$1,0)),"")),"",IFERROR(INDEX('2-3 引出列表'!$A$2:$CE$8700,$A41,MATCH(D$1,'2-3 引出列表'!$A$1:$CD$1,0)),""))</f>
        <v/>
      </c>
      <c r="E41" t="str">
        <f>IF(ISBLANK(IFERROR(INDEX('2-3 引出列表'!$A$2:$CE$8700,$A41,MATCH(E$1,'2-3 引出列表'!$A$1:$CD$1,0)),"")),"",IFERROR(INDEX('2-3 引出列表'!$A$2:$CE$8700,$A41,MATCH(E$1,'2-3 引出列表'!$A$1:$CD$1,0)),""))</f>
        <v/>
      </c>
      <c r="F41" t="str">
        <f t="shared" si="1"/>
        <v/>
      </c>
      <c r="G41" t="str">
        <f>IF(ISBLANK(IFERROR(INDEX('2-3 引出列表'!$A$2:$CE$8700,$A41,MATCH(G$1,'2-3 引出列表'!$A$1:$CD$1,0)),"")),"",IFERROR(INDEX('2-3 引出列表'!$A$2:$CE$8700,$A41,MATCH(G$1,'2-3 引出列表'!$A$1:$CD$1,0)),""))</f>
        <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spans="1:9">
      <c r="A42">
        <v>41</v>
      </c>
      <c r="B42" t="str">
        <f>IF(ISBLANK(IFERROR(INDEX('2-3 引出列表'!$A$2:$CE$8700,$A42,MATCH(B$1,'2-3 引出列表'!$A$1:$CD$1,0)),"")),"",IFERROR(INDEX('2-3 引出列表'!$A$2:$CE$8700,$A42,MATCH(B$1,'2-3 引出列表'!$A$1:$CD$1,0)),""))</f>
        <v/>
      </c>
      <c r="C42" t="str">
        <f>IF(ISBLANK(IFERROR(INDEX('2-3 引出列表'!$A$2:$CE$8700,$A42,MATCH(C$1,'2-3 引出列表'!$A$1:$CD$1,0)),"")),"",IFERROR(INDEX('2-3 引出列表'!$A$2:$CE$8700,$A42,MATCH(C$1,'2-3 引出列表'!$A$1:$CD$1,0)),""))</f>
        <v/>
      </c>
      <c r="D42" t="str">
        <f>IF(ISBLANK(IFERROR(INDEX('2-3 引出列表'!$A$2:$CE$8700,$A42,MATCH(D$1,'2-3 引出列表'!$A$1:$CD$1,0)),"")),"",IFERROR(INDEX('2-3 引出列表'!$A$2:$CE$8700,$A42,MATCH(D$1,'2-3 引出列表'!$A$1:$CD$1,0)),""))</f>
        <v/>
      </c>
      <c r="E42" t="str">
        <f>IF(ISBLANK(IFERROR(INDEX('2-3 引出列表'!$A$2:$CE$8700,$A42,MATCH(E$1,'2-3 引出列表'!$A$1:$CD$1,0)),"")),"",IFERROR(INDEX('2-3 引出列表'!$A$2:$CE$8700,$A42,MATCH(E$1,'2-3 引出列表'!$A$1:$CD$1,0)),""))</f>
        <v/>
      </c>
      <c r="F42" t="str">
        <f t="shared" si="1"/>
        <v/>
      </c>
      <c r="G42" t="str">
        <f>IF(ISBLANK(IFERROR(INDEX('2-3 引出列表'!$A$2:$CE$8700,$A42,MATCH(G$1,'2-3 引出列表'!$A$1:$CD$1,0)),"")),"",IFERROR(INDEX('2-3 引出列表'!$A$2:$CE$8700,$A42,MATCH(G$1,'2-3 引出列表'!$A$1:$CD$1,0)),""))</f>
        <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spans="1:9">
      <c r="A43">
        <v>42</v>
      </c>
      <c r="B43" t="str">
        <f>IF(ISBLANK(IFERROR(INDEX('2-3 引出列表'!$A$2:$CE$8700,$A43,MATCH(B$1,'2-3 引出列表'!$A$1:$CD$1,0)),"")),"",IFERROR(INDEX('2-3 引出列表'!$A$2:$CE$8700,$A43,MATCH(B$1,'2-3 引出列表'!$A$1:$CD$1,0)),""))</f>
        <v/>
      </c>
      <c r="C43" t="str">
        <f>IF(ISBLANK(IFERROR(INDEX('2-3 引出列表'!$A$2:$CE$8700,$A43,MATCH(C$1,'2-3 引出列表'!$A$1:$CD$1,0)),"")),"",IFERROR(INDEX('2-3 引出列表'!$A$2:$CE$8700,$A43,MATCH(C$1,'2-3 引出列表'!$A$1:$CD$1,0)),""))</f>
        <v/>
      </c>
      <c r="D43" t="str">
        <f>IF(ISBLANK(IFERROR(INDEX('2-3 引出列表'!$A$2:$CE$8700,$A43,MATCH(D$1,'2-3 引出列表'!$A$1:$CD$1,0)),"")),"",IFERROR(INDEX('2-3 引出列表'!$A$2:$CE$8700,$A43,MATCH(D$1,'2-3 引出列表'!$A$1:$CD$1,0)),""))</f>
        <v/>
      </c>
      <c r="E43" t="str">
        <f>IF(ISBLANK(IFERROR(INDEX('2-3 引出列表'!$A$2:$CE$8700,$A43,MATCH(E$1,'2-3 引出列表'!$A$1:$CD$1,0)),"")),"",IFERROR(INDEX('2-3 引出列表'!$A$2:$CE$8700,$A43,MATCH(E$1,'2-3 引出列表'!$A$1:$CD$1,0)),""))</f>
        <v/>
      </c>
      <c r="F43" t="str">
        <f t="shared" si="1"/>
        <v/>
      </c>
      <c r="G43" t="str">
        <f>IF(ISBLANK(IFERROR(INDEX('2-3 引出列表'!$A$2:$CE$8700,$A43,MATCH(G$1,'2-3 引出列表'!$A$1:$CD$1,0)),"")),"",IFERROR(INDEX('2-3 引出列表'!$A$2:$CE$8700,$A43,MATCH(G$1,'2-3 引出列表'!$A$1:$CD$1,0)),""))</f>
        <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spans="1:9">
      <c r="A44">
        <v>43</v>
      </c>
      <c r="B44" t="str">
        <f>IF(ISBLANK(IFERROR(INDEX('2-3 引出列表'!$A$2:$CE$8700,$A44,MATCH(B$1,'2-3 引出列表'!$A$1:$CD$1,0)),"")),"",IFERROR(INDEX('2-3 引出列表'!$A$2:$CE$8700,$A44,MATCH(B$1,'2-3 引出列表'!$A$1:$CD$1,0)),""))</f>
        <v/>
      </c>
      <c r="C44" t="str">
        <f>IF(ISBLANK(IFERROR(INDEX('2-3 引出列表'!$A$2:$CE$8700,$A44,MATCH(C$1,'2-3 引出列表'!$A$1:$CD$1,0)),"")),"",IFERROR(INDEX('2-3 引出列表'!$A$2:$CE$8700,$A44,MATCH(C$1,'2-3 引出列表'!$A$1:$CD$1,0)),""))</f>
        <v/>
      </c>
      <c r="D44" t="str">
        <f>IF(ISBLANK(IFERROR(INDEX('2-3 引出列表'!$A$2:$CE$8700,$A44,MATCH(D$1,'2-3 引出列表'!$A$1:$CD$1,0)),"")),"",IFERROR(INDEX('2-3 引出列表'!$A$2:$CE$8700,$A44,MATCH(D$1,'2-3 引出列表'!$A$1:$CD$1,0)),""))</f>
        <v/>
      </c>
      <c r="E44" t="str">
        <f>IF(ISBLANK(IFERROR(INDEX('2-3 引出列表'!$A$2:$CE$8700,$A44,MATCH(E$1,'2-3 引出列表'!$A$1:$CD$1,0)),"")),"",IFERROR(INDEX('2-3 引出列表'!$A$2:$CE$8700,$A44,MATCH(E$1,'2-3 引出列表'!$A$1:$CD$1,0)),""))</f>
        <v/>
      </c>
      <c r="F44" t="str">
        <f t="shared" si="1"/>
        <v/>
      </c>
      <c r="G44" t="str">
        <f>IF(ISBLANK(IFERROR(INDEX('2-3 引出列表'!$A$2:$CE$8700,$A44,MATCH(G$1,'2-3 引出列表'!$A$1:$CD$1,0)),"")),"",IFERROR(INDEX('2-3 引出列表'!$A$2:$CE$8700,$A44,MATCH(G$1,'2-3 引出列表'!$A$1:$CD$1,0)),""))</f>
        <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row>
    <row r="45" spans="1:9">
      <c r="A45">
        <v>44</v>
      </c>
      <c r="B45" t="str">
        <f>IF(ISBLANK(IFERROR(INDEX('2-3 引出列表'!$A$2:$CE$8700,$A45,MATCH(B$1,'2-3 引出列表'!$A$1:$CD$1,0)),"")),"",IFERROR(INDEX('2-3 引出列表'!$A$2:$CE$8700,$A45,MATCH(B$1,'2-3 引出列表'!$A$1:$CD$1,0)),""))</f>
        <v/>
      </c>
      <c r="C45" t="str">
        <f>IF(ISBLANK(IFERROR(INDEX('2-3 引出列表'!$A$2:$CE$8700,$A45,MATCH(C$1,'2-3 引出列表'!$A$1:$CD$1,0)),"")),"",IFERROR(INDEX('2-3 引出列表'!$A$2:$CE$8700,$A45,MATCH(C$1,'2-3 引出列表'!$A$1:$CD$1,0)),""))</f>
        <v/>
      </c>
      <c r="D45" t="str">
        <f>IF(ISBLANK(IFERROR(INDEX('2-3 引出列表'!$A$2:$CE$8700,$A45,MATCH(D$1,'2-3 引出列表'!$A$1:$CD$1,0)),"")),"",IFERROR(INDEX('2-3 引出列表'!$A$2:$CE$8700,$A45,MATCH(D$1,'2-3 引出列表'!$A$1:$CD$1,0)),""))</f>
        <v/>
      </c>
      <c r="E45" t="str">
        <f>IF(ISBLANK(IFERROR(INDEX('2-3 引出列表'!$A$2:$CE$8700,$A45,MATCH(E$1,'2-3 引出列表'!$A$1:$CD$1,0)),"")),"",IFERROR(INDEX('2-3 引出列表'!$A$2:$CE$8700,$A45,MATCH(E$1,'2-3 引出列表'!$A$1:$CD$1,0)),""))</f>
        <v/>
      </c>
      <c r="F45" t="str">
        <f t="shared" si="1"/>
        <v/>
      </c>
      <c r="G45" t="str">
        <f>IF(ISBLANK(IFERROR(INDEX('2-3 引出列表'!$A$2:$CE$8700,$A45,MATCH(G$1,'2-3 引出列表'!$A$1:$CD$1,0)),"")),"",IFERROR(INDEX('2-3 引出列表'!$A$2:$CE$8700,$A45,MATCH(G$1,'2-3 引出列表'!$A$1:$CD$1,0)),""))</f>
        <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spans="1:9">
      <c r="A46">
        <v>45</v>
      </c>
      <c r="B46" t="str">
        <f>IF(ISBLANK(IFERROR(INDEX('2-3 引出列表'!$A$2:$CE$8700,$A46,MATCH(B$1,'2-3 引出列表'!$A$1:$CD$1,0)),"")),"",IFERROR(INDEX('2-3 引出列表'!$A$2:$CE$8700,$A46,MATCH(B$1,'2-3 引出列表'!$A$1:$CD$1,0)),""))</f>
        <v/>
      </c>
      <c r="C46" t="str">
        <f>IF(ISBLANK(IFERROR(INDEX('2-3 引出列表'!$A$2:$CE$8700,$A46,MATCH(C$1,'2-3 引出列表'!$A$1:$CD$1,0)),"")),"",IFERROR(INDEX('2-3 引出列表'!$A$2:$CE$8700,$A46,MATCH(C$1,'2-3 引出列表'!$A$1:$CD$1,0)),""))</f>
        <v/>
      </c>
      <c r="D46" t="str">
        <f>IF(ISBLANK(IFERROR(INDEX('2-3 引出列表'!$A$2:$CE$8700,$A46,MATCH(D$1,'2-3 引出列表'!$A$1:$CD$1,0)),"")),"",IFERROR(INDEX('2-3 引出列表'!$A$2:$CE$8700,$A46,MATCH(D$1,'2-3 引出列表'!$A$1:$CD$1,0)),""))</f>
        <v/>
      </c>
      <c r="E46" t="str">
        <f>IF(ISBLANK(IFERROR(INDEX('2-3 引出列表'!$A$2:$CE$8700,$A46,MATCH(E$1,'2-3 引出列表'!$A$1:$CD$1,0)),"")),"",IFERROR(INDEX('2-3 引出列表'!$A$2:$CE$8700,$A46,MATCH(E$1,'2-3 引出列表'!$A$1:$CD$1,0)),""))</f>
        <v/>
      </c>
      <c r="F46" t="str">
        <f t="shared" si="1"/>
        <v/>
      </c>
      <c r="G46" t="str">
        <f>IF(ISBLANK(IFERROR(INDEX('2-3 引出列表'!$A$2:$CE$8700,$A46,MATCH(G$1,'2-3 引出列表'!$A$1:$CD$1,0)),"")),"",IFERROR(INDEX('2-3 引出列表'!$A$2:$CE$8700,$A46,MATCH(G$1,'2-3 引出列表'!$A$1:$CD$1,0)),""))</f>
        <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spans="1:9">
      <c r="A47">
        <v>46</v>
      </c>
      <c r="B47" t="str">
        <f>IF(ISBLANK(IFERROR(INDEX('2-3 引出列表'!$A$2:$CE$8700,$A47,MATCH(B$1,'2-3 引出列表'!$A$1:$CD$1,0)),"")),"",IFERROR(INDEX('2-3 引出列表'!$A$2:$CE$8700,$A47,MATCH(B$1,'2-3 引出列表'!$A$1:$CD$1,0)),""))</f>
        <v/>
      </c>
      <c r="C47" t="str">
        <f>IF(ISBLANK(IFERROR(INDEX('2-3 引出列表'!$A$2:$CE$8700,$A47,MATCH(C$1,'2-3 引出列表'!$A$1:$CD$1,0)),"")),"",IFERROR(INDEX('2-3 引出列表'!$A$2:$CE$8700,$A47,MATCH(C$1,'2-3 引出列表'!$A$1:$CD$1,0)),""))</f>
        <v/>
      </c>
      <c r="D47" t="str">
        <f>IF(ISBLANK(IFERROR(INDEX('2-3 引出列表'!$A$2:$CE$8700,$A47,MATCH(D$1,'2-3 引出列表'!$A$1:$CD$1,0)),"")),"",IFERROR(INDEX('2-3 引出列表'!$A$2:$CE$8700,$A47,MATCH(D$1,'2-3 引出列表'!$A$1:$CD$1,0)),""))</f>
        <v/>
      </c>
      <c r="E47" t="str">
        <f>IF(ISBLANK(IFERROR(INDEX('2-3 引出列表'!$A$2:$CE$8700,$A47,MATCH(E$1,'2-3 引出列表'!$A$1:$CD$1,0)),"")),"",IFERROR(INDEX('2-3 引出列表'!$A$2:$CE$8700,$A47,MATCH(E$1,'2-3 引出列表'!$A$1:$CD$1,0)),""))</f>
        <v/>
      </c>
      <c r="F47" t="str">
        <f t="shared" si="1"/>
        <v/>
      </c>
      <c r="G47" t="str">
        <f>IF(ISBLANK(IFERROR(INDEX('2-3 引出列表'!$A$2:$CE$8700,$A47,MATCH(G$1,'2-3 引出列表'!$A$1:$CD$1,0)),"")),"",IFERROR(INDEX('2-3 引出列表'!$A$2:$CE$8700,$A47,MATCH(G$1,'2-3 引出列表'!$A$1:$CD$1,0)),""))</f>
        <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spans="1:9">
      <c r="A48">
        <v>47</v>
      </c>
      <c r="B48" t="str">
        <f>IF(ISBLANK(IFERROR(INDEX('2-3 引出列表'!$A$2:$CE$8700,$A48,MATCH(B$1,'2-3 引出列表'!$A$1:$CD$1,0)),"")),"",IFERROR(INDEX('2-3 引出列表'!$A$2:$CE$8700,$A48,MATCH(B$1,'2-3 引出列表'!$A$1:$CD$1,0)),""))</f>
        <v/>
      </c>
      <c r="C48" t="str">
        <f>IF(ISBLANK(IFERROR(INDEX('2-3 引出列表'!$A$2:$CE$8700,$A48,MATCH(C$1,'2-3 引出列表'!$A$1:$CD$1,0)),"")),"",IFERROR(INDEX('2-3 引出列表'!$A$2:$CE$8700,$A48,MATCH(C$1,'2-3 引出列表'!$A$1:$CD$1,0)),""))</f>
        <v/>
      </c>
      <c r="D48" t="str">
        <f>IF(ISBLANK(IFERROR(INDEX('2-3 引出列表'!$A$2:$CE$8700,$A48,MATCH(D$1,'2-3 引出列表'!$A$1:$CD$1,0)),"")),"",IFERROR(INDEX('2-3 引出列表'!$A$2:$CE$8700,$A48,MATCH(D$1,'2-3 引出列表'!$A$1:$CD$1,0)),""))</f>
        <v/>
      </c>
      <c r="E48" t="str">
        <f>IF(ISBLANK(IFERROR(INDEX('2-3 引出列表'!$A$2:$CE$8700,$A48,MATCH(E$1,'2-3 引出列表'!$A$1:$CD$1,0)),"")),"",IFERROR(INDEX('2-3 引出列表'!$A$2:$CE$8700,$A48,MATCH(E$1,'2-3 引出列表'!$A$1:$CD$1,0)),""))</f>
        <v/>
      </c>
      <c r="F48" t="str">
        <f t="shared" si="1"/>
        <v/>
      </c>
      <c r="G48" t="str">
        <f>IF(ISBLANK(IFERROR(INDEX('2-3 引出列表'!$A$2:$CE$8700,$A48,MATCH(G$1,'2-3 引出列表'!$A$1:$CD$1,0)),"")),"",IFERROR(INDEX('2-3 引出列表'!$A$2:$CE$8700,$A48,MATCH(G$1,'2-3 引出列表'!$A$1:$CD$1,0)),""))</f>
        <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spans="1:9">
      <c r="A49">
        <v>48</v>
      </c>
      <c r="B49" t="str">
        <f>IF(ISBLANK(IFERROR(INDEX('2-3 引出列表'!$A$2:$CE$8700,$A49,MATCH(B$1,'2-3 引出列表'!$A$1:$CD$1,0)),"")),"",IFERROR(INDEX('2-3 引出列表'!$A$2:$CE$8700,$A49,MATCH(B$1,'2-3 引出列表'!$A$1:$CD$1,0)),""))</f>
        <v/>
      </c>
      <c r="C49" t="str">
        <f>IF(ISBLANK(IFERROR(INDEX('2-3 引出列表'!$A$2:$CE$8700,$A49,MATCH(C$1,'2-3 引出列表'!$A$1:$CD$1,0)),"")),"",IFERROR(INDEX('2-3 引出列表'!$A$2:$CE$8700,$A49,MATCH(C$1,'2-3 引出列表'!$A$1:$CD$1,0)),""))</f>
        <v/>
      </c>
      <c r="D49" t="str">
        <f>IF(ISBLANK(IFERROR(INDEX('2-3 引出列表'!$A$2:$CE$8700,$A49,MATCH(D$1,'2-3 引出列表'!$A$1:$CD$1,0)),"")),"",IFERROR(INDEX('2-3 引出列表'!$A$2:$CE$8700,$A49,MATCH(D$1,'2-3 引出列表'!$A$1:$CD$1,0)),""))</f>
        <v/>
      </c>
      <c r="E49" t="str">
        <f>IF(ISBLANK(IFERROR(INDEX('2-3 引出列表'!$A$2:$CE$8700,$A49,MATCH(E$1,'2-3 引出列表'!$A$1:$CD$1,0)),"")),"",IFERROR(INDEX('2-3 引出列表'!$A$2:$CE$8700,$A49,MATCH(E$1,'2-3 引出列表'!$A$1:$CD$1,0)),""))</f>
        <v/>
      </c>
      <c r="F49" t="str">
        <f t="shared" si="1"/>
        <v/>
      </c>
      <c r="G49" t="str">
        <f>IF(ISBLANK(IFERROR(INDEX('2-3 引出列表'!$A$2:$CE$8700,$A49,MATCH(G$1,'2-3 引出列表'!$A$1:$CD$1,0)),"")),"",IFERROR(INDEX('2-3 引出列表'!$A$2:$CE$8700,$A49,MATCH(G$1,'2-3 引出列表'!$A$1:$CD$1,0)),""))</f>
        <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spans="1:9">
      <c r="A50">
        <v>49</v>
      </c>
      <c r="B50" t="str">
        <f>IF(ISBLANK(IFERROR(INDEX('2-3 引出列表'!$A$2:$CE$8700,$A50,MATCH(B$1,'2-3 引出列表'!$A$1:$CD$1,0)),"")),"",IFERROR(INDEX('2-3 引出列表'!$A$2:$CE$8700,$A50,MATCH(B$1,'2-3 引出列表'!$A$1:$CD$1,0)),""))</f>
        <v/>
      </c>
      <c r="C50" t="str">
        <f>IF(ISBLANK(IFERROR(INDEX('2-3 引出列表'!$A$2:$CE$8700,$A50,MATCH(C$1,'2-3 引出列表'!$A$1:$CD$1,0)),"")),"",IFERROR(INDEX('2-3 引出列表'!$A$2:$CE$8700,$A50,MATCH(C$1,'2-3 引出列表'!$A$1:$CD$1,0)),""))</f>
        <v/>
      </c>
      <c r="D50" t="str">
        <f>IF(ISBLANK(IFERROR(INDEX('2-3 引出列表'!$A$2:$CE$8700,$A50,MATCH(D$1,'2-3 引出列表'!$A$1:$CD$1,0)),"")),"",IFERROR(INDEX('2-3 引出列表'!$A$2:$CE$8700,$A50,MATCH(D$1,'2-3 引出列表'!$A$1:$CD$1,0)),""))</f>
        <v/>
      </c>
      <c r="E50" t="str">
        <f>IF(ISBLANK(IFERROR(INDEX('2-3 引出列表'!$A$2:$CE$8700,$A50,MATCH(E$1,'2-3 引出列表'!$A$1:$CD$1,0)),"")),"",IFERROR(INDEX('2-3 引出列表'!$A$2:$CE$8700,$A50,MATCH(E$1,'2-3 引出列表'!$A$1:$CD$1,0)),""))</f>
        <v/>
      </c>
      <c r="F50" t="str">
        <f t="shared" si="1"/>
        <v/>
      </c>
      <c r="G50" t="str">
        <f>IF(ISBLANK(IFERROR(INDEX('2-3 引出列表'!$A$2:$CE$8700,$A50,MATCH(G$1,'2-3 引出列表'!$A$1:$CD$1,0)),"")),"",IFERROR(INDEX('2-3 引出列表'!$A$2:$CE$8700,$A50,MATCH(G$1,'2-3 引出列表'!$A$1:$CD$1,0)),""))</f>
        <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spans="1:9">
      <c r="A51">
        <v>50</v>
      </c>
      <c r="B51" t="str">
        <f>IF(ISBLANK(IFERROR(INDEX('2-3 引出列表'!$A$2:$CE$8700,$A51,MATCH(B$1,'2-3 引出列表'!$A$1:$CD$1,0)),"")),"",IFERROR(INDEX('2-3 引出列表'!$A$2:$CE$8700,$A51,MATCH(B$1,'2-3 引出列表'!$A$1:$CD$1,0)),""))</f>
        <v/>
      </c>
      <c r="C51" t="str">
        <f>IF(ISBLANK(IFERROR(INDEX('2-3 引出列表'!$A$2:$CE$8700,$A51,MATCH(C$1,'2-3 引出列表'!$A$1:$CD$1,0)),"")),"",IFERROR(INDEX('2-3 引出列表'!$A$2:$CE$8700,$A51,MATCH(C$1,'2-3 引出列表'!$A$1:$CD$1,0)),""))</f>
        <v/>
      </c>
      <c r="D51" t="str">
        <f>IF(ISBLANK(IFERROR(INDEX('2-3 引出列表'!$A$2:$CE$8700,$A51,MATCH(D$1,'2-3 引出列表'!$A$1:$CD$1,0)),"")),"",IFERROR(INDEX('2-3 引出列表'!$A$2:$CE$8700,$A51,MATCH(D$1,'2-3 引出列表'!$A$1:$CD$1,0)),""))</f>
        <v/>
      </c>
      <c r="E51" t="str">
        <f>IF(ISBLANK(IFERROR(INDEX('2-3 引出列表'!$A$2:$CE$8700,$A51,MATCH(E$1,'2-3 引出列表'!$A$1:$CD$1,0)),"")),"",IFERROR(INDEX('2-3 引出列表'!$A$2:$CE$8700,$A51,MATCH(E$1,'2-3 引出列表'!$A$1:$CD$1,0)),""))</f>
        <v/>
      </c>
      <c r="F51" t="str">
        <f t="shared" si="1"/>
        <v/>
      </c>
      <c r="G51" t="str">
        <f>IF(ISBLANK(IFERROR(INDEX('2-3 引出列表'!$A$2:$CE$8700,$A51,MATCH(G$1,'2-3 引出列表'!$A$1:$CD$1,0)),"")),"",IFERROR(INDEX('2-3 引出列表'!$A$2:$CE$8700,$A51,MATCH(G$1,'2-3 引出列表'!$A$1:$CD$1,0)),""))</f>
        <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spans="1:9">
      <c r="A52">
        <v>51</v>
      </c>
      <c r="B52" t="str">
        <f>IF(ISBLANK(IFERROR(INDEX('2-3 引出列表'!$A$2:$CE$8700,$A52,MATCH(B$1,'2-3 引出列表'!$A$1:$CD$1,0)),"")),"",IFERROR(INDEX('2-3 引出列表'!$A$2:$CE$8700,$A52,MATCH(B$1,'2-3 引出列表'!$A$1:$CD$1,0)),""))</f>
        <v/>
      </c>
      <c r="C52" t="str">
        <f>IF(ISBLANK(IFERROR(INDEX('2-3 引出列表'!$A$2:$CE$8700,$A52,MATCH(C$1,'2-3 引出列表'!$A$1:$CD$1,0)),"")),"",IFERROR(INDEX('2-3 引出列表'!$A$2:$CE$8700,$A52,MATCH(C$1,'2-3 引出列表'!$A$1:$CD$1,0)),""))</f>
        <v/>
      </c>
      <c r="D52" t="str">
        <f>IF(ISBLANK(IFERROR(INDEX('2-3 引出列表'!$A$2:$CE$8700,$A52,MATCH(D$1,'2-3 引出列表'!$A$1:$CD$1,0)),"")),"",IFERROR(INDEX('2-3 引出列表'!$A$2:$CE$8700,$A52,MATCH(D$1,'2-3 引出列表'!$A$1:$CD$1,0)),""))</f>
        <v/>
      </c>
      <c r="E52" t="str">
        <f>IF(ISBLANK(IFERROR(INDEX('2-3 引出列表'!$A$2:$CE$8700,$A52,MATCH(E$1,'2-3 引出列表'!$A$1:$CD$1,0)),"")),"",IFERROR(INDEX('2-3 引出列表'!$A$2:$CE$8700,$A52,MATCH(E$1,'2-3 引出列表'!$A$1:$CD$1,0)),""))</f>
        <v/>
      </c>
      <c r="F52" t="str">
        <f t="shared" si="1"/>
        <v/>
      </c>
      <c r="G52" t="str">
        <f>IF(ISBLANK(IFERROR(INDEX('2-3 引出列表'!$A$2:$CE$8700,$A52,MATCH(G$1,'2-3 引出列表'!$A$1:$CD$1,0)),"")),"",IFERROR(INDEX('2-3 引出列表'!$A$2:$CE$8700,$A52,MATCH(G$1,'2-3 引出列表'!$A$1:$CD$1,0)),""))</f>
        <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spans="1:9">
      <c r="A53">
        <v>52</v>
      </c>
      <c r="B53" t="str">
        <f>IF(ISBLANK(IFERROR(INDEX('2-3 引出列表'!$A$2:$CE$8700,$A53,MATCH(B$1,'2-3 引出列表'!$A$1:$CD$1,0)),"")),"",IFERROR(INDEX('2-3 引出列表'!$A$2:$CE$8700,$A53,MATCH(B$1,'2-3 引出列表'!$A$1:$CD$1,0)),""))</f>
        <v/>
      </c>
      <c r="C53" t="str">
        <f>IF(ISBLANK(IFERROR(INDEX('2-3 引出列表'!$A$2:$CE$8700,$A53,MATCH(C$1,'2-3 引出列表'!$A$1:$CD$1,0)),"")),"",IFERROR(INDEX('2-3 引出列表'!$A$2:$CE$8700,$A53,MATCH(C$1,'2-3 引出列表'!$A$1:$CD$1,0)),""))</f>
        <v/>
      </c>
      <c r="D53" t="str">
        <f>IF(ISBLANK(IFERROR(INDEX('2-3 引出列表'!$A$2:$CE$8700,$A53,MATCH(D$1,'2-3 引出列表'!$A$1:$CD$1,0)),"")),"",IFERROR(INDEX('2-3 引出列表'!$A$2:$CE$8700,$A53,MATCH(D$1,'2-3 引出列表'!$A$1:$CD$1,0)),""))</f>
        <v/>
      </c>
      <c r="E53" t="str">
        <f>IF(ISBLANK(IFERROR(INDEX('2-3 引出列表'!$A$2:$CE$8700,$A53,MATCH(E$1,'2-3 引出列表'!$A$1:$CD$1,0)),"")),"",IFERROR(INDEX('2-3 引出列表'!$A$2:$CE$8700,$A53,MATCH(E$1,'2-3 引出列表'!$A$1:$CD$1,0)),""))</f>
        <v/>
      </c>
      <c r="F53" t="str">
        <f t="shared" si="1"/>
        <v/>
      </c>
      <c r="G53" t="str">
        <f>IF(ISBLANK(IFERROR(INDEX('2-3 引出列表'!$A$2:$CE$8700,$A53,MATCH(G$1,'2-3 引出列表'!$A$1:$CD$1,0)),"")),"",IFERROR(INDEX('2-3 引出列表'!$A$2:$CE$8700,$A53,MATCH(G$1,'2-3 引出列表'!$A$1:$CD$1,0)),""))</f>
        <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spans="1:9">
      <c r="A54">
        <v>53</v>
      </c>
      <c r="B54" t="str">
        <f>IF(ISBLANK(IFERROR(INDEX('2-3 引出列表'!$A$2:$CE$8700,$A54,MATCH(B$1,'2-3 引出列表'!$A$1:$CD$1,0)),"")),"",IFERROR(INDEX('2-3 引出列表'!$A$2:$CE$8700,$A54,MATCH(B$1,'2-3 引出列表'!$A$1:$CD$1,0)),""))</f>
        <v/>
      </c>
      <c r="C54" t="str">
        <f>IF(ISBLANK(IFERROR(INDEX('2-3 引出列表'!$A$2:$CE$8700,$A54,MATCH(C$1,'2-3 引出列表'!$A$1:$CD$1,0)),"")),"",IFERROR(INDEX('2-3 引出列表'!$A$2:$CE$8700,$A54,MATCH(C$1,'2-3 引出列表'!$A$1:$CD$1,0)),""))</f>
        <v/>
      </c>
      <c r="D54" t="str">
        <f>IF(ISBLANK(IFERROR(INDEX('2-3 引出列表'!$A$2:$CE$8700,$A54,MATCH(D$1,'2-3 引出列表'!$A$1:$CD$1,0)),"")),"",IFERROR(INDEX('2-3 引出列表'!$A$2:$CE$8700,$A54,MATCH(D$1,'2-3 引出列表'!$A$1:$CD$1,0)),""))</f>
        <v/>
      </c>
      <c r="E54" t="str">
        <f>IF(ISBLANK(IFERROR(INDEX('2-3 引出列表'!$A$2:$CE$8700,$A54,MATCH(E$1,'2-3 引出列表'!$A$1:$CD$1,0)),"")),"",IFERROR(INDEX('2-3 引出列表'!$A$2:$CE$8700,$A54,MATCH(E$1,'2-3 引出列表'!$A$1:$CD$1,0)),""))</f>
        <v/>
      </c>
      <c r="F54" t="str">
        <f t="shared" si="1"/>
        <v/>
      </c>
      <c r="G54" t="str">
        <f>IF(ISBLANK(IFERROR(INDEX('2-3 引出列表'!$A$2:$CE$8700,$A54,MATCH(G$1,'2-3 引出列表'!$A$1:$CD$1,0)),"")),"",IFERROR(INDEX('2-3 引出列表'!$A$2:$CE$8700,$A54,MATCH(G$1,'2-3 引出列表'!$A$1:$CD$1,0)),""))</f>
        <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spans="1:9">
      <c r="A55">
        <v>54</v>
      </c>
      <c r="B55" t="str">
        <f>IF(ISBLANK(IFERROR(INDEX('2-3 引出列表'!$A$2:$CE$8700,$A55,MATCH(B$1,'2-3 引出列表'!$A$1:$CD$1,0)),"")),"",IFERROR(INDEX('2-3 引出列表'!$A$2:$CE$8700,$A55,MATCH(B$1,'2-3 引出列表'!$A$1:$CD$1,0)),""))</f>
        <v/>
      </c>
      <c r="C55" t="str">
        <f>IF(ISBLANK(IFERROR(INDEX('2-3 引出列表'!$A$2:$CE$8700,$A55,MATCH(C$1,'2-3 引出列表'!$A$1:$CD$1,0)),"")),"",IFERROR(INDEX('2-3 引出列表'!$A$2:$CE$8700,$A55,MATCH(C$1,'2-3 引出列表'!$A$1:$CD$1,0)),""))</f>
        <v/>
      </c>
      <c r="D55" t="str">
        <f>IF(ISBLANK(IFERROR(INDEX('2-3 引出列表'!$A$2:$CE$8700,$A55,MATCH(D$1,'2-3 引出列表'!$A$1:$CD$1,0)),"")),"",IFERROR(INDEX('2-3 引出列表'!$A$2:$CE$8700,$A55,MATCH(D$1,'2-3 引出列表'!$A$1:$CD$1,0)),""))</f>
        <v/>
      </c>
      <c r="E55" t="str">
        <f>IF(ISBLANK(IFERROR(INDEX('2-3 引出列表'!$A$2:$CE$8700,$A55,MATCH(E$1,'2-3 引出列表'!$A$1:$CD$1,0)),"")),"",IFERROR(INDEX('2-3 引出列表'!$A$2:$CE$8700,$A55,MATCH(E$1,'2-3 引出列表'!$A$1:$CD$1,0)),""))</f>
        <v/>
      </c>
      <c r="F55" t="str">
        <f t="shared" si="1"/>
        <v/>
      </c>
      <c r="G55" t="str">
        <f>IF(ISBLANK(IFERROR(INDEX('2-3 引出列表'!$A$2:$CE$8700,$A55,MATCH(G$1,'2-3 引出列表'!$A$1:$CD$1,0)),"")),"",IFERROR(INDEX('2-3 引出列表'!$A$2:$CE$8700,$A55,MATCH(G$1,'2-3 引出列表'!$A$1:$CD$1,0)),""))</f>
        <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row>
    <row r="56" spans="1:9">
      <c r="A56">
        <v>55</v>
      </c>
      <c r="B56" t="str">
        <f>IF(ISBLANK(IFERROR(INDEX('2-3 引出列表'!$A$2:$CE$8700,$A56,MATCH(B$1,'2-3 引出列表'!$A$1:$CD$1,0)),"")),"",IFERROR(INDEX('2-3 引出列表'!$A$2:$CE$8700,$A56,MATCH(B$1,'2-3 引出列表'!$A$1:$CD$1,0)),""))</f>
        <v/>
      </c>
      <c r="C56" t="str">
        <f>IF(ISBLANK(IFERROR(INDEX('2-3 引出列表'!$A$2:$CE$8700,$A56,MATCH(C$1,'2-3 引出列表'!$A$1:$CD$1,0)),"")),"",IFERROR(INDEX('2-3 引出列表'!$A$2:$CE$8700,$A56,MATCH(C$1,'2-3 引出列表'!$A$1:$CD$1,0)),""))</f>
        <v/>
      </c>
      <c r="D56" t="str">
        <f>IF(ISBLANK(IFERROR(INDEX('2-3 引出列表'!$A$2:$CE$8700,$A56,MATCH(D$1,'2-3 引出列表'!$A$1:$CD$1,0)),"")),"",IFERROR(INDEX('2-3 引出列表'!$A$2:$CE$8700,$A56,MATCH(D$1,'2-3 引出列表'!$A$1:$CD$1,0)),""))</f>
        <v/>
      </c>
      <c r="E56" t="str">
        <f>IF(ISBLANK(IFERROR(INDEX('2-3 引出列表'!$A$2:$CE$8700,$A56,MATCH(E$1,'2-3 引出列表'!$A$1:$CD$1,0)),"")),"",IFERROR(INDEX('2-3 引出列表'!$A$2:$CE$8700,$A56,MATCH(E$1,'2-3 引出列表'!$A$1:$CD$1,0)),""))</f>
        <v/>
      </c>
      <c r="F56" t="str">
        <f t="shared" si="1"/>
        <v/>
      </c>
      <c r="G56" t="str">
        <f>IF(ISBLANK(IFERROR(INDEX('2-3 引出列表'!$A$2:$CE$8700,$A56,MATCH(G$1,'2-3 引出列表'!$A$1:$CD$1,0)),"")),"",IFERROR(INDEX('2-3 引出列表'!$A$2:$CE$8700,$A56,MATCH(G$1,'2-3 引出列表'!$A$1:$CD$1,0)),""))</f>
        <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row>
    <row r="57" spans="1:9">
      <c r="A57">
        <v>56</v>
      </c>
      <c r="B57" t="str">
        <f>IF(ISBLANK(IFERROR(INDEX('2-3 引出列表'!$A$2:$CE$8700,$A57,MATCH(B$1,'2-3 引出列表'!$A$1:$CD$1,0)),"")),"",IFERROR(INDEX('2-3 引出列表'!$A$2:$CE$8700,$A57,MATCH(B$1,'2-3 引出列表'!$A$1:$CD$1,0)),""))</f>
        <v/>
      </c>
      <c r="C57" t="str">
        <f>IF(ISBLANK(IFERROR(INDEX('2-3 引出列表'!$A$2:$CE$8700,$A57,MATCH(C$1,'2-3 引出列表'!$A$1:$CD$1,0)),"")),"",IFERROR(INDEX('2-3 引出列表'!$A$2:$CE$8700,$A57,MATCH(C$1,'2-3 引出列表'!$A$1:$CD$1,0)),""))</f>
        <v/>
      </c>
      <c r="D57" t="str">
        <f>IF(ISBLANK(IFERROR(INDEX('2-3 引出列表'!$A$2:$CE$8700,$A57,MATCH(D$1,'2-3 引出列表'!$A$1:$CD$1,0)),"")),"",IFERROR(INDEX('2-3 引出列表'!$A$2:$CE$8700,$A57,MATCH(D$1,'2-3 引出列表'!$A$1:$CD$1,0)),""))</f>
        <v/>
      </c>
      <c r="E57" t="str">
        <f>IF(ISBLANK(IFERROR(INDEX('2-3 引出列表'!$A$2:$CE$8700,$A57,MATCH(E$1,'2-3 引出列表'!$A$1:$CD$1,0)),"")),"",IFERROR(INDEX('2-3 引出列表'!$A$2:$CE$8700,$A57,MATCH(E$1,'2-3 引出列表'!$A$1:$CD$1,0)),""))</f>
        <v/>
      </c>
      <c r="F57" t="str">
        <f t="shared" si="1"/>
        <v/>
      </c>
      <c r="G57" t="str">
        <f>IF(ISBLANK(IFERROR(INDEX('2-3 引出列表'!$A$2:$CE$8700,$A57,MATCH(G$1,'2-3 引出列表'!$A$1:$CD$1,0)),"")),"",IFERROR(INDEX('2-3 引出列表'!$A$2:$CE$8700,$A57,MATCH(G$1,'2-3 引出列表'!$A$1:$CD$1,0)),""))</f>
        <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spans="1:9">
      <c r="A58">
        <v>57</v>
      </c>
      <c r="B58" t="str">
        <f>IF(ISBLANK(IFERROR(INDEX('2-3 引出列表'!$A$2:$CE$8700,$A58,MATCH(B$1,'2-3 引出列表'!$A$1:$CD$1,0)),"")),"",IFERROR(INDEX('2-3 引出列表'!$A$2:$CE$8700,$A58,MATCH(B$1,'2-3 引出列表'!$A$1:$CD$1,0)),""))</f>
        <v/>
      </c>
      <c r="C58" t="str">
        <f>IF(ISBLANK(IFERROR(INDEX('2-3 引出列表'!$A$2:$CE$8700,$A58,MATCH(C$1,'2-3 引出列表'!$A$1:$CD$1,0)),"")),"",IFERROR(INDEX('2-3 引出列表'!$A$2:$CE$8700,$A58,MATCH(C$1,'2-3 引出列表'!$A$1:$CD$1,0)),""))</f>
        <v/>
      </c>
      <c r="D58" t="str">
        <f>IF(ISBLANK(IFERROR(INDEX('2-3 引出列表'!$A$2:$CE$8700,$A58,MATCH(D$1,'2-3 引出列表'!$A$1:$CD$1,0)),"")),"",IFERROR(INDEX('2-3 引出列表'!$A$2:$CE$8700,$A58,MATCH(D$1,'2-3 引出列表'!$A$1:$CD$1,0)),""))</f>
        <v/>
      </c>
      <c r="E58" t="str">
        <f>IF(ISBLANK(IFERROR(INDEX('2-3 引出列表'!$A$2:$CE$8700,$A58,MATCH(E$1,'2-3 引出列表'!$A$1:$CD$1,0)),"")),"",IFERROR(INDEX('2-3 引出列表'!$A$2:$CE$8700,$A58,MATCH(E$1,'2-3 引出列表'!$A$1:$CD$1,0)),""))</f>
        <v/>
      </c>
      <c r="F58" t="str">
        <f t="shared" si="1"/>
        <v/>
      </c>
      <c r="G58" t="str">
        <f>IF(ISBLANK(IFERROR(INDEX('2-3 引出列表'!$A$2:$CE$8700,$A58,MATCH(G$1,'2-3 引出列表'!$A$1:$CD$1,0)),"")),"",IFERROR(INDEX('2-3 引出列表'!$A$2:$CE$8700,$A58,MATCH(G$1,'2-3 引出列表'!$A$1:$CD$1,0)),""))</f>
        <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row>
    <row r="59" spans="1:9">
      <c r="A59">
        <v>58</v>
      </c>
      <c r="B59" t="str">
        <f>IF(ISBLANK(IFERROR(INDEX('2-3 引出列表'!$A$2:$CE$8700,$A59,MATCH(B$1,'2-3 引出列表'!$A$1:$CD$1,0)),"")),"",IFERROR(INDEX('2-3 引出列表'!$A$2:$CE$8700,$A59,MATCH(B$1,'2-3 引出列表'!$A$1:$CD$1,0)),""))</f>
        <v/>
      </c>
      <c r="C59" t="str">
        <f>IF(ISBLANK(IFERROR(INDEX('2-3 引出列表'!$A$2:$CE$8700,$A59,MATCH(C$1,'2-3 引出列表'!$A$1:$CD$1,0)),"")),"",IFERROR(INDEX('2-3 引出列表'!$A$2:$CE$8700,$A59,MATCH(C$1,'2-3 引出列表'!$A$1:$CD$1,0)),""))</f>
        <v/>
      </c>
      <c r="D59" t="str">
        <f>IF(ISBLANK(IFERROR(INDEX('2-3 引出列表'!$A$2:$CE$8700,$A59,MATCH(D$1,'2-3 引出列表'!$A$1:$CD$1,0)),"")),"",IFERROR(INDEX('2-3 引出列表'!$A$2:$CE$8700,$A59,MATCH(D$1,'2-3 引出列表'!$A$1:$CD$1,0)),""))</f>
        <v/>
      </c>
      <c r="E59" t="str">
        <f>IF(ISBLANK(IFERROR(INDEX('2-3 引出列表'!$A$2:$CE$8700,$A59,MATCH(E$1,'2-3 引出列表'!$A$1:$CD$1,0)),"")),"",IFERROR(INDEX('2-3 引出列表'!$A$2:$CE$8700,$A59,MATCH(E$1,'2-3 引出列表'!$A$1:$CD$1,0)),""))</f>
        <v/>
      </c>
      <c r="F59" t="str">
        <f t="shared" si="1"/>
        <v/>
      </c>
      <c r="G59" t="str">
        <f>IF(ISBLANK(IFERROR(INDEX('2-3 引出列表'!$A$2:$CE$8700,$A59,MATCH(G$1,'2-3 引出列表'!$A$1:$CD$1,0)),"")),"",IFERROR(INDEX('2-3 引出列表'!$A$2:$CE$8700,$A59,MATCH(G$1,'2-3 引出列表'!$A$1:$CD$1,0)),""))</f>
        <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row>
    <row r="60" spans="1:9">
      <c r="A60">
        <v>59</v>
      </c>
      <c r="B60" t="str">
        <f>IF(ISBLANK(IFERROR(INDEX('2-3 引出列表'!$A$2:$CE$8700,$A60,MATCH(B$1,'2-3 引出列表'!$A$1:$CD$1,0)),"")),"",IFERROR(INDEX('2-3 引出列表'!$A$2:$CE$8700,$A60,MATCH(B$1,'2-3 引出列表'!$A$1:$CD$1,0)),""))</f>
        <v/>
      </c>
      <c r="C60" t="str">
        <f>IF(ISBLANK(IFERROR(INDEX('2-3 引出列表'!$A$2:$CE$8700,$A60,MATCH(C$1,'2-3 引出列表'!$A$1:$CD$1,0)),"")),"",IFERROR(INDEX('2-3 引出列表'!$A$2:$CE$8700,$A60,MATCH(C$1,'2-3 引出列表'!$A$1:$CD$1,0)),""))</f>
        <v/>
      </c>
      <c r="D60" t="str">
        <f>IF(ISBLANK(IFERROR(INDEX('2-3 引出列表'!$A$2:$CE$8700,$A60,MATCH(D$1,'2-3 引出列表'!$A$1:$CD$1,0)),"")),"",IFERROR(INDEX('2-3 引出列表'!$A$2:$CE$8700,$A60,MATCH(D$1,'2-3 引出列表'!$A$1:$CD$1,0)),""))</f>
        <v/>
      </c>
      <c r="E60" t="str">
        <f>IF(ISBLANK(IFERROR(INDEX('2-3 引出列表'!$A$2:$CE$8700,$A60,MATCH(E$1,'2-3 引出列表'!$A$1:$CD$1,0)),"")),"",IFERROR(INDEX('2-3 引出列表'!$A$2:$CE$8700,$A60,MATCH(E$1,'2-3 引出列表'!$A$1:$CD$1,0)),""))</f>
        <v/>
      </c>
      <c r="F60" t="str">
        <f t="shared" si="1"/>
        <v/>
      </c>
      <c r="G60" t="str">
        <f>IF(ISBLANK(IFERROR(INDEX('2-3 引出列表'!$A$2:$CE$8700,$A60,MATCH(G$1,'2-3 引出列表'!$A$1:$CD$1,0)),"")),"",IFERROR(INDEX('2-3 引出列表'!$A$2:$CE$8700,$A60,MATCH(G$1,'2-3 引出列表'!$A$1:$CD$1,0)),""))</f>
        <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spans="1:9">
      <c r="A61">
        <v>60</v>
      </c>
      <c r="B61" t="str">
        <f>IF(ISBLANK(IFERROR(INDEX('2-3 引出列表'!$A$2:$CE$8700,$A61,MATCH(B$1,'2-3 引出列表'!$A$1:$CD$1,0)),"")),"",IFERROR(INDEX('2-3 引出列表'!$A$2:$CE$8700,$A61,MATCH(B$1,'2-3 引出列表'!$A$1:$CD$1,0)),""))</f>
        <v/>
      </c>
      <c r="C61" t="str">
        <f>IF(ISBLANK(IFERROR(INDEX('2-3 引出列表'!$A$2:$CE$8700,$A61,MATCH(C$1,'2-3 引出列表'!$A$1:$CD$1,0)),"")),"",IFERROR(INDEX('2-3 引出列表'!$A$2:$CE$8700,$A61,MATCH(C$1,'2-3 引出列表'!$A$1:$CD$1,0)),""))</f>
        <v/>
      </c>
      <c r="D61" t="str">
        <f>IF(ISBLANK(IFERROR(INDEX('2-3 引出列表'!$A$2:$CE$8700,$A61,MATCH(D$1,'2-3 引出列表'!$A$1:$CD$1,0)),"")),"",IFERROR(INDEX('2-3 引出列表'!$A$2:$CE$8700,$A61,MATCH(D$1,'2-3 引出列表'!$A$1:$CD$1,0)),""))</f>
        <v/>
      </c>
      <c r="E61" t="str">
        <f>IF(ISBLANK(IFERROR(INDEX('2-3 引出列表'!$A$2:$CE$8700,$A61,MATCH(E$1,'2-3 引出列表'!$A$1:$CD$1,0)),"")),"",IFERROR(INDEX('2-3 引出列表'!$A$2:$CE$8700,$A61,MATCH(E$1,'2-3 引出列表'!$A$1:$CD$1,0)),""))</f>
        <v/>
      </c>
      <c r="F61" t="str">
        <f t="shared" si="1"/>
        <v/>
      </c>
      <c r="G61" t="str">
        <f>IF(ISBLANK(IFERROR(INDEX('2-3 引出列表'!$A$2:$CE$8700,$A61,MATCH(G$1,'2-3 引出列表'!$A$1:$CD$1,0)),"")),"",IFERROR(INDEX('2-3 引出列表'!$A$2:$CE$8700,$A61,MATCH(G$1,'2-3 引出列表'!$A$1:$CD$1,0)),""))</f>
        <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row>
    <row r="62" spans="1:9">
      <c r="A62">
        <v>61</v>
      </c>
      <c r="B62" t="str">
        <f>IF(ISBLANK(IFERROR(INDEX('2-3 引出列表'!$A$2:$CE$8700,$A62,MATCH(B$1,'2-3 引出列表'!$A$1:$CD$1,0)),"")),"",IFERROR(INDEX('2-3 引出列表'!$A$2:$CE$8700,$A62,MATCH(B$1,'2-3 引出列表'!$A$1:$CD$1,0)),""))</f>
        <v/>
      </c>
      <c r="C62" t="str">
        <f>IF(ISBLANK(IFERROR(INDEX('2-3 引出列表'!$A$2:$CE$8700,$A62,MATCH(C$1,'2-3 引出列表'!$A$1:$CD$1,0)),"")),"",IFERROR(INDEX('2-3 引出列表'!$A$2:$CE$8700,$A62,MATCH(C$1,'2-3 引出列表'!$A$1:$CD$1,0)),""))</f>
        <v/>
      </c>
      <c r="D62" t="str">
        <f>IF(ISBLANK(IFERROR(INDEX('2-3 引出列表'!$A$2:$CE$8700,$A62,MATCH(D$1,'2-3 引出列表'!$A$1:$CD$1,0)),"")),"",IFERROR(INDEX('2-3 引出列表'!$A$2:$CE$8700,$A62,MATCH(D$1,'2-3 引出列表'!$A$1:$CD$1,0)),""))</f>
        <v/>
      </c>
      <c r="E62" t="str">
        <f>IF(ISBLANK(IFERROR(INDEX('2-3 引出列表'!$A$2:$CE$8700,$A62,MATCH(E$1,'2-3 引出列表'!$A$1:$CD$1,0)),"")),"",IFERROR(INDEX('2-3 引出列表'!$A$2:$CE$8700,$A62,MATCH(E$1,'2-3 引出列表'!$A$1:$CD$1,0)),""))</f>
        <v/>
      </c>
      <c r="F62" t="str">
        <f t="shared" si="1"/>
        <v/>
      </c>
      <c r="G62" t="str">
        <f>IF(ISBLANK(IFERROR(INDEX('2-3 引出列表'!$A$2:$CE$8700,$A62,MATCH(G$1,'2-3 引出列表'!$A$1:$CD$1,0)),"")),"",IFERROR(INDEX('2-3 引出列表'!$A$2:$CE$8700,$A62,MATCH(G$1,'2-3 引出列表'!$A$1:$CD$1,0)),""))</f>
        <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row>
    <row r="63" spans="1:9">
      <c r="A63">
        <v>62</v>
      </c>
      <c r="B63" t="str">
        <f>IF(ISBLANK(IFERROR(INDEX('2-3 引出列表'!$A$2:$CE$8700,$A63,MATCH(B$1,'2-3 引出列表'!$A$1:$CD$1,0)),"")),"",IFERROR(INDEX('2-3 引出列表'!$A$2:$CE$8700,$A63,MATCH(B$1,'2-3 引出列表'!$A$1:$CD$1,0)),""))</f>
        <v/>
      </c>
      <c r="C63" t="str">
        <f>IF(ISBLANK(IFERROR(INDEX('2-3 引出列表'!$A$2:$CE$8700,$A63,MATCH(C$1,'2-3 引出列表'!$A$1:$CD$1,0)),"")),"",IFERROR(INDEX('2-3 引出列表'!$A$2:$CE$8700,$A63,MATCH(C$1,'2-3 引出列表'!$A$1:$CD$1,0)),""))</f>
        <v/>
      </c>
      <c r="D63" t="str">
        <f>IF(ISBLANK(IFERROR(INDEX('2-3 引出列表'!$A$2:$CE$8700,$A63,MATCH(D$1,'2-3 引出列表'!$A$1:$CD$1,0)),"")),"",IFERROR(INDEX('2-3 引出列表'!$A$2:$CE$8700,$A63,MATCH(D$1,'2-3 引出列表'!$A$1:$CD$1,0)),""))</f>
        <v/>
      </c>
      <c r="E63" t="str">
        <f>IF(ISBLANK(IFERROR(INDEX('2-3 引出列表'!$A$2:$CE$8700,$A63,MATCH(E$1,'2-3 引出列表'!$A$1:$CD$1,0)),"")),"",IFERROR(INDEX('2-3 引出列表'!$A$2:$CE$8700,$A63,MATCH(E$1,'2-3 引出列表'!$A$1:$CD$1,0)),""))</f>
        <v/>
      </c>
      <c r="F63" t="str">
        <f t="shared" si="1"/>
        <v/>
      </c>
      <c r="G63" t="str">
        <f>IF(ISBLANK(IFERROR(INDEX('2-3 引出列表'!$A$2:$CE$8700,$A63,MATCH(G$1,'2-3 引出列表'!$A$1:$CD$1,0)),"")),"",IFERROR(INDEX('2-3 引出列表'!$A$2:$CE$8700,$A63,MATCH(G$1,'2-3 引出列表'!$A$1:$CD$1,0)),""))</f>
        <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row>
    <row r="64" spans="1:9">
      <c r="A64">
        <v>63</v>
      </c>
      <c r="B64" t="str">
        <f>IF(ISBLANK(IFERROR(INDEX('2-3 引出列表'!$A$2:$CE$8700,$A64,MATCH(B$1,'2-3 引出列表'!$A$1:$CD$1,0)),"")),"",IFERROR(INDEX('2-3 引出列表'!$A$2:$CE$8700,$A64,MATCH(B$1,'2-3 引出列表'!$A$1:$CD$1,0)),""))</f>
        <v/>
      </c>
      <c r="C64" t="str">
        <f>IF(ISBLANK(IFERROR(INDEX('2-3 引出列表'!$A$2:$CE$8700,$A64,MATCH(C$1,'2-3 引出列表'!$A$1:$CD$1,0)),"")),"",IFERROR(INDEX('2-3 引出列表'!$A$2:$CE$8700,$A64,MATCH(C$1,'2-3 引出列表'!$A$1:$CD$1,0)),""))</f>
        <v/>
      </c>
      <c r="D64" t="str">
        <f>IF(ISBLANK(IFERROR(INDEX('2-3 引出列表'!$A$2:$CE$8700,$A64,MATCH(D$1,'2-3 引出列表'!$A$1:$CD$1,0)),"")),"",IFERROR(INDEX('2-3 引出列表'!$A$2:$CE$8700,$A64,MATCH(D$1,'2-3 引出列表'!$A$1:$CD$1,0)),""))</f>
        <v/>
      </c>
      <c r="E64" t="str">
        <f>IF(ISBLANK(IFERROR(INDEX('2-3 引出列表'!$A$2:$CE$8700,$A64,MATCH(E$1,'2-3 引出列表'!$A$1:$CD$1,0)),"")),"",IFERROR(INDEX('2-3 引出列表'!$A$2:$CE$8700,$A64,MATCH(E$1,'2-3 引出列表'!$A$1:$CD$1,0)),""))</f>
        <v/>
      </c>
      <c r="F64" t="str">
        <f t="shared" si="1"/>
        <v/>
      </c>
      <c r="G64" t="str">
        <f>IF(ISBLANK(IFERROR(INDEX('2-3 引出列表'!$A$2:$CE$8700,$A64,MATCH(G$1,'2-3 引出列表'!$A$1:$CD$1,0)),"")),"",IFERROR(INDEX('2-3 引出列表'!$A$2:$CE$8700,$A64,MATCH(G$1,'2-3 引出列表'!$A$1:$CD$1,0)),""))</f>
        <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1"/>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2">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3">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4">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5">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6">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7">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8">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L3" sqref="L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topLeftCell="A4" workbookViewId="0">
      <selection activeCell="L3" sqref="L3"/>
    </sheetView>
  </sheetViews>
  <sheetFormatPr defaultColWidth="9" defaultRowHeight="13.5"/>
  <cols>
    <col min="1" max="1" width="30.7583333333333" style="55" customWidth="1"/>
    <col min="4" max="5" width="10.375" customWidth="1"/>
    <col min="7" max="7" width="10.375" customWidth="1"/>
  </cols>
  <sheetData>
    <row r="1" spans="2:13">
      <c r="B1" s="27" t="s">
        <v>3401</v>
      </c>
      <c r="C1" s="27" t="s">
        <v>3402</v>
      </c>
      <c r="D1" s="27" t="s">
        <v>3403</v>
      </c>
      <c r="E1" s="27" t="s">
        <v>3404</v>
      </c>
      <c r="F1" s="27" t="s">
        <v>3405</v>
      </c>
      <c r="G1" s="27" t="s">
        <v>3406</v>
      </c>
      <c r="H1" s="27" t="s">
        <v>3407</v>
      </c>
      <c r="I1" s="27" t="s">
        <v>3408</v>
      </c>
      <c r="J1" s="27" t="s">
        <v>3409</v>
      </c>
      <c r="K1" s="27" t="s">
        <v>3410</v>
      </c>
      <c r="L1" s="27" t="s">
        <v>3411</v>
      </c>
      <c r="M1" s="27" t="s">
        <v>3412</v>
      </c>
    </row>
    <row r="2" s="53" customFormat="1" spans="1:13">
      <c r="A2" s="56" t="s">
        <v>3413</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3414</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3415</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3416</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3417</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3418</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3419</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3420</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3421</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3422</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3423</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3424</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3425</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3426</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3427</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3428</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3429</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3430</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3431</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3432</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3433</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3434</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3435</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3436</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A4" workbookViewId="0">
      <selection activeCell="L3" sqref="L3"/>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3437</v>
      </c>
      <c r="C1" s="26" t="s">
        <v>3438</v>
      </c>
      <c r="D1" s="27" t="s">
        <v>3401</v>
      </c>
      <c r="E1" s="27" t="s">
        <v>3402</v>
      </c>
      <c r="F1" s="27" t="s">
        <v>3403</v>
      </c>
      <c r="G1" s="27" t="s">
        <v>3404</v>
      </c>
      <c r="H1" s="27" t="s">
        <v>3405</v>
      </c>
      <c r="I1" s="27" t="s">
        <v>3406</v>
      </c>
      <c r="J1" s="27" t="s">
        <v>3407</v>
      </c>
      <c r="K1" s="27" t="s">
        <v>3408</v>
      </c>
      <c r="L1" s="27" t="s">
        <v>3409</v>
      </c>
      <c r="M1" s="27" t="s">
        <v>3410</v>
      </c>
      <c r="N1" s="27" t="s">
        <v>3411</v>
      </c>
      <c r="O1" s="27" t="s">
        <v>3412</v>
      </c>
    </row>
    <row r="2" ht="16.5" spans="1:15">
      <c r="A2" s="17" t="s">
        <v>3439</v>
      </c>
      <c r="B2" s="28" t="s">
        <v>137</v>
      </c>
      <c r="C2" s="29" t="s">
        <v>138</v>
      </c>
      <c r="D2" s="46" cm="1">
        <f t="array" ref="D2">SUM(IF((LEFT('2-1 采购订单物料明细表报表导出'!$K:$K,7)=D$1)*('2-1 采购订单物料明细表报表导出'!$D:$D=$A2),'2-1 采购订单物料明细表报表导出'!$H:$H,0))</f>
        <v>0</v>
      </c>
      <c r="E2" s="46" cm="1">
        <f t="array" ref="E2">SUM(IF((LEFT('2-1 采购订单物料明细表报表导出'!$K:$K,7)=E$1)*('2-1 采购订单物料明细表报表导出'!$D:$D=$A2),'2-1 采购订单物料明细表报表导出'!$H:$H,0))</f>
        <v>0</v>
      </c>
      <c r="F2" s="46" cm="1">
        <f t="array" ref="F2">SUM(IF((LEFT('2-1 采购订单物料明细表报表导出'!$K:$K,7)=F$1)*('2-1 采购订单物料明细表报表导出'!$D:$D=$A2),'2-1 采购订单物料明细表报表导出'!$H:$H,0))</f>
        <v>0</v>
      </c>
      <c r="G2" s="46" cm="1">
        <f t="array" ref="G2">SUM(IF((LEFT('2-1 采购订单物料明细表报表导出'!$K:$K,7)=G$1)*('2-1 采购订单物料明细表报表导出'!$D:$D=$A2),'2-1 采购订单物料明细表报表导出'!$H:$H,0))</f>
        <v>0</v>
      </c>
      <c r="H2" s="46" cm="1">
        <f t="array" ref="H2">SUM(IF((LEFT('2-1 采购订单物料明细表报表导出'!$K:$K,7)=H$1)*('2-1 采购订单物料明细表报表导出'!$D:$D=$A2),'2-1 采购订单物料明细表报表导出'!$H:$H,0))</f>
        <v>0</v>
      </c>
      <c r="I2" s="46" cm="1">
        <f t="array" ref="I2">SUM(IF((LEFT('2-1 采购订单物料明细表报表导出'!$K:$K,7)=I$1)*('2-1 采购订单物料明细表报表导出'!$D:$D=$A2),'2-1 采购订单物料明细表报表导出'!$H:$H,0))</f>
        <v>0</v>
      </c>
      <c r="J2" s="46" cm="1">
        <f t="array" ref="J2">SUM(IF((LEFT('2-1 采购订单物料明细表报表导出'!$K:$K,7)=J$1)*('2-1 采购订单物料明细表报表导出'!$D:$D=$A2),'2-1 采购订单物料明细表报表导出'!$H:$H,0))</f>
        <v>0</v>
      </c>
      <c r="K2" s="46" cm="1">
        <f t="array" ref="K2">SUM(IF((LEFT('2-1 采购订单物料明细表报表导出'!$K:$K,7)=K$1)*('2-1 采购订单物料明细表报表导出'!$D:$D=$A2),'2-1 采购订单物料明细表报表导出'!$H:$H,0))</f>
        <v>0</v>
      </c>
      <c r="L2" s="46" cm="1">
        <f t="array" ref="L2">SUM(IF((LEFT('2-1 采购订单物料明细表报表导出'!$K:$K,7)=L$1)*('2-1 采购订单物料明细表报表导出'!$D:$D=$A2),'2-1 采购订单物料明细表报表导出'!$H:$H,0))</f>
        <v>0</v>
      </c>
      <c r="M2" s="46" cm="1">
        <f t="array" ref="M2">SUM(IF((LEFT('2-1 采购订单物料明细表报表导出'!$K:$K,7)=M$1)*('2-1 采购订单物料明细表报表导出'!$D:$D=$A2),'2-1 采购订单物料明细表报表导出'!$H:$H,0))</f>
        <v>0</v>
      </c>
      <c r="N2" s="46" cm="1">
        <f t="array" ref="N2">SUM(IF((LEFT('2-1 采购订单物料明细表报表导出'!$K:$K,7)=N$1)*('2-1 采购订单物料明细表报表导出'!$D:$D=$A2),'2-1 采购订单物料明细表报表导出'!$H:$H,0))</f>
        <v>0</v>
      </c>
      <c r="O2" s="46" cm="1">
        <f t="array" ref="O2">SUM(IF((LEFT('2-1 采购订单物料明细表报表导出'!$K:$K,7)=O$1)*('2-1 采购订单物料明细表报表导出'!$D:$D=$A2),'2-1 采购订单物料明细表报表导出'!$H:$H,0))</f>
        <v>0</v>
      </c>
    </row>
    <row r="3" ht="16.5" spans="1:15">
      <c r="A3" s="17" t="s">
        <v>3440</v>
      </c>
      <c r="B3" s="28" t="s">
        <v>137</v>
      </c>
      <c r="C3" s="29" t="s">
        <v>138</v>
      </c>
      <c r="D3" s="46" cm="1">
        <f t="array" ref="D3">SUM(IF((LEFT('2-1 采购订单物料明细表报表导出'!$K:$K,7)=D$1)*('2-1 采购订单物料明细表报表导出'!$D:$D=$A3),'2-1 采购订单物料明细表报表导出'!$H:$H,0))</f>
        <v>0</v>
      </c>
      <c r="E3" s="46" cm="1">
        <f t="array" ref="E3">SUM(IF((LEFT('2-1 采购订单物料明细表报表导出'!$K:$K,7)=E$1)*('2-1 采购订单物料明细表报表导出'!$D:$D=$A3),'2-1 采购订单物料明细表报表导出'!$H:$H,0))</f>
        <v>0</v>
      </c>
      <c r="F3" s="46" cm="1">
        <f t="array" ref="F3">SUM(IF((LEFT('2-1 采购订单物料明细表报表导出'!$K:$K,7)=F$1)*('2-1 采购订单物料明细表报表导出'!$D:$D=$A3),'2-1 采购订单物料明细表报表导出'!$H:$H,0))</f>
        <v>0</v>
      </c>
      <c r="G3" s="46" cm="1">
        <f t="array" ref="G3">SUM(IF((LEFT('2-1 采购订单物料明细表报表导出'!$K:$K,7)=G$1)*('2-1 采购订单物料明细表报表导出'!$D:$D=$A3),'2-1 采购订单物料明细表报表导出'!$H:$H,0))</f>
        <v>0</v>
      </c>
      <c r="H3" s="46" cm="1">
        <f t="array" ref="H3">SUM(IF((LEFT('2-1 采购订单物料明细表报表导出'!$K:$K,7)=H$1)*('2-1 采购订单物料明细表报表导出'!$D:$D=$A3),'2-1 采购订单物料明细表报表导出'!$H:$H,0))</f>
        <v>0</v>
      </c>
      <c r="I3" s="46" cm="1">
        <f t="array" ref="I3">SUM(IF((LEFT('2-1 采购订单物料明细表报表导出'!$K:$K,7)=I$1)*('2-1 采购订单物料明细表报表导出'!$D:$D=$A3),'2-1 采购订单物料明细表报表导出'!$H:$H,0))</f>
        <v>0</v>
      </c>
      <c r="J3" s="46" cm="1">
        <f t="array" ref="J3">SUM(IF((LEFT('2-1 采购订单物料明细表报表导出'!$K:$K,7)=J$1)*('2-1 采购订单物料明细表报表导出'!$D:$D=$A3),'2-1 采购订单物料明细表报表导出'!$H:$H,0))</f>
        <v>0</v>
      </c>
      <c r="K3" s="46" cm="1">
        <f t="array" ref="K3">SUM(IF((LEFT('2-1 采购订单物料明细表报表导出'!$K:$K,7)=K$1)*('2-1 采购订单物料明细表报表导出'!$D:$D=$A3),'2-1 采购订单物料明细表报表导出'!$H:$H,0))</f>
        <v>0</v>
      </c>
      <c r="L3" s="46" cm="1">
        <f t="array" ref="L3">SUM(IF((LEFT('2-1 采购订单物料明细表报表导出'!$K:$K,7)=L$1)*('2-1 采购订单物料明细表报表导出'!$D:$D=$A3),'2-1 采购订单物料明细表报表导出'!$H:$H,0))</f>
        <v>0</v>
      </c>
      <c r="M3" s="46" cm="1">
        <f t="array" ref="M3">SUM(IF((LEFT('2-1 采购订单物料明细表报表导出'!$K:$K,7)=M$1)*('2-1 采购订单物料明细表报表导出'!$D:$D=$A3),'2-1 采购订单物料明细表报表导出'!$H:$H,0))</f>
        <v>0</v>
      </c>
      <c r="N3" s="46" cm="1">
        <f t="array" ref="N3">SUM(IF((LEFT('2-1 采购订单物料明细表报表导出'!$K:$K,7)=N$1)*('2-1 采购订单物料明细表报表导出'!$D:$D=$A3),'2-1 采购订单物料明细表报表导出'!$H:$H,0))</f>
        <v>0</v>
      </c>
      <c r="O3" s="46" cm="1">
        <f t="array" ref="O3">SUM(IF((LEFT('2-1 采购订单物料明细表报表导出'!$K:$K,7)=O$1)*('2-1 采购订单物料明细表报表导出'!$D:$D=$A3),'2-1 采购订单物料明细表报表导出'!$H:$H,0))</f>
        <v>0</v>
      </c>
    </row>
    <row r="4" ht="16.5" spans="1:15">
      <c r="A4" s="17" t="s">
        <v>3441</v>
      </c>
      <c r="B4" s="28" t="s">
        <v>137</v>
      </c>
      <c r="C4" s="29" t="s">
        <v>138</v>
      </c>
      <c r="D4" s="46" cm="1">
        <f t="array" ref="D4">SUM(IF((LEFT('2-1 采购订单物料明细表报表导出'!$K:$K,7)=D$1)*('2-1 采购订单物料明细表报表导出'!$D:$D=$A4),'2-1 采购订单物料明细表报表导出'!$H:$H,0))</f>
        <v>0</v>
      </c>
      <c r="E4" s="46" cm="1">
        <f t="array" ref="E4">SUM(IF((LEFT('2-1 采购订单物料明细表报表导出'!$K:$K,7)=E$1)*('2-1 采购订单物料明细表报表导出'!$D:$D=$A4),'2-1 采购订单物料明细表报表导出'!$H:$H,0))</f>
        <v>0</v>
      </c>
      <c r="F4" s="46" cm="1">
        <f t="array" ref="F4">SUM(IF((LEFT('2-1 采购订单物料明细表报表导出'!$K:$K,7)=F$1)*('2-1 采购订单物料明细表报表导出'!$D:$D=$A4),'2-1 采购订单物料明细表报表导出'!$H:$H,0))</f>
        <v>0</v>
      </c>
      <c r="G4" s="46" cm="1">
        <f t="array" ref="G4">SUM(IF((LEFT('2-1 采购订单物料明细表报表导出'!$K:$K,7)=G$1)*('2-1 采购订单物料明细表报表导出'!$D:$D=$A4),'2-1 采购订单物料明细表报表导出'!$H:$H,0))</f>
        <v>0</v>
      </c>
      <c r="H4" s="46" cm="1">
        <f t="array" ref="H4">SUM(IF((LEFT('2-1 采购订单物料明细表报表导出'!$K:$K,7)=H$1)*('2-1 采购订单物料明细表报表导出'!$D:$D=$A4),'2-1 采购订单物料明细表报表导出'!$H:$H,0))</f>
        <v>0</v>
      </c>
      <c r="I4" s="46" cm="1">
        <f t="array" ref="I4">SUM(IF((LEFT('2-1 采购订单物料明细表报表导出'!$K:$K,7)=I$1)*('2-1 采购订单物料明细表报表导出'!$D:$D=$A4),'2-1 采购订单物料明细表报表导出'!$H:$H,0))</f>
        <v>0</v>
      </c>
      <c r="J4" s="46" cm="1">
        <f t="array" ref="J4">SUM(IF((LEFT('2-1 采购订单物料明细表报表导出'!$K:$K,7)=J$1)*('2-1 采购订单物料明细表报表导出'!$D:$D=$A4),'2-1 采购订单物料明细表报表导出'!$H:$H,0))</f>
        <v>0</v>
      </c>
      <c r="K4" s="46" cm="1">
        <f t="array" ref="K4">SUM(IF((LEFT('2-1 采购订单物料明细表报表导出'!$K:$K,7)=K$1)*('2-1 采购订单物料明细表报表导出'!$D:$D=$A4),'2-1 采购订单物料明细表报表导出'!$H:$H,0))</f>
        <v>0</v>
      </c>
      <c r="L4" s="46" cm="1">
        <f t="array" ref="L4">SUM(IF((LEFT('2-1 采购订单物料明细表报表导出'!$K:$K,7)=L$1)*('2-1 采购订单物料明细表报表导出'!$D:$D=$A4),'2-1 采购订单物料明细表报表导出'!$H:$H,0))</f>
        <v>0</v>
      </c>
      <c r="M4" s="46" cm="1">
        <f t="array" ref="M4">SUM(IF((LEFT('2-1 采购订单物料明细表报表导出'!$K:$K,7)=M$1)*('2-1 采购订单物料明细表报表导出'!$D:$D=$A4),'2-1 采购订单物料明细表报表导出'!$H:$H,0))</f>
        <v>0</v>
      </c>
      <c r="N4" s="46" cm="1">
        <f t="array" ref="N4">SUM(IF((LEFT('2-1 采购订单物料明细表报表导出'!$K:$K,7)=N$1)*('2-1 采购订单物料明细表报表导出'!$D:$D=$A4),'2-1 采购订单物料明细表报表导出'!$H:$H,0))</f>
        <v>0</v>
      </c>
      <c r="O4" s="46" cm="1">
        <f t="array" ref="O4">SUM(IF((LEFT('2-1 采购订单物料明细表报表导出'!$K:$K,7)=O$1)*('2-1 采购订单物料明细表报表导出'!$D:$D=$A4),'2-1 采购订单物料明细表报表导出'!$H:$H,0))</f>
        <v>0</v>
      </c>
    </row>
    <row r="5" ht="16.5" spans="1:15">
      <c r="A5" s="17" t="s">
        <v>3442</v>
      </c>
      <c r="B5" s="28" t="s">
        <v>137</v>
      </c>
      <c r="C5" s="29" t="s">
        <v>138</v>
      </c>
      <c r="D5" s="46" cm="1">
        <f t="array" ref="D5">SUM(IF((LEFT('2-1 采购订单物料明细表报表导出'!$K:$K,7)=D$1)*('2-1 采购订单物料明细表报表导出'!$D:$D=$A5),'2-1 采购订单物料明细表报表导出'!$H:$H,0))</f>
        <v>0</v>
      </c>
      <c r="E5" s="46" cm="1">
        <f t="array" ref="E5">SUM(IF((LEFT('2-1 采购订单物料明细表报表导出'!$K:$K,7)=E$1)*('2-1 采购订单物料明细表报表导出'!$D:$D=$A5),'2-1 采购订单物料明细表报表导出'!$H:$H,0))</f>
        <v>0</v>
      </c>
      <c r="F5" s="46" cm="1">
        <f t="array" ref="F5">SUM(IF((LEFT('2-1 采购订单物料明细表报表导出'!$K:$K,7)=F$1)*('2-1 采购订单物料明细表报表导出'!$D:$D=$A5),'2-1 采购订单物料明细表报表导出'!$H:$H,0))</f>
        <v>0</v>
      </c>
      <c r="G5" s="46" cm="1">
        <f t="array" ref="G5">SUM(IF((LEFT('2-1 采购订单物料明细表报表导出'!$K:$K,7)=G$1)*('2-1 采购订单物料明细表报表导出'!$D:$D=$A5),'2-1 采购订单物料明细表报表导出'!$H:$H,0))</f>
        <v>0</v>
      </c>
      <c r="H5" s="46" cm="1">
        <f t="array" ref="H5">SUM(IF((LEFT('2-1 采购订单物料明细表报表导出'!$K:$K,7)=H$1)*('2-1 采购订单物料明细表报表导出'!$D:$D=$A5),'2-1 采购订单物料明细表报表导出'!$H:$H,0))</f>
        <v>0</v>
      </c>
      <c r="I5" s="46" cm="1">
        <f t="array" ref="I5">SUM(IF((LEFT('2-1 采购订单物料明细表报表导出'!$K:$K,7)=I$1)*('2-1 采购订单物料明细表报表导出'!$D:$D=$A5),'2-1 采购订单物料明细表报表导出'!$H:$H,0))</f>
        <v>0</v>
      </c>
      <c r="J5" s="46" cm="1">
        <f t="array" ref="J5">SUM(IF((LEFT('2-1 采购订单物料明细表报表导出'!$K:$K,7)=J$1)*('2-1 采购订单物料明细表报表导出'!$D:$D=$A5),'2-1 采购订单物料明细表报表导出'!$H:$H,0))</f>
        <v>0</v>
      </c>
      <c r="K5" s="46" cm="1">
        <f t="array" ref="K5">SUM(IF((LEFT('2-1 采购订单物料明细表报表导出'!$K:$K,7)=K$1)*('2-1 采购订单物料明细表报表导出'!$D:$D=$A5),'2-1 采购订单物料明细表报表导出'!$H:$H,0))</f>
        <v>0</v>
      </c>
      <c r="L5" s="46" cm="1">
        <f t="array" ref="L5">SUM(IF((LEFT('2-1 采购订单物料明细表报表导出'!$K:$K,7)=L$1)*('2-1 采购订单物料明细表报表导出'!$D:$D=$A5),'2-1 采购订单物料明细表报表导出'!$H:$H,0))</f>
        <v>0</v>
      </c>
      <c r="M5" s="46" cm="1">
        <f t="array" ref="M5">SUM(IF((LEFT('2-1 采购订单物料明细表报表导出'!$K:$K,7)=M$1)*('2-1 采购订单物料明细表报表导出'!$D:$D=$A5),'2-1 采购订单物料明细表报表导出'!$H:$H,0))</f>
        <v>0</v>
      </c>
      <c r="N5" s="46" cm="1">
        <f t="array" ref="N5">SUM(IF((LEFT('2-1 采购订单物料明细表报表导出'!$K:$K,7)=N$1)*('2-1 采购订单物料明细表报表导出'!$D:$D=$A5),'2-1 采购订单物料明细表报表导出'!$H:$H,0))</f>
        <v>0</v>
      </c>
      <c r="O5" s="46" cm="1">
        <f t="array" ref="O5">SUM(IF((LEFT('2-1 采购订单物料明细表报表导出'!$K:$K,7)=O$1)*('2-1 采购订单物料明细表报表导出'!$D:$D=$A5),'2-1 采购订单物料明细表报表导出'!$H:$H,0))</f>
        <v>0</v>
      </c>
    </row>
    <row r="6" ht="16.5" spans="1:15">
      <c r="A6" s="17" t="s">
        <v>3443</v>
      </c>
      <c r="B6" s="28" t="s">
        <v>137</v>
      </c>
      <c r="C6" s="29" t="s">
        <v>138</v>
      </c>
      <c r="D6" s="46" cm="1">
        <f t="array" ref="D6">SUM(IF((LEFT('2-1 采购订单物料明细表报表导出'!$K:$K,7)=D$1)*('2-1 采购订单物料明细表报表导出'!$D:$D=$A6),'2-1 采购订单物料明细表报表导出'!$H:$H,0))</f>
        <v>0</v>
      </c>
      <c r="E6" s="46" cm="1">
        <f t="array" ref="E6">SUM(IF((LEFT('2-1 采购订单物料明细表报表导出'!$K:$K,7)=E$1)*('2-1 采购订单物料明细表报表导出'!$D:$D=$A6),'2-1 采购订单物料明细表报表导出'!$H:$H,0))</f>
        <v>0</v>
      </c>
      <c r="F6" s="46" cm="1">
        <f t="array" ref="F6">SUM(IF((LEFT('2-1 采购订单物料明细表报表导出'!$K:$K,7)=F$1)*('2-1 采购订单物料明细表报表导出'!$D:$D=$A6),'2-1 采购订单物料明细表报表导出'!$H:$H,0))</f>
        <v>0</v>
      </c>
      <c r="G6" s="46" cm="1">
        <f t="array" ref="G6">SUM(IF((LEFT('2-1 采购订单物料明细表报表导出'!$K:$K,7)=G$1)*('2-1 采购订单物料明细表报表导出'!$D:$D=$A6),'2-1 采购订单物料明细表报表导出'!$H:$H,0))</f>
        <v>0</v>
      </c>
      <c r="H6" s="46" cm="1">
        <f t="array" ref="H6">SUM(IF((LEFT('2-1 采购订单物料明细表报表导出'!$K:$K,7)=H$1)*('2-1 采购订单物料明细表报表导出'!$D:$D=$A6),'2-1 采购订单物料明细表报表导出'!$H:$H,0))</f>
        <v>0</v>
      </c>
      <c r="I6" s="46" cm="1">
        <f t="array" ref="I6">SUM(IF((LEFT('2-1 采购订单物料明细表报表导出'!$K:$K,7)=I$1)*('2-1 采购订单物料明细表报表导出'!$D:$D=$A6),'2-1 采购订单物料明细表报表导出'!$H:$H,0))</f>
        <v>0</v>
      </c>
      <c r="J6" s="46" cm="1">
        <f t="array" ref="J6">SUM(IF((LEFT('2-1 采购订单物料明细表报表导出'!$K:$K,7)=J$1)*('2-1 采购订单物料明细表报表导出'!$D:$D=$A6),'2-1 采购订单物料明细表报表导出'!$H:$H,0))</f>
        <v>0</v>
      </c>
      <c r="K6" s="46" cm="1">
        <f t="array" ref="K6">SUM(IF((LEFT('2-1 采购订单物料明细表报表导出'!$K:$K,7)=K$1)*('2-1 采购订单物料明细表报表导出'!$D:$D=$A6),'2-1 采购订单物料明细表报表导出'!$H:$H,0))</f>
        <v>0</v>
      </c>
      <c r="L6" s="46" cm="1">
        <f t="array" ref="L6">SUM(IF((LEFT('2-1 采购订单物料明细表报表导出'!$K:$K,7)=L$1)*('2-1 采购订单物料明细表报表导出'!$D:$D=$A6),'2-1 采购订单物料明细表报表导出'!$H:$H,0))</f>
        <v>0</v>
      </c>
      <c r="M6" s="46" cm="1">
        <f t="array" ref="M6">SUM(IF((LEFT('2-1 采购订单物料明细表报表导出'!$K:$K,7)=M$1)*('2-1 采购订单物料明细表报表导出'!$D:$D=$A6),'2-1 采购订单物料明细表报表导出'!$H:$H,0))</f>
        <v>0</v>
      </c>
      <c r="N6" s="46" cm="1">
        <f t="array" ref="N6">SUM(IF((LEFT('2-1 采购订单物料明细表报表导出'!$K:$K,7)=N$1)*('2-1 采购订单物料明细表报表导出'!$D:$D=$A6),'2-1 采购订单物料明细表报表导出'!$H:$H,0))</f>
        <v>0</v>
      </c>
      <c r="O6" s="46" cm="1">
        <f t="array" ref="O6">SUM(IF((LEFT('2-1 采购订单物料明细表报表导出'!$K:$K,7)=O$1)*('2-1 采购订单物料明细表报表导出'!$D:$D=$A6),'2-1 采购订单物料明细表报表导出'!$H:$H,0))</f>
        <v>0</v>
      </c>
    </row>
    <row r="7" ht="16.5" spans="1:15">
      <c r="A7" s="17" t="s">
        <v>3444</v>
      </c>
      <c r="B7" s="28" t="s">
        <v>137</v>
      </c>
      <c r="C7" s="29" t="s">
        <v>138</v>
      </c>
      <c r="D7" s="46" cm="1">
        <f t="array" ref="D7">SUM(IF((LEFT('2-1 采购订单物料明细表报表导出'!$K:$K,7)=D$1)*('2-1 采购订单物料明细表报表导出'!$D:$D=$A7),'2-1 采购订单物料明细表报表导出'!$H:$H,0))</f>
        <v>0</v>
      </c>
      <c r="E7" s="46" cm="1">
        <f t="array" ref="E7">SUM(IF((LEFT('2-1 采购订单物料明细表报表导出'!$K:$K,7)=E$1)*('2-1 采购订单物料明细表报表导出'!$D:$D=$A7),'2-1 采购订单物料明细表报表导出'!$H:$H,0))</f>
        <v>0</v>
      </c>
      <c r="F7" s="46" cm="1">
        <f t="array" ref="F7">SUM(IF((LEFT('2-1 采购订单物料明细表报表导出'!$K:$K,7)=F$1)*('2-1 采购订单物料明细表报表导出'!$D:$D=$A7),'2-1 采购订单物料明细表报表导出'!$H:$H,0))</f>
        <v>0</v>
      </c>
      <c r="G7" s="46" cm="1">
        <f t="array" ref="G7">SUM(IF((LEFT('2-1 采购订单物料明细表报表导出'!$K:$K,7)=G$1)*('2-1 采购订单物料明细表报表导出'!$D:$D=$A7),'2-1 采购订单物料明细表报表导出'!$H:$H,0))</f>
        <v>0</v>
      </c>
      <c r="H7" s="46" cm="1">
        <f t="array" ref="H7">SUM(IF((LEFT('2-1 采购订单物料明细表报表导出'!$K:$K,7)=H$1)*('2-1 采购订单物料明细表报表导出'!$D:$D=$A7),'2-1 采购订单物料明细表报表导出'!$H:$H,0))</f>
        <v>0</v>
      </c>
      <c r="I7" s="46" cm="1">
        <f t="array" ref="I7">SUM(IF((LEFT('2-1 采购订单物料明细表报表导出'!$K:$K,7)=I$1)*('2-1 采购订单物料明细表报表导出'!$D:$D=$A7),'2-1 采购订单物料明细表报表导出'!$H:$H,0))</f>
        <v>0</v>
      </c>
      <c r="J7" s="46" cm="1">
        <f t="array" ref="J7">SUM(IF((LEFT('2-1 采购订单物料明细表报表导出'!$K:$K,7)=J$1)*('2-1 采购订单物料明细表报表导出'!$D:$D=$A7),'2-1 采购订单物料明细表报表导出'!$H:$H,0))</f>
        <v>0</v>
      </c>
      <c r="K7" s="46" cm="1">
        <f t="array" ref="K7">SUM(IF((LEFT('2-1 采购订单物料明细表报表导出'!$K:$K,7)=K$1)*('2-1 采购订单物料明细表报表导出'!$D:$D=$A7),'2-1 采购订单物料明细表报表导出'!$H:$H,0))</f>
        <v>0</v>
      </c>
      <c r="L7" s="46" cm="1">
        <f t="array" ref="L7">SUM(IF((LEFT('2-1 采购订单物料明细表报表导出'!$K:$K,7)=L$1)*('2-1 采购订单物料明细表报表导出'!$D:$D=$A7),'2-1 采购订单物料明细表报表导出'!$H:$H,0))</f>
        <v>0</v>
      </c>
      <c r="M7" s="46" cm="1">
        <f t="array" ref="M7">SUM(IF((LEFT('2-1 采购订单物料明细表报表导出'!$K:$K,7)=M$1)*('2-1 采购订单物料明细表报表导出'!$D:$D=$A7),'2-1 采购订单物料明细表报表导出'!$H:$H,0))</f>
        <v>0</v>
      </c>
      <c r="N7" s="46" cm="1">
        <f t="array" ref="N7">SUM(IF((LEFT('2-1 采购订单物料明细表报表导出'!$K:$K,7)=N$1)*('2-1 采购订单物料明细表报表导出'!$D:$D=$A7),'2-1 采购订单物料明细表报表导出'!$H:$H,0))</f>
        <v>0</v>
      </c>
      <c r="O7" s="46" cm="1">
        <f t="array" ref="O7">SUM(IF((LEFT('2-1 采购订单物料明细表报表导出'!$K:$K,7)=O$1)*('2-1 采购订单物料明细表报表导出'!$D:$D=$A7),'2-1 采购订单物料明细表报表导出'!$H:$H,0))</f>
        <v>0</v>
      </c>
    </row>
    <row r="8" ht="16.5" spans="1:15">
      <c r="A8" s="17" t="s">
        <v>3021</v>
      </c>
      <c r="B8" s="28" t="s">
        <v>137</v>
      </c>
      <c r="C8" s="29" t="s">
        <v>138</v>
      </c>
      <c r="D8" s="46" cm="1">
        <f t="array" ref="D8">SUM(IF((LEFT('2-1 采购订单物料明细表报表导出'!$K:$K,7)=D$1)*('2-1 采购订单物料明细表报表导出'!$D:$D=$A8),'2-1 采购订单物料明细表报表导出'!$H:$H,0))</f>
        <v>0</v>
      </c>
      <c r="E8" s="46" cm="1">
        <f t="array" ref="E8">SUM(IF((LEFT('2-1 采购订单物料明细表报表导出'!$K:$K,7)=E$1)*('2-1 采购订单物料明细表报表导出'!$D:$D=$A8),'2-1 采购订单物料明细表报表导出'!$H:$H,0))</f>
        <v>0</v>
      </c>
      <c r="F8" s="46" cm="1">
        <f t="array" ref="F8">SUM(IF((LEFT('2-1 采购订单物料明细表报表导出'!$K:$K,7)=F$1)*('2-1 采购订单物料明细表报表导出'!$D:$D=$A8),'2-1 采购订单物料明细表报表导出'!$H:$H,0))</f>
        <v>0</v>
      </c>
      <c r="G8" s="46" cm="1">
        <f t="array" ref="G8">SUM(IF((LEFT('2-1 采购订单物料明细表报表导出'!$K:$K,7)=G$1)*('2-1 采购订单物料明细表报表导出'!$D:$D=$A8),'2-1 采购订单物料明细表报表导出'!$H:$H,0))</f>
        <v>35.1</v>
      </c>
      <c r="H8" s="46" cm="1">
        <f t="array" ref="H8">SUM(IF((LEFT('2-1 采购订单物料明细表报表导出'!$K:$K,7)=H$1)*('2-1 采购订单物料明细表报表导出'!$D:$D=$A8),'2-1 采购订单物料明细表报表导出'!$H:$H,0))</f>
        <v>0</v>
      </c>
      <c r="I8" s="46" cm="1">
        <f t="array" ref="I8">SUM(IF((LEFT('2-1 采购订单物料明细表报表导出'!$K:$K,7)=I$1)*('2-1 采购订单物料明细表报表导出'!$D:$D=$A8),'2-1 采购订单物料明细表报表导出'!$H:$H,0))</f>
        <v>0</v>
      </c>
      <c r="J8" s="46" cm="1">
        <f t="array" ref="J8">SUM(IF((LEFT('2-1 采购订单物料明细表报表导出'!$K:$K,7)=J$1)*('2-1 采购订单物料明细表报表导出'!$D:$D=$A8),'2-1 采购订单物料明细表报表导出'!$H:$H,0))</f>
        <v>0</v>
      </c>
      <c r="K8" s="46" cm="1">
        <f t="array" ref="K8">SUM(IF((LEFT('2-1 采购订单物料明细表报表导出'!$K:$K,7)=K$1)*('2-1 采购订单物料明细表报表导出'!$D:$D=$A8),'2-1 采购订单物料明细表报表导出'!$H:$H,0))</f>
        <v>0</v>
      </c>
      <c r="L8" s="46" cm="1">
        <f t="array" ref="L8">SUM(IF((LEFT('2-1 采购订单物料明细表报表导出'!$K:$K,7)=L$1)*('2-1 采购订单物料明细表报表导出'!$D:$D=$A8),'2-1 采购订单物料明细表报表导出'!$H:$H,0))</f>
        <v>0</v>
      </c>
      <c r="M8" s="46" cm="1">
        <f t="array" ref="M8">SUM(IF((LEFT('2-1 采购订单物料明细表报表导出'!$K:$K,7)=M$1)*('2-1 采购订单物料明细表报表导出'!$D:$D=$A8),'2-1 采购订单物料明细表报表导出'!$H:$H,0))</f>
        <v>0</v>
      </c>
      <c r="N8" s="46" cm="1">
        <f t="array" ref="N8">SUM(IF((LEFT('2-1 采购订单物料明细表报表导出'!$K:$K,7)=N$1)*('2-1 采购订单物料明细表报表导出'!$D:$D=$A8),'2-1 采购订单物料明细表报表导出'!$H:$H,0))</f>
        <v>0</v>
      </c>
      <c r="O8" s="46" cm="1">
        <f t="array" ref="O8">SUM(IF((LEFT('2-1 采购订单物料明细表报表导出'!$K:$K,7)=O$1)*('2-1 采购订单物料明细表报表导出'!$D:$D=$A8),'2-1 采购订单物料明细表报表导出'!$H:$H,0))</f>
        <v>0</v>
      </c>
    </row>
    <row r="9" ht="16.5" spans="1:15">
      <c r="A9" s="17" t="s">
        <v>3445</v>
      </c>
      <c r="B9" s="28" t="s">
        <v>137</v>
      </c>
      <c r="C9" s="29" t="s">
        <v>138</v>
      </c>
      <c r="D9" s="46" cm="1">
        <f t="array" ref="D9">SUM(IF((LEFT('2-1 采购订单物料明细表报表导出'!$K:$K,7)=D$1)*('2-1 采购订单物料明细表报表导出'!$D:$D=$A9),'2-1 采购订单物料明细表报表导出'!$H:$H,0))</f>
        <v>0</v>
      </c>
      <c r="E9" s="46" cm="1">
        <f t="array" ref="E9">SUM(IF((LEFT('2-1 采购订单物料明细表报表导出'!$K:$K,7)=E$1)*('2-1 采购订单物料明细表报表导出'!$D:$D=$A9),'2-1 采购订单物料明细表报表导出'!$H:$H,0))</f>
        <v>0</v>
      </c>
      <c r="F9" s="46" cm="1">
        <f t="array" ref="F9">SUM(IF((LEFT('2-1 采购订单物料明细表报表导出'!$K:$K,7)=F$1)*('2-1 采购订单物料明细表报表导出'!$D:$D=$A9),'2-1 采购订单物料明细表报表导出'!$H:$H,0))</f>
        <v>0</v>
      </c>
      <c r="G9" s="46" cm="1">
        <f t="array" ref="G9">SUM(IF((LEFT('2-1 采购订单物料明细表报表导出'!$K:$K,7)=G$1)*('2-1 采购订单物料明细表报表导出'!$D:$D=$A9),'2-1 采购订单物料明细表报表导出'!$H:$H,0))</f>
        <v>0</v>
      </c>
      <c r="H9" s="46" cm="1">
        <f t="array" ref="H9">SUM(IF((LEFT('2-1 采购订单物料明细表报表导出'!$K:$K,7)=H$1)*('2-1 采购订单物料明细表报表导出'!$D:$D=$A9),'2-1 采购订单物料明细表报表导出'!$H:$H,0))</f>
        <v>0</v>
      </c>
      <c r="I9" s="46" cm="1">
        <f t="array" ref="I9">SUM(IF((LEFT('2-1 采购订单物料明细表报表导出'!$K:$K,7)=I$1)*('2-1 采购订单物料明细表报表导出'!$D:$D=$A9),'2-1 采购订单物料明细表报表导出'!$H:$H,0))</f>
        <v>0</v>
      </c>
      <c r="J9" s="46" cm="1">
        <f t="array" ref="J9">SUM(IF((LEFT('2-1 采购订单物料明细表报表导出'!$K:$K,7)=J$1)*('2-1 采购订单物料明细表报表导出'!$D:$D=$A9),'2-1 采购订单物料明细表报表导出'!$H:$H,0))</f>
        <v>0</v>
      </c>
      <c r="K9" s="46" cm="1">
        <f t="array" ref="K9">SUM(IF((LEFT('2-1 采购订单物料明细表报表导出'!$K:$K,7)=K$1)*('2-1 采购订单物料明细表报表导出'!$D:$D=$A9),'2-1 采购订单物料明细表报表导出'!$H:$H,0))</f>
        <v>0</v>
      </c>
      <c r="L9" s="46" cm="1">
        <f t="array" ref="L9">SUM(IF((LEFT('2-1 采购订单物料明细表报表导出'!$K:$K,7)=L$1)*('2-1 采购订单物料明细表报表导出'!$D:$D=$A9),'2-1 采购订单物料明细表报表导出'!$H:$H,0))</f>
        <v>0</v>
      </c>
      <c r="M9" s="46" cm="1">
        <f t="array" ref="M9">SUM(IF((LEFT('2-1 采购订单物料明细表报表导出'!$K:$K,7)=M$1)*('2-1 采购订单物料明细表报表导出'!$D:$D=$A9),'2-1 采购订单物料明细表报表导出'!$H:$H,0))</f>
        <v>0</v>
      </c>
      <c r="N9" s="46" cm="1">
        <f t="array" ref="N9">SUM(IF((LEFT('2-1 采购订单物料明细表报表导出'!$K:$K,7)=N$1)*('2-1 采购订单物料明细表报表导出'!$D:$D=$A9),'2-1 采购订单物料明细表报表导出'!$H:$H,0))</f>
        <v>0</v>
      </c>
      <c r="O9" s="46" cm="1">
        <f t="array" ref="O9">SUM(IF((LEFT('2-1 采购订单物料明细表报表导出'!$K:$K,7)=O$1)*('2-1 采购订单物料明细表报表导出'!$D:$D=$A9),'2-1 采购订单物料明细表报表导出'!$H:$H,0))</f>
        <v>0</v>
      </c>
    </row>
    <row r="10" ht="16.5" spans="1:15">
      <c r="A10" s="17" t="s">
        <v>3446</v>
      </c>
      <c r="B10" s="28" t="s">
        <v>137</v>
      </c>
      <c r="C10" s="29" t="s">
        <v>138</v>
      </c>
      <c r="D10" s="46" cm="1">
        <f t="array" ref="D10">SUM(IF((LEFT('2-1 采购订单物料明细表报表导出'!$K:$K,7)=D$1)*('2-1 采购订单物料明细表报表导出'!$D:$D=$A10),'2-1 采购订单物料明细表报表导出'!$H:$H,0))</f>
        <v>0</v>
      </c>
      <c r="E10" s="46" cm="1">
        <f t="array" ref="E10">SUM(IF((LEFT('2-1 采购订单物料明细表报表导出'!$K:$K,7)=E$1)*('2-1 采购订单物料明细表报表导出'!$D:$D=$A10),'2-1 采购订单物料明细表报表导出'!$H:$H,0))</f>
        <v>0</v>
      </c>
      <c r="F10" s="46" cm="1">
        <f t="array" ref="F10">SUM(IF((LEFT('2-1 采购订单物料明细表报表导出'!$K:$K,7)=F$1)*('2-1 采购订单物料明细表报表导出'!$D:$D=$A10),'2-1 采购订单物料明细表报表导出'!$H:$H,0))</f>
        <v>0</v>
      </c>
      <c r="G10" s="46" cm="1">
        <f t="array" ref="G10">SUM(IF((LEFT('2-1 采购订单物料明细表报表导出'!$K:$K,7)=G$1)*('2-1 采购订单物料明细表报表导出'!$D:$D=$A10),'2-1 采购订单物料明细表报表导出'!$H:$H,0))</f>
        <v>0</v>
      </c>
      <c r="H10" s="46" cm="1">
        <f t="array" ref="H10">SUM(IF((LEFT('2-1 采购订单物料明细表报表导出'!$K:$K,7)=H$1)*('2-1 采购订单物料明细表报表导出'!$D:$D=$A10),'2-1 采购订单物料明细表报表导出'!$H:$H,0))</f>
        <v>0</v>
      </c>
      <c r="I10" s="46" cm="1">
        <f t="array" ref="I10">SUM(IF((LEFT('2-1 采购订单物料明细表报表导出'!$K:$K,7)=I$1)*('2-1 采购订单物料明细表报表导出'!$D:$D=$A10),'2-1 采购订单物料明细表报表导出'!$H:$H,0))</f>
        <v>0</v>
      </c>
      <c r="J10" s="46" cm="1">
        <f t="array" ref="J10">SUM(IF((LEFT('2-1 采购订单物料明细表报表导出'!$K:$K,7)=J$1)*('2-1 采购订单物料明细表报表导出'!$D:$D=$A10),'2-1 采购订单物料明细表报表导出'!$H:$H,0))</f>
        <v>0</v>
      </c>
      <c r="K10" s="46" cm="1">
        <f t="array" ref="K10">SUM(IF((LEFT('2-1 采购订单物料明细表报表导出'!$K:$K,7)=K$1)*('2-1 采购订单物料明细表报表导出'!$D:$D=$A10),'2-1 采购订单物料明细表报表导出'!$H:$H,0))</f>
        <v>0</v>
      </c>
      <c r="L10" s="46" cm="1">
        <f t="array" ref="L10">SUM(IF((LEFT('2-1 采购订单物料明细表报表导出'!$K:$K,7)=L$1)*('2-1 采购订单物料明细表报表导出'!$D:$D=$A10),'2-1 采购订单物料明细表报表导出'!$H:$H,0))</f>
        <v>0</v>
      </c>
      <c r="M10" s="46" cm="1">
        <f t="array" ref="M10">SUM(IF((LEFT('2-1 采购订单物料明细表报表导出'!$K:$K,7)=M$1)*('2-1 采购订单物料明细表报表导出'!$D:$D=$A10),'2-1 采购订单物料明细表报表导出'!$H:$H,0))</f>
        <v>0</v>
      </c>
      <c r="N10" s="46" cm="1">
        <f t="array" ref="N10">SUM(IF((LEFT('2-1 采购订单物料明细表报表导出'!$K:$K,7)=N$1)*('2-1 采购订单物料明细表报表导出'!$D:$D=$A10),'2-1 采购订单物料明细表报表导出'!$H:$H,0))</f>
        <v>0</v>
      </c>
      <c r="O10" s="46" cm="1">
        <f t="array" ref="O10">SUM(IF((LEFT('2-1 采购订单物料明细表报表导出'!$K:$K,7)=O$1)*('2-1 采购订单物料明细表报表导出'!$D:$D=$A10),'2-1 采购订单物料明细表报表导出'!$H:$H,0))</f>
        <v>0</v>
      </c>
    </row>
    <row r="11" ht="16.5" spans="1:15">
      <c r="A11" s="17" t="s">
        <v>3447</v>
      </c>
      <c r="B11" s="28" t="s">
        <v>137</v>
      </c>
      <c r="C11" s="29" t="s">
        <v>138</v>
      </c>
      <c r="D11" s="46" cm="1">
        <f t="array" ref="D11">SUM(IF((LEFT('2-1 采购订单物料明细表报表导出'!$K:$K,7)=D$1)*('2-1 采购订单物料明细表报表导出'!$D:$D=$A11),'2-1 采购订单物料明细表报表导出'!$H:$H,0))</f>
        <v>0</v>
      </c>
      <c r="E11" s="46" cm="1">
        <f t="array" ref="E11">SUM(IF((LEFT('2-1 采购订单物料明细表报表导出'!$K:$K,7)=E$1)*('2-1 采购订单物料明细表报表导出'!$D:$D=$A11),'2-1 采购订单物料明细表报表导出'!$H:$H,0))</f>
        <v>0</v>
      </c>
      <c r="F11" s="46" cm="1">
        <f t="array" ref="F11">SUM(IF((LEFT('2-1 采购订单物料明细表报表导出'!$K:$K,7)=F$1)*('2-1 采购订单物料明细表报表导出'!$D:$D=$A11),'2-1 采购订单物料明细表报表导出'!$H:$H,0))</f>
        <v>0</v>
      </c>
      <c r="G11" s="46" cm="1">
        <f t="array" ref="G11">SUM(IF((LEFT('2-1 采购订单物料明细表报表导出'!$K:$K,7)=G$1)*('2-1 采购订单物料明细表报表导出'!$D:$D=$A11),'2-1 采购订单物料明细表报表导出'!$H:$H,0))</f>
        <v>0</v>
      </c>
      <c r="H11" s="46" cm="1">
        <f t="array" ref="H11">SUM(IF((LEFT('2-1 采购订单物料明细表报表导出'!$K:$K,7)=H$1)*('2-1 采购订单物料明细表报表导出'!$D:$D=$A11),'2-1 采购订单物料明细表报表导出'!$H:$H,0))</f>
        <v>0</v>
      </c>
      <c r="I11" s="46" cm="1">
        <f t="array" ref="I11">SUM(IF((LEFT('2-1 采购订单物料明细表报表导出'!$K:$K,7)=I$1)*('2-1 采购订单物料明细表报表导出'!$D:$D=$A11),'2-1 采购订单物料明细表报表导出'!$H:$H,0))</f>
        <v>0</v>
      </c>
      <c r="J11" s="46" cm="1">
        <f t="array" ref="J11">SUM(IF((LEFT('2-1 采购订单物料明细表报表导出'!$K:$K,7)=J$1)*('2-1 采购订单物料明细表报表导出'!$D:$D=$A11),'2-1 采购订单物料明细表报表导出'!$H:$H,0))</f>
        <v>0</v>
      </c>
      <c r="K11" s="46" cm="1">
        <f t="array" ref="K11">SUM(IF((LEFT('2-1 采购订单物料明细表报表导出'!$K:$K,7)=K$1)*('2-1 采购订单物料明细表报表导出'!$D:$D=$A11),'2-1 采购订单物料明细表报表导出'!$H:$H,0))</f>
        <v>0</v>
      </c>
      <c r="L11" s="46" cm="1">
        <f t="array" ref="L11">SUM(IF((LEFT('2-1 采购订单物料明细表报表导出'!$K:$K,7)=L$1)*('2-1 采购订单物料明细表报表导出'!$D:$D=$A11),'2-1 采购订单物料明细表报表导出'!$H:$H,0))</f>
        <v>0</v>
      </c>
      <c r="M11" s="46" cm="1">
        <f t="array" ref="M11">SUM(IF((LEFT('2-1 采购订单物料明细表报表导出'!$K:$K,7)=M$1)*('2-1 采购订单物料明细表报表导出'!$D:$D=$A11),'2-1 采购订单物料明细表报表导出'!$H:$H,0))</f>
        <v>0</v>
      </c>
      <c r="N11" s="46" cm="1">
        <f t="array" ref="N11">SUM(IF((LEFT('2-1 采购订单物料明细表报表导出'!$K:$K,7)=N$1)*('2-1 采购订单物料明细表报表导出'!$D:$D=$A11),'2-1 采购订单物料明细表报表导出'!$H:$H,0))</f>
        <v>0</v>
      </c>
      <c r="O11" s="46" cm="1">
        <f t="array" ref="O11">SUM(IF((LEFT('2-1 采购订单物料明细表报表导出'!$K:$K,7)=O$1)*('2-1 采购订单物料明细表报表导出'!$D:$D=$A11),'2-1 采购订单物料明细表报表导出'!$H:$H,0))</f>
        <v>0</v>
      </c>
    </row>
    <row r="12" ht="16.5" spans="1:15">
      <c r="A12" s="17" t="s">
        <v>3448</v>
      </c>
      <c r="B12" s="28" t="s">
        <v>137</v>
      </c>
      <c r="C12" s="29" t="s">
        <v>138</v>
      </c>
      <c r="D12" s="46" cm="1">
        <f t="array" ref="D12">SUM(IF((LEFT('2-1 采购订单物料明细表报表导出'!$K:$K,7)=D$1)*('2-1 采购订单物料明细表报表导出'!$D:$D=$A12),'2-1 采购订单物料明细表报表导出'!$H:$H,0))</f>
        <v>0</v>
      </c>
      <c r="E12" s="46" cm="1">
        <f t="array" ref="E12">SUM(IF((LEFT('2-1 采购订单物料明细表报表导出'!$K:$K,7)=E$1)*('2-1 采购订单物料明细表报表导出'!$D:$D=$A12),'2-1 采购订单物料明细表报表导出'!$H:$H,0))</f>
        <v>0</v>
      </c>
      <c r="F12" s="46" cm="1">
        <f t="array" ref="F12">SUM(IF((LEFT('2-1 采购订单物料明细表报表导出'!$K:$K,7)=F$1)*('2-1 采购订单物料明细表报表导出'!$D:$D=$A12),'2-1 采购订单物料明细表报表导出'!$H:$H,0))</f>
        <v>0</v>
      </c>
      <c r="G12" s="46" cm="1">
        <f t="array" ref="G12">SUM(IF((LEFT('2-1 采购订单物料明细表报表导出'!$K:$K,7)=G$1)*('2-1 采购订单物料明细表报表导出'!$D:$D=$A12),'2-1 采购订单物料明细表报表导出'!$H:$H,0))</f>
        <v>0</v>
      </c>
      <c r="H12" s="46" cm="1">
        <f t="array" ref="H12">SUM(IF((LEFT('2-1 采购订单物料明细表报表导出'!$K:$K,7)=H$1)*('2-1 采购订单物料明细表报表导出'!$D:$D=$A12),'2-1 采购订单物料明细表报表导出'!$H:$H,0))</f>
        <v>0</v>
      </c>
      <c r="I12" s="46" cm="1">
        <f t="array" ref="I12">SUM(IF((LEFT('2-1 采购订单物料明细表报表导出'!$K:$K,7)=I$1)*('2-1 采购订单物料明细表报表导出'!$D:$D=$A12),'2-1 采购订单物料明细表报表导出'!$H:$H,0))</f>
        <v>0</v>
      </c>
      <c r="J12" s="46" cm="1">
        <f t="array" ref="J12">SUM(IF((LEFT('2-1 采购订单物料明细表报表导出'!$K:$K,7)=J$1)*('2-1 采购订单物料明细表报表导出'!$D:$D=$A12),'2-1 采购订单物料明细表报表导出'!$H:$H,0))</f>
        <v>0</v>
      </c>
      <c r="K12" s="46" cm="1">
        <f t="array" ref="K12">SUM(IF((LEFT('2-1 采购订单物料明细表报表导出'!$K:$K,7)=K$1)*('2-1 采购订单物料明细表报表导出'!$D:$D=$A12),'2-1 采购订单物料明细表报表导出'!$H:$H,0))</f>
        <v>0</v>
      </c>
      <c r="L12" s="46" cm="1">
        <f t="array" ref="L12">SUM(IF((LEFT('2-1 采购订单物料明细表报表导出'!$K:$K,7)=L$1)*('2-1 采购订单物料明细表报表导出'!$D:$D=$A12),'2-1 采购订单物料明细表报表导出'!$H:$H,0))</f>
        <v>0</v>
      </c>
      <c r="M12" s="46" cm="1">
        <f t="array" ref="M12">SUM(IF((LEFT('2-1 采购订单物料明细表报表导出'!$K:$K,7)=M$1)*('2-1 采购订单物料明细表报表导出'!$D:$D=$A12),'2-1 采购订单物料明细表报表导出'!$H:$H,0))</f>
        <v>0</v>
      </c>
      <c r="N12" s="46" cm="1">
        <f t="array" ref="N12">SUM(IF((LEFT('2-1 采购订单物料明细表报表导出'!$K:$K,7)=N$1)*('2-1 采购订单物料明细表报表导出'!$D:$D=$A12),'2-1 采购订单物料明细表报表导出'!$H:$H,0))</f>
        <v>0</v>
      </c>
      <c r="O12" s="46" cm="1">
        <f t="array" ref="O12">SUM(IF((LEFT('2-1 采购订单物料明细表报表导出'!$K:$K,7)=O$1)*('2-1 采购订单物料明细表报表导出'!$D:$D=$A12),'2-1 采购订单物料明细表报表导出'!$H:$H,0))</f>
        <v>0</v>
      </c>
    </row>
    <row r="13" ht="16.5" spans="1:15">
      <c r="A13" s="17" t="s">
        <v>3449</v>
      </c>
      <c r="B13" s="28" t="s">
        <v>137</v>
      </c>
      <c r="C13" s="29" t="s">
        <v>138</v>
      </c>
      <c r="D13" s="46" cm="1">
        <f t="array" ref="D13">SUM(IF((LEFT('2-1 采购订单物料明细表报表导出'!$K:$K,7)=D$1)*('2-1 采购订单物料明细表报表导出'!$D:$D=$A13),'2-1 采购订单物料明细表报表导出'!$H:$H,0))</f>
        <v>0</v>
      </c>
      <c r="E13" s="46" cm="1">
        <f t="array" ref="E13">SUM(IF((LEFT('2-1 采购订单物料明细表报表导出'!$K:$K,7)=E$1)*('2-1 采购订单物料明细表报表导出'!$D:$D=$A13),'2-1 采购订单物料明细表报表导出'!$H:$H,0))</f>
        <v>0</v>
      </c>
      <c r="F13" s="46" cm="1">
        <f t="array" ref="F13">SUM(IF((LEFT('2-1 采购订单物料明细表报表导出'!$K:$K,7)=F$1)*('2-1 采购订单物料明细表报表导出'!$D:$D=$A13),'2-1 采购订单物料明细表报表导出'!$H:$H,0))</f>
        <v>0</v>
      </c>
      <c r="G13" s="46" cm="1">
        <f t="array" ref="G13">SUM(IF((LEFT('2-1 采购订单物料明细表报表导出'!$K:$K,7)=G$1)*('2-1 采购订单物料明细表报表导出'!$D:$D=$A13),'2-1 采购订单物料明细表报表导出'!$H:$H,0))</f>
        <v>0</v>
      </c>
      <c r="H13" s="46" cm="1">
        <f t="array" ref="H13">SUM(IF((LEFT('2-1 采购订单物料明细表报表导出'!$K:$K,7)=H$1)*('2-1 采购订单物料明细表报表导出'!$D:$D=$A13),'2-1 采购订单物料明细表报表导出'!$H:$H,0))</f>
        <v>0</v>
      </c>
      <c r="I13" s="46" cm="1">
        <f t="array" ref="I13">SUM(IF((LEFT('2-1 采购订单物料明细表报表导出'!$K:$K,7)=I$1)*('2-1 采购订单物料明细表报表导出'!$D:$D=$A13),'2-1 采购订单物料明细表报表导出'!$H:$H,0))</f>
        <v>0</v>
      </c>
      <c r="J13" s="46" cm="1">
        <f t="array" ref="J13">SUM(IF((LEFT('2-1 采购订单物料明细表报表导出'!$K:$K,7)=J$1)*('2-1 采购订单物料明细表报表导出'!$D:$D=$A13),'2-1 采购订单物料明细表报表导出'!$H:$H,0))</f>
        <v>0</v>
      </c>
      <c r="K13" s="46" cm="1">
        <f t="array" ref="K13">SUM(IF((LEFT('2-1 采购订单物料明细表报表导出'!$K:$K,7)=K$1)*('2-1 采购订单物料明细表报表导出'!$D:$D=$A13),'2-1 采购订单物料明细表报表导出'!$H:$H,0))</f>
        <v>0</v>
      </c>
      <c r="L13" s="46" cm="1">
        <f t="array" ref="L13">SUM(IF((LEFT('2-1 采购订单物料明细表报表导出'!$K:$K,7)=L$1)*('2-1 采购订单物料明细表报表导出'!$D:$D=$A13),'2-1 采购订单物料明细表报表导出'!$H:$H,0))</f>
        <v>0</v>
      </c>
      <c r="M13" s="46" cm="1">
        <f t="array" ref="M13">SUM(IF((LEFT('2-1 采购订单物料明细表报表导出'!$K:$K,7)=M$1)*('2-1 采购订单物料明细表报表导出'!$D:$D=$A13),'2-1 采购订单物料明细表报表导出'!$H:$H,0))</f>
        <v>0</v>
      </c>
      <c r="N13" s="46" cm="1">
        <f t="array" ref="N13">SUM(IF((LEFT('2-1 采购订单物料明细表报表导出'!$K:$K,7)=N$1)*('2-1 采购订单物料明细表报表导出'!$D:$D=$A13),'2-1 采购订单物料明细表报表导出'!$H:$H,0))</f>
        <v>0</v>
      </c>
      <c r="O13" s="46" cm="1">
        <f t="array" ref="O13">SUM(IF((LEFT('2-1 采购订单物料明细表报表导出'!$K:$K,7)=O$1)*('2-1 采购订单物料明细表报表导出'!$D:$D=$A13),'2-1 采购订单物料明细表报表导出'!$H:$H,0))</f>
        <v>0</v>
      </c>
    </row>
    <row r="14" ht="16.5" spans="1:15">
      <c r="A14" s="17" t="s">
        <v>3450</v>
      </c>
      <c r="B14" s="28" t="s">
        <v>137</v>
      </c>
      <c r="C14" s="29" t="s">
        <v>138</v>
      </c>
      <c r="D14" s="46" cm="1">
        <f t="array" ref="D14">SUM(IF((LEFT('2-1 采购订单物料明细表报表导出'!$K:$K,7)=D$1)*('2-1 采购订单物料明细表报表导出'!$D:$D=$A14),'2-1 采购订单物料明细表报表导出'!$H:$H,0))</f>
        <v>0</v>
      </c>
      <c r="E14" s="46" cm="1">
        <f t="array" ref="E14">SUM(IF((LEFT('2-1 采购订单物料明细表报表导出'!$K:$K,7)=E$1)*('2-1 采购订单物料明细表报表导出'!$D:$D=$A14),'2-1 采购订单物料明细表报表导出'!$H:$H,0))</f>
        <v>0</v>
      </c>
      <c r="F14" s="46" cm="1">
        <f t="array" ref="F14">SUM(IF((LEFT('2-1 采购订单物料明细表报表导出'!$K:$K,7)=F$1)*('2-1 采购订单物料明细表报表导出'!$D:$D=$A14),'2-1 采购订单物料明细表报表导出'!$H:$H,0))</f>
        <v>0</v>
      </c>
      <c r="G14" s="46" cm="1">
        <f t="array" ref="G14">SUM(IF((LEFT('2-1 采购订单物料明细表报表导出'!$K:$K,7)=G$1)*('2-1 采购订单物料明细表报表导出'!$D:$D=$A14),'2-1 采购订单物料明细表报表导出'!$H:$H,0))</f>
        <v>0</v>
      </c>
      <c r="H14" s="46" cm="1">
        <f t="array" ref="H14">SUM(IF((LEFT('2-1 采购订单物料明细表报表导出'!$K:$K,7)=H$1)*('2-1 采购订单物料明细表报表导出'!$D:$D=$A14),'2-1 采购订单物料明细表报表导出'!$H:$H,0))</f>
        <v>0</v>
      </c>
      <c r="I14" s="46" cm="1">
        <f t="array" ref="I14">SUM(IF((LEFT('2-1 采购订单物料明细表报表导出'!$K:$K,7)=I$1)*('2-1 采购订单物料明细表报表导出'!$D:$D=$A14),'2-1 采购订单物料明细表报表导出'!$H:$H,0))</f>
        <v>0</v>
      </c>
      <c r="J14" s="46" cm="1">
        <f t="array" ref="J14">SUM(IF((LEFT('2-1 采购订单物料明细表报表导出'!$K:$K,7)=J$1)*('2-1 采购订单物料明细表报表导出'!$D:$D=$A14),'2-1 采购订单物料明细表报表导出'!$H:$H,0))</f>
        <v>0</v>
      </c>
      <c r="K14" s="46" cm="1">
        <f t="array" ref="K14">SUM(IF((LEFT('2-1 采购订单物料明细表报表导出'!$K:$K,7)=K$1)*('2-1 采购订单物料明细表报表导出'!$D:$D=$A14),'2-1 采购订单物料明细表报表导出'!$H:$H,0))</f>
        <v>0</v>
      </c>
      <c r="L14" s="46" cm="1">
        <f t="array" ref="L14">SUM(IF((LEFT('2-1 采购订单物料明细表报表导出'!$K:$K,7)=L$1)*('2-1 采购订单物料明细表报表导出'!$D:$D=$A14),'2-1 采购订单物料明细表报表导出'!$H:$H,0))</f>
        <v>0</v>
      </c>
      <c r="M14" s="46" cm="1">
        <f t="array" ref="M14">SUM(IF((LEFT('2-1 采购订单物料明细表报表导出'!$K:$K,7)=M$1)*('2-1 采购订单物料明细表报表导出'!$D:$D=$A14),'2-1 采购订单物料明细表报表导出'!$H:$H,0))</f>
        <v>0</v>
      </c>
      <c r="N14" s="46" cm="1">
        <f t="array" ref="N14">SUM(IF((LEFT('2-1 采购订单物料明细表报表导出'!$K:$K,7)=N$1)*('2-1 采购订单物料明细表报表导出'!$D:$D=$A14),'2-1 采购订单物料明细表报表导出'!$H:$H,0))</f>
        <v>0</v>
      </c>
      <c r="O14" s="46" cm="1">
        <f t="array" ref="O14">SUM(IF((LEFT('2-1 采购订单物料明细表报表导出'!$K:$K,7)=O$1)*('2-1 采购订单物料明细表报表导出'!$D:$D=$A14),'2-1 采购订单物料明细表报表导出'!$H:$H,0))</f>
        <v>0</v>
      </c>
    </row>
    <row r="15" ht="16.5" spans="1:15">
      <c r="A15" s="17" t="s">
        <v>3451</v>
      </c>
      <c r="B15" s="28" t="s">
        <v>137</v>
      </c>
      <c r="C15" s="29" t="s">
        <v>138</v>
      </c>
      <c r="D15" s="46" cm="1">
        <f t="array" ref="D15">SUM(IF((LEFT('2-1 采购订单物料明细表报表导出'!$K:$K,7)=D$1)*('2-1 采购订单物料明细表报表导出'!$D:$D=$A15),'2-1 采购订单物料明细表报表导出'!$H:$H,0))</f>
        <v>0</v>
      </c>
      <c r="E15" s="46" cm="1">
        <f t="array" ref="E15">SUM(IF((LEFT('2-1 采购订单物料明细表报表导出'!$K:$K,7)=E$1)*('2-1 采购订单物料明细表报表导出'!$D:$D=$A15),'2-1 采购订单物料明细表报表导出'!$H:$H,0))</f>
        <v>0</v>
      </c>
      <c r="F15" s="46" cm="1">
        <f t="array" ref="F15">SUM(IF((LEFT('2-1 采购订单物料明细表报表导出'!$K:$K,7)=F$1)*('2-1 采购订单物料明细表报表导出'!$D:$D=$A15),'2-1 采购订单物料明细表报表导出'!$H:$H,0))</f>
        <v>0</v>
      </c>
      <c r="G15" s="46" cm="1">
        <f t="array" ref="G15">SUM(IF((LEFT('2-1 采购订单物料明细表报表导出'!$K:$K,7)=G$1)*('2-1 采购订单物料明细表报表导出'!$D:$D=$A15),'2-1 采购订单物料明细表报表导出'!$H:$H,0))</f>
        <v>0</v>
      </c>
      <c r="H15" s="46" cm="1">
        <f t="array" ref="H15">SUM(IF((LEFT('2-1 采购订单物料明细表报表导出'!$K:$K,7)=H$1)*('2-1 采购订单物料明细表报表导出'!$D:$D=$A15),'2-1 采购订单物料明细表报表导出'!$H:$H,0))</f>
        <v>0</v>
      </c>
      <c r="I15" s="46" cm="1">
        <f t="array" ref="I15">SUM(IF((LEFT('2-1 采购订单物料明细表报表导出'!$K:$K,7)=I$1)*('2-1 采购订单物料明细表报表导出'!$D:$D=$A15),'2-1 采购订单物料明细表报表导出'!$H:$H,0))</f>
        <v>0</v>
      </c>
      <c r="J15" s="46" cm="1">
        <f t="array" ref="J15">SUM(IF((LEFT('2-1 采购订单物料明细表报表导出'!$K:$K,7)=J$1)*('2-1 采购订单物料明细表报表导出'!$D:$D=$A15),'2-1 采购订单物料明细表报表导出'!$H:$H,0))</f>
        <v>0</v>
      </c>
      <c r="K15" s="46" cm="1">
        <f t="array" ref="K15">SUM(IF((LEFT('2-1 采购订单物料明细表报表导出'!$K:$K,7)=K$1)*('2-1 采购订单物料明细表报表导出'!$D:$D=$A15),'2-1 采购订单物料明细表报表导出'!$H:$H,0))</f>
        <v>0</v>
      </c>
      <c r="L15" s="46" cm="1">
        <f t="array" ref="L15">SUM(IF((LEFT('2-1 采购订单物料明细表报表导出'!$K:$K,7)=L$1)*('2-1 采购订单物料明细表报表导出'!$D:$D=$A15),'2-1 采购订单物料明细表报表导出'!$H:$H,0))</f>
        <v>0</v>
      </c>
      <c r="M15" s="46" cm="1">
        <f t="array" ref="M15">SUM(IF((LEFT('2-1 采购订单物料明细表报表导出'!$K:$K,7)=M$1)*('2-1 采购订单物料明细表报表导出'!$D:$D=$A15),'2-1 采购订单物料明细表报表导出'!$H:$H,0))</f>
        <v>0</v>
      </c>
      <c r="N15" s="46" cm="1">
        <f t="array" ref="N15">SUM(IF((LEFT('2-1 采购订单物料明细表报表导出'!$K:$K,7)=N$1)*('2-1 采购订单物料明细表报表导出'!$D:$D=$A15),'2-1 采购订单物料明细表报表导出'!$H:$H,0))</f>
        <v>0</v>
      </c>
      <c r="O15" s="46" cm="1">
        <f t="array" ref="O15">SUM(IF((LEFT('2-1 采购订单物料明细表报表导出'!$K:$K,7)=O$1)*('2-1 采购订单物料明细表报表导出'!$D:$D=$A15),'2-1 采购订单物料明细表报表导出'!$H:$H,0))</f>
        <v>0</v>
      </c>
    </row>
    <row r="16" ht="16.5" spans="1:15">
      <c r="A16" s="17" t="s">
        <v>3452</v>
      </c>
      <c r="B16" s="28" t="s">
        <v>2310</v>
      </c>
      <c r="C16" s="29" t="s">
        <v>2311</v>
      </c>
      <c r="D16" s="46" cm="1">
        <f t="array" ref="D16">SUM(IF((LEFT('2-1 采购订单物料明细表报表导出'!$K:$K,7)=D$1)*('2-1 采购订单物料明细表报表导出'!$D:$D=$A16),'2-1 采购订单物料明细表报表导出'!$H:$H,0))</f>
        <v>0</v>
      </c>
      <c r="E16" s="46" cm="1">
        <f t="array" ref="E16">SUM(IF((LEFT('2-1 采购订单物料明细表报表导出'!$K:$K,7)=E$1)*('2-1 采购订单物料明细表报表导出'!$D:$D=$A16),'2-1 采购订单物料明细表报表导出'!$H:$H,0))</f>
        <v>0</v>
      </c>
      <c r="F16" s="46" cm="1">
        <f t="array" ref="F16">SUM(IF((LEFT('2-1 采购订单物料明细表报表导出'!$K:$K,7)=F$1)*('2-1 采购订单物料明细表报表导出'!$D:$D=$A16),'2-1 采购订单物料明细表报表导出'!$H:$H,0))</f>
        <v>0</v>
      </c>
      <c r="G16" s="46" cm="1">
        <f t="array" ref="G16">SUM(IF((LEFT('2-1 采购订单物料明细表报表导出'!$K:$K,7)=G$1)*('2-1 采购订单物料明细表报表导出'!$D:$D=$A16),'2-1 采购订单物料明细表报表导出'!$H:$H,0))</f>
        <v>0</v>
      </c>
      <c r="H16" s="46" cm="1">
        <f t="array" ref="H16">SUM(IF((LEFT('2-1 采购订单物料明细表报表导出'!$K:$K,7)=H$1)*('2-1 采购订单物料明细表报表导出'!$D:$D=$A16),'2-1 采购订单物料明细表报表导出'!$H:$H,0))</f>
        <v>0</v>
      </c>
      <c r="I16" s="46" cm="1">
        <f t="array" ref="I16">SUM(IF((LEFT('2-1 采购订单物料明细表报表导出'!$K:$K,7)=I$1)*('2-1 采购订单物料明细表报表导出'!$D:$D=$A16),'2-1 采购订单物料明细表报表导出'!$H:$H,0))</f>
        <v>0</v>
      </c>
      <c r="J16" s="46" cm="1">
        <f t="array" ref="J16">SUM(IF((LEFT('2-1 采购订单物料明细表报表导出'!$K:$K,7)=J$1)*('2-1 采购订单物料明细表报表导出'!$D:$D=$A16),'2-1 采购订单物料明细表报表导出'!$H:$H,0))</f>
        <v>0</v>
      </c>
      <c r="K16" s="46" cm="1">
        <f t="array" ref="K16">SUM(IF((LEFT('2-1 采购订单物料明细表报表导出'!$K:$K,7)=K$1)*('2-1 采购订单物料明细表报表导出'!$D:$D=$A16),'2-1 采购订单物料明细表报表导出'!$H:$H,0))</f>
        <v>0</v>
      </c>
      <c r="L16" s="46" cm="1">
        <f t="array" ref="L16">SUM(IF((LEFT('2-1 采购订单物料明细表报表导出'!$K:$K,7)=L$1)*('2-1 采购订单物料明细表报表导出'!$D:$D=$A16),'2-1 采购订单物料明细表报表导出'!$H:$H,0))</f>
        <v>0</v>
      </c>
      <c r="M16" s="46" cm="1">
        <f t="array" ref="M16">SUM(IF((LEFT('2-1 采购订单物料明细表报表导出'!$K:$K,7)=M$1)*('2-1 采购订单物料明细表报表导出'!$D:$D=$A16),'2-1 采购订单物料明细表报表导出'!$H:$H,0))</f>
        <v>0</v>
      </c>
      <c r="N16" s="46" cm="1">
        <f t="array" ref="N16">SUM(IF((LEFT('2-1 采购订单物料明细表报表导出'!$K:$K,7)=N$1)*('2-1 采购订单物料明细表报表导出'!$D:$D=$A16),'2-1 采购订单物料明细表报表导出'!$H:$H,0))</f>
        <v>0</v>
      </c>
      <c r="O16" s="46" cm="1">
        <f t="array" ref="O16">SUM(IF((LEFT('2-1 采购订单物料明细表报表导出'!$K:$K,7)=O$1)*('2-1 采购订单物料明细表报表导出'!$D:$D=$A16),'2-1 采购订单物料明细表报表导出'!$H:$H,0))</f>
        <v>0</v>
      </c>
    </row>
    <row r="17" ht="16.5" spans="1:15">
      <c r="A17" s="17" t="s">
        <v>3453</v>
      </c>
      <c r="B17" s="28" t="s">
        <v>2310</v>
      </c>
      <c r="C17" s="29" t="s">
        <v>2311</v>
      </c>
      <c r="D17" s="46" cm="1">
        <f t="array" ref="D17">SUM(IF((LEFT('2-1 采购订单物料明细表报表导出'!$K:$K,7)=D$1)*('2-1 采购订单物料明细表报表导出'!$D:$D=$A17),'2-1 采购订单物料明细表报表导出'!$H:$H,0))</f>
        <v>0</v>
      </c>
      <c r="E17" s="46" cm="1">
        <f t="array" ref="E17">SUM(IF((LEFT('2-1 采购订单物料明细表报表导出'!$K:$K,7)=E$1)*('2-1 采购订单物料明细表报表导出'!$D:$D=$A17),'2-1 采购订单物料明细表报表导出'!$H:$H,0))</f>
        <v>0</v>
      </c>
      <c r="F17" s="46" cm="1">
        <f t="array" ref="F17">SUM(IF((LEFT('2-1 采购订单物料明细表报表导出'!$K:$K,7)=F$1)*('2-1 采购订单物料明细表报表导出'!$D:$D=$A17),'2-1 采购订单物料明细表报表导出'!$H:$H,0))</f>
        <v>0</v>
      </c>
      <c r="G17" s="46" cm="1">
        <f t="array" ref="G17">SUM(IF((LEFT('2-1 采购订单物料明细表报表导出'!$K:$K,7)=G$1)*('2-1 采购订单物料明细表报表导出'!$D:$D=$A17),'2-1 采购订单物料明细表报表导出'!$H:$H,0))</f>
        <v>0</v>
      </c>
      <c r="H17" s="46" cm="1">
        <f t="array" ref="H17">SUM(IF((LEFT('2-1 采购订单物料明细表报表导出'!$K:$K,7)=H$1)*('2-1 采购订单物料明细表报表导出'!$D:$D=$A17),'2-1 采购订单物料明细表报表导出'!$H:$H,0))</f>
        <v>0</v>
      </c>
      <c r="I17" s="46" cm="1">
        <f t="array" ref="I17">SUM(IF((LEFT('2-1 采购订单物料明细表报表导出'!$K:$K,7)=I$1)*('2-1 采购订单物料明细表报表导出'!$D:$D=$A17),'2-1 采购订单物料明细表报表导出'!$H:$H,0))</f>
        <v>0</v>
      </c>
      <c r="J17" s="46" cm="1">
        <f t="array" ref="J17">SUM(IF((LEFT('2-1 采购订单物料明细表报表导出'!$K:$K,7)=J$1)*('2-1 采购订单物料明细表报表导出'!$D:$D=$A17),'2-1 采购订单物料明细表报表导出'!$H:$H,0))</f>
        <v>0</v>
      </c>
      <c r="K17" s="46" cm="1">
        <f t="array" ref="K17">SUM(IF((LEFT('2-1 采购订单物料明细表报表导出'!$K:$K,7)=K$1)*('2-1 采购订单物料明细表报表导出'!$D:$D=$A17),'2-1 采购订单物料明细表报表导出'!$H:$H,0))</f>
        <v>0</v>
      </c>
      <c r="L17" s="46" cm="1">
        <f t="array" ref="L17">SUM(IF((LEFT('2-1 采购订单物料明细表报表导出'!$K:$K,7)=L$1)*('2-1 采购订单物料明细表报表导出'!$D:$D=$A17),'2-1 采购订单物料明细表报表导出'!$H:$H,0))</f>
        <v>0</v>
      </c>
      <c r="M17" s="46" cm="1">
        <f t="array" ref="M17">SUM(IF((LEFT('2-1 采购订单物料明细表报表导出'!$K:$K,7)=M$1)*('2-1 采购订单物料明细表报表导出'!$D:$D=$A17),'2-1 采购订单物料明细表报表导出'!$H:$H,0))</f>
        <v>0</v>
      </c>
      <c r="N17" s="46" cm="1">
        <f t="array" ref="N17">SUM(IF((LEFT('2-1 采购订单物料明细表报表导出'!$K:$K,7)=N$1)*('2-1 采购订单物料明细表报表导出'!$D:$D=$A17),'2-1 采购订单物料明细表报表导出'!$H:$H,0))</f>
        <v>0</v>
      </c>
      <c r="O17" s="46" cm="1">
        <f t="array" ref="O17">SUM(IF((LEFT('2-1 采购订单物料明细表报表导出'!$K:$K,7)=O$1)*('2-1 采购订单物料明细表报表导出'!$D:$D=$A17),'2-1 采购订单物料明细表报表导出'!$H:$H,0))</f>
        <v>0</v>
      </c>
    </row>
    <row r="18" ht="16.5" spans="1:15">
      <c r="A18" s="17" t="s">
        <v>3454</v>
      </c>
      <c r="B18" s="28" t="s">
        <v>2310</v>
      </c>
      <c r="C18" s="29" t="s">
        <v>2311</v>
      </c>
      <c r="D18" s="46" cm="1">
        <f t="array" ref="D18">SUM(IF((LEFT('2-1 采购订单物料明细表报表导出'!$K:$K,7)=D$1)*('2-1 采购订单物料明细表报表导出'!$D:$D=$A18),'2-1 采购订单物料明细表报表导出'!$H:$H,0))</f>
        <v>0</v>
      </c>
      <c r="E18" s="46" cm="1">
        <f t="array" ref="E18">SUM(IF((LEFT('2-1 采购订单物料明细表报表导出'!$K:$K,7)=E$1)*('2-1 采购订单物料明细表报表导出'!$D:$D=$A18),'2-1 采购订单物料明细表报表导出'!$H:$H,0))</f>
        <v>0</v>
      </c>
      <c r="F18" s="46" cm="1">
        <f t="array" ref="F18">SUM(IF((LEFT('2-1 采购订单物料明细表报表导出'!$K:$K,7)=F$1)*('2-1 采购订单物料明细表报表导出'!$D:$D=$A18),'2-1 采购订单物料明细表报表导出'!$H:$H,0))</f>
        <v>0</v>
      </c>
      <c r="G18" s="46" cm="1">
        <f t="array" ref="G18">SUM(IF((LEFT('2-1 采购订单物料明细表报表导出'!$K:$K,7)=G$1)*('2-1 采购订单物料明细表报表导出'!$D:$D=$A18),'2-1 采购订单物料明细表报表导出'!$H:$H,0))</f>
        <v>0</v>
      </c>
      <c r="H18" s="46" cm="1">
        <f t="array" ref="H18">SUM(IF((LEFT('2-1 采购订单物料明细表报表导出'!$K:$K,7)=H$1)*('2-1 采购订单物料明细表报表导出'!$D:$D=$A18),'2-1 采购订单物料明细表报表导出'!$H:$H,0))</f>
        <v>0</v>
      </c>
      <c r="I18" s="46" cm="1">
        <f t="array" ref="I18">SUM(IF((LEFT('2-1 采购订单物料明细表报表导出'!$K:$K,7)=I$1)*('2-1 采购订单物料明细表报表导出'!$D:$D=$A18),'2-1 采购订单物料明细表报表导出'!$H:$H,0))</f>
        <v>0</v>
      </c>
      <c r="J18" s="46" cm="1">
        <f t="array" ref="J18">SUM(IF((LEFT('2-1 采购订单物料明细表报表导出'!$K:$K,7)=J$1)*('2-1 采购订单物料明细表报表导出'!$D:$D=$A18),'2-1 采购订单物料明细表报表导出'!$H:$H,0))</f>
        <v>0</v>
      </c>
      <c r="K18" s="46" cm="1">
        <f t="array" ref="K18">SUM(IF((LEFT('2-1 采购订单物料明细表报表导出'!$K:$K,7)=K$1)*('2-1 采购订单物料明细表报表导出'!$D:$D=$A18),'2-1 采购订单物料明细表报表导出'!$H:$H,0))</f>
        <v>0</v>
      </c>
      <c r="L18" s="46" cm="1">
        <f t="array" ref="L18">SUM(IF((LEFT('2-1 采购订单物料明细表报表导出'!$K:$K,7)=L$1)*('2-1 采购订单物料明细表报表导出'!$D:$D=$A18),'2-1 采购订单物料明细表报表导出'!$H:$H,0))</f>
        <v>0</v>
      </c>
      <c r="M18" s="46" cm="1">
        <f t="array" ref="M18">SUM(IF((LEFT('2-1 采购订单物料明细表报表导出'!$K:$K,7)=M$1)*('2-1 采购订单物料明细表报表导出'!$D:$D=$A18),'2-1 采购订单物料明细表报表导出'!$H:$H,0))</f>
        <v>0</v>
      </c>
      <c r="N18" s="46" cm="1">
        <f t="array" ref="N18">SUM(IF((LEFT('2-1 采购订单物料明细表报表导出'!$K:$K,7)=N$1)*('2-1 采购订单物料明细表报表导出'!$D:$D=$A18),'2-1 采购订单物料明细表报表导出'!$H:$H,0))</f>
        <v>0</v>
      </c>
      <c r="O18" s="46" cm="1">
        <f t="array" ref="O18">SUM(IF((LEFT('2-1 采购订单物料明细表报表导出'!$K:$K,7)=O$1)*('2-1 采购订单物料明细表报表导出'!$D:$D=$A18),'2-1 采购订单物料明细表报表导出'!$H:$H,0))</f>
        <v>0</v>
      </c>
    </row>
    <row r="19" ht="16.5" spans="1:15">
      <c r="A19" s="17" t="s">
        <v>3455</v>
      </c>
      <c r="B19" s="28" t="s">
        <v>2310</v>
      </c>
      <c r="C19" s="29" t="s">
        <v>2311</v>
      </c>
      <c r="D19" s="46" cm="1">
        <f t="array" ref="D19">SUM(IF((LEFT('2-1 采购订单物料明细表报表导出'!$K:$K,7)=D$1)*('2-1 采购订单物料明细表报表导出'!$D:$D=$A19),'2-1 采购订单物料明细表报表导出'!$H:$H,0))</f>
        <v>0</v>
      </c>
      <c r="E19" s="46" cm="1">
        <f t="array" ref="E19">SUM(IF((LEFT('2-1 采购订单物料明细表报表导出'!$K:$K,7)=E$1)*('2-1 采购订单物料明细表报表导出'!$D:$D=$A19),'2-1 采购订单物料明细表报表导出'!$H:$H,0))</f>
        <v>0</v>
      </c>
      <c r="F19" s="46" cm="1">
        <f t="array" ref="F19">SUM(IF((LEFT('2-1 采购订单物料明细表报表导出'!$K:$K,7)=F$1)*('2-1 采购订单物料明细表报表导出'!$D:$D=$A19),'2-1 采购订单物料明细表报表导出'!$H:$H,0))</f>
        <v>0</v>
      </c>
      <c r="G19" s="46" cm="1">
        <f t="array" ref="G19">SUM(IF((LEFT('2-1 采购订单物料明细表报表导出'!$K:$K,7)=G$1)*('2-1 采购订单物料明细表报表导出'!$D:$D=$A19),'2-1 采购订单物料明细表报表导出'!$H:$H,0))</f>
        <v>0</v>
      </c>
      <c r="H19" s="46" cm="1">
        <f t="array" ref="H19">SUM(IF((LEFT('2-1 采购订单物料明细表报表导出'!$K:$K,7)=H$1)*('2-1 采购订单物料明细表报表导出'!$D:$D=$A19),'2-1 采购订单物料明细表报表导出'!$H:$H,0))</f>
        <v>0</v>
      </c>
      <c r="I19" s="46" cm="1">
        <f t="array" ref="I19">SUM(IF((LEFT('2-1 采购订单物料明细表报表导出'!$K:$K,7)=I$1)*('2-1 采购订单物料明细表报表导出'!$D:$D=$A19),'2-1 采购订单物料明细表报表导出'!$H:$H,0))</f>
        <v>0</v>
      </c>
      <c r="J19" s="46" cm="1">
        <f t="array" ref="J19">SUM(IF((LEFT('2-1 采购订单物料明细表报表导出'!$K:$K,7)=J$1)*('2-1 采购订单物料明细表报表导出'!$D:$D=$A19),'2-1 采购订单物料明细表报表导出'!$H:$H,0))</f>
        <v>0</v>
      </c>
      <c r="K19" s="46" cm="1">
        <f t="array" ref="K19">SUM(IF((LEFT('2-1 采购订单物料明细表报表导出'!$K:$K,7)=K$1)*('2-1 采购订单物料明细表报表导出'!$D:$D=$A19),'2-1 采购订单物料明细表报表导出'!$H:$H,0))</f>
        <v>0</v>
      </c>
      <c r="L19" s="46" cm="1">
        <f t="array" ref="L19">SUM(IF((LEFT('2-1 采购订单物料明细表报表导出'!$K:$K,7)=L$1)*('2-1 采购订单物料明细表报表导出'!$D:$D=$A19),'2-1 采购订单物料明细表报表导出'!$H:$H,0))</f>
        <v>0</v>
      </c>
      <c r="M19" s="46" cm="1">
        <f t="array" ref="M19">SUM(IF((LEFT('2-1 采购订单物料明细表报表导出'!$K:$K,7)=M$1)*('2-1 采购订单物料明细表报表导出'!$D:$D=$A19),'2-1 采购订单物料明细表报表导出'!$H:$H,0))</f>
        <v>0</v>
      </c>
      <c r="N19" s="46" cm="1">
        <f t="array" ref="N19">SUM(IF((LEFT('2-1 采购订单物料明细表报表导出'!$K:$K,7)=N$1)*('2-1 采购订单物料明细表报表导出'!$D:$D=$A19),'2-1 采购订单物料明细表报表导出'!$H:$H,0))</f>
        <v>0</v>
      </c>
      <c r="O19" s="46" cm="1">
        <f t="array" ref="O19">SUM(IF((LEFT('2-1 采购订单物料明细表报表导出'!$K:$K,7)=O$1)*('2-1 采购订单物料明细表报表导出'!$D:$D=$A19),'2-1 采购订单物料明细表报表导出'!$H:$H,0))</f>
        <v>0</v>
      </c>
    </row>
    <row r="20" ht="16.5" spans="1:15">
      <c r="A20" s="17" t="s">
        <v>3074</v>
      </c>
      <c r="B20" s="28" t="s">
        <v>2310</v>
      </c>
      <c r="C20" s="29" t="s">
        <v>2311</v>
      </c>
      <c r="D20" s="46" cm="1">
        <f t="array" ref="D20">SUM(IF((LEFT('2-1 采购订单物料明细表报表导出'!$K:$K,7)=D$1)*('2-1 采购订单物料明细表报表导出'!$D:$D=$A20),'2-1 采购订单物料明细表报表导出'!$H:$H,0))</f>
        <v>0</v>
      </c>
      <c r="E20" s="46" cm="1">
        <f t="array" ref="E20">SUM(IF((LEFT('2-1 采购订单物料明细表报表导出'!$K:$K,7)=E$1)*('2-1 采购订单物料明细表报表导出'!$D:$D=$A20),'2-1 采购订单物料明细表报表导出'!$H:$H,0))</f>
        <v>0</v>
      </c>
      <c r="F20" s="46" cm="1">
        <f t="array" ref="F20">SUM(IF((LEFT('2-1 采购订单物料明细表报表导出'!$K:$K,7)=F$1)*('2-1 采购订单物料明细表报表导出'!$D:$D=$A20),'2-1 采购订单物料明细表报表导出'!$H:$H,0))</f>
        <v>287.56</v>
      </c>
      <c r="G20" s="46" cm="1">
        <f t="array" ref="G20">SUM(IF((LEFT('2-1 采购订单物料明细表报表导出'!$K:$K,7)=G$1)*('2-1 采购订单物料明细表报表导出'!$D:$D=$A20),'2-1 采购订单物料明细表报表导出'!$H:$H,0))</f>
        <v>0</v>
      </c>
      <c r="H20" s="46" cm="1">
        <f t="array" ref="H20">SUM(IF((LEFT('2-1 采购订单物料明细表报表导出'!$K:$K,7)=H$1)*('2-1 采购订单物料明细表报表导出'!$D:$D=$A20),'2-1 采购订单物料明细表报表导出'!$H:$H,0))</f>
        <v>0</v>
      </c>
      <c r="I20" s="46" cm="1">
        <f t="array" ref="I20">SUM(IF((LEFT('2-1 采购订单物料明细表报表导出'!$K:$K,7)=I$1)*('2-1 采购订单物料明细表报表导出'!$D:$D=$A20),'2-1 采购订单物料明细表报表导出'!$H:$H,0))</f>
        <v>0</v>
      </c>
      <c r="J20" s="46" cm="1">
        <f t="array" ref="J20">SUM(IF((LEFT('2-1 采购订单物料明细表报表导出'!$K:$K,7)=J$1)*('2-1 采购订单物料明细表报表导出'!$D:$D=$A20),'2-1 采购订单物料明细表报表导出'!$H:$H,0))</f>
        <v>0</v>
      </c>
      <c r="K20" s="46" cm="1">
        <f t="array" ref="K20">SUM(IF((LEFT('2-1 采购订单物料明细表报表导出'!$K:$K,7)=K$1)*('2-1 采购订单物料明细表报表导出'!$D:$D=$A20),'2-1 采购订单物料明细表报表导出'!$H:$H,0))</f>
        <v>0</v>
      </c>
      <c r="L20" s="46" cm="1">
        <f t="array" ref="L20">SUM(IF((LEFT('2-1 采购订单物料明细表报表导出'!$K:$K,7)=L$1)*('2-1 采购订单物料明细表报表导出'!$D:$D=$A20),'2-1 采购订单物料明细表报表导出'!$H:$H,0))</f>
        <v>0</v>
      </c>
      <c r="M20" s="46" cm="1">
        <f t="array" ref="M20">SUM(IF((LEFT('2-1 采购订单物料明细表报表导出'!$K:$K,7)=M$1)*('2-1 采购订单物料明细表报表导出'!$D:$D=$A20),'2-1 采购订单物料明细表报表导出'!$H:$H,0))</f>
        <v>0</v>
      </c>
      <c r="N20" s="46" cm="1">
        <f t="array" ref="N20">SUM(IF((LEFT('2-1 采购订单物料明细表报表导出'!$K:$K,7)=N$1)*('2-1 采购订单物料明细表报表导出'!$D:$D=$A20),'2-1 采购订单物料明细表报表导出'!$H:$H,0))</f>
        <v>0</v>
      </c>
      <c r="O20" s="46" cm="1">
        <f t="array" ref="O20">SUM(IF((LEFT('2-1 采购订单物料明细表报表导出'!$K:$K,7)=O$1)*('2-1 采购订单物料明细表报表导出'!$D:$D=$A20),'2-1 采购订单物料明细表报表导出'!$H:$H,0))</f>
        <v>0</v>
      </c>
    </row>
    <row r="21" ht="16.5" spans="1:15">
      <c r="A21" s="17" t="s">
        <v>3456</v>
      </c>
      <c r="B21" s="28" t="s">
        <v>2310</v>
      </c>
      <c r="C21" s="29" t="s">
        <v>2311</v>
      </c>
      <c r="D21" s="46" cm="1">
        <f t="array" ref="D21">SUM(IF((LEFT('2-1 采购订单物料明细表报表导出'!$K:$K,7)=D$1)*('2-1 采购订单物料明细表报表导出'!$D:$D=$A21),'2-1 采购订单物料明细表报表导出'!$H:$H,0))</f>
        <v>0</v>
      </c>
      <c r="E21" s="46" cm="1">
        <f t="array" ref="E21">SUM(IF((LEFT('2-1 采购订单物料明细表报表导出'!$K:$K,7)=E$1)*('2-1 采购订单物料明细表报表导出'!$D:$D=$A21),'2-1 采购订单物料明细表报表导出'!$H:$H,0))</f>
        <v>0</v>
      </c>
      <c r="F21" s="46" cm="1">
        <f t="array" ref="F21">SUM(IF((LEFT('2-1 采购订单物料明细表报表导出'!$K:$K,7)=F$1)*('2-1 采购订单物料明细表报表导出'!$D:$D=$A21),'2-1 采购订单物料明细表报表导出'!$H:$H,0))</f>
        <v>0</v>
      </c>
      <c r="G21" s="46" cm="1">
        <f t="array" ref="G21">SUM(IF((LEFT('2-1 采购订单物料明细表报表导出'!$K:$K,7)=G$1)*('2-1 采购订单物料明细表报表导出'!$D:$D=$A21),'2-1 采购订单物料明细表报表导出'!$H:$H,0))</f>
        <v>0</v>
      </c>
      <c r="H21" s="46" cm="1">
        <f t="array" ref="H21">SUM(IF((LEFT('2-1 采购订单物料明细表报表导出'!$K:$K,7)=H$1)*('2-1 采购订单物料明细表报表导出'!$D:$D=$A21),'2-1 采购订单物料明细表报表导出'!$H:$H,0))</f>
        <v>0</v>
      </c>
      <c r="I21" s="46" cm="1">
        <f t="array" ref="I21">SUM(IF((LEFT('2-1 采购订单物料明细表报表导出'!$K:$K,7)=I$1)*('2-1 采购订单物料明细表报表导出'!$D:$D=$A21),'2-1 采购订单物料明细表报表导出'!$H:$H,0))</f>
        <v>0</v>
      </c>
      <c r="J21" s="46" cm="1">
        <f t="array" ref="J21">SUM(IF((LEFT('2-1 采购订单物料明细表报表导出'!$K:$K,7)=J$1)*('2-1 采购订单物料明细表报表导出'!$D:$D=$A21),'2-1 采购订单物料明细表报表导出'!$H:$H,0))</f>
        <v>0</v>
      </c>
      <c r="K21" s="46" cm="1">
        <f t="array" ref="K21">SUM(IF((LEFT('2-1 采购订单物料明细表报表导出'!$K:$K,7)=K$1)*('2-1 采购订单物料明细表报表导出'!$D:$D=$A21),'2-1 采购订单物料明细表报表导出'!$H:$H,0))</f>
        <v>0</v>
      </c>
      <c r="L21" s="46" cm="1">
        <f t="array" ref="L21">SUM(IF((LEFT('2-1 采购订单物料明细表报表导出'!$K:$K,7)=L$1)*('2-1 采购订单物料明细表报表导出'!$D:$D=$A21),'2-1 采购订单物料明细表报表导出'!$H:$H,0))</f>
        <v>0</v>
      </c>
      <c r="M21" s="46" cm="1">
        <f t="array" ref="M21">SUM(IF((LEFT('2-1 采购订单物料明细表报表导出'!$K:$K,7)=M$1)*('2-1 采购订单物料明细表报表导出'!$D:$D=$A21),'2-1 采购订单物料明细表报表导出'!$H:$H,0))</f>
        <v>0</v>
      </c>
      <c r="N21" s="46" cm="1">
        <f t="array" ref="N21">SUM(IF((LEFT('2-1 采购订单物料明细表报表导出'!$K:$K,7)=N$1)*('2-1 采购订单物料明细表报表导出'!$D:$D=$A21),'2-1 采购订单物料明细表报表导出'!$H:$H,0))</f>
        <v>0</v>
      </c>
      <c r="O21" s="46" cm="1">
        <f t="array" ref="O21">SUM(IF((LEFT('2-1 采购订单物料明细表报表导出'!$K:$K,7)=O$1)*('2-1 采购订单物料明细表报表导出'!$D:$D=$A21),'2-1 采购订单物料明细表报表导出'!$H:$H,0))</f>
        <v>0</v>
      </c>
    </row>
    <row r="22" ht="16.5" spans="1:15">
      <c r="A22" s="17" t="s">
        <v>3457</v>
      </c>
      <c r="B22" s="28" t="s">
        <v>2310</v>
      </c>
      <c r="C22" s="29" t="s">
        <v>2311</v>
      </c>
      <c r="D22" s="46" cm="1">
        <f t="array" ref="D22">SUM(IF((LEFT('2-1 采购订单物料明细表报表导出'!$K:$K,7)=D$1)*('2-1 采购订单物料明细表报表导出'!$D:$D=$A22),'2-1 采购订单物料明细表报表导出'!$H:$H,0))</f>
        <v>0</v>
      </c>
      <c r="E22" s="46" cm="1">
        <f t="array" ref="E22">SUM(IF((LEFT('2-1 采购订单物料明细表报表导出'!$K:$K,7)=E$1)*('2-1 采购订单物料明细表报表导出'!$D:$D=$A22),'2-1 采购订单物料明细表报表导出'!$H:$H,0))</f>
        <v>0</v>
      </c>
      <c r="F22" s="46" cm="1">
        <f t="array" ref="F22">SUM(IF((LEFT('2-1 采购订单物料明细表报表导出'!$K:$K,7)=F$1)*('2-1 采购订单物料明细表报表导出'!$D:$D=$A22),'2-1 采购订单物料明细表报表导出'!$H:$H,0))</f>
        <v>0</v>
      </c>
      <c r="G22" s="46" cm="1">
        <f t="array" ref="G22">SUM(IF((LEFT('2-1 采购订单物料明细表报表导出'!$K:$K,7)=G$1)*('2-1 采购订单物料明细表报表导出'!$D:$D=$A22),'2-1 采购订单物料明细表报表导出'!$H:$H,0))</f>
        <v>0</v>
      </c>
      <c r="H22" s="46" cm="1">
        <f t="array" ref="H22">SUM(IF((LEFT('2-1 采购订单物料明细表报表导出'!$K:$K,7)=H$1)*('2-1 采购订单物料明细表报表导出'!$D:$D=$A22),'2-1 采购订单物料明细表报表导出'!$H:$H,0))</f>
        <v>0</v>
      </c>
      <c r="I22" s="46" cm="1">
        <f t="array" ref="I22">SUM(IF((LEFT('2-1 采购订单物料明细表报表导出'!$K:$K,7)=I$1)*('2-1 采购订单物料明细表报表导出'!$D:$D=$A22),'2-1 采购订单物料明细表报表导出'!$H:$H,0))</f>
        <v>0</v>
      </c>
      <c r="J22" s="46" cm="1">
        <f t="array" ref="J22">SUM(IF((LEFT('2-1 采购订单物料明细表报表导出'!$K:$K,7)=J$1)*('2-1 采购订单物料明细表报表导出'!$D:$D=$A22),'2-1 采购订单物料明细表报表导出'!$H:$H,0))</f>
        <v>0</v>
      </c>
      <c r="K22" s="46" cm="1">
        <f t="array" ref="K22">SUM(IF((LEFT('2-1 采购订单物料明细表报表导出'!$K:$K,7)=K$1)*('2-1 采购订单物料明细表报表导出'!$D:$D=$A22),'2-1 采购订单物料明细表报表导出'!$H:$H,0))</f>
        <v>0</v>
      </c>
      <c r="L22" s="46" cm="1">
        <f t="array" ref="L22">SUM(IF((LEFT('2-1 采购订单物料明细表报表导出'!$K:$K,7)=L$1)*('2-1 采购订单物料明细表报表导出'!$D:$D=$A22),'2-1 采购订单物料明细表报表导出'!$H:$H,0))</f>
        <v>0</v>
      </c>
      <c r="M22" s="46" cm="1">
        <f t="array" ref="M22">SUM(IF((LEFT('2-1 采购订单物料明细表报表导出'!$K:$K,7)=M$1)*('2-1 采购订单物料明细表报表导出'!$D:$D=$A22),'2-1 采购订单物料明细表报表导出'!$H:$H,0))</f>
        <v>0</v>
      </c>
      <c r="N22" s="46" cm="1">
        <f t="array" ref="N22">SUM(IF((LEFT('2-1 采购订单物料明细表报表导出'!$K:$K,7)=N$1)*('2-1 采购订单物料明细表报表导出'!$D:$D=$A22),'2-1 采购订单物料明细表报表导出'!$H:$H,0))</f>
        <v>0</v>
      </c>
      <c r="O22" s="46" cm="1">
        <f t="array" ref="O22">SUM(IF((LEFT('2-1 采购订单物料明细表报表导出'!$K:$K,7)=O$1)*('2-1 采购订单物料明细表报表导出'!$D:$D=$A22),'2-1 采购订单物料明细表报表导出'!$H:$H,0))</f>
        <v>0</v>
      </c>
    </row>
    <row r="23" ht="16.5" spans="1:15">
      <c r="A23" s="17" t="s">
        <v>2967</v>
      </c>
      <c r="B23" s="28" t="s">
        <v>2310</v>
      </c>
      <c r="C23" s="29" t="s">
        <v>2311</v>
      </c>
      <c r="D23" s="46" cm="1">
        <f t="array" ref="D23">SUM(IF((LEFT('2-1 采购订单物料明细表报表导出'!$K:$K,7)=D$1)*('2-1 采购订单物料明细表报表导出'!$D:$D=$A23),'2-1 采购订单物料明细表报表导出'!$H:$H,0))</f>
        <v>0</v>
      </c>
      <c r="E23" s="46" cm="1">
        <f t="array" ref="E23">SUM(IF((LEFT('2-1 采购订单物料明细表报表导出'!$K:$K,7)=E$1)*('2-1 采购订单物料明细表报表导出'!$D:$D=$A23),'2-1 采购订单物料明细表报表导出'!$H:$H,0))</f>
        <v>0</v>
      </c>
      <c r="F23" s="46" cm="1">
        <f t="array" ref="F23">SUM(IF((LEFT('2-1 采购订单物料明细表报表导出'!$K:$K,7)=F$1)*('2-1 采购订单物料明细表报表导出'!$D:$D=$A23),'2-1 采购订单物料明细表报表导出'!$H:$H,0))</f>
        <v>0</v>
      </c>
      <c r="G23" s="46" cm="1">
        <f t="array" ref="G23">SUM(IF((LEFT('2-1 采购订单物料明细表报表导出'!$K:$K,7)=G$1)*('2-1 采购订单物料明细表报表导出'!$D:$D=$A23),'2-1 采购订单物料明细表报表导出'!$H:$H,0))</f>
        <v>3650</v>
      </c>
      <c r="H23" s="46" cm="1">
        <f t="array" ref="H23">SUM(IF((LEFT('2-1 采购订单物料明细表报表导出'!$K:$K,7)=H$1)*('2-1 采购订单物料明细表报表导出'!$D:$D=$A23),'2-1 采购订单物料明细表报表导出'!$H:$H,0))</f>
        <v>0</v>
      </c>
      <c r="I23" s="46" cm="1">
        <f t="array" ref="I23">SUM(IF((LEFT('2-1 采购订单物料明细表报表导出'!$K:$K,7)=I$1)*('2-1 采购订单物料明细表报表导出'!$D:$D=$A23),'2-1 采购订单物料明细表报表导出'!$H:$H,0))</f>
        <v>0</v>
      </c>
      <c r="J23" s="46" cm="1">
        <f t="array" ref="J23">SUM(IF((LEFT('2-1 采购订单物料明细表报表导出'!$K:$K,7)=J$1)*('2-1 采购订单物料明细表报表导出'!$D:$D=$A23),'2-1 采购订单物料明细表报表导出'!$H:$H,0))</f>
        <v>0</v>
      </c>
      <c r="K23" s="46" cm="1">
        <f t="array" ref="K23">SUM(IF((LEFT('2-1 采购订单物料明细表报表导出'!$K:$K,7)=K$1)*('2-1 采购订单物料明细表报表导出'!$D:$D=$A23),'2-1 采购订单物料明细表报表导出'!$H:$H,0))</f>
        <v>0</v>
      </c>
      <c r="L23" s="46" cm="1">
        <f t="array" ref="L23">SUM(IF((LEFT('2-1 采购订单物料明细表报表导出'!$K:$K,7)=L$1)*('2-1 采购订单物料明细表报表导出'!$D:$D=$A23),'2-1 采购订单物料明细表报表导出'!$H:$H,0))</f>
        <v>0</v>
      </c>
      <c r="M23" s="46" cm="1">
        <f t="array" ref="M23">SUM(IF((LEFT('2-1 采购订单物料明细表报表导出'!$K:$K,7)=M$1)*('2-1 采购订单物料明细表报表导出'!$D:$D=$A23),'2-1 采购订单物料明细表报表导出'!$H:$H,0))</f>
        <v>0</v>
      </c>
      <c r="N23" s="46" cm="1">
        <f t="array" ref="N23">SUM(IF((LEFT('2-1 采购订单物料明细表报表导出'!$K:$K,7)=N$1)*('2-1 采购订单物料明细表报表导出'!$D:$D=$A23),'2-1 采购订单物料明细表报表导出'!$H:$H,0))</f>
        <v>0</v>
      </c>
      <c r="O23" s="46" cm="1">
        <f t="array" ref="O23">SUM(IF((LEFT('2-1 采购订单物料明细表报表导出'!$K:$K,7)=O$1)*('2-1 采购订单物料明细表报表导出'!$D:$D=$A23),'2-1 采购订单物料明细表报表导出'!$H:$H,0))</f>
        <v>0</v>
      </c>
    </row>
    <row r="24" ht="16.5" spans="1:15">
      <c r="A24" s="17" t="s">
        <v>3458</v>
      </c>
      <c r="B24" s="28" t="s">
        <v>2310</v>
      </c>
      <c r="C24" s="29" t="s">
        <v>2311</v>
      </c>
      <c r="D24" s="46" cm="1">
        <f t="array" ref="D24">SUM(IF((LEFT('2-1 采购订单物料明细表报表导出'!$K:$K,7)=D$1)*('2-1 采购订单物料明细表报表导出'!$D:$D=$A24),'2-1 采购订单物料明细表报表导出'!$H:$H,0))</f>
        <v>0</v>
      </c>
      <c r="E24" s="46" cm="1">
        <f t="array" ref="E24">SUM(IF((LEFT('2-1 采购订单物料明细表报表导出'!$K:$K,7)=E$1)*('2-1 采购订单物料明细表报表导出'!$D:$D=$A24),'2-1 采购订单物料明细表报表导出'!$H:$H,0))</f>
        <v>0</v>
      </c>
      <c r="F24" s="46" cm="1">
        <f t="array" ref="F24">SUM(IF((LEFT('2-1 采购订单物料明细表报表导出'!$K:$K,7)=F$1)*('2-1 采购订单物料明细表报表导出'!$D:$D=$A24),'2-1 采购订单物料明细表报表导出'!$H:$H,0))</f>
        <v>0</v>
      </c>
      <c r="G24" s="46" cm="1">
        <f t="array" ref="G24">SUM(IF((LEFT('2-1 采购订单物料明细表报表导出'!$K:$K,7)=G$1)*('2-1 采购订单物料明细表报表导出'!$D:$D=$A24),'2-1 采购订单物料明细表报表导出'!$H:$H,0))</f>
        <v>0</v>
      </c>
      <c r="H24" s="46" cm="1">
        <f t="array" ref="H24">SUM(IF((LEFT('2-1 采购订单物料明细表报表导出'!$K:$K,7)=H$1)*('2-1 采购订单物料明细表报表导出'!$D:$D=$A24),'2-1 采购订单物料明细表报表导出'!$H:$H,0))</f>
        <v>0</v>
      </c>
      <c r="I24" s="46" cm="1">
        <f t="array" ref="I24">SUM(IF((LEFT('2-1 采购订单物料明细表报表导出'!$K:$K,7)=I$1)*('2-1 采购订单物料明细表报表导出'!$D:$D=$A24),'2-1 采购订单物料明细表报表导出'!$H:$H,0))</f>
        <v>0</v>
      </c>
      <c r="J24" s="46" cm="1">
        <f t="array" ref="J24">SUM(IF((LEFT('2-1 采购订单物料明细表报表导出'!$K:$K,7)=J$1)*('2-1 采购订单物料明细表报表导出'!$D:$D=$A24),'2-1 采购订单物料明细表报表导出'!$H:$H,0))</f>
        <v>0</v>
      </c>
      <c r="K24" s="46" cm="1">
        <f t="array" ref="K24">SUM(IF((LEFT('2-1 采购订单物料明细表报表导出'!$K:$K,7)=K$1)*('2-1 采购订单物料明细表报表导出'!$D:$D=$A24),'2-1 采购订单物料明细表报表导出'!$H:$H,0))</f>
        <v>0</v>
      </c>
      <c r="L24" s="46" cm="1">
        <f t="array" ref="L24">SUM(IF((LEFT('2-1 采购订单物料明细表报表导出'!$K:$K,7)=L$1)*('2-1 采购订单物料明细表报表导出'!$D:$D=$A24),'2-1 采购订单物料明细表报表导出'!$H:$H,0))</f>
        <v>0</v>
      </c>
      <c r="M24" s="46" cm="1">
        <f t="array" ref="M24">SUM(IF((LEFT('2-1 采购订单物料明细表报表导出'!$K:$K,7)=M$1)*('2-1 采购订单物料明细表报表导出'!$D:$D=$A24),'2-1 采购订单物料明细表报表导出'!$H:$H,0))</f>
        <v>0</v>
      </c>
      <c r="N24" s="46" cm="1">
        <f t="array" ref="N24">SUM(IF((LEFT('2-1 采购订单物料明细表报表导出'!$K:$K,7)=N$1)*('2-1 采购订单物料明细表报表导出'!$D:$D=$A24),'2-1 采购订单物料明细表报表导出'!$H:$H,0))</f>
        <v>0</v>
      </c>
      <c r="O24" s="46" cm="1">
        <f t="array" ref="O24">SUM(IF((LEFT('2-1 采购订单物料明细表报表导出'!$K:$K,7)=O$1)*('2-1 采购订单物料明细表报表导出'!$D:$D=$A24),'2-1 采购订单物料明细表报表导出'!$H:$H,0))</f>
        <v>0</v>
      </c>
    </row>
    <row r="25" ht="16.5" spans="1:15">
      <c r="A25" s="17" t="s">
        <v>3459</v>
      </c>
      <c r="B25" s="28" t="s">
        <v>2310</v>
      </c>
      <c r="C25" s="29" t="s">
        <v>2311</v>
      </c>
      <c r="D25" s="46" cm="1">
        <f t="array" ref="D25">SUM(IF((LEFT('2-1 采购订单物料明细表报表导出'!$K:$K,7)=D$1)*('2-1 采购订单物料明细表报表导出'!$D:$D=$A25),'2-1 采购订单物料明细表报表导出'!$H:$H,0))</f>
        <v>0</v>
      </c>
      <c r="E25" s="46" cm="1">
        <f t="array" ref="E25">SUM(IF((LEFT('2-1 采购订单物料明细表报表导出'!$K:$K,7)=E$1)*('2-1 采购订单物料明细表报表导出'!$D:$D=$A25),'2-1 采购订单物料明细表报表导出'!$H:$H,0))</f>
        <v>0</v>
      </c>
      <c r="F25" s="46" cm="1">
        <f t="array" ref="F25">SUM(IF((LEFT('2-1 采购订单物料明细表报表导出'!$K:$K,7)=F$1)*('2-1 采购订单物料明细表报表导出'!$D:$D=$A25),'2-1 采购订单物料明细表报表导出'!$H:$H,0))</f>
        <v>0</v>
      </c>
      <c r="G25" s="46" cm="1">
        <f t="array" ref="G25">SUM(IF((LEFT('2-1 采购订单物料明细表报表导出'!$K:$K,7)=G$1)*('2-1 采购订单物料明细表报表导出'!$D:$D=$A25),'2-1 采购订单物料明细表报表导出'!$H:$H,0))</f>
        <v>0</v>
      </c>
      <c r="H25" s="46" cm="1">
        <f t="array" ref="H25">SUM(IF((LEFT('2-1 采购订单物料明细表报表导出'!$K:$K,7)=H$1)*('2-1 采购订单物料明细表报表导出'!$D:$D=$A25),'2-1 采购订单物料明细表报表导出'!$H:$H,0))</f>
        <v>0</v>
      </c>
      <c r="I25" s="46" cm="1">
        <f t="array" ref="I25">SUM(IF((LEFT('2-1 采购订单物料明细表报表导出'!$K:$K,7)=I$1)*('2-1 采购订单物料明细表报表导出'!$D:$D=$A25),'2-1 采购订单物料明细表报表导出'!$H:$H,0))</f>
        <v>0</v>
      </c>
      <c r="J25" s="46" cm="1">
        <f t="array" ref="J25">SUM(IF((LEFT('2-1 采购订单物料明细表报表导出'!$K:$K,7)=J$1)*('2-1 采购订单物料明细表报表导出'!$D:$D=$A25),'2-1 采购订单物料明细表报表导出'!$H:$H,0))</f>
        <v>0</v>
      </c>
      <c r="K25" s="46" cm="1">
        <f t="array" ref="K25">SUM(IF((LEFT('2-1 采购订单物料明细表报表导出'!$K:$K,7)=K$1)*('2-1 采购订单物料明细表报表导出'!$D:$D=$A25),'2-1 采购订单物料明细表报表导出'!$H:$H,0))</f>
        <v>0</v>
      </c>
      <c r="L25" s="46" cm="1">
        <f t="array" ref="L25">SUM(IF((LEFT('2-1 采购订单物料明细表报表导出'!$K:$K,7)=L$1)*('2-1 采购订单物料明细表报表导出'!$D:$D=$A25),'2-1 采购订单物料明细表报表导出'!$H:$H,0))</f>
        <v>0</v>
      </c>
      <c r="M25" s="46" cm="1">
        <f t="array" ref="M25">SUM(IF((LEFT('2-1 采购订单物料明细表报表导出'!$K:$K,7)=M$1)*('2-1 采购订单物料明细表报表导出'!$D:$D=$A25),'2-1 采购订单物料明细表报表导出'!$H:$H,0))</f>
        <v>0</v>
      </c>
      <c r="N25" s="46" cm="1">
        <f t="array" ref="N25">SUM(IF((LEFT('2-1 采购订单物料明细表报表导出'!$K:$K,7)=N$1)*('2-1 采购订单物料明细表报表导出'!$D:$D=$A25),'2-1 采购订单物料明细表报表导出'!$H:$H,0))</f>
        <v>0</v>
      </c>
      <c r="O25" s="46" cm="1">
        <f t="array" ref="O25">SUM(IF((LEFT('2-1 采购订单物料明细表报表导出'!$K:$K,7)=O$1)*('2-1 采购订单物料明细表报表导出'!$D:$D=$A25),'2-1 采购订单物料明细表报表导出'!$H:$H,0))</f>
        <v>0</v>
      </c>
    </row>
    <row r="26" ht="16.5" spans="1:15">
      <c r="A26" s="17" t="s">
        <v>3460</v>
      </c>
      <c r="B26" s="28" t="s">
        <v>2310</v>
      </c>
      <c r="C26" s="29" t="s">
        <v>2311</v>
      </c>
      <c r="D26" s="46" cm="1">
        <f t="array" ref="D26">SUM(IF((LEFT('2-1 采购订单物料明细表报表导出'!$K:$K,7)=D$1)*('2-1 采购订单物料明细表报表导出'!$D:$D=$A26),'2-1 采购订单物料明细表报表导出'!$H:$H,0))</f>
        <v>0</v>
      </c>
      <c r="E26" s="46" cm="1">
        <f t="array" ref="E26">SUM(IF((LEFT('2-1 采购订单物料明细表报表导出'!$K:$K,7)=E$1)*('2-1 采购订单物料明细表报表导出'!$D:$D=$A26),'2-1 采购订单物料明细表报表导出'!$H:$H,0))</f>
        <v>0</v>
      </c>
      <c r="F26" s="46" cm="1">
        <f t="array" ref="F26">SUM(IF((LEFT('2-1 采购订单物料明细表报表导出'!$K:$K,7)=F$1)*('2-1 采购订单物料明细表报表导出'!$D:$D=$A26),'2-1 采购订单物料明细表报表导出'!$H:$H,0))</f>
        <v>0</v>
      </c>
      <c r="G26" s="46" cm="1">
        <f t="array" ref="G26">SUM(IF((LEFT('2-1 采购订单物料明细表报表导出'!$K:$K,7)=G$1)*('2-1 采购订单物料明细表报表导出'!$D:$D=$A26),'2-1 采购订单物料明细表报表导出'!$H:$H,0))</f>
        <v>0</v>
      </c>
      <c r="H26" s="46" cm="1">
        <f t="array" ref="H26">SUM(IF((LEFT('2-1 采购订单物料明细表报表导出'!$K:$K,7)=H$1)*('2-1 采购订单物料明细表报表导出'!$D:$D=$A26),'2-1 采购订单物料明细表报表导出'!$H:$H,0))</f>
        <v>0</v>
      </c>
      <c r="I26" s="46" cm="1">
        <f t="array" ref="I26">SUM(IF((LEFT('2-1 采购订单物料明细表报表导出'!$K:$K,7)=I$1)*('2-1 采购订单物料明细表报表导出'!$D:$D=$A26),'2-1 采购订单物料明细表报表导出'!$H:$H,0))</f>
        <v>0</v>
      </c>
      <c r="J26" s="46" cm="1">
        <f t="array" ref="J26">SUM(IF((LEFT('2-1 采购订单物料明细表报表导出'!$K:$K,7)=J$1)*('2-1 采购订单物料明细表报表导出'!$D:$D=$A26),'2-1 采购订单物料明细表报表导出'!$H:$H,0))</f>
        <v>0</v>
      </c>
      <c r="K26" s="46" cm="1">
        <f t="array" ref="K26">SUM(IF((LEFT('2-1 采购订单物料明细表报表导出'!$K:$K,7)=K$1)*('2-1 采购订单物料明细表报表导出'!$D:$D=$A26),'2-1 采购订单物料明细表报表导出'!$H:$H,0))</f>
        <v>0</v>
      </c>
      <c r="L26" s="46" cm="1">
        <f t="array" ref="L26">SUM(IF((LEFT('2-1 采购订单物料明细表报表导出'!$K:$K,7)=L$1)*('2-1 采购订单物料明细表报表导出'!$D:$D=$A26),'2-1 采购订单物料明细表报表导出'!$H:$H,0))</f>
        <v>0</v>
      </c>
      <c r="M26" s="46" cm="1">
        <f t="array" ref="M26">SUM(IF((LEFT('2-1 采购订单物料明细表报表导出'!$K:$K,7)=M$1)*('2-1 采购订单物料明细表报表导出'!$D:$D=$A26),'2-1 采购订单物料明细表报表导出'!$H:$H,0))</f>
        <v>0</v>
      </c>
      <c r="N26" s="46" cm="1">
        <f t="array" ref="N26">SUM(IF((LEFT('2-1 采购订单物料明细表报表导出'!$K:$K,7)=N$1)*('2-1 采购订单物料明细表报表导出'!$D:$D=$A26),'2-1 采购订单物料明细表报表导出'!$H:$H,0))</f>
        <v>0</v>
      </c>
      <c r="O26" s="46" cm="1">
        <f t="array" ref="O26">SUM(IF((LEFT('2-1 采购订单物料明细表报表导出'!$K:$K,7)=O$1)*('2-1 采购订单物料明细表报表导出'!$D:$D=$A26),'2-1 采购订单物料明细表报表导出'!$H:$H,0))</f>
        <v>0</v>
      </c>
    </row>
    <row r="27" ht="16.5" spans="1:15">
      <c r="A27" s="17" t="s">
        <v>3461</v>
      </c>
      <c r="B27" s="28" t="s">
        <v>2310</v>
      </c>
      <c r="C27" s="29" t="s">
        <v>2311</v>
      </c>
      <c r="D27" s="46" cm="1">
        <f t="array" ref="D27">SUM(IF((LEFT('2-1 采购订单物料明细表报表导出'!$K:$K,7)=D$1)*('2-1 采购订单物料明细表报表导出'!$D:$D=$A27),'2-1 采购订单物料明细表报表导出'!$H:$H,0))</f>
        <v>0</v>
      </c>
      <c r="E27" s="46" cm="1">
        <f t="array" ref="E27">SUM(IF((LEFT('2-1 采购订单物料明细表报表导出'!$K:$K,7)=E$1)*('2-1 采购订单物料明细表报表导出'!$D:$D=$A27),'2-1 采购订单物料明细表报表导出'!$H:$H,0))</f>
        <v>0</v>
      </c>
      <c r="F27" s="46" cm="1">
        <f t="array" ref="F27">SUM(IF((LEFT('2-1 采购订单物料明细表报表导出'!$K:$K,7)=F$1)*('2-1 采购订单物料明细表报表导出'!$D:$D=$A27),'2-1 采购订单物料明细表报表导出'!$H:$H,0))</f>
        <v>0</v>
      </c>
      <c r="G27" s="46" cm="1">
        <f t="array" ref="G27">SUM(IF((LEFT('2-1 采购订单物料明细表报表导出'!$K:$K,7)=G$1)*('2-1 采购订单物料明细表报表导出'!$D:$D=$A27),'2-1 采购订单物料明细表报表导出'!$H:$H,0))</f>
        <v>0</v>
      </c>
      <c r="H27" s="46" cm="1">
        <f t="array" ref="H27">SUM(IF((LEFT('2-1 采购订单物料明细表报表导出'!$K:$K,7)=H$1)*('2-1 采购订单物料明细表报表导出'!$D:$D=$A27),'2-1 采购订单物料明细表报表导出'!$H:$H,0))</f>
        <v>0</v>
      </c>
      <c r="I27" s="46" cm="1">
        <f t="array" ref="I27">SUM(IF((LEFT('2-1 采购订单物料明细表报表导出'!$K:$K,7)=I$1)*('2-1 采购订单物料明细表报表导出'!$D:$D=$A27),'2-1 采购订单物料明细表报表导出'!$H:$H,0))</f>
        <v>0</v>
      </c>
      <c r="J27" s="46" cm="1">
        <f t="array" ref="J27">SUM(IF((LEFT('2-1 采购订单物料明细表报表导出'!$K:$K,7)=J$1)*('2-1 采购订单物料明细表报表导出'!$D:$D=$A27),'2-1 采购订单物料明细表报表导出'!$H:$H,0))</f>
        <v>0</v>
      </c>
      <c r="K27" s="46" cm="1">
        <f t="array" ref="K27">SUM(IF((LEFT('2-1 采购订单物料明细表报表导出'!$K:$K,7)=K$1)*('2-1 采购订单物料明细表报表导出'!$D:$D=$A27),'2-1 采购订单物料明细表报表导出'!$H:$H,0))</f>
        <v>0</v>
      </c>
      <c r="L27" s="46" cm="1">
        <f t="array" ref="L27">SUM(IF((LEFT('2-1 采购订单物料明细表报表导出'!$K:$K,7)=L$1)*('2-1 采购订单物料明细表报表导出'!$D:$D=$A27),'2-1 采购订单物料明细表报表导出'!$H:$H,0))</f>
        <v>0</v>
      </c>
      <c r="M27" s="46" cm="1">
        <f t="array" ref="M27">SUM(IF((LEFT('2-1 采购订单物料明细表报表导出'!$K:$K,7)=M$1)*('2-1 采购订单物料明细表报表导出'!$D:$D=$A27),'2-1 采购订单物料明细表报表导出'!$H:$H,0))</f>
        <v>0</v>
      </c>
      <c r="N27" s="46" cm="1">
        <f t="array" ref="N27">SUM(IF((LEFT('2-1 采购订单物料明细表报表导出'!$K:$K,7)=N$1)*('2-1 采购订单物料明细表报表导出'!$D:$D=$A27),'2-1 采购订单物料明细表报表导出'!$H:$H,0))</f>
        <v>0</v>
      </c>
      <c r="O27" s="46" cm="1">
        <f t="array" ref="O27">SUM(IF((LEFT('2-1 采购订单物料明细表报表导出'!$K:$K,7)=O$1)*('2-1 采购订单物料明细表报表导出'!$D:$D=$A27),'2-1 采购订单物料明细表报表导出'!$H:$H,0))</f>
        <v>0</v>
      </c>
    </row>
    <row r="28" ht="16.5" spans="1:15">
      <c r="A28" s="17" t="s">
        <v>3462</v>
      </c>
      <c r="B28" s="28" t="s">
        <v>2310</v>
      </c>
      <c r="C28" s="29" t="s">
        <v>2311</v>
      </c>
      <c r="D28" s="46" cm="1">
        <f t="array" ref="D28">SUM(IF((LEFT('2-1 采购订单物料明细表报表导出'!$K:$K,7)=D$1)*('2-1 采购订单物料明细表报表导出'!$D:$D=$A28),'2-1 采购订单物料明细表报表导出'!$H:$H,0))</f>
        <v>0</v>
      </c>
      <c r="E28" s="46" cm="1">
        <f t="array" ref="E28">SUM(IF((LEFT('2-1 采购订单物料明细表报表导出'!$K:$K,7)=E$1)*('2-1 采购订单物料明细表报表导出'!$D:$D=$A28),'2-1 采购订单物料明细表报表导出'!$H:$H,0))</f>
        <v>0</v>
      </c>
      <c r="F28" s="46" cm="1">
        <f t="array" ref="F28">SUM(IF((LEFT('2-1 采购订单物料明细表报表导出'!$K:$K,7)=F$1)*('2-1 采购订单物料明细表报表导出'!$D:$D=$A28),'2-1 采购订单物料明细表报表导出'!$H:$H,0))</f>
        <v>0</v>
      </c>
      <c r="G28" s="46" cm="1">
        <f t="array" ref="G28">SUM(IF((LEFT('2-1 采购订单物料明细表报表导出'!$K:$K,7)=G$1)*('2-1 采购订单物料明细表报表导出'!$D:$D=$A28),'2-1 采购订单物料明细表报表导出'!$H:$H,0))</f>
        <v>0</v>
      </c>
      <c r="H28" s="46" cm="1">
        <f t="array" ref="H28">SUM(IF((LEFT('2-1 采购订单物料明细表报表导出'!$K:$K,7)=H$1)*('2-1 采购订单物料明细表报表导出'!$D:$D=$A28),'2-1 采购订单物料明细表报表导出'!$H:$H,0))</f>
        <v>0</v>
      </c>
      <c r="I28" s="46" cm="1">
        <f t="array" ref="I28">SUM(IF((LEFT('2-1 采购订单物料明细表报表导出'!$K:$K,7)=I$1)*('2-1 采购订单物料明细表报表导出'!$D:$D=$A28),'2-1 采购订单物料明细表报表导出'!$H:$H,0))</f>
        <v>0</v>
      </c>
      <c r="J28" s="46" cm="1">
        <f t="array" ref="J28">SUM(IF((LEFT('2-1 采购订单物料明细表报表导出'!$K:$K,7)=J$1)*('2-1 采购订单物料明细表报表导出'!$D:$D=$A28),'2-1 采购订单物料明细表报表导出'!$H:$H,0))</f>
        <v>0</v>
      </c>
      <c r="K28" s="46" cm="1">
        <f t="array" ref="K28">SUM(IF((LEFT('2-1 采购订单物料明细表报表导出'!$K:$K,7)=K$1)*('2-1 采购订单物料明细表报表导出'!$D:$D=$A28),'2-1 采购订单物料明细表报表导出'!$H:$H,0))</f>
        <v>0</v>
      </c>
      <c r="L28" s="46" cm="1">
        <f t="array" ref="L28">SUM(IF((LEFT('2-1 采购订单物料明细表报表导出'!$K:$K,7)=L$1)*('2-1 采购订单物料明细表报表导出'!$D:$D=$A28),'2-1 采购订单物料明细表报表导出'!$H:$H,0))</f>
        <v>0</v>
      </c>
      <c r="M28" s="46" cm="1">
        <f t="array" ref="M28">SUM(IF((LEFT('2-1 采购订单物料明细表报表导出'!$K:$K,7)=M$1)*('2-1 采购订单物料明细表报表导出'!$D:$D=$A28),'2-1 采购订单物料明细表报表导出'!$H:$H,0))</f>
        <v>0</v>
      </c>
      <c r="N28" s="46" cm="1">
        <f t="array" ref="N28">SUM(IF((LEFT('2-1 采购订单物料明细表报表导出'!$K:$K,7)=N$1)*('2-1 采购订单物料明细表报表导出'!$D:$D=$A28),'2-1 采购订单物料明细表报表导出'!$H:$H,0))</f>
        <v>0</v>
      </c>
      <c r="O28" s="46" cm="1">
        <f t="array" ref="O28">SUM(IF((LEFT('2-1 采购订单物料明细表报表导出'!$K:$K,7)=O$1)*('2-1 采购订单物料明细表报表导出'!$D:$D=$A28),'2-1 采购订单物料明细表报表导出'!$H:$H,0))</f>
        <v>0</v>
      </c>
    </row>
    <row r="29" spans="1:15">
      <c r="A29" s="17" t="s">
        <v>3463</v>
      </c>
      <c r="B29" s="30"/>
      <c r="C29" s="30" t="s">
        <v>3464</v>
      </c>
      <c r="D29" s="46" cm="1">
        <f t="array" ref="D29">SUM(IF((LEFT('2-1 采购订单物料明细表报表导出'!$K:$K,7)=D$1)*('2-1 采购订单物料明细表报表导出'!$D:$D=$A29),'2-1 采购订单物料明细表报表导出'!$H:$H,0))</f>
        <v>0</v>
      </c>
      <c r="E29" s="46" cm="1">
        <f t="array" ref="E29">SUM(IF((LEFT('2-1 采购订单物料明细表报表导出'!$K:$K,7)=E$1)*('2-1 采购订单物料明细表报表导出'!$D:$D=$A29),'2-1 采购订单物料明细表报表导出'!$H:$H,0))</f>
        <v>0</v>
      </c>
      <c r="F29" s="46" cm="1">
        <f t="array" ref="F29">SUM(IF((LEFT('2-1 采购订单物料明细表报表导出'!$K:$K,7)=F$1)*('2-1 采购订单物料明细表报表导出'!$D:$D=$A29),'2-1 采购订单物料明细表报表导出'!$H:$H,0))</f>
        <v>0</v>
      </c>
      <c r="G29" s="46" cm="1">
        <f t="array" ref="G29">SUM(IF((LEFT('2-1 采购订单物料明细表报表导出'!$K:$K,7)=G$1)*('2-1 采购订单物料明细表报表导出'!$D:$D=$A29),'2-1 采购订单物料明细表报表导出'!$H:$H,0))</f>
        <v>0</v>
      </c>
      <c r="H29" s="46" cm="1">
        <f t="array" ref="H29">SUM(IF((LEFT('2-1 采购订单物料明细表报表导出'!$K:$K,7)=H$1)*('2-1 采购订单物料明细表报表导出'!$D:$D=$A29),'2-1 采购订单物料明细表报表导出'!$H:$H,0))</f>
        <v>0</v>
      </c>
      <c r="I29" s="46" cm="1">
        <f t="array" ref="I29">SUM(IF((LEFT('2-1 采购订单物料明细表报表导出'!$K:$K,7)=I$1)*('2-1 采购订单物料明细表报表导出'!$D:$D=$A29),'2-1 采购订单物料明细表报表导出'!$H:$H,0))</f>
        <v>0</v>
      </c>
      <c r="J29" s="46" cm="1">
        <f t="array" ref="J29">SUM(IF((LEFT('2-1 采购订单物料明细表报表导出'!$K:$K,7)=J$1)*('2-1 采购订单物料明细表报表导出'!$D:$D=$A29),'2-1 采购订单物料明细表报表导出'!$H:$H,0))</f>
        <v>0</v>
      </c>
      <c r="K29" s="46" cm="1">
        <f t="array" ref="K29">SUM(IF((LEFT('2-1 采购订单物料明细表报表导出'!$K:$K,7)=K$1)*('2-1 采购订单物料明细表报表导出'!$D:$D=$A29),'2-1 采购订单物料明细表报表导出'!$H:$H,0))</f>
        <v>0</v>
      </c>
      <c r="L29" s="46" cm="1">
        <f t="array" ref="L29">SUM(IF((LEFT('2-1 采购订单物料明细表报表导出'!$K:$K,7)=L$1)*('2-1 采购订单物料明细表报表导出'!$D:$D=$A29),'2-1 采购订单物料明细表报表导出'!$H:$H,0))</f>
        <v>0</v>
      </c>
      <c r="M29" s="46" cm="1">
        <f t="array" ref="M29">SUM(IF((LEFT('2-1 采购订单物料明细表报表导出'!$K:$K,7)=M$1)*('2-1 采购订单物料明细表报表导出'!$D:$D=$A29),'2-1 采购订单物料明细表报表导出'!$H:$H,0))</f>
        <v>0</v>
      </c>
      <c r="N29" s="46" cm="1">
        <f t="array" ref="N29">SUM(IF((LEFT('2-1 采购订单物料明细表报表导出'!$K:$K,7)=N$1)*('2-1 采购订单物料明细表报表导出'!$D:$D=$A29),'2-1 采购订单物料明细表报表导出'!$H:$H,0))</f>
        <v>0</v>
      </c>
      <c r="O29" s="46" cm="1">
        <f t="array" ref="O29">SUM(IF((LEFT('2-1 采购订单物料明细表报表导出'!$K:$K,7)=O$1)*('2-1 采购订单物料明细表报表导出'!$D:$D=$A29),'2-1 采购订单物料明细表报表导出'!$H:$H,0))</f>
        <v>0</v>
      </c>
    </row>
    <row r="30" spans="1:15">
      <c r="A30" s="17" t="s">
        <v>3465</v>
      </c>
      <c r="B30" s="30"/>
      <c r="C30" s="30" t="s">
        <v>3464</v>
      </c>
      <c r="D30" s="46" cm="1">
        <f t="array" ref="D30">SUM(IF((LEFT('2-1 采购订单物料明细表报表导出'!$K:$K,7)=D$1)*('2-1 采购订单物料明细表报表导出'!$D:$D=$A30),'2-1 采购订单物料明细表报表导出'!$H:$H,0))</f>
        <v>0</v>
      </c>
      <c r="E30" s="46" cm="1">
        <f t="array" ref="E30">SUM(IF((LEFT('2-1 采购订单物料明细表报表导出'!$K:$K,7)=E$1)*('2-1 采购订单物料明细表报表导出'!$D:$D=$A30),'2-1 采购订单物料明细表报表导出'!$H:$H,0))</f>
        <v>0</v>
      </c>
      <c r="F30" s="46" cm="1">
        <f t="array" ref="F30">SUM(IF((LEFT('2-1 采购订单物料明细表报表导出'!$K:$K,7)=F$1)*('2-1 采购订单物料明细表报表导出'!$D:$D=$A30),'2-1 采购订单物料明细表报表导出'!$H:$H,0))</f>
        <v>0</v>
      </c>
      <c r="G30" s="46" cm="1">
        <f t="array" ref="G30">SUM(IF((LEFT('2-1 采购订单物料明细表报表导出'!$K:$K,7)=G$1)*('2-1 采购订单物料明细表报表导出'!$D:$D=$A30),'2-1 采购订单物料明细表报表导出'!$H:$H,0))</f>
        <v>0</v>
      </c>
      <c r="H30" s="46" cm="1">
        <f t="array" ref="H30">SUM(IF((LEFT('2-1 采购订单物料明细表报表导出'!$K:$K,7)=H$1)*('2-1 采购订单物料明细表报表导出'!$D:$D=$A30),'2-1 采购订单物料明细表报表导出'!$H:$H,0))</f>
        <v>0</v>
      </c>
      <c r="I30" s="46" cm="1">
        <f t="array" ref="I30">SUM(IF((LEFT('2-1 采购订单物料明细表报表导出'!$K:$K,7)=I$1)*('2-1 采购订单物料明细表报表导出'!$D:$D=$A30),'2-1 采购订单物料明细表报表导出'!$H:$H,0))</f>
        <v>0</v>
      </c>
      <c r="J30" s="46" cm="1">
        <f t="array" ref="J30">SUM(IF((LEFT('2-1 采购订单物料明细表报表导出'!$K:$K,7)=J$1)*('2-1 采购订单物料明细表报表导出'!$D:$D=$A30),'2-1 采购订单物料明细表报表导出'!$H:$H,0))</f>
        <v>0</v>
      </c>
      <c r="K30" s="46" cm="1">
        <f t="array" ref="K30">SUM(IF((LEFT('2-1 采购订单物料明细表报表导出'!$K:$K,7)=K$1)*('2-1 采购订单物料明细表报表导出'!$D:$D=$A30),'2-1 采购订单物料明细表报表导出'!$H:$H,0))</f>
        <v>0</v>
      </c>
      <c r="L30" s="46" cm="1">
        <f t="array" ref="L30">SUM(IF((LEFT('2-1 采购订单物料明细表报表导出'!$K:$K,7)=L$1)*('2-1 采购订单物料明细表报表导出'!$D:$D=$A30),'2-1 采购订单物料明细表报表导出'!$H:$H,0))</f>
        <v>0</v>
      </c>
      <c r="M30" s="46" cm="1">
        <f t="array" ref="M30">SUM(IF((LEFT('2-1 采购订单物料明细表报表导出'!$K:$K,7)=M$1)*('2-1 采购订单物料明细表报表导出'!$D:$D=$A30),'2-1 采购订单物料明细表报表导出'!$H:$H,0))</f>
        <v>0</v>
      </c>
      <c r="N30" s="46" cm="1">
        <f t="array" ref="N30">SUM(IF((LEFT('2-1 采购订单物料明细表报表导出'!$K:$K,7)=N$1)*('2-1 采购订单物料明细表报表导出'!$D:$D=$A30),'2-1 采购订单物料明细表报表导出'!$H:$H,0))</f>
        <v>0</v>
      </c>
      <c r="O30" s="46" cm="1">
        <f t="array" ref="O30">SUM(IF((LEFT('2-1 采购订单物料明细表报表导出'!$K:$K,7)=O$1)*('2-1 采购订单物料明细表报表导出'!$D:$D=$A30),'2-1 采购订单物料明细表报表导出'!$H:$H,0))</f>
        <v>0</v>
      </c>
    </row>
    <row r="31" spans="1:15">
      <c r="A31" s="17" t="s">
        <v>3466</v>
      </c>
      <c r="B31" s="30"/>
      <c r="C31" s="30" t="s">
        <v>3464</v>
      </c>
      <c r="D31" s="46" cm="1">
        <f t="array" ref="D31">SUM(IF((LEFT('2-1 采购订单物料明细表报表导出'!$K:$K,7)=D$1)*('2-1 采购订单物料明细表报表导出'!$D:$D=$A31),'2-1 采购订单物料明细表报表导出'!$H:$H,0))</f>
        <v>0</v>
      </c>
      <c r="E31" s="46" cm="1">
        <f t="array" ref="E31">SUM(IF((LEFT('2-1 采购订单物料明细表报表导出'!$K:$K,7)=E$1)*('2-1 采购订单物料明细表报表导出'!$D:$D=$A31),'2-1 采购订单物料明细表报表导出'!$H:$H,0))</f>
        <v>0</v>
      </c>
      <c r="F31" s="46" cm="1">
        <f t="array" ref="F31">SUM(IF((LEFT('2-1 采购订单物料明细表报表导出'!$K:$K,7)=F$1)*('2-1 采购订单物料明细表报表导出'!$D:$D=$A31),'2-1 采购订单物料明细表报表导出'!$H:$H,0))</f>
        <v>0</v>
      </c>
      <c r="G31" s="46" cm="1">
        <f t="array" ref="G31">SUM(IF((LEFT('2-1 采购订单物料明细表报表导出'!$K:$K,7)=G$1)*('2-1 采购订单物料明细表报表导出'!$D:$D=$A31),'2-1 采购订单物料明细表报表导出'!$H:$H,0))</f>
        <v>0</v>
      </c>
      <c r="H31" s="46" cm="1">
        <f t="array" ref="H31">SUM(IF((LEFT('2-1 采购订单物料明细表报表导出'!$K:$K,7)=H$1)*('2-1 采购订单物料明细表报表导出'!$D:$D=$A31),'2-1 采购订单物料明细表报表导出'!$H:$H,0))</f>
        <v>0</v>
      </c>
      <c r="I31" s="46" cm="1">
        <f t="array" ref="I31">SUM(IF((LEFT('2-1 采购订单物料明细表报表导出'!$K:$K,7)=I$1)*('2-1 采购订单物料明细表报表导出'!$D:$D=$A31),'2-1 采购订单物料明细表报表导出'!$H:$H,0))</f>
        <v>0</v>
      </c>
      <c r="J31" s="46" cm="1">
        <f t="array" ref="J31">SUM(IF((LEFT('2-1 采购订单物料明细表报表导出'!$K:$K,7)=J$1)*('2-1 采购订单物料明细表报表导出'!$D:$D=$A31),'2-1 采购订单物料明细表报表导出'!$H:$H,0))</f>
        <v>0</v>
      </c>
      <c r="K31" s="46" cm="1">
        <f t="array" ref="K31">SUM(IF((LEFT('2-1 采购订单物料明细表报表导出'!$K:$K,7)=K$1)*('2-1 采购订单物料明细表报表导出'!$D:$D=$A31),'2-1 采购订单物料明细表报表导出'!$H:$H,0))</f>
        <v>0</v>
      </c>
      <c r="L31" s="46" cm="1">
        <f t="array" ref="L31">SUM(IF((LEFT('2-1 采购订单物料明细表报表导出'!$K:$K,7)=L$1)*('2-1 采购订单物料明细表报表导出'!$D:$D=$A31),'2-1 采购订单物料明细表报表导出'!$H:$H,0))</f>
        <v>0</v>
      </c>
      <c r="M31" s="46" cm="1">
        <f t="array" ref="M31">SUM(IF((LEFT('2-1 采购订单物料明细表报表导出'!$K:$K,7)=M$1)*('2-1 采购订单物料明细表报表导出'!$D:$D=$A31),'2-1 采购订单物料明细表报表导出'!$H:$H,0))</f>
        <v>0</v>
      </c>
      <c r="N31" s="46" cm="1">
        <f t="array" ref="N31">SUM(IF((LEFT('2-1 采购订单物料明细表报表导出'!$K:$K,7)=N$1)*('2-1 采购订单物料明细表报表导出'!$D:$D=$A31),'2-1 采购订单物料明细表报表导出'!$H:$H,0))</f>
        <v>0</v>
      </c>
      <c r="O31" s="46" cm="1">
        <f t="array" ref="O31">SUM(IF((LEFT('2-1 采购订单物料明细表报表导出'!$K:$K,7)=O$1)*('2-1 采购订单物料明细表报表导出'!$D:$D=$A31),'2-1 采购订单物料明细表报表导出'!$H:$H,0))</f>
        <v>0</v>
      </c>
    </row>
    <row r="32" spans="1:15">
      <c r="A32" s="17" t="s">
        <v>3467</v>
      </c>
      <c r="B32" s="30"/>
      <c r="C32" s="30" t="s">
        <v>3464</v>
      </c>
      <c r="D32" s="46" cm="1">
        <f t="array" ref="D32">SUM(IF((LEFT('2-1 采购订单物料明细表报表导出'!$K:$K,7)=D$1)*('2-1 采购订单物料明细表报表导出'!$D:$D=$A32),'2-1 采购订单物料明细表报表导出'!$H:$H,0))</f>
        <v>0</v>
      </c>
      <c r="E32" s="46" cm="1">
        <f t="array" ref="E32">SUM(IF((LEFT('2-1 采购订单物料明细表报表导出'!$K:$K,7)=E$1)*('2-1 采购订单物料明细表报表导出'!$D:$D=$A32),'2-1 采购订单物料明细表报表导出'!$H:$H,0))</f>
        <v>0</v>
      </c>
      <c r="F32" s="46" cm="1">
        <f t="array" ref="F32">SUM(IF((LEFT('2-1 采购订单物料明细表报表导出'!$K:$K,7)=F$1)*('2-1 采购订单物料明细表报表导出'!$D:$D=$A32),'2-1 采购订单物料明细表报表导出'!$H:$H,0))</f>
        <v>0</v>
      </c>
      <c r="G32" s="46" cm="1">
        <f t="array" ref="G32">SUM(IF((LEFT('2-1 采购订单物料明细表报表导出'!$K:$K,7)=G$1)*('2-1 采购订单物料明细表报表导出'!$D:$D=$A32),'2-1 采购订单物料明细表报表导出'!$H:$H,0))</f>
        <v>0</v>
      </c>
      <c r="H32" s="46" cm="1">
        <f t="array" ref="H32">SUM(IF((LEFT('2-1 采购订单物料明细表报表导出'!$K:$K,7)=H$1)*('2-1 采购订单物料明细表报表导出'!$D:$D=$A32),'2-1 采购订单物料明细表报表导出'!$H:$H,0))</f>
        <v>0</v>
      </c>
      <c r="I32" s="46" cm="1">
        <f t="array" ref="I32">SUM(IF((LEFT('2-1 采购订单物料明细表报表导出'!$K:$K,7)=I$1)*('2-1 采购订单物料明细表报表导出'!$D:$D=$A32),'2-1 采购订单物料明细表报表导出'!$H:$H,0))</f>
        <v>0</v>
      </c>
      <c r="J32" s="46" cm="1">
        <f t="array" ref="J32">SUM(IF((LEFT('2-1 采购订单物料明细表报表导出'!$K:$K,7)=J$1)*('2-1 采购订单物料明细表报表导出'!$D:$D=$A32),'2-1 采购订单物料明细表报表导出'!$H:$H,0))</f>
        <v>0</v>
      </c>
      <c r="K32" s="46" cm="1">
        <f t="array" ref="K32">SUM(IF((LEFT('2-1 采购订单物料明细表报表导出'!$K:$K,7)=K$1)*('2-1 采购订单物料明细表报表导出'!$D:$D=$A32),'2-1 采购订单物料明细表报表导出'!$H:$H,0))</f>
        <v>0</v>
      </c>
      <c r="L32" s="46" cm="1">
        <f t="array" ref="L32">SUM(IF((LEFT('2-1 采购订单物料明细表报表导出'!$K:$K,7)=L$1)*('2-1 采购订单物料明细表报表导出'!$D:$D=$A32),'2-1 采购订单物料明细表报表导出'!$H:$H,0))</f>
        <v>0</v>
      </c>
      <c r="M32" s="46" cm="1">
        <f t="array" ref="M32">SUM(IF((LEFT('2-1 采购订单物料明细表报表导出'!$K:$K,7)=M$1)*('2-1 采购订单物料明细表报表导出'!$D:$D=$A32),'2-1 采购订单物料明细表报表导出'!$H:$H,0))</f>
        <v>0</v>
      </c>
      <c r="N32" s="46" cm="1">
        <f t="array" ref="N32">SUM(IF((LEFT('2-1 采购订单物料明细表报表导出'!$K:$K,7)=N$1)*('2-1 采购订单物料明细表报表导出'!$D:$D=$A32),'2-1 采购订单物料明细表报表导出'!$H:$H,0))</f>
        <v>0</v>
      </c>
      <c r="O32" s="46" cm="1">
        <f t="array" ref="O32">SUM(IF((LEFT('2-1 采购订单物料明细表报表导出'!$K:$K,7)=O$1)*('2-1 采购订单物料明细表报表导出'!$D:$D=$A32),'2-1 采购订单物料明细表报表导出'!$H:$H,0))</f>
        <v>0</v>
      </c>
    </row>
    <row r="33" spans="1:15">
      <c r="A33" s="17" t="s">
        <v>3468</v>
      </c>
      <c r="B33" s="30"/>
      <c r="C33" s="30" t="s">
        <v>3464</v>
      </c>
      <c r="D33" s="46" cm="1">
        <f t="array" ref="D33">SUM(IF((LEFT('2-1 采购订单物料明细表报表导出'!$K:$K,7)=D$1)*('2-1 采购订单物料明细表报表导出'!$D:$D=$A33),'2-1 采购订单物料明细表报表导出'!$H:$H,0))</f>
        <v>0</v>
      </c>
      <c r="E33" s="46" cm="1">
        <f t="array" ref="E33">SUM(IF((LEFT('2-1 采购订单物料明细表报表导出'!$K:$K,7)=E$1)*('2-1 采购订单物料明细表报表导出'!$D:$D=$A33),'2-1 采购订单物料明细表报表导出'!$H:$H,0))</f>
        <v>0</v>
      </c>
      <c r="F33" s="46" cm="1">
        <f t="array" ref="F33">SUM(IF((LEFT('2-1 采购订单物料明细表报表导出'!$K:$K,7)=F$1)*('2-1 采购订单物料明细表报表导出'!$D:$D=$A33),'2-1 采购订单物料明细表报表导出'!$H:$H,0))</f>
        <v>0</v>
      </c>
      <c r="G33" s="46" cm="1">
        <f t="array" ref="G33">SUM(IF((LEFT('2-1 采购订单物料明细表报表导出'!$K:$K,7)=G$1)*('2-1 采购订单物料明细表报表导出'!$D:$D=$A33),'2-1 采购订单物料明细表报表导出'!$H:$H,0))</f>
        <v>0</v>
      </c>
      <c r="H33" s="46" cm="1">
        <f t="array" ref="H33">SUM(IF((LEFT('2-1 采购订单物料明细表报表导出'!$K:$K,7)=H$1)*('2-1 采购订单物料明细表报表导出'!$D:$D=$A33),'2-1 采购订单物料明细表报表导出'!$H:$H,0))</f>
        <v>0</v>
      </c>
      <c r="I33" s="46" cm="1">
        <f t="array" ref="I33">SUM(IF((LEFT('2-1 采购订单物料明细表报表导出'!$K:$K,7)=I$1)*('2-1 采购订单物料明细表报表导出'!$D:$D=$A33),'2-1 采购订单物料明细表报表导出'!$H:$H,0))</f>
        <v>0</v>
      </c>
      <c r="J33" s="46" cm="1">
        <f t="array" ref="J33">SUM(IF((LEFT('2-1 采购订单物料明细表报表导出'!$K:$K,7)=J$1)*('2-1 采购订单物料明细表报表导出'!$D:$D=$A33),'2-1 采购订单物料明细表报表导出'!$H:$H,0))</f>
        <v>0</v>
      </c>
      <c r="K33" s="46" cm="1">
        <f t="array" ref="K33">SUM(IF((LEFT('2-1 采购订单物料明细表报表导出'!$K:$K,7)=K$1)*('2-1 采购订单物料明细表报表导出'!$D:$D=$A33),'2-1 采购订单物料明细表报表导出'!$H:$H,0))</f>
        <v>0</v>
      </c>
      <c r="L33" s="46" cm="1">
        <f t="array" ref="L33">SUM(IF((LEFT('2-1 采购订单物料明细表报表导出'!$K:$K,7)=L$1)*('2-1 采购订单物料明细表报表导出'!$D:$D=$A33),'2-1 采购订单物料明细表报表导出'!$H:$H,0))</f>
        <v>0</v>
      </c>
      <c r="M33" s="46" cm="1">
        <f t="array" ref="M33">SUM(IF((LEFT('2-1 采购订单物料明细表报表导出'!$K:$K,7)=M$1)*('2-1 采购订单物料明细表报表导出'!$D:$D=$A33),'2-1 采购订单物料明细表报表导出'!$H:$H,0))</f>
        <v>0</v>
      </c>
      <c r="N33" s="46" cm="1">
        <f t="array" ref="N33">SUM(IF((LEFT('2-1 采购订单物料明细表报表导出'!$K:$K,7)=N$1)*('2-1 采购订单物料明细表报表导出'!$D:$D=$A33),'2-1 采购订单物料明细表报表导出'!$H:$H,0))</f>
        <v>0</v>
      </c>
      <c r="O33" s="46" cm="1">
        <f t="array" ref="O33">SUM(IF((LEFT('2-1 采购订单物料明细表报表导出'!$K:$K,7)=O$1)*('2-1 采购订单物料明细表报表导出'!$D:$D=$A33),'2-1 采购订单物料明细表报表导出'!$H:$H,0))</f>
        <v>0</v>
      </c>
    </row>
    <row r="34" spans="1:15">
      <c r="A34" s="17" t="s">
        <v>3469</v>
      </c>
      <c r="B34" s="30"/>
      <c r="C34" s="30" t="s">
        <v>3464</v>
      </c>
      <c r="D34" s="46" cm="1">
        <f t="array" ref="D34">SUM(IF((LEFT('2-1 采购订单物料明细表报表导出'!$K:$K,7)=D$1)*('2-1 采购订单物料明细表报表导出'!$D:$D=$A34),'2-1 采购订单物料明细表报表导出'!$H:$H,0))</f>
        <v>0</v>
      </c>
      <c r="E34" s="46" cm="1">
        <f t="array" ref="E34">SUM(IF((LEFT('2-1 采购订单物料明细表报表导出'!$K:$K,7)=E$1)*('2-1 采购订单物料明细表报表导出'!$D:$D=$A34),'2-1 采购订单物料明细表报表导出'!$H:$H,0))</f>
        <v>0</v>
      </c>
      <c r="F34" s="46" cm="1">
        <f t="array" ref="F34">SUM(IF((LEFT('2-1 采购订单物料明细表报表导出'!$K:$K,7)=F$1)*('2-1 采购订单物料明细表报表导出'!$D:$D=$A34),'2-1 采购订单物料明细表报表导出'!$H:$H,0))</f>
        <v>0</v>
      </c>
      <c r="G34" s="46" cm="1">
        <f t="array" ref="G34">SUM(IF((LEFT('2-1 采购订单物料明细表报表导出'!$K:$K,7)=G$1)*('2-1 采购订单物料明细表报表导出'!$D:$D=$A34),'2-1 采购订单物料明细表报表导出'!$H:$H,0))</f>
        <v>0</v>
      </c>
      <c r="H34" s="46" cm="1">
        <f t="array" ref="H34">SUM(IF((LEFT('2-1 采购订单物料明细表报表导出'!$K:$K,7)=H$1)*('2-1 采购订单物料明细表报表导出'!$D:$D=$A34),'2-1 采购订单物料明细表报表导出'!$H:$H,0))</f>
        <v>0</v>
      </c>
      <c r="I34" s="46" cm="1">
        <f t="array" ref="I34">SUM(IF((LEFT('2-1 采购订单物料明细表报表导出'!$K:$K,7)=I$1)*('2-1 采购订单物料明细表报表导出'!$D:$D=$A34),'2-1 采购订单物料明细表报表导出'!$H:$H,0))</f>
        <v>0</v>
      </c>
      <c r="J34" s="46" cm="1">
        <f t="array" ref="J34">SUM(IF((LEFT('2-1 采购订单物料明细表报表导出'!$K:$K,7)=J$1)*('2-1 采购订单物料明细表报表导出'!$D:$D=$A34),'2-1 采购订单物料明细表报表导出'!$H:$H,0))</f>
        <v>0</v>
      </c>
      <c r="K34" s="46" cm="1">
        <f t="array" ref="K34">SUM(IF((LEFT('2-1 采购订单物料明细表报表导出'!$K:$K,7)=K$1)*('2-1 采购订单物料明细表报表导出'!$D:$D=$A34),'2-1 采购订单物料明细表报表导出'!$H:$H,0))</f>
        <v>0</v>
      </c>
      <c r="L34" s="46" cm="1">
        <f t="array" ref="L34">SUM(IF((LEFT('2-1 采购订单物料明细表报表导出'!$K:$K,7)=L$1)*('2-1 采购订单物料明细表报表导出'!$D:$D=$A34),'2-1 采购订单物料明细表报表导出'!$H:$H,0))</f>
        <v>0</v>
      </c>
      <c r="M34" s="46" cm="1">
        <f t="array" ref="M34">SUM(IF((LEFT('2-1 采购订单物料明细表报表导出'!$K:$K,7)=M$1)*('2-1 采购订单物料明细表报表导出'!$D:$D=$A34),'2-1 采购订单物料明细表报表导出'!$H:$H,0))</f>
        <v>0</v>
      </c>
      <c r="N34" s="46" cm="1">
        <f t="array" ref="N34">SUM(IF((LEFT('2-1 采购订单物料明细表报表导出'!$K:$K,7)=N$1)*('2-1 采购订单物料明细表报表导出'!$D:$D=$A34),'2-1 采购订单物料明细表报表导出'!$H:$H,0))</f>
        <v>0</v>
      </c>
      <c r="O34" s="46" cm="1">
        <f t="array" ref="O34">SUM(IF((LEFT('2-1 采购订单物料明细表报表导出'!$K:$K,7)=O$1)*('2-1 采购订单物料明细表报表导出'!$D:$D=$A34),'2-1 采购订单物料明细表报表导出'!$H:$H,0))</f>
        <v>0</v>
      </c>
    </row>
    <row r="35" ht="14.25" spans="1:15">
      <c r="A35" s="31" t="s">
        <v>3470</v>
      </c>
      <c r="B35" s="30"/>
      <c r="C35" s="30" t="s">
        <v>3464</v>
      </c>
      <c r="D35" s="46" cm="1">
        <f t="array" ref="D35">SUM(IF((LEFT('2-1 采购订单物料明细表报表导出'!$K:$K,7)=D$1)*('2-1 采购订单物料明细表报表导出'!$D:$D=$A35),'2-1 采购订单物料明细表报表导出'!$H:$H,0))</f>
        <v>0</v>
      </c>
      <c r="E35" s="46" cm="1">
        <f t="array" ref="E35">SUM(IF((LEFT('2-1 采购订单物料明细表报表导出'!$K:$K,7)=E$1)*('2-1 采购订单物料明细表报表导出'!$D:$D=$A35),'2-1 采购订单物料明细表报表导出'!$H:$H,0))</f>
        <v>0</v>
      </c>
      <c r="F35" s="46" cm="1">
        <f t="array" ref="F35">SUM(IF((LEFT('2-1 采购订单物料明细表报表导出'!$K:$K,7)=F$1)*('2-1 采购订单物料明细表报表导出'!$D:$D=$A35),'2-1 采购订单物料明细表报表导出'!$H:$H,0))</f>
        <v>0</v>
      </c>
      <c r="G35" s="46" cm="1">
        <f t="array" ref="G35">SUM(IF((LEFT('2-1 采购订单物料明细表报表导出'!$K:$K,7)=G$1)*('2-1 采购订单物料明细表报表导出'!$D:$D=$A35),'2-1 采购订单物料明细表报表导出'!$H:$H,0))</f>
        <v>0</v>
      </c>
      <c r="H35" s="46" cm="1">
        <f t="array" ref="H35">SUM(IF((LEFT('2-1 采购订单物料明细表报表导出'!$K:$K,7)=H$1)*('2-1 采购订单物料明细表报表导出'!$D:$D=$A35),'2-1 采购订单物料明细表报表导出'!$H:$H,0))</f>
        <v>0</v>
      </c>
      <c r="I35" s="46" cm="1">
        <f t="array" ref="I35">SUM(IF((LEFT('2-1 采购订单物料明细表报表导出'!$K:$K,7)=I$1)*('2-1 采购订单物料明细表报表导出'!$D:$D=$A35),'2-1 采购订单物料明细表报表导出'!$H:$H,0))</f>
        <v>0</v>
      </c>
      <c r="J35" s="46" cm="1">
        <f t="array" ref="J35">SUM(IF((LEFT('2-1 采购订单物料明细表报表导出'!$K:$K,7)=J$1)*('2-1 采购订单物料明细表报表导出'!$D:$D=$A35),'2-1 采购订单物料明细表报表导出'!$H:$H,0))</f>
        <v>0</v>
      </c>
      <c r="K35" s="46" cm="1">
        <f t="array" ref="K35">SUM(IF((LEFT('2-1 采购订单物料明细表报表导出'!$K:$K,7)=K$1)*('2-1 采购订单物料明细表报表导出'!$D:$D=$A35),'2-1 采购订单物料明细表报表导出'!$H:$H,0))</f>
        <v>0</v>
      </c>
      <c r="L35" s="46" cm="1">
        <f t="array" ref="L35">SUM(IF((LEFT('2-1 采购订单物料明细表报表导出'!$K:$K,7)=L$1)*('2-1 采购订单物料明细表报表导出'!$D:$D=$A35),'2-1 采购订单物料明细表报表导出'!$H:$H,0))</f>
        <v>0</v>
      </c>
      <c r="M35" s="46" cm="1">
        <f t="array" ref="M35">SUM(IF((LEFT('2-1 采购订单物料明细表报表导出'!$K:$K,7)=M$1)*('2-1 采购订单物料明细表报表导出'!$D:$D=$A35),'2-1 采购订单物料明细表报表导出'!$H:$H,0))</f>
        <v>0</v>
      </c>
      <c r="N35" s="46" cm="1">
        <f t="array" ref="N35">SUM(IF((LEFT('2-1 采购订单物料明细表报表导出'!$K:$K,7)=N$1)*('2-1 采购订单物料明细表报表导出'!$D:$D=$A35),'2-1 采购订单物料明细表报表导出'!$H:$H,0))</f>
        <v>0</v>
      </c>
      <c r="O35" s="46" cm="1">
        <f t="array" ref="O35">SUM(IF((LEFT('2-1 采购订单物料明细表报表导出'!$K:$K,7)=O$1)*('2-1 采购订单物料明细表报表导出'!$D:$D=$A35),'2-1 采购订单物料明细表报表导出'!$H:$H,0))</f>
        <v>0</v>
      </c>
    </row>
    <row r="36" ht="14.25" spans="1:15">
      <c r="A36" s="31" t="s">
        <v>3471</v>
      </c>
      <c r="B36" s="30"/>
      <c r="C36" s="30" t="s">
        <v>3464</v>
      </c>
      <c r="D36" s="46" cm="1">
        <f t="array" ref="D36">SUM(IF((LEFT('2-1 采购订单物料明细表报表导出'!$K:$K,7)=D$1)*('2-1 采购订单物料明细表报表导出'!$D:$D=$A36),'2-1 采购订单物料明细表报表导出'!$H:$H,0))</f>
        <v>0</v>
      </c>
      <c r="E36" s="46" cm="1">
        <f t="array" ref="E36">SUM(IF((LEFT('2-1 采购订单物料明细表报表导出'!$K:$K,7)=E$1)*('2-1 采购订单物料明细表报表导出'!$D:$D=$A36),'2-1 采购订单物料明细表报表导出'!$H:$H,0))</f>
        <v>0</v>
      </c>
      <c r="F36" s="46" cm="1">
        <f t="array" ref="F36">SUM(IF((LEFT('2-1 采购订单物料明细表报表导出'!$K:$K,7)=F$1)*('2-1 采购订单物料明细表报表导出'!$D:$D=$A36),'2-1 采购订单物料明细表报表导出'!$H:$H,0))</f>
        <v>0</v>
      </c>
      <c r="G36" s="46" cm="1">
        <f t="array" ref="G36">SUM(IF((LEFT('2-1 采购订单物料明细表报表导出'!$K:$K,7)=G$1)*('2-1 采购订单物料明细表报表导出'!$D:$D=$A36),'2-1 采购订单物料明细表报表导出'!$H:$H,0))</f>
        <v>0</v>
      </c>
      <c r="H36" s="46" cm="1">
        <f t="array" ref="H36">SUM(IF((LEFT('2-1 采购订单物料明细表报表导出'!$K:$K,7)=H$1)*('2-1 采购订单物料明细表报表导出'!$D:$D=$A36),'2-1 采购订单物料明细表报表导出'!$H:$H,0))</f>
        <v>0</v>
      </c>
      <c r="I36" s="46" cm="1">
        <f t="array" ref="I36">SUM(IF((LEFT('2-1 采购订单物料明细表报表导出'!$K:$K,7)=I$1)*('2-1 采购订单物料明细表报表导出'!$D:$D=$A36),'2-1 采购订单物料明细表报表导出'!$H:$H,0))</f>
        <v>0</v>
      </c>
      <c r="J36" s="46" cm="1">
        <f t="array" ref="J36">SUM(IF((LEFT('2-1 采购订单物料明细表报表导出'!$K:$K,7)=J$1)*('2-1 采购订单物料明细表报表导出'!$D:$D=$A36),'2-1 采购订单物料明细表报表导出'!$H:$H,0))</f>
        <v>0</v>
      </c>
      <c r="K36" s="46" cm="1">
        <f t="array" ref="K36">SUM(IF((LEFT('2-1 采购订单物料明细表报表导出'!$K:$K,7)=K$1)*('2-1 采购订单物料明细表报表导出'!$D:$D=$A36),'2-1 采购订单物料明细表报表导出'!$H:$H,0))</f>
        <v>0</v>
      </c>
      <c r="L36" s="46" cm="1">
        <f t="array" ref="L36">SUM(IF((LEFT('2-1 采购订单物料明细表报表导出'!$K:$K,7)=L$1)*('2-1 采购订单物料明细表报表导出'!$D:$D=$A36),'2-1 采购订单物料明细表报表导出'!$H:$H,0))</f>
        <v>0</v>
      </c>
      <c r="M36" s="46" cm="1">
        <f t="array" ref="M36">SUM(IF((LEFT('2-1 采购订单物料明细表报表导出'!$K:$K,7)=M$1)*('2-1 采购订单物料明细表报表导出'!$D:$D=$A36),'2-1 采购订单物料明细表报表导出'!$H:$H,0))</f>
        <v>0</v>
      </c>
      <c r="N36" s="46" cm="1">
        <f t="array" ref="N36">SUM(IF((LEFT('2-1 采购订单物料明细表报表导出'!$K:$K,7)=N$1)*('2-1 采购订单物料明细表报表导出'!$D:$D=$A36),'2-1 采购订单物料明细表报表导出'!$H:$H,0))</f>
        <v>0</v>
      </c>
      <c r="O36" s="46" cm="1">
        <f t="array" ref="O36">SUM(IF((LEFT('2-1 采购订单物料明细表报表导出'!$K:$K,7)=O$1)*('2-1 采购订单物料明细表报表导出'!$D:$D=$A36),'2-1 采购订单物料明细表报表导出'!$H:$H,0))</f>
        <v>0</v>
      </c>
    </row>
    <row r="37" spans="1:15">
      <c r="A37" s="17" t="s">
        <v>3472</v>
      </c>
      <c r="B37" s="30"/>
      <c r="C37" s="30" t="s">
        <v>3464</v>
      </c>
      <c r="D37" s="46" cm="1">
        <f t="array" ref="D37">SUM(IF((LEFT('2-1 采购订单物料明细表报表导出'!$K:$K,7)=D$1)*('2-1 采购订单物料明细表报表导出'!$D:$D=$A37),'2-1 采购订单物料明细表报表导出'!$H:$H,0))</f>
        <v>0</v>
      </c>
      <c r="E37" s="46" cm="1">
        <f t="array" ref="E37">SUM(IF((LEFT('2-1 采购订单物料明细表报表导出'!$K:$K,7)=E$1)*('2-1 采购订单物料明细表报表导出'!$D:$D=$A37),'2-1 采购订单物料明细表报表导出'!$H:$H,0))</f>
        <v>0</v>
      </c>
      <c r="F37" s="46" cm="1">
        <f t="array" ref="F37">SUM(IF((LEFT('2-1 采购订单物料明细表报表导出'!$K:$K,7)=F$1)*('2-1 采购订单物料明细表报表导出'!$D:$D=$A37),'2-1 采购订单物料明细表报表导出'!$H:$H,0))</f>
        <v>0</v>
      </c>
      <c r="G37" s="46" cm="1">
        <f t="array" ref="G37">SUM(IF((LEFT('2-1 采购订单物料明细表报表导出'!$K:$K,7)=G$1)*('2-1 采购订单物料明细表报表导出'!$D:$D=$A37),'2-1 采购订单物料明细表报表导出'!$H:$H,0))</f>
        <v>0</v>
      </c>
      <c r="H37" s="46" cm="1">
        <f t="array" ref="H37">SUM(IF((LEFT('2-1 采购订单物料明细表报表导出'!$K:$K,7)=H$1)*('2-1 采购订单物料明细表报表导出'!$D:$D=$A37),'2-1 采购订单物料明细表报表导出'!$H:$H,0))</f>
        <v>0</v>
      </c>
      <c r="I37" s="46" cm="1">
        <f t="array" ref="I37">SUM(IF((LEFT('2-1 采购订单物料明细表报表导出'!$K:$K,7)=I$1)*('2-1 采购订单物料明细表报表导出'!$D:$D=$A37),'2-1 采购订单物料明细表报表导出'!$H:$H,0))</f>
        <v>0</v>
      </c>
      <c r="J37" s="46" cm="1">
        <f t="array" ref="J37">SUM(IF((LEFT('2-1 采购订单物料明细表报表导出'!$K:$K,7)=J$1)*('2-1 采购订单物料明细表报表导出'!$D:$D=$A37),'2-1 采购订单物料明细表报表导出'!$H:$H,0))</f>
        <v>0</v>
      </c>
      <c r="K37" s="46" cm="1">
        <f t="array" ref="K37">SUM(IF((LEFT('2-1 采购订单物料明细表报表导出'!$K:$K,7)=K$1)*('2-1 采购订单物料明细表报表导出'!$D:$D=$A37),'2-1 采购订单物料明细表报表导出'!$H:$H,0))</f>
        <v>0</v>
      </c>
      <c r="L37" s="46" cm="1">
        <f t="array" ref="L37">SUM(IF((LEFT('2-1 采购订单物料明细表报表导出'!$K:$K,7)=L$1)*('2-1 采购订单物料明细表报表导出'!$D:$D=$A37),'2-1 采购订单物料明细表报表导出'!$H:$H,0))</f>
        <v>0</v>
      </c>
      <c r="M37" s="46" cm="1">
        <f t="array" ref="M37">SUM(IF((LEFT('2-1 采购订单物料明细表报表导出'!$K:$K,7)=M$1)*('2-1 采购订单物料明细表报表导出'!$D:$D=$A37),'2-1 采购订单物料明细表报表导出'!$H:$H,0))</f>
        <v>0</v>
      </c>
      <c r="N37" s="46" cm="1">
        <f t="array" ref="N37">SUM(IF((LEFT('2-1 采购订单物料明细表报表导出'!$K:$K,7)=N$1)*('2-1 采购订单物料明细表报表导出'!$D:$D=$A37),'2-1 采购订单物料明细表报表导出'!$H:$H,0))</f>
        <v>0</v>
      </c>
      <c r="O37" s="46" cm="1">
        <f t="array" ref="O37">SUM(IF((LEFT('2-1 采购订单物料明细表报表导出'!$K:$K,7)=O$1)*('2-1 采购订单物料明细表报表导出'!$D:$D=$A37),'2-1 采购订单物料明细表报表导出'!$H:$H,0))</f>
        <v>0</v>
      </c>
    </row>
    <row r="38" spans="1:15">
      <c r="A38" s="17" t="s">
        <v>3473</v>
      </c>
      <c r="B38" s="30"/>
      <c r="C38" s="30" t="s">
        <v>3464</v>
      </c>
      <c r="D38" s="46" cm="1">
        <f t="array" ref="D38">SUM(IF((LEFT('2-1 采购订单物料明细表报表导出'!$K:$K,7)=D$1)*('2-1 采购订单物料明细表报表导出'!$D:$D=$A38),'2-1 采购订单物料明细表报表导出'!$H:$H,0))</f>
        <v>0</v>
      </c>
      <c r="E38" s="46" cm="1">
        <f t="array" ref="E38">SUM(IF((LEFT('2-1 采购订单物料明细表报表导出'!$K:$K,7)=E$1)*('2-1 采购订单物料明细表报表导出'!$D:$D=$A38),'2-1 采购订单物料明细表报表导出'!$H:$H,0))</f>
        <v>0</v>
      </c>
      <c r="F38" s="46" cm="1">
        <f t="array" ref="F38">SUM(IF((LEFT('2-1 采购订单物料明细表报表导出'!$K:$K,7)=F$1)*('2-1 采购订单物料明细表报表导出'!$D:$D=$A38),'2-1 采购订单物料明细表报表导出'!$H:$H,0))</f>
        <v>0</v>
      </c>
      <c r="G38" s="46" cm="1">
        <f t="array" ref="G38">SUM(IF((LEFT('2-1 采购订单物料明细表报表导出'!$K:$K,7)=G$1)*('2-1 采购订单物料明细表报表导出'!$D:$D=$A38),'2-1 采购订单物料明细表报表导出'!$H:$H,0))</f>
        <v>0</v>
      </c>
      <c r="H38" s="46" cm="1">
        <f t="array" ref="H38">SUM(IF((LEFT('2-1 采购订单物料明细表报表导出'!$K:$K,7)=H$1)*('2-1 采购订单物料明细表报表导出'!$D:$D=$A38),'2-1 采购订单物料明细表报表导出'!$H:$H,0))</f>
        <v>0</v>
      </c>
      <c r="I38" s="46" cm="1">
        <f t="array" ref="I38">SUM(IF((LEFT('2-1 采购订单物料明细表报表导出'!$K:$K,7)=I$1)*('2-1 采购订单物料明细表报表导出'!$D:$D=$A38),'2-1 采购订单物料明细表报表导出'!$H:$H,0))</f>
        <v>0</v>
      </c>
      <c r="J38" s="46" cm="1">
        <f t="array" ref="J38">SUM(IF((LEFT('2-1 采购订单物料明细表报表导出'!$K:$K,7)=J$1)*('2-1 采购订单物料明细表报表导出'!$D:$D=$A38),'2-1 采购订单物料明细表报表导出'!$H:$H,0))</f>
        <v>0</v>
      </c>
      <c r="K38" s="46" cm="1">
        <f t="array" ref="K38">SUM(IF((LEFT('2-1 采购订单物料明细表报表导出'!$K:$K,7)=K$1)*('2-1 采购订单物料明细表报表导出'!$D:$D=$A38),'2-1 采购订单物料明细表报表导出'!$H:$H,0))</f>
        <v>0</v>
      </c>
      <c r="L38" s="46" cm="1">
        <f t="array" ref="L38">SUM(IF((LEFT('2-1 采购订单物料明细表报表导出'!$K:$K,7)=L$1)*('2-1 采购订单物料明细表报表导出'!$D:$D=$A38),'2-1 采购订单物料明细表报表导出'!$H:$H,0))</f>
        <v>0</v>
      </c>
      <c r="M38" s="46" cm="1">
        <f t="array" ref="M38">SUM(IF((LEFT('2-1 采购订单物料明细表报表导出'!$K:$K,7)=M$1)*('2-1 采购订单物料明细表报表导出'!$D:$D=$A38),'2-1 采购订单物料明细表报表导出'!$H:$H,0))</f>
        <v>0</v>
      </c>
      <c r="N38" s="46" cm="1">
        <f t="array" ref="N38">SUM(IF((LEFT('2-1 采购订单物料明细表报表导出'!$K:$K,7)=N$1)*('2-1 采购订单物料明细表报表导出'!$D:$D=$A38),'2-1 采购订单物料明细表报表导出'!$H:$H,0))</f>
        <v>0</v>
      </c>
      <c r="O38" s="46" cm="1">
        <f t="array" ref="O38">SUM(IF((LEFT('2-1 采购订单物料明细表报表导出'!$K:$K,7)=O$1)*('2-1 采购订单物料明细表报表导出'!$D:$D=$A38),'2-1 采购订单物料明细表报表导出'!$H:$H,0))</f>
        <v>0</v>
      </c>
    </row>
    <row r="39" spans="1:15">
      <c r="A39" s="17" t="s">
        <v>3474</v>
      </c>
      <c r="B39" s="30"/>
      <c r="C39" s="30" t="s">
        <v>3464</v>
      </c>
      <c r="D39" s="46" cm="1">
        <f t="array" ref="D39">SUM(IF((LEFT('2-1 采购订单物料明细表报表导出'!$K:$K,7)=D$1)*('2-1 采购订单物料明细表报表导出'!$D:$D=$A39),'2-1 采购订单物料明细表报表导出'!$H:$H,0))</f>
        <v>0</v>
      </c>
      <c r="E39" s="46" cm="1">
        <f t="array" ref="E39">SUM(IF((LEFT('2-1 采购订单物料明细表报表导出'!$K:$K,7)=E$1)*('2-1 采购订单物料明细表报表导出'!$D:$D=$A39),'2-1 采购订单物料明细表报表导出'!$H:$H,0))</f>
        <v>0</v>
      </c>
      <c r="F39" s="46" cm="1">
        <f t="array" ref="F39">SUM(IF((LEFT('2-1 采购订单物料明细表报表导出'!$K:$K,7)=F$1)*('2-1 采购订单物料明细表报表导出'!$D:$D=$A39),'2-1 采购订单物料明细表报表导出'!$H:$H,0))</f>
        <v>0</v>
      </c>
      <c r="G39" s="46" cm="1">
        <f t="array" ref="G39">SUM(IF((LEFT('2-1 采购订单物料明细表报表导出'!$K:$K,7)=G$1)*('2-1 采购订单物料明细表报表导出'!$D:$D=$A39),'2-1 采购订单物料明细表报表导出'!$H:$H,0))</f>
        <v>0</v>
      </c>
      <c r="H39" s="46" cm="1">
        <f t="array" ref="H39">SUM(IF((LEFT('2-1 采购订单物料明细表报表导出'!$K:$K,7)=H$1)*('2-1 采购订单物料明细表报表导出'!$D:$D=$A39),'2-1 采购订单物料明细表报表导出'!$H:$H,0))</f>
        <v>0</v>
      </c>
      <c r="I39" s="46" cm="1">
        <f t="array" ref="I39">SUM(IF((LEFT('2-1 采购订单物料明细表报表导出'!$K:$K,7)=I$1)*('2-1 采购订单物料明细表报表导出'!$D:$D=$A39),'2-1 采购订单物料明细表报表导出'!$H:$H,0))</f>
        <v>0</v>
      </c>
      <c r="J39" s="46" cm="1">
        <f t="array" ref="J39">SUM(IF((LEFT('2-1 采购订单物料明细表报表导出'!$K:$K,7)=J$1)*('2-1 采购订单物料明细表报表导出'!$D:$D=$A39),'2-1 采购订单物料明细表报表导出'!$H:$H,0))</f>
        <v>0</v>
      </c>
      <c r="K39" s="46" cm="1">
        <f t="array" ref="K39">SUM(IF((LEFT('2-1 采购订单物料明细表报表导出'!$K:$K,7)=K$1)*('2-1 采购订单物料明细表报表导出'!$D:$D=$A39),'2-1 采购订单物料明细表报表导出'!$H:$H,0))</f>
        <v>0</v>
      </c>
      <c r="L39" s="46" cm="1">
        <f t="array" ref="L39">SUM(IF((LEFT('2-1 采购订单物料明细表报表导出'!$K:$K,7)=L$1)*('2-1 采购订单物料明细表报表导出'!$D:$D=$A39),'2-1 采购订单物料明细表报表导出'!$H:$H,0))</f>
        <v>0</v>
      </c>
      <c r="M39" s="46" cm="1">
        <f t="array" ref="M39">SUM(IF((LEFT('2-1 采购订单物料明细表报表导出'!$K:$K,7)=M$1)*('2-1 采购订单物料明细表报表导出'!$D:$D=$A39),'2-1 采购订单物料明细表报表导出'!$H:$H,0))</f>
        <v>0</v>
      </c>
      <c r="N39" s="46" cm="1">
        <f t="array" ref="N39">SUM(IF((LEFT('2-1 采购订单物料明细表报表导出'!$K:$K,7)=N$1)*('2-1 采购订单物料明细表报表导出'!$D:$D=$A39),'2-1 采购订单物料明细表报表导出'!$H:$H,0))</f>
        <v>0</v>
      </c>
      <c r="O39" s="46" cm="1">
        <f t="array" ref="O39">SUM(IF((LEFT('2-1 采购订单物料明细表报表导出'!$K:$K,7)=O$1)*('2-1 采购订单物料明细表报表导出'!$D:$D=$A39),'2-1 采购订单物料明细表报表导出'!$H:$H,0))</f>
        <v>0</v>
      </c>
    </row>
    <row r="40" spans="1:15">
      <c r="A40" s="17" t="s">
        <v>3475</v>
      </c>
      <c r="B40" s="30"/>
      <c r="C40" s="30" t="s">
        <v>3464</v>
      </c>
      <c r="D40" s="46" cm="1">
        <f t="array" ref="D40">SUM(IF((LEFT('2-1 采购订单物料明细表报表导出'!$K:$K,7)=D$1)*('2-1 采购订单物料明细表报表导出'!$D:$D=$A40),'2-1 采购订单物料明细表报表导出'!$H:$H,0))</f>
        <v>0</v>
      </c>
      <c r="E40" s="46" cm="1">
        <f t="array" ref="E40">SUM(IF((LEFT('2-1 采购订单物料明细表报表导出'!$K:$K,7)=E$1)*('2-1 采购订单物料明细表报表导出'!$D:$D=$A40),'2-1 采购订单物料明细表报表导出'!$H:$H,0))</f>
        <v>0</v>
      </c>
      <c r="F40" s="46" cm="1">
        <f t="array" ref="F40">SUM(IF((LEFT('2-1 采购订单物料明细表报表导出'!$K:$K,7)=F$1)*('2-1 采购订单物料明细表报表导出'!$D:$D=$A40),'2-1 采购订单物料明细表报表导出'!$H:$H,0))</f>
        <v>0</v>
      </c>
      <c r="G40" s="46" cm="1">
        <f t="array" ref="G40">SUM(IF((LEFT('2-1 采购订单物料明细表报表导出'!$K:$K,7)=G$1)*('2-1 采购订单物料明细表报表导出'!$D:$D=$A40),'2-1 采购订单物料明细表报表导出'!$H:$H,0))</f>
        <v>0</v>
      </c>
      <c r="H40" s="46" cm="1">
        <f t="array" ref="H40">SUM(IF((LEFT('2-1 采购订单物料明细表报表导出'!$K:$K,7)=H$1)*('2-1 采购订单物料明细表报表导出'!$D:$D=$A40),'2-1 采购订单物料明细表报表导出'!$H:$H,0))</f>
        <v>0</v>
      </c>
      <c r="I40" s="46" cm="1">
        <f t="array" ref="I40">SUM(IF((LEFT('2-1 采购订单物料明细表报表导出'!$K:$K,7)=I$1)*('2-1 采购订单物料明细表报表导出'!$D:$D=$A40),'2-1 采购订单物料明细表报表导出'!$H:$H,0))</f>
        <v>0</v>
      </c>
      <c r="J40" s="46" cm="1">
        <f t="array" ref="J40">SUM(IF((LEFT('2-1 采购订单物料明细表报表导出'!$K:$K,7)=J$1)*('2-1 采购订单物料明细表报表导出'!$D:$D=$A40),'2-1 采购订单物料明细表报表导出'!$H:$H,0))</f>
        <v>0</v>
      </c>
      <c r="K40" s="46" cm="1">
        <f t="array" ref="K40">SUM(IF((LEFT('2-1 采购订单物料明细表报表导出'!$K:$K,7)=K$1)*('2-1 采购订单物料明细表报表导出'!$D:$D=$A40),'2-1 采购订单物料明细表报表导出'!$H:$H,0))</f>
        <v>0</v>
      </c>
      <c r="L40" s="46" cm="1">
        <f t="array" ref="L40">SUM(IF((LEFT('2-1 采购订单物料明细表报表导出'!$K:$K,7)=L$1)*('2-1 采购订单物料明细表报表导出'!$D:$D=$A40),'2-1 采购订单物料明细表报表导出'!$H:$H,0))</f>
        <v>0</v>
      </c>
      <c r="M40" s="46" cm="1">
        <f t="array" ref="M40">SUM(IF((LEFT('2-1 采购订单物料明细表报表导出'!$K:$K,7)=M$1)*('2-1 采购订单物料明细表报表导出'!$D:$D=$A40),'2-1 采购订单物料明细表报表导出'!$H:$H,0))</f>
        <v>0</v>
      </c>
      <c r="N40" s="46" cm="1">
        <f t="array" ref="N40">SUM(IF((LEFT('2-1 采购订单物料明细表报表导出'!$K:$K,7)=N$1)*('2-1 采购订单物料明细表报表导出'!$D:$D=$A40),'2-1 采购订单物料明细表报表导出'!$H:$H,0))</f>
        <v>0</v>
      </c>
      <c r="O40" s="46" cm="1">
        <f t="array" ref="O40">SUM(IF((LEFT('2-1 采购订单物料明细表报表导出'!$K:$K,7)=O$1)*('2-1 采购订单物料明细表报表导出'!$D:$D=$A40),'2-1 采购订单物料明细表报表导出'!$H:$H,0))</f>
        <v>0</v>
      </c>
    </row>
    <row r="41" spans="1:15">
      <c r="A41" s="17" t="s">
        <v>3476</v>
      </c>
      <c r="B41" s="30"/>
      <c r="C41" s="30" t="s">
        <v>3464</v>
      </c>
      <c r="D41" s="46" cm="1">
        <f t="array" ref="D41">SUM(IF((LEFT('2-1 采购订单物料明细表报表导出'!$K:$K,7)=D$1)*('2-1 采购订单物料明细表报表导出'!$D:$D=$A41),'2-1 采购订单物料明细表报表导出'!$H:$H,0))</f>
        <v>0</v>
      </c>
      <c r="E41" s="46" cm="1">
        <f t="array" ref="E41">SUM(IF((LEFT('2-1 采购订单物料明细表报表导出'!$K:$K,7)=E$1)*('2-1 采购订单物料明细表报表导出'!$D:$D=$A41),'2-1 采购订单物料明细表报表导出'!$H:$H,0))</f>
        <v>0</v>
      </c>
      <c r="F41" s="46" cm="1">
        <f t="array" ref="F41">SUM(IF((LEFT('2-1 采购订单物料明细表报表导出'!$K:$K,7)=F$1)*('2-1 采购订单物料明细表报表导出'!$D:$D=$A41),'2-1 采购订单物料明细表报表导出'!$H:$H,0))</f>
        <v>0</v>
      </c>
      <c r="G41" s="46" cm="1">
        <f t="array" ref="G41">SUM(IF((LEFT('2-1 采购订单物料明细表报表导出'!$K:$K,7)=G$1)*('2-1 采购订单物料明细表报表导出'!$D:$D=$A41),'2-1 采购订单物料明细表报表导出'!$H:$H,0))</f>
        <v>0</v>
      </c>
      <c r="H41" s="46" cm="1">
        <f t="array" ref="H41">SUM(IF((LEFT('2-1 采购订单物料明细表报表导出'!$K:$K,7)=H$1)*('2-1 采购订单物料明细表报表导出'!$D:$D=$A41),'2-1 采购订单物料明细表报表导出'!$H:$H,0))</f>
        <v>0</v>
      </c>
      <c r="I41" s="46" cm="1">
        <f t="array" ref="I41">SUM(IF((LEFT('2-1 采购订单物料明细表报表导出'!$K:$K,7)=I$1)*('2-1 采购订单物料明细表报表导出'!$D:$D=$A41),'2-1 采购订单物料明细表报表导出'!$H:$H,0))</f>
        <v>0</v>
      </c>
      <c r="J41" s="46" cm="1">
        <f t="array" ref="J41">SUM(IF((LEFT('2-1 采购订单物料明细表报表导出'!$K:$K,7)=J$1)*('2-1 采购订单物料明细表报表导出'!$D:$D=$A41),'2-1 采购订单物料明细表报表导出'!$H:$H,0))</f>
        <v>0</v>
      </c>
      <c r="K41" s="46" cm="1">
        <f t="array" ref="K41">SUM(IF((LEFT('2-1 采购订单物料明细表报表导出'!$K:$K,7)=K$1)*('2-1 采购订单物料明细表报表导出'!$D:$D=$A41),'2-1 采购订单物料明细表报表导出'!$H:$H,0))</f>
        <v>0</v>
      </c>
      <c r="L41" s="46" cm="1">
        <f t="array" ref="L41">SUM(IF((LEFT('2-1 采购订单物料明细表报表导出'!$K:$K,7)=L$1)*('2-1 采购订单物料明细表报表导出'!$D:$D=$A41),'2-1 采购订单物料明细表报表导出'!$H:$H,0))</f>
        <v>0</v>
      </c>
      <c r="M41" s="46" cm="1">
        <f t="array" ref="M41">SUM(IF((LEFT('2-1 采购订单物料明细表报表导出'!$K:$K,7)=M$1)*('2-1 采购订单物料明细表报表导出'!$D:$D=$A41),'2-1 采购订单物料明细表报表导出'!$H:$H,0))</f>
        <v>0</v>
      </c>
      <c r="N41" s="46" cm="1">
        <f t="array" ref="N41">SUM(IF((LEFT('2-1 采购订单物料明细表报表导出'!$K:$K,7)=N$1)*('2-1 采购订单物料明细表报表导出'!$D:$D=$A41),'2-1 采购订单物料明细表报表导出'!$H:$H,0))</f>
        <v>0</v>
      </c>
      <c r="O41" s="46" cm="1">
        <f t="array" ref="O41">SUM(IF((LEFT('2-1 采购订单物料明细表报表导出'!$K:$K,7)=O$1)*('2-1 采购订单物料明细表报表导出'!$D:$D=$A41),'2-1 采购订单物料明细表报表导出'!$H:$H,0))</f>
        <v>0</v>
      </c>
    </row>
    <row r="42" spans="1:15">
      <c r="A42" s="17" t="s">
        <v>3477</v>
      </c>
      <c r="B42" s="30"/>
      <c r="C42" s="30" t="s">
        <v>3464</v>
      </c>
      <c r="D42" s="46" cm="1">
        <f t="array" ref="D42">SUM(IF((LEFT('2-1 采购订单物料明细表报表导出'!$K:$K,7)=D$1)*('2-1 采购订单物料明细表报表导出'!$D:$D=$A42),'2-1 采购订单物料明细表报表导出'!$H:$H,0))</f>
        <v>0</v>
      </c>
      <c r="E42" s="46" cm="1">
        <f t="array" ref="E42">SUM(IF((LEFT('2-1 采购订单物料明细表报表导出'!$K:$K,7)=E$1)*('2-1 采购订单物料明细表报表导出'!$D:$D=$A42),'2-1 采购订单物料明细表报表导出'!$H:$H,0))</f>
        <v>0</v>
      </c>
      <c r="F42" s="46" cm="1">
        <f t="array" ref="F42">SUM(IF((LEFT('2-1 采购订单物料明细表报表导出'!$K:$K,7)=F$1)*('2-1 采购订单物料明细表报表导出'!$D:$D=$A42),'2-1 采购订单物料明细表报表导出'!$H:$H,0))</f>
        <v>0</v>
      </c>
      <c r="G42" s="46" cm="1">
        <f t="array" ref="G42">SUM(IF((LEFT('2-1 采购订单物料明细表报表导出'!$K:$K,7)=G$1)*('2-1 采购订单物料明细表报表导出'!$D:$D=$A42),'2-1 采购订单物料明细表报表导出'!$H:$H,0))</f>
        <v>0</v>
      </c>
      <c r="H42" s="46" cm="1">
        <f t="array" ref="H42">SUM(IF((LEFT('2-1 采购订单物料明细表报表导出'!$K:$K,7)=H$1)*('2-1 采购订单物料明细表报表导出'!$D:$D=$A42),'2-1 采购订单物料明细表报表导出'!$H:$H,0))</f>
        <v>0</v>
      </c>
      <c r="I42" s="46" cm="1">
        <f t="array" ref="I42">SUM(IF((LEFT('2-1 采购订单物料明细表报表导出'!$K:$K,7)=I$1)*('2-1 采购订单物料明细表报表导出'!$D:$D=$A42),'2-1 采购订单物料明细表报表导出'!$H:$H,0))</f>
        <v>0</v>
      </c>
      <c r="J42" s="46" cm="1">
        <f t="array" ref="J42">SUM(IF((LEFT('2-1 采购订单物料明细表报表导出'!$K:$K,7)=J$1)*('2-1 采购订单物料明细表报表导出'!$D:$D=$A42),'2-1 采购订单物料明细表报表导出'!$H:$H,0))</f>
        <v>0</v>
      </c>
      <c r="K42" s="46" cm="1">
        <f t="array" ref="K42">SUM(IF((LEFT('2-1 采购订单物料明细表报表导出'!$K:$K,7)=K$1)*('2-1 采购订单物料明细表报表导出'!$D:$D=$A42),'2-1 采购订单物料明细表报表导出'!$H:$H,0))</f>
        <v>0</v>
      </c>
      <c r="L42" s="46" cm="1">
        <f t="array" ref="L42">SUM(IF((LEFT('2-1 采购订单物料明细表报表导出'!$K:$K,7)=L$1)*('2-1 采购订单物料明细表报表导出'!$D:$D=$A42),'2-1 采购订单物料明细表报表导出'!$H:$H,0))</f>
        <v>0</v>
      </c>
      <c r="M42" s="46" cm="1">
        <f t="array" ref="M42">SUM(IF((LEFT('2-1 采购订单物料明细表报表导出'!$K:$K,7)=M$1)*('2-1 采购订单物料明细表报表导出'!$D:$D=$A42),'2-1 采购订单物料明细表报表导出'!$H:$H,0))</f>
        <v>0</v>
      </c>
      <c r="N42" s="46" cm="1">
        <f t="array" ref="N42">SUM(IF((LEFT('2-1 采购订单物料明细表报表导出'!$K:$K,7)=N$1)*('2-1 采购订单物料明细表报表导出'!$D:$D=$A42),'2-1 采购订单物料明细表报表导出'!$H:$H,0))</f>
        <v>0</v>
      </c>
      <c r="O42" s="46" cm="1">
        <f t="array" ref="O42">SUM(IF((LEFT('2-1 采购订单物料明细表报表导出'!$K:$K,7)=O$1)*('2-1 采购订单物料明细表报表导出'!$D:$D=$A42),'2-1 采购订单物料明细表报表导出'!$H:$H,0))</f>
        <v>0</v>
      </c>
    </row>
    <row r="43" spans="1:15">
      <c r="A43" s="17" t="s">
        <v>3478</v>
      </c>
      <c r="B43" s="30"/>
      <c r="C43" s="30" t="s">
        <v>3464</v>
      </c>
      <c r="D43" s="46" cm="1">
        <f t="array" ref="D43">SUM(IF((LEFT('2-1 采购订单物料明细表报表导出'!$K:$K,7)=D$1)*('2-1 采购订单物料明细表报表导出'!$D:$D=$A43),'2-1 采购订单物料明细表报表导出'!$H:$H,0))</f>
        <v>0</v>
      </c>
      <c r="E43" s="46" cm="1">
        <f t="array" ref="E43">SUM(IF((LEFT('2-1 采购订单物料明细表报表导出'!$K:$K,7)=E$1)*('2-1 采购订单物料明细表报表导出'!$D:$D=$A43),'2-1 采购订单物料明细表报表导出'!$H:$H,0))</f>
        <v>0</v>
      </c>
      <c r="F43" s="46" cm="1">
        <f t="array" ref="F43">SUM(IF((LEFT('2-1 采购订单物料明细表报表导出'!$K:$K,7)=F$1)*('2-1 采购订单物料明细表报表导出'!$D:$D=$A43),'2-1 采购订单物料明细表报表导出'!$H:$H,0))</f>
        <v>0</v>
      </c>
      <c r="G43" s="46" cm="1">
        <f t="array" ref="G43">SUM(IF((LEFT('2-1 采购订单物料明细表报表导出'!$K:$K,7)=G$1)*('2-1 采购订单物料明细表报表导出'!$D:$D=$A43),'2-1 采购订单物料明细表报表导出'!$H:$H,0))</f>
        <v>0</v>
      </c>
      <c r="H43" s="46" cm="1">
        <f t="array" ref="H43">SUM(IF((LEFT('2-1 采购订单物料明细表报表导出'!$K:$K,7)=H$1)*('2-1 采购订单物料明细表报表导出'!$D:$D=$A43),'2-1 采购订单物料明细表报表导出'!$H:$H,0))</f>
        <v>0</v>
      </c>
      <c r="I43" s="46" cm="1">
        <f t="array" ref="I43">SUM(IF((LEFT('2-1 采购订单物料明细表报表导出'!$K:$K,7)=I$1)*('2-1 采购订单物料明细表报表导出'!$D:$D=$A43),'2-1 采购订单物料明细表报表导出'!$H:$H,0))</f>
        <v>0</v>
      </c>
      <c r="J43" s="46" cm="1">
        <f t="array" ref="J43">SUM(IF((LEFT('2-1 采购订单物料明细表报表导出'!$K:$K,7)=J$1)*('2-1 采购订单物料明细表报表导出'!$D:$D=$A43),'2-1 采购订单物料明细表报表导出'!$H:$H,0))</f>
        <v>0</v>
      </c>
      <c r="K43" s="46" cm="1">
        <f t="array" ref="K43">SUM(IF((LEFT('2-1 采购订单物料明细表报表导出'!$K:$K,7)=K$1)*('2-1 采购订单物料明细表报表导出'!$D:$D=$A43),'2-1 采购订单物料明细表报表导出'!$H:$H,0))</f>
        <v>0</v>
      </c>
      <c r="L43" s="46" cm="1">
        <f t="array" ref="L43">SUM(IF((LEFT('2-1 采购订单物料明细表报表导出'!$K:$K,7)=L$1)*('2-1 采购订单物料明细表报表导出'!$D:$D=$A43),'2-1 采购订单物料明细表报表导出'!$H:$H,0))</f>
        <v>0</v>
      </c>
      <c r="M43" s="46" cm="1">
        <f t="array" ref="M43">SUM(IF((LEFT('2-1 采购订单物料明细表报表导出'!$K:$K,7)=M$1)*('2-1 采购订单物料明细表报表导出'!$D:$D=$A43),'2-1 采购订单物料明细表报表导出'!$H:$H,0))</f>
        <v>0</v>
      </c>
      <c r="N43" s="46" cm="1">
        <f t="array" ref="N43">SUM(IF((LEFT('2-1 采购订单物料明细表报表导出'!$K:$K,7)=N$1)*('2-1 采购订单物料明细表报表导出'!$D:$D=$A43),'2-1 采购订单物料明细表报表导出'!$H:$H,0))</f>
        <v>0</v>
      </c>
      <c r="O43" s="46" cm="1">
        <f t="array" ref="O43">SUM(IF((LEFT('2-1 采购订单物料明细表报表导出'!$K:$K,7)=O$1)*('2-1 采购订单物料明细表报表导出'!$D:$D=$A43),'2-1 采购订单物料明细表报表导出'!$H:$H,0))</f>
        <v>0</v>
      </c>
    </row>
    <row r="44" spans="1:15">
      <c r="A44" s="17" t="s">
        <v>3479</v>
      </c>
      <c r="B44" s="30"/>
      <c r="C44" s="30" t="s">
        <v>3464</v>
      </c>
      <c r="D44" s="46" cm="1">
        <f t="array" ref="D44">SUM(IF((LEFT('2-1 采购订单物料明细表报表导出'!$K:$K,7)=D$1)*('2-1 采购订单物料明细表报表导出'!$D:$D=$A44),'2-1 采购订单物料明细表报表导出'!$H:$H,0))</f>
        <v>0</v>
      </c>
      <c r="E44" s="46" cm="1">
        <f t="array" ref="E44">SUM(IF((LEFT('2-1 采购订单物料明细表报表导出'!$K:$K,7)=E$1)*('2-1 采购订单物料明细表报表导出'!$D:$D=$A44),'2-1 采购订单物料明细表报表导出'!$H:$H,0))</f>
        <v>0</v>
      </c>
      <c r="F44" s="46" cm="1">
        <f t="array" ref="F44">SUM(IF((LEFT('2-1 采购订单物料明细表报表导出'!$K:$K,7)=F$1)*('2-1 采购订单物料明细表报表导出'!$D:$D=$A44),'2-1 采购订单物料明细表报表导出'!$H:$H,0))</f>
        <v>0</v>
      </c>
      <c r="G44" s="46" cm="1">
        <f t="array" ref="G44">SUM(IF((LEFT('2-1 采购订单物料明细表报表导出'!$K:$K,7)=G$1)*('2-1 采购订单物料明细表报表导出'!$D:$D=$A44),'2-1 采购订单物料明细表报表导出'!$H:$H,0))</f>
        <v>0</v>
      </c>
      <c r="H44" s="46" cm="1">
        <f t="array" ref="H44">SUM(IF((LEFT('2-1 采购订单物料明细表报表导出'!$K:$K,7)=H$1)*('2-1 采购订单物料明细表报表导出'!$D:$D=$A44),'2-1 采购订单物料明细表报表导出'!$H:$H,0))</f>
        <v>0</v>
      </c>
      <c r="I44" s="46" cm="1">
        <f t="array" ref="I44">SUM(IF((LEFT('2-1 采购订单物料明细表报表导出'!$K:$K,7)=I$1)*('2-1 采购订单物料明细表报表导出'!$D:$D=$A44),'2-1 采购订单物料明细表报表导出'!$H:$H,0))</f>
        <v>0</v>
      </c>
      <c r="J44" s="46" cm="1">
        <f t="array" ref="J44">SUM(IF((LEFT('2-1 采购订单物料明细表报表导出'!$K:$K,7)=J$1)*('2-1 采购订单物料明细表报表导出'!$D:$D=$A44),'2-1 采购订单物料明细表报表导出'!$H:$H,0))</f>
        <v>0</v>
      </c>
      <c r="K44" s="46" cm="1">
        <f t="array" ref="K44">SUM(IF((LEFT('2-1 采购订单物料明细表报表导出'!$K:$K,7)=K$1)*('2-1 采购订单物料明细表报表导出'!$D:$D=$A44),'2-1 采购订单物料明细表报表导出'!$H:$H,0))</f>
        <v>0</v>
      </c>
      <c r="L44" s="46" cm="1">
        <f t="array" ref="L44">SUM(IF((LEFT('2-1 采购订单物料明细表报表导出'!$K:$K,7)=L$1)*('2-1 采购订单物料明细表报表导出'!$D:$D=$A44),'2-1 采购订单物料明细表报表导出'!$H:$H,0))</f>
        <v>0</v>
      </c>
      <c r="M44" s="46" cm="1">
        <f t="array" ref="M44">SUM(IF((LEFT('2-1 采购订单物料明细表报表导出'!$K:$K,7)=M$1)*('2-1 采购订单物料明细表报表导出'!$D:$D=$A44),'2-1 采购订单物料明细表报表导出'!$H:$H,0))</f>
        <v>0</v>
      </c>
      <c r="N44" s="46" cm="1">
        <f t="array" ref="N44">SUM(IF((LEFT('2-1 采购订单物料明细表报表导出'!$K:$K,7)=N$1)*('2-1 采购订单物料明细表报表导出'!$D:$D=$A44),'2-1 采购订单物料明细表报表导出'!$H:$H,0))</f>
        <v>0</v>
      </c>
      <c r="O44" s="46" cm="1">
        <f t="array" ref="O44">SUM(IF((LEFT('2-1 采购订单物料明细表报表导出'!$K:$K,7)=O$1)*('2-1 采购订单物料明细表报表导出'!$D:$D=$A44),'2-1 采购订单物料明细表报表导出'!$H:$H,0))</f>
        <v>0</v>
      </c>
    </row>
    <row r="45" spans="1:15">
      <c r="A45" s="17" t="s">
        <v>3480</v>
      </c>
      <c r="B45" s="30"/>
      <c r="C45" s="30" t="s">
        <v>3464</v>
      </c>
      <c r="D45" s="46" cm="1">
        <f t="array" ref="D45">SUM(IF((LEFT('2-1 采购订单物料明细表报表导出'!$K:$K,7)=D$1)*('2-1 采购订单物料明细表报表导出'!$D:$D=$A45),'2-1 采购订单物料明细表报表导出'!$H:$H,0))</f>
        <v>0</v>
      </c>
      <c r="E45" s="46" cm="1">
        <f t="array" ref="E45">SUM(IF((LEFT('2-1 采购订单物料明细表报表导出'!$K:$K,7)=E$1)*('2-1 采购订单物料明细表报表导出'!$D:$D=$A45),'2-1 采购订单物料明细表报表导出'!$H:$H,0))</f>
        <v>0</v>
      </c>
      <c r="F45" s="46" cm="1">
        <f t="array" ref="F45">SUM(IF((LEFT('2-1 采购订单物料明细表报表导出'!$K:$K,7)=F$1)*('2-1 采购订单物料明细表报表导出'!$D:$D=$A45),'2-1 采购订单物料明细表报表导出'!$H:$H,0))</f>
        <v>0</v>
      </c>
      <c r="G45" s="46" cm="1">
        <f t="array" ref="G45">SUM(IF((LEFT('2-1 采购订单物料明细表报表导出'!$K:$K,7)=G$1)*('2-1 采购订单物料明细表报表导出'!$D:$D=$A45),'2-1 采购订单物料明细表报表导出'!$H:$H,0))</f>
        <v>0</v>
      </c>
      <c r="H45" s="46" cm="1">
        <f t="array" ref="H45">SUM(IF((LEFT('2-1 采购订单物料明细表报表导出'!$K:$K,7)=H$1)*('2-1 采购订单物料明细表报表导出'!$D:$D=$A45),'2-1 采购订单物料明细表报表导出'!$H:$H,0))</f>
        <v>0</v>
      </c>
      <c r="I45" s="46" cm="1">
        <f t="array" ref="I45">SUM(IF((LEFT('2-1 采购订单物料明细表报表导出'!$K:$K,7)=I$1)*('2-1 采购订单物料明细表报表导出'!$D:$D=$A45),'2-1 采购订单物料明细表报表导出'!$H:$H,0))</f>
        <v>0</v>
      </c>
      <c r="J45" s="46" cm="1">
        <f t="array" ref="J45">SUM(IF((LEFT('2-1 采购订单物料明细表报表导出'!$K:$K,7)=J$1)*('2-1 采购订单物料明细表报表导出'!$D:$D=$A45),'2-1 采购订单物料明细表报表导出'!$H:$H,0))</f>
        <v>0</v>
      </c>
      <c r="K45" s="46" cm="1">
        <f t="array" ref="K45">SUM(IF((LEFT('2-1 采购订单物料明细表报表导出'!$K:$K,7)=K$1)*('2-1 采购订单物料明细表报表导出'!$D:$D=$A45),'2-1 采购订单物料明细表报表导出'!$H:$H,0))</f>
        <v>0</v>
      </c>
      <c r="L45" s="46" cm="1">
        <f t="array" ref="L45">SUM(IF((LEFT('2-1 采购订单物料明细表报表导出'!$K:$K,7)=L$1)*('2-1 采购订单物料明细表报表导出'!$D:$D=$A45),'2-1 采购订单物料明细表报表导出'!$H:$H,0))</f>
        <v>0</v>
      </c>
      <c r="M45" s="46" cm="1">
        <f t="array" ref="M45">SUM(IF((LEFT('2-1 采购订单物料明细表报表导出'!$K:$K,7)=M$1)*('2-1 采购订单物料明细表报表导出'!$D:$D=$A45),'2-1 采购订单物料明细表报表导出'!$H:$H,0))</f>
        <v>0</v>
      </c>
      <c r="N45" s="46" cm="1">
        <f t="array" ref="N45">SUM(IF((LEFT('2-1 采购订单物料明细表报表导出'!$K:$K,7)=N$1)*('2-1 采购订单物料明细表报表导出'!$D:$D=$A45),'2-1 采购订单物料明细表报表导出'!$H:$H,0))</f>
        <v>0</v>
      </c>
      <c r="O45" s="46" cm="1">
        <f t="array" ref="O45">SUM(IF((LEFT('2-1 采购订单物料明细表报表导出'!$K:$K,7)=O$1)*('2-1 采购订单物料明细表报表导出'!$D:$D=$A45),'2-1 采购订单物料明细表报表导出'!$H:$H,0))</f>
        <v>0</v>
      </c>
    </row>
    <row r="46" spans="1:15">
      <c r="A46" s="17" t="s">
        <v>3481</v>
      </c>
      <c r="B46" s="30"/>
      <c r="C46" s="30" t="s">
        <v>3464</v>
      </c>
      <c r="D46" s="46" cm="1">
        <f t="array" ref="D46">SUM(IF((LEFT('2-1 采购订单物料明细表报表导出'!$K:$K,7)=D$1)*('2-1 采购订单物料明细表报表导出'!$D:$D=$A46),'2-1 采购订单物料明细表报表导出'!$H:$H,0))</f>
        <v>0</v>
      </c>
      <c r="E46" s="46" cm="1">
        <f t="array" ref="E46">SUM(IF((LEFT('2-1 采购订单物料明细表报表导出'!$K:$K,7)=E$1)*('2-1 采购订单物料明细表报表导出'!$D:$D=$A46),'2-1 采购订单物料明细表报表导出'!$H:$H,0))</f>
        <v>0</v>
      </c>
      <c r="F46" s="46" cm="1">
        <f t="array" ref="F46">SUM(IF((LEFT('2-1 采购订单物料明细表报表导出'!$K:$K,7)=F$1)*('2-1 采购订单物料明细表报表导出'!$D:$D=$A46),'2-1 采购订单物料明细表报表导出'!$H:$H,0))</f>
        <v>0</v>
      </c>
      <c r="G46" s="46" cm="1">
        <f t="array" ref="G46">SUM(IF((LEFT('2-1 采购订单物料明细表报表导出'!$K:$K,7)=G$1)*('2-1 采购订单物料明细表报表导出'!$D:$D=$A46),'2-1 采购订单物料明细表报表导出'!$H:$H,0))</f>
        <v>0</v>
      </c>
      <c r="H46" s="46" cm="1">
        <f t="array" ref="H46">SUM(IF((LEFT('2-1 采购订单物料明细表报表导出'!$K:$K,7)=H$1)*('2-1 采购订单物料明细表报表导出'!$D:$D=$A46),'2-1 采购订单物料明细表报表导出'!$H:$H,0))</f>
        <v>0</v>
      </c>
      <c r="I46" s="46" cm="1">
        <f t="array" ref="I46">SUM(IF((LEFT('2-1 采购订单物料明细表报表导出'!$K:$K,7)=I$1)*('2-1 采购订单物料明细表报表导出'!$D:$D=$A46),'2-1 采购订单物料明细表报表导出'!$H:$H,0))</f>
        <v>0</v>
      </c>
      <c r="J46" s="46" cm="1">
        <f t="array" ref="J46">SUM(IF((LEFT('2-1 采购订单物料明细表报表导出'!$K:$K,7)=J$1)*('2-1 采购订单物料明细表报表导出'!$D:$D=$A46),'2-1 采购订单物料明细表报表导出'!$H:$H,0))</f>
        <v>0</v>
      </c>
      <c r="K46" s="46" cm="1">
        <f t="array" ref="K46">SUM(IF((LEFT('2-1 采购订单物料明细表报表导出'!$K:$K,7)=K$1)*('2-1 采购订单物料明细表报表导出'!$D:$D=$A46),'2-1 采购订单物料明细表报表导出'!$H:$H,0))</f>
        <v>0</v>
      </c>
      <c r="L46" s="46" cm="1">
        <f t="array" ref="L46">SUM(IF((LEFT('2-1 采购订单物料明细表报表导出'!$K:$K,7)=L$1)*('2-1 采购订单物料明细表报表导出'!$D:$D=$A46),'2-1 采购订单物料明细表报表导出'!$H:$H,0))</f>
        <v>0</v>
      </c>
      <c r="M46" s="46" cm="1">
        <f t="array" ref="M46">SUM(IF((LEFT('2-1 采购订单物料明细表报表导出'!$K:$K,7)=M$1)*('2-1 采购订单物料明细表报表导出'!$D:$D=$A46),'2-1 采购订单物料明细表报表导出'!$H:$H,0))</f>
        <v>0</v>
      </c>
      <c r="N46" s="46" cm="1">
        <f t="array" ref="N46">SUM(IF((LEFT('2-1 采购订单物料明细表报表导出'!$K:$K,7)=N$1)*('2-1 采购订单物料明细表报表导出'!$D:$D=$A46),'2-1 采购订单物料明细表报表导出'!$H:$H,0))</f>
        <v>0</v>
      </c>
      <c r="O46" s="46" cm="1">
        <f t="array" ref="O46">SUM(IF((LEFT('2-1 采购订单物料明细表报表导出'!$K:$K,7)=O$1)*('2-1 采购订单物料明细表报表导出'!$D:$D=$A46),'2-1 采购订单物料明细表报表导出'!$H:$H,0))</f>
        <v>0</v>
      </c>
    </row>
    <row r="47" spans="1:15">
      <c r="A47" s="17" t="s">
        <v>3482</v>
      </c>
      <c r="B47" s="30"/>
      <c r="C47" s="30" t="s">
        <v>3464</v>
      </c>
      <c r="D47" s="46" cm="1">
        <f t="array" ref="D47">SUM(IF((LEFT('2-1 采购订单物料明细表报表导出'!$K:$K,7)=D$1)*('2-1 采购订单物料明细表报表导出'!$D:$D=$A47),'2-1 采购订单物料明细表报表导出'!$H:$H,0))</f>
        <v>0</v>
      </c>
      <c r="E47" s="46" cm="1">
        <f t="array" ref="E47">SUM(IF((LEFT('2-1 采购订单物料明细表报表导出'!$K:$K,7)=E$1)*('2-1 采购订单物料明细表报表导出'!$D:$D=$A47),'2-1 采购订单物料明细表报表导出'!$H:$H,0))</f>
        <v>0</v>
      </c>
      <c r="F47" s="46" cm="1">
        <f t="array" ref="F47">SUM(IF((LEFT('2-1 采购订单物料明细表报表导出'!$K:$K,7)=F$1)*('2-1 采购订单物料明细表报表导出'!$D:$D=$A47),'2-1 采购订单物料明细表报表导出'!$H:$H,0))</f>
        <v>0</v>
      </c>
      <c r="G47" s="46" cm="1">
        <f t="array" ref="G47">SUM(IF((LEFT('2-1 采购订单物料明细表报表导出'!$K:$K,7)=G$1)*('2-1 采购订单物料明细表报表导出'!$D:$D=$A47),'2-1 采购订单物料明细表报表导出'!$H:$H,0))</f>
        <v>0</v>
      </c>
      <c r="H47" s="46" cm="1">
        <f t="array" ref="H47">SUM(IF((LEFT('2-1 采购订单物料明细表报表导出'!$K:$K,7)=H$1)*('2-1 采购订单物料明细表报表导出'!$D:$D=$A47),'2-1 采购订单物料明细表报表导出'!$H:$H,0))</f>
        <v>0</v>
      </c>
      <c r="I47" s="46" cm="1">
        <f t="array" ref="I47">SUM(IF((LEFT('2-1 采购订单物料明细表报表导出'!$K:$K,7)=I$1)*('2-1 采购订单物料明细表报表导出'!$D:$D=$A47),'2-1 采购订单物料明细表报表导出'!$H:$H,0))</f>
        <v>0</v>
      </c>
      <c r="J47" s="46" cm="1">
        <f t="array" ref="J47">SUM(IF((LEFT('2-1 采购订单物料明细表报表导出'!$K:$K,7)=J$1)*('2-1 采购订单物料明细表报表导出'!$D:$D=$A47),'2-1 采购订单物料明细表报表导出'!$H:$H,0))</f>
        <v>0</v>
      </c>
      <c r="K47" s="46" cm="1">
        <f t="array" ref="K47">SUM(IF((LEFT('2-1 采购订单物料明细表报表导出'!$K:$K,7)=K$1)*('2-1 采购订单物料明细表报表导出'!$D:$D=$A47),'2-1 采购订单物料明细表报表导出'!$H:$H,0))</f>
        <v>0</v>
      </c>
      <c r="L47" s="46" cm="1">
        <f t="array" ref="L47">SUM(IF((LEFT('2-1 采购订单物料明细表报表导出'!$K:$K,7)=L$1)*('2-1 采购订单物料明细表报表导出'!$D:$D=$A47),'2-1 采购订单物料明细表报表导出'!$H:$H,0))</f>
        <v>0</v>
      </c>
      <c r="M47" s="46" cm="1">
        <f t="array" ref="M47">SUM(IF((LEFT('2-1 采购订单物料明细表报表导出'!$K:$K,7)=M$1)*('2-1 采购订单物料明细表报表导出'!$D:$D=$A47),'2-1 采购订单物料明细表报表导出'!$H:$H,0))</f>
        <v>0</v>
      </c>
      <c r="N47" s="46" cm="1">
        <f t="array" ref="N47">SUM(IF((LEFT('2-1 采购订单物料明细表报表导出'!$K:$K,7)=N$1)*('2-1 采购订单物料明细表报表导出'!$D:$D=$A47),'2-1 采购订单物料明细表报表导出'!$H:$H,0))</f>
        <v>0</v>
      </c>
      <c r="O47" s="46" cm="1">
        <f t="array" ref="O47">SUM(IF((LEFT('2-1 采购订单物料明细表报表导出'!$K:$K,7)=O$1)*('2-1 采购订单物料明细表报表导出'!$D:$D=$A47),'2-1 采购订单物料明细表报表导出'!$H:$H,0))</f>
        <v>0</v>
      </c>
    </row>
    <row r="48" spans="1:15">
      <c r="A48" s="17" t="s">
        <v>3483</v>
      </c>
      <c r="B48" s="30"/>
      <c r="C48" s="30" t="s">
        <v>3464</v>
      </c>
      <c r="D48" s="46" cm="1">
        <f t="array" ref="D48">SUM(IF((LEFT('2-1 采购订单物料明细表报表导出'!$K:$K,7)=D$1)*('2-1 采购订单物料明细表报表导出'!$D:$D=$A48),'2-1 采购订单物料明细表报表导出'!$H:$H,0))</f>
        <v>0</v>
      </c>
      <c r="E48" s="46" cm="1">
        <f t="array" ref="E48">SUM(IF((LEFT('2-1 采购订单物料明细表报表导出'!$K:$K,7)=E$1)*('2-1 采购订单物料明细表报表导出'!$D:$D=$A48),'2-1 采购订单物料明细表报表导出'!$H:$H,0))</f>
        <v>0</v>
      </c>
      <c r="F48" s="46" cm="1">
        <f t="array" ref="F48">SUM(IF((LEFT('2-1 采购订单物料明细表报表导出'!$K:$K,7)=F$1)*('2-1 采购订单物料明细表报表导出'!$D:$D=$A48),'2-1 采购订单物料明细表报表导出'!$H:$H,0))</f>
        <v>0</v>
      </c>
      <c r="G48" s="46" cm="1">
        <f t="array" ref="G48">SUM(IF((LEFT('2-1 采购订单物料明细表报表导出'!$K:$K,7)=G$1)*('2-1 采购订单物料明细表报表导出'!$D:$D=$A48),'2-1 采购订单物料明细表报表导出'!$H:$H,0))</f>
        <v>0</v>
      </c>
      <c r="H48" s="46" cm="1">
        <f t="array" ref="H48">SUM(IF((LEFT('2-1 采购订单物料明细表报表导出'!$K:$K,7)=H$1)*('2-1 采购订单物料明细表报表导出'!$D:$D=$A48),'2-1 采购订单物料明细表报表导出'!$H:$H,0))</f>
        <v>0</v>
      </c>
      <c r="I48" s="46" cm="1">
        <f t="array" ref="I48">SUM(IF((LEFT('2-1 采购订单物料明细表报表导出'!$K:$K,7)=I$1)*('2-1 采购订单物料明细表报表导出'!$D:$D=$A48),'2-1 采购订单物料明细表报表导出'!$H:$H,0))</f>
        <v>0</v>
      </c>
      <c r="J48" s="46" cm="1">
        <f t="array" ref="J48">SUM(IF((LEFT('2-1 采购订单物料明细表报表导出'!$K:$K,7)=J$1)*('2-1 采购订单物料明细表报表导出'!$D:$D=$A48),'2-1 采购订单物料明细表报表导出'!$H:$H,0))</f>
        <v>0</v>
      </c>
      <c r="K48" s="46" cm="1">
        <f t="array" ref="K48">SUM(IF((LEFT('2-1 采购订单物料明细表报表导出'!$K:$K,7)=K$1)*('2-1 采购订单物料明细表报表导出'!$D:$D=$A48),'2-1 采购订单物料明细表报表导出'!$H:$H,0))</f>
        <v>0</v>
      </c>
      <c r="L48" s="46" cm="1">
        <f t="array" ref="L48">SUM(IF((LEFT('2-1 采购订单物料明细表报表导出'!$K:$K,7)=L$1)*('2-1 采购订单物料明细表报表导出'!$D:$D=$A48),'2-1 采购订单物料明细表报表导出'!$H:$H,0))</f>
        <v>0</v>
      </c>
      <c r="M48" s="46" cm="1">
        <f t="array" ref="M48">SUM(IF((LEFT('2-1 采购订单物料明细表报表导出'!$K:$K,7)=M$1)*('2-1 采购订单物料明细表报表导出'!$D:$D=$A48),'2-1 采购订单物料明细表报表导出'!$H:$H,0))</f>
        <v>0</v>
      </c>
      <c r="N48" s="46" cm="1">
        <f t="array" ref="N48">SUM(IF((LEFT('2-1 采购订单物料明细表报表导出'!$K:$K,7)=N$1)*('2-1 采购订单物料明细表报表导出'!$D:$D=$A48),'2-1 采购订单物料明细表报表导出'!$H:$H,0))</f>
        <v>0</v>
      </c>
      <c r="O48" s="46" cm="1">
        <f t="array" ref="O48">SUM(IF((LEFT('2-1 采购订单物料明细表报表导出'!$K:$K,7)=O$1)*('2-1 采购订单物料明细表报表导出'!$D:$D=$A48),'2-1 采购订单物料明细表报表导出'!$H:$H,0))</f>
        <v>0</v>
      </c>
    </row>
    <row r="49" spans="1:15">
      <c r="A49" s="17" t="s">
        <v>3484</v>
      </c>
      <c r="B49" s="30"/>
      <c r="C49" s="30" t="s">
        <v>3464</v>
      </c>
      <c r="D49" s="46" cm="1">
        <f t="array" ref="D49">SUM(IF((LEFT('2-1 采购订单物料明细表报表导出'!$K:$K,7)=D$1)*('2-1 采购订单物料明细表报表导出'!$D:$D=$A49),'2-1 采购订单物料明细表报表导出'!$H:$H,0))</f>
        <v>0</v>
      </c>
      <c r="E49" s="46" cm="1">
        <f t="array" ref="E49">SUM(IF((LEFT('2-1 采购订单物料明细表报表导出'!$K:$K,7)=E$1)*('2-1 采购订单物料明细表报表导出'!$D:$D=$A49),'2-1 采购订单物料明细表报表导出'!$H:$H,0))</f>
        <v>0</v>
      </c>
      <c r="F49" s="46" cm="1">
        <f t="array" ref="F49">SUM(IF((LEFT('2-1 采购订单物料明细表报表导出'!$K:$K,7)=F$1)*('2-1 采购订单物料明细表报表导出'!$D:$D=$A49),'2-1 采购订单物料明细表报表导出'!$H:$H,0))</f>
        <v>0</v>
      </c>
      <c r="G49" s="46" cm="1">
        <f t="array" ref="G49">SUM(IF((LEFT('2-1 采购订单物料明细表报表导出'!$K:$K,7)=G$1)*('2-1 采购订单物料明细表报表导出'!$D:$D=$A49),'2-1 采购订单物料明细表报表导出'!$H:$H,0))</f>
        <v>0</v>
      </c>
      <c r="H49" s="46" cm="1">
        <f t="array" ref="H49">SUM(IF((LEFT('2-1 采购订单物料明细表报表导出'!$K:$K,7)=H$1)*('2-1 采购订单物料明细表报表导出'!$D:$D=$A49),'2-1 采购订单物料明细表报表导出'!$H:$H,0))</f>
        <v>0</v>
      </c>
      <c r="I49" s="46" cm="1">
        <f t="array" ref="I49">SUM(IF((LEFT('2-1 采购订单物料明细表报表导出'!$K:$K,7)=I$1)*('2-1 采购订单物料明细表报表导出'!$D:$D=$A49),'2-1 采购订单物料明细表报表导出'!$H:$H,0))</f>
        <v>0</v>
      </c>
      <c r="J49" s="46" cm="1">
        <f t="array" ref="J49">SUM(IF((LEFT('2-1 采购订单物料明细表报表导出'!$K:$K,7)=J$1)*('2-1 采购订单物料明细表报表导出'!$D:$D=$A49),'2-1 采购订单物料明细表报表导出'!$H:$H,0))</f>
        <v>0</v>
      </c>
      <c r="K49" s="46" cm="1">
        <f t="array" ref="K49">SUM(IF((LEFT('2-1 采购订单物料明细表报表导出'!$K:$K,7)=K$1)*('2-1 采购订单物料明细表报表导出'!$D:$D=$A49),'2-1 采购订单物料明细表报表导出'!$H:$H,0))</f>
        <v>0</v>
      </c>
      <c r="L49" s="46" cm="1">
        <f t="array" ref="L49">SUM(IF((LEFT('2-1 采购订单物料明细表报表导出'!$K:$K,7)=L$1)*('2-1 采购订单物料明细表报表导出'!$D:$D=$A49),'2-1 采购订单物料明细表报表导出'!$H:$H,0))</f>
        <v>0</v>
      </c>
      <c r="M49" s="46" cm="1">
        <f t="array" ref="M49">SUM(IF((LEFT('2-1 采购订单物料明细表报表导出'!$K:$K,7)=M$1)*('2-1 采购订单物料明细表报表导出'!$D:$D=$A49),'2-1 采购订单物料明细表报表导出'!$H:$H,0))</f>
        <v>0</v>
      </c>
      <c r="N49" s="46" cm="1">
        <f t="array" ref="N49">SUM(IF((LEFT('2-1 采购订单物料明细表报表导出'!$K:$K,7)=N$1)*('2-1 采购订单物料明细表报表导出'!$D:$D=$A49),'2-1 采购订单物料明细表报表导出'!$H:$H,0))</f>
        <v>0</v>
      </c>
      <c r="O49" s="46" cm="1">
        <f t="array" ref="O49">SUM(IF((LEFT('2-1 采购订单物料明细表报表导出'!$K:$K,7)=O$1)*('2-1 采购订单物料明细表报表导出'!$D:$D=$A49),'2-1 采购订单物料明细表报表导出'!$H:$H,0))</f>
        <v>0</v>
      </c>
    </row>
    <row r="50" spans="1:15">
      <c r="A50" s="17" t="s">
        <v>3485</v>
      </c>
      <c r="B50" s="30"/>
      <c r="C50" s="30" t="s">
        <v>3464</v>
      </c>
      <c r="D50" s="46" cm="1">
        <f t="array" ref="D50">SUM(IF((LEFT('2-1 采购订单物料明细表报表导出'!$K:$K,7)=D$1)*('2-1 采购订单物料明细表报表导出'!$D:$D=$A50),'2-1 采购订单物料明细表报表导出'!$H:$H,0))</f>
        <v>0</v>
      </c>
      <c r="E50" s="46" cm="1">
        <f t="array" ref="E50">SUM(IF((LEFT('2-1 采购订单物料明细表报表导出'!$K:$K,7)=E$1)*('2-1 采购订单物料明细表报表导出'!$D:$D=$A50),'2-1 采购订单物料明细表报表导出'!$H:$H,0))</f>
        <v>0</v>
      </c>
      <c r="F50" s="46" cm="1">
        <f t="array" ref="F50">SUM(IF((LEFT('2-1 采购订单物料明细表报表导出'!$K:$K,7)=F$1)*('2-1 采购订单物料明细表报表导出'!$D:$D=$A50),'2-1 采购订单物料明细表报表导出'!$H:$H,0))</f>
        <v>0</v>
      </c>
      <c r="G50" s="46" cm="1">
        <f t="array" ref="G50">SUM(IF((LEFT('2-1 采购订单物料明细表报表导出'!$K:$K,7)=G$1)*('2-1 采购订单物料明细表报表导出'!$D:$D=$A50),'2-1 采购订单物料明细表报表导出'!$H:$H,0))</f>
        <v>0</v>
      </c>
      <c r="H50" s="46" cm="1">
        <f t="array" ref="H50">SUM(IF((LEFT('2-1 采购订单物料明细表报表导出'!$K:$K,7)=H$1)*('2-1 采购订单物料明细表报表导出'!$D:$D=$A50),'2-1 采购订单物料明细表报表导出'!$H:$H,0))</f>
        <v>0</v>
      </c>
      <c r="I50" s="46" cm="1">
        <f t="array" ref="I50">SUM(IF((LEFT('2-1 采购订单物料明细表报表导出'!$K:$K,7)=I$1)*('2-1 采购订单物料明细表报表导出'!$D:$D=$A50),'2-1 采购订单物料明细表报表导出'!$H:$H,0))</f>
        <v>0</v>
      </c>
      <c r="J50" s="46" cm="1">
        <f t="array" ref="J50">SUM(IF((LEFT('2-1 采购订单物料明细表报表导出'!$K:$K,7)=J$1)*('2-1 采购订单物料明细表报表导出'!$D:$D=$A50),'2-1 采购订单物料明细表报表导出'!$H:$H,0))</f>
        <v>0</v>
      </c>
      <c r="K50" s="46" cm="1">
        <f t="array" ref="K50">SUM(IF((LEFT('2-1 采购订单物料明细表报表导出'!$K:$K,7)=K$1)*('2-1 采购订单物料明细表报表导出'!$D:$D=$A50),'2-1 采购订单物料明细表报表导出'!$H:$H,0))</f>
        <v>0</v>
      </c>
      <c r="L50" s="46" cm="1">
        <f t="array" ref="L50">SUM(IF((LEFT('2-1 采购订单物料明细表报表导出'!$K:$K,7)=L$1)*('2-1 采购订单物料明细表报表导出'!$D:$D=$A50),'2-1 采购订单物料明细表报表导出'!$H:$H,0))</f>
        <v>0</v>
      </c>
      <c r="M50" s="46" cm="1">
        <f t="array" ref="M50">SUM(IF((LEFT('2-1 采购订单物料明细表报表导出'!$K:$K,7)=M$1)*('2-1 采购订单物料明细表报表导出'!$D:$D=$A50),'2-1 采购订单物料明细表报表导出'!$H:$H,0))</f>
        <v>0</v>
      </c>
      <c r="N50" s="46" cm="1">
        <f t="array" ref="N50">SUM(IF((LEFT('2-1 采购订单物料明细表报表导出'!$K:$K,7)=N$1)*('2-1 采购订单物料明细表报表导出'!$D:$D=$A50),'2-1 采购订单物料明细表报表导出'!$H:$H,0))</f>
        <v>0</v>
      </c>
      <c r="O50" s="46" cm="1">
        <f t="array" ref="O50">SUM(IF((LEFT('2-1 采购订单物料明细表报表导出'!$K:$K,7)=O$1)*('2-1 采购订单物料明细表报表导出'!$D:$D=$A50),'2-1 采购订单物料明细表报表导出'!$H:$H,0))</f>
        <v>0</v>
      </c>
    </row>
    <row r="51" spans="1:15">
      <c r="A51" s="17" t="s">
        <v>3486</v>
      </c>
      <c r="B51" s="30"/>
      <c r="C51" s="30" t="s">
        <v>3464</v>
      </c>
      <c r="D51" s="46" cm="1">
        <f t="array" ref="D51">SUM(IF((LEFT('2-1 采购订单物料明细表报表导出'!$K:$K,7)=D$1)*('2-1 采购订单物料明细表报表导出'!$D:$D=$A51),'2-1 采购订单物料明细表报表导出'!$H:$H,0))</f>
        <v>0</v>
      </c>
      <c r="E51" s="46" cm="1">
        <f t="array" ref="E51">SUM(IF((LEFT('2-1 采购订单物料明细表报表导出'!$K:$K,7)=E$1)*('2-1 采购订单物料明细表报表导出'!$D:$D=$A51),'2-1 采购订单物料明细表报表导出'!$H:$H,0))</f>
        <v>0</v>
      </c>
      <c r="F51" s="46" cm="1">
        <f t="array" ref="F51">SUM(IF((LEFT('2-1 采购订单物料明细表报表导出'!$K:$K,7)=F$1)*('2-1 采购订单物料明细表报表导出'!$D:$D=$A51),'2-1 采购订单物料明细表报表导出'!$H:$H,0))</f>
        <v>0</v>
      </c>
      <c r="G51" s="46" cm="1">
        <f t="array" ref="G51">SUM(IF((LEFT('2-1 采购订单物料明细表报表导出'!$K:$K,7)=G$1)*('2-1 采购订单物料明细表报表导出'!$D:$D=$A51),'2-1 采购订单物料明细表报表导出'!$H:$H,0))</f>
        <v>0</v>
      </c>
      <c r="H51" s="46" cm="1">
        <f t="array" ref="H51">SUM(IF((LEFT('2-1 采购订单物料明细表报表导出'!$K:$K,7)=H$1)*('2-1 采购订单物料明细表报表导出'!$D:$D=$A51),'2-1 采购订单物料明细表报表导出'!$H:$H,0))</f>
        <v>0</v>
      </c>
      <c r="I51" s="46" cm="1">
        <f t="array" ref="I51">SUM(IF((LEFT('2-1 采购订单物料明细表报表导出'!$K:$K,7)=I$1)*('2-1 采购订单物料明细表报表导出'!$D:$D=$A51),'2-1 采购订单物料明细表报表导出'!$H:$H,0))</f>
        <v>0</v>
      </c>
      <c r="J51" s="46" cm="1">
        <f t="array" ref="J51">SUM(IF((LEFT('2-1 采购订单物料明细表报表导出'!$K:$K,7)=J$1)*('2-1 采购订单物料明细表报表导出'!$D:$D=$A51),'2-1 采购订单物料明细表报表导出'!$H:$H,0))</f>
        <v>0</v>
      </c>
      <c r="K51" s="46" cm="1">
        <f t="array" ref="K51">SUM(IF((LEFT('2-1 采购订单物料明细表报表导出'!$K:$K,7)=K$1)*('2-1 采购订单物料明细表报表导出'!$D:$D=$A51),'2-1 采购订单物料明细表报表导出'!$H:$H,0))</f>
        <v>0</v>
      </c>
      <c r="L51" s="46" cm="1">
        <f t="array" ref="L51">SUM(IF((LEFT('2-1 采购订单物料明细表报表导出'!$K:$K,7)=L$1)*('2-1 采购订单物料明细表报表导出'!$D:$D=$A51),'2-1 采购订单物料明细表报表导出'!$H:$H,0))</f>
        <v>0</v>
      </c>
      <c r="M51" s="46" cm="1">
        <f t="array" ref="M51">SUM(IF((LEFT('2-1 采购订单物料明细表报表导出'!$K:$K,7)=M$1)*('2-1 采购订单物料明细表报表导出'!$D:$D=$A51),'2-1 采购订单物料明细表报表导出'!$H:$H,0))</f>
        <v>0</v>
      </c>
      <c r="N51" s="46" cm="1">
        <f t="array" ref="N51">SUM(IF((LEFT('2-1 采购订单物料明细表报表导出'!$K:$K,7)=N$1)*('2-1 采购订单物料明细表报表导出'!$D:$D=$A51),'2-1 采购订单物料明细表报表导出'!$H:$H,0))</f>
        <v>0</v>
      </c>
      <c r="O51" s="46" cm="1">
        <f t="array" ref="O51">SUM(IF((LEFT('2-1 采购订单物料明细表报表导出'!$K:$K,7)=O$1)*('2-1 采购订单物料明细表报表导出'!$D:$D=$A51),'2-1 采购订单物料明细表报表导出'!$H:$H,0))</f>
        <v>0</v>
      </c>
    </row>
    <row r="52" spans="1:15">
      <c r="A52" s="17" t="s">
        <v>3487</v>
      </c>
      <c r="B52" s="30"/>
      <c r="C52" s="30" t="s">
        <v>3464</v>
      </c>
      <c r="D52" s="46" cm="1">
        <f t="array" ref="D52">SUM(IF((LEFT('2-1 采购订单物料明细表报表导出'!$K:$K,7)=D$1)*('2-1 采购订单物料明细表报表导出'!$D:$D=$A52),'2-1 采购订单物料明细表报表导出'!$H:$H,0))</f>
        <v>0</v>
      </c>
      <c r="E52" s="46" cm="1">
        <f t="array" ref="E52">SUM(IF((LEFT('2-1 采购订单物料明细表报表导出'!$K:$K,7)=E$1)*('2-1 采购订单物料明细表报表导出'!$D:$D=$A52),'2-1 采购订单物料明细表报表导出'!$H:$H,0))</f>
        <v>0</v>
      </c>
      <c r="F52" s="46" cm="1">
        <f t="array" ref="F52">SUM(IF((LEFT('2-1 采购订单物料明细表报表导出'!$K:$K,7)=F$1)*('2-1 采购订单物料明细表报表导出'!$D:$D=$A52),'2-1 采购订单物料明细表报表导出'!$H:$H,0))</f>
        <v>0</v>
      </c>
      <c r="G52" s="46" cm="1">
        <f t="array" ref="G52">SUM(IF((LEFT('2-1 采购订单物料明细表报表导出'!$K:$K,7)=G$1)*('2-1 采购订单物料明细表报表导出'!$D:$D=$A52),'2-1 采购订单物料明细表报表导出'!$H:$H,0))</f>
        <v>0</v>
      </c>
      <c r="H52" s="46" cm="1">
        <f t="array" ref="H52">SUM(IF((LEFT('2-1 采购订单物料明细表报表导出'!$K:$K,7)=H$1)*('2-1 采购订单物料明细表报表导出'!$D:$D=$A52),'2-1 采购订单物料明细表报表导出'!$H:$H,0))</f>
        <v>0</v>
      </c>
      <c r="I52" s="46" cm="1">
        <f t="array" ref="I52">SUM(IF((LEFT('2-1 采购订单物料明细表报表导出'!$K:$K,7)=I$1)*('2-1 采购订单物料明细表报表导出'!$D:$D=$A52),'2-1 采购订单物料明细表报表导出'!$H:$H,0))</f>
        <v>0</v>
      </c>
      <c r="J52" s="46" cm="1">
        <f t="array" ref="J52">SUM(IF((LEFT('2-1 采购订单物料明细表报表导出'!$K:$K,7)=J$1)*('2-1 采购订单物料明细表报表导出'!$D:$D=$A52),'2-1 采购订单物料明细表报表导出'!$H:$H,0))</f>
        <v>0</v>
      </c>
      <c r="K52" s="46" cm="1">
        <f t="array" ref="K52">SUM(IF((LEFT('2-1 采购订单物料明细表报表导出'!$K:$K,7)=K$1)*('2-1 采购订单物料明细表报表导出'!$D:$D=$A52),'2-1 采购订单物料明细表报表导出'!$H:$H,0))</f>
        <v>0</v>
      </c>
      <c r="L52" s="46" cm="1">
        <f t="array" ref="L52">SUM(IF((LEFT('2-1 采购订单物料明细表报表导出'!$K:$K,7)=L$1)*('2-1 采购订单物料明细表报表导出'!$D:$D=$A52),'2-1 采购订单物料明细表报表导出'!$H:$H,0))</f>
        <v>0</v>
      </c>
      <c r="M52" s="46" cm="1">
        <f t="array" ref="M52">SUM(IF((LEFT('2-1 采购订单物料明细表报表导出'!$K:$K,7)=M$1)*('2-1 采购订单物料明细表报表导出'!$D:$D=$A52),'2-1 采购订单物料明细表报表导出'!$H:$H,0))</f>
        <v>0</v>
      </c>
      <c r="N52" s="46" cm="1">
        <f t="array" ref="N52">SUM(IF((LEFT('2-1 采购订单物料明细表报表导出'!$K:$K,7)=N$1)*('2-1 采购订单物料明细表报表导出'!$D:$D=$A52),'2-1 采购订单物料明细表报表导出'!$H:$H,0))</f>
        <v>0</v>
      </c>
      <c r="O52" s="46" cm="1">
        <f t="array" ref="O52">SUM(IF((LEFT('2-1 采购订单物料明细表报表导出'!$K:$K,7)=O$1)*('2-1 采购订单物料明细表报表导出'!$D:$D=$A52),'2-1 采购订单物料明细表报表导出'!$H:$H,0))</f>
        <v>0</v>
      </c>
    </row>
    <row r="53" spans="1:15">
      <c r="A53" s="17" t="s">
        <v>3488</v>
      </c>
      <c r="B53" s="30"/>
      <c r="C53" s="30" t="s">
        <v>3464</v>
      </c>
      <c r="D53" s="46" cm="1">
        <f t="array" ref="D53">SUM(IF((LEFT('2-1 采购订单物料明细表报表导出'!$K:$K,7)=D$1)*('2-1 采购订单物料明细表报表导出'!$D:$D=$A53),'2-1 采购订单物料明细表报表导出'!$H:$H,0))</f>
        <v>0</v>
      </c>
      <c r="E53" s="46" cm="1">
        <f t="array" ref="E53">SUM(IF((LEFT('2-1 采购订单物料明细表报表导出'!$K:$K,7)=E$1)*('2-1 采购订单物料明细表报表导出'!$D:$D=$A53),'2-1 采购订单物料明细表报表导出'!$H:$H,0))</f>
        <v>0</v>
      </c>
      <c r="F53" s="46" cm="1">
        <f t="array" ref="F53">SUM(IF((LEFT('2-1 采购订单物料明细表报表导出'!$K:$K,7)=F$1)*('2-1 采购订单物料明细表报表导出'!$D:$D=$A53),'2-1 采购订单物料明细表报表导出'!$H:$H,0))</f>
        <v>0</v>
      </c>
      <c r="G53" s="46" cm="1">
        <f t="array" ref="G53">SUM(IF((LEFT('2-1 采购订单物料明细表报表导出'!$K:$K,7)=G$1)*('2-1 采购订单物料明细表报表导出'!$D:$D=$A53),'2-1 采购订单物料明细表报表导出'!$H:$H,0))</f>
        <v>0</v>
      </c>
      <c r="H53" s="46" cm="1">
        <f t="array" ref="H53">SUM(IF((LEFT('2-1 采购订单物料明细表报表导出'!$K:$K,7)=H$1)*('2-1 采购订单物料明细表报表导出'!$D:$D=$A53),'2-1 采购订单物料明细表报表导出'!$H:$H,0))</f>
        <v>0</v>
      </c>
      <c r="I53" s="46" cm="1">
        <f t="array" ref="I53">SUM(IF((LEFT('2-1 采购订单物料明细表报表导出'!$K:$K,7)=I$1)*('2-1 采购订单物料明细表报表导出'!$D:$D=$A53),'2-1 采购订单物料明细表报表导出'!$H:$H,0))</f>
        <v>0</v>
      </c>
      <c r="J53" s="46" cm="1">
        <f t="array" ref="J53">SUM(IF((LEFT('2-1 采购订单物料明细表报表导出'!$K:$K,7)=J$1)*('2-1 采购订单物料明细表报表导出'!$D:$D=$A53),'2-1 采购订单物料明细表报表导出'!$H:$H,0))</f>
        <v>0</v>
      </c>
      <c r="K53" s="46" cm="1">
        <f t="array" ref="K53">SUM(IF((LEFT('2-1 采购订单物料明细表报表导出'!$K:$K,7)=K$1)*('2-1 采购订单物料明细表报表导出'!$D:$D=$A53),'2-1 采购订单物料明细表报表导出'!$H:$H,0))</f>
        <v>0</v>
      </c>
      <c r="L53" s="46" cm="1">
        <f t="array" ref="L53">SUM(IF((LEFT('2-1 采购订单物料明细表报表导出'!$K:$K,7)=L$1)*('2-1 采购订单物料明细表报表导出'!$D:$D=$A53),'2-1 采购订单物料明细表报表导出'!$H:$H,0))</f>
        <v>0</v>
      </c>
      <c r="M53" s="46" cm="1">
        <f t="array" ref="M53">SUM(IF((LEFT('2-1 采购订单物料明细表报表导出'!$K:$K,7)=M$1)*('2-1 采购订单物料明细表报表导出'!$D:$D=$A53),'2-1 采购订单物料明细表报表导出'!$H:$H,0))</f>
        <v>0</v>
      </c>
      <c r="N53" s="46" cm="1">
        <f t="array" ref="N53">SUM(IF((LEFT('2-1 采购订单物料明细表报表导出'!$K:$K,7)=N$1)*('2-1 采购订单物料明细表报表导出'!$D:$D=$A53),'2-1 采购订单物料明细表报表导出'!$H:$H,0))</f>
        <v>0</v>
      </c>
      <c r="O53" s="46" cm="1">
        <f t="array" ref="O53">SUM(IF((LEFT('2-1 采购订单物料明细表报表导出'!$K:$K,7)=O$1)*('2-1 采购订单物料明细表报表导出'!$D:$D=$A53),'2-1 采购订单物料明细表报表导出'!$H:$H,0))</f>
        <v>0</v>
      </c>
    </row>
    <row r="54" spans="1:15">
      <c r="A54" s="17" t="s">
        <v>3489</v>
      </c>
      <c r="B54" s="30"/>
      <c r="C54" s="30" t="s">
        <v>3464</v>
      </c>
      <c r="D54" s="46" cm="1">
        <f t="array" ref="D54">SUM(IF((LEFT('2-1 采购订单物料明细表报表导出'!$K:$K,7)=D$1)*('2-1 采购订单物料明细表报表导出'!$D:$D=$A54),'2-1 采购订单物料明细表报表导出'!$H:$H,0))</f>
        <v>0</v>
      </c>
      <c r="E54" s="46" cm="1">
        <f t="array" ref="E54">SUM(IF((LEFT('2-1 采购订单物料明细表报表导出'!$K:$K,7)=E$1)*('2-1 采购订单物料明细表报表导出'!$D:$D=$A54),'2-1 采购订单物料明细表报表导出'!$H:$H,0))</f>
        <v>0</v>
      </c>
      <c r="F54" s="46" cm="1">
        <f t="array" ref="F54">SUM(IF((LEFT('2-1 采购订单物料明细表报表导出'!$K:$K,7)=F$1)*('2-1 采购订单物料明细表报表导出'!$D:$D=$A54),'2-1 采购订单物料明细表报表导出'!$H:$H,0))</f>
        <v>0</v>
      </c>
      <c r="G54" s="46" cm="1">
        <f t="array" ref="G54">SUM(IF((LEFT('2-1 采购订单物料明细表报表导出'!$K:$K,7)=G$1)*('2-1 采购订单物料明细表报表导出'!$D:$D=$A54),'2-1 采购订单物料明细表报表导出'!$H:$H,0))</f>
        <v>0</v>
      </c>
      <c r="H54" s="46" cm="1">
        <f t="array" ref="H54">SUM(IF((LEFT('2-1 采购订单物料明细表报表导出'!$K:$K,7)=H$1)*('2-1 采购订单物料明细表报表导出'!$D:$D=$A54),'2-1 采购订单物料明细表报表导出'!$H:$H,0))</f>
        <v>0</v>
      </c>
      <c r="I54" s="46" cm="1">
        <f t="array" ref="I54">SUM(IF((LEFT('2-1 采购订单物料明细表报表导出'!$K:$K,7)=I$1)*('2-1 采购订单物料明细表报表导出'!$D:$D=$A54),'2-1 采购订单物料明细表报表导出'!$H:$H,0))</f>
        <v>0</v>
      </c>
      <c r="J54" s="46" cm="1">
        <f t="array" ref="J54">SUM(IF((LEFT('2-1 采购订单物料明细表报表导出'!$K:$K,7)=J$1)*('2-1 采购订单物料明细表报表导出'!$D:$D=$A54),'2-1 采购订单物料明细表报表导出'!$H:$H,0))</f>
        <v>0</v>
      </c>
      <c r="K54" s="46" cm="1">
        <f t="array" ref="K54">SUM(IF((LEFT('2-1 采购订单物料明细表报表导出'!$K:$K,7)=K$1)*('2-1 采购订单物料明细表报表导出'!$D:$D=$A54),'2-1 采购订单物料明细表报表导出'!$H:$H,0))</f>
        <v>0</v>
      </c>
      <c r="L54" s="46" cm="1">
        <f t="array" ref="L54">SUM(IF((LEFT('2-1 采购订单物料明细表报表导出'!$K:$K,7)=L$1)*('2-1 采购订单物料明细表报表导出'!$D:$D=$A54),'2-1 采购订单物料明细表报表导出'!$H:$H,0))</f>
        <v>0</v>
      </c>
      <c r="M54" s="46" cm="1">
        <f t="array" ref="M54">SUM(IF((LEFT('2-1 采购订单物料明细表报表导出'!$K:$K,7)=M$1)*('2-1 采购订单物料明细表报表导出'!$D:$D=$A54),'2-1 采购订单物料明细表报表导出'!$H:$H,0))</f>
        <v>0</v>
      </c>
      <c r="N54" s="46" cm="1">
        <f t="array" ref="N54">SUM(IF((LEFT('2-1 采购订单物料明细表报表导出'!$K:$K,7)=N$1)*('2-1 采购订单物料明细表报表导出'!$D:$D=$A54),'2-1 采购订单物料明细表报表导出'!$H:$H,0))</f>
        <v>0</v>
      </c>
      <c r="O54" s="46" cm="1">
        <f t="array" ref="O54">SUM(IF((LEFT('2-1 采购订单物料明细表报表导出'!$K:$K,7)=O$1)*('2-1 采购订单物料明细表报表导出'!$D:$D=$A54),'2-1 采购订单物料明细表报表导出'!$H:$H,0))</f>
        <v>0</v>
      </c>
    </row>
    <row r="55" spans="1:15">
      <c r="A55" s="17" t="s">
        <v>3490</v>
      </c>
      <c r="B55" s="30"/>
      <c r="C55" s="30" t="s">
        <v>3464</v>
      </c>
      <c r="D55" s="46" cm="1">
        <f t="array" ref="D55">SUM(IF((LEFT('2-1 采购订单物料明细表报表导出'!$K:$K,7)=D$1)*('2-1 采购订单物料明细表报表导出'!$D:$D=$A55),'2-1 采购订单物料明细表报表导出'!$H:$H,0))</f>
        <v>0</v>
      </c>
      <c r="E55" s="46" cm="1">
        <f t="array" ref="E55">SUM(IF((LEFT('2-1 采购订单物料明细表报表导出'!$K:$K,7)=E$1)*('2-1 采购订单物料明细表报表导出'!$D:$D=$A55),'2-1 采购订单物料明细表报表导出'!$H:$H,0))</f>
        <v>0</v>
      </c>
      <c r="F55" s="46" cm="1">
        <f t="array" ref="F55">SUM(IF((LEFT('2-1 采购订单物料明细表报表导出'!$K:$K,7)=F$1)*('2-1 采购订单物料明细表报表导出'!$D:$D=$A55),'2-1 采购订单物料明细表报表导出'!$H:$H,0))</f>
        <v>0</v>
      </c>
      <c r="G55" s="46" cm="1">
        <f t="array" ref="G55">SUM(IF((LEFT('2-1 采购订单物料明细表报表导出'!$K:$K,7)=G$1)*('2-1 采购订单物料明细表报表导出'!$D:$D=$A55),'2-1 采购订单物料明细表报表导出'!$H:$H,0))</f>
        <v>0</v>
      </c>
      <c r="H55" s="46" cm="1">
        <f t="array" ref="H55">SUM(IF((LEFT('2-1 采购订单物料明细表报表导出'!$K:$K,7)=H$1)*('2-1 采购订单物料明细表报表导出'!$D:$D=$A55),'2-1 采购订单物料明细表报表导出'!$H:$H,0))</f>
        <v>0</v>
      </c>
      <c r="I55" s="46" cm="1">
        <f t="array" ref="I55">SUM(IF((LEFT('2-1 采购订单物料明细表报表导出'!$K:$K,7)=I$1)*('2-1 采购订单物料明细表报表导出'!$D:$D=$A55),'2-1 采购订单物料明细表报表导出'!$H:$H,0))</f>
        <v>0</v>
      </c>
      <c r="J55" s="46" cm="1">
        <f t="array" ref="J55">SUM(IF((LEFT('2-1 采购订单物料明细表报表导出'!$K:$K,7)=J$1)*('2-1 采购订单物料明细表报表导出'!$D:$D=$A55),'2-1 采购订单物料明细表报表导出'!$H:$H,0))</f>
        <v>0</v>
      </c>
      <c r="K55" s="46" cm="1">
        <f t="array" ref="K55">SUM(IF((LEFT('2-1 采购订单物料明细表报表导出'!$K:$K,7)=K$1)*('2-1 采购订单物料明细表报表导出'!$D:$D=$A55),'2-1 采购订单物料明细表报表导出'!$H:$H,0))</f>
        <v>0</v>
      </c>
      <c r="L55" s="46" cm="1">
        <f t="array" ref="L55">SUM(IF((LEFT('2-1 采购订单物料明细表报表导出'!$K:$K,7)=L$1)*('2-1 采购订单物料明细表报表导出'!$D:$D=$A55),'2-1 采购订单物料明细表报表导出'!$H:$H,0))</f>
        <v>0</v>
      </c>
      <c r="M55" s="46" cm="1">
        <f t="array" ref="M55">SUM(IF((LEFT('2-1 采购订单物料明细表报表导出'!$K:$K,7)=M$1)*('2-1 采购订单物料明细表报表导出'!$D:$D=$A55),'2-1 采购订单物料明细表报表导出'!$H:$H,0))</f>
        <v>0</v>
      </c>
      <c r="N55" s="46" cm="1">
        <f t="array" ref="N55">SUM(IF((LEFT('2-1 采购订单物料明细表报表导出'!$K:$K,7)=N$1)*('2-1 采购订单物料明细表报表导出'!$D:$D=$A55),'2-1 采购订单物料明细表报表导出'!$H:$H,0))</f>
        <v>0</v>
      </c>
      <c r="O55" s="46" cm="1">
        <f t="array" ref="O55">SUM(IF((LEFT('2-1 采购订单物料明细表报表导出'!$K:$K,7)=O$1)*('2-1 采购订单物料明细表报表导出'!$D:$D=$A55),'2-1 采购订单物料明细表报表导出'!$H:$H,0))</f>
        <v>0</v>
      </c>
    </row>
    <row r="56" spans="1:15">
      <c r="A56" s="17" t="s">
        <v>2894</v>
      </c>
      <c r="B56" s="30"/>
      <c r="C56" s="30" t="s">
        <v>3464</v>
      </c>
      <c r="D56" s="46" cm="1">
        <f t="array" ref="D56">SUM(IF((LEFT('2-1 采购订单物料明细表报表导出'!$K:$K,7)=D$1)*('2-1 采购订单物料明细表报表导出'!$D:$D=$A56),'2-1 采购订单物料明细表报表导出'!$H:$H,0))</f>
        <v>0</v>
      </c>
      <c r="E56" s="46" cm="1">
        <f t="array" ref="E56">SUM(IF((LEFT('2-1 采购订单物料明细表报表导出'!$K:$K,7)=E$1)*('2-1 采购订单物料明细表报表导出'!$D:$D=$A56),'2-1 采购订单物料明细表报表导出'!$H:$H,0))</f>
        <v>0</v>
      </c>
      <c r="F56" s="46" cm="1">
        <f t="array" ref="F56">SUM(IF((LEFT('2-1 采购订单物料明细表报表导出'!$K:$K,7)=F$1)*('2-1 采购订单物料明细表报表导出'!$D:$D=$A56),'2-1 采购订单物料明细表报表导出'!$H:$H,0))</f>
        <v>0</v>
      </c>
      <c r="G56" s="46" cm="1">
        <f t="array" ref="G56">SUM(IF((LEFT('2-1 采购订单物料明细表报表导出'!$K:$K,7)=G$1)*('2-1 采购订单物料明细表报表导出'!$D:$D=$A56),'2-1 采购订单物料明细表报表导出'!$H:$H,0))</f>
        <v>0</v>
      </c>
      <c r="H56" s="46" cm="1">
        <f t="array" ref="H56">SUM(IF((LEFT('2-1 采购订单物料明细表报表导出'!$K:$K,7)=H$1)*('2-1 采购订单物料明细表报表导出'!$D:$D=$A56),'2-1 采购订单物料明细表报表导出'!$H:$H,0))</f>
        <v>382163.04</v>
      </c>
      <c r="I56" s="46" cm="1">
        <f t="array" ref="I56">SUM(IF((LEFT('2-1 采购订单物料明细表报表导出'!$K:$K,7)=I$1)*('2-1 采购订单物料明细表报表导出'!$D:$D=$A56),'2-1 采购订单物料明细表报表导出'!$H:$H,0))</f>
        <v>0</v>
      </c>
      <c r="J56" s="46" cm="1">
        <f t="array" ref="J56">SUM(IF((LEFT('2-1 采购订单物料明细表报表导出'!$K:$K,7)=J$1)*('2-1 采购订单物料明细表报表导出'!$D:$D=$A56),'2-1 采购订单物料明细表报表导出'!$H:$H,0))</f>
        <v>0</v>
      </c>
      <c r="K56" s="46" cm="1">
        <f t="array" ref="K56">SUM(IF((LEFT('2-1 采购订单物料明细表报表导出'!$K:$K,7)=K$1)*('2-1 采购订单物料明细表报表导出'!$D:$D=$A56),'2-1 采购订单物料明细表报表导出'!$H:$H,0))</f>
        <v>0</v>
      </c>
      <c r="L56" s="46" cm="1">
        <f t="array" ref="L56">SUM(IF((LEFT('2-1 采购订单物料明细表报表导出'!$K:$K,7)=L$1)*('2-1 采购订单物料明细表报表导出'!$D:$D=$A56),'2-1 采购订单物料明细表报表导出'!$H:$H,0))</f>
        <v>0</v>
      </c>
      <c r="M56" s="46" cm="1">
        <f t="array" ref="M56">SUM(IF((LEFT('2-1 采购订单物料明细表报表导出'!$K:$K,7)=M$1)*('2-1 采购订单物料明细表报表导出'!$D:$D=$A56),'2-1 采购订单物料明细表报表导出'!$H:$H,0))</f>
        <v>0</v>
      </c>
      <c r="N56" s="46" cm="1">
        <f t="array" ref="N56">SUM(IF((LEFT('2-1 采购订单物料明细表报表导出'!$K:$K,7)=N$1)*('2-1 采购订单物料明细表报表导出'!$D:$D=$A56),'2-1 采购订单物料明细表报表导出'!$H:$H,0))</f>
        <v>0</v>
      </c>
      <c r="O56" s="46" cm="1">
        <f t="array" ref="O56">SUM(IF((LEFT('2-1 采购订单物料明细表报表导出'!$K:$K,7)=O$1)*('2-1 采购订单物料明细表报表导出'!$D:$D=$A56),'2-1 采购订单物料明细表报表导出'!$H:$H,0))</f>
        <v>0</v>
      </c>
    </row>
    <row r="57" spans="1:15">
      <c r="A57" s="17" t="s">
        <v>3491</v>
      </c>
      <c r="B57" s="30"/>
      <c r="C57" s="30" t="s">
        <v>3464</v>
      </c>
      <c r="D57" s="46" cm="1">
        <f t="array" ref="D57">SUM(IF((LEFT('2-1 采购订单物料明细表报表导出'!$K:$K,7)=D$1)*('2-1 采购订单物料明细表报表导出'!$D:$D=$A57),'2-1 采购订单物料明细表报表导出'!$H:$H,0))</f>
        <v>0</v>
      </c>
      <c r="E57" s="46" cm="1">
        <f t="array" ref="E57">SUM(IF((LEFT('2-1 采购订单物料明细表报表导出'!$K:$K,7)=E$1)*('2-1 采购订单物料明细表报表导出'!$D:$D=$A57),'2-1 采购订单物料明细表报表导出'!$H:$H,0))</f>
        <v>0</v>
      </c>
      <c r="F57" s="46" cm="1">
        <f t="array" ref="F57">SUM(IF((LEFT('2-1 采购订单物料明细表报表导出'!$K:$K,7)=F$1)*('2-1 采购订单物料明细表报表导出'!$D:$D=$A57),'2-1 采购订单物料明细表报表导出'!$H:$H,0))</f>
        <v>0</v>
      </c>
      <c r="G57" s="46" cm="1">
        <f t="array" ref="G57">SUM(IF((LEFT('2-1 采购订单物料明细表报表导出'!$K:$K,7)=G$1)*('2-1 采购订单物料明细表报表导出'!$D:$D=$A57),'2-1 采购订单物料明细表报表导出'!$H:$H,0))</f>
        <v>0</v>
      </c>
      <c r="H57" s="46" cm="1">
        <f t="array" ref="H57">SUM(IF((LEFT('2-1 采购订单物料明细表报表导出'!$K:$K,7)=H$1)*('2-1 采购订单物料明细表报表导出'!$D:$D=$A57),'2-1 采购订单物料明细表报表导出'!$H:$H,0))</f>
        <v>0</v>
      </c>
      <c r="I57" s="46" cm="1">
        <f t="array" ref="I57">SUM(IF((LEFT('2-1 采购订单物料明细表报表导出'!$K:$K,7)=I$1)*('2-1 采购订单物料明细表报表导出'!$D:$D=$A57),'2-1 采购订单物料明细表报表导出'!$H:$H,0))</f>
        <v>0</v>
      </c>
      <c r="J57" s="46" cm="1">
        <f t="array" ref="J57">SUM(IF((LEFT('2-1 采购订单物料明细表报表导出'!$K:$K,7)=J$1)*('2-1 采购订单物料明细表报表导出'!$D:$D=$A57),'2-1 采购订单物料明细表报表导出'!$H:$H,0))</f>
        <v>0</v>
      </c>
      <c r="K57" s="46" cm="1">
        <f t="array" ref="K57">SUM(IF((LEFT('2-1 采购订单物料明细表报表导出'!$K:$K,7)=K$1)*('2-1 采购订单物料明细表报表导出'!$D:$D=$A57),'2-1 采购订单物料明细表报表导出'!$H:$H,0))</f>
        <v>0</v>
      </c>
      <c r="L57" s="46" cm="1">
        <f t="array" ref="L57">SUM(IF((LEFT('2-1 采购订单物料明细表报表导出'!$K:$K,7)=L$1)*('2-1 采购订单物料明细表报表导出'!$D:$D=$A57),'2-1 采购订单物料明细表报表导出'!$H:$H,0))</f>
        <v>0</v>
      </c>
      <c r="M57" s="46" cm="1">
        <f t="array" ref="M57">SUM(IF((LEFT('2-1 采购订单物料明细表报表导出'!$K:$K,7)=M$1)*('2-1 采购订单物料明细表报表导出'!$D:$D=$A57),'2-1 采购订单物料明细表报表导出'!$H:$H,0))</f>
        <v>0</v>
      </c>
      <c r="N57" s="46" cm="1">
        <f t="array" ref="N57">SUM(IF((LEFT('2-1 采购订单物料明细表报表导出'!$K:$K,7)=N$1)*('2-1 采购订单物料明细表报表导出'!$D:$D=$A57),'2-1 采购订单物料明细表报表导出'!$H:$H,0))</f>
        <v>0</v>
      </c>
      <c r="O57" s="46" cm="1">
        <f t="array" ref="O57">SUM(IF((LEFT('2-1 采购订单物料明细表报表导出'!$K:$K,7)=O$1)*('2-1 采购订单物料明细表报表导出'!$D:$D=$A57),'2-1 采购订单物料明细表报表导出'!$H:$H,0))</f>
        <v>0</v>
      </c>
    </row>
    <row r="58" spans="1:15">
      <c r="A58" s="17" t="s">
        <v>3492</v>
      </c>
      <c r="B58" s="30"/>
      <c r="C58" s="30" t="s">
        <v>3464</v>
      </c>
      <c r="D58" s="46" cm="1">
        <f t="array" ref="D58">SUM(IF((LEFT('2-1 采购订单物料明细表报表导出'!$K:$K,7)=D$1)*('2-1 采购订单物料明细表报表导出'!$D:$D=$A58),'2-1 采购订单物料明细表报表导出'!$H:$H,0))</f>
        <v>0</v>
      </c>
      <c r="E58" s="46" cm="1">
        <f t="array" ref="E58">SUM(IF((LEFT('2-1 采购订单物料明细表报表导出'!$K:$K,7)=E$1)*('2-1 采购订单物料明细表报表导出'!$D:$D=$A58),'2-1 采购订单物料明细表报表导出'!$H:$H,0))</f>
        <v>0</v>
      </c>
      <c r="F58" s="46" cm="1">
        <f t="array" ref="F58">SUM(IF((LEFT('2-1 采购订单物料明细表报表导出'!$K:$K,7)=F$1)*('2-1 采购订单物料明细表报表导出'!$D:$D=$A58),'2-1 采购订单物料明细表报表导出'!$H:$H,0))</f>
        <v>0</v>
      </c>
      <c r="G58" s="46" cm="1">
        <f t="array" ref="G58">SUM(IF((LEFT('2-1 采购订单物料明细表报表导出'!$K:$K,7)=G$1)*('2-1 采购订单物料明细表报表导出'!$D:$D=$A58),'2-1 采购订单物料明细表报表导出'!$H:$H,0))</f>
        <v>0</v>
      </c>
      <c r="H58" s="46" cm="1">
        <f t="array" ref="H58">SUM(IF((LEFT('2-1 采购订单物料明细表报表导出'!$K:$K,7)=H$1)*('2-1 采购订单物料明细表报表导出'!$D:$D=$A58),'2-1 采购订单物料明细表报表导出'!$H:$H,0))</f>
        <v>0</v>
      </c>
      <c r="I58" s="46" cm="1">
        <f t="array" ref="I58">SUM(IF((LEFT('2-1 采购订单物料明细表报表导出'!$K:$K,7)=I$1)*('2-1 采购订单物料明细表报表导出'!$D:$D=$A58),'2-1 采购订单物料明细表报表导出'!$H:$H,0))</f>
        <v>0</v>
      </c>
      <c r="J58" s="46" cm="1">
        <f t="array" ref="J58">SUM(IF((LEFT('2-1 采购订单物料明细表报表导出'!$K:$K,7)=J$1)*('2-1 采购订单物料明细表报表导出'!$D:$D=$A58),'2-1 采购订单物料明细表报表导出'!$H:$H,0))</f>
        <v>0</v>
      </c>
      <c r="K58" s="46" cm="1">
        <f t="array" ref="K58">SUM(IF((LEFT('2-1 采购订单物料明细表报表导出'!$K:$K,7)=K$1)*('2-1 采购订单物料明细表报表导出'!$D:$D=$A58),'2-1 采购订单物料明细表报表导出'!$H:$H,0))</f>
        <v>0</v>
      </c>
      <c r="L58" s="46" cm="1">
        <f t="array" ref="L58">SUM(IF((LEFT('2-1 采购订单物料明细表报表导出'!$K:$K,7)=L$1)*('2-1 采购订单物料明细表报表导出'!$D:$D=$A58),'2-1 采购订单物料明细表报表导出'!$H:$H,0))</f>
        <v>0</v>
      </c>
      <c r="M58" s="46" cm="1">
        <f t="array" ref="M58">SUM(IF((LEFT('2-1 采购订单物料明细表报表导出'!$K:$K,7)=M$1)*('2-1 采购订单物料明细表报表导出'!$D:$D=$A58),'2-1 采购订单物料明细表报表导出'!$H:$H,0))</f>
        <v>0</v>
      </c>
      <c r="N58" s="46" cm="1">
        <f t="array" ref="N58">SUM(IF((LEFT('2-1 采购订单物料明细表报表导出'!$K:$K,7)=N$1)*('2-1 采购订单物料明细表报表导出'!$D:$D=$A58),'2-1 采购订单物料明细表报表导出'!$H:$H,0))</f>
        <v>0</v>
      </c>
      <c r="O58" s="46" cm="1">
        <f t="array" ref="O58">SUM(IF((LEFT('2-1 采购订单物料明细表报表导出'!$K:$K,7)=O$1)*('2-1 采购订单物料明细表报表导出'!$D:$D=$A58),'2-1 采购订单物料明细表报表导出'!$H:$H,0))</f>
        <v>0</v>
      </c>
    </row>
    <row r="59" spans="1:15">
      <c r="A59" s="17" t="s">
        <v>3493</v>
      </c>
      <c r="B59" s="30"/>
      <c r="C59" s="30" t="s">
        <v>3464</v>
      </c>
      <c r="D59" s="46" cm="1">
        <f t="array" ref="D59">SUM(IF((LEFT('2-1 采购订单物料明细表报表导出'!$K:$K,7)=D$1)*('2-1 采购订单物料明细表报表导出'!$D:$D=$A59),'2-1 采购订单物料明细表报表导出'!$H:$H,0))</f>
        <v>0</v>
      </c>
      <c r="E59" s="46" cm="1">
        <f t="array" ref="E59">SUM(IF((LEFT('2-1 采购订单物料明细表报表导出'!$K:$K,7)=E$1)*('2-1 采购订单物料明细表报表导出'!$D:$D=$A59),'2-1 采购订单物料明细表报表导出'!$H:$H,0))</f>
        <v>0</v>
      </c>
      <c r="F59" s="46" cm="1">
        <f t="array" ref="F59">SUM(IF((LEFT('2-1 采购订单物料明细表报表导出'!$K:$K,7)=F$1)*('2-1 采购订单物料明细表报表导出'!$D:$D=$A59),'2-1 采购订单物料明细表报表导出'!$H:$H,0))</f>
        <v>0</v>
      </c>
      <c r="G59" s="46" cm="1">
        <f t="array" ref="G59">SUM(IF((LEFT('2-1 采购订单物料明细表报表导出'!$K:$K,7)=G$1)*('2-1 采购订单物料明细表报表导出'!$D:$D=$A59),'2-1 采购订单物料明细表报表导出'!$H:$H,0))</f>
        <v>0</v>
      </c>
      <c r="H59" s="46" cm="1">
        <f t="array" ref="H59">SUM(IF((LEFT('2-1 采购订单物料明细表报表导出'!$K:$K,7)=H$1)*('2-1 采购订单物料明细表报表导出'!$D:$D=$A59),'2-1 采购订单物料明细表报表导出'!$H:$H,0))</f>
        <v>0</v>
      </c>
      <c r="I59" s="46" cm="1">
        <f t="array" ref="I59">SUM(IF((LEFT('2-1 采购订单物料明细表报表导出'!$K:$K,7)=I$1)*('2-1 采购订单物料明细表报表导出'!$D:$D=$A59),'2-1 采购订单物料明细表报表导出'!$H:$H,0))</f>
        <v>0</v>
      </c>
      <c r="J59" s="46" cm="1">
        <f t="array" ref="J59">SUM(IF((LEFT('2-1 采购订单物料明细表报表导出'!$K:$K,7)=J$1)*('2-1 采购订单物料明细表报表导出'!$D:$D=$A59),'2-1 采购订单物料明细表报表导出'!$H:$H,0))</f>
        <v>0</v>
      </c>
      <c r="K59" s="46" cm="1">
        <f t="array" ref="K59">SUM(IF((LEFT('2-1 采购订单物料明细表报表导出'!$K:$K,7)=K$1)*('2-1 采购订单物料明细表报表导出'!$D:$D=$A59),'2-1 采购订单物料明细表报表导出'!$H:$H,0))</f>
        <v>0</v>
      </c>
      <c r="L59" s="46" cm="1">
        <f t="array" ref="L59">SUM(IF((LEFT('2-1 采购订单物料明细表报表导出'!$K:$K,7)=L$1)*('2-1 采购订单物料明细表报表导出'!$D:$D=$A59),'2-1 采购订单物料明细表报表导出'!$H:$H,0))</f>
        <v>0</v>
      </c>
      <c r="M59" s="46" cm="1">
        <f t="array" ref="M59">SUM(IF((LEFT('2-1 采购订单物料明细表报表导出'!$K:$K,7)=M$1)*('2-1 采购订单物料明细表报表导出'!$D:$D=$A59),'2-1 采购订单物料明细表报表导出'!$H:$H,0))</f>
        <v>0</v>
      </c>
      <c r="N59" s="46" cm="1">
        <f t="array" ref="N59">SUM(IF((LEFT('2-1 采购订单物料明细表报表导出'!$K:$K,7)=N$1)*('2-1 采购订单物料明细表报表导出'!$D:$D=$A59),'2-1 采购订单物料明细表报表导出'!$H:$H,0))</f>
        <v>0</v>
      </c>
      <c r="O59" s="46" cm="1">
        <f t="array" ref="O59">SUM(IF((LEFT('2-1 采购订单物料明细表报表导出'!$K:$K,7)=O$1)*('2-1 采购订单物料明细表报表导出'!$D:$D=$A59),'2-1 采购订单物料明细表报表导出'!$H:$H,0))</f>
        <v>0</v>
      </c>
    </row>
    <row r="60" spans="1:15">
      <c r="A60" s="17" t="s">
        <v>3494</v>
      </c>
      <c r="B60" s="30"/>
      <c r="C60" s="30" t="s">
        <v>3464</v>
      </c>
      <c r="D60" s="46" cm="1">
        <f t="array" ref="D60">SUM(IF((LEFT('2-1 采购订单物料明细表报表导出'!$K:$K,7)=D$1)*('2-1 采购订单物料明细表报表导出'!$D:$D=$A60),'2-1 采购订单物料明细表报表导出'!$H:$H,0))</f>
        <v>0</v>
      </c>
      <c r="E60" s="46" cm="1">
        <f t="array" ref="E60">SUM(IF((LEFT('2-1 采购订单物料明细表报表导出'!$K:$K,7)=E$1)*('2-1 采购订单物料明细表报表导出'!$D:$D=$A60),'2-1 采购订单物料明细表报表导出'!$H:$H,0))</f>
        <v>0</v>
      </c>
      <c r="F60" s="46" cm="1">
        <f t="array" ref="F60">SUM(IF((LEFT('2-1 采购订单物料明细表报表导出'!$K:$K,7)=F$1)*('2-1 采购订单物料明细表报表导出'!$D:$D=$A60),'2-1 采购订单物料明细表报表导出'!$H:$H,0))</f>
        <v>0</v>
      </c>
      <c r="G60" s="46" cm="1">
        <f t="array" ref="G60">SUM(IF((LEFT('2-1 采购订单物料明细表报表导出'!$K:$K,7)=G$1)*('2-1 采购订单物料明细表报表导出'!$D:$D=$A60),'2-1 采购订单物料明细表报表导出'!$H:$H,0))</f>
        <v>0</v>
      </c>
      <c r="H60" s="46" cm="1">
        <f t="array" ref="H60">SUM(IF((LEFT('2-1 采购订单物料明细表报表导出'!$K:$K,7)=H$1)*('2-1 采购订单物料明细表报表导出'!$D:$D=$A60),'2-1 采购订单物料明细表报表导出'!$H:$H,0))</f>
        <v>0</v>
      </c>
      <c r="I60" s="46" cm="1">
        <f t="array" ref="I60">SUM(IF((LEFT('2-1 采购订单物料明细表报表导出'!$K:$K,7)=I$1)*('2-1 采购订单物料明细表报表导出'!$D:$D=$A60),'2-1 采购订单物料明细表报表导出'!$H:$H,0))</f>
        <v>0</v>
      </c>
      <c r="J60" s="46" cm="1">
        <f t="array" ref="J60">SUM(IF((LEFT('2-1 采购订单物料明细表报表导出'!$K:$K,7)=J$1)*('2-1 采购订单物料明细表报表导出'!$D:$D=$A60),'2-1 采购订单物料明细表报表导出'!$H:$H,0))</f>
        <v>0</v>
      </c>
      <c r="K60" s="46" cm="1">
        <f t="array" ref="K60">SUM(IF((LEFT('2-1 采购订单物料明细表报表导出'!$K:$K,7)=K$1)*('2-1 采购订单物料明细表报表导出'!$D:$D=$A60),'2-1 采购订单物料明细表报表导出'!$H:$H,0))</f>
        <v>0</v>
      </c>
      <c r="L60" s="46" cm="1">
        <f t="array" ref="L60">SUM(IF((LEFT('2-1 采购订单物料明细表报表导出'!$K:$K,7)=L$1)*('2-1 采购订单物料明细表报表导出'!$D:$D=$A60),'2-1 采购订单物料明细表报表导出'!$H:$H,0))</f>
        <v>0</v>
      </c>
      <c r="M60" s="46" cm="1">
        <f t="array" ref="M60">SUM(IF((LEFT('2-1 采购订单物料明细表报表导出'!$K:$K,7)=M$1)*('2-1 采购订单物料明细表报表导出'!$D:$D=$A60),'2-1 采购订单物料明细表报表导出'!$H:$H,0))</f>
        <v>0</v>
      </c>
      <c r="N60" s="46" cm="1">
        <f t="array" ref="N60">SUM(IF((LEFT('2-1 采购订单物料明细表报表导出'!$K:$K,7)=N$1)*('2-1 采购订单物料明细表报表导出'!$D:$D=$A60),'2-1 采购订单物料明细表报表导出'!$H:$H,0))</f>
        <v>0</v>
      </c>
      <c r="O60" s="46" cm="1">
        <f t="array" ref="O60">SUM(IF((LEFT('2-1 采购订单物料明细表报表导出'!$K:$K,7)=O$1)*('2-1 采购订单物料明细表报表导出'!$D:$D=$A60),'2-1 采购订单物料明细表报表导出'!$H:$H,0))</f>
        <v>0</v>
      </c>
    </row>
    <row r="61" spans="1:15">
      <c r="A61" s="17" t="s">
        <v>3495</v>
      </c>
      <c r="B61" s="30"/>
      <c r="C61" s="30" t="s">
        <v>3464</v>
      </c>
      <c r="D61" s="46" cm="1">
        <f t="array" ref="D61">SUM(IF((LEFT('2-1 采购订单物料明细表报表导出'!$K:$K,7)=D$1)*('2-1 采购订单物料明细表报表导出'!$D:$D=$A61),'2-1 采购订单物料明细表报表导出'!$H:$H,0))</f>
        <v>0</v>
      </c>
      <c r="E61" s="46" cm="1">
        <f t="array" ref="E61">SUM(IF((LEFT('2-1 采购订单物料明细表报表导出'!$K:$K,7)=E$1)*('2-1 采购订单物料明细表报表导出'!$D:$D=$A61),'2-1 采购订单物料明细表报表导出'!$H:$H,0))</f>
        <v>0</v>
      </c>
      <c r="F61" s="46" cm="1">
        <f t="array" ref="F61">SUM(IF((LEFT('2-1 采购订单物料明细表报表导出'!$K:$K,7)=F$1)*('2-1 采购订单物料明细表报表导出'!$D:$D=$A61),'2-1 采购订单物料明细表报表导出'!$H:$H,0))</f>
        <v>0</v>
      </c>
      <c r="G61" s="46" cm="1">
        <f t="array" ref="G61">SUM(IF((LEFT('2-1 采购订单物料明细表报表导出'!$K:$K,7)=G$1)*('2-1 采购订单物料明细表报表导出'!$D:$D=$A61),'2-1 采购订单物料明细表报表导出'!$H:$H,0))</f>
        <v>0</v>
      </c>
      <c r="H61" s="46" cm="1">
        <f t="array" ref="H61">SUM(IF((LEFT('2-1 采购订单物料明细表报表导出'!$K:$K,7)=H$1)*('2-1 采购订单物料明细表报表导出'!$D:$D=$A61),'2-1 采购订单物料明细表报表导出'!$H:$H,0))</f>
        <v>0</v>
      </c>
      <c r="I61" s="46" cm="1">
        <f t="array" ref="I61">SUM(IF((LEFT('2-1 采购订单物料明细表报表导出'!$K:$K,7)=I$1)*('2-1 采购订单物料明细表报表导出'!$D:$D=$A61),'2-1 采购订单物料明细表报表导出'!$H:$H,0))</f>
        <v>0</v>
      </c>
      <c r="J61" s="46" cm="1">
        <f t="array" ref="J61">SUM(IF((LEFT('2-1 采购订单物料明细表报表导出'!$K:$K,7)=J$1)*('2-1 采购订单物料明细表报表导出'!$D:$D=$A61),'2-1 采购订单物料明细表报表导出'!$H:$H,0))</f>
        <v>0</v>
      </c>
      <c r="K61" s="46" cm="1">
        <f t="array" ref="K61">SUM(IF((LEFT('2-1 采购订单物料明细表报表导出'!$K:$K,7)=K$1)*('2-1 采购订单物料明细表报表导出'!$D:$D=$A61),'2-1 采购订单物料明细表报表导出'!$H:$H,0))</f>
        <v>0</v>
      </c>
      <c r="L61" s="46" cm="1">
        <f t="array" ref="L61">SUM(IF((LEFT('2-1 采购订单物料明细表报表导出'!$K:$K,7)=L$1)*('2-1 采购订单物料明细表报表导出'!$D:$D=$A61),'2-1 采购订单物料明细表报表导出'!$H:$H,0))</f>
        <v>0</v>
      </c>
      <c r="M61" s="46" cm="1">
        <f t="array" ref="M61">SUM(IF((LEFT('2-1 采购订单物料明细表报表导出'!$K:$K,7)=M$1)*('2-1 采购订单物料明细表报表导出'!$D:$D=$A61),'2-1 采购订单物料明细表报表导出'!$H:$H,0))</f>
        <v>0</v>
      </c>
      <c r="N61" s="46" cm="1">
        <f t="array" ref="N61">SUM(IF((LEFT('2-1 采购订单物料明细表报表导出'!$K:$K,7)=N$1)*('2-1 采购订单物料明细表报表导出'!$D:$D=$A61),'2-1 采购订单物料明细表报表导出'!$H:$H,0))</f>
        <v>0</v>
      </c>
      <c r="O61" s="46" cm="1">
        <f t="array" ref="O61">SUM(IF((LEFT('2-1 采购订单物料明细表报表导出'!$K:$K,7)=O$1)*('2-1 采购订单物料明细表报表导出'!$D:$D=$A61),'2-1 采购订单物料明细表报表导出'!$H:$H,0))</f>
        <v>0</v>
      </c>
    </row>
    <row r="62" spans="1:15">
      <c r="A62" s="17" t="s">
        <v>3496</v>
      </c>
      <c r="B62" s="30"/>
      <c r="C62" s="30" t="s">
        <v>3464</v>
      </c>
      <c r="D62" s="46" cm="1">
        <f t="array" ref="D62">SUM(IF((LEFT('2-1 采购订单物料明细表报表导出'!$K:$K,7)=D$1)*('2-1 采购订单物料明细表报表导出'!$D:$D=$A62),'2-1 采购订单物料明细表报表导出'!$H:$H,0))</f>
        <v>0</v>
      </c>
      <c r="E62" s="46" cm="1">
        <f t="array" ref="E62">SUM(IF((LEFT('2-1 采购订单物料明细表报表导出'!$K:$K,7)=E$1)*('2-1 采购订单物料明细表报表导出'!$D:$D=$A62),'2-1 采购订单物料明细表报表导出'!$H:$H,0))</f>
        <v>0</v>
      </c>
      <c r="F62" s="46" cm="1">
        <f t="array" ref="F62">SUM(IF((LEFT('2-1 采购订单物料明细表报表导出'!$K:$K,7)=F$1)*('2-1 采购订单物料明细表报表导出'!$D:$D=$A62),'2-1 采购订单物料明细表报表导出'!$H:$H,0))</f>
        <v>0</v>
      </c>
      <c r="G62" s="46" cm="1">
        <f t="array" ref="G62">SUM(IF((LEFT('2-1 采购订单物料明细表报表导出'!$K:$K,7)=G$1)*('2-1 采购订单物料明细表报表导出'!$D:$D=$A62),'2-1 采购订单物料明细表报表导出'!$H:$H,0))</f>
        <v>0</v>
      </c>
      <c r="H62" s="46" cm="1">
        <f t="array" ref="H62">SUM(IF((LEFT('2-1 采购订单物料明细表报表导出'!$K:$K,7)=H$1)*('2-1 采购订单物料明细表报表导出'!$D:$D=$A62),'2-1 采购订单物料明细表报表导出'!$H:$H,0))</f>
        <v>0</v>
      </c>
      <c r="I62" s="46" cm="1">
        <f t="array" ref="I62">SUM(IF((LEFT('2-1 采购订单物料明细表报表导出'!$K:$K,7)=I$1)*('2-1 采购订单物料明细表报表导出'!$D:$D=$A62),'2-1 采购订单物料明细表报表导出'!$H:$H,0))</f>
        <v>0</v>
      </c>
      <c r="J62" s="46" cm="1">
        <f t="array" ref="J62">SUM(IF((LEFT('2-1 采购订单物料明细表报表导出'!$K:$K,7)=J$1)*('2-1 采购订单物料明细表报表导出'!$D:$D=$A62),'2-1 采购订单物料明细表报表导出'!$H:$H,0))</f>
        <v>0</v>
      </c>
      <c r="K62" s="46" cm="1">
        <f t="array" ref="K62">SUM(IF((LEFT('2-1 采购订单物料明细表报表导出'!$K:$K,7)=K$1)*('2-1 采购订单物料明细表报表导出'!$D:$D=$A62),'2-1 采购订单物料明细表报表导出'!$H:$H,0))</f>
        <v>0</v>
      </c>
      <c r="L62" s="46" cm="1">
        <f t="array" ref="L62">SUM(IF((LEFT('2-1 采购订单物料明细表报表导出'!$K:$K,7)=L$1)*('2-1 采购订单物料明细表报表导出'!$D:$D=$A62),'2-1 采购订单物料明细表报表导出'!$H:$H,0))</f>
        <v>0</v>
      </c>
      <c r="M62" s="46" cm="1">
        <f t="array" ref="M62">SUM(IF((LEFT('2-1 采购订单物料明细表报表导出'!$K:$K,7)=M$1)*('2-1 采购订单物料明细表报表导出'!$D:$D=$A62),'2-1 采购订单物料明细表报表导出'!$H:$H,0))</f>
        <v>0</v>
      </c>
      <c r="N62" s="46" cm="1">
        <f t="array" ref="N62">SUM(IF((LEFT('2-1 采购订单物料明细表报表导出'!$K:$K,7)=N$1)*('2-1 采购订单物料明细表报表导出'!$D:$D=$A62),'2-1 采购订单物料明细表报表导出'!$H:$H,0))</f>
        <v>0</v>
      </c>
      <c r="O62" s="46" cm="1">
        <f t="array" ref="O62">SUM(IF((LEFT('2-1 采购订单物料明细表报表导出'!$K:$K,7)=O$1)*('2-1 采购订单物料明细表报表导出'!$D:$D=$A62),'2-1 采购订单物料明细表报表导出'!$H:$H,0))</f>
        <v>0</v>
      </c>
    </row>
    <row r="63" spans="1:15">
      <c r="A63" s="17" t="s">
        <v>3497</v>
      </c>
      <c r="B63" s="30"/>
      <c r="C63" s="30" t="s">
        <v>3464</v>
      </c>
      <c r="D63" s="46" cm="1">
        <f t="array" ref="D63">SUM(IF((LEFT('2-1 采购订单物料明细表报表导出'!$K:$K,7)=D$1)*('2-1 采购订单物料明细表报表导出'!$D:$D=$A63),'2-1 采购订单物料明细表报表导出'!$H:$H,0))</f>
        <v>0</v>
      </c>
      <c r="E63" s="46" cm="1">
        <f t="array" ref="E63">SUM(IF((LEFT('2-1 采购订单物料明细表报表导出'!$K:$K,7)=E$1)*('2-1 采购订单物料明细表报表导出'!$D:$D=$A63),'2-1 采购订单物料明细表报表导出'!$H:$H,0))</f>
        <v>0</v>
      </c>
      <c r="F63" s="46" cm="1">
        <f t="array" ref="F63">SUM(IF((LEFT('2-1 采购订单物料明细表报表导出'!$K:$K,7)=F$1)*('2-1 采购订单物料明细表报表导出'!$D:$D=$A63),'2-1 采购订单物料明细表报表导出'!$H:$H,0))</f>
        <v>0</v>
      </c>
      <c r="G63" s="46" cm="1">
        <f t="array" ref="G63">SUM(IF((LEFT('2-1 采购订单物料明细表报表导出'!$K:$K,7)=G$1)*('2-1 采购订单物料明细表报表导出'!$D:$D=$A63),'2-1 采购订单物料明细表报表导出'!$H:$H,0))</f>
        <v>0</v>
      </c>
      <c r="H63" s="46" cm="1">
        <f t="array" ref="H63">SUM(IF((LEFT('2-1 采购订单物料明细表报表导出'!$K:$K,7)=H$1)*('2-1 采购订单物料明细表报表导出'!$D:$D=$A63),'2-1 采购订单物料明细表报表导出'!$H:$H,0))</f>
        <v>0</v>
      </c>
      <c r="I63" s="46" cm="1">
        <f t="array" ref="I63">SUM(IF((LEFT('2-1 采购订单物料明细表报表导出'!$K:$K,7)=I$1)*('2-1 采购订单物料明细表报表导出'!$D:$D=$A63),'2-1 采购订单物料明细表报表导出'!$H:$H,0))</f>
        <v>0</v>
      </c>
      <c r="J63" s="46" cm="1">
        <f t="array" ref="J63">SUM(IF((LEFT('2-1 采购订单物料明细表报表导出'!$K:$K,7)=J$1)*('2-1 采购订单物料明细表报表导出'!$D:$D=$A63),'2-1 采购订单物料明细表报表导出'!$H:$H,0))</f>
        <v>0</v>
      </c>
      <c r="K63" s="46" cm="1">
        <f t="array" ref="K63">SUM(IF((LEFT('2-1 采购订单物料明细表报表导出'!$K:$K,7)=K$1)*('2-1 采购订单物料明细表报表导出'!$D:$D=$A63),'2-1 采购订单物料明细表报表导出'!$H:$H,0))</f>
        <v>0</v>
      </c>
      <c r="L63" s="46" cm="1">
        <f t="array" ref="L63">SUM(IF((LEFT('2-1 采购订单物料明细表报表导出'!$K:$K,7)=L$1)*('2-1 采购订单物料明细表报表导出'!$D:$D=$A63),'2-1 采购订单物料明细表报表导出'!$H:$H,0))</f>
        <v>0</v>
      </c>
      <c r="M63" s="46" cm="1">
        <f t="array" ref="M63">SUM(IF((LEFT('2-1 采购订单物料明细表报表导出'!$K:$K,7)=M$1)*('2-1 采购订单物料明细表报表导出'!$D:$D=$A63),'2-1 采购订单物料明细表报表导出'!$H:$H,0))</f>
        <v>0</v>
      </c>
      <c r="N63" s="46" cm="1">
        <f t="array" ref="N63">SUM(IF((LEFT('2-1 采购订单物料明细表报表导出'!$K:$K,7)=N$1)*('2-1 采购订单物料明细表报表导出'!$D:$D=$A63),'2-1 采购订单物料明细表报表导出'!$H:$H,0))</f>
        <v>0</v>
      </c>
      <c r="O63" s="46" cm="1">
        <f t="array" ref="O63">SUM(IF((LEFT('2-1 采购订单物料明细表报表导出'!$K:$K,7)=O$1)*('2-1 采购订单物料明细表报表导出'!$D:$D=$A63),'2-1 采购订单物料明细表报表导出'!$H:$H,0))</f>
        <v>0</v>
      </c>
    </row>
    <row r="64" spans="1:15">
      <c r="A64" s="17" t="s">
        <v>3498</v>
      </c>
      <c r="B64" s="30"/>
      <c r="C64" s="30" t="s">
        <v>3464</v>
      </c>
      <c r="D64" s="46" cm="1">
        <f t="array" ref="D64">SUM(IF((LEFT('2-1 采购订单物料明细表报表导出'!$K:$K,7)=D$1)*('2-1 采购订单物料明细表报表导出'!$D:$D=$A64),'2-1 采购订单物料明细表报表导出'!$H:$H,0))</f>
        <v>0</v>
      </c>
      <c r="E64" s="46" cm="1">
        <f t="array" ref="E64">SUM(IF((LEFT('2-1 采购订单物料明细表报表导出'!$K:$K,7)=E$1)*('2-1 采购订单物料明细表报表导出'!$D:$D=$A64),'2-1 采购订单物料明细表报表导出'!$H:$H,0))</f>
        <v>0</v>
      </c>
      <c r="F64" s="46" cm="1">
        <f t="array" ref="F64">SUM(IF((LEFT('2-1 采购订单物料明细表报表导出'!$K:$K,7)=F$1)*('2-1 采购订单物料明细表报表导出'!$D:$D=$A64),'2-1 采购订单物料明细表报表导出'!$H:$H,0))</f>
        <v>0</v>
      </c>
      <c r="G64" s="46" cm="1">
        <f t="array" ref="G64">SUM(IF((LEFT('2-1 采购订单物料明细表报表导出'!$K:$K,7)=G$1)*('2-1 采购订单物料明细表报表导出'!$D:$D=$A64),'2-1 采购订单物料明细表报表导出'!$H:$H,0))</f>
        <v>0</v>
      </c>
      <c r="H64" s="46" cm="1">
        <f t="array" ref="H64">SUM(IF((LEFT('2-1 采购订单物料明细表报表导出'!$K:$K,7)=H$1)*('2-1 采购订单物料明细表报表导出'!$D:$D=$A64),'2-1 采购订单物料明细表报表导出'!$H:$H,0))</f>
        <v>0</v>
      </c>
      <c r="I64" s="46" cm="1">
        <f t="array" ref="I64">SUM(IF((LEFT('2-1 采购订单物料明细表报表导出'!$K:$K,7)=I$1)*('2-1 采购订单物料明细表报表导出'!$D:$D=$A64),'2-1 采购订单物料明细表报表导出'!$H:$H,0))</f>
        <v>0</v>
      </c>
      <c r="J64" s="46" cm="1">
        <f t="array" ref="J64">SUM(IF((LEFT('2-1 采购订单物料明细表报表导出'!$K:$K,7)=J$1)*('2-1 采购订单物料明细表报表导出'!$D:$D=$A64),'2-1 采购订单物料明细表报表导出'!$H:$H,0))</f>
        <v>0</v>
      </c>
      <c r="K64" s="46" cm="1">
        <f t="array" ref="K64">SUM(IF((LEFT('2-1 采购订单物料明细表报表导出'!$K:$K,7)=K$1)*('2-1 采购订单物料明细表报表导出'!$D:$D=$A64),'2-1 采购订单物料明细表报表导出'!$H:$H,0))</f>
        <v>0</v>
      </c>
      <c r="L64" s="46" cm="1">
        <f t="array" ref="L64">SUM(IF((LEFT('2-1 采购订单物料明细表报表导出'!$K:$K,7)=L$1)*('2-1 采购订单物料明细表报表导出'!$D:$D=$A64),'2-1 采购订单物料明细表报表导出'!$H:$H,0))</f>
        <v>0</v>
      </c>
      <c r="M64" s="46" cm="1">
        <f t="array" ref="M64">SUM(IF((LEFT('2-1 采购订单物料明细表报表导出'!$K:$K,7)=M$1)*('2-1 采购订单物料明细表报表导出'!$D:$D=$A64),'2-1 采购订单物料明细表报表导出'!$H:$H,0))</f>
        <v>0</v>
      </c>
      <c r="N64" s="46" cm="1">
        <f t="array" ref="N64">SUM(IF((LEFT('2-1 采购订单物料明细表报表导出'!$K:$K,7)=N$1)*('2-1 采购订单物料明细表报表导出'!$D:$D=$A64),'2-1 采购订单物料明细表报表导出'!$H:$H,0))</f>
        <v>0</v>
      </c>
      <c r="O64" s="46" cm="1">
        <f t="array" ref="O64">SUM(IF((LEFT('2-1 采购订单物料明细表报表导出'!$K:$K,7)=O$1)*('2-1 采购订单物料明细表报表导出'!$D:$D=$A64),'2-1 采购订单物料明细表报表导出'!$H:$H,0))</f>
        <v>0</v>
      </c>
    </row>
    <row r="65" spans="1:15">
      <c r="A65" s="17" t="s">
        <v>3499</v>
      </c>
      <c r="B65" s="30"/>
      <c r="C65" s="30" t="s">
        <v>3464</v>
      </c>
      <c r="D65" s="46" cm="1">
        <f t="array" ref="D65">SUM(IF((LEFT('2-1 采购订单物料明细表报表导出'!$K:$K,7)=D$1)*('2-1 采购订单物料明细表报表导出'!$D:$D=$A65),'2-1 采购订单物料明细表报表导出'!$H:$H,0))</f>
        <v>0</v>
      </c>
      <c r="E65" s="46" cm="1">
        <f t="array" ref="E65">SUM(IF((LEFT('2-1 采购订单物料明细表报表导出'!$K:$K,7)=E$1)*('2-1 采购订单物料明细表报表导出'!$D:$D=$A65),'2-1 采购订单物料明细表报表导出'!$H:$H,0))</f>
        <v>0</v>
      </c>
      <c r="F65" s="46" cm="1">
        <f t="array" ref="F65">SUM(IF((LEFT('2-1 采购订单物料明细表报表导出'!$K:$K,7)=F$1)*('2-1 采购订单物料明细表报表导出'!$D:$D=$A65),'2-1 采购订单物料明细表报表导出'!$H:$H,0))</f>
        <v>0</v>
      </c>
      <c r="G65" s="46" cm="1">
        <f t="array" ref="G65">SUM(IF((LEFT('2-1 采购订单物料明细表报表导出'!$K:$K,7)=G$1)*('2-1 采购订单物料明细表报表导出'!$D:$D=$A65),'2-1 采购订单物料明细表报表导出'!$H:$H,0))</f>
        <v>0</v>
      </c>
      <c r="H65" s="46" cm="1">
        <f t="array" ref="H65">SUM(IF((LEFT('2-1 采购订单物料明细表报表导出'!$K:$K,7)=H$1)*('2-1 采购订单物料明细表报表导出'!$D:$D=$A65),'2-1 采购订单物料明细表报表导出'!$H:$H,0))</f>
        <v>0</v>
      </c>
      <c r="I65" s="46" cm="1">
        <f t="array" ref="I65">SUM(IF((LEFT('2-1 采购订单物料明细表报表导出'!$K:$K,7)=I$1)*('2-1 采购订单物料明细表报表导出'!$D:$D=$A65),'2-1 采购订单物料明细表报表导出'!$H:$H,0))</f>
        <v>0</v>
      </c>
      <c r="J65" s="46" cm="1">
        <f t="array" ref="J65">SUM(IF((LEFT('2-1 采购订单物料明细表报表导出'!$K:$K,7)=J$1)*('2-1 采购订单物料明细表报表导出'!$D:$D=$A65),'2-1 采购订单物料明细表报表导出'!$H:$H,0))</f>
        <v>0</v>
      </c>
      <c r="K65" s="46" cm="1">
        <f t="array" ref="K65">SUM(IF((LEFT('2-1 采购订单物料明细表报表导出'!$K:$K,7)=K$1)*('2-1 采购订单物料明细表报表导出'!$D:$D=$A65),'2-1 采购订单物料明细表报表导出'!$H:$H,0))</f>
        <v>0</v>
      </c>
      <c r="L65" s="46" cm="1">
        <f t="array" ref="L65">SUM(IF((LEFT('2-1 采购订单物料明细表报表导出'!$K:$K,7)=L$1)*('2-1 采购订单物料明细表报表导出'!$D:$D=$A65),'2-1 采购订单物料明细表报表导出'!$H:$H,0))</f>
        <v>0</v>
      </c>
      <c r="M65" s="46" cm="1">
        <f t="array" ref="M65">SUM(IF((LEFT('2-1 采购订单物料明细表报表导出'!$K:$K,7)=M$1)*('2-1 采购订单物料明细表报表导出'!$D:$D=$A65),'2-1 采购订单物料明细表报表导出'!$H:$H,0))</f>
        <v>0</v>
      </c>
      <c r="N65" s="46" cm="1">
        <f t="array" ref="N65">SUM(IF((LEFT('2-1 采购订单物料明细表报表导出'!$K:$K,7)=N$1)*('2-1 采购订单物料明细表报表导出'!$D:$D=$A65),'2-1 采购订单物料明细表报表导出'!$H:$H,0))</f>
        <v>0</v>
      </c>
      <c r="O65" s="46" cm="1">
        <f t="array" ref="O65">SUM(IF((LEFT('2-1 采购订单物料明细表报表导出'!$K:$K,7)=O$1)*('2-1 采购订单物料明细表报表导出'!$D:$D=$A65),'2-1 采购订单物料明细表报表导出'!$H:$H,0))</f>
        <v>0</v>
      </c>
    </row>
    <row r="66" spans="1:15">
      <c r="A66" s="17" t="s">
        <v>3500</v>
      </c>
      <c r="B66" s="30"/>
      <c r="C66" s="30" t="s">
        <v>3464</v>
      </c>
      <c r="D66" s="46" cm="1">
        <f t="array" ref="D66">SUM(IF((LEFT('2-1 采购订单物料明细表报表导出'!$K:$K,7)=D$1)*('2-1 采购订单物料明细表报表导出'!$D:$D=$A66),'2-1 采购订单物料明细表报表导出'!$H:$H,0))</f>
        <v>0</v>
      </c>
      <c r="E66" s="46" cm="1">
        <f t="array" ref="E66">SUM(IF((LEFT('2-1 采购订单物料明细表报表导出'!$K:$K,7)=E$1)*('2-1 采购订单物料明细表报表导出'!$D:$D=$A66),'2-1 采购订单物料明细表报表导出'!$H:$H,0))</f>
        <v>0</v>
      </c>
      <c r="F66" s="46" cm="1">
        <f t="array" ref="F66">SUM(IF((LEFT('2-1 采购订单物料明细表报表导出'!$K:$K,7)=F$1)*('2-1 采购订单物料明细表报表导出'!$D:$D=$A66),'2-1 采购订单物料明细表报表导出'!$H:$H,0))</f>
        <v>0</v>
      </c>
      <c r="G66" s="46" cm="1">
        <f t="array" ref="G66">SUM(IF((LEFT('2-1 采购订单物料明细表报表导出'!$K:$K,7)=G$1)*('2-1 采购订单物料明细表报表导出'!$D:$D=$A66),'2-1 采购订单物料明细表报表导出'!$H:$H,0))</f>
        <v>0</v>
      </c>
      <c r="H66" s="46" cm="1">
        <f t="array" ref="H66">SUM(IF((LEFT('2-1 采购订单物料明细表报表导出'!$K:$K,7)=H$1)*('2-1 采购订单物料明细表报表导出'!$D:$D=$A66),'2-1 采购订单物料明细表报表导出'!$H:$H,0))</f>
        <v>0</v>
      </c>
      <c r="I66" s="46" cm="1">
        <f t="array" ref="I66">SUM(IF((LEFT('2-1 采购订单物料明细表报表导出'!$K:$K,7)=I$1)*('2-1 采购订单物料明细表报表导出'!$D:$D=$A66),'2-1 采购订单物料明细表报表导出'!$H:$H,0))</f>
        <v>0</v>
      </c>
      <c r="J66" s="46" cm="1">
        <f t="array" ref="J66">SUM(IF((LEFT('2-1 采购订单物料明细表报表导出'!$K:$K,7)=J$1)*('2-1 采购订单物料明细表报表导出'!$D:$D=$A66),'2-1 采购订单物料明细表报表导出'!$H:$H,0))</f>
        <v>0</v>
      </c>
      <c r="K66" s="46" cm="1">
        <f t="array" ref="K66">SUM(IF((LEFT('2-1 采购订单物料明细表报表导出'!$K:$K,7)=K$1)*('2-1 采购订单物料明细表报表导出'!$D:$D=$A66),'2-1 采购订单物料明细表报表导出'!$H:$H,0))</f>
        <v>0</v>
      </c>
      <c r="L66" s="46" cm="1">
        <f t="array" ref="L66">SUM(IF((LEFT('2-1 采购订单物料明细表报表导出'!$K:$K,7)=L$1)*('2-1 采购订单物料明细表报表导出'!$D:$D=$A66),'2-1 采购订单物料明细表报表导出'!$H:$H,0))</f>
        <v>0</v>
      </c>
      <c r="M66" s="46" cm="1">
        <f t="array" ref="M66">SUM(IF((LEFT('2-1 采购订单物料明细表报表导出'!$K:$K,7)=M$1)*('2-1 采购订单物料明细表报表导出'!$D:$D=$A66),'2-1 采购订单物料明细表报表导出'!$H:$H,0))</f>
        <v>0</v>
      </c>
      <c r="N66" s="46" cm="1">
        <f t="array" ref="N66">SUM(IF((LEFT('2-1 采购订单物料明细表报表导出'!$K:$K,7)=N$1)*('2-1 采购订单物料明细表报表导出'!$D:$D=$A66),'2-1 采购订单物料明细表报表导出'!$H:$H,0))</f>
        <v>0</v>
      </c>
      <c r="O66" s="46" cm="1">
        <f t="array" ref="O66">SUM(IF((LEFT('2-1 采购订单物料明细表报表导出'!$K:$K,7)=O$1)*('2-1 采购订单物料明细表报表导出'!$D:$D=$A66),'2-1 采购订单物料明细表报表导出'!$H:$H,0))</f>
        <v>0</v>
      </c>
    </row>
    <row r="67" spans="1:15">
      <c r="A67" s="17" t="s">
        <v>3501</v>
      </c>
      <c r="B67" s="30"/>
      <c r="C67" s="30" t="s">
        <v>3464</v>
      </c>
      <c r="D67" s="46" cm="1">
        <f t="array" ref="D67">SUM(IF((LEFT('2-1 采购订单物料明细表报表导出'!$K:$K,7)=D$1)*('2-1 采购订单物料明细表报表导出'!$D:$D=$A67),'2-1 采购订单物料明细表报表导出'!$H:$H,0))</f>
        <v>0</v>
      </c>
      <c r="E67" s="46" cm="1">
        <f t="array" ref="E67">SUM(IF((LEFT('2-1 采购订单物料明细表报表导出'!$K:$K,7)=E$1)*('2-1 采购订单物料明细表报表导出'!$D:$D=$A67),'2-1 采购订单物料明细表报表导出'!$H:$H,0))</f>
        <v>0</v>
      </c>
      <c r="F67" s="46" cm="1">
        <f t="array" ref="F67">SUM(IF((LEFT('2-1 采购订单物料明细表报表导出'!$K:$K,7)=F$1)*('2-1 采购订单物料明细表报表导出'!$D:$D=$A67),'2-1 采购订单物料明细表报表导出'!$H:$H,0))</f>
        <v>0</v>
      </c>
      <c r="G67" s="46" cm="1">
        <f t="array" ref="G67">SUM(IF((LEFT('2-1 采购订单物料明细表报表导出'!$K:$K,7)=G$1)*('2-1 采购订单物料明细表报表导出'!$D:$D=$A67),'2-1 采购订单物料明细表报表导出'!$H:$H,0))</f>
        <v>0</v>
      </c>
      <c r="H67" s="46" cm="1">
        <f t="array" ref="H67">SUM(IF((LEFT('2-1 采购订单物料明细表报表导出'!$K:$K,7)=H$1)*('2-1 采购订单物料明细表报表导出'!$D:$D=$A67),'2-1 采购订单物料明细表报表导出'!$H:$H,0))</f>
        <v>0</v>
      </c>
      <c r="I67" s="46" cm="1">
        <f t="array" ref="I67">SUM(IF((LEFT('2-1 采购订单物料明细表报表导出'!$K:$K,7)=I$1)*('2-1 采购订单物料明细表报表导出'!$D:$D=$A67),'2-1 采购订单物料明细表报表导出'!$H:$H,0))</f>
        <v>0</v>
      </c>
      <c r="J67" s="46" cm="1">
        <f t="array" ref="J67">SUM(IF((LEFT('2-1 采购订单物料明细表报表导出'!$K:$K,7)=J$1)*('2-1 采购订单物料明细表报表导出'!$D:$D=$A67),'2-1 采购订单物料明细表报表导出'!$H:$H,0))</f>
        <v>0</v>
      </c>
      <c r="K67" s="46" cm="1">
        <f t="array" ref="K67">SUM(IF((LEFT('2-1 采购订单物料明细表报表导出'!$K:$K,7)=K$1)*('2-1 采购订单物料明细表报表导出'!$D:$D=$A67),'2-1 采购订单物料明细表报表导出'!$H:$H,0))</f>
        <v>0</v>
      </c>
      <c r="L67" s="46" cm="1">
        <f t="array" ref="L67">SUM(IF((LEFT('2-1 采购订单物料明细表报表导出'!$K:$K,7)=L$1)*('2-1 采购订单物料明细表报表导出'!$D:$D=$A67),'2-1 采购订单物料明细表报表导出'!$H:$H,0))</f>
        <v>0</v>
      </c>
      <c r="M67" s="46" cm="1">
        <f t="array" ref="M67">SUM(IF((LEFT('2-1 采购订单物料明细表报表导出'!$K:$K,7)=M$1)*('2-1 采购订单物料明细表报表导出'!$D:$D=$A67),'2-1 采购订单物料明细表报表导出'!$H:$H,0))</f>
        <v>0</v>
      </c>
      <c r="N67" s="46" cm="1">
        <f t="array" ref="N67">SUM(IF((LEFT('2-1 采购订单物料明细表报表导出'!$K:$K,7)=N$1)*('2-1 采购订单物料明细表报表导出'!$D:$D=$A67),'2-1 采购订单物料明细表报表导出'!$H:$H,0))</f>
        <v>0</v>
      </c>
      <c r="O67" s="46" cm="1">
        <f t="array" ref="O67">SUM(IF((LEFT('2-1 采购订单物料明细表报表导出'!$K:$K,7)=O$1)*('2-1 采购订单物料明细表报表导出'!$D:$D=$A67),'2-1 采购订单物料明细表报表导出'!$H:$H,0))</f>
        <v>0</v>
      </c>
    </row>
    <row r="68" spans="1:15">
      <c r="A68" s="17" t="s">
        <v>3502</v>
      </c>
      <c r="B68" s="30"/>
      <c r="C68" s="30" t="s">
        <v>3464</v>
      </c>
      <c r="D68" s="46" cm="1">
        <f t="array" ref="D68">SUM(IF((LEFT('2-1 采购订单物料明细表报表导出'!$K:$K,7)=D$1)*('2-1 采购订单物料明细表报表导出'!$D:$D=$A68),'2-1 采购订单物料明细表报表导出'!$H:$H,0))</f>
        <v>0</v>
      </c>
      <c r="E68" s="46" cm="1">
        <f t="array" ref="E68">SUM(IF((LEFT('2-1 采购订单物料明细表报表导出'!$K:$K,7)=E$1)*('2-1 采购订单物料明细表报表导出'!$D:$D=$A68),'2-1 采购订单物料明细表报表导出'!$H:$H,0))</f>
        <v>0</v>
      </c>
      <c r="F68" s="46" cm="1">
        <f t="array" ref="F68">SUM(IF((LEFT('2-1 采购订单物料明细表报表导出'!$K:$K,7)=F$1)*('2-1 采购订单物料明细表报表导出'!$D:$D=$A68),'2-1 采购订单物料明细表报表导出'!$H:$H,0))</f>
        <v>0</v>
      </c>
      <c r="G68" s="46" cm="1">
        <f t="array" ref="G68">SUM(IF((LEFT('2-1 采购订单物料明细表报表导出'!$K:$K,7)=G$1)*('2-1 采购订单物料明细表报表导出'!$D:$D=$A68),'2-1 采购订单物料明细表报表导出'!$H:$H,0))</f>
        <v>0</v>
      </c>
      <c r="H68" s="46" cm="1">
        <f t="array" ref="H68">SUM(IF((LEFT('2-1 采购订单物料明细表报表导出'!$K:$K,7)=H$1)*('2-1 采购订单物料明细表报表导出'!$D:$D=$A68),'2-1 采购订单物料明细表报表导出'!$H:$H,0))</f>
        <v>0</v>
      </c>
      <c r="I68" s="46" cm="1">
        <f t="array" ref="I68">SUM(IF((LEFT('2-1 采购订单物料明细表报表导出'!$K:$K,7)=I$1)*('2-1 采购订单物料明细表报表导出'!$D:$D=$A68),'2-1 采购订单物料明细表报表导出'!$H:$H,0))</f>
        <v>0</v>
      </c>
      <c r="J68" s="46" cm="1">
        <f t="array" ref="J68">SUM(IF((LEFT('2-1 采购订单物料明细表报表导出'!$K:$K,7)=J$1)*('2-1 采购订单物料明细表报表导出'!$D:$D=$A68),'2-1 采购订单物料明细表报表导出'!$H:$H,0))</f>
        <v>0</v>
      </c>
      <c r="K68" s="46" cm="1">
        <f t="array" ref="K68">SUM(IF((LEFT('2-1 采购订单物料明细表报表导出'!$K:$K,7)=K$1)*('2-1 采购订单物料明细表报表导出'!$D:$D=$A68),'2-1 采购订单物料明细表报表导出'!$H:$H,0))</f>
        <v>0</v>
      </c>
      <c r="L68" s="46" cm="1">
        <f t="array" ref="L68">SUM(IF((LEFT('2-1 采购订单物料明细表报表导出'!$K:$K,7)=L$1)*('2-1 采购订单物料明细表报表导出'!$D:$D=$A68),'2-1 采购订单物料明细表报表导出'!$H:$H,0))</f>
        <v>0</v>
      </c>
      <c r="M68" s="46" cm="1">
        <f t="array" ref="M68">SUM(IF((LEFT('2-1 采购订单物料明细表报表导出'!$K:$K,7)=M$1)*('2-1 采购订单物料明细表报表导出'!$D:$D=$A68),'2-1 采购订单物料明细表报表导出'!$H:$H,0))</f>
        <v>0</v>
      </c>
      <c r="N68" s="46" cm="1">
        <f t="array" ref="N68">SUM(IF((LEFT('2-1 采购订单物料明细表报表导出'!$K:$K,7)=N$1)*('2-1 采购订单物料明细表报表导出'!$D:$D=$A68),'2-1 采购订单物料明细表报表导出'!$H:$H,0))</f>
        <v>0</v>
      </c>
      <c r="O68" s="46" cm="1">
        <f t="array" ref="O68">SUM(IF((LEFT('2-1 采购订单物料明细表报表导出'!$K:$K,7)=O$1)*('2-1 采购订单物料明细表报表导出'!$D:$D=$A68),'2-1 采购订单物料明细表报表导出'!$H:$H,0))</f>
        <v>0</v>
      </c>
    </row>
    <row r="69" spans="1:15">
      <c r="A69" s="17" t="s">
        <v>2887</v>
      </c>
      <c r="B69" s="30"/>
      <c r="C69" s="30" t="s">
        <v>3464</v>
      </c>
      <c r="D69" s="46" cm="1">
        <f t="array" ref="D69">SUM(IF((LEFT('2-1 采购订单物料明细表报表导出'!$K:$K,7)=D$1)*('2-1 采购订单物料明细表报表导出'!$D:$D=$A69),'2-1 采购订单物料明细表报表导出'!$H:$H,0))</f>
        <v>0</v>
      </c>
      <c r="E69" s="46" cm="1">
        <f t="array" ref="E69">SUM(IF((LEFT('2-1 采购订单物料明细表报表导出'!$K:$K,7)=E$1)*('2-1 采购订单物料明细表报表导出'!$D:$D=$A69),'2-1 采购订单物料明细表报表导出'!$H:$H,0))</f>
        <v>0</v>
      </c>
      <c r="F69" s="46" cm="1">
        <f t="array" ref="F69">SUM(IF((LEFT('2-1 采购订单物料明细表报表导出'!$K:$K,7)=F$1)*('2-1 采购订单物料明细表报表导出'!$D:$D=$A69),'2-1 采购订单物料明细表报表导出'!$H:$H,0))</f>
        <v>0</v>
      </c>
      <c r="G69" s="46" cm="1">
        <f t="array" ref="G69">SUM(IF((LEFT('2-1 采购订单物料明细表报表导出'!$K:$K,7)=G$1)*('2-1 采购订单物料明细表报表导出'!$D:$D=$A69),'2-1 采购订单物料明细表报表导出'!$H:$H,0))</f>
        <v>0</v>
      </c>
      <c r="H69" s="46" cm="1">
        <f t="array" ref="H69">SUM(IF((LEFT('2-1 采购订单物料明细表报表导出'!$K:$K,7)=H$1)*('2-1 采购订单物料明细表报表导出'!$D:$D=$A69),'2-1 采购订单物料明细表报表导出'!$H:$H,0))</f>
        <v>0</v>
      </c>
      <c r="I69" s="46" cm="1">
        <f t="array" ref="I69">SUM(IF((LEFT('2-1 采购订单物料明细表报表导出'!$K:$K,7)=I$1)*('2-1 采购订单物料明细表报表导出'!$D:$D=$A69),'2-1 采购订单物料明细表报表导出'!$H:$H,0))</f>
        <v>6469.68</v>
      </c>
      <c r="J69" s="46" cm="1">
        <f t="array" ref="J69">SUM(IF((LEFT('2-1 采购订单物料明细表报表导出'!$K:$K,7)=J$1)*('2-1 采购订单物料明细表报表导出'!$D:$D=$A69),'2-1 采购订单物料明细表报表导出'!$H:$H,0))</f>
        <v>0</v>
      </c>
      <c r="K69" s="46" cm="1">
        <f t="array" ref="K69">SUM(IF((LEFT('2-1 采购订单物料明细表报表导出'!$K:$K,7)=K$1)*('2-1 采购订单物料明细表报表导出'!$D:$D=$A69),'2-1 采购订单物料明细表报表导出'!$H:$H,0))</f>
        <v>0</v>
      </c>
      <c r="L69" s="46" cm="1">
        <f t="array" ref="L69">SUM(IF((LEFT('2-1 采购订单物料明细表报表导出'!$K:$K,7)=L$1)*('2-1 采购订单物料明细表报表导出'!$D:$D=$A69),'2-1 采购订单物料明细表报表导出'!$H:$H,0))</f>
        <v>0</v>
      </c>
      <c r="M69" s="46" cm="1">
        <f t="array" ref="M69">SUM(IF((LEFT('2-1 采购订单物料明细表报表导出'!$K:$K,7)=M$1)*('2-1 采购订单物料明细表报表导出'!$D:$D=$A69),'2-1 采购订单物料明细表报表导出'!$H:$H,0))</f>
        <v>0</v>
      </c>
      <c r="N69" s="46" cm="1">
        <f t="array" ref="N69">SUM(IF((LEFT('2-1 采购订单物料明细表报表导出'!$K:$K,7)=N$1)*('2-1 采购订单物料明细表报表导出'!$D:$D=$A69),'2-1 采购订单物料明细表报表导出'!$H:$H,0))</f>
        <v>0</v>
      </c>
      <c r="O69" s="46" cm="1">
        <f t="array" ref="O69">SUM(IF((LEFT('2-1 采购订单物料明细表报表导出'!$K:$K,7)=O$1)*('2-1 采购订单物料明细表报表导出'!$D:$D=$A69),'2-1 采购订单物料明细表报表导出'!$H:$H,0))</f>
        <v>0</v>
      </c>
    </row>
    <row r="70" spans="1:15">
      <c r="A70" s="17" t="s">
        <v>3503</v>
      </c>
      <c r="B70" s="30"/>
      <c r="C70" s="30" t="s">
        <v>3464</v>
      </c>
      <c r="D70" s="46" cm="1">
        <f t="array" ref="D70">SUM(IF((LEFT('2-1 采购订单物料明细表报表导出'!$K:$K,7)=D$1)*('2-1 采购订单物料明细表报表导出'!$D:$D=$A70),'2-1 采购订单物料明细表报表导出'!$H:$H,0))</f>
        <v>0</v>
      </c>
      <c r="E70" s="46" cm="1">
        <f t="array" ref="E70">SUM(IF((LEFT('2-1 采购订单物料明细表报表导出'!$K:$K,7)=E$1)*('2-1 采购订单物料明细表报表导出'!$D:$D=$A70),'2-1 采购订单物料明细表报表导出'!$H:$H,0))</f>
        <v>0</v>
      </c>
      <c r="F70" s="46" cm="1">
        <f t="array" ref="F70">SUM(IF((LEFT('2-1 采购订单物料明细表报表导出'!$K:$K,7)=F$1)*('2-1 采购订单物料明细表报表导出'!$D:$D=$A70),'2-1 采购订单物料明细表报表导出'!$H:$H,0))</f>
        <v>0</v>
      </c>
      <c r="G70" s="46" cm="1">
        <f t="array" ref="G70">SUM(IF((LEFT('2-1 采购订单物料明细表报表导出'!$K:$K,7)=G$1)*('2-1 采购订单物料明细表报表导出'!$D:$D=$A70),'2-1 采购订单物料明细表报表导出'!$H:$H,0))</f>
        <v>0</v>
      </c>
      <c r="H70" s="46" cm="1">
        <f t="array" ref="H70">SUM(IF((LEFT('2-1 采购订单物料明细表报表导出'!$K:$K,7)=H$1)*('2-1 采购订单物料明细表报表导出'!$D:$D=$A70),'2-1 采购订单物料明细表报表导出'!$H:$H,0))</f>
        <v>0</v>
      </c>
      <c r="I70" s="46" cm="1">
        <f t="array" ref="I70">SUM(IF((LEFT('2-1 采购订单物料明细表报表导出'!$K:$K,7)=I$1)*('2-1 采购订单物料明细表报表导出'!$D:$D=$A70),'2-1 采购订单物料明细表报表导出'!$H:$H,0))</f>
        <v>0</v>
      </c>
      <c r="J70" s="46" cm="1">
        <f t="array" ref="J70">SUM(IF((LEFT('2-1 采购订单物料明细表报表导出'!$K:$K,7)=J$1)*('2-1 采购订单物料明细表报表导出'!$D:$D=$A70),'2-1 采购订单物料明细表报表导出'!$H:$H,0))</f>
        <v>0</v>
      </c>
      <c r="K70" s="46" cm="1">
        <f t="array" ref="K70">SUM(IF((LEFT('2-1 采购订单物料明细表报表导出'!$K:$K,7)=K$1)*('2-1 采购订单物料明细表报表导出'!$D:$D=$A70),'2-1 采购订单物料明细表报表导出'!$H:$H,0))</f>
        <v>0</v>
      </c>
      <c r="L70" s="46" cm="1">
        <f t="array" ref="L70">SUM(IF((LEFT('2-1 采购订单物料明细表报表导出'!$K:$K,7)=L$1)*('2-1 采购订单物料明细表报表导出'!$D:$D=$A70),'2-1 采购订单物料明细表报表导出'!$H:$H,0))</f>
        <v>0</v>
      </c>
      <c r="M70" s="46" cm="1">
        <f t="array" ref="M70">SUM(IF((LEFT('2-1 采购订单物料明细表报表导出'!$K:$K,7)=M$1)*('2-1 采购订单物料明细表报表导出'!$D:$D=$A70),'2-1 采购订单物料明细表报表导出'!$H:$H,0))</f>
        <v>0</v>
      </c>
      <c r="N70" s="46" cm="1">
        <f t="array" ref="N70">SUM(IF((LEFT('2-1 采购订单物料明细表报表导出'!$K:$K,7)=N$1)*('2-1 采购订单物料明细表报表导出'!$D:$D=$A70),'2-1 采购订单物料明细表报表导出'!$H:$H,0))</f>
        <v>0</v>
      </c>
      <c r="O70" s="46" cm="1">
        <f t="array" ref="O70">SUM(IF((LEFT('2-1 采购订单物料明细表报表导出'!$K:$K,7)=O$1)*('2-1 采购订单物料明细表报表导出'!$D:$D=$A70),'2-1 采购订单物料明细表报表导出'!$H:$H,0))</f>
        <v>0</v>
      </c>
    </row>
    <row r="71" spans="1:15">
      <c r="A71" s="17" t="s">
        <v>3504</v>
      </c>
      <c r="B71" s="30"/>
      <c r="C71" s="30" t="s">
        <v>3464</v>
      </c>
      <c r="D71" s="46" cm="1">
        <f t="array" ref="D71">SUM(IF((LEFT('2-1 采购订单物料明细表报表导出'!$K:$K,7)=D$1)*('2-1 采购订单物料明细表报表导出'!$D:$D=$A71),'2-1 采购订单物料明细表报表导出'!$H:$H,0))</f>
        <v>0</v>
      </c>
      <c r="E71" s="46" cm="1">
        <f t="array" ref="E71">SUM(IF((LEFT('2-1 采购订单物料明细表报表导出'!$K:$K,7)=E$1)*('2-1 采购订单物料明细表报表导出'!$D:$D=$A71),'2-1 采购订单物料明细表报表导出'!$H:$H,0))</f>
        <v>0</v>
      </c>
      <c r="F71" s="46" cm="1">
        <f t="array" ref="F71">SUM(IF((LEFT('2-1 采购订单物料明细表报表导出'!$K:$K,7)=F$1)*('2-1 采购订单物料明细表报表导出'!$D:$D=$A71),'2-1 采购订单物料明细表报表导出'!$H:$H,0))</f>
        <v>0</v>
      </c>
      <c r="G71" s="46" cm="1">
        <f t="array" ref="G71">SUM(IF((LEFT('2-1 采购订单物料明细表报表导出'!$K:$K,7)=G$1)*('2-1 采购订单物料明细表报表导出'!$D:$D=$A71),'2-1 采购订单物料明细表报表导出'!$H:$H,0))</f>
        <v>0</v>
      </c>
      <c r="H71" s="46" cm="1">
        <f t="array" ref="H71">SUM(IF((LEFT('2-1 采购订单物料明细表报表导出'!$K:$K,7)=H$1)*('2-1 采购订单物料明细表报表导出'!$D:$D=$A71),'2-1 采购订单物料明细表报表导出'!$H:$H,0))</f>
        <v>0</v>
      </c>
      <c r="I71" s="46" cm="1">
        <f t="array" ref="I71">SUM(IF((LEFT('2-1 采购订单物料明细表报表导出'!$K:$K,7)=I$1)*('2-1 采购订单物料明细表报表导出'!$D:$D=$A71),'2-1 采购订单物料明细表报表导出'!$H:$H,0))</f>
        <v>0</v>
      </c>
      <c r="J71" s="46" cm="1">
        <f t="array" ref="J71">SUM(IF((LEFT('2-1 采购订单物料明细表报表导出'!$K:$K,7)=J$1)*('2-1 采购订单物料明细表报表导出'!$D:$D=$A71),'2-1 采购订单物料明细表报表导出'!$H:$H,0))</f>
        <v>0</v>
      </c>
      <c r="K71" s="46" cm="1">
        <f t="array" ref="K71">SUM(IF((LEFT('2-1 采购订单物料明细表报表导出'!$K:$K,7)=K$1)*('2-1 采购订单物料明细表报表导出'!$D:$D=$A71),'2-1 采购订单物料明细表报表导出'!$H:$H,0))</f>
        <v>0</v>
      </c>
      <c r="L71" s="46" cm="1">
        <f t="array" ref="L71">SUM(IF((LEFT('2-1 采购订单物料明细表报表导出'!$K:$K,7)=L$1)*('2-1 采购订单物料明细表报表导出'!$D:$D=$A71),'2-1 采购订单物料明细表报表导出'!$H:$H,0))</f>
        <v>0</v>
      </c>
      <c r="M71" s="46" cm="1">
        <f t="array" ref="M71">SUM(IF((LEFT('2-1 采购订单物料明细表报表导出'!$K:$K,7)=M$1)*('2-1 采购订单物料明细表报表导出'!$D:$D=$A71),'2-1 采购订单物料明细表报表导出'!$H:$H,0))</f>
        <v>0</v>
      </c>
      <c r="N71" s="46" cm="1">
        <f t="array" ref="N71">SUM(IF((LEFT('2-1 采购订单物料明细表报表导出'!$K:$K,7)=N$1)*('2-1 采购订单物料明细表报表导出'!$D:$D=$A71),'2-1 采购订单物料明细表报表导出'!$H:$H,0))</f>
        <v>0</v>
      </c>
      <c r="O71" s="46" cm="1">
        <f t="array" ref="O71">SUM(IF((LEFT('2-1 采购订单物料明细表报表导出'!$K:$K,7)=O$1)*('2-1 采购订单物料明细表报表导出'!$D:$D=$A71),'2-1 采购订单物料明细表报表导出'!$H:$H,0))</f>
        <v>0</v>
      </c>
    </row>
    <row r="72" spans="1:15">
      <c r="A72" s="17" t="s">
        <v>3505</v>
      </c>
      <c r="B72" s="30"/>
      <c r="C72" s="30" t="s">
        <v>3464</v>
      </c>
      <c r="D72" s="46" cm="1">
        <f t="array" ref="D72">SUM(IF((LEFT('2-1 采购订单物料明细表报表导出'!$K:$K,7)=D$1)*('2-1 采购订单物料明细表报表导出'!$D:$D=$A72),'2-1 采购订单物料明细表报表导出'!$H:$H,0))</f>
        <v>0</v>
      </c>
      <c r="E72" s="46" cm="1">
        <f t="array" ref="E72">SUM(IF((LEFT('2-1 采购订单物料明细表报表导出'!$K:$K,7)=E$1)*('2-1 采购订单物料明细表报表导出'!$D:$D=$A72),'2-1 采购订单物料明细表报表导出'!$H:$H,0))</f>
        <v>0</v>
      </c>
      <c r="F72" s="46" cm="1">
        <f t="array" ref="F72">SUM(IF((LEFT('2-1 采购订单物料明细表报表导出'!$K:$K,7)=F$1)*('2-1 采购订单物料明细表报表导出'!$D:$D=$A72),'2-1 采购订单物料明细表报表导出'!$H:$H,0))</f>
        <v>0</v>
      </c>
      <c r="G72" s="46" cm="1">
        <f t="array" ref="G72">SUM(IF((LEFT('2-1 采购订单物料明细表报表导出'!$K:$K,7)=G$1)*('2-1 采购订单物料明细表报表导出'!$D:$D=$A72),'2-1 采购订单物料明细表报表导出'!$H:$H,0))</f>
        <v>0</v>
      </c>
      <c r="H72" s="46" cm="1">
        <f t="array" ref="H72">SUM(IF((LEFT('2-1 采购订单物料明细表报表导出'!$K:$K,7)=H$1)*('2-1 采购订单物料明细表报表导出'!$D:$D=$A72),'2-1 采购订单物料明细表报表导出'!$H:$H,0))</f>
        <v>0</v>
      </c>
      <c r="I72" s="46" cm="1">
        <f t="array" ref="I72">SUM(IF((LEFT('2-1 采购订单物料明细表报表导出'!$K:$K,7)=I$1)*('2-1 采购订单物料明细表报表导出'!$D:$D=$A72),'2-1 采购订单物料明细表报表导出'!$H:$H,0))</f>
        <v>0</v>
      </c>
      <c r="J72" s="46" cm="1">
        <f t="array" ref="J72">SUM(IF((LEFT('2-1 采购订单物料明细表报表导出'!$K:$K,7)=J$1)*('2-1 采购订单物料明细表报表导出'!$D:$D=$A72),'2-1 采购订单物料明细表报表导出'!$H:$H,0))</f>
        <v>0</v>
      </c>
      <c r="K72" s="46" cm="1">
        <f t="array" ref="K72">SUM(IF((LEFT('2-1 采购订单物料明细表报表导出'!$K:$K,7)=K$1)*('2-1 采购订单物料明细表报表导出'!$D:$D=$A72),'2-1 采购订单物料明细表报表导出'!$H:$H,0))</f>
        <v>0</v>
      </c>
      <c r="L72" s="46" cm="1">
        <f t="array" ref="L72">SUM(IF((LEFT('2-1 采购订单物料明细表报表导出'!$K:$K,7)=L$1)*('2-1 采购订单物料明细表报表导出'!$D:$D=$A72),'2-1 采购订单物料明细表报表导出'!$H:$H,0))</f>
        <v>0</v>
      </c>
      <c r="M72" s="46" cm="1">
        <f t="array" ref="M72">SUM(IF((LEFT('2-1 采购订单物料明细表报表导出'!$K:$K,7)=M$1)*('2-1 采购订单物料明细表报表导出'!$D:$D=$A72),'2-1 采购订单物料明细表报表导出'!$H:$H,0))</f>
        <v>0</v>
      </c>
      <c r="N72" s="46" cm="1">
        <f t="array" ref="N72">SUM(IF((LEFT('2-1 采购订单物料明细表报表导出'!$K:$K,7)=N$1)*('2-1 采购订单物料明细表报表导出'!$D:$D=$A72),'2-1 采购订单物料明细表报表导出'!$H:$H,0))</f>
        <v>0</v>
      </c>
      <c r="O72" s="46" cm="1">
        <f t="array" ref="O72">SUM(IF((LEFT('2-1 采购订单物料明细表报表导出'!$K:$K,7)=O$1)*('2-1 采购订单物料明细表报表导出'!$D:$D=$A72),'2-1 采购订单物料明细表报表导出'!$H:$H,0))</f>
        <v>0</v>
      </c>
    </row>
    <row r="73" spans="1:15">
      <c r="A73" s="17" t="s">
        <v>3506</v>
      </c>
      <c r="B73" s="30"/>
      <c r="C73" s="30" t="s">
        <v>3464</v>
      </c>
      <c r="D73" s="46" cm="1">
        <f t="array" ref="D73">SUM(IF((LEFT('2-1 采购订单物料明细表报表导出'!$K:$K,7)=D$1)*('2-1 采购订单物料明细表报表导出'!$D:$D=$A73),'2-1 采购订单物料明细表报表导出'!$H:$H,0))</f>
        <v>0</v>
      </c>
      <c r="E73" s="46" cm="1">
        <f t="array" ref="E73">SUM(IF((LEFT('2-1 采购订单物料明细表报表导出'!$K:$K,7)=E$1)*('2-1 采购订单物料明细表报表导出'!$D:$D=$A73),'2-1 采购订单物料明细表报表导出'!$H:$H,0))</f>
        <v>0</v>
      </c>
      <c r="F73" s="46" cm="1">
        <f t="array" ref="F73">SUM(IF((LEFT('2-1 采购订单物料明细表报表导出'!$K:$K,7)=F$1)*('2-1 采购订单物料明细表报表导出'!$D:$D=$A73),'2-1 采购订单物料明细表报表导出'!$H:$H,0))</f>
        <v>0</v>
      </c>
      <c r="G73" s="46" cm="1">
        <f t="array" ref="G73">SUM(IF((LEFT('2-1 采购订单物料明细表报表导出'!$K:$K,7)=G$1)*('2-1 采购订单物料明细表报表导出'!$D:$D=$A73),'2-1 采购订单物料明细表报表导出'!$H:$H,0))</f>
        <v>0</v>
      </c>
      <c r="H73" s="46" cm="1">
        <f t="array" ref="H73">SUM(IF((LEFT('2-1 采购订单物料明细表报表导出'!$K:$K,7)=H$1)*('2-1 采购订单物料明细表报表导出'!$D:$D=$A73),'2-1 采购订单物料明细表报表导出'!$H:$H,0))</f>
        <v>0</v>
      </c>
      <c r="I73" s="46" cm="1">
        <f t="array" ref="I73">SUM(IF((LEFT('2-1 采购订单物料明细表报表导出'!$K:$K,7)=I$1)*('2-1 采购订单物料明细表报表导出'!$D:$D=$A73),'2-1 采购订单物料明细表报表导出'!$H:$H,0))</f>
        <v>0</v>
      </c>
      <c r="J73" s="46" cm="1">
        <f t="array" ref="J73">SUM(IF((LEFT('2-1 采购订单物料明细表报表导出'!$K:$K,7)=J$1)*('2-1 采购订单物料明细表报表导出'!$D:$D=$A73),'2-1 采购订单物料明细表报表导出'!$H:$H,0))</f>
        <v>0</v>
      </c>
      <c r="K73" s="46" cm="1">
        <f t="array" ref="K73">SUM(IF((LEFT('2-1 采购订单物料明细表报表导出'!$K:$K,7)=K$1)*('2-1 采购订单物料明细表报表导出'!$D:$D=$A73),'2-1 采购订单物料明细表报表导出'!$H:$H,0))</f>
        <v>0</v>
      </c>
      <c r="L73" s="46" cm="1">
        <f t="array" ref="L73">SUM(IF((LEFT('2-1 采购订单物料明细表报表导出'!$K:$K,7)=L$1)*('2-1 采购订单物料明细表报表导出'!$D:$D=$A73),'2-1 采购订单物料明细表报表导出'!$H:$H,0))</f>
        <v>0</v>
      </c>
      <c r="M73" s="46" cm="1">
        <f t="array" ref="M73">SUM(IF((LEFT('2-1 采购订单物料明细表报表导出'!$K:$K,7)=M$1)*('2-1 采购订单物料明细表报表导出'!$D:$D=$A73),'2-1 采购订单物料明细表报表导出'!$H:$H,0))</f>
        <v>0</v>
      </c>
      <c r="N73" s="46" cm="1">
        <f t="array" ref="N73">SUM(IF((LEFT('2-1 采购订单物料明细表报表导出'!$K:$K,7)=N$1)*('2-1 采购订单物料明细表报表导出'!$D:$D=$A73),'2-1 采购订单物料明细表报表导出'!$H:$H,0))</f>
        <v>0</v>
      </c>
      <c r="O73" s="46" cm="1">
        <f t="array" ref="O73">SUM(IF((LEFT('2-1 采购订单物料明细表报表导出'!$K:$K,7)=O$1)*('2-1 采购订单物料明细表报表导出'!$D:$D=$A73),'2-1 采购订单物料明细表报表导出'!$H:$H,0))</f>
        <v>0</v>
      </c>
    </row>
    <row r="74" spans="1:15">
      <c r="A74" s="17" t="s">
        <v>3507</v>
      </c>
      <c r="B74" s="30"/>
      <c r="C74" s="30" t="s">
        <v>3464</v>
      </c>
      <c r="D74" s="46" cm="1">
        <f t="array" ref="D74">SUM(IF((LEFT('2-1 采购订单物料明细表报表导出'!$K:$K,7)=D$1)*('2-1 采购订单物料明细表报表导出'!$D:$D=$A74),'2-1 采购订单物料明细表报表导出'!$H:$H,0))</f>
        <v>0</v>
      </c>
      <c r="E74" s="46" cm="1">
        <f t="array" ref="E74">SUM(IF((LEFT('2-1 采购订单物料明细表报表导出'!$K:$K,7)=E$1)*('2-1 采购订单物料明细表报表导出'!$D:$D=$A74),'2-1 采购订单物料明细表报表导出'!$H:$H,0))</f>
        <v>0</v>
      </c>
      <c r="F74" s="46" cm="1">
        <f t="array" ref="F74">SUM(IF((LEFT('2-1 采购订单物料明细表报表导出'!$K:$K,7)=F$1)*('2-1 采购订单物料明细表报表导出'!$D:$D=$A74),'2-1 采购订单物料明细表报表导出'!$H:$H,0))</f>
        <v>0</v>
      </c>
      <c r="G74" s="46" cm="1">
        <f t="array" ref="G74">SUM(IF((LEFT('2-1 采购订单物料明细表报表导出'!$K:$K,7)=G$1)*('2-1 采购订单物料明细表报表导出'!$D:$D=$A74),'2-1 采购订单物料明细表报表导出'!$H:$H,0))</f>
        <v>0</v>
      </c>
      <c r="H74" s="46" cm="1">
        <f t="array" ref="H74">SUM(IF((LEFT('2-1 采购订单物料明细表报表导出'!$K:$K,7)=H$1)*('2-1 采购订单物料明细表报表导出'!$D:$D=$A74),'2-1 采购订单物料明细表报表导出'!$H:$H,0))</f>
        <v>0</v>
      </c>
      <c r="I74" s="46" cm="1">
        <f t="array" ref="I74">SUM(IF((LEFT('2-1 采购订单物料明细表报表导出'!$K:$K,7)=I$1)*('2-1 采购订单物料明细表报表导出'!$D:$D=$A74),'2-1 采购订单物料明细表报表导出'!$H:$H,0))</f>
        <v>0</v>
      </c>
      <c r="J74" s="46" cm="1">
        <f t="array" ref="J74">SUM(IF((LEFT('2-1 采购订单物料明细表报表导出'!$K:$K,7)=J$1)*('2-1 采购订单物料明细表报表导出'!$D:$D=$A74),'2-1 采购订单物料明细表报表导出'!$H:$H,0))</f>
        <v>0</v>
      </c>
      <c r="K74" s="46" cm="1">
        <f t="array" ref="K74">SUM(IF((LEFT('2-1 采购订单物料明细表报表导出'!$K:$K,7)=K$1)*('2-1 采购订单物料明细表报表导出'!$D:$D=$A74),'2-1 采购订单物料明细表报表导出'!$H:$H,0))</f>
        <v>0</v>
      </c>
      <c r="L74" s="46" cm="1">
        <f t="array" ref="L74">SUM(IF((LEFT('2-1 采购订单物料明细表报表导出'!$K:$K,7)=L$1)*('2-1 采购订单物料明细表报表导出'!$D:$D=$A74),'2-1 采购订单物料明细表报表导出'!$H:$H,0))</f>
        <v>0</v>
      </c>
      <c r="M74" s="46" cm="1">
        <f t="array" ref="M74">SUM(IF((LEFT('2-1 采购订单物料明细表报表导出'!$K:$K,7)=M$1)*('2-1 采购订单物料明细表报表导出'!$D:$D=$A74),'2-1 采购订单物料明细表报表导出'!$H:$H,0))</f>
        <v>0</v>
      </c>
      <c r="N74" s="46" cm="1">
        <f t="array" ref="N74">SUM(IF((LEFT('2-1 采购订单物料明细表报表导出'!$K:$K,7)=N$1)*('2-1 采购订单物料明细表报表导出'!$D:$D=$A74),'2-1 采购订单物料明细表报表导出'!$H:$H,0))</f>
        <v>0</v>
      </c>
      <c r="O74" s="46" cm="1">
        <f t="array" ref="O74">SUM(IF((LEFT('2-1 采购订单物料明细表报表导出'!$K:$K,7)=O$1)*('2-1 采购订单物料明细表报表导出'!$D:$D=$A74),'2-1 采购订单物料明细表报表导出'!$H:$H,0))</f>
        <v>0</v>
      </c>
    </row>
    <row r="75" spans="1:15">
      <c r="A75" s="17" t="s">
        <v>3508</v>
      </c>
      <c r="B75" s="30"/>
      <c r="C75" s="30" t="s">
        <v>3464</v>
      </c>
      <c r="D75" s="46" cm="1">
        <f t="array" ref="D75">SUM(IF((LEFT('2-1 采购订单物料明细表报表导出'!$K:$K,7)=D$1)*('2-1 采购订单物料明细表报表导出'!$D:$D=$A75),'2-1 采购订单物料明细表报表导出'!$H:$H,0))</f>
        <v>0</v>
      </c>
      <c r="E75" s="46" cm="1">
        <f t="array" ref="E75">SUM(IF((LEFT('2-1 采购订单物料明细表报表导出'!$K:$K,7)=E$1)*('2-1 采购订单物料明细表报表导出'!$D:$D=$A75),'2-1 采购订单物料明细表报表导出'!$H:$H,0))</f>
        <v>0</v>
      </c>
      <c r="F75" s="46" cm="1">
        <f t="array" ref="F75">SUM(IF((LEFT('2-1 采购订单物料明细表报表导出'!$K:$K,7)=F$1)*('2-1 采购订单物料明细表报表导出'!$D:$D=$A75),'2-1 采购订单物料明细表报表导出'!$H:$H,0))</f>
        <v>0</v>
      </c>
      <c r="G75" s="46" cm="1">
        <f t="array" ref="G75">SUM(IF((LEFT('2-1 采购订单物料明细表报表导出'!$K:$K,7)=G$1)*('2-1 采购订单物料明细表报表导出'!$D:$D=$A75),'2-1 采购订单物料明细表报表导出'!$H:$H,0))</f>
        <v>0</v>
      </c>
      <c r="H75" s="46" cm="1">
        <f t="array" ref="H75">SUM(IF((LEFT('2-1 采购订单物料明细表报表导出'!$K:$K,7)=H$1)*('2-1 采购订单物料明细表报表导出'!$D:$D=$A75),'2-1 采购订单物料明细表报表导出'!$H:$H,0))</f>
        <v>0</v>
      </c>
      <c r="I75" s="46" cm="1">
        <f t="array" ref="I75">SUM(IF((LEFT('2-1 采购订单物料明细表报表导出'!$K:$K,7)=I$1)*('2-1 采购订单物料明细表报表导出'!$D:$D=$A75),'2-1 采购订单物料明细表报表导出'!$H:$H,0))</f>
        <v>0</v>
      </c>
      <c r="J75" s="46" cm="1">
        <f t="array" ref="J75">SUM(IF((LEFT('2-1 采购订单物料明细表报表导出'!$K:$K,7)=J$1)*('2-1 采购订单物料明细表报表导出'!$D:$D=$A75),'2-1 采购订单物料明细表报表导出'!$H:$H,0))</f>
        <v>0</v>
      </c>
      <c r="K75" s="46" cm="1">
        <f t="array" ref="K75">SUM(IF((LEFT('2-1 采购订单物料明细表报表导出'!$K:$K,7)=K$1)*('2-1 采购订单物料明细表报表导出'!$D:$D=$A75),'2-1 采购订单物料明细表报表导出'!$H:$H,0))</f>
        <v>0</v>
      </c>
      <c r="L75" s="46" cm="1">
        <f t="array" ref="L75">SUM(IF((LEFT('2-1 采购订单物料明细表报表导出'!$K:$K,7)=L$1)*('2-1 采购订单物料明细表报表导出'!$D:$D=$A75),'2-1 采购订单物料明细表报表导出'!$H:$H,0))</f>
        <v>0</v>
      </c>
      <c r="M75" s="46" cm="1">
        <f t="array" ref="M75">SUM(IF((LEFT('2-1 采购订单物料明细表报表导出'!$K:$K,7)=M$1)*('2-1 采购订单物料明细表报表导出'!$D:$D=$A75),'2-1 采购订单物料明细表报表导出'!$H:$H,0))</f>
        <v>0</v>
      </c>
      <c r="N75" s="46" cm="1">
        <f t="array" ref="N75">SUM(IF((LEFT('2-1 采购订单物料明细表报表导出'!$K:$K,7)=N$1)*('2-1 采购订单物料明细表报表导出'!$D:$D=$A75),'2-1 采购订单物料明细表报表导出'!$H:$H,0))</f>
        <v>0</v>
      </c>
      <c r="O75" s="46" cm="1">
        <f t="array" ref="O75">SUM(IF((LEFT('2-1 采购订单物料明细表报表导出'!$K:$K,7)=O$1)*('2-1 采购订单物料明细表报表导出'!$D:$D=$A75),'2-1 采购订单物料明细表报表导出'!$H:$H,0))</f>
        <v>0</v>
      </c>
    </row>
    <row r="76" spans="1:15">
      <c r="A76" s="17" t="s">
        <v>3509</v>
      </c>
      <c r="B76" s="30"/>
      <c r="C76" s="30" t="s">
        <v>3464</v>
      </c>
      <c r="D76" s="46" cm="1">
        <f t="array" ref="D76">SUM(IF((LEFT('2-1 采购订单物料明细表报表导出'!$K:$K,7)=D$1)*('2-1 采购订单物料明细表报表导出'!$D:$D=$A76),'2-1 采购订单物料明细表报表导出'!$H:$H,0))</f>
        <v>0</v>
      </c>
      <c r="E76" s="46" cm="1">
        <f t="array" ref="E76">SUM(IF((LEFT('2-1 采购订单物料明细表报表导出'!$K:$K,7)=E$1)*('2-1 采购订单物料明细表报表导出'!$D:$D=$A76),'2-1 采购订单物料明细表报表导出'!$H:$H,0))</f>
        <v>0</v>
      </c>
      <c r="F76" s="46" cm="1">
        <f t="array" ref="F76">SUM(IF((LEFT('2-1 采购订单物料明细表报表导出'!$K:$K,7)=F$1)*('2-1 采购订单物料明细表报表导出'!$D:$D=$A76),'2-1 采购订单物料明细表报表导出'!$H:$H,0))</f>
        <v>0</v>
      </c>
      <c r="G76" s="46" cm="1">
        <f t="array" ref="G76">SUM(IF((LEFT('2-1 采购订单物料明细表报表导出'!$K:$K,7)=G$1)*('2-1 采购订单物料明细表报表导出'!$D:$D=$A76),'2-1 采购订单物料明细表报表导出'!$H:$H,0))</f>
        <v>0</v>
      </c>
      <c r="H76" s="46" cm="1">
        <f t="array" ref="H76">SUM(IF((LEFT('2-1 采购订单物料明细表报表导出'!$K:$K,7)=H$1)*('2-1 采购订单物料明细表报表导出'!$D:$D=$A76),'2-1 采购订单物料明细表报表导出'!$H:$H,0))</f>
        <v>0</v>
      </c>
      <c r="I76" s="46" cm="1">
        <f t="array" ref="I76">SUM(IF((LEFT('2-1 采购订单物料明细表报表导出'!$K:$K,7)=I$1)*('2-1 采购订单物料明细表报表导出'!$D:$D=$A76),'2-1 采购订单物料明细表报表导出'!$H:$H,0))</f>
        <v>0</v>
      </c>
      <c r="J76" s="46" cm="1">
        <f t="array" ref="J76">SUM(IF((LEFT('2-1 采购订单物料明细表报表导出'!$K:$K,7)=J$1)*('2-1 采购订单物料明细表报表导出'!$D:$D=$A76),'2-1 采购订单物料明细表报表导出'!$H:$H,0))</f>
        <v>0</v>
      </c>
      <c r="K76" s="46" cm="1">
        <f t="array" ref="K76">SUM(IF((LEFT('2-1 采购订单物料明细表报表导出'!$K:$K,7)=K$1)*('2-1 采购订单物料明细表报表导出'!$D:$D=$A76),'2-1 采购订单物料明细表报表导出'!$H:$H,0))</f>
        <v>0</v>
      </c>
      <c r="L76" s="46" cm="1">
        <f t="array" ref="L76">SUM(IF((LEFT('2-1 采购订单物料明细表报表导出'!$K:$K,7)=L$1)*('2-1 采购订单物料明细表报表导出'!$D:$D=$A76),'2-1 采购订单物料明细表报表导出'!$H:$H,0))</f>
        <v>0</v>
      </c>
      <c r="M76" s="46" cm="1">
        <f t="array" ref="M76">SUM(IF((LEFT('2-1 采购订单物料明细表报表导出'!$K:$K,7)=M$1)*('2-1 采购订单物料明细表报表导出'!$D:$D=$A76),'2-1 采购订单物料明细表报表导出'!$H:$H,0))</f>
        <v>0</v>
      </c>
      <c r="N76" s="46" cm="1">
        <f t="array" ref="N76">SUM(IF((LEFT('2-1 采购订单物料明细表报表导出'!$K:$K,7)=N$1)*('2-1 采购订单物料明细表报表导出'!$D:$D=$A76),'2-1 采购订单物料明细表报表导出'!$H:$H,0))</f>
        <v>0</v>
      </c>
      <c r="O76" s="46" cm="1">
        <f t="array" ref="O76">SUM(IF((LEFT('2-1 采购订单物料明细表报表导出'!$K:$K,7)=O$1)*('2-1 采购订单物料明细表报表导出'!$D:$D=$A76),'2-1 采购订单物料明细表报表导出'!$H:$H,0))</f>
        <v>0</v>
      </c>
    </row>
    <row r="77" spans="1:15">
      <c r="A77" s="17" t="s">
        <v>3510</v>
      </c>
      <c r="B77" s="30"/>
      <c r="C77" s="30" t="s">
        <v>3464</v>
      </c>
      <c r="D77" s="46" cm="1">
        <f t="array" ref="D77">SUM(IF((LEFT('2-1 采购订单物料明细表报表导出'!$K:$K,7)=D$1)*('2-1 采购订单物料明细表报表导出'!$D:$D=$A77),'2-1 采购订单物料明细表报表导出'!$H:$H,0))</f>
        <v>0</v>
      </c>
      <c r="E77" s="46" cm="1">
        <f t="array" ref="E77">SUM(IF((LEFT('2-1 采购订单物料明细表报表导出'!$K:$K,7)=E$1)*('2-1 采购订单物料明细表报表导出'!$D:$D=$A77),'2-1 采购订单物料明细表报表导出'!$H:$H,0))</f>
        <v>0</v>
      </c>
      <c r="F77" s="46" cm="1">
        <f t="array" ref="F77">SUM(IF((LEFT('2-1 采购订单物料明细表报表导出'!$K:$K,7)=F$1)*('2-1 采购订单物料明细表报表导出'!$D:$D=$A77),'2-1 采购订单物料明细表报表导出'!$H:$H,0))</f>
        <v>0</v>
      </c>
      <c r="G77" s="46" cm="1">
        <f t="array" ref="G77">SUM(IF((LEFT('2-1 采购订单物料明细表报表导出'!$K:$K,7)=G$1)*('2-1 采购订单物料明细表报表导出'!$D:$D=$A77),'2-1 采购订单物料明细表报表导出'!$H:$H,0))</f>
        <v>0</v>
      </c>
      <c r="H77" s="46" cm="1">
        <f t="array" ref="H77">SUM(IF((LEFT('2-1 采购订单物料明细表报表导出'!$K:$K,7)=H$1)*('2-1 采购订单物料明细表报表导出'!$D:$D=$A77),'2-1 采购订单物料明细表报表导出'!$H:$H,0))</f>
        <v>0</v>
      </c>
      <c r="I77" s="46" cm="1">
        <f t="array" ref="I77">SUM(IF((LEFT('2-1 采购订单物料明细表报表导出'!$K:$K,7)=I$1)*('2-1 采购订单物料明细表报表导出'!$D:$D=$A77),'2-1 采购订单物料明细表报表导出'!$H:$H,0))</f>
        <v>0</v>
      </c>
      <c r="J77" s="46" cm="1">
        <f t="array" ref="J77">SUM(IF((LEFT('2-1 采购订单物料明细表报表导出'!$K:$K,7)=J$1)*('2-1 采购订单物料明细表报表导出'!$D:$D=$A77),'2-1 采购订单物料明细表报表导出'!$H:$H,0))</f>
        <v>0</v>
      </c>
      <c r="K77" s="46" cm="1">
        <f t="array" ref="K77">SUM(IF((LEFT('2-1 采购订单物料明细表报表导出'!$K:$K,7)=K$1)*('2-1 采购订单物料明细表报表导出'!$D:$D=$A77),'2-1 采购订单物料明细表报表导出'!$H:$H,0))</f>
        <v>0</v>
      </c>
      <c r="L77" s="46" cm="1">
        <f t="array" ref="L77">SUM(IF((LEFT('2-1 采购订单物料明细表报表导出'!$K:$K,7)=L$1)*('2-1 采购订单物料明细表报表导出'!$D:$D=$A77),'2-1 采购订单物料明细表报表导出'!$H:$H,0))</f>
        <v>0</v>
      </c>
      <c r="M77" s="46" cm="1">
        <f t="array" ref="M77">SUM(IF((LEFT('2-1 采购订单物料明细表报表导出'!$K:$K,7)=M$1)*('2-1 采购订单物料明细表报表导出'!$D:$D=$A77),'2-1 采购订单物料明细表报表导出'!$H:$H,0))</f>
        <v>0</v>
      </c>
      <c r="N77" s="46" cm="1">
        <f t="array" ref="N77">SUM(IF((LEFT('2-1 采购订单物料明细表报表导出'!$K:$K,7)=N$1)*('2-1 采购订单物料明细表报表导出'!$D:$D=$A77),'2-1 采购订单物料明细表报表导出'!$H:$H,0))</f>
        <v>0</v>
      </c>
      <c r="O77" s="46" cm="1">
        <f t="array" ref="O77">SUM(IF((LEFT('2-1 采购订单物料明细表报表导出'!$K:$K,7)=O$1)*('2-1 采购订单物料明细表报表导出'!$D:$D=$A77),'2-1 采购订单物料明细表报表导出'!$H:$H,0))</f>
        <v>0</v>
      </c>
    </row>
    <row r="78" spans="1:15">
      <c r="A78" s="17" t="s">
        <v>3511</v>
      </c>
      <c r="B78" s="30"/>
      <c r="C78" s="30" t="s">
        <v>3464</v>
      </c>
      <c r="D78" s="46" cm="1">
        <f t="array" ref="D78">SUM(IF((LEFT('2-1 采购订单物料明细表报表导出'!$K:$K,7)=D$1)*('2-1 采购订单物料明细表报表导出'!$D:$D=$A78),'2-1 采购订单物料明细表报表导出'!$H:$H,0))</f>
        <v>0</v>
      </c>
      <c r="E78" s="46" cm="1">
        <f t="array" ref="E78">SUM(IF((LEFT('2-1 采购订单物料明细表报表导出'!$K:$K,7)=E$1)*('2-1 采购订单物料明细表报表导出'!$D:$D=$A78),'2-1 采购订单物料明细表报表导出'!$H:$H,0))</f>
        <v>0</v>
      </c>
      <c r="F78" s="46" cm="1">
        <f t="array" ref="F78">SUM(IF((LEFT('2-1 采购订单物料明细表报表导出'!$K:$K,7)=F$1)*('2-1 采购订单物料明细表报表导出'!$D:$D=$A78),'2-1 采购订单物料明细表报表导出'!$H:$H,0))</f>
        <v>0</v>
      </c>
      <c r="G78" s="46" cm="1">
        <f t="array" ref="G78">SUM(IF((LEFT('2-1 采购订单物料明细表报表导出'!$K:$K,7)=G$1)*('2-1 采购订单物料明细表报表导出'!$D:$D=$A78),'2-1 采购订单物料明细表报表导出'!$H:$H,0))</f>
        <v>0</v>
      </c>
      <c r="H78" s="46" cm="1">
        <f t="array" ref="H78">SUM(IF((LEFT('2-1 采购订单物料明细表报表导出'!$K:$K,7)=H$1)*('2-1 采购订单物料明细表报表导出'!$D:$D=$A78),'2-1 采购订单物料明细表报表导出'!$H:$H,0))</f>
        <v>0</v>
      </c>
      <c r="I78" s="46" cm="1">
        <f t="array" ref="I78">SUM(IF((LEFT('2-1 采购订单物料明细表报表导出'!$K:$K,7)=I$1)*('2-1 采购订单物料明细表报表导出'!$D:$D=$A78),'2-1 采购订单物料明细表报表导出'!$H:$H,0))</f>
        <v>0</v>
      </c>
      <c r="J78" s="46" cm="1">
        <f t="array" ref="J78">SUM(IF((LEFT('2-1 采购订单物料明细表报表导出'!$K:$K,7)=J$1)*('2-1 采购订单物料明细表报表导出'!$D:$D=$A78),'2-1 采购订单物料明细表报表导出'!$H:$H,0))</f>
        <v>0</v>
      </c>
      <c r="K78" s="46" cm="1">
        <f t="array" ref="K78">SUM(IF((LEFT('2-1 采购订单物料明细表报表导出'!$K:$K,7)=K$1)*('2-1 采购订单物料明细表报表导出'!$D:$D=$A78),'2-1 采购订单物料明细表报表导出'!$H:$H,0))</f>
        <v>0</v>
      </c>
      <c r="L78" s="46" cm="1">
        <f t="array" ref="L78">SUM(IF((LEFT('2-1 采购订单物料明细表报表导出'!$K:$K,7)=L$1)*('2-1 采购订单物料明细表报表导出'!$D:$D=$A78),'2-1 采购订单物料明细表报表导出'!$H:$H,0))</f>
        <v>0</v>
      </c>
      <c r="M78" s="46" cm="1">
        <f t="array" ref="M78">SUM(IF((LEFT('2-1 采购订单物料明细表报表导出'!$K:$K,7)=M$1)*('2-1 采购订单物料明细表报表导出'!$D:$D=$A78),'2-1 采购订单物料明细表报表导出'!$H:$H,0))</f>
        <v>0</v>
      </c>
      <c r="N78" s="46" cm="1">
        <f t="array" ref="N78">SUM(IF((LEFT('2-1 采购订单物料明细表报表导出'!$K:$K,7)=N$1)*('2-1 采购订单物料明细表报表导出'!$D:$D=$A78),'2-1 采购订单物料明细表报表导出'!$H:$H,0))</f>
        <v>0</v>
      </c>
      <c r="O78" s="46" cm="1">
        <f t="array" ref="O78">SUM(IF((LEFT('2-1 采购订单物料明细表报表导出'!$K:$K,7)=O$1)*('2-1 采购订单物料明细表报表导出'!$D:$D=$A78),'2-1 采购订单物料明细表报表导出'!$H:$H,0))</f>
        <v>0</v>
      </c>
    </row>
    <row r="79" spans="1:15">
      <c r="A79" s="17" t="s">
        <v>3512</v>
      </c>
      <c r="B79" s="30"/>
      <c r="C79" s="30" t="s">
        <v>3464</v>
      </c>
      <c r="D79" s="46" cm="1">
        <f t="array" ref="D79">SUM(IF((LEFT('2-1 采购订单物料明细表报表导出'!$K:$K,7)=D$1)*('2-1 采购订单物料明细表报表导出'!$D:$D=$A79),'2-1 采购订单物料明细表报表导出'!$H:$H,0))</f>
        <v>0</v>
      </c>
      <c r="E79" s="46" cm="1">
        <f t="array" ref="E79">SUM(IF((LEFT('2-1 采购订单物料明细表报表导出'!$K:$K,7)=E$1)*('2-1 采购订单物料明细表报表导出'!$D:$D=$A79),'2-1 采购订单物料明细表报表导出'!$H:$H,0))</f>
        <v>0</v>
      </c>
      <c r="F79" s="46" cm="1">
        <f t="array" ref="F79">SUM(IF((LEFT('2-1 采购订单物料明细表报表导出'!$K:$K,7)=F$1)*('2-1 采购订单物料明细表报表导出'!$D:$D=$A79),'2-1 采购订单物料明细表报表导出'!$H:$H,0))</f>
        <v>0</v>
      </c>
      <c r="G79" s="46" cm="1">
        <f t="array" ref="G79">SUM(IF((LEFT('2-1 采购订单物料明细表报表导出'!$K:$K,7)=G$1)*('2-1 采购订单物料明细表报表导出'!$D:$D=$A79),'2-1 采购订单物料明细表报表导出'!$H:$H,0))</f>
        <v>0</v>
      </c>
      <c r="H79" s="46" cm="1">
        <f t="array" ref="H79">SUM(IF((LEFT('2-1 采购订单物料明细表报表导出'!$K:$K,7)=H$1)*('2-1 采购订单物料明细表报表导出'!$D:$D=$A79),'2-1 采购订单物料明细表报表导出'!$H:$H,0))</f>
        <v>0</v>
      </c>
      <c r="I79" s="46" cm="1">
        <f t="array" ref="I79">SUM(IF((LEFT('2-1 采购订单物料明细表报表导出'!$K:$K,7)=I$1)*('2-1 采购订单物料明细表报表导出'!$D:$D=$A79),'2-1 采购订单物料明细表报表导出'!$H:$H,0))</f>
        <v>0</v>
      </c>
      <c r="J79" s="46" cm="1">
        <f t="array" ref="J79">SUM(IF((LEFT('2-1 采购订单物料明细表报表导出'!$K:$K,7)=J$1)*('2-1 采购订单物料明细表报表导出'!$D:$D=$A79),'2-1 采购订单物料明细表报表导出'!$H:$H,0))</f>
        <v>0</v>
      </c>
      <c r="K79" s="46" cm="1">
        <f t="array" ref="K79">SUM(IF((LEFT('2-1 采购订单物料明细表报表导出'!$K:$K,7)=K$1)*('2-1 采购订单物料明细表报表导出'!$D:$D=$A79),'2-1 采购订单物料明细表报表导出'!$H:$H,0))</f>
        <v>0</v>
      </c>
      <c r="L79" s="46" cm="1">
        <f t="array" ref="L79">SUM(IF((LEFT('2-1 采购订单物料明细表报表导出'!$K:$K,7)=L$1)*('2-1 采购订单物料明细表报表导出'!$D:$D=$A79),'2-1 采购订单物料明细表报表导出'!$H:$H,0))</f>
        <v>0</v>
      </c>
      <c r="M79" s="46" cm="1">
        <f t="array" ref="M79">SUM(IF((LEFT('2-1 采购订单物料明细表报表导出'!$K:$K,7)=M$1)*('2-1 采购订单物料明细表报表导出'!$D:$D=$A79),'2-1 采购订单物料明细表报表导出'!$H:$H,0))</f>
        <v>0</v>
      </c>
      <c r="N79" s="46" cm="1">
        <f t="array" ref="N79">SUM(IF((LEFT('2-1 采购订单物料明细表报表导出'!$K:$K,7)=N$1)*('2-1 采购订单物料明细表报表导出'!$D:$D=$A79),'2-1 采购订单物料明细表报表导出'!$H:$H,0))</f>
        <v>0</v>
      </c>
      <c r="O79" s="46" cm="1">
        <f t="array" ref="O79">SUM(IF((LEFT('2-1 采购订单物料明细表报表导出'!$K:$K,7)=O$1)*('2-1 采购订单物料明细表报表导出'!$D:$D=$A79),'2-1 采购订单物料明细表报表导出'!$H:$H,0))</f>
        <v>0</v>
      </c>
    </row>
    <row r="80" spans="1:15">
      <c r="A80" s="17" t="s">
        <v>3513</v>
      </c>
      <c r="B80" s="30"/>
      <c r="C80" s="30" t="s">
        <v>3464</v>
      </c>
      <c r="D80" s="46" cm="1">
        <f t="array" ref="D80">SUM(IF((LEFT('2-1 采购订单物料明细表报表导出'!$K:$K,7)=D$1)*('2-1 采购订单物料明细表报表导出'!$D:$D=$A80),'2-1 采购订单物料明细表报表导出'!$H:$H,0))</f>
        <v>0</v>
      </c>
      <c r="E80" s="46" cm="1">
        <f t="array" ref="E80">SUM(IF((LEFT('2-1 采购订单物料明细表报表导出'!$K:$K,7)=E$1)*('2-1 采购订单物料明细表报表导出'!$D:$D=$A80),'2-1 采购订单物料明细表报表导出'!$H:$H,0))</f>
        <v>0</v>
      </c>
      <c r="F80" s="46" cm="1">
        <f t="array" ref="F80">SUM(IF((LEFT('2-1 采购订单物料明细表报表导出'!$K:$K,7)=F$1)*('2-1 采购订单物料明细表报表导出'!$D:$D=$A80),'2-1 采购订单物料明细表报表导出'!$H:$H,0))</f>
        <v>0</v>
      </c>
      <c r="G80" s="46" cm="1">
        <f t="array" ref="G80">SUM(IF((LEFT('2-1 采购订单物料明细表报表导出'!$K:$K,7)=G$1)*('2-1 采购订单物料明细表报表导出'!$D:$D=$A80),'2-1 采购订单物料明细表报表导出'!$H:$H,0))</f>
        <v>0</v>
      </c>
      <c r="H80" s="46" cm="1">
        <f t="array" ref="H80">SUM(IF((LEFT('2-1 采购订单物料明细表报表导出'!$K:$K,7)=H$1)*('2-1 采购订单物料明细表报表导出'!$D:$D=$A80),'2-1 采购订单物料明细表报表导出'!$H:$H,0))</f>
        <v>0</v>
      </c>
      <c r="I80" s="46" cm="1">
        <f t="array" ref="I80">SUM(IF((LEFT('2-1 采购订单物料明细表报表导出'!$K:$K,7)=I$1)*('2-1 采购订单物料明细表报表导出'!$D:$D=$A80),'2-1 采购订单物料明细表报表导出'!$H:$H,0))</f>
        <v>0</v>
      </c>
      <c r="J80" s="46" cm="1">
        <f t="array" ref="J80">SUM(IF((LEFT('2-1 采购订单物料明细表报表导出'!$K:$K,7)=J$1)*('2-1 采购订单物料明细表报表导出'!$D:$D=$A80),'2-1 采购订单物料明细表报表导出'!$H:$H,0))</f>
        <v>0</v>
      </c>
      <c r="K80" s="46" cm="1">
        <f t="array" ref="K80">SUM(IF((LEFT('2-1 采购订单物料明细表报表导出'!$K:$K,7)=K$1)*('2-1 采购订单物料明细表报表导出'!$D:$D=$A80),'2-1 采购订单物料明细表报表导出'!$H:$H,0))</f>
        <v>0</v>
      </c>
      <c r="L80" s="46" cm="1">
        <f t="array" ref="L80">SUM(IF((LEFT('2-1 采购订单物料明细表报表导出'!$K:$K,7)=L$1)*('2-1 采购订单物料明细表报表导出'!$D:$D=$A80),'2-1 采购订单物料明细表报表导出'!$H:$H,0))</f>
        <v>0</v>
      </c>
      <c r="M80" s="46" cm="1">
        <f t="array" ref="M80">SUM(IF((LEFT('2-1 采购订单物料明细表报表导出'!$K:$K,7)=M$1)*('2-1 采购订单物料明细表报表导出'!$D:$D=$A80),'2-1 采购订单物料明细表报表导出'!$H:$H,0))</f>
        <v>0</v>
      </c>
      <c r="N80" s="46" cm="1">
        <f t="array" ref="N80">SUM(IF((LEFT('2-1 采购订单物料明细表报表导出'!$K:$K,7)=N$1)*('2-1 采购订单物料明细表报表导出'!$D:$D=$A80),'2-1 采购订单物料明细表报表导出'!$H:$H,0))</f>
        <v>0</v>
      </c>
      <c r="O80" s="46" cm="1">
        <f t="array" ref="O80">SUM(IF((LEFT('2-1 采购订单物料明细表报表导出'!$K:$K,7)=O$1)*('2-1 采购订单物料明细表报表导出'!$D:$D=$A80),'2-1 采购订单物料明细表报表导出'!$H:$H,0))</f>
        <v>0</v>
      </c>
    </row>
    <row r="81" spans="1:15">
      <c r="A81" s="17" t="s">
        <v>3514</v>
      </c>
      <c r="B81" s="30"/>
      <c r="C81" s="30" t="s">
        <v>3464</v>
      </c>
      <c r="D81" s="46" cm="1">
        <f t="array" ref="D81">SUM(IF((LEFT('2-1 采购订单物料明细表报表导出'!$K:$K,7)=D$1)*('2-1 采购订单物料明细表报表导出'!$D:$D=$A81),'2-1 采购订单物料明细表报表导出'!$H:$H,0))</f>
        <v>0</v>
      </c>
      <c r="E81" s="46" cm="1">
        <f t="array" ref="E81">SUM(IF((LEFT('2-1 采购订单物料明细表报表导出'!$K:$K,7)=E$1)*('2-1 采购订单物料明细表报表导出'!$D:$D=$A81),'2-1 采购订单物料明细表报表导出'!$H:$H,0))</f>
        <v>0</v>
      </c>
      <c r="F81" s="46" cm="1">
        <f t="array" ref="F81">SUM(IF((LEFT('2-1 采购订单物料明细表报表导出'!$K:$K,7)=F$1)*('2-1 采购订单物料明细表报表导出'!$D:$D=$A81),'2-1 采购订单物料明细表报表导出'!$H:$H,0))</f>
        <v>0</v>
      </c>
      <c r="G81" s="46" cm="1">
        <f t="array" ref="G81">SUM(IF((LEFT('2-1 采购订单物料明细表报表导出'!$K:$K,7)=G$1)*('2-1 采购订单物料明细表报表导出'!$D:$D=$A81),'2-1 采购订单物料明细表报表导出'!$H:$H,0))</f>
        <v>0</v>
      </c>
      <c r="H81" s="46" cm="1">
        <f t="array" ref="H81">SUM(IF((LEFT('2-1 采购订单物料明细表报表导出'!$K:$K,7)=H$1)*('2-1 采购订单物料明细表报表导出'!$D:$D=$A81),'2-1 采购订单物料明细表报表导出'!$H:$H,0))</f>
        <v>0</v>
      </c>
      <c r="I81" s="46" cm="1">
        <f t="array" ref="I81">SUM(IF((LEFT('2-1 采购订单物料明细表报表导出'!$K:$K,7)=I$1)*('2-1 采购订单物料明细表报表导出'!$D:$D=$A81),'2-1 采购订单物料明细表报表导出'!$H:$H,0))</f>
        <v>0</v>
      </c>
      <c r="J81" s="46" cm="1">
        <f t="array" ref="J81">SUM(IF((LEFT('2-1 采购订单物料明细表报表导出'!$K:$K,7)=J$1)*('2-1 采购订单物料明细表报表导出'!$D:$D=$A81),'2-1 采购订单物料明细表报表导出'!$H:$H,0))</f>
        <v>0</v>
      </c>
      <c r="K81" s="46" cm="1">
        <f t="array" ref="K81">SUM(IF((LEFT('2-1 采购订单物料明细表报表导出'!$K:$K,7)=K$1)*('2-1 采购订单物料明细表报表导出'!$D:$D=$A81),'2-1 采购订单物料明细表报表导出'!$H:$H,0))</f>
        <v>0</v>
      </c>
      <c r="L81" s="46" cm="1">
        <f t="array" ref="L81">SUM(IF((LEFT('2-1 采购订单物料明细表报表导出'!$K:$K,7)=L$1)*('2-1 采购订单物料明细表报表导出'!$D:$D=$A81),'2-1 采购订单物料明细表报表导出'!$H:$H,0))</f>
        <v>0</v>
      </c>
      <c r="M81" s="46" cm="1">
        <f t="array" ref="M81">SUM(IF((LEFT('2-1 采购订单物料明细表报表导出'!$K:$K,7)=M$1)*('2-1 采购订单物料明细表报表导出'!$D:$D=$A81),'2-1 采购订单物料明细表报表导出'!$H:$H,0))</f>
        <v>0</v>
      </c>
      <c r="N81" s="46" cm="1">
        <f t="array" ref="N81">SUM(IF((LEFT('2-1 采购订单物料明细表报表导出'!$K:$K,7)=N$1)*('2-1 采购订单物料明细表报表导出'!$D:$D=$A81),'2-1 采购订单物料明细表报表导出'!$H:$H,0))</f>
        <v>0</v>
      </c>
      <c r="O81" s="46" cm="1">
        <f t="array" ref="O81">SUM(IF((LEFT('2-1 采购订单物料明细表报表导出'!$K:$K,7)=O$1)*('2-1 采购订单物料明细表报表导出'!$D:$D=$A81),'2-1 采购订单物料明细表报表导出'!$H:$H,0))</f>
        <v>0</v>
      </c>
    </row>
    <row r="82" spans="1:15">
      <c r="A82" s="17" t="s">
        <v>3515</v>
      </c>
      <c r="B82" s="30"/>
      <c r="C82" s="30" t="s">
        <v>3464</v>
      </c>
      <c r="D82" s="46" cm="1">
        <f t="array" ref="D82">SUM(IF((LEFT('2-1 采购订单物料明细表报表导出'!$K:$K,7)=D$1)*('2-1 采购订单物料明细表报表导出'!$D:$D=$A82),'2-1 采购订单物料明细表报表导出'!$H:$H,0))</f>
        <v>0</v>
      </c>
      <c r="E82" s="46" cm="1">
        <f t="array" ref="E82">SUM(IF((LEFT('2-1 采购订单物料明细表报表导出'!$K:$K,7)=E$1)*('2-1 采购订单物料明细表报表导出'!$D:$D=$A82),'2-1 采购订单物料明细表报表导出'!$H:$H,0))</f>
        <v>0</v>
      </c>
      <c r="F82" s="46" cm="1">
        <f t="array" ref="F82">SUM(IF((LEFT('2-1 采购订单物料明细表报表导出'!$K:$K,7)=F$1)*('2-1 采购订单物料明细表报表导出'!$D:$D=$A82),'2-1 采购订单物料明细表报表导出'!$H:$H,0))</f>
        <v>0</v>
      </c>
      <c r="G82" s="46" cm="1">
        <f t="array" ref="G82">SUM(IF((LEFT('2-1 采购订单物料明细表报表导出'!$K:$K,7)=G$1)*('2-1 采购订单物料明细表报表导出'!$D:$D=$A82),'2-1 采购订单物料明细表报表导出'!$H:$H,0))</f>
        <v>0</v>
      </c>
      <c r="H82" s="46" cm="1">
        <f t="array" ref="H82">SUM(IF((LEFT('2-1 采购订单物料明细表报表导出'!$K:$K,7)=H$1)*('2-1 采购订单物料明细表报表导出'!$D:$D=$A82),'2-1 采购订单物料明细表报表导出'!$H:$H,0))</f>
        <v>0</v>
      </c>
      <c r="I82" s="46" cm="1">
        <f t="array" ref="I82">SUM(IF((LEFT('2-1 采购订单物料明细表报表导出'!$K:$K,7)=I$1)*('2-1 采购订单物料明细表报表导出'!$D:$D=$A82),'2-1 采购订单物料明细表报表导出'!$H:$H,0))</f>
        <v>0</v>
      </c>
      <c r="J82" s="46" cm="1">
        <f t="array" ref="J82">SUM(IF((LEFT('2-1 采购订单物料明细表报表导出'!$K:$K,7)=J$1)*('2-1 采购订单物料明细表报表导出'!$D:$D=$A82),'2-1 采购订单物料明细表报表导出'!$H:$H,0))</f>
        <v>0</v>
      </c>
      <c r="K82" s="46" cm="1">
        <f t="array" ref="K82">SUM(IF((LEFT('2-1 采购订单物料明细表报表导出'!$K:$K,7)=K$1)*('2-1 采购订单物料明细表报表导出'!$D:$D=$A82),'2-1 采购订单物料明细表报表导出'!$H:$H,0))</f>
        <v>0</v>
      </c>
      <c r="L82" s="46" cm="1">
        <f t="array" ref="L82">SUM(IF((LEFT('2-1 采购订单物料明细表报表导出'!$K:$K,7)=L$1)*('2-1 采购订单物料明细表报表导出'!$D:$D=$A82),'2-1 采购订单物料明细表报表导出'!$H:$H,0))</f>
        <v>0</v>
      </c>
      <c r="M82" s="46" cm="1">
        <f t="array" ref="M82">SUM(IF((LEFT('2-1 采购订单物料明细表报表导出'!$K:$K,7)=M$1)*('2-1 采购订单物料明细表报表导出'!$D:$D=$A82),'2-1 采购订单物料明细表报表导出'!$H:$H,0))</f>
        <v>0</v>
      </c>
      <c r="N82" s="46" cm="1">
        <f t="array" ref="N82">SUM(IF((LEFT('2-1 采购订单物料明细表报表导出'!$K:$K,7)=N$1)*('2-1 采购订单物料明细表报表导出'!$D:$D=$A82),'2-1 采购订单物料明细表报表导出'!$H:$H,0))</f>
        <v>0</v>
      </c>
      <c r="O82" s="46" cm="1">
        <f t="array" ref="O82">SUM(IF((LEFT('2-1 采购订单物料明细表报表导出'!$K:$K,7)=O$1)*('2-1 采购订单物料明细表报表导出'!$D:$D=$A82),'2-1 采购订单物料明细表报表导出'!$H:$H,0))</f>
        <v>0</v>
      </c>
    </row>
    <row r="83" spans="1:15">
      <c r="A83" s="17" t="s">
        <v>3516</v>
      </c>
      <c r="B83" s="30"/>
      <c r="C83" s="30" t="s">
        <v>3464</v>
      </c>
      <c r="D83" s="46" cm="1">
        <f t="array" ref="D83">SUM(IF((LEFT('2-1 采购订单物料明细表报表导出'!$K:$K,7)=D$1)*('2-1 采购订单物料明细表报表导出'!$D:$D=$A83),'2-1 采购订单物料明细表报表导出'!$H:$H,0))</f>
        <v>0</v>
      </c>
      <c r="E83" s="46" cm="1">
        <f t="array" ref="E83">SUM(IF((LEFT('2-1 采购订单物料明细表报表导出'!$K:$K,7)=E$1)*('2-1 采购订单物料明细表报表导出'!$D:$D=$A83),'2-1 采购订单物料明细表报表导出'!$H:$H,0))</f>
        <v>0</v>
      </c>
      <c r="F83" s="46" cm="1">
        <f t="array" ref="F83">SUM(IF((LEFT('2-1 采购订单物料明细表报表导出'!$K:$K,7)=F$1)*('2-1 采购订单物料明细表报表导出'!$D:$D=$A83),'2-1 采购订单物料明细表报表导出'!$H:$H,0))</f>
        <v>0</v>
      </c>
      <c r="G83" s="46" cm="1">
        <f t="array" ref="G83">SUM(IF((LEFT('2-1 采购订单物料明细表报表导出'!$K:$K,7)=G$1)*('2-1 采购订单物料明细表报表导出'!$D:$D=$A83),'2-1 采购订单物料明细表报表导出'!$H:$H,0))</f>
        <v>0</v>
      </c>
      <c r="H83" s="46" cm="1">
        <f t="array" ref="H83">SUM(IF((LEFT('2-1 采购订单物料明细表报表导出'!$K:$K,7)=H$1)*('2-1 采购订单物料明细表报表导出'!$D:$D=$A83),'2-1 采购订单物料明细表报表导出'!$H:$H,0))</f>
        <v>0</v>
      </c>
      <c r="I83" s="46" cm="1">
        <f t="array" ref="I83">SUM(IF((LEFT('2-1 采购订单物料明细表报表导出'!$K:$K,7)=I$1)*('2-1 采购订单物料明细表报表导出'!$D:$D=$A83),'2-1 采购订单物料明细表报表导出'!$H:$H,0))</f>
        <v>0</v>
      </c>
      <c r="J83" s="46" cm="1">
        <f t="array" ref="J83">SUM(IF((LEFT('2-1 采购订单物料明细表报表导出'!$K:$K,7)=J$1)*('2-1 采购订单物料明细表报表导出'!$D:$D=$A83),'2-1 采购订单物料明细表报表导出'!$H:$H,0))</f>
        <v>0</v>
      </c>
      <c r="K83" s="46" cm="1">
        <f t="array" ref="K83">SUM(IF((LEFT('2-1 采购订单物料明细表报表导出'!$K:$K,7)=K$1)*('2-1 采购订单物料明细表报表导出'!$D:$D=$A83),'2-1 采购订单物料明细表报表导出'!$H:$H,0))</f>
        <v>0</v>
      </c>
      <c r="L83" s="46" cm="1">
        <f t="array" ref="L83">SUM(IF((LEFT('2-1 采购订单物料明细表报表导出'!$K:$K,7)=L$1)*('2-1 采购订单物料明细表报表导出'!$D:$D=$A83),'2-1 采购订单物料明细表报表导出'!$H:$H,0))</f>
        <v>0</v>
      </c>
      <c r="M83" s="46" cm="1">
        <f t="array" ref="M83">SUM(IF((LEFT('2-1 采购订单物料明细表报表导出'!$K:$K,7)=M$1)*('2-1 采购订单物料明细表报表导出'!$D:$D=$A83),'2-1 采购订单物料明细表报表导出'!$H:$H,0))</f>
        <v>0</v>
      </c>
      <c r="N83" s="46" cm="1">
        <f t="array" ref="N83">SUM(IF((LEFT('2-1 采购订单物料明细表报表导出'!$K:$K,7)=N$1)*('2-1 采购订单物料明细表报表导出'!$D:$D=$A83),'2-1 采购订单物料明细表报表导出'!$H:$H,0))</f>
        <v>0</v>
      </c>
      <c r="O83" s="46" cm="1">
        <f t="array" ref="O83">SUM(IF((LEFT('2-1 采购订单物料明细表报表导出'!$K:$K,7)=O$1)*('2-1 采购订单物料明细表报表导出'!$D:$D=$A83),'2-1 采购订单物料明细表报表导出'!$H:$H,0))</f>
        <v>0</v>
      </c>
    </row>
    <row r="84" spans="1:15">
      <c r="A84" s="17" t="s">
        <v>3517</v>
      </c>
      <c r="B84" s="30"/>
      <c r="C84" s="30" t="s">
        <v>3464</v>
      </c>
      <c r="D84" s="46" cm="1">
        <f t="array" ref="D84">SUM(IF((LEFT('2-1 采购订单物料明细表报表导出'!$K:$K,7)=D$1)*('2-1 采购订单物料明细表报表导出'!$D:$D=$A84),'2-1 采购订单物料明细表报表导出'!$H:$H,0))</f>
        <v>0</v>
      </c>
      <c r="E84" s="46" cm="1">
        <f t="array" ref="E84">SUM(IF((LEFT('2-1 采购订单物料明细表报表导出'!$K:$K,7)=E$1)*('2-1 采购订单物料明细表报表导出'!$D:$D=$A84),'2-1 采购订单物料明细表报表导出'!$H:$H,0))</f>
        <v>0</v>
      </c>
      <c r="F84" s="46" cm="1">
        <f t="array" ref="F84">SUM(IF((LEFT('2-1 采购订单物料明细表报表导出'!$K:$K,7)=F$1)*('2-1 采购订单物料明细表报表导出'!$D:$D=$A84),'2-1 采购订单物料明细表报表导出'!$H:$H,0))</f>
        <v>0</v>
      </c>
      <c r="G84" s="46" cm="1">
        <f t="array" ref="G84">SUM(IF((LEFT('2-1 采购订单物料明细表报表导出'!$K:$K,7)=G$1)*('2-1 采购订单物料明细表报表导出'!$D:$D=$A84),'2-1 采购订单物料明细表报表导出'!$H:$H,0))</f>
        <v>0</v>
      </c>
      <c r="H84" s="46" cm="1">
        <f t="array" ref="H84">SUM(IF((LEFT('2-1 采购订单物料明细表报表导出'!$K:$K,7)=H$1)*('2-1 采购订单物料明细表报表导出'!$D:$D=$A84),'2-1 采购订单物料明细表报表导出'!$H:$H,0))</f>
        <v>0</v>
      </c>
      <c r="I84" s="46" cm="1">
        <f t="array" ref="I84">SUM(IF((LEFT('2-1 采购订单物料明细表报表导出'!$K:$K,7)=I$1)*('2-1 采购订单物料明细表报表导出'!$D:$D=$A84),'2-1 采购订单物料明细表报表导出'!$H:$H,0))</f>
        <v>0</v>
      </c>
      <c r="J84" s="46" cm="1">
        <f t="array" ref="J84">SUM(IF((LEFT('2-1 采购订单物料明细表报表导出'!$K:$K,7)=J$1)*('2-1 采购订单物料明细表报表导出'!$D:$D=$A84),'2-1 采购订单物料明细表报表导出'!$H:$H,0))</f>
        <v>0</v>
      </c>
      <c r="K84" s="46" cm="1">
        <f t="array" ref="K84">SUM(IF((LEFT('2-1 采购订单物料明细表报表导出'!$K:$K,7)=K$1)*('2-1 采购订单物料明细表报表导出'!$D:$D=$A84),'2-1 采购订单物料明细表报表导出'!$H:$H,0))</f>
        <v>0</v>
      </c>
      <c r="L84" s="46" cm="1">
        <f t="array" ref="L84">SUM(IF((LEFT('2-1 采购订单物料明细表报表导出'!$K:$K,7)=L$1)*('2-1 采购订单物料明细表报表导出'!$D:$D=$A84),'2-1 采购订单物料明细表报表导出'!$H:$H,0))</f>
        <v>0</v>
      </c>
      <c r="M84" s="46" cm="1">
        <f t="array" ref="M84">SUM(IF((LEFT('2-1 采购订单物料明细表报表导出'!$K:$K,7)=M$1)*('2-1 采购订单物料明细表报表导出'!$D:$D=$A84),'2-1 采购订单物料明细表报表导出'!$H:$H,0))</f>
        <v>0</v>
      </c>
      <c r="N84" s="46" cm="1">
        <f t="array" ref="N84">SUM(IF((LEFT('2-1 采购订单物料明细表报表导出'!$K:$K,7)=N$1)*('2-1 采购订单物料明细表报表导出'!$D:$D=$A84),'2-1 采购订单物料明细表报表导出'!$H:$H,0))</f>
        <v>0</v>
      </c>
      <c r="O84" s="46" cm="1">
        <f t="array" ref="O84">SUM(IF((LEFT('2-1 采购订单物料明细表报表导出'!$K:$K,7)=O$1)*('2-1 采购订单物料明细表报表导出'!$D:$D=$A84),'2-1 采购订单物料明细表报表导出'!$H:$H,0))</f>
        <v>0</v>
      </c>
    </row>
    <row r="85" spans="1:15">
      <c r="A85" s="17" t="s">
        <v>3518</v>
      </c>
      <c r="B85" s="30"/>
      <c r="C85" s="30" t="s">
        <v>3464</v>
      </c>
      <c r="D85" s="46" cm="1">
        <f t="array" ref="D85">SUM(IF((LEFT('2-1 采购订单物料明细表报表导出'!$K:$K,7)=D$1)*('2-1 采购订单物料明细表报表导出'!$D:$D=$A85),'2-1 采购订单物料明细表报表导出'!$H:$H,0))</f>
        <v>0</v>
      </c>
      <c r="E85" s="46" cm="1">
        <f t="array" ref="E85">SUM(IF((LEFT('2-1 采购订单物料明细表报表导出'!$K:$K,7)=E$1)*('2-1 采购订单物料明细表报表导出'!$D:$D=$A85),'2-1 采购订单物料明细表报表导出'!$H:$H,0))</f>
        <v>0</v>
      </c>
      <c r="F85" s="46" cm="1">
        <f t="array" ref="F85">SUM(IF((LEFT('2-1 采购订单物料明细表报表导出'!$K:$K,7)=F$1)*('2-1 采购订单物料明细表报表导出'!$D:$D=$A85),'2-1 采购订单物料明细表报表导出'!$H:$H,0))</f>
        <v>0</v>
      </c>
      <c r="G85" s="46" cm="1">
        <f t="array" ref="G85">SUM(IF((LEFT('2-1 采购订单物料明细表报表导出'!$K:$K,7)=G$1)*('2-1 采购订单物料明细表报表导出'!$D:$D=$A85),'2-1 采购订单物料明细表报表导出'!$H:$H,0))</f>
        <v>0</v>
      </c>
      <c r="H85" s="46" cm="1">
        <f t="array" ref="H85">SUM(IF((LEFT('2-1 采购订单物料明细表报表导出'!$K:$K,7)=H$1)*('2-1 采购订单物料明细表报表导出'!$D:$D=$A85),'2-1 采购订单物料明细表报表导出'!$H:$H,0))</f>
        <v>0</v>
      </c>
      <c r="I85" s="46" cm="1">
        <f t="array" ref="I85">SUM(IF((LEFT('2-1 采购订单物料明细表报表导出'!$K:$K,7)=I$1)*('2-1 采购订单物料明细表报表导出'!$D:$D=$A85),'2-1 采购订单物料明细表报表导出'!$H:$H,0))</f>
        <v>0</v>
      </c>
      <c r="J85" s="46" cm="1">
        <f t="array" ref="J85">SUM(IF((LEFT('2-1 采购订单物料明细表报表导出'!$K:$K,7)=J$1)*('2-1 采购订单物料明细表报表导出'!$D:$D=$A85),'2-1 采购订单物料明细表报表导出'!$H:$H,0))</f>
        <v>0</v>
      </c>
      <c r="K85" s="46" cm="1">
        <f t="array" ref="K85">SUM(IF((LEFT('2-1 采购订单物料明细表报表导出'!$K:$K,7)=K$1)*('2-1 采购订单物料明细表报表导出'!$D:$D=$A85),'2-1 采购订单物料明细表报表导出'!$H:$H,0))</f>
        <v>0</v>
      </c>
      <c r="L85" s="46" cm="1">
        <f t="array" ref="L85">SUM(IF((LEFT('2-1 采购订单物料明细表报表导出'!$K:$K,7)=L$1)*('2-1 采购订单物料明细表报表导出'!$D:$D=$A85),'2-1 采购订单物料明细表报表导出'!$H:$H,0))</f>
        <v>0</v>
      </c>
      <c r="M85" s="46" cm="1">
        <f t="array" ref="M85">SUM(IF((LEFT('2-1 采购订单物料明细表报表导出'!$K:$K,7)=M$1)*('2-1 采购订单物料明细表报表导出'!$D:$D=$A85),'2-1 采购订单物料明细表报表导出'!$H:$H,0))</f>
        <v>0</v>
      </c>
      <c r="N85" s="46" cm="1">
        <f t="array" ref="N85">SUM(IF((LEFT('2-1 采购订单物料明细表报表导出'!$K:$K,7)=N$1)*('2-1 采购订单物料明细表报表导出'!$D:$D=$A85),'2-1 采购订单物料明细表报表导出'!$H:$H,0))</f>
        <v>0</v>
      </c>
      <c r="O85" s="46" cm="1">
        <f t="array" ref="O85">SUM(IF((LEFT('2-1 采购订单物料明细表报表导出'!$K:$K,7)=O$1)*('2-1 采购订单物料明细表报表导出'!$D:$D=$A85),'2-1 采购订单物料明细表报表导出'!$H:$H,0))</f>
        <v>0</v>
      </c>
    </row>
    <row r="86" spans="1:15">
      <c r="A86" s="17" t="s">
        <v>3519</v>
      </c>
      <c r="B86" s="30"/>
      <c r="C86" s="30" t="s">
        <v>3464</v>
      </c>
      <c r="D86" s="46" cm="1">
        <f t="array" ref="D86">SUM(IF((LEFT('2-1 采购订单物料明细表报表导出'!$K:$K,7)=D$1)*('2-1 采购订单物料明细表报表导出'!$D:$D=$A86),'2-1 采购订单物料明细表报表导出'!$H:$H,0))</f>
        <v>0</v>
      </c>
      <c r="E86" s="46" cm="1">
        <f t="array" ref="E86">SUM(IF((LEFT('2-1 采购订单物料明细表报表导出'!$K:$K,7)=E$1)*('2-1 采购订单物料明细表报表导出'!$D:$D=$A86),'2-1 采购订单物料明细表报表导出'!$H:$H,0))</f>
        <v>0</v>
      </c>
      <c r="F86" s="46" cm="1">
        <f t="array" ref="F86">SUM(IF((LEFT('2-1 采购订单物料明细表报表导出'!$K:$K,7)=F$1)*('2-1 采购订单物料明细表报表导出'!$D:$D=$A86),'2-1 采购订单物料明细表报表导出'!$H:$H,0))</f>
        <v>0</v>
      </c>
      <c r="G86" s="46" cm="1">
        <f t="array" ref="G86">SUM(IF((LEFT('2-1 采购订单物料明细表报表导出'!$K:$K,7)=G$1)*('2-1 采购订单物料明细表报表导出'!$D:$D=$A86),'2-1 采购订单物料明细表报表导出'!$H:$H,0))</f>
        <v>0</v>
      </c>
      <c r="H86" s="46" cm="1">
        <f t="array" ref="H86">SUM(IF((LEFT('2-1 采购订单物料明细表报表导出'!$K:$K,7)=H$1)*('2-1 采购订单物料明细表报表导出'!$D:$D=$A86),'2-1 采购订单物料明细表报表导出'!$H:$H,0))</f>
        <v>0</v>
      </c>
      <c r="I86" s="46" cm="1">
        <f t="array" ref="I86">SUM(IF((LEFT('2-1 采购订单物料明细表报表导出'!$K:$K,7)=I$1)*('2-1 采购订单物料明细表报表导出'!$D:$D=$A86),'2-1 采购订单物料明细表报表导出'!$H:$H,0))</f>
        <v>0</v>
      </c>
      <c r="J86" s="46" cm="1">
        <f t="array" ref="J86">SUM(IF((LEFT('2-1 采购订单物料明细表报表导出'!$K:$K,7)=J$1)*('2-1 采购订单物料明细表报表导出'!$D:$D=$A86),'2-1 采购订单物料明细表报表导出'!$H:$H,0))</f>
        <v>0</v>
      </c>
      <c r="K86" s="46" cm="1">
        <f t="array" ref="K86">SUM(IF((LEFT('2-1 采购订单物料明细表报表导出'!$K:$K,7)=K$1)*('2-1 采购订单物料明细表报表导出'!$D:$D=$A86),'2-1 采购订单物料明细表报表导出'!$H:$H,0))</f>
        <v>0</v>
      </c>
      <c r="L86" s="46" cm="1">
        <f t="array" ref="L86">SUM(IF((LEFT('2-1 采购订单物料明细表报表导出'!$K:$K,7)=L$1)*('2-1 采购订单物料明细表报表导出'!$D:$D=$A86),'2-1 采购订单物料明细表报表导出'!$H:$H,0))</f>
        <v>0</v>
      </c>
      <c r="M86" s="46" cm="1">
        <f t="array" ref="M86">SUM(IF((LEFT('2-1 采购订单物料明细表报表导出'!$K:$K,7)=M$1)*('2-1 采购订单物料明细表报表导出'!$D:$D=$A86),'2-1 采购订单物料明细表报表导出'!$H:$H,0))</f>
        <v>0</v>
      </c>
      <c r="N86" s="46" cm="1">
        <f t="array" ref="N86">SUM(IF((LEFT('2-1 采购订单物料明细表报表导出'!$K:$K,7)=N$1)*('2-1 采购订单物料明细表报表导出'!$D:$D=$A86),'2-1 采购订单物料明细表报表导出'!$H:$H,0))</f>
        <v>0</v>
      </c>
      <c r="O86" s="46" cm="1">
        <f t="array" ref="O86">SUM(IF((LEFT('2-1 采购订单物料明细表报表导出'!$K:$K,7)=O$1)*('2-1 采购订单物料明细表报表导出'!$D:$D=$A86),'2-1 采购订单物料明细表报表导出'!$H:$H,0))</f>
        <v>0</v>
      </c>
    </row>
    <row r="87" spans="1:15">
      <c r="A87" s="17" t="s">
        <v>3520</v>
      </c>
      <c r="B87" s="30"/>
      <c r="C87" s="30" t="s">
        <v>3464</v>
      </c>
      <c r="D87" s="46" cm="1">
        <f t="array" ref="D87">SUM(IF((LEFT('2-1 采购订单物料明细表报表导出'!$K:$K,7)=D$1)*('2-1 采购订单物料明细表报表导出'!$D:$D=$A87),'2-1 采购订单物料明细表报表导出'!$H:$H,0))</f>
        <v>0</v>
      </c>
      <c r="E87" s="46" cm="1">
        <f t="array" ref="E87">SUM(IF((LEFT('2-1 采购订单物料明细表报表导出'!$K:$K,7)=E$1)*('2-1 采购订单物料明细表报表导出'!$D:$D=$A87),'2-1 采购订单物料明细表报表导出'!$H:$H,0))</f>
        <v>0</v>
      </c>
      <c r="F87" s="46" cm="1">
        <f t="array" ref="F87">SUM(IF((LEFT('2-1 采购订单物料明细表报表导出'!$K:$K,7)=F$1)*('2-1 采购订单物料明细表报表导出'!$D:$D=$A87),'2-1 采购订单物料明细表报表导出'!$H:$H,0))</f>
        <v>0</v>
      </c>
      <c r="G87" s="46" cm="1">
        <f t="array" ref="G87">SUM(IF((LEFT('2-1 采购订单物料明细表报表导出'!$K:$K,7)=G$1)*('2-1 采购订单物料明细表报表导出'!$D:$D=$A87),'2-1 采购订单物料明细表报表导出'!$H:$H,0))</f>
        <v>0</v>
      </c>
      <c r="H87" s="46" cm="1">
        <f t="array" ref="H87">SUM(IF((LEFT('2-1 采购订单物料明细表报表导出'!$K:$K,7)=H$1)*('2-1 采购订单物料明细表报表导出'!$D:$D=$A87),'2-1 采购订单物料明细表报表导出'!$H:$H,0))</f>
        <v>0</v>
      </c>
      <c r="I87" s="46" cm="1">
        <f t="array" ref="I87">SUM(IF((LEFT('2-1 采购订单物料明细表报表导出'!$K:$K,7)=I$1)*('2-1 采购订单物料明细表报表导出'!$D:$D=$A87),'2-1 采购订单物料明细表报表导出'!$H:$H,0))</f>
        <v>0</v>
      </c>
      <c r="J87" s="46" cm="1">
        <f t="array" ref="J87">SUM(IF((LEFT('2-1 采购订单物料明细表报表导出'!$K:$K,7)=J$1)*('2-1 采购订单物料明细表报表导出'!$D:$D=$A87),'2-1 采购订单物料明细表报表导出'!$H:$H,0))</f>
        <v>0</v>
      </c>
      <c r="K87" s="46" cm="1">
        <f t="array" ref="K87">SUM(IF((LEFT('2-1 采购订单物料明细表报表导出'!$K:$K,7)=K$1)*('2-1 采购订单物料明细表报表导出'!$D:$D=$A87),'2-1 采购订单物料明细表报表导出'!$H:$H,0))</f>
        <v>0</v>
      </c>
      <c r="L87" s="46" cm="1">
        <f t="array" ref="L87">SUM(IF((LEFT('2-1 采购订单物料明细表报表导出'!$K:$K,7)=L$1)*('2-1 采购订单物料明细表报表导出'!$D:$D=$A87),'2-1 采购订单物料明细表报表导出'!$H:$H,0))</f>
        <v>0</v>
      </c>
      <c r="M87" s="46" cm="1">
        <f t="array" ref="M87">SUM(IF((LEFT('2-1 采购订单物料明细表报表导出'!$K:$K,7)=M$1)*('2-1 采购订单物料明细表报表导出'!$D:$D=$A87),'2-1 采购订单物料明细表报表导出'!$H:$H,0))</f>
        <v>0</v>
      </c>
      <c r="N87" s="46" cm="1">
        <f t="array" ref="N87">SUM(IF((LEFT('2-1 采购订单物料明细表报表导出'!$K:$K,7)=N$1)*('2-1 采购订单物料明细表报表导出'!$D:$D=$A87),'2-1 采购订单物料明细表报表导出'!$H:$H,0))</f>
        <v>0</v>
      </c>
      <c r="O87" s="46" cm="1">
        <f t="array" ref="O87">SUM(IF((LEFT('2-1 采购订单物料明细表报表导出'!$K:$K,7)=O$1)*('2-1 采购订单物料明细表报表导出'!$D:$D=$A87),'2-1 采购订单物料明细表报表导出'!$H:$H,0))</f>
        <v>0</v>
      </c>
    </row>
    <row r="88" spans="1:15">
      <c r="A88" s="17" t="s">
        <v>3521</v>
      </c>
      <c r="B88" s="30"/>
      <c r="C88" s="30" t="s">
        <v>3464</v>
      </c>
      <c r="D88" s="46" cm="1">
        <f t="array" ref="D88">SUM(IF((LEFT('2-1 采购订单物料明细表报表导出'!$K:$K,7)=D$1)*('2-1 采购订单物料明细表报表导出'!$D:$D=$A88),'2-1 采购订单物料明细表报表导出'!$H:$H,0))</f>
        <v>0</v>
      </c>
      <c r="E88" s="46" cm="1">
        <f t="array" ref="E88">SUM(IF((LEFT('2-1 采购订单物料明细表报表导出'!$K:$K,7)=E$1)*('2-1 采购订单物料明细表报表导出'!$D:$D=$A88),'2-1 采购订单物料明细表报表导出'!$H:$H,0))</f>
        <v>0</v>
      </c>
      <c r="F88" s="46" cm="1">
        <f t="array" ref="F88">SUM(IF((LEFT('2-1 采购订单物料明细表报表导出'!$K:$K,7)=F$1)*('2-1 采购订单物料明细表报表导出'!$D:$D=$A88),'2-1 采购订单物料明细表报表导出'!$H:$H,0))</f>
        <v>0</v>
      </c>
      <c r="G88" s="46" cm="1">
        <f t="array" ref="G88">SUM(IF((LEFT('2-1 采购订单物料明细表报表导出'!$K:$K,7)=G$1)*('2-1 采购订单物料明细表报表导出'!$D:$D=$A88),'2-1 采购订单物料明细表报表导出'!$H:$H,0))</f>
        <v>0</v>
      </c>
      <c r="H88" s="46" cm="1">
        <f t="array" ref="H88">SUM(IF((LEFT('2-1 采购订单物料明细表报表导出'!$K:$K,7)=H$1)*('2-1 采购订单物料明细表报表导出'!$D:$D=$A88),'2-1 采购订单物料明细表报表导出'!$H:$H,0))</f>
        <v>0</v>
      </c>
      <c r="I88" s="46" cm="1">
        <f t="array" ref="I88">SUM(IF((LEFT('2-1 采购订单物料明细表报表导出'!$K:$K,7)=I$1)*('2-1 采购订单物料明细表报表导出'!$D:$D=$A88),'2-1 采购订单物料明细表报表导出'!$H:$H,0))</f>
        <v>0</v>
      </c>
      <c r="J88" s="46" cm="1">
        <f t="array" ref="J88">SUM(IF((LEFT('2-1 采购订单物料明细表报表导出'!$K:$K,7)=J$1)*('2-1 采购订单物料明细表报表导出'!$D:$D=$A88),'2-1 采购订单物料明细表报表导出'!$H:$H,0))</f>
        <v>0</v>
      </c>
      <c r="K88" s="46" cm="1">
        <f t="array" ref="K88">SUM(IF((LEFT('2-1 采购订单物料明细表报表导出'!$K:$K,7)=K$1)*('2-1 采购订单物料明细表报表导出'!$D:$D=$A88),'2-1 采购订单物料明细表报表导出'!$H:$H,0))</f>
        <v>0</v>
      </c>
      <c r="L88" s="46" cm="1">
        <f t="array" ref="L88">SUM(IF((LEFT('2-1 采购订单物料明细表报表导出'!$K:$K,7)=L$1)*('2-1 采购订单物料明细表报表导出'!$D:$D=$A88),'2-1 采购订单物料明细表报表导出'!$H:$H,0))</f>
        <v>0</v>
      </c>
      <c r="M88" s="46" cm="1">
        <f t="array" ref="M88">SUM(IF((LEFT('2-1 采购订单物料明细表报表导出'!$K:$K,7)=M$1)*('2-1 采购订单物料明细表报表导出'!$D:$D=$A88),'2-1 采购订单物料明细表报表导出'!$H:$H,0))</f>
        <v>0</v>
      </c>
      <c r="N88" s="46" cm="1">
        <f t="array" ref="N88">SUM(IF((LEFT('2-1 采购订单物料明细表报表导出'!$K:$K,7)=N$1)*('2-1 采购订单物料明细表报表导出'!$D:$D=$A88),'2-1 采购订单物料明细表报表导出'!$H:$H,0))</f>
        <v>0</v>
      </c>
      <c r="O88" s="46" cm="1">
        <f t="array" ref="O88">SUM(IF((LEFT('2-1 采购订单物料明细表报表导出'!$K:$K,7)=O$1)*('2-1 采购订单物料明细表报表导出'!$D:$D=$A88),'2-1 采购订单物料明细表报表导出'!$H:$H,0))</f>
        <v>0</v>
      </c>
    </row>
    <row r="89" spans="1:15">
      <c r="A89" s="17" t="s">
        <v>3522</v>
      </c>
      <c r="B89" s="30"/>
      <c r="C89" s="30" t="s">
        <v>3464</v>
      </c>
      <c r="D89" s="46" cm="1">
        <f t="array" ref="D89">SUM(IF((LEFT('2-1 采购订单物料明细表报表导出'!$K:$K,7)=D$1)*('2-1 采购订单物料明细表报表导出'!$D:$D=$A89),'2-1 采购订单物料明细表报表导出'!$H:$H,0))</f>
        <v>0</v>
      </c>
      <c r="E89" s="46" cm="1">
        <f t="array" ref="E89">SUM(IF((LEFT('2-1 采购订单物料明细表报表导出'!$K:$K,7)=E$1)*('2-1 采购订单物料明细表报表导出'!$D:$D=$A89),'2-1 采购订单物料明细表报表导出'!$H:$H,0))</f>
        <v>0</v>
      </c>
      <c r="F89" s="46" cm="1">
        <f t="array" ref="F89">SUM(IF((LEFT('2-1 采购订单物料明细表报表导出'!$K:$K,7)=F$1)*('2-1 采购订单物料明细表报表导出'!$D:$D=$A89),'2-1 采购订单物料明细表报表导出'!$H:$H,0))</f>
        <v>0</v>
      </c>
      <c r="G89" s="46" cm="1">
        <f t="array" ref="G89">SUM(IF((LEFT('2-1 采购订单物料明细表报表导出'!$K:$K,7)=G$1)*('2-1 采购订单物料明细表报表导出'!$D:$D=$A89),'2-1 采购订单物料明细表报表导出'!$H:$H,0))</f>
        <v>0</v>
      </c>
      <c r="H89" s="46" cm="1">
        <f t="array" ref="H89">SUM(IF((LEFT('2-1 采购订单物料明细表报表导出'!$K:$K,7)=H$1)*('2-1 采购订单物料明细表报表导出'!$D:$D=$A89),'2-1 采购订单物料明细表报表导出'!$H:$H,0))</f>
        <v>0</v>
      </c>
      <c r="I89" s="46" cm="1">
        <f t="array" ref="I89">SUM(IF((LEFT('2-1 采购订单物料明细表报表导出'!$K:$K,7)=I$1)*('2-1 采购订单物料明细表报表导出'!$D:$D=$A89),'2-1 采购订单物料明细表报表导出'!$H:$H,0))</f>
        <v>0</v>
      </c>
      <c r="J89" s="46" cm="1">
        <f t="array" ref="J89">SUM(IF((LEFT('2-1 采购订单物料明细表报表导出'!$K:$K,7)=J$1)*('2-1 采购订单物料明细表报表导出'!$D:$D=$A89),'2-1 采购订单物料明细表报表导出'!$H:$H,0))</f>
        <v>0</v>
      </c>
      <c r="K89" s="46" cm="1">
        <f t="array" ref="K89">SUM(IF((LEFT('2-1 采购订单物料明细表报表导出'!$K:$K,7)=K$1)*('2-1 采购订单物料明细表报表导出'!$D:$D=$A89),'2-1 采购订单物料明细表报表导出'!$H:$H,0))</f>
        <v>0</v>
      </c>
      <c r="L89" s="46" cm="1">
        <f t="array" ref="L89">SUM(IF((LEFT('2-1 采购订单物料明细表报表导出'!$K:$K,7)=L$1)*('2-1 采购订单物料明细表报表导出'!$D:$D=$A89),'2-1 采购订单物料明细表报表导出'!$H:$H,0))</f>
        <v>0</v>
      </c>
      <c r="M89" s="46" cm="1">
        <f t="array" ref="M89">SUM(IF((LEFT('2-1 采购订单物料明细表报表导出'!$K:$K,7)=M$1)*('2-1 采购订单物料明细表报表导出'!$D:$D=$A89),'2-1 采购订单物料明细表报表导出'!$H:$H,0))</f>
        <v>0</v>
      </c>
      <c r="N89" s="46" cm="1">
        <f t="array" ref="N89">SUM(IF((LEFT('2-1 采购订单物料明细表报表导出'!$K:$K,7)=N$1)*('2-1 采购订单物料明细表报表导出'!$D:$D=$A89),'2-1 采购订单物料明细表报表导出'!$H:$H,0))</f>
        <v>0</v>
      </c>
      <c r="O89" s="46" cm="1">
        <f t="array" ref="O89">SUM(IF((LEFT('2-1 采购订单物料明细表报表导出'!$K:$K,7)=O$1)*('2-1 采购订单物料明细表报表导出'!$D:$D=$A89),'2-1 采购订单物料明细表报表导出'!$H:$H,0))</f>
        <v>0</v>
      </c>
    </row>
    <row r="90" spans="1:15">
      <c r="A90" s="17" t="s">
        <v>3523</v>
      </c>
      <c r="B90" s="30"/>
      <c r="C90" s="30" t="s">
        <v>3464</v>
      </c>
      <c r="D90" s="46" cm="1">
        <f t="array" ref="D90">SUM(IF((LEFT('2-1 采购订单物料明细表报表导出'!$K:$K,7)=D$1)*('2-1 采购订单物料明细表报表导出'!$D:$D=$A90),'2-1 采购订单物料明细表报表导出'!$H:$H,0))</f>
        <v>0</v>
      </c>
      <c r="E90" s="46" cm="1">
        <f t="array" ref="E90">SUM(IF((LEFT('2-1 采购订单物料明细表报表导出'!$K:$K,7)=E$1)*('2-1 采购订单物料明细表报表导出'!$D:$D=$A90),'2-1 采购订单物料明细表报表导出'!$H:$H,0))</f>
        <v>0</v>
      </c>
      <c r="F90" s="46" cm="1">
        <f t="array" ref="F90">SUM(IF((LEFT('2-1 采购订单物料明细表报表导出'!$K:$K,7)=F$1)*('2-1 采购订单物料明细表报表导出'!$D:$D=$A90),'2-1 采购订单物料明细表报表导出'!$H:$H,0))</f>
        <v>0</v>
      </c>
      <c r="G90" s="46" cm="1">
        <f t="array" ref="G90">SUM(IF((LEFT('2-1 采购订单物料明细表报表导出'!$K:$K,7)=G$1)*('2-1 采购订单物料明细表报表导出'!$D:$D=$A90),'2-1 采购订单物料明细表报表导出'!$H:$H,0))</f>
        <v>0</v>
      </c>
      <c r="H90" s="46" cm="1">
        <f t="array" ref="H90">SUM(IF((LEFT('2-1 采购订单物料明细表报表导出'!$K:$K,7)=H$1)*('2-1 采购订单物料明细表报表导出'!$D:$D=$A90),'2-1 采购订单物料明细表报表导出'!$H:$H,0))</f>
        <v>0</v>
      </c>
      <c r="I90" s="46" cm="1">
        <f t="array" ref="I90">SUM(IF((LEFT('2-1 采购订单物料明细表报表导出'!$K:$K,7)=I$1)*('2-1 采购订单物料明细表报表导出'!$D:$D=$A90),'2-1 采购订单物料明细表报表导出'!$H:$H,0))</f>
        <v>0</v>
      </c>
      <c r="J90" s="46" cm="1">
        <f t="array" ref="J90">SUM(IF((LEFT('2-1 采购订单物料明细表报表导出'!$K:$K,7)=J$1)*('2-1 采购订单物料明细表报表导出'!$D:$D=$A90),'2-1 采购订单物料明细表报表导出'!$H:$H,0))</f>
        <v>0</v>
      </c>
      <c r="K90" s="46" cm="1">
        <f t="array" ref="K90">SUM(IF((LEFT('2-1 采购订单物料明细表报表导出'!$K:$K,7)=K$1)*('2-1 采购订单物料明细表报表导出'!$D:$D=$A90),'2-1 采购订单物料明细表报表导出'!$H:$H,0))</f>
        <v>0</v>
      </c>
      <c r="L90" s="46" cm="1">
        <f t="array" ref="L90">SUM(IF((LEFT('2-1 采购订单物料明细表报表导出'!$K:$K,7)=L$1)*('2-1 采购订单物料明细表报表导出'!$D:$D=$A90),'2-1 采购订单物料明细表报表导出'!$H:$H,0))</f>
        <v>0</v>
      </c>
      <c r="M90" s="46" cm="1">
        <f t="array" ref="M90">SUM(IF((LEFT('2-1 采购订单物料明细表报表导出'!$K:$K,7)=M$1)*('2-1 采购订单物料明细表报表导出'!$D:$D=$A90),'2-1 采购订单物料明细表报表导出'!$H:$H,0))</f>
        <v>0</v>
      </c>
      <c r="N90" s="46" cm="1">
        <f t="array" ref="N90">SUM(IF((LEFT('2-1 采购订单物料明细表报表导出'!$K:$K,7)=N$1)*('2-1 采购订单物料明细表报表导出'!$D:$D=$A90),'2-1 采购订单物料明细表报表导出'!$H:$H,0))</f>
        <v>0</v>
      </c>
      <c r="O90" s="46" cm="1">
        <f t="array" ref="O90">SUM(IF((LEFT('2-1 采购订单物料明细表报表导出'!$K:$K,7)=O$1)*('2-1 采购订单物料明细表报表导出'!$D:$D=$A90),'2-1 采购订单物料明细表报表导出'!$H:$H,0))</f>
        <v>0</v>
      </c>
    </row>
    <row r="91" ht="16.5" spans="1:15">
      <c r="A91" s="17" t="s">
        <v>3524</v>
      </c>
      <c r="B91" s="47" t="s">
        <v>2120</v>
      </c>
      <c r="C91" s="48" t="s">
        <v>2121</v>
      </c>
      <c r="D91" s="46" cm="1">
        <f t="array" ref="D91">SUM(IF((LEFT('2-1 采购订单物料明细表报表导出'!$K:$K,7)=D$1)*('2-1 采购订单物料明细表报表导出'!$D:$D=$A91),'2-1 采购订单物料明细表报表导出'!$H:$H,0))</f>
        <v>0</v>
      </c>
      <c r="E91" s="46" cm="1">
        <f t="array" ref="E91">SUM(IF((LEFT('2-1 采购订单物料明细表报表导出'!$K:$K,7)=E$1)*('2-1 采购订单物料明细表报表导出'!$D:$D=$A91),'2-1 采购订单物料明细表报表导出'!$H:$H,0))</f>
        <v>0</v>
      </c>
      <c r="F91" s="46" cm="1">
        <f t="array" ref="F91">SUM(IF((LEFT('2-1 采购订单物料明细表报表导出'!$K:$K,7)=F$1)*('2-1 采购订单物料明细表报表导出'!$D:$D=$A91),'2-1 采购订单物料明细表报表导出'!$H:$H,0))</f>
        <v>0</v>
      </c>
      <c r="G91" s="46" cm="1">
        <f t="array" ref="G91">SUM(IF((LEFT('2-1 采购订单物料明细表报表导出'!$K:$K,7)=G$1)*('2-1 采购订单物料明细表报表导出'!$D:$D=$A91),'2-1 采购订单物料明细表报表导出'!$H:$H,0))</f>
        <v>0</v>
      </c>
      <c r="H91" s="46" cm="1">
        <f t="array" ref="H91">SUM(IF((LEFT('2-1 采购订单物料明细表报表导出'!$K:$K,7)=H$1)*('2-1 采购订单物料明细表报表导出'!$D:$D=$A91),'2-1 采购订单物料明细表报表导出'!$H:$H,0))</f>
        <v>0</v>
      </c>
      <c r="I91" s="46" cm="1">
        <f t="array" ref="I91">SUM(IF((LEFT('2-1 采购订单物料明细表报表导出'!$K:$K,7)=I$1)*('2-1 采购订单物料明细表报表导出'!$D:$D=$A91),'2-1 采购订单物料明细表报表导出'!$H:$H,0))</f>
        <v>0</v>
      </c>
      <c r="J91" s="46" cm="1">
        <f t="array" ref="J91">SUM(IF((LEFT('2-1 采购订单物料明细表报表导出'!$K:$K,7)=J$1)*('2-1 采购订单物料明细表报表导出'!$D:$D=$A91),'2-1 采购订单物料明细表报表导出'!$H:$H,0))</f>
        <v>0</v>
      </c>
      <c r="K91" s="46" cm="1">
        <f t="array" ref="K91">SUM(IF((LEFT('2-1 采购订单物料明细表报表导出'!$K:$K,7)=K$1)*('2-1 采购订单物料明细表报表导出'!$D:$D=$A91),'2-1 采购订单物料明细表报表导出'!$H:$H,0))</f>
        <v>0</v>
      </c>
      <c r="L91" s="46" cm="1">
        <f t="array" ref="L91">SUM(IF((LEFT('2-1 采购订单物料明细表报表导出'!$K:$K,7)=L$1)*('2-1 采购订单物料明细表报表导出'!$D:$D=$A91),'2-1 采购订单物料明细表报表导出'!$H:$H,0))</f>
        <v>0</v>
      </c>
      <c r="M91" s="46" cm="1">
        <f t="array" ref="M91">SUM(IF((LEFT('2-1 采购订单物料明细表报表导出'!$K:$K,7)=M$1)*('2-1 采购订单物料明细表报表导出'!$D:$D=$A91),'2-1 采购订单物料明细表报表导出'!$H:$H,0))</f>
        <v>0</v>
      </c>
      <c r="N91" s="46" cm="1">
        <f t="array" ref="N91">SUM(IF((LEFT('2-1 采购订单物料明细表报表导出'!$K:$K,7)=N$1)*('2-1 采购订单物料明细表报表导出'!$D:$D=$A91),'2-1 采购订单物料明细表报表导出'!$H:$H,0))</f>
        <v>0</v>
      </c>
      <c r="O91" s="46" cm="1">
        <f t="array" ref="O91">SUM(IF((LEFT('2-1 采购订单物料明细表报表导出'!$K:$K,7)=O$1)*('2-1 采购订单物料明细表报表导出'!$D:$D=$A91),'2-1 采购订单物料明细表报表导出'!$H:$H,0))</f>
        <v>0</v>
      </c>
    </row>
    <row r="92" ht="16.5" spans="1:15">
      <c r="A92" s="17" t="s">
        <v>2943</v>
      </c>
      <c r="B92" s="47" t="s">
        <v>2120</v>
      </c>
      <c r="C92" s="48" t="s">
        <v>2121</v>
      </c>
      <c r="D92" s="46" cm="1">
        <f t="array" ref="D92">SUM(IF((LEFT('2-1 采购订单物料明细表报表导出'!$K:$K,7)=D$1)*('2-1 采购订单物料明细表报表导出'!$D:$D=$A92),'2-1 采购订单物料明细表报表导出'!$H:$H,0))</f>
        <v>0</v>
      </c>
      <c r="E92" s="46" cm="1">
        <f t="array" ref="E92">SUM(IF((LEFT('2-1 采购订单物料明细表报表导出'!$K:$K,7)=E$1)*('2-1 采购订单物料明细表报表导出'!$D:$D=$A92),'2-1 采购订单物料明细表报表导出'!$H:$H,0))</f>
        <v>0</v>
      </c>
      <c r="F92" s="46" cm="1">
        <f t="array" ref="F92">SUM(IF((LEFT('2-1 采购订单物料明细表报表导出'!$K:$K,7)=F$1)*('2-1 采购订单物料明细表报表导出'!$D:$D=$A92),'2-1 采购订单物料明细表报表导出'!$H:$H,0))</f>
        <v>0</v>
      </c>
      <c r="G92" s="46" cm="1">
        <f t="array" ref="G92">SUM(IF((LEFT('2-1 采购订单物料明细表报表导出'!$K:$K,7)=G$1)*('2-1 采购订单物料明细表报表导出'!$D:$D=$A92),'2-1 采购订单物料明细表报表导出'!$H:$H,0))</f>
        <v>0</v>
      </c>
      <c r="H92" s="46" cm="1">
        <f t="array" ref="H92">SUM(IF((LEFT('2-1 采购订单物料明细表报表导出'!$K:$K,7)=H$1)*('2-1 采购订单物料明细表报表导出'!$D:$D=$A92),'2-1 采购订单物料明细表报表导出'!$H:$H,0))</f>
        <v>109.5</v>
      </c>
      <c r="I92" s="46" cm="1">
        <f t="array" ref="I92">SUM(IF((LEFT('2-1 采购订单物料明细表报表导出'!$K:$K,7)=I$1)*('2-1 采购订单物料明细表报表导出'!$D:$D=$A92),'2-1 采购订单物料明细表报表导出'!$H:$H,0))</f>
        <v>0</v>
      </c>
      <c r="J92" s="46" cm="1">
        <f t="array" ref="J92">SUM(IF((LEFT('2-1 采购订单物料明细表报表导出'!$K:$K,7)=J$1)*('2-1 采购订单物料明细表报表导出'!$D:$D=$A92),'2-1 采购订单物料明细表报表导出'!$H:$H,0))</f>
        <v>0</v>
      </c>
      <c r="K92" s="46" cm="1">
        <f t="array" ref="K92">SUM(IF((LEFT('2-1 采购订单物料明细表报表导出'!$K:$K,7)=K$1)*('2-1 采购订单物料明细表报表导出'!$D:$D=$A92),'2-1 采购订单物料明细表报表导出'!$H:$H,0))</f>
        <v>0</v>
      </c>
      <c r="L92" s="46" cm="1">
        <f t="array" ref="L92">SUM(IF((LEFT('2-1 采购订单物料明细表报表导出'!$K:$K,7)=L$1)*('2-1 采购订单物料明细表报表导出'!$D:$D=$A92),'2-1 采购订单物料明细表报表导出'!$H:$H,0))</f>
        <v>0</v>
      </c>
      <c r="M92" s="46" cm="1">
        <f t="array" ref="M92">SUM(IF((LEFT('2-1 采购订单物料明细表报表导出'!$K:$K,7)=M$1)*('2-1 采购订单物料明细表报表导出'!$D:$D=$A92),'2-1 采购订单物料明细表报表导出'!$H:$H,0))</f>
        <v>0</v>
      </c>
      <c r="N92" s="46" cm="1">
        <f t="array" ref="N92">SUM(IF((LEFT('2-1 采购订单物料明细表报表导出'!$K:$K,7)=N$1)*('2-1 采购订单物料明细表报表导出'!$D:$D=$A92),'2-1 采购订单物料明细表报表导出'!$H:$H,0))</f>
        <v>0</v>
      </c>
      <c r="O92" s="46" cm="1">
        <f t="array" ref="O92">SUM(IF((LEFT('2-1 采购订单物料明细表报表导出'!$K:$K,7)=O$1)*('2-1 采购订单物料明细表报表导出'!$D:$D=$A92),'2-1 采购订单物料明细表报表导出'!$H:$H,0))</f>
        <v>0</v>
      </c>
    </row>
    <row r="93" ht="16.5" spans="1:15">
      <c r="A93" s="17" t="s">
        <v>3525</v>
      </c>
      <c r="B93" s="47" t="s">
        <v>2120</v>
      </c>
      <c r="C93" s="48" t="s">
        <v>2121</v>
      </c>
      <c r="D93" s="46" cm="1">
        <f t="array" ref="D93">SUM(IF((LEFT('2-1 采购订单物料明细表报表导出'!$K:$K,7)=D$1)*('2-1 采购订单物料明细表报表导出'!$D:$D=$A93),'2-1 采购订单物料明细表报表导出'!$H:$H,0))</f>
        <v>0</v>
      </c>
      <c r="E93" s="46" cm="1">
        <f t="array" ref="E93">SUM(IF((LEFT('2-1 采购订单物料明细表报表导出'!$K:$K,7)=E$1)*('2-1 采购订单物料明细表报表导出'!$D:$D=$A93),'2-1 采购订单物料明细表报表导出'!$H:$H,0))</f>
        <v>0</v>
      </c>
      <c r="F93" s="46" cm="1">
        <f t="array" ref="F93">SUM(IF((LEFT('2-1 采购订单物料明细表报表导出'!$K:$K,7)=F$1)*('2-1 采购订单物料明细表报表导出'!$D:$D=$A93),'2-1 采购订单物料明细表报表导出'!$H:$H,0))</f>
        <v>0</v>
      </c>
      <c r="G93" s="46" cm="1">
        <f t="array" ref="G93">SUM(IF((LEFT('2-1 采购订单物料明细表报表导出'!$K:$K,7)=G$1)*('2-1 采购订单物料明细表报表导出'!$D:$D=$A93),'2-1 采购订单物料明细表报表导出'!$H:$H,0))</f>
        <v>0</v>
      </c>
      <c r="H93" s="46" cm="1">
        <f t="array" ref="H93">SUM(IF((LEFT('2-1 采购订单物料明细表报表导出'!$K:$K,7)=H$1)*('2-1 采购订单物料明细表报表导出'!$D:$D=$A93),'2-1 采购订单物料明细表报表导出'!$H:$H,0))</f>
        <v>0</v>
      </c>
      <c r="I93" s="46" cm="1">
        <f t="array" ref="I93">SUM(IF((LEFT('2-1 采购订单物料明细表报表导出'!$K:$K,7)=I$1)*('2-1 采购订单物料明细表报表导出'!$D:$D=$A93),'2-1 采购订单物料明细表报表导出'!$H:$H,0))</f>
        <v>0</v>
      </c>
      <c r="J93" s="46" cm="1">
        <f t="array" ref="J93">SUM(IF((LEFT('2-1 采购订单物料明细表报表导出'!$K:$K,7)=J$1)*('2-1 采购订单物料明细表报表导出'!$D:$D=$A93),'2-1 采购订单物料明细表报表导出'!$H:$H,0))</f>
        <v>0</v>
      </c>
      <c r="K93" s="46" cm="1">
        <f t="array" ref="K93">SUM(IF((LEFT('2-1 采购订单物料明细表报表导出'!$K:$K,7)=K$1)*('2-1 采购订单物料明细表报表导出'!$D:$D=$A93),'2-1 采购订单物料明细表报表导出'!$H:$H,0))</f>
        <v>0</v>
      </c>
      <c r="L93" s="46" cm="1">
        <f t="array" ref="L93">SUM(IF((LEFT('2-1 采购订单物料明细表报表导出'!$K:$K,7)=L$1)*('2-1 采购订单物料明细表报表导出'!$D:$D=$A93),'2-1 采购订单物料明细表报表导出'!$H:$H,0))</f>
        <v>0</v>
      </c>
      <c r="M93" s="46" cm="1">
        <f t="array" ref="M93">SUM(IF((LEFT('2-1 采购订单物料明细表报表导出'!$K:$K,7)=M$1)*('2-1 采购订单物料明细表报表导出'!$D:$D=$A93),'2-1 采购订单物料明细表报表导出'!$H:$H,0))</f>
        <v>0</v>
      </c>
      <c r="N93" s="46" cm="1">
        <f t="array" ref="N93">SUM(IF((LEFT('2-1 采购订单物料明细表报表导出'!$K:$K,7)=N$1)*('2-1 采购订单物料明细表报表导出'!$D:$D=$A93),'2-1 采购订单物料明细表报表导出'!$H:$H,0))</f>
        <v>0</v>
      </c>
      <c r="O93" s="46" cm="1">
        <f t="array" ref="O93">SUM(IF((LEFT('2-1 采购订单物料明细表报表导出'!$K:$K,7)=O$1)*('2-1 采购订单物料明细表报表导出'!$D:$D=$A93),'2-1 采购订单物料明细表报表导出'!$H:$H,0))</f>
        <v>0</v>
      </c>
    </row>
    <row r="94" ht="16.5" spans="1:15">
      <c r="A94" s="17" t="s">
        <v>3526</v>
      </c>
      <c r="B94" s="47" t="s">
        <v>2120</v>
      </c>
      <c r="C94" s="48" t="s">
        <v>2121</v>
      </c>
      <c r="D94" s="46" cm="1">
        <f t="array" ref="D94">SUM(IF((LEFT('2-1 采购订单物料明细表报表导出'!$K:$K,7)=D$1)*('2-1 采购订单物料明细表报表导出'!$D:$D=$A94),'2-1 采购订单物料明细表报表导出'!$H:$H,0))</f>
        <v>0</v>
      </c>
      <c r="E94" s="46" cm="1">
        <f t="array" ref="E94">SUM(IF((LEFT('2-1 采购订单物料明细表报表导出'!$K:$K,7)=E$1)*('2-1 采购订单物料明细表报表导出'!$D:$D=$A94),'2-1 采购订单物料明细表报表导出'!$H:$H,0))</f>
        <v>0</v>
      </c>
      <c r="F94" s="46" cm="1">
        <f t="array" ref="F94">SUM(IF((LEFT('2-1 采购订单物料明细表报表导出'!$K:$K,7)=F$1)*('2-1 采购订单物料明细表报表导出'!$D:$D=$A94),'2-1 采购订单物料明细表报表导出'!$H:$H,0))</f>
        <v>0</v>
      </c>
      <c r="G94" s="46" cm="1">
        <f t="array" ref="G94">SUM(IF((LEFT('2-1 采购订单物料明细表报表导出'!$K:$K,7)=G$1)*('2-1 采购订单物料明细表报表导出'!$D:$D=$A94),'2-1 采购订单物料明细表报表导出'!$H:$H,0))</f>
        <v>0</v>
      </c>
      <c r="H94" s="46" cm="1">
        <f t="array" ref="H94">SUM(IF((LEFT('2-1 采购订单物料明细表报表导出'!$K:$K,7)=H$1)*('2-1 采购订单物料明细表报表导出'!$D:$D=$A94),'2-1 采购订单物料明细表报表导出'!$H:$H,0))</f>
        <v>0</v>
      </c>
      <c r="I94" s="46" cm="1">
        <f t="array" ref="I94">SUM(IF((LEFT('2-1 采购订单物料明细表报表导出'!$K:$K,7)=I$1)*('2-1 采购订单物料明细表报表导出'!$D:$D=$A94),'2-1 采购订单物料明细表报表导出'!$H:$H,0))</f>
        <v>0</v>
      </c>
      <c r="J94" s="46" cm="1">
        <f t="array" ref="J94">SUM(IF((LEFT('2-1 采购订单物料明细表报表导出'!$K:$K,7)=J$1)*('2-1 采购订单物料明细表报表导出'!$D:$D=$A94),'2-1 采购订单物料明细表报表导出'!$H:$H,0))</f>
        <v>0</v>
      </c>
      <c r="K94" s="46" cm="1">
        <f t="array" ref="K94">SUM(IF((LEFT('2-1 采购订单物料明细表报表导出'!$K:$K,7)=K$1)*('2-1 采购订单物料明细表报表导出'!$D:$D=$A94),'2-1 采购订单物料明细表报表导出'!$H:$H,0))</f>
        <v>0</v>
      </c>
      <c r="L94" s="46" cm="1">
        <f t="array" ref="L94">SUM(IF((LEFT('2-1 采购订单物料明细表报表导出'!$K:$K,7)=L$1)*('2-1 采购订单物料明细表报表导出'!$D:$D=$A94),'2-1 采购订单物料明细表报表导出'!$H:$H,0))</f>
        <v>0</v>
      </c>
      <c r="M94" s="46" cm="1">
        <f t="array" ref="M94">SUM(IF((LEFT('2-1 采购订单物料明细表报表导出'!$K:$K,7)=M$1)*('2-1 采购订单物料明细表报表导出'!$D:$D=$A94),'2-1 采购订单物料明细表报表导出'!$H:$H,0))</f>
        <v>0</v>
      </c>
      <c r="N94" s="46" cm="1">
        <f t="array" ref="N94">SUM(IF((LEFT('2-1 采购订单物料明细表报表导出'!$K:$K,7)=N$1)*('2-1 采购订单物料明细表报表导出'!$D:$D=$A94),'2-1 采购订单物料明细表报表导出'!$H:$H,0))</f>
        <v>0</v>
      </c>
      <c r="O94" s="46" cm="1">
        <f t="array" ref="O94">SUM(IF((LEFT('2-1 采购订单物料明细表报表导出'!$K:$K,7)=O$1)*('2-1 采购订单物料明细表报表导出'!$D:$D=$A94),'2-1 采购订单物料明细表报表导出'!$H:$H,0))</f>
        <v>0</v>
      </c>
    </row>
    <row r="95" ht="16.5" spans="1:15">
      <c r="A95" s="17" t="s">
        <v>3527</v>
      </c>
      <c r="B95" s="47" t="s">
        <v>2120</v>
      </c>
      <c r="C95" s="48" t="s">
        <v>2121</v>
      </c>
      <c r="D95" s="46" cm="1">
        <f t="array" ref="D95">SUM(IF((LEFT('2-1 采购订单物料明细表报表导出'!$K:$K,7)=D$1)*('2-1 采购订单物料明细表报表导出'!$D:$D=$A95),'2-1 采购订单物料明细表报表导出'!$H:$H,0))</f>
        <v>0</v>
      </c>
      <c r="E95" s="46" cm="1">
        <f t="array" ref="E95">SUM(IF((LEFT('2-1 采购订单物料明细表报表导出'!$K:$K,7)=E$1)*('2-1 采购订单物料明细表报表导出'!$D:$D=$A95),'2-1 采购订单物料明细表报表导出'!$H:$H,0))</f>
        <v>0</v>
      </c>
      <c r="F95" s="46" cm="1">
        <f t="array" ref="F95">SUM(IF((LEFT('2-1 采购订单物料明细表报表导出'!$K:$K,7)=F$1)*('2-1 采购订单物料明细表报表导出'!$D:$D=$A95),'2-1 采购订单物料明细表报表导出'!$H:$H,0))</f>
        <v>0</v>
      </c>
      <c r="G95" s="46" cm="1">
        <f t="array" ref="G95">SUM(IF((LEFT('2-1 采购订单物料明细表报表导出'!$K:$K,7)=G$1)*('2-1 采购订单物料明细表报表导出'!$D:$D=$A95),'2-1 采购订单物料明细表报表导出'!$H:$H,0))</f>
        <v>0</v>
      </c>
      <c r="H95" s="46" cm="1">
        <f t="array" ref="H95">SUM(IF((LEFT('2-1 采购订单物料明细表报表导出'!$K:$K,7)=H$1)*('2-1 采购订单物料明细表报表导出'!$D:$D=$A95),'2-1 采购订单物料明细表报表导出'!$H:$H,0))</f>
        <v>0</v>
      </c>
      <c r="I95" s="46" cm="1">
        <f t="array" ref="I95">SUM(IF((LEFT('2-1 采购订单物料明细表报表导出'!$K:$K,7)=I$1)*('2-1 采购订单物料明细表报表导出'!$D:$D=$A95),'2-1 采购订单物料明细表报表导出'!$H:$H,0))</f>
        <v>0</v>
      </c>
      <c r="J95" s="46" cm="1">
        <f t="array" ref="J95">SUM(IF((LEFT('2-1 采购订单物料明细表报表导出'!$K:$K,7)=J$1)*('2-1 采购订单物料明细表报表导出'!$D:$D=$A95),'2-1 采购订单物料明细表报表导出'!$H:$H,0))</f>
        <v>0</v>
      </c>
      <c r="K95" s="46" cm="1">
        <f t="array" ref="K95">SUM(IF((LEFT('2-1 采购订单物料明细表报表导出'!$K:$K,7)=K$1)*('2-1 采购订单物料明细表报表导出'!$D:$D=$A95),'2-1 采购订单物料明细表报表导出'!$H:$H,0))</f>
        <v>0</v>
      </c>
      <c r="L95" s="46" cm="1">
        <f t="array" ref="L95">SUM(IF((LEFT('2-1 采购订单物料明细表报表导出'!$K:$K,7)=L$1)*('2-1 采购订单物料明细表报表导出'!$D:$D=$A95),'2-1 采购订单物料明细表报表导出'!$H:$H,0))</f>
        <v>0</v>
      </c>
      <c r="M95" s="46" cm="1">
        <f t="array" ref="M95">SUM(IF((LEFT('2-1 采购订单物料明细表报表导出'!$K:$K,7)=M$1)*('2-1 采购订单物料明细表报表导出'!$D:$D=$A95),'2-1 采购订单物料明细表报表导出'!$H:$H,0))</f>
        <v>0</v>
      </c>
      <c r="N95" s="46" cm="1">
        <f t="array" ref="N95">SUM(IF((LEFT('2-1 采购订单物料明细表报表导出'!$K:$K,7)=N$1)*('2-1 采购订单物料明细表报表导出'!$D:$D=$A95),'2-1 采购订单物料明细表报表导出'!$H:$H,0))</f>
        <v>0</v>
      </c>
      <c r="O95" s="46" cm="1">
        <f t="array" ref="O95">SUM(IF((LEFT('2-1 采购订单物料明细表报表导出'!$K:$K,7)=O$1)*('2-1 采购订单物料明细表报表导出'!$D:$D=$A95),'2-1 采购订单物料明细表报表导出'!$H:$H,0))</f>
        <v>0</v>
      </c>
    </row>
    <row r="96" ht="16.5" spans="1:15">
      <c r="A96" s="17" t="s">
        <v>3528</v>
      </c>
      <c r="B96" s="47" t="s">
        <v>2120</v>
      </c>
      <c r="C96" s="48" t="s">
        <v>2121</v>
      </c>
      <c r="D96" s="46" cm="1">
        <f t="array" ref="D96">SUM(IF((LEFT('2-1 采购订单物料明细表报表导出'!$K:$K,7)=D$1)*('2-1 采购订单物料明细表报表导出'!$D:$D=$A96),'2-1 采购订单物料明细表报表导出'!$H:$H,0))</f>
        <v>0</v>
      </c>
      <c r="E96" s="46" cm="1">
        <f t="array" ref="E96">SUM(IF((LEFT('2-1 采购订单物料明细表报表导出'!$K:$K,7)=E$1)*('2-1 采购订单物料明细表报表导出'!$D:$D=$A96),'2-1 采购订单物料明细表报表导出'!$H:$H,0))</f>
        <v>0</v>
      </c>
      <c r="F96" s="46" cm="1">
        <f t="array" ref="F96">SUM(IF((LEFT('2-1 采购订单物料明细表报表导出'!$K:$K,7)=F$1)*('2-1 采购订单物料明细表报表导出'!$D:$D=$A96),'2-1 采购订单物料明细表报表导出'!$H:$H,0))</f>
        <v>0</v>
      </c>
      <c r="G96" s="46" cm="1">
        <f t="array" ref="G96">SUM(IF((LEFT('2-1 采购订单物料明细表报表导出'!$K:$K,7)=G$1)*('2-1 采购订单物料明细表报表导出'!$D:$D=$A96),'2-1 采购订单物料明细表报表导出'!$H:$H,0))</f>
        <v>0</v>
      </c>
      <c r="H96" s="46" cm="1">
        <f t="array" ref="H96">SUM(IF((LEFT('2-1 采购订单物料明细表报表导出'!$K:$K,7)=H$1)*('2-1 采购订单物料明细表报表导出'!$D:$D=$A96),'2-1 采购订单物料明细表报表导出'!$H:$H,0))</f>
        <v>0</v>
      </c>
      <c r="I96" s="46" cm="1">
        <f t="array" ref="I96">SUM(IF((LEFT('2-1 采购订单物料明细表报表导出'!$K:$K,7)=I$1)*('2-1 采购订单物料明细表报表导出'!$D:$D=$A96),'2-1 采购订单物料明细表报表导出'!$H:$H,0))</f>
        <v>0</v>
      </c>
      <c r="J96" s="46" cm="1">
        <f t="array" ref="J96">SUM(IF((LEFT('2-1 采购订单物料明细表报表导出'!$K:$K,7)=J$1)*('2-1 采购订单物料明细表报表导出'!$D:$D=$A96),'2-1 采购订单物料明细表报表导出'!$H:$H,0))</f>
        <v>0</v>
      </c>
      <c r="K96" s="46" cm="1">
        <f t="array" ref="K96">SUM(IF((LEFT('2-1 采购订单物料明细表报表导出'!$K:$K,7)=K$1)*('2-1 采购订单物料明细表报表导出'!$D:$D=$A96),'2-1 采购订单物料明细表报表导出'!$H:$H,0))</f>
        <v>0</v>
      </c>
      <c r="L96" s="46" cm="1">
        <f t="array" ref="L96">SUM(IF((LEFT('2-1 采购订单物料明细表报表导出'!$K:$K,7)=L$1)*('2-1 采购订单物料明细表报表导出'!$D:$D=$A96),'2-1 采购订单物料明细表报表导出'!$H:$H,0))</f>
        <v>0</v>
      </c>
      <c r="M96" s="46" cm="1">
        <f t="array" ref="M96">SUM(IF((LEFT('2-1 采购订单物料明细表报表导出'!$K:$K,7)=M$1)*('2-1 采购订单物料明细表报表导出'!$D:$D=$A96),'2-1 采购订单物料明细表报表导出'!$H:$H,0))</f>
        <v>0</v>
      </c>
      <c r="N96" s="46" cm="1">
        <f t="array" ref="N96">SUM(IF((LEFT('2-1 采购订单物料明细表报表导出'!$K:$K,7)=N$1)*('2-1 采购订单物料明细表报表导出'!$D:$D=$A96),'2-1 采购订单物料明细表报表导出'!$H:$H,0))</f>
        <v>0</v>
      </c>
      <c r="O96" s="46" cm="1">
        <f t="array" ref="O96">SUM(IF((LEFT('2-1 采购订单物料明细表报表导出'!$K:$K,7)=O$1)*('2-1 采购订单物料明细表报表导出'!$D:$D=$A96),'2-1 采购订单物料明细表报表导出'!$H:$H,0))</f>
        <v>0</v>
      </c>
    </row>
    <row r="97" ht="16.5" spans="1:15">
      <c r="A97" s="17" t="s">
        <v>3008</v>
      </c>
      <c r="B97" s="47" t="s">
        <v>2120</v>
      </c>
      <c r="C97" s="48" t="s">
        <v>2121</v>
      </c>
      <c r="D97" s="46" cm="1">
        <f t="array" ref="D97">SUM(IF((LEFT('2-1 采购订单物料明细表报表导出'!$K:$K,7)=D$1)*('2-1 采购订单物料明细表报表导出'!$D:$D=$A97),'2-1 采购订单物料明细表报表导出'!$H:$H,0))</f>
        <v>0</v>
      </c>
      <c r="E97" s="46" cm="1">
        <f t="array" ref="E97">SUM(IF((LEFT('2-1 采购订单物料明细表报表导出'!$K:$K,7)=E$1)*('2-1 采购订单物料明细表报表导出'!$D:$D=$A97),'2-1 采购订单物料明细表报表导出'!$H:$H,0))</f>
        <v>0</v>
      </c>
      <c r="F97" s="46" cm="1">
        <f t="array" ref="F97">SUM(IF((LEFT('2-1 采购订单物料明细表报表导出'!$K:$K,7)=F$1)*('2-1 采购订单物料明细表报表导出'!$D:$D=$A97),'2-1 采购订单物料明细表报表导出'!$H:$H,0))</f>
        <v>0</v>
      </c>
      <c r="G97" s="46" cm="1">
        <f t="array" ref="G97">SUM(IF((LEFT('2-1 采购订单物料明细表报表导出'!$K:$K,7)=G$1)*('2-1 采购订单物料明细表报表导出'!$D:$D=$A97),'2-1 采购订单物料明细表报表导出'!$H:$H,0))</f>
        <v>150</v>
      </c>
      <c r="H97" s="46" cm="1">
        <f t="array" ref="H97">SUM(IF((LEFT('2-1 采购订单物料明细表报表导出'!$K:$K,7)=H$1)*('2-1 采购订单物料明细表报表导出'!$D:$D=$A97),'2-1 采购订单物料明细表报表导出'!$H:$H,0))</f>
        <v>0</v>
      </c>
      <c r="I97" s="46" cm="1">
        <f t="array" ref="I97">SUM(IF((LEFT('2-1 采购订单物料明细表报表导出'!$K:$K,7)=I$1)*('2-1 采购订单物料明细表报表导出'!$D:$D=$A97),'2-1 采购订单物料明细表报表导出'!$H:$H,0))</f>
        <v>0</v>
      </c>
      <c r="J97" s="46" cm="1">
        <f t="array" ref="J97">SUM(IF((LEFT('2-1 采购订单物料明细表报表导出'!$K:$K,7)=J$1)*('2-1 采购订单物料明细表报表导出'!$D:$D=$A97),'2-1 采购订单物料明细表报表导出'!$H:$H,0))</f>
        <v>0</v>
      </c>
      <c r="K97" s="46" cm="1">
        <f t="array" ref="K97">SUM(IF((LEFT('2-1 采购订单物料明细表报表导出'!$K:$K,7)=K$1)*('2-1 采购订单物料明细表报表导出'!$D:$D=$A97),'2-1 采购订单物料明细表报表导出'!$H:$H,0))</f>
        <v>0</v>
      </c>
      <c r="L97" s="46" cm="1">
        <f t="array" ref="L97">SUM(IF((LEFT('2-1 采购订单物料明细表报表导出'!$K:$K,7)=L$1)*('2-1 采购订单物料明细表报表导出'!$D:$D=$A97),'2-1 采购订单物料明细表报表导出'!$H:$H,0))</f>
        <v>0</v>
      </c>
      <c r="M97" s="46" cm="1">
        <f t="array" ref="M97">SUM(IF((LEFT('2-1 采购订单物料明细表报表导出'!$K:$K,7)=M$1)*('2-1 采购订单物料明细表报表导出'!$D:$D=$A97),'2-1 采购订单物料明细表报表导出'!$H:$H,0))</f>
        <v>0</v>
      </c>
      <c r="N97" s="46" cm="1">
        <f t="array" ref="N97">SUM(IF((LEFT('2-1 采购订单物料明细表报表导出'!$K:$K,7)=N$1)*('2-1 采购订单物料明细表报表导出'!$D:$D=$A97),'2-1 采购订单物料明细表报表导出'!$H:$H,0))</f>
        <v>0</v>
      </c>
      <c r="O97" s="46" cm="1">
        <f t="array" ref="O97">SUM(IF((LEFT('2-1 采购订单物料明细表报表导出'!$K:$K,7)=O$1)*('2-1 采购订单物料明细表报表导出'!$D:$D=$A97),'2-1 采购订单物料明细表报表导出'!$H:$H,0))</f>
        <v>0</v>
      </c>
    </row>
    <row r="98" ht="16.5" spans="1:15">
      <c r="A98" s="17" t="s">
        <v>3529</v>
      </c>
      <c r="B98" s="47" t="s">
        <v>2120</v>
      </c>
      <c r="C98" s="48" t="s">
        <v>2121</v>
      </c>
      <c r="D98" s="46" cm="1">
        <f t="array" ref="D98">SUM(IF((LEFT('2-1 采购订单物料明细表报表导出'!$K:$K,7)=D$1)*('2-1 采购订单物料明细表报表导出'!$D:$D=$A98),'2-1 采购订单物料明细表报表导出'!$H:$H,0))</f>
        <v>0</v>
      </c>
      <c r="E98" s="46" cm="1">
        <f t="array" ref="E98">SUM(IF((LEFT('2-1 采购订单物料明细表报表导出'!$K:$K,7)=E$1)*('2-1 采购订单物料明细表报表导出'!$D:$D=$A98),'2-1 采购订单物料明细表报表导出'!$H:$H,0))</f>
        <v>0</v>
      </c>
      <c r="F98" s="46" cm="1">
        <f t="array" ref="F98">SUM(IF((LEFT('2-1 采购订单物料明细表报表导出'!$K:$K,7)=F$1)*('2-1 采购订单物料明细表报表导出'!$D:$D=$A98),'2-1 采购订单物料明细表报表导出'!$H:$H,0))</f>
        <v>0</v>
      </c>
      <c r="G98" s="46" cm="1">
        <f t="array" ref="G98">SUM(IF((LEFT('2-1 采购订单物料明细表报表导出'!$K:$K,7)=G$1)*('2-1 采购订单物料明细表报表导出'!$D:$D=$A98),'2-1 采购订单物料明细表报表导出'!$H:$H,0))</f>
        <v>0</v>
      </c>
      <c r="H98" s="46" cm="1">
        <f t="array" ref="H98">SUM(IF((LEFT('2-1 采购订单物料明细表报表导出'!$K:$K,7)=H$1)*('2-1 采购订单物料明细表报表导出'!$D:$D=$A98),'2-1 采购订单物料明细表报表导出'!$H:$H,0))</f>
        <v>0</v>
      </c>
      <c r="I98" s="46" cm="1">
        <f t="array" ref="I98">SUM(IF((LEFT('2-1 采购订单物料明细表报表导出'!$K:$K,7)=I$1)*('2-1 采购订单物料明细表报表导出'!$D:$D=$A98),'2-1 采购订单物料明细表报表导出'!$H:$H,0))</f>
        <v>0</v>
      </c>
      <c r="J98" s="46" cm="1">
        <f t="array" ref="J98">SUM(IF((LEFT('2-1 采购订单物料明细表报表导出'!$K:$K,7)=J$1)*('2-1 采购订单物料明细表报表导出'!$D:$D=$A98),'2-1 采购订单物料明细表报表导出'!$H:$H,0))</f>
        <v>0</v>
      </c>
      <c r="K98" s="46" cm="1">
        <f t="array" ref="K98">SUM(IF((LEFT('2-1 采购订单物料明细表报表导出'!$K:$K,7)=K$1)*('2-1 采购订单物料明细表报表导出'!$D:$D=$A98),'2-1 采购订单物料明细表报表导出'!$H:$H,0))</f>
        <v>0</v>
      </c>
      <c r="L98" s="46" cm="1">
        <f t="array" ref="L98">SUM(IF((LEFT('2-1 采购订单物料明细表报表导出'!$K:$K,7)=L$1)*('2-1 采购订单物料明细表报表导出'!$D:$D=$A98),'2-1 采购订单物料明细表报表导出'!$H:$H,0))</f>
        <v>0</v>
      </c>
      <c r="M98" s="46" cm="1">
        <f t="array" ref="M98">SUM(IF((LEFT('2-1 采购订单物料明细表报表导出'!$K:$K,7)=M$1)*('2-1 采购订单物料明细表报表导出'!$D:$D=$A98),'2-1 采购订单物料明细表报表导出'!$H:$H,0))</f>
        <v>0</v>
      </c>
      <c r="N98" s="46" cm="1">
        <f t="array" ref="N98">SUM(IF((LEFT('2-1 采购订单物料明细表报表导出'!$K:$K,7)=N$1)*('2-1 采购订单物料明细表报表导出'!$D:$D=$A98),'2-1 采购订单物料明细表报表导出'!$H:$H,0))</f>
        <v>0</v>
      </c>
      <c r="O98" s="46" cm="1">
        <f t="array" ref="O98">SUM(IF((LEFT('2-1 采购订单物料明细表报表导出'!$K:$K,7)=O$1)*('2-1 采购订单物料明细表报表导出'!$D:$D=$A98),'2-1 采购订单物料明细表报表导出'!$H:$H,0))</f>
        <v>0</v>
      </c>
    </row>
    <row r="99" ht="16.5" spans="1:15">
      <c r="A99" s="17" t="s">
        <v>3530</v>
      </c>
      <c r="B99" s="47" t="s">
        <v>2120</v>
      </c>
      <c r="C99" s="48" t="s">
        <v>2121</v>
      </c>
      <c r="D99" s="46" cm="1">
        <f t="array" ref="D99">SUM(IF((LEFT('2-1 采购订单物料明细表报表导出'!$K:$K,7)=D$1)*('2-1 采购订单物料明细表报表导出'!$D:$D=$A99),'2-1 采购订单物料明细表报表导出'!$H:$H,0))</f>
        <v>0</v>
      </c>
      <c r="E99" s="46" cm="1">
        <f t="array" ref="E99">SUM(IF((LEFT('2-1 采购订单物料明细表报表导出'!$K:$K,7)=E$1)*('2-1 采购订单物料明细表报表导出'!$D:$D=$A99),'2-1 采购订单物料明细表报表导出'!$H:$H,0))</f>
        <v>0</v>
      </c>
      <c r="F99" s="46" cm="1">
        <f t="array" ref="F99">SUM(IF((LEFT('2-1 采购订单物料明细表报表导出'!$K:$K,7)=F$1)*('2-1 采购订单物料明细表报表导出'!$D:$D=$A99),'2-1 采购订单物料明细表报表导出'!$H:$H,0))</f>
        <v>0</v>
      </c>
      <c r="G99" s="46" cm="1">
        <f t="array" ref="G99">SUM(IF((LEFT('2-1 采购订单物料明细表报表导出'!$K:$K,7)=G$1)*('2-1 采购订单物料明细表报表导出'!$D:$D=$A99),'2-1 采购订单物料明细表报表导出'!$H:$H,0))</f>
        <v>0</v>
      </c>
      <c r="H99" s="46" cm="1">
        <f t="array" ref="H99">SUM(IF((LEFT('2-1 采购订单物料明细表报表导出'!$K:$K,7)=H$1)*('2-1 采购订单物料明细表报表导出'!$D:$D=$A99),'2-1 采购订单物料明细表报表导出'!$H:$H,0))</f>
        <v>0</v>
      </c>
      <c r="I99" s="46" cm="1">
        <f t="array" ref="I99">SUM(IF((LEFT('2-1 采购订单物料明细表报表导出'!$K:$K,7)=I$1)*('2-1 采购订单物料明细表报表导出'!$D:$D=$A99),'2-1 采购订单物料明细表报表导出'!$H:$H,0))</f>
        <v>0</v>
      </c>
      <c r="J99" s="46" cm="1">
        <f t="array" ref="J99">SUM(IF((LEFT('2-1 采购订单物料明细表报表导出'!$K:$K,7)=J$1)*('2-1 采购订单物料明细表报表导出'!$D:$D=$A99),'2-1 采购订单物料明细表报表导出'!$H:$H,0))</f>
        <v>0</v>
      </c>
      <c r="K99" s="46" cm="1">
        <f t="array" ref="K99">SUM(IF((LEFT('2-1 采购订单物料明细表报表导出'!$K:$K,7)=K$1)*('2-1 采购订单物料明细表报表导出'!$D:$D=$A99),'2-1 采购订单物料明细表报表导出'!$H:$H,0))</f>
        <v>0</v>
      </c>
      <c r="L99" s="46" cm="1">
        <f t="array" ref="L99">SUM(IF((LEFT('2-1 采购订单物料明细表报表导出'!$K:$K,7)=L$1)*('2-1 采购订单物料明细表报表导出'!$D:$D=$A99),'2-1 采购订单物料明细表报表导出'!$H:$H,0))</f>
        <v>0</v>
      </c>
      <c r="M99" s="46" cm="1">
        <f t="array" ref="M99">SUM(IF((LEFT('2-1 采购订单物料明细表报表导出'!$K:$K,7)=M$1)*('2-1 采购订单物料明细表报表导出'!$D:$D=$A99),'2-1 采购订单物料明细表报表导出'!$H:$H,0))</f>
        <v>0</v>
      </c>
      <c r="N99" s="46" cm="1">
        <f t="array" ref="N99">SUM(IF((LEFT('2-1 采购订单物料明细表报表导出'!$K:$K,7)=N$1)*('2-1 采购订单物料明细表报表导出'!$D:$D=$A99),'2-1 采购订单物料明细表报表导出'!$H:$H,0))</f>
        <v>0</v>
      </c>
      <c r="O99" s="46" cm="1">
        <f t="array" ref="O99">SUM(IF((LEFT('2-1 采购订单物料明细表报表导出'!$K:$K,7)=O$1)*('2-1 采购订单物料明细表报表导出'!$D:$D=$A99),'2-1 采购订单物料明细表报表导出'!$H:$H,0))</f>
        <v>0</v>
      </c>
    </row>
    <row r="100" ht="16.5" spans="1:15">
      <c r="A100" s="17" t="s">
        <v>2856</v>
      </c>
      <c r="B100" s="47" t="s">
        <v>2120</v>
      </c>
      <c r="C100" s="48" t="s">
        <v>2121</v>
      </c>
      <c r="D100" s="46" cm="1">
        <f t="array" ref="D100">SUM(IF((LEFT('2-1 采购订单物料明细表报表导出'!$K:$K,7)=D$1)*('2-1 采购订单物料明细表报表导出'!$D:$D=$A100),'2-1 采购订单物料明细表报表导出'!$H:$H,0))</f>
        <v>0</v>
      </c>
      <c r="E100" s="46" cm="1">
        <f t="array" ref="E100">SUM(IF((LEFT('2-1 采购订单物料明细表报表导出'!$K:$K,7)=E$1)*('2-1 采购订单物料明细表报表导出'!$D:$D=$A100),'2-1 采购订单物料明细表报表导出'!$H:$H,0))</f>
        <v>0</v>
      </c>
      <c r="F100" s="46" cm="1">
        <f t="array" ref="F100">SUM(IF((LEFT('2-1 采购订单物料明细表报表导出'!$K:$K,7)=F$1)*('2-1 采购订单物料明细表报表导出'!$D:$D=$A100),'2-1 采购订单物料明细表报表导出'!$H:$H,0))</f>
        <v>0</v>
      </c>
      <c r="G100" s="46" cm="1">
        <f t="array" ref="G100">SUM(IF((LEFT('2-1 采购订单物料明细表报表导出'!$K:$K,7)=G$1)*('2-1 采购订单物料明细表报表导出'!$D:$D=$A100),'2-1 采购订单物料明细表报表导出'!$H:$H,0))</f>
        <v>201</v>
      </c>
      <c r="H100" s="46" cm="1">
        <f t="array" ref="H100">SUM(IF((LEFT('2-1 采购订单物料明细表报表导出'!$K:$K,7)=H$1)*('2-1 采购订单物料明细表报表导出'!$D:$D=$A100),'2-1 采购订单物料明细表报表导出'!$H:$H,0))</f>
        <v>0</v>
      </c>
      <c r="I100" s="46" cm="1">
        <f t="array" ref="I100">SUM(IF((LEFT('2-1 采购订单物料明细表报表导出'!$K:$K,7)=I$1)*('2-1 采购订单物料明细表报表导出'!$D:$D=$A100),'2-1 采购订单物料明细表报表导出'!$H:$H,0))</f>
        <v>228</v>
      </c>
      <c r="J100" s="46" cm="1">
        <f t="array" ref="J100">SUM(IF((LEFT('2-1 采购订单物料明细表报表导出'!$K:$K,7)=J$1)*('2-1 采购订单物料明细表报表导出'!$D:$D=$A100),'2-1 采购订单物料明细表报表导出'!$H:$H,0))</f>
        <v>0</v>
      </c>
      <c r="K100" s="46" cm="1">
        <f t="array" ref="K100">SUM(IF((LEFT('2-1 采购订单物料明细表报表导出'!$K:$K,7)=K$1)*('2-1 采购订单物料明细表报表导出'!$D:$D=$A100),'2-1 采购订单物料明细表报表导出'!$H:$H,0))</f>
        <v>0</v>
      </c>
      <c r="L100" s="46" cm="1">
        <f t="array" ref="L100">SUM(IF((LEFT('2-1 采购订单物料明细表报表导出'!$K:$K,7)=L$1)*('2-1 采购订单物料明细表报表导出'!$D:$D=$A100),'2-1 采购订单物料明细表报表导出'!$H:$H,0))</f>
        <v>0</v>
      </c>
      <c r="M100" s="46" cm="1">
        <f t="array" ref="M100">SUM(IF((LEFT('2-1 采购订单物料明细表报表导出'!$K:$K,7)=M$1)*('2-1 采购订单物料明细表报表导出'!$D:$D=$A100),'2-1 采购订单物料明细表报表导出'!$H:$H,0))</f>
        <v>0</v>
      </c>
      <c r="N100" s="46" cm="1">
        <f t="array" ref="N100">SUM(IF((LEFT('2-1 采购订单物料明细表报表导出'!$K:$K,7)=N$1)*('2-1 采购订单物料明细表报表导出'!$D:$D=$A100),'2-1 采购订单物料明细表报表导出'!$H:$H,0))</f>
        <v>0</v>
      </c>
      <c r="O100" s="46" cm="1">
        <f t="array" ref="O100">SUM(IF((LEFT('2-1 采购订单物料明细表报表导出'!$K:$K,7)=O$1)*('2-1 采购订单物料明细表报表导出'!$D:$D=$A100),'2-1 采购订单物料明细表报表导出'!$H:$H,0))</f>
        <v>0</v>
      </c>
    </row>
    <row r="101" ht="16.5" spans="1:15">
      <c r="A101" s="17" t="s">
        <v>3531</v>
      </c>
      <c r="B101" s="47" t="s">
        <v>2120</v>
      </c>
      <c r="C101" s="48" t="s">
        <v>2121</v>
      </c>
      <c r="D101" s="46" cm="1">
        <f t="array" ref="D101">SUM(IF((LEFT('2-1 采购订单物料明细表报表导出'!$K:$K,7)=D$1)*('2-1 采购订单物料明细表报表导出'!$D:$D=$A101),'2-1 采购订单物料明细表报表导出'!$H:$H,0))</f>
        <v>0</v>
      </c>
      <c r="E101" s="46" cm="1">
        <f t="array" ref="E101">SUM(IF((LEFT('2-1 采购订单物料明细表报表导出'!$K:$K,7)=E$1)*('2-1 采购订单物料明细表报表导出'!$D:$D=$A101),'2-1 采购订单物料明细表报表导出'!$H:$H,0))</f>
        <v>0</v>
      </c>
      <c r="F101" s="46" cm="1">
        <f t="array" ref="F101">SUM(IF((LEFT('2-1 采购订单物料明细表报表导出'!$K:$K,7)=F$1)*('2-1 采购订单物料明细表报表导出'!$D:$D=$A101),'2-1 采购订单物料明细表报表导出'!$H:$H,0))</f>
        <v>0</v>
      </c>
      <c r="G101" s="46" cm="1">
        <f t="array" ref="G101">SUM(IF((LEFT('2-1 采购订单物料明细表报表导出'!$K:$K,7)=G$1)*('2-1 采购订单物料明细表报表导出'!$D:$D=$A101),'2-1 采购订单物料明细表报表导出'!$H:$H,0))</f>
        <v>0</v>
      </c>
      <c r="H101" s="46" cm="1">
        <f t="array" ref="H101">SUM(IF((LEFT('2-1 采购订单物料明细表报表导出'!$K:$K,7)=H$1)*('2-1 采购订单物料明细表报表导出'!$D:$D=$A101),'2-1 采购订单物料明细表报表导出'!$H:$H,0))</f>
        <v>0</v>
      </c>
      <c r="I101" s="46" cm="1">
        <f t="array" ref="I101">SUM(IF((LEFT('2-1 采购订单物料明细表报表导出'!$K:$K,7)=I$1)*('2-1 采购订单物料明细表报表导出'!$D:$D=$A101),'2-1 采购订单物料明细表报表导出'!$H:$H,0))</f>
        <v>0</v>
      </c>
      <c r="J101" s="46" cm="1">
        <f t="array" ref="J101">SUM(IF((LEFT('2-1 采购订单物料明细表报表导出'!$K:$K,7)=J$1)*('2-1 采购订单物料明细表报表导出'!$D:$D=$A101),'2-1 采购订单物料明细表报表导出'!$H:$H,0))</f>
        <v>0</v>
      </c>
      <c r="K101" s="46" cm="1">
        <f t="array" ref="K101">SUM(IF((LEFT('2-1 采购订单物料明细表报表导出'!$K:$K,7)=K$1)*('2-1 采购订单物料明细表报表导出'!$D:$D=$A101),'2-1 采购订单物料明细表报表导出'!$H:$H,0))</f>
        <v>0</v>
      </c>
      <c r="L101" s="46" cm="1">
        <f t="array" ref="L101">SUM(IF((LEFT('2-1 采购订单物料明细表报表导出'!$K:$K,7)=L$1)*('2-1 采购订单物料明细表报表导出'!$D:$D=$A101),'2-1 采购订单物料明细表报表导出'!$H:$H,0))</f>
        <v>0</v>
      </c>
      <c r="M101" s="46" cm="1">
        <f t="array" ref="M101">SUM(IF((LEFT('2-1 采购订单物料明细表报表导出'!$K:$K,7)=M$1)*('2-1 采购订单物料明细表报表导出'!$D:$D=$A101),'2-1 采购订单物料明细表报表导出'!$H:$H,0))</f>
        <v>0</v>
      </c>
      <c r="N101" s="46" cm="1">
        <f t="array" ref="N101">SUM(IF((LEFT('2-1 采购订单物料明细表报表导出'!$K:$K,7)=N$1)*('2-1 采购订单物料明细表报表导出'!$D:$D=$A101),'2-1 采购订单物料明细表报表导出'!$H:$H,0))</f>
        <v>0</v>
      </c>
      <c r="O101" s="46" cm="1">
        <f t="array" ref="O101">SUM(IF((LEFT('2-1 采购订单物料明细表报表导出'!$K:$K,7)=O$1)*('2-1 采购订单物料明细表报表导出'!$D:$D=$A101),'2-1 采购订单物料明细表报表导出'!$H:$H,0))</f>
        <v>0</v>
      </c>
    </row>
    <row r="102" ht="16.5" spans="1:15">
      <c r="A102" s="17" t="s">
        <v>3532</v>
      </c>
      <c r="B102" s="47" t="s">
        <v>2120</v>
      </c>
      <c r="C102" s="48" t="s">
        <v>2121</v>
      </c>
      <c r="D102" s="46" cm="1">
        <f t="array" ref="D102">SUM(IF((LEFT('2-1 采购订单物料明细表报表导出'!$K:$K,7)=D$1)*('2-1 采购订单物料明细表报表导出'!$D:$D=$A102),'2-1 采购订单物料明细表报表导出'!$H:$H,0))</f>
        <v>0</v>
      </c>
      <c r="E102" s="46" cm="1">
        <f t="array" ref="E102">SUM(IF((LEFT('2-1 采购订单物料明细表报表导出'!$K:$K,7)=E$1)*('2-1 采购订单物料明细表报表导出'!$D:$D=$A102),'2-1 采购订单物料明细表报表导出'!$H:$H,0))</f>
        <v>0</v>
      </c>
      <c r="F102" s="46" cm="1">
        <f t="array" ref="F102">SUM(IF((LEFT('2-1 采购订单物料明细表报表导出'!$K:$K,7)=F$1)*('2-1 采购订单物料明细表报表导出'!$D:$D=$A102),'2-1 采购订单物料明细表报表导出'!$H:$H,0))</f>
        <v>0</v>
      </c>
      <c r="G102" s="46" cm="1">
        <f t="array" ref="G102">SUM(IF((LEFT('2-1 采购订单物料明细表报表导出'!$K:$K,7)=G$1)*('2-1 采购订单物料明细表报表导出'!$D:$D=$A102),'2-1 采购订单物料明细表报表导出'!$H:$H,0))</f>
        <v>0</v>
      </c>
      <c r="H102" s="46" cm="1">
        <f t="array" ref="H102">SUM(IF((LEFT('2-1 采购订单物料明细表报表导出'!$K:$K,7)=H$1)*('2-1 采购订单物料明细表报表导出'!$D:$D=$A102),'2-1 采购订单物料明细表报表导出'!$H:$H,0))</f>
        <v>0</v>
      </c>
      <c r="I102" s="46" cm="1">
        <f t="array" ref="I102">SUM(IF((LEFT('2-1 采购订单物料明细表报表导出'!$K:$K,7)=I$1)*('2-1 采购订单物料明细表报表导出'!$D:$D=$A102),'2-1 采购订单物料明细表报表导出'!$H:$H,0))</f>
        <v>0</v>
      </c>
      <c r="J102" s="46" cm="1">
        <f t="array" ref="J102">SUM(IF((LEFT('2-1 采购订单物料明细表报表导出'!$K:$K,7)=J$1)*('2-1 采购订单物料明细表报表导出'!$D:$D=$A102),'2-1 采购订单物料明细表报表导出'!$H:$H,0))</f>
        <v>0</v>
      </c>
      <c r="K102" s="46" cm="1">
        <f t="array" ref="K102">SUM(IF((LEFT('2-1 采购订单物料明细表报表导出'!$K:$K,7)=K$1)*('2-1 采购订单物料明细表报表导出'!$D:$D=$A102),'2-1 采购订单物料明细表报表导出'!$H:$H,0))</f>
        <v>0</v>
      </c>
      <c r="L102" s="46" cm="1">
        <f t="array" ref="L102">SUM(IF((LEFT('2-1 采购订单物料明细表报表导出'!$K:$K,7)=L$1)*('2-1 采购订单物料明细表报表导出'!$D:$D=$A102),'2-1 采购订单物料明细表报表导出'!$H:$H,0))</f>
        <v>0</v>
      </c>
      <c r="M102" s="46" cm="1">
        <f t="array" ref="M102">SUM(IF((LEFT('2-1 采购订单物料明细表报表导出'!$K:$K,7)=M$1)*('2-1 采购订单物料明细表报表导出'!$D:$D=$A102),'2-1 采购订单物料明细表报表导出'!$H:$H,0))</f>
        <v>0</v>
      </c>
      <c r="N102" s="46" cm="1">
        <f t="array" ref="N102">SUM(IF((LEFT('2-1 采购订单物料明细表报表导出'!$K:$K,7)=N$1)*('2-1 采购订单物料明细表报表导出'!$D:$D=$A102),'2-1 采购订单物料明细表报表导出'!$H:$H,0))</f>
        <v>0</v>
      </c>
      <c r="O102" s="46" cm="1">
        <f t="array" ref="O102">SUM(IF((LEFT('2-1 采购订单物料明细表报表导出'!$K:$K,7)=O$1)*('2-1 采购订单物料明细表报表导出'!$D:$D=$A102),'2-1 采购订单物料明细表报表导出'!$H:$H,0))</f>
        <v>0</v>
      </c>
    </row>
    <row r="103" ht="16.5" spans="1:15">
      <c r="A103" s="17" t="s">
        <v>3533</v>
      </c>
      <c r="B103" s="47" t="s">
        <v>2120</v>
      </c>
      <c r="C103" s="48" t="s">
        <v>2121</v>
      </c>
      <c r="D103" s="46" cm="1">
        <f t="array" ref="D103">SUM(IF((LEFT('2-1 采购订单物料明细表报表导出'!$K:$K,7)=D$1)*('2-1 采购订单物料明细表报表导出'!$D:$D=$A103),'2-1 采购订单物料明细表报表导出'!$H:$H,0))</f>
        <v>0</v>
      </c>
      <c r="E103" s="46" cm="1">
        <f t="array" ref="E103">SUM(IF((LEFT('2-1 采购订单物料明细表报表导出'!$K:$K,7)=E$1)*('2-1 采购订单物料明细表报表导出'!$D:$D=$A103),'2-1 采购订单物料明细表报表导出'!$H:$H,0))</f>
        <v>0</v>
      </c>
      <c r="F103" s="46" cm="1">
        <f t="array" ref="F103">SUM(IF((LEFT('2-1 采购订单物料明细表报表导出'!$K:$K,7)=F$1)*('2-1 采购订单物料明细表报表导出'!$D:$D=$A103),'2-1 采购订单物料明细表报表导出'!$H:$H,0))</f>
        <v>0</v>
      </c>
      <c r="G103" s="46" cm="1">
        <f t="array" ref="G103">SUM(IF((LEFT('2-1 采购订单物料明细表报表导出'!$K:$K,7)=G$1)*('2-1 采购订单物料明细表报表导出'!$D:$D=$A103),'2-1 采购订单物料明细表报表导出'!$H:$H,0))</f>
        <v>0</v>
      </c>
      <c r="H103" s="46" cm="1">
        <f t="array" ref="H103">SUM(IF((LEFT('2-1 采购订单物料明细表报表导出'!$K:$K,7)=H$1)*('2-1 采购订单物料明细表报表导出'!$D:$D=$A103),'2-1 采购订单物料明细表报表导出'!$H:$H,0))</f>
        <v>0</v>
      </c>
      <c r="I103" s="46" cm="1">
        <f t="array" ref="I103">SUM(IF((LEFT('2-1 采购订单物料明细表报表导出'!$K:$K,7)=I$1)*('2-1 采购订单物料明细表报表导出'!$D:$D=$A103),'2-1 采购订单物料明细表报表导出'!$H:$H,0))</f>
        <v>0</v>
      </c>
      <c r="J103" s="46" cm="1">
        <f t="array" ref="J103">SUM(IF((LEFT('2-1 采购订单物料明细表报表导出'!$K:$K,7)=J$1)*('2-1 采购订单物料明细表报表导出'!$D:$D=$A103),'2-1 采购订单物料明细表报表导出'!$H:$H,0))</f>
        <v>0</v>
      </c>
      <c r="K103" s="46" cm="1">
        <f t="array" ref="K103">SUM(IF((LEFT('2-1 采购订单物料明细表报表导出'!$K:$K,7)=K$1)*('2-1 采购订单物料明细表报表导出'!$D:$D=$A103),'2-1 采购订单物料明细表报表导出'!$H:$H,0))</f>
        <v>0</v>
      </c>
      <c r="L103" s="46" cm="1">
        <f t="array" ref="L103">SUM(IF((LEFT('2-1 采购订单物料明细表报表导出'!$K:$K,7)=L$1)*('2-1 采购订单物料明细表报表导出'!$D:$D=$A103),'2-1 采购订单物料明细表报表导出'!$H:$H,0))</f>
        <v>0</v>
      </c>
      <c r="M103" s="46" cm="1">
        <f t="array" ref="M103">SUM(IF((LEFT('2-1 采购订单物料明细表报表导出'!$K:$K,7)=M$1)*('2-1 采购订单物料明细表报表导出'!$D:$D=$A103),'2-1 采购订单物料明细表报表导出'!$H:$H,0))</f>
        <v>0</v>
      </c>
      <c r="N103" s="46" cm="1">
        <f t="array" ref="N103">SUM(IF((LEFT('2-1 采购订单物料明细表报表导出'!$K:$K,7)=N$1)*('2-1 采购订单物料明细表报表导出'!$D:$D=$A103),'2-1 采购订单物料明细表报表导出'!$H:$H,0))</f>
        <v>0</v>
      </c>
      <c r="O103" s="46" cm="1">
        <f t="array" ref="O103">SUM(IF((LEFT('2-1 采购订单物料明细表报表导出'!$K:$K,7)=O$1)*('2-1 采购订单物料明细表报表导出'!$D:$D=$A103),'2-1 采购订单物料明细表报表导出'!$H:$H,0))</f>
        <v>0</v>
      </c>
    </row>
    <row r="104" ht="16.5" spans="1:15">
      <c r="A104" s="17" t="s">
        <v>3534</v>
      </c>
      <c r="B104" s="47" t="s">
        <v>2057</v>
      </c>
      <c r="C104" s="48" t="s">
        <v>2058</v>
      </c>
      <c r="D104" s="46" cm="1">
        <f t="array" ref="D104">SUM(IF((LEFT('2-1 采购订单物料明细表报表导出'!$K:$K,7)=D$1)*('2-1 采购订单物料明细表报表导出'!$D:$D=$A104),'2-1 采购订单物料明细表报表导出'!$H:$H,0))</f>
        <v>0</v>
      </c>
      <c r="E104" s="46" cm="1">
        <f t="array" ref="E104">SUM(IF((LEFT('2-1 采购订单物料明细表报表导出'!$K:$K,7)=E$1)*('2-1 采购订单物料明细表报表导出'!$D:$D=$A104),'2-1 采购订单物料明细表报表导出'!$H:$H,0))</f>
        <v>0</v>
      </c>
      <c r="F104" s="46" cm="1">
        <f t="array" ref="F104">SUM(IF((LEFT('2-1 采购订单物料明细表报表导出'!$K:$K,7)=F$1)*('2-1 采购订单物料明细表报表导出'!$D:$D=$A104),'2-1 采购订单物料明细表报表导出'!$H:$H,0))</f>
        <v>0</v>
      </c>
      <c r="G104" s="46" cm="1">
        <f t="array" ref="G104">SUM(IF((LEFT('2-1 采购订单物料明细表报表导出'!$K:$K,7)=G$1)*('2-1 采购订单物料明细表报表导出'!$D:$D=$A104),'2-1 采购订单物料明细表报表导出'!$H:$H,0))</f>
        <v>0</v>
      </c>
      <c r="H104" s="46" cm="1">
        <f t="array" ref="H104">SUM(IF((LEFT('2-1 采购订单物料明细表报表导出'!$K:$K,7)=H$1)*('2-1 采购订单物料明细表报表导出'!$D:$D=$A104),'2-1 采购订单物料明细表报表导出'!$H:$H,0))</f>
        <v>0</v>
      </c>
      <c r="I104" s="46" cm="1">
        <f t="array" ref="I104">SUM(IF((LEFT('2-1 采购订单物料明细表报表导出'!$K:$K,7)=I$1)*('2-1 采购订单物料明细表报表导出'!$D:$D=$A104),'2-1 采购订单物料明细表报表导出'!$H:$H,0))</f>
        <v>0</v>
      </c>
      <c r="J104" s="46" cm="1">
        <f t="array" ref="J104">SUM(IF((LEFT('2-1 采购订单物料明细表报表导出'!$K:$K,7)=J$1)*('2-1 采购订单物料明细表报表导出'!$D:$D=$A104),'2-1 采购订单物料明细表报表导出'!$H:$H,0))</f>
        <v>0</v>
      </c>
      <c r="K104" s="46" cm="1">
        <f t="array" ref="K104">SUM(IF((LEFT('2-1 采购订单物料明细表报表导出'!$K:$K,7)=K$1)*('2-1 采购订单物料明细表报表导出'!$D:$D=$A104),'2-1 采购订单物料明细表报表导出'!$H:$H,0))</f>
        <v>0</v>
      </c>
      <c r="L104" s="46" cm="1">
        <f t="array" ref="L104">SUM(IF((LEFT('2-1 采购订单物料明细表报表导出'!$K:$K,7)=L$1)*('2-1 采购订单物料明细表报表导出'!$D:$D=$A104),'2-1 采购订单物料明细表报表导出'!$H:$H,0))</f>
        <v>0</v>
      </c>
      <c r="M104" s="46" cm="1">
        <f t="array" ref="M104">SUM(IF((LEFT('2-1 采购订单物料明细表报表导出'!$K:$K,7)=M$1)*('2-1 采购订单物料明细表报表导出'!$D:$D=$A104),'2-1 采购订单物料明细表报表导出'!$H:$H,0))</f>
        <v>0</v>
      </c>
      <c r="N104" s="46" cm="1">
        <f t="array" ref="N104">SUM(IF((LEFT('2-1 采购订单物料明细表报表导出'!$K:$K,7)=N$1)*('2-1 采购订单物料明细表报表导出'!$D:$D=$A104),'2-1 采购订单物料明细表报表导出'!$H:$H,0))</f>
        <v>0</v>
      </c>
      <c r="O104" s="46" cm="1">
        <f t="array" ref="O104">SUM(IF((LEFT('2-1 采购订单物料明细表报表导出'!$K:$K,7)=O$1)*('2-1 采购订单物料明细表报表导出'!$D:$D=$A104),'2-1 采购订单物料明细表报表导出'!$H:$H,0))</f>
        <v>0</v>
      </c>
    </row>
    <row r="105" ht="16.5" spans="1:15">
      <c r="A105" s="49" t="s">
        <v>3535</v>
      </c>
      <c r="B105" s="47" t="s">
        <v>2057</v>
      </c>
      <c r="C105" s="48" t="s">
        <v>2058</v>
      </c>
      <c r="D105" s="46" cm="1">
        <f t="array" ref="D105">SUM(IF((LEFT('2-1 采购订单物料明细表报表导出'!$K:$K,7)=D$1)*('2-1 采购订单物料明细表报表导出'!$D:$D=$A105),'2-1 采购订单物料明细表报表导出'!$H:$H,0))</f>
        <v>0</v>
      </c>
      <c r="E105" s="46" cm="1">
        <f t="array" ref="E105">SUM(IF((LEFT('2-1 采购订单物料明细表报表导出'!$K:$K,7)=E$1)*('2-1 采购订单物料明细表报表导出'!$D:$D=$A105),'2-1 采购订单物料明细表报表导出'!$H:$H,0))</f>
        <v>0</v>
      </c>
      <c r="F105" s="46" cm="1">
        <f t="array" ref="F105">SUM(IF((LEFT('2-1 采购订单物料明细表报表导出'!$K:$K,7)=F$1)*('2-1 采购订单物料明细表报表导出'!$D:$D=$A105),'2-1 采购订单物料明细表报表导出'!$H:$H,0))</f>
        <v>0</v>
      </c>
      <c r="G105" s="46" cm="1">
        <f t="array" ref="G105">SUM(IF((LEFT('2-1 采购订单物料明细表报表导出'!$K:$K,7)=G$1)*('2-1 采购订单物料明细表报表导出'!$D:$D=$A105),'2-1 采购订单物料明细表报表导出'!$H:$H,0))</f>
        <v>0</v>
      </c>
      <c r="H105" s="46" cm="1">
        <f t="array" ref="H105">SUM(IF((LEFT('2-1 采购订单物料明细表报表导出'!$K:$K,7)=H$1)*('2-1 采购订单物料明细表报表导出'!$D:$D=$A105),'2-1 采购订单物料明细表报表导出'!$H:$H,0))</f>
        <v>0</v>
      </c>
      <c r="I105" s="46" cm="1">
        <f t="array" ref="I105">SUM(IF((LEFT('2-1 采购订单物料明细表报表导出'!$K:$K,7)=I$1)*('2-1 采购订单物料明细表报表导出'!$D:$D=$A105),'2-1 采购订单物料明细表报表导出'!$H:$H,0))</f>
        <v>0</v>
      </c>
      <c r="J105" s="46" cm="1">
        <f t="array" ref="J105">SUM(IF((LEFT('2-1 采购订单物料明细表报表导出'!$K:$K,7)=J$1)*('2-1 采购订单物料明细表报表导出'!$D:$D=$A105),'2-1 采购订单物料明细表报表导出'!$H:$H,0))</f>
        <v>0</v>
      </c>
      <c r="K105" s="46" cm="1">
        <f t="array" ref="K105">SUM(IF((LEFT('2-1 采购订单物料明细表报表导出'!$K:$K,7)=K$1)*('2-1 采购订单物料明细表报表导出'!$D:$D=$A105),'2-1 采购订单物料明细表报表导出'!$H:$H,0))</f>
        <v>0</v>
      </c>
      <c r="L105" s="46" cm="1">
        <f t="array" ref="L105">SUM(IF((LEFT('2-1 采购订单物料明细表报表导出'!$K:$K,7)=L$1)*('2-1 采购订单物料明细表报表导出'!$D:$D=$A105),'2-1 采购订单物料明细表报表导出'!$H:$H,0))</f>
        <v>0</v>
      </c>
      <c r="M105" s="46" cm="1">
        <f t="array" ref="M105">SUM(IF((LEFT('2-1 采购订单物料明细表报表导出'!$K:$K,7)=M$1)*('2-1 采购订单物料明细表报表导出'!$D:$D=$A105),'2-1 采购订单物料明细表报表导出'!$H:$H,0))</f>
        <v>0</v>
      </c>
      <c r="N105" s="46" cm="1">
        <f t="array" ref="N105">SUM(IF((LEFT('2-1 采购订单物料明细表报表导出'!$K:$K,7)=N$1)*('2-1 采购订单物料明细表报表导出'!$D:$D=$A105),'2-1 采购订单物料明细表报表导出'!$H:$H,0))</f>
        <v>0</v>
      </c>
      <c r="O105" s="46" cm="1">
        <f t="array" ref="O105">SUM(IF((LEFT('2-1 采购订单物料明细表报表导出'!$K:$K,7)=O$1)*('2-1 采购订单物料明细表报表导出'!$D:$D=$A105),'2-1 采购订单物料明细表报表导出'!$H:$H,0))</f>
        <v>0</v>
      </c>
    </row>
    <row r="106" ht="16.5" spans="1:15">
      <c r="A106" s="17" t="s">
        <v>3536</v>
      </c>
      <c r="B106" s="47" t="s">
        <v>2057</v>
      </c>
      <c r="C106" s="48" t="s">
        <v>2058</v>
      </c>
      <c r="D106" s="46" cm="1">
        <f t="array" ref="D106">SUM(IF((LEFT('2-1 采购订单物料明细表报表导出'!$K:$K,7)=D$1)*('2-1 采购订单物料明细表报表导出'!$D:$D=$A106),'2-1 采购订单物料明细表报表导出'!$H:$H,0))</f>
        <v>0</v>
      </c>
      <c r="E106" s="46" cm="1">
        <f t="array" ref="E106">SUM(IF((LEFT('2-1 采购订单物料明细表报表导出'!$K:$K,7)=E$1)*('2-1 采购订单物料明细表报表导出'!$D:$D=$A106),'2-1 采购订单物料明细表报表导出'!$H:$H,0))</f>
        <v>0</v>
      </c>
      <c r="F106" s="46" cm="1">
        <f t="array" ref="F106">SUM(IF((LEFT('2-1 采购订单物料明细表报表导出'!$K:$K,7)=F$1)*('2-1 采购订单物料明细表报表导出'!$D:$D=$A106),'2-1 采购订单物料明细表报表导出'!$H:$H,0))</f>
        <v>0</v>
      </c>
      <c r="G106" s="46" cm="1">
        <f t="array" ref="G106">SUM(IF((LEFT('2-1 采购订单物料明细表报表导出'!$K:$K,7)=G$1)*('2-1 采购订单物料明细表报表导出'!$D:$D=$A106),'2-1 采购订单物料明细表报表导出'!$H:$H,0))</f>
        <v>0</v>
      </c>
      <c r="H106" s="46" cm="1">
        <f t="array" ref="H106">SUM(IF((LEFT('2-1 采购订单物料明细表报表导出'!$K:$K,7)=H$1)*('2-1 采购订单物料明细表报表导出'!$D:$D=$A106),'2-1 采购订单物料明细表报表导出'!$H:$H,0))</f>
        <v>0</v>
      </c>
      <c r="I106" s="46" cm="1">
        <f t="array" ref="I106">SUM(IF((LEFT('2-1 采购订单物料明细表报表导出'!$K:$K,7)=I$1)*('2-1 采购订单物料明细表报表导出'!$D:$D=$A106),'2-1 采购订单物料明细表报表导出'!$H:$H,0))</f>
        <v>0</v>
      </c>
      <c r="J106" s="46" cm="1">
        <f t="array" ref="J106">SUM(IF((LEFT('2-1 采购订单物料明细表报表导出'!$K:$K,7)=J$1)*('2-1 采购订单物料明细表报表导出'!$D:$D=$A106),'2-1 采购订单物料明细表报表导出'!$H:$H,0))</f>
        <v>0</v>
      </c>
      <c r="K106" s="46" cm="1">
        <f t="array" ref="K106">SUM(IF((LEFT('2-1 采购订单物料明细表报表导出'!$K:$K,7)=K$1)*('2-1 采购订单物料明细表报表导出'!$D:$D=$A106),'2-1 采购订单物料明细表报表导出'!$H:$H,0))</f>
        <v>0</v>
      </c>
      <c r="L106" s="46" cm="1">
        <f t="array" ref="L106">SUM(IF((LEFT('2-1 采购订单物料明细表报表导出'!$K:$K,7)=L$1)*('2-1 采购订单物料明细表报表导出'!$D:$D=$A106),'2-1 采购订单物料明细表报表导出'!$H:$H,0))</f>
        <v>0</v>
      </c>
      <c r="M106" s="46" cm="1">
        <f t="array" ref="M106">SUM(IF((LEFT('2-1 采购订单物料明细表报表导出'!$K:$K,7)=M$1)*('2-1 采购订单物料明细表报表导出'!$D:$D=$A106),'2-1 采购订单物料明细表报表导出'!$H:$H,0))</f>
        <v>0</v>
      </c>
      <c r="N106" s="46" cm="1">
        <f t="array" ref="N106">SUM(IF((LEFT('2-1 采购订单物料明细表报表导出'!$K:$K,7)=N$1)*('2-1 采购订单物料明细表报表导出'!$D:$D=$A106),'2-1 采购订单物料明细表报表导出'!$H:$H,0))</f>
        <v>0</v>
      </c>
      <c r="O106" s="46" cm="1">
        <f t="array" ref="O106">SUM(IF((LEFT('2-1 采购订单物料明细表报表导出'!$K:$K,7)=O$1)*('2-1 采购订单物料明细表报表导出'!$D:$D=$A106),'2-1 采购订单物料明细表报表导出'!$H:$H,0))</f>
        <v>0</v>
      </c>
    </row>
    <row r="107" ht="16.5" spans="1:15">
      <c r="A107" s="17" t="s">
        <v>3537</v>
      </c>
      <c r="B107" s="47" t="s">
        <v>2057</v>
      </c>
      <c r="C107" s="48" t="s">
        <v>2058</v>
      </c>
      <c r="D107" s="46" cm="1">
        <f t="array" ref="D107">SUM(IF((LEFT('2-1 采购订单物料明细表报表导出'!$K:$K,7)=D$1)*('2-1 采购订单物料明细表报表导出'!$D:$D=$A107),'2-1 采购订单物料明细表报表导出'!$H:$H,0))</f>
        <v>0</v>
      </c>
      <c r="E107" s="46" cm="1">
        <f t="array" ref="E107">SUM(IF((LEFT('2-1 采购订单物料明细表报表导出'!$K:$K,7)=E$1)*('2-1 采购订单物料明细表报表导出'!$D:$D=$A107),'2-1 采购订单物料明细表报表导出'!$H:$H,0))</f>
        <v>0</v>
      </c>
      <c r="F107" s="46" cm="1">
        <f t="array" ref="F107">SUM(IF((LEFT('2-1 采购订单物料明细表报表导出'!$K:$K,7)=F$1)*('2-1 采购订单物料明细表报表导出'!$D:$D=$A107),'2-1 采购订单物料明细表报表导出'!$H:$H,0))</f>
        <v>0</v>
      </c>
      <c r="G107" s="46" cm="1">
        <f t="array" ref="G107">SUM(IF((LEFT('2-1 采购订单物料明细表报表导出'!$K:$K,7)=G$1)*('2-1 采购订单物料明细表报表导出'!$D:$D=$A107),'2-1 采购订单物料明细表报表导出'!$H:$H,0))</f>
        <v>0</v>
      </c>
      <c r="H107" s="46" cm="1">
        <f t="array" ref="H107">SUM(IF((LEFT('2-1 采购订单物料明细表报表导出'!$K:$K,7)=H$1)*('2-1 采购订单物料明细表报表导出'!$D:$D=$A107),'2-1 采购订单物料明细表报表导出'!$H:$H,0))</f>
        <v>0</v>
      </c>
      <c r="I107" s="46" cm="1">
        <f t="array" ref="I107">SUM(IF((LEFT('2-1 采购订单物料明细表报表导出'!$K:$K,7)=I$1)*('2-1 采购订单物料明细表报表导出'!$D:$D=$A107),'2-1 采购订单物料明细表报表导出'!$H:$H,0))</f>
        <v>0</v>
      </c>
      <c r="J107" s="46" cm="1">
        <f t="array" ref="J107">SUM(IF((LEFT('2-1 采购订单物料明细表报表导出'!$K:$K,7)=J$1)*('2-1 采购订单物料明细表报表导出'!$D:$D=$A107),'2-1 采购订单物料明细表报表导出'!$H:$H,0))</f>
        <v>0</v>
      </c>
      <c r="K107" s="46" cm="1">
        <f t="array" ref="K107">SUM(IF((LEFT('2-1 采购订单物料明细表报表导出'!$K:$K,7)=K$1)*('2-1 采购订单物料明细表报表导出'!$D:$D=$A107),'2-1 采购订单物料明细表报表导出'!$H:$H,0))</f>
        <v>0</v>
      </c>
      <c r="L107" s="46" cm="1">
        <f t="array" ref="L107">SUM(IF((LEFT('2-1 采购订单物料明细表报表导出'!$K:$K,7)=L$1)*('2-1 采购订单物料明细表报表导出'!$D:$D=$A107),'2-1 采购订单物料明细表报表导出'!$H:$H,0))</f>
        <v>0</v>
      </c>
      <c r="M107" s="46" cm="1">
        <f t="array" ref="M107">SUM(IF((LEFT('2-1 采购订单物料明细表报表导出'!$K:$K,7)=M$1)*('2-1 采购订单物料明细表报表导出'!$D:$D=$A107),'2-1 采购订单物料明细表报表导出'!$H:$H,0))</f>
        <v>0</v>
      </c>
      <c r="N107" s="46" cm="1">
        <f t="array" ref="N107">SUM(IF((LEFT('2-1 采购订单物料明细表报表导出'!$K:$K,7)=N$1)*('2-1 采购订单物料明细表报表导出'!$D:$D=$A107),'2-1 采购订单物料明细表报表导出'!$H:$H,0))</f>
        <v>0</v>
      </c>
      <c r="O107" s="46" cm="1">
        <f t="array" ref="O107">SUM(IF((LEFT('2-1 采购订单物料明细表报表导出'!$K:$K,7)=O$1)*('2-1 采购订单物料明细表报表导出'!$D:$D=$A107),'2-1 采购订单物料明细表报表导出'!$H:$H,0))</f>
        <v>0</v>
      </c>
    </row>
    <row r="108" ht="16.5" spans="1:15">
      <c r="A108" s="49" t="s">
        <v>3538</v>
      </c>
      <c r="B108" s="47" t="s">
        <v>2057</v>
      </c>
      <c r="C108" s="48" t="s">
        <v>2058</v>
      </c>
      <c r="D108" s="46" cm="1">
        <f t="array" ref="D108">SUM(IF((LEFT('2-1 采购订单物料明细表报表导出'!$K:$K,7)=D$1)*('2-1 采购订单物料明细表报表导出'!$D:$D=$A108),'2-1 采购订单物料明细表报表导出'!$H:$H,0))</f>
        <v>0</v>
      </c>
      <c r="E108" s="46" cm="1">
        <f t="array" ref="E108">SUM(IF((LEFT('2-1 采购订单物料明细表报表导出'!$K:$K,7)=E$1)*('2-1 采购订单物料明细表报表导出'!$D:$D=$A108),'2-1 采购订单物料明细表报表导出'!$H:$H,0))</f>
        <v>0</v>
      </c>
      <c r="F108" s="46" cm="1">
        <f t="array" ref="F108">SUM(IF((LEFT('2-1 采购订单物料明细表报表导出'!$K:$K,7)=F$1)*('2-1 采购订单物料明细表报表导出'!$D:$D=$A108),'2-1 采购订单物料明细表报表导出'!$H:$H,0))</f>
        <v>0</v>
      </c>
      <c r="G108" s="46" cm="1">
        <f t="array" ref="G108">SUM(IF((LEFT('2-1 采购订单物料明细表报表导出'!$K:$K,7)=G$1)*('2-1 采购订单物料明细表报表导出'!$D:$D=$A108),'2-1 采购订单物料明细表报表导出'!$H:$H,0))</f>
        <v>0</v>
      </c>
      <c r="H108" s="46" cm="1">
        <f t="array" ref="H108">SUM(IF((LEFT('2-1 采购订单物料明细表报表导出'!$K:$K,7)=H$1)*('2-1 采购订单物料明细表报表导出'!$D:$D=$A108),'2-1 采购订单物料明细表报表导出'!$H:$H,0))</f>
        <v>0</v>
      </c>
      <c r="I108" s="46" cm="1">
        <f t="array" ref="I108">SUM(IF((LEFT('2-1 采购订单物料明细表报表导出'!$K:$K,7)=I$1)*('2-1 采购订单物料明细表报表导出'!$D:$D=$A108),'2-1 采购订单物料明细表报表导出'!$H:$H,0))</f>
        <v>0</v>
      </c>
      <c r="J108" s="46" cm="1">
        <f t="array" ref="J108">SUM(IF((LEFT('2-1 采购订单物料明细表报表导出'!$K:$K,7)=J$1)*('2-1 采购订单物料明细表报表导出'!$D:$D=$A108),'2-1 采购订单物料明细表报表导出'!$H:$H,0))</f>
        <v>0</v>
      </c>
      <c r="K108" s="46" cm="1">
        <f t="array" ref="K108">SUM(IF((LEFT('2-1 采购订单物料明细表报表导出'!$K:$K,7)=K$1)*('2-1 采购订单物料明细表报表导出'!$D:$D=$A108),'2-1 采购订单物料明细表报表导出'!$H:$H,0))</f>
        <v>0</v>
      </c>
      <c r="L108" s="46" cm="1">
        <f t="array" ref="L108">SUM(IF((LEFT('2-1 采购订单物料明细表报表导出'!$K:$K,7)=L$1)*('2-1 采购订单物料明细表报表导出'!$D:$D=$A108),'2-1 采购订单物料明细表报表导出'!$H:$H,0))</f>
        <v>0</v>
      </c>
      <c r="M108" s="46" cm="1">
        <f t="array" ref="M108">SUM(IF((LEFT('2-1 采购订单物料明细表报表导出'!$K:$K,7)=M$1)*('2-1 采购订单物料明细表报表导出'!$D:$D=$A108),'2-1 采购订单物料明细表报表导出'!$H:$H,0))</f>
        <v>0</v>
      </c>
      <c r="N108" s="46" cm="1">
        <f t="array" ref="N108">SUM(IF((LEFT('2-1 采购订单物料明细表报表导出'!$K:$K,7)=N$1)*('2-1 采购订单物料明细表报表导出'!$D:$D=$A108),'2-1 采购订单物料明细表报表导出'!$H:$H,0))</f>
        <v>0</v>
      </c>
      <c r="O108" s="46" cm="1">
        <f t="array" ref="O108">SUM(IF((LEFT('2-1 采购订单物料明细表报表导出'!$K:$K,7)=O$1)*('2-1 采购订单物料明细表报表导出'!$D:$D=$A108),'2-1 采购订单物料明细表报表导出'!$H:$H,0))</f>
        <v>0</v>
      </c>
    </row>
    <row r="109" ht="16.5" spans="1:15">
      <c r="A109" s="17" t="s">
        <v>3539</v>
      </c>
      <c r="B109" s="47" t="s">
        <v>2057</v>
      </c>
      <c r="C109" s="48" t="s">
        <v>2058</v>
      </c>
      <c r="D109" s="46" cm="1">
        <f t="array" ref="D109">SUM(IF((LEFT('2-1 采购订单物料明细表报表导出'!$K:$K,7)=D$1)*('2-1 采购订单物料明细表报表导出'!$D:$D=$A109),'2-1 采购订单物料明细表报表导出'!$H:$H,0))</f>
        <v>0</v>
      </c>
      <c r="E109" s="46" cm="1">
        <f t="array" ref="E109">SUM(IF((LEFT('2-1 采购订单物料明细表报表导出'!$K:$K,7)=E$1)*('2-1 采购订单物料明细表报表导出'!$D:$D=$A109),'2-1 采购订单物料明细表报表导出'!$H:$H,0))</f>
        <v>0</v>
      </c>
      <c r="F109" s="46" cm="1">
        <f t="array" ref="F109">SUM(IF((LEFT('2-1 采购订单物料明细表报表导出'!$K:$K,7)=F$1)*('2-1 采购订单物料明细表报表导出'!$D:$D=$A109),'2-1 采购订单物料明细表报表导出'!$H:$H,0))</f>
        <v>0</v>
      </c>
      <c r="G109" s="46" cm="1">
        <f t="array" ref="G109">SUM(IF((LEFT('2-1 采购订单物料明细表报表导出'!$K:$K,7)=G$1)*('2-1 采购订单物料明细表报表导出'!$D:$D=$A109),'2-1 采购订单物料明细表报表导出'!$H:$H,0))</f>
        <v>0</v>
      </c>
      <c r="H109" s="46" cm="1">
        <f t="array" ref="H109">SUM(IF((LEFT('2-1 采购订单物料明细表报表导出'!$K:$K,7)=H$1)*('2-1 采购订单物料明细表报表导出'!$D:$D=$A109),'2-1 采购订单物料明细表报表导出'!$H:$H,0))</f>
        <v>0</v>
      </c>
      <c r="I109" s="46" cm="1">
        <f t="array" ref="I109">SUM(IF((LEFT('2-1 采购订单物料明细表报表导出'!$K:$K,7)=I$1)*('2-1 采购订单物料明细表报表导出'!$D:$D=$A109),'2-1 采购订单物料明细表报表导出'!$H:$H,0))</f>
        <v>0</v>
      </c>
      <c r="J109" s="46" cm="1">
        <f t="array" ref="J109">SUM(IF((LEFT('2-1 采购订单物料明细表报表导出'!$K:$K,7)=J$1)*('2-1 采购订单物料明细表报表导出'!$D:$D=$A109),'2-1 采购订单物料明细表报表导出'!$H:$H,0))</f>
        <v>0</v>
      </c>
      <c r="K109" s="46" cm="1">
        <f t="array" ref="K109">SUM(IF((LEFT('2-1 采购订单物料明细表报表导出'!$K:$K,7)=K$1)*('2-1 采购订单物料明细表报表导出'!$D:$D=$A109),'2-1 采购订单物料明细表报表导出'!$H:$H,0))</f>
        <v>0</v>
      </c>
      <c r="L109" s="46" cm="1">
        <f t="array" ref="L109">SUM(IF((LEFT('2-1 采购订单物料明细表报表导出'!$K:$K,7)=L$1)*('2-1 采购订单物料明细表报表导出'!$D:$D=$A109),'2-1 采购订单物料明细表报表导出'!$H:$H,0))</f>
        <v>0</v>
      </c>
      <c r="M109" s="46" cm="1">
        <f t="array" ref="M109">SUM(IF((LEFT('2-1 采购订单物料明细表报表导出'!$K:$K,7)=M$1)*('2-1 采购订单物料明细表报表导出'!$D:$D=$A109),'2-1 采购订单物料明细表报表导出'!$H:$H,0))</f>
        <v>0</v>
      </c>
      <c r="N109" s="46" cm="1">
        <f t="array" ref="N109">SUM(IF((LEFT('2-1 采购订单物料明细表报表导出'!$K:$K,7)=N$1)*('2-1 采购订单物料明细表报表导出'!$D:$D=$A109),'2-1 采购订单物料明细表报表导出'!$H:$H,0))</f>
        <v>0</v>
      </c>
      <c r="O109" s="46" cm="1">
        <f t="array" ref="O109">SUM(IF((LEFT('2-1 采购订单物料明细表报表导出'!$K:$K,7)=O$1)*('2-1 采购订单物料明细表报表导出'!$D:$D=$A109),'2-1 采购订单物料明细表报表导出'!$H:$H,0))</f>
        <v>0</v>
      </c>
    </row>
    <row r="110" ht="16.5" spans="1:15">
      <c r="A110" s="17" t="s">
        <v>3540</v>
      </c>
      <c r="B110" s="47" t="s">
        <v>2057</v>
      </c>
      <c r="C110" s="48" t="s">
        <v>2058</v>
      </c>
      <c r="D110" s="46" cm="1">
        <f t="array" ref="D110">SUM(IF((LEFT('2-1 采购订单物料明细表报表导出'!$K:$K,7)=D$1)*('2-1 采购订单物料明细表报表导出'!$D:$D=$A110),'2-1 采购订单物料明细表报表导出'!$H:$H,0))</f>
        <v>0</v>
      </c>
      <c r="E110" s="46" cm="1">
        <f t="array" ref="E110">SUM(IF((LEFT('2-1 采购订单物料明细表报表导出'!$K:$K,7)=E$1)*('2-1 采购订单物料明细表报表导出'!$D:$D=$A110),'2-1 采购订单物料明细表报表导出'!$H:$H,0))</f>
        <v>0</v>
      </c>
      <c r="F110" s="46" cm="1">
        <f t="array" ref="F110">SUM(IF((LEFT('2-1 采购订单物料明细表报表导出'!$K:$K,7)=F$1)*('2-1 采购订单物料明细表报表导出'!$D:$D=$A110),'2-1 采购订单物料明细表报表导出'!$H:$H,0))</f>
        <v>0</v>
      </c>
      <c r="G110" s="46" cm="1">
        <f t="array" ref="G110">SUM(IF((LEFT('2-1 采购订单物料明细表报表导出'!$K:$K,7)=G$1)*('2-1 采购订单物料明细表报表导出'!$D:$D=$A110),'2-1 采购订单物料明细表报表导出'!$H:$H,0))</f>
        <v>0</v>
      </c>
      <c r="H110" s="46" cm="1">
        <f t="array" ref="H110">SUM(IF((LEFT('2-1 采购订单物料明细表报表导出'!$K:$K,7)=H$1)*('2-1 采购订单物料明细表报表导出'!$D:$D=$A110),'2-1 采购订单物料明细表报表导出'!$H:$H,0))</f>
        <v>0</v>
      </c>
      <c r="I110" s="46" cm="1">
        <f t="array" ref="I110">SUM(IF((LEFT('2-1 采购订单物料明细表报表导出'!$K:$K,7)=I$1)*('2-1 采购订单物料明细表报表导出'!$D:$D=$A110),'2-1 采购订单物料明细表报表导出'!$H:$H,0))</f>
        <v>0</v>
      </c>
      <c r="J110" s="46" cm="1">
        <f t="array" ref="J110">SUM(IF((LEFT('2-1 采购订单物料明细表报表导出'!$K:$K,7)=J$1)*('2-1 采购订单物料明细表报表导出'!$D:$D=$A110),'2-1 采购订单物料明细表报表导出'!$H:$H,0))</f>
        <v>0</v>
      </c>
      <c r="K110" s="46" cm="1">
        <f t="array" ref="K110">SUM(IF((LEFT('2-1 采购订单物料明细表报表导出'!$K:$K,7)=K$1)*('2-1 采购订单物料明细表报表导出'!$D:$D=$A110),'2-1 采购订单物料明细表报表导出'!$H:$H,0))</f>
        <v>0</v>
      </c>
      <c r="L110" s="46" cm="1">
        <f t="array" ref="L110">SUM(IF((LEFT('2-1 采购订单物料明细表报表导出'!$K:$K,7)=L$1)*('2-1 采购订单物料明细表报表导出'!$D:$D=$A110),'2-1 采购订单物料明细表报表导出'!$H:$H,0))</f>
        <v>0</v>
      </c>
      <c r="M110" s="46" cm="1">
        <f t="array" ref="M110">SUM(IF((LEFT('2-1 采购订单物料明细表报表导出'!$K:$K,7)=M$1)*('2-1 采购订单物料明细表报表导出'!$D:$D=$A110),'2-1 采购订单物料明细表报表导出'!$H:$H,0))</f>
        <v>0</v>
      </c>
      <c r="N110" s="46" cm="1">
        <f t="array" ref="N110">SUM(IF((LEFT('2-1 采购订单物料明细表报表导出'!$K:$K,7)=N$1)*('2-1 采购订单物料明细表报表导出'!$D:$D=$A110),'2-1 采购订单物料明细表报表导出'!$H:$H,0))</f>
        <v>0</v>
      </c>
      <c r="O110" s="46" cm="1">
        <f t="array" ref="O110">SUM(IF((LEFT('2-1 采购订单物料明细表报表导出'!$K:$K,7)=O$1)*('2-1 采购订单物料明细表报表导出'!$D:$D=$A110),'2-1 采购订单物料明细表报表导出'!$H:$H,0))</f>
        <v>0</v>
      </c>
    </row>
    <row r="111" ht="16.5" spans="1:15">
      <c r="A111" s="17" t="s">
        <v>3541</v>
      </c>
      <c r="B111" s="47" t="s">
        <v>2057</v>
      </c>
      <c r="C111" s="48" t="s">
        <v>2058</v>
      </c>
      <c r="D111" s="46" cm="1">
        <f t="array" ref="D111">SUM(IF((LEFT('2-1 采购订单物料明细表报表导出'!$K:$K,7)=D$1)*('2-1 采购订单物料明细表报表导出'!$D:$D=$A111),'2-1 采购订单物料明细表报表导出'!$H:$H,0))</f>
        <v>0</v>
      </c>
      <c r="E111" s="46" cm="1">
        <f t="array" ref="E111">SUM(IF((LEFT('2-1 采购订单物料明细表报表导出'!$K:$K,7)=E$1)*('2-1 采购订单物料明细表报表导出'!$D:$D=$A111),'2-1 采购订单物料明细表报表导出'!$H:$H,0))</f>
        <v>0</v>
      </c>
      <c r="F111" s="46" cm="1">
        <f t="array" ref="F111">SUM(IF((LEFT('2-1 采购订单物料明细表报表导出'!$K:$K,7)=F$1)*('2-1 采购订单物料明细表报表导出'!$D:$D=$A111),'2-1 采购订单物料明细表报表导出'!$H:$H,0))</f>
        <v>0</v>
      </c>
      <c r="G111" s="46" cm="1">
        <f t="array" ref="G111">SUM(IF((LEFT('2-1 采购订单物料明细表报表导出'!$K:$K,7)=G$1)*('2-1 采购订单物料明细表报表导出'!$D:$D=$A111),'2-1 采购订单物料明细表报表导出'!$H:$H,0))</f>
        <v>0</v>
      </c>
      <c r="H111" s="46" cm="1">
        <f t="array" ref="H111">SUM(IF((LEFT('2-1 采购订单物料明细表报表导出'!$K:$K,7)=H$1)*('2-1 采购订单物料明细表报表导出'!$D:$D=$A111),'2-1 采购订单物料明细表报表导出'!$H:$H,0))</f>
        <v>0</v>
      </c>
      <c r="I111" s="46" cm="1">
        <f t="array" ref="I111">SUM(IF((LEFT('2-1 采购订单物料明细表报表导出'!$K:$K,7)=I$1)*('2-1 采购订单物料明细表报表导出'!$D:$D=$A111),'2-1 采购订单物料明细表报表导出'!$H:$H,0))</f>
        <v>0</v>
      </c>
      <c r="J111" s="46" cm="1">
        <f t="array" ref="J111">SUM(IF((LEFT('2-1 采购订单物料明细表报表导出'!$K:$K,7)=J$1)*('2-1 采购订单物料明细表报表导出'!$D:$D=$A111),'2-1 采购订单物料明细表报表导出'!$H:$H,0))</f>
        <v>0</v>
      </c>
      <c r="K111" s="46" cm="1">
        <f t="array" ref="K111">SUM(IF((LEFT('2-1 采购订单物料明细表报表导出'!$K:$K,7)=K$1)*('2-1 采购订单物料明细表报表导出'!$D:$D=$A111),'2-1 采购订单物料明细表报表导出'!$H:$H,0))</f>
        <v>0</v>
      </c>
      <c r="L111" s="46" cm="1">
        <f t="array" ref="L111">SUM(IF((LEFT('2-1 采购订单物料明细表报表导出'!$K:$K,7)=L$1)*('2-1 采购订单物料明细表报表导出'!$D:$D=$A111),'2-1 采购订单物料明细表报表导出'!$H:$H,0))</f>
        <v>0</v>
      </c>
      <c r="M111" s="46" cm="1">
        <f t="array" ref="M111">SUM(IF((LEFT('2-1 采购订单物料明细表报表导出'!$K:$K,7)=M$1)*('2-1 采购订单物料明细表报表导出'!$D:$D=$A111),'2-1 采购订单物料明细表报表导出'!$H:$H,0))</f>
        <v>0</v>
      </c>
      <c r="N111" s="46" cm="1">
        <f t="array" ref="N111">SUM(IF((LEFT('2-1 采购订单物料明细表报表导出'!$K:$K,7)=N$1)*('2-1 采购订单物料明细表报表导出'!$D:$D=$A111),'2-1 采购订单物料明细表报表导出'!$H:$H,0))</f>
        <v>0</v>
      </c>
      <c r="O111" s="46" cm="1">
        <f t="array" ref="O111">SUM(IF((LEFT('2-1 采购订单物料明细表报表导出'!$K:$K,7)=O$1)*('2-1 采购订单物料明细表报表导出'!$D:$D=$A111),'2-1 采购订单物料明细表报表导出'!$H:$H,0))</f>
        <v>0</v>
      </c>
    </row>
    <row r="112" ht="16.5" spans="1:15">
      <c r="A112" s="17" t="s">
        <v>3542</v>
      </c>
      <c r="B112" s="47" t="s">
        <v>2080</v>
      </c>
      <c r="C112" s="48" t="s">
        <v>2081</v>
      </c>
      <c r="D112" s="46" cm="1">
        <f t="array" ref="D112">SUM(IF((LEFT('2-1 采购订单物料明细表报表导出'!$K:$K,7)=D$1)*('2-1 采购订单物料明细表报表导出'!$D:$D=$A112),'2-1 采购订单物料明细表报表导出'!$H:$H,0))</f>
        <v>0</v>
      </c>
      <c r="E112" s="46" cm="1">
        <f t="array" ref="E112">SUM(IF((LEFT('2-1 采购订单物料明细表报表导出'!$K:$K,7)=E$1)*('2-1 采购订单物料明细表报表导出'!$D:$D=$A112),'2-1 采购订单物料明细表报表导出'!$H:$H,0))</f>
        <v>0</v>
      </c>
      <c r="F112" s="46" cm="1">
        <f t="array" ref="F112">SUM(IF((LEFT('2-1 采购订单物料明细表报表导出'!$K:$K,7)=F$1)*('2-1 采购订单物料明细表报表导出'!$D:$D=$A112),'2-1 采购订单物料明细表报表导出'!$H:$H,0))</f>
        <v>0</v>
      </c>
      <c r="G112" s="46" cm="1">
        <f t="array" ref="G112">SUM(IF((LEFT('2-1 采购订单物料明细表报表导出'!$K:$K,7)=G$1)*('2-1 采购订单物料明细表报表导出'!$D:$D=$A112),'2-1 采购订单物料明细表报表导出'!$H:$H,0))</f>
        <v>0</v>
      </c>
      <c r="H112" s="46" cm="1">
        <f t="array" ref="H112">SUM(IF((LEFT('2-1 采购订单物料明细表报表导出'!$K:$K,7)=H$1)*('2-1 采购订单物料明细表报表导出'!$D:$D=$A112),'2-1 采购订单物料明细表报表导出'!$H:$H,0))</f>
        <v>0</v>
      </c>
      <c r="I112" s="46" cm="1">
        <f t="array" ref="I112">SUM(IF((LEFT('2-1 采购订单物料明细表报表导出'!$K:$K,7)=I$1)*('2-1 采购订单物料明细表报表导出'!$D:$D=$A112),'2-1 采购订单物料明细表报表导出'!$H:$H,0))</f>
        <v>0</v>
      </c>
      <c r="J112" s="46" cm="1">
        <f t="array" ref="J112">SUM(IF((LEFT('2-1 采购订单物料明细表报表导出'!$K:$K,7)=J$1)*('2-1 采购订单物料明细表报表导出'!$D:$D=$A112),'2-1 采购订单物料明细表报表导出'!$H:$H,0))</f>
        <v>0</v>
      </c>
      <c r="K112" s="46" cm="1">
        <f t="array" ref="K112">SUM(IF((LEFT('2-1 采购订单物料明细表报表导出'!$K:$K,7)=K$1)*('2-1 采购订单物料明细表报表导出'!$D:$D=$A112),'2-1 采购订单物料明细表报表导出'!$H:$H,0))</f>
        <v>0</v>
      </c>
      <c r="L112" s="46" cm="1">
        <f t="array" ref="L112">SUM(IF((LEFT('2-1 采购订单物料明细表报表导出'!$K:$K,7)=L$1)*('2-1 采购订单物料明细表报表导出'!$D:$D=$A112),'2-1 采购订单物料明细表报表导出'!$H:$H,0))</f>
        <v>0</v>
      </c>
      <c r="M112" s="46" cm="1">
        <f t="array" ref="M112">SUM(IF((LEFT('2-1 采购订单物料明细表报表导出'!$K:$K,7)=M$1)*('2-1 采购订单物料明细表报表导出'!$D:$D=$A112),'2-1 采购订单物料明细表报表导出'!$H:$H,0))</f>
        <v>0</v>
      </c>
      <c r="N112" s="46" cm="1">
        <f t="array" ref="N112">SUM(IF((LEFT('2-1 采购订单物料明细表报表导出'!$K:$K,7)=N$1)*('2-1 采购订单物料明细表报表导出'!$D:$D=$A112),'2-1 采购订单物料明细表报表导出'!$H:$H,0))</f>
        <v>0</v>
      </c>
      <c r="O112" s="46" cm="1">
        <f t="array" ref="O112">SUM(IF((LEFT('2-1 采购订单物料明细表报表导出'!$K:$K,7)=O$1)*('2-1 采购订单物料明细表报表导出'!$D:$D=$A112),'2-1 采购订单物料明细表报表导出'!$H:$H,0))</f>
        <v>0</v>
      </c>
    </row>
    <row r="113" ht="16.5" spans="1:15">
      <c r="A113" s="17" t="s">
        <v>3543</v>
      </c>
      <c r="B113" s="47" t="s">
        <v>2080</v>
      </c>
      <c r="C113" s="48" t="s">
        <v>2081</v>
      </c>
      <c r="D113" s="46" cm="1">
        <f t="array" ref="D113">SUM(IF((LEFT('2-1 采购订单物料明细表报表导出'!$K:$K,7)=D$1)*('2-1 采购订单物料明细表报表导出'!$D:$D=$A113),'2-1 采购订单物料明细表报表导出'!$H:$H,0))</f>
        <v>0</v>
      </c>
      <c r="E113" s="46" cm="1">
        <f t="array" ref="E113">SUM(IF((LEFT('2-1 采购订单物料明细表报表导出'!$K:$K,7)=E$1)*('2-1 采购订单物料明细表报表导出'!$D:$D=$A113),'2-1 采购订单物料明细表报表导出'!$H:$H,0))</f>
        <v>0</v>
      </c>
      <c r="F113" s="46" cm="1">
        <f t="array" ref="F113">SUM(IF((LEFT('2-1 采购订单物料明细表报表导出'!$K:$K,7)=F$1)*('2-1 采购订单物料明细表报表导出'!$D:$D=$A113),'2-1 采购订单物料明细表报表导出'!$H:$H,0))</f>
        <v>0</v>
      </c>
      <c r="G113" s="46" cm="1">
        <f t="array" ref="G113">SUM(IF((LEFT('2-1 采购订单物料明细表报表导出'!$K:$K,7)=G$1)*('2-1 采购订单物料明细表报表导出'!$D:$D=$A113),'2-1 采购订单物料明细表报表导出'!$H:$H,0))</f>
        <v>0</v>
      </c>
      <c r="H113" s="46" cm="1">
        <f t="array" ref="H113">SUM(IF((LEFT('2-1 采购订单物料明细表报表导出'!$K:$K,7)=H$1)*('2-1 采购订单物料明细表报表导出'!$D:$D=$A113),'2-1 采购订单物料明细表报表导出'!$H:$H,0))</f>
        <v>0</v>
      </c>
      <c r="I113" s="46" cm="1">
        <f t="array" ref="I113">SUM(IF((LEFT('2-1 采购订单物料明细表报表导出'!$K:$K,7)=I$1)*('2-1 采购订单物料明细表报表导出'!$D:$D=$A113),'2-1 采购订单物料明细表报表导出'!$H:$H,0))</f>
        <v>0</v>
      </c>
      <c r="J113" s="46" cm="1">
        <f t="array" ref="J113">SUM(IF((LEFT('2-1 采购订单物料明细表报表导出'!$K:$K,7)=J$1)*('2-1 采购订单物料明细表报表导出'!$D:$D=$A113),'2-1 采购订单物料明细表报表导出'!$H:$H,0))</f>
        <v>0</v>
      </c>
      <c r="K113" s="46" cm="1">
        <f t="array" ref="K113">SUM(IF((LEFT('2-1 采购订单物料明细表报表导出'!$K:$K,7)=K$1)*('2-1 采购订单物料明细表报表导出'!$D:$D=$A113),'2-1 采购订单物料明细表报表导出'!$H:$H,0))</f>
        <v>0</v>
      </c>
      <c r="L113" s="46" cm="1">
        <f t="array" ref="L113">SUM(IF((LEFT('2-1 采购订单物料明细表报表导出'!$K:$K,7)=L$1)*('2-1 采购订单物料明细表报表导出'!$D:$D=$A113),'2-1 采购订单物料明细表报表导出'!$H:$H,0))</f>
        <v>0</v>
      </c>
      <c r="M113" s="46" cm="1">
        <f t="array" ref="M113">SUM(IF((LEFT('2-1 采购订单物料明细表报表导出'!$K:$K,7)=M$1)*('2-1 采购订单物料明细表报表导出'!$D:$D=$A113),'2-1 采购订单物料明细表报表导出'!$H:$H,0))</f>
        <v>0</v>
      </c>
      <c r="N113" s="46" cm="1">
        <f t="array" ref="N113">SUM(IF((LEFT('2-1 采购订单物料明细表报表导出'!$K:$K,7)=N$1)*('2-1 采购订单物料明细表报表导出'!$D:$D=$A113),'2-1 采购订单物料明细表报表导出'!$H:$H,0))</f>
        <v>0</v>
      </c>
      <c r="O113" s="46" cm="1">
        <f t="array" ref="O113">SUM(IF((LEFT('2-1 采购订单物料明细表报表导出'!$K:$K,7)=O$1)*('2-1 采购订单物料明细表报表导出'!$D:$D=$A113),'2-1 采购订单物料明细表报表导出'!$H:$H,0))</f>
        <v>0</v>
      </c>
    </row>
    <row r="114" ht="16.5" spans="1:15">
      <c r="A114" s="17" t="s">
        <v>3544</v>
      </c>
      <c r="B114" s="47" t="s">
        <v>2080</v>
      </c>
      <c r="C114" s="48" t="s">
        <v>2081</v>
      </c>
      <c r="D114" s="46" cm="1">
        <f t="array" ref="D114">SUM(IF((LEFT('2-1 采购订单物料明细表报表导出'!$K:$K,7)=D$1)*('2-1 采购订单物料明细表报表导出'!$D:$D=$A114),'2-1 采购订单物料明细表报表导出'!$H:$H,0))</f>
        <v>0</v>
      </c>
      <c r="E114" s="46" cm="1">
        <f t="array" ref="E114">SUM(IF((LEFT('2-1 采购订单物料明细表报表导出'!$K:$K,7)=E$1)*('2-1 采购订单物料明细表报表导出'!$D:$D=$A114),'2-1 采购订单物料明细表报表导出'!$H:$H,0))</f>
        <v>0</v>
      </c>
      <c r="F114" s="46" cm="1">
        <f t="array" ref="F114">SUM(IF((LEFT('2-1 采购订单物料明细表报表导出'!$K:$K,7)=F$1)*('2-1 采购订单物料明细表报表导出'!$D:$D=$A114),'2-1 采购订单物料明细表报表导出'!$H:$H,0))</f>
        <v>0</v>
      </c>
      <c r="G114" s="46" cm="1">
        <f t="array" ref="G114">SUM(IF((LEFT('2-1 采购订单物料明细表报表导出'!$K:$K,7)=G$1)*('2-1 采购订单物料明细表报表导出'!$D:$D=$A114),'2-1 采购订单物料明细表报表导出'!$H:$H,0))</f>
        <v>0</v>
      </c>
      <c r="H114" s="46" cm="1">
        <f t="array" ref="H114">SUM(IF((LEFT('2-1 采购订单物料明细表报表导出'!$K:$K,7)=H$1)*('2-1 采购订单物料明细表报表导出'!$D:$D=$A114),'2-1 采购订单物料明细表报表导出'!$H:$H,0))</f>
        <v>0</v>
      </c>
      <c r="I114" s="46" cm="1">
        <f t="array" ref="I114">SUM(IF((LEFT('2-1 采购订单物料明细表报表导出'!$K:$K,7)=I$1)*('2-1 采购订单物料明细表报表导出'!$D:$D=$A114),'2-1 采购订单物料明细表报表导出'!$H:$H,0))</f>
        <v>0</v>
      </c>
      <c r="J114" s="46" cm="1">
        <f t="array" ref="J114">SUM(IF((LEFT('2-1 采购订单物料明细表报表导出'!$K:$K,7)=J$1)*('2-1 采购订单物料明细表报表导出'!$D:$D=$A114),'2-1 采购订单物料明细表报表导出'!$H:$H,0))</f>
        <v>0</v>
      </c>
      <c r="K114" s="46" cm="1">
        <f t="array" ref="K114">SUM(IF((LEFT('2-1 采购订单物料明细表报表导出'!$K:$K,7)=K$1)*('2-1 采购订单物料明细表报表导出'!$D:$D=$A114),'2-1 采购订单物料明细表报表导出'!$H:$H,0))</f>
        <v>0</v>
      </c>
      <c r="L114" s="46" cm="1">
        <f t="array" ref="L114">SUM(IF((LEFT('2-1 采购订单物料明细表报表导出'!$K:$K,7)=L$1)*('2-1 采购订单物料明细表报表导出'!$D:$D=$A114),'2-1 采购订单物料明细表报表导出'!$H:$H,0))</f>
        <v>0</v>
      </c>
      <c r="M114" s="46" cm="1">
        <f t="array" ref="M114">SUM(IF((LEFT('2-1 采购订单物料明细表报表导出'!$K:$K,7)=M$1)*('2-1 采购订单物料明细表报表导出'!$D:$D=$A114),'2-1 采购订单物料明细表报表导出'!$H:$H,0))</f>
        <v>0</v>
      </c>
      <c r="N114" s="46" cm="1">
        <f t="array" ref="N114">SUM(IF((LEFT('2-1 采购订单物料明细表报表导出'!$K:$K,7)=N$1)*('2-1 采购订单物料明细表报表导出'!$D:$D=$A114),'2-1 采购订单物料明细表报表导出'!$H:$H,0))</f>
        <v>0</v>
      </c>
      <c r="O114" s="46" cm="1">
        <f t="array" ref="O114">SUM(IF((LEFT('2-1 采购订单物料明细表报表导出'!$K:$K,7)=O$1)*('2-1 采购订单物料明细表报表导出'!$D:$D=$A114),'2-1 采购订单物料明细表报表导出'!$H:$H,0))</f>
        <v>0</v>
      </c>
    </row>
    <row r="115" ht="16.5" spans="1:15">
      <c r="A115" s="17" t="s">
        <v>3545</v>
      </c>
      <c r="B115" s="47" t="s">
        <v>2080</v>
      </c>
      <c r="C115" s="48" t="s">
        <v>2081</v>
      </c>
      <c r="D115" s="46" cm="1">
        <f t="array" ref="D115">SUM(IF((LEFT('2-1 采购订单物料明细表报表导出'!$K:$K,7)=D$1)*('2-1 采购订单物料明细表报表导出'!$D:$D=$A115),'2-1 采购订单物料明细表报表导出'!$H:$H,0))</f>
        <v>0</v>
      </c>
      <c r="E115" s="46" cm="1">
        <f t="array" ref="E115">SUM(IF((LEFT('2-1 采购订单物料明细表报表导出'!$K:$K,7)=E$1)*('2-1 采购订单物料明细表报表导出'!$D:$D=$A115),'2-1 采购订单物料明细表报表导出'!$H:$H,0))</f>
        <v>0</v>
      </c>
      <c r="F115" s="46" cm="1">
        <f t="array" ref="F115">SUM(IF((LEFT('2-1 采购订单物料明细表报表导出'!$K:$K,7)=F$1)*('2-1 采购订单物料明细表报表导出'!$D:$D=$A115),'2-1 采购订单物料明细表报表导出'!$H:$H,0))</f>
        <v>0</v>
      </c>
      <c r="G115" s="46" cm="1">
        <f t="array" ref="G115">SUM(IF((LEFT('2-1 采购订单物料明细表报表导出'!$K:$K,7)=G$1)*('2-1 采购订单物料明细表报表导出'!$D:$D=$A115),'2-1 采购订单物料明细表报表导出'!$H:$H,0))</f>
        <v>0</v>
      </c>
      <c r="H115" s="46" cm="1">
        <f t="array" ref="H115">SUM(IF((LEFT('2-1 采购订单物料明细表报表导出'!$K:$K,7)=H$1)*('2-1 采购订单物料明细表报表导出'!$D:$D=$A115),'2-1 采购订单物料明细表报表导出'!$H:$H,0))</f>
        <v>0</v>
      </c>
      <c r="I115" s="46" cm="1">
        <f t="array" ref="I115">SUM(IF((LEFT('2-1 采购订单物料明细表报表导出'!$K:$K,7)=I$1)*('2-1 采购订单物料明细表报表导出'!$D:$D=$A115),'2-1 采购订单物料明细表报表导出'!$H:$H,0))</f>
        <v>0</v>
      </c>
      <c r="J115" s="46" cm="1">
        <f t="array" ref="J115">SUM(IF((LEFT('2-1 采购订单物料明细表报表导出'!$K:$K,7)=J$1)*('2-1 采购订单物料明细表报表导出'!$D:$D=$A115),'2-1 采购订单物料明细表报表导出'!$H:$H,0))</f>
        <v>0</v>
      </c>
      <c r="K115" s="46" cm="1">
        <f t="array" ref="K115">SUM(IF((LEFT('2-1 采购订单物料明细表报表导出'!$K:$K,7)=K$1)*('2-1 采购订单物料明细表报表导出'!$D:$D=$A115),'2-1 采购订单物料明细表报表导出'!$H:$H,0))</f>
        <v>0</v>
      </c>
      <c r="L115" s="46" cm="1">
        <f t="array" ref="L115">SUM(IF((LEFT('2-1 采购订单物料明细表报表导出'!$K:$K,7)=L$1)*('2-1 采购订单物料明细表报表导出'!$D:$D=$A115),'2-1 采购订单物料明细表报表导出'!$H:$H,0))</f>
        <v>0</v>
      </c>
      <c r="M115" s="46" cm="1">
        <f t="array" ref="M115">SUM(IF((LEFT('2-1 采购订单物料明细表报表导出'!$K:$K,7)=M$1)*('2-1 采购订单物料明细表报表导出'!$D:$D=$A115),'2-1 采购订单物料明细表报表导出'!$H:$H,0))</f>
        <v>0</v>
      </c>
      <c r="N115" s="46" cm="1">
        <f t="array" ref="N115">SUM(IF((LEFT('2-1 采购订单物料明细表报表导出'!$K:$K,7)=N$1)*('2-1 采购订单物料明细表报表导出'!$D:$D=$A115),'2-1 采购订单物料明细表报表导出'!$H:$H,0))</f>
        <v>0</v>
      </c>
      <c r="O115" s="46" cm="1">
        <f t="array" ref="O115">SUM(IF((LEFT('2-1 采购订单物料明细表报表导出'!$K:$K,7)=O$1)*('2-1 采购订单物料明细表报表导出'!$D:$D=$A115),'2-1 采购订单物料明细表报表导出'!$H:$H,0))</f>
        <v>0</v>
      </c>
    </row>
    <row r="116" ht="16.5" spans="1:15">
      <c r="A116" s="17" t="s">
        <v>3546</v>
      </c>
      <c r="B116" s="47" t="s">
        <v>2080</v>
      </c>
      <c r="C116" s="48" t="s">
        <v>2081</v>
      </c>
      <c r="D116" s="46" cm="1">
        <f t="array" ref="D116">SUM(IF((LEFT('2-1 采购订单物料明细表报表导出'!$K:$K,7)=D$1)*('2-1 采购订单物料明细表报表导出'!$D:$D=$A116),'2-1 采购订单物料明细表报表导出'!$H:$H,0))</f>
        <v>0</v>
      </c>
      <c r="E116" s="46" cm="1">
        <f t="array" ref="E116">SUM(IF((LEFT('2-1 采购订单物料明细表报表导出'!$K:$K,7)=E$1)*('2-1 采购订单物料明细表报表导出'!$D:$D=$A116),'2-1 采购订单物料明细表报表导出'!$H:$H,0))</f>
        <v>0</v>
      </c>
      <c r="F116" s="46" cm="1">
        <f t="array" ref="F116">SUM(IF((LEFT('2-1 采购订单物料明细表报表导出'!$K:$K,7)=F$1)*('2-1 采购订单物料明细表报表导出'!$D:$D=$A116),'2-1 采购订单物料明细表报表导出'!$H:$H,0))</f>
        <v>0</v>
      </c>
      <c r="G116" s="46" cm="1">
        <f t="array" ref="G116">SUM(IF((LEFT('2-1 采购订单物料明细表报表导出'!$K:$K,7)=G$1)*('2-1 采购订单物料明细表报表导出'!$D:$D=$A116),'2-1 采购订单物料明细表报表导出'!$H:$H,0))</f>
        <v>0</v>
      </c>
      <c r="H116" s="46" cm="1">
        <f t="array" ref="H116">SUM(IF((LEFT('2-1 采购订单物料明细表报表导出'!$K:$K,7)=H$1)*('2-1 采购订单物料明细表报表导出'!$D:$D=$A116),'2-1 采购订单物料明细表报表导出'!$H:$H,0))</f>
        <v>0</v>
      </c>
      <c r="I116" s="46" cm="1">
        <f t="array" ref="I116">SUM(IF((LEFT('2-1 采购订单物料明细表报表导出'!$K:$K,7)=I$1)*('2-1 采购订单物料明细表报表导出'!$D:$D=$A116),'2-1 采购订单物料明细表报表导出'!$H:$H,0))</f>
        <v>0</v>
      </c>
      <c r="J116" s="46" cm="1">
        <f t="array" ref="J116">SUM(IF((LEFT('2-1 采购订单物料明细表报表导出'!$K:$K,7)=J$1)*('2-1 采购订单物料明细表报表导出'!$D:$D=$A116),'2-1 采购订单物料明细表报表导出'!$H:$H,0))</f>
        <v>0</v>
      </c>
      <c r="K116" s="46" cm="1">
        <f t="array" ref="K116">SUM(IF((LEFT('2-1 采购订单物料明细表报表导出'!$K:$K,7)=K$1)*('2-1 采购订单物料明细表报表导出'!$D:$D=$A116),'2-1 采购订单物料明细表报表导出'!$H:$H,0))</f>
        <v>0</v>
      </c>
      <c r="L116" s="46" cm="1">
        <f t="array" ref="L116">SUM(IF((LEFT('2-1 采购订单物料明细表报表导出'!$K:$K,7)=L$1)*('2-1 采购订单物料明细表报表导出'!$D:$D=$A116),'2-1 采购订单物料明细表报表导出'!$H:$H,0))</f>
        <v>0</v>
      </c>
      <c r="M116" s="46" cm="1">
        <f t="array" ref="M116">SUM(IF((LEFT('2-1 采购订单物料明细表报表导出'!$K:$K,7)=M$1)*('2-1 采购订单物料明细表报表导出'!$D:$D=$A116),'2-1 采购订单物料明细表报表导出'!$H:$H,0))</f>
        <v>0</v>
      </c>
      <c r="N116" s="46" cm="1">
        <f t="array" ref="N116">SUM(IF((LEFT('2-1 采购订单物料明细表报表导出'!$K:$K,7)=N$1)*('2-1 采购订单物料明细表报表导出'!$D:$D=$A116),'2-1 采购订单物料明细表报表导出'!$H:$H,0))</f>
        <v>0</v>
      </c>
      <c r="O116" s="46" cm="1">
        <f t="array" ref="O116">SUM(IF((LEFT('2-1 采购订单物料明细表报表导出'!$K:$K,7)=O$1)*('2-1 采购订单物料明细表报表导出'!$D:$D=$A116),'2-1 采购订单物料明细表报表导出'!$H:$H,0))</f>
        <v>0</v>
      </c>
    </row>
    <row r="117" ht="16.5" spans="1:15">
      <c r="A117" s="17" t="s">
        <v>3547</v>
      </c>
      <c r="B117" s="47" t="s">
        <v>2080</v>
      </c>
      <c r="C117" s="48" t="s">
        <v>2081</v>
      </c>
      <c r="D117" s="46" cm="1">
        <f t="array" ref="D117">SUM(IF((LEFT('2-1 采购订单物料明细表报表导出'!$K:$K,7)=D$1)*('2-1 采购订单物料明细表报表导出'!$D:$D=$A117),'2-1 采购订单物料明细表报表导出'!$H:$H,0))</f>
        <v>0</v>
      </c>
      <c r="E117" s="46" cm="1">
        <f t="array" ref="E117">SUM(IF((LEFT('2-1 采购订单物料明细表报表导出'!$K:$K,7)=E$1)*('2-1 采购订单物料明细表报表导出'!$D:$D=$A117),'2-1 采购订单物料明细表报表导出'!$H:$H,0))</f>
        <v>0</v>
      </c>
      <c r="F117" s="46" cm="1">
        <f t="array" ref="F117">SUM(IF((LEFT('2-1 采购订单物料明细表报表导出'!$K:$K,7)=F$1)*('2-1 采购订单物料明细表报表导出'!$D:$D=$A117),'2-1 采购订单物料明细表报表导出'!$H:$H,0))</f>
        <v>0</v>
      </c>
      <c r="G117" s="46" cm="1">
        <f t="array" ref="G117">SUM(IF((LEFT('2-1 采购订单物料明细表报表导出'!$K:$K,7)=G$1)*('2-1 采购订单物料明细表报表导出'!$D:$D=$A117),'2-1 采购订单物料明细表报表导出'!$H:$H,0))</f>
        <v>0</v>
      </c>
      <c r="H117" s="46" cm="1">
        <f t="array" ref="H117">SUM(IF((LEFT('2-1 采购订单物料明细表报表导出'!$K:$K,7)=H$1)*('2-1 采购订单物料明细表报表导出'!$D:$D=$A117),'2-1 采购订单物料明细表报表导出'!$H:$H,0))</f>
        <v>0</v>
      </c>
      <c r="I117" s="46" cm="1">
        <f t="array" ref="I117">SUM(IF((LEFT('2-1 采购订单物料明细表报表导出'!$K:$K,7)=I$1)*('2-1 采购订单物料明细表报表导出'!$D:$D=$A117),'2-1 采购订单物料明细表报表导出'!$H:$H,0))</f>
        <v>0</v>
      </c>
      <c r="J117" s="46" cm="1">
        <f t="array" ref="J117">SUM(IF((LEFT('2-1 采购订单物料明细表报表导出'!$K:$K,7)=J$1)*('2-1 采购订单物料明细表报表导出'!$D:$D=$A117),'2-1 采购订单物料明细表报表导出'!$H:$H,0))</f>
        <v>0</v>
      </c>
      <c r="K117" s="46" cm="1">
        <f t="array" ref="K117">SUM(IF((LEFT('2-1 采购订单物料明细表报表导出'!$K:$K,7)=K$1)*('2-1 采购订单物料明细表报表导出'!$D:$D=$A117),'2-1 采购订单物料明细表报表导出'!$H:$H,0))</f>
        <v>0</v>
      </c>
      <c r="L117" s="46" cm="1">
        <f t="array" ref="L117">SUM(IF((LEFT('2-1 采购订单物料明细表报表导出'!$K:$K,7)=L$1)*('2-1 采购订单物料明细表报表导出'!$D:$D=$A117),'2-1 采购订单物料明细表报表导出'!$H:$H,0))</f>
        <v>0</v>
      </c>
      <c r="M117" s="46" cm="1">
        <f t="array" ref="M117">SUM(IF((LEFT('2-1 采购订单物料明细表报表导出'!$K:$K,7)=M$1)*('2-1 采购订单物料明细表报表导出'!$D:$D=$A117),'2-1 采购订单物料明细表报表导出'!$H:$H,0))</f>
        <v>0</v>
      </c>
      <c r="N117" s="46" cm="1">
        <f t="array" ref="N117">SUM(IF((LEFT('2-1 采购订单物料明细表报表导出'!$K:$K,7)=N$1)*('2-1 采购订单物料明细表报表导出'!$D:$D=$A117),'2-1 采购订单物料明细表报表导出'!$H:$H,0))</f>
        <v>0</v>
      </c>
      <c r="O117" s="46" cm="1">
        <f t="array" ref="O117">SUM(IF((LEFT('2-1 采购订单物料明细表报表导出'!$K:$K,7)=O$1)*('2-1 采购订单物料明细表报表导出'!$D:$D=$A117),'2-1 采购订单物料明细表报表导出'!$H:$H,0))</f>
        <v>0</v>
      </c>
    </row>
    <row r="118" ht="16.5" spans="1:15">
      <c r="A118" s="17" t="s">
        <v>3548</v>
      </c>
      <c r="B118" s="47" t="s">
        <v>2080</v>
      </c>
      <c r="C118" s="48" t="s">
        <v>2081</v>
      </c>
      <c r="D118" s="46" cm="1">
        <f t="array" ref="D118">SUM(IF((LEFT('2-1 采购订单物料明细表报表导出'!$K:$K,7)=D$1)*('2-1 采购订单物料明细表报表导出'!$D:$D=$A118),'2-1 采购订单物料明细表报表导出'!$H:$H,0))</f>
        <v>0</v>
      </c>
      <c r="E118" s="46" cm="1">
        <f t="array" ref="E118">SUM(IF((LEFT('2-1 采购订单物料明细表报表导出'!$K:$K,7)=E$1)*('2-1 采购订单物料明细表报表导出'!$D:$D=$A118),'2-1 采购订单物料明细表报表导出'!$H:$H,0))</f>
        <v>0</v>
      </c>
      <c r="F118" s="46" cm="1">
        <f t="array" ref="F118">SUM(IF((LEFT('2-1 采购订单物料明细表报表导出'!$K:$K,7)=F$1)*('2-1 采购订单物料明细表报表导出'!$D:$D=$A118),'2-1 采购订单物料明细表报表导出'!$H:$H,0))</f>
        <v>0</v>
      </c>
      <c r="G118" s="46" cm="1">
        <f t="array" ref="G118">SUM(IF((LEFT('2-1 采购订单物料明细表报表导出'!$K:$K,7)=G$1)*('2-1 采购订单物料明细表报表导出'!$D:$D=$A118),'2-1 采购订单物料明细表报表导出'!$H:$H,0))</f>
        <v>0</v>
      </c>
      <c r="H118" s="46" cm="1">
        <f t="array" ref="H118">SUM(IF((LEFT('2-1 采购订单物料明细表报表导出'!$K:$K,7)=H$1)*('2-1 采购订单物料明细表报表导出'!$D:$D=$A118),'2-1 采购订单物料明细表报表导出'!$H:$H,0))</f>
        <v>0</v>
      </c>
      <c r="I118" s="46" cm="1">
        <f t="array" ref="I118">SUM(IF((LEFT('2-1 采购订单物料明细表报表导出'!$K:$K,7)=I$1)*('2-1 采购订单物料明细表报表导出'!$D:$D=$A118),'2-1 采购订单物料明细表报表导出'!$H:$H,0))</f>
        <v>0</v>
      </c>
      <c r="J118" s="46" cm="1">
        <f t="array" ref="J118">SUM(IF((LEFT('2-1 采购订单物料明细表报表导出'!$K:$K,7)=J$1)*('2-1 采购订单物料明细表报表导出'!$D:$D=$A118),'2-1 采购订单物料明细表报表导出'!$H:$H,0))</f>
        <v>0</v>
      </c>
      <c r="K118" s="46" cm="1">
        <f t="array" ref="K118">SUM(IF((LEFT('2-1 采购订单物料明细表报表导出'!$K:$K,7)=K$1)*('2-1 采购订单物料明细表报表导出'!$D:$D=$A118),'2-1 采购订单物料明细表报表导出'!$H:$H,0))</f>
        <v>0</v>
      </c>
      <c r="L118" s="46" cm="1">
        <f t="array" ref="L118">SUM(IF((LEFT('2-1 采购订单物料明细表报表导出'!$K:$K,7)=L$1)*('2-1 采购订单物料明细表报表导出'!$D:$D=$A118),'2-1 采购订单物料明细表报表导出'!$H:$H,0))</f>
        <v>0</v>
      </c>
      <c r="M118" s="46" cm="1">
        <f t="array" ref="M118">SUM(IF((LEFT('2-1 采购订单物料明细表报表导出'!$K:$K,7)=M$1)*('2-1 采购订单物料明细表报表导出'!$D:$D=$A118),'2-1 采购订单物料明细表报表导出'!$H:$H,0))</f>
        <v>0</v>
      </c>
      <c r="N118" s="46" cm="1">
        <f t="array" ref="N118">SUM(IF((LEFT('2-1 采购订单物料明细表报表导出'!$K:$K,7)=N$1)*('2-1 采购订单物料明细表报表导出'!$D:$D=$A118),'2-1 采购订单物料明细表报表导出'!$H:$H,0))</f>
        <v>0</v>
      </c>
      <c r="O118" s="46" cm="1">
        <f t="array" ref="O118">SUM(IF((LEFT('2-1 采购订单物料明细表报表导出'!$K:$K,7)=O$1)*('2-1 采购订单物料明细表报表导出'!$D:$D=$A118),'2-1 采购订单物料明细表报表导出'!$H:$H,0))</f>
        <v>0</v>
      </c>
    </row>
    <row r="119" ht="16.5" spans="1:15">
      <c r="A119" s="17" t="s">
        <v>3549</v>
      </c>
      <c r="B119" s="47" t="s">
        <v>2080</v>
      </c>
      <c r="C119" s="48" t="s">
        <v>2081</v>
      </c>
      <c r="D119" s="46" cm="1">
        <f t="array" ref="D119">SUM(IF((LEFT('2-1 采购订单物料明细表报表导出'!$K:$K,7)=D$1)*('2-1 采购订单物料明细表报表导出'!$D:$D=$A119),'2-1 采购订单物料明细表报表导出'!$H:$H,0))</f>
        <v>0</v>
      </c>
      <c r="E119" s="46" cm="1">
        <f t="array" ref="E119">SUM(IF((LEFT('2-1 采购订单物料明细表报表导出'!$K:$K,7)=E$1)*('2-1 采购订单物料明细表报表导出'!$D:$D=$A119),'2-1 采购订单物料明细表报表导出'!$H:$H,0))</f>
        <v>0</v>
      </c>
      <c r="F119" s="46" cm="1">
        <f t="array" ref="F119">SUM(IF((LEFT('2-1 采购订单物料明细表报表导出'!$K:$K,7)=F$1)*('2-1 采购订单物料明细表报表导出'!$D:$D=$A119),'2-1 采购订单物料明细表报表导出'!$H:$H,0))</f>
        <v>0</v>
      </c>
      <c r="G119" s="46" cm="1">
        <f t="array" ref="G119">SUM(IF((LEFT('2-1 采购订单物料明细表报表导出'!$K:$K,7)=G$1)*('2-1 采购订单物料明细表报表导出'!$D:$D=$A119),'2-1 采购订单物料明细表报表导出'!$H:$H,0))</f>
        <v>0</v>
      </c>
      <c r="H119" s="46" cm="1">
        <f t="array" ref="H119">SUM(IF((LEFT('2-1 采购订单物料明细表报表导出'!$K:$K,7)=H$1)*('2-1 采购订单物料明细表报表导出'!$D:$D=$A119),'2-1 采购订单物料明细表报表导出'!$H:$H,0))</f>
        <v>0</v>
      </c>
      <c r="I119" s="46" cm="1">
        <f t="array" ref="I119">SUM(IF((LEFT('2-1 采购订单物料明细表报表导出'!$K:$K,7)=I$1)*('2-1 采购订单物料明细表报表导出'!$D:$D=$A119),'2-1 采购订单物料明细表报表导出'!$H:$H,0))</f>
        <v>0</v>
      </c>
      <c r="J119" s="46" cm="1">
        <f t="array" ref="J119">SUM(IF((LEFT('2-1 采购订单物料明细表报表导出'!$K:$K,7)=J$1)*('2-1 采购订单物料明细表报表导出'!$D:$D=$A119),'2-1 采购订单物料明细表报表导出'!$H:$H,0))</f>
        <v>0</v>
      </c>
      <c r="K119" s="46" cm="1">
        <f t="array" ref="K119">SUM(IF((LEFT('2-1 采购订单物料明细表报表导出'!$K:$K,7)=K$1)*('2-1 采购订单物料明细表报表导出'!$D:$D=$A119),'2-1 采购订单物料明细表报表导出'!$H:$H,0))</f>
        <v>0</v>
      </c>
      <c r="L119" s="46" cm="1">
        <f t="array" ref="L119">SUM(IF((LEFT('2-1 采购订单物料明细表报表导出'!$K:$K,7)=L$1)*('2-1 采购订单物料明细表报表导出'!$D:$D=$A119),'2-1 采购订单物料明细表报表导出'!$H:$H,0))</f>
        <v>0</v>
      </c>
      <c r="M119" s="46" cm="1">
        <f t="array" ref="M119">SUM(IF((LEFT('2-1 采购订单物料明细表报表导出'!$K:$K,7)=M$1)*('2-1 采购订单物料明细表报表导出'!$D:$D=$A119),'2-1 采购订单物料明细表报表导出'!$H:$H,0))</f>
        <v>0</v>
      </c>
      <c r="N119" s="46" cm="1">
        <f t="array" ref="N119">SUM(IF((LEFT('2-1 采购订单物料明细表报表导出'!$K:$K,7)=N$1)*('2-1 采购订单物料明细表报表导出'!$D:$D=$A119),'2-1 采购订单物料明细表报表导出'!$H:$H,0))</f>
        <v>0</v>
      </c>
      <c r="O119" s="46" cm="1">
        <f t="array" ref="O119">SUM(IF((LEFT('2-1 采购订单物料明细表报表导出'!$K:$K,7)=O$1)*('2-1 采购订单物料明细表报表导出'!$D:$D=$A119),'2-1 采购订单物料明细表报表导出'!$H:$H,0))</f>
        <v>0</v>
      </c>
    </row>
    <row r="120" ht="16.5" spans="1:15">
      <c r="A120" s="17" t="s">
        <v>3550</v>
      </c>
      <c r="B120" s="47" t="s">
        <v>2080</v>
      </c>
      <c r="C120" s="48" t="s">
        <v>2081</v>
      </c>
      <c r="D120" s="46" cm="1">
        <f t="array" ref="D120">SUM(IF((LEFT('2-1 采购订单物料明细表报表导出'!$K:$K,7)=D$1)*('2-1 采购订单物料明细表报表导出'!$D:$D=$A120),'2-1 采购订单物料明细表报表导出'!$H:$H,0))</f>
        <v>0</v>
      </c>
      <c r="E120" s="46" cm="1">
        <f t="array" ref="E120">SUM(IF((LEFT('2-1 采购订单物料明细表报表导出'!$K:$K,7)=E$1)*('2-1 采购订单物料明细表报表导出'!$D:$D=$A120),'2-1 采购订单物料明细表报表导出'!$H:$H,0))</f>
        <v>0</v>
      </c>
      <c r="F120" s="46" cm="1">
        <f t="array" ref="F120">SUM(IF((LEFT('2-1 采购订单物料明细表报表导出'!$K:$K,7)=F$1)*('2-1 采购订单物料明细表报表导出'!$D:$D=$A120),'2-1 采购订单物料明细表报表导出'!$H:$H,0))</f>
        <v>0</v>
      </c>
      <c r="G120" s="46" cm="1">
        <f t="array" ref="G120">SUM(IF((LEFT('2-1 采购订单物料明细表报表导出'!$K:$K,7)=G$1)*('2-1 采购订单物料明细表报表导出'!$D:$D=$A120),'2-1 采购订单物料明细表报表导出'!$H:$H,0))</f>
        <v>0</v>
      </c>
      <c r="H120" s="46" cm="1">
        <f t="array" ref="H120">SUM(IF((LEFT('2-1 采购订单物料明细表报表导出'!$K:$K,7)=H$1)*('2-1 采购订单物料明细表报表导出'!$D:$D=$A120),'2-1 采购订单物料明细表报表导出'!$H:$H,0))</f>
        <v>0</v>
      </c>
      <c r="I120" s="46" cm="1">
        <f t="array" ref="I120">SUM(IF((LEFT('2-1 采购订单物料明细表报表导出'!$K:$K,7)=I$1)*('2-1 采购订单物料明细表报表导出'!$D:$D=$A120),'2-1 采购订单物料明细表报表导出'!$H:$H,0))</f>
        <v>0</v>
      </c>
      <c r="J120" s="46" cm="1">
        <f t="array" ref="J120">SUM(IF((LEFT('2-1 采购订单物料明细表报表导出'!$K:$K,7)=J$1)*('2-1 采购订单物料明细表报表导出'!$D:$D=$A120),'2-1 采购订单物料明细表报表导出'!$H:$H,0))</f>
        <v>0</v>
      </c>
      <c r="K120" s="46" cm="1">
        <f t="array" ref="K120">SUM(IF((LEFT('2-1 采购订单物料明细表报表导出'!$K:$K,7)=K$1)*('2-1 采购订单物料明细表报表导出'!$D:$D=$A120),'2-1 采购订单物料明细表报表导出'!$H:$H,0))</f>
        <v>0</v>
      </c>
      <c r="L120" s="46" cm="1">
        <f t="array" ref="L120">SUM(IF((LEFT('2-1 采购订单物料明细表报表导出'!$K:$K,7)=L$1)*('2-1 采购订单物料明细表报表导出'!$D:$D=$A120),'2-1 采购订单物料明细表报表导出'!$H:$H,0))</f>
        <v>0</v>
      </c>
      <c r="M120" s="46" cm="1">
        <f t="array" ref="M120">SUM(IF((LEFT('2-1 采购订单物料明细表报表导出'!$K:$K,7)=M$1)*('2-1 采购订单物料明细表报表导出'!$D:$D=$A120),'2-1 采购订单物料明细表报表导出'!$H:$H,0))</f>
        <v>0</v>
      </c>
      <c r="N120" s="46" cm="1">
        <f t="array" ref="N120">SUM(IF((LEFT('2-1 采购订单物料明细表报表导出'!$K:$K,7)=N$1)*('2-1 采购订单物料明细表报表导出'!$D:$D=$A120),'2-1 采购订单物料明细表报表导出'!$H:$H,0))</f>
        <v>0</v>
      </c>
      <c r="O120" s="46" cm="1">
        <f t="array" ref="O120">SUM(IF((LEFT('2-1 采购订单物料明细表报表导出'!$K:$K,7)=O$1)*('2-1 采购订单物料明细表报表导出'!$D:$D=$A120),'2-1 采购订单物料明细表报表导出'!$H:$H,0))</f>
        <v>0</v>
      </c>
    </row>
    <row r="121" ht="16.5" spans="1:15">
      <c r="A121" s="17" t="s">
        <v>3551</v>
      </c>
      <c r="B121" s="47" t="s">
        <v>2080</v>
      </c>
      <c r="C121" s="48" t="s">
        <v>2081</v>
      </c>
      <c r="D121" s="46" cm="1">
        <f t="array" ref="D121">SUM(IF((LEFT('2-1 采购订单物料明细表报表导出'!$K:$K,7)=D$1)*('2-1 采购订单物料明细表报表导出'!$D:$D=$A121),'2-1 采购订单物料明细表报表导出'!$H:$H,0))</f>
        <v>0</v>
      </c>
      <c r="E121" s="46" cm="1">
        <f t="array" ref="E121">SUM(IF((LEFT('2-1 采购订单物料明细表报表导出'!$K:$K,7)=E$1)*('2-1 采购订单物料明细表报表导出'!$D:$D=$A121),'2-1 采购订单物料明细表报表导出'!$H:$H,0))</f>
        <v>0</v>
      </c>
      <c r="F121" s="46" cm="1">
        <f t="array" ref="F121">SUM(IF((LEFT('2-1 采购订单物料明细表报表导出'!$K:$K,7)=F$1)*('2-1 采购订单物料明细表报表导出'!$D:$D=$A121),'2-1 采购订单物料明细表报表导出'!$H:$H,0))</f>
        <v>0</v>
      </c>
      <c r="G121" s="46" cm="1">
        <f t="array" ref="G121">SUM(IF((LEFT('2-1 采购订单物料明细表报表导出'!$K:$K,7)=G$1)*('2-1 采购订单物料明细表报表导出'!$D:$D=$A121),'2-1 采购订单物料明细表报表导出'!$H:$H,0))</f>
        <v>0</v>
      </c>
      <c r="H121" s="46" cm="1">
        <f t="array" ref="H121">SUM(IF((LEFT('2-1 采购订单物料明细表报表导出'!$K:$K,7)=H$1)*('2-1 采购订单物料明细表报表导出'!$D:$D=$A121),'2-1 采购订单物料明细表报表导出'!$H:$H,0))</f>
        <v>0</v>
      </c>
      <c r="I121" s="46" cm="1">
        <f t="array" ref="I121">SUM(IF((LEFT('2-1 采购订单物料明细表报表导出'!$K:$K,7)=I$1)*('2-1 采购订单物料明细表报表导出'!$D:$D=$A121),'2-1 采购订单物料明细表报表导出'!$H:$H,0))</f>
        <v>0</v>
      </c>
      <c r="J121" s="46" cm="1">
        <f t="array" ref="J121">SUM(IF((LEFT('2-1 采购订单物料明细表报表导出'!$K:$K,7)=J$1)*('2-1 采购订单物料明细表报表导出'!$D:$D=$A121),'2-1 采购订单物料明细表报表导出'!$H:$H,0))</f>
        <v>0</v>
      </c>
      <c r="K121" s="46" cm="1">
        <f t="array" ref="K121">SUM(IF((LEFT('2-1 采购订单物料明细表报表导出'!$K:$K,7)=K$1)*('2-1 采购订单物料明细表报表导出'!$D:$D=$A121),'2-1 采购订单物料明细表报表导出'!$H:$H,0))</f>
        <v>0</v>
      </c>
      <c r="L121" s="46" cm="1">
        <f t="array" ref="L121">SUM(IF((LEFT('2-1 采购订单物料明细表报表导出'!$K:$K,7)=L$1)*('2-1 采购订单物料明细表报表导出'!$D:$D=$A121),'2-1 采购订单物料明细表报表导出'!$H:$H,0))</f>
        <v>0</v>
      </c>
      <c r="M121" s="46" cm="1">
        <f t="array" ref="M121">SUM(IF((LEFT('2-1 采购订单物料明细表报表导出'!$K:$K,7)=M$1)*('2-1 采购订单物料明细表报表导出'!$D:$D=$A121),'2-1 采购订单物料明细表报表导出'!$H:$H,0))</f>
        <v>0</v>
      </c>
      <c r="N121" s="46" cm="1">
        <f t="array" ref="N121">SUM(IF((LEFT('2-1 采购订单物料明细表报表导出'!$K:$K,7)=N$1)*('2-1 采购订单物料明细表报表导出'!$D:$D=$A121),'2-1 采购订单物料明细表报表导出'!$H:$H,0))</f>
        <v>0</v>
      </c>
      <c r="O121" s="46" cm="1">
        <f t="array" ref="O121">SUM(IF((LEFT('2-1 采购订单物料明细表报表导出'!$K:$K,7)=O$1)*('2-1 采购订单物料明细表报表导出'!$D:$D=$A121),'2-1 采购订单物料明细表报表导出'!$H:$H,0))</f>
        <v>0</v>
      </c>
    </row>
    <row r="122" ht="16.5" spans="1:15">
      <c r="A122" s="17" t="s">
        <v>3552</v>
      </c>
      <c r="B122" s="47" t="s">
        <v>2080</v>
      </c>
      <c r="C122" s="48" t="s">
        <v>2081</v>
      </c>
      <c r="D122" s="46" cm="1">
        <f t="array" ref="D122">SUM(IF((LEFT('2-1 采购订单物料明细表报表导出'!$K:$K,7)=D$1)*('2-1 采购订单物料明细表报表导出'!$D:$D=$A122),'2-1 采购订单物料明细表报表导出'!$H:$H,0))</f>
        <v>0</v>
      </c>
      <c r="E122" s="46" cm="1">
        <f t="array" ref="E122">SUM(IF((LEFT('2-1 采购订单物料明细表报表导出'!$K:$K,7)=E$1)*('2-1 采购订单物料明细表报表导出'!$D:$D=$A122),'2-1 采购订单物料明细表报表导出'!$H:$H,0))</f>
        <v>0</v>
      </c>
      <c r="F122" s="46" cm="1">
        <f t="array" ref="F122">SUM(IF((LEFT('2-1 采购订单物料明细表报表导出'!$K:$K,7)=F$1)*('2-1 采购订单物料明细表报表导出'!$D:$D=$A122),'2-1 采购订单物料明细表报表导出'!$H:$H,0))</f>
        <v>0</v>
      </c>
      <c r="G122" s="46" cm="1">
        <f t="array" ref="G122">SUM(IF((LEFT('2-1 采购订单物料明细表报表导出'!$K:$K,7)=G$1)*('2-1 采购订单物料明细表报表导出'!$D:$D=$A122),'2-1 采购订单物料明细表报表导出'!$H:$H,0))</f>
        <v>0</v>
      </c>
      <c r="H122" s="46" cm="1">
        <f t="array" ref="H122">SUM(IF((LEFT('2-1 采购订单物料明细表报表导出'!$K:$K,7)=H$1)*('2-1 采购订单物料明细表报表导出'!$D:$D=$A122),'2-1 采购订单物料明细表报表导出'!$H:$H,0))</f>
        <v>0</v>
      </c>
      <c r="I122" s="46" cm="1">
        <f t="array" ref="I122">SUM(IF((LEFT('2-1 采购订单物料明细表报表导出'!$K:$K,7)=I$1)*('2-1 采购订单物料明细表报表导出'!$D:$D=$A122),'2-1 采购订单物料明细表报表导出'!$H:$H,0))</f>
        <v>0</v>
      </c>
      <c r="J122" s="46" cm="1">
        <f t="array" ref="J122">SUM(IF((LEFT('2-1 采购订单物料明细表报表导出'!$K:$K,7)=J$1)*('2-1 采购订单物料明细表报表导出'!$D:$D=$A122),'2-1 采购订单物料明细表报表导出'!$H:$H,0))</f>
        <v>0</v>
      </c>
      <c r="K122" s="46" cm="1">
        <f t="array" ref="K122">SUM(IF((LEFT('2-1 采购订单物料明细表报表导出'!$K:$K,7)=K$1)*('2-1 采购订单物料明细表报表导出'!$D:$D=$A122),'2-1 采购订单物料明细表报表导出'!$H:$H,0))</f>
        <v>0</v>
      </c>
      <c r="L122" s="46" cm="1">
        <f t="array" ref="L122">SUM(IF((LEFT('2-1 采购订单物料明细表报表导出'!$K:$K,7)=L$1)*('2-1 采购订单物料明细表报表导出'!$D:$D=$A122),'2-1 采购订单物料明细表报表导出'!$H:$H,0))</f>
        <v>0</v>
      </c>
      <c r="M122" s="46" cm="1">
        <f t="array" ref="M122">SUM(IF((LEFT('2-1 采购订单物料明细表报表导出'!$K:$K,7)=M$1)*('2-1 采购订单物料明细表报表导出'!$D:$D=$A122),'2-1 采购订单物料明细表报表导出'!$H:$H,0))</f>
        <v>0</v>
      </c>
      <c r="N122" s="46" cm="1">
        <f t="array" ref="N122">SUM(IF((LEFT('2-1 采购订单物料明细表报表导出'!$K:$K,7)=N$1)*('2-1 采购订单物料明细表报表导出'!$D:$D=$A122),'2-1 采购订单物料明细表报表导出'!$H:$H,0))</f>
        <v>0</v>
      </c>
      <c r="O122" s="46" cm="1">
        <f t="array" ref="O122">SUM(IF((LEFT('2-1 采购订单物料明细表报表导出'!$K:$K,7)=O$1)*('2-1 采购订单物料明细表报表导出'!$D:$D=$A122),'2-1 采购订单物料明细表报表导出'!$H:$H,0))</f>
        <v>0</v>
      </c>
    </row>
    <row r="123" ht="16.5" spans="1:15">
      <c r="A123" s="17" t="s">
        <v>3553</v>
      </c>
      <c r="B123" s="47" t="s">
        <v>2080</v>
      </c>
      <c r="C123" s="48" t="s">
        <v>2081</v>
      </c>
      <c r="D123" s="46" cm="1">
        <f t="array" ref="D123">SUM(IF((LEFT('2-1 采购订单物料明细表报表导出'!$K:$K,7)=D$1)*('2-1 采购订单物料明细表报表导出'!$D:$D=$A123),'2-1 采购订单物料明细表报表导出'!$H:$H,0))</f>
        <v>0</v>
      </c>
      <c r="E123" s="46" cm="1">
        <f t="array" ref="E123">SUM(IF((LEFT('2-1 采购订单物料明细表报表导出'!$K:$K,7)=E$1)*('2-1 采购订单物料明细表报表导出'!$D:$D=$A123),'2-1 采购订单物料明细表报表导出'!$H:$H,0))</f>
        <v>0</v>
      </c>
      <c r="F123" s="46" cm="1">
        <f t="array" ref="F123">SUM(IF((LEFT('2-1 采购订单物料明细表报表导出'!$K:$K,7)=F$1)*('2-1 采购订单物料明细表报表导出'!$D:$D=$A123),'2-1 采购订单物料明细表报表导出'!$H:$H,0))</f>
        <v>0</v>
      </c>
      <c r="G123" s="46" cm="1">
        <f t="array" ref="G123">SUM(IF((LEFT('2-1 采购订单物料明细表报表导出'!$K:$K,7)=G$1)*('2-1 采购订单物料明细表报表导出'!$D:$D=$A123),'2-1 采购订单物料明细表报表导出'!$H:$H,0))</f>
        <v>0</v>
      </c>
      <c r="H123" s="46" cm="1">
        <f t="array" ref="H123">SUM(IF((LEFT('2-1 采购订单物料明细表报表导出'!$K:$K,7)=H$1)*('2-1 采购订单物料明细表报表导出'!$D:$D=$A123),'2-1 采购订单物料明细表报表导出'!$H:$H,0))</f>
        <v>0</v>
      </c>
      <c r="I123" s="46" cm="1">
        <f t="array" ref="I123">SUM(IF((LEFT('2-1 采购订单物料明细表报表导出'!$K:$K,7)=I$1)*('2-1 采购订单物料明细表报表导出'!$D:$D=$A123),'2-1 采购订单物料明细表报表导出'!$H:$H,0))</f>
        <v>0</v>
      </c>
      <c r="J123" s="46" cm="1">
        <f t="array" ref="J123">SUM(IF((LEFT('2-1 采购订单物料明细表报表导出'!$K:$K,7)=J$1)*('2-1 采购订单物料明细表报表导出'!$D:$D=$A123),'2-1 采购订单物料明细表报表导出'!$H:$H,0))</f>
        <v>0</v>
      </c>
      <c r="K123" s="46" cm="1">
        <f t="array" ref="K123">SUM(IF((LEFT('2-1 采购订单物料明细表报表导出'!$K:$K,7)=K$1)*('2-1 采购订单物料明细表报表导出'!$D:$D=$A123),'2-1 采购订单物料明细表报表导出'!$H:$H,0))</f>
        <v>0</v>
      </c>
      <c r="L123" s="46" cm="1">
        <f t="array" ref="L123">SUM(IF((LEFT('2-1 采购订单物料明细表报表导出'!$K:$K,7)=L$1)*('2-1 采购订单物料明细表报表导出'!$D:$D=$A123),'2-1 采购订单物料明细表报表导出'!$H:$H,0))</f>
        <v>0</v>
      </c>
      <c r="M123" s="46" cm="1">
        <f t="array" ref="M123">SUM(IF((LEFT('2-1 采购订单物料明细表报表导出'!$K:$K,7)=M$1)*('2-1 采购订单物料明细表报表导出'!$D:$D=$A123),'2-1 采购订单物料明细表报表导出'!$H:$H,0))</f>
        <v>0</v>
      </c>
      <c r="N123" s="46" cm="1">
        <f t="array" ref="N123">SUM(IF((LEFT('2-1 采购订单物料明细表报表导出'!$K:$K,7)=N$1)*('2-1 采购订单物料明细表报表导出'!$D:$D=$A123),'2-1 采购订单物料明细表报表导出'!$H:$H,0))</f>
        <v>0</v>
      </c>
      <c r="O123" s="46" cm="1">
        <f t="array" ref="O123">SUM(IF((LEFT('2-1 采购订单物料明细表报表导出'!$K:$K,7)=O$1)*('2-1 采购订单物料明细表报表导出'!$D:$D=$A123),'2-1 采购订单物料明细表报表导出'!$H:$H,0))</f>
        <v>0</v>
      </c>
    </row>
    <row r="124" ht="16.5" spans="1:15">
      <c r="A124" s="17" t="s">
        <v>3554</v>
      </c>
      <c r="B124" s="47" t="s">
        <v>2080</v>
      </c>
      <c r="C124" s="48" t="s">
        <v>2081</v>
      </c>
      <c r="D124" s="46" cm="1">
        <f t="array" ref="D124">SUM(IF((LEFT('2-1 采购订单物料明细表报表导出'!$K:$K,7)=D$1)*('2-1 采购订单物料明细表报表导出'!$D:$D=$A124),'2-1 采购订单物料明细表报表导出'!$H:$H,0))</f>
        <v>0</v>
      </c>
      <c r="E124" s="46" cm="1">
        <f t="array" ref="E124">SUM(IF((LEFT('2-1 采购订单物料明细表报表导出'!$K:$K,7)=E$1)*('2-1 采购订单物料明细表报表导出'!$D:$D=$A124),'2-1 采购订单物料明细表报表导出'!$H:$H,0))</f>
        <v>0</v>
      </c>
      <c r="F124" s="46" cm="1">
        <f t="array" ref="F124">SUM(IF((LEFT('2-1 采购订单物料明细表报表导出'!$K:$K,7)=F$1)*('2-1 采购订单物料明细表报表导出'!$D:$D=$A124),'2-1 采购订单物料明细表报表导出'!$H:$H,0))</f>
        <v>0</v>
      </c>
      <c r="G124" s="46" cm="1">
        <f t="array" ref="G124">SUM(IF((LEFT('2-1 采购订单物料明细表报表导出'!$K:$K,7)=G$1)*('2-1 采购订单物料明细表报表导出'!$D:$D=$A124),'2-1 采购订单物料明细表报表导出'!$H:$H,0))</f>
        <v>0</v>
      </c>
      <c r="H124" s="46" cm="1">
        <f t="array" ref="H124">SUM(IF((LEFT('2-1 采购订单物料明细表报表导出'!$K:$K,7)=H$1)*('2-1 采购订单物料明细表报表导出'!$D:$D=$A124),'2-1 采购订单物料明细表报表导出'!$H:$H,0))</f>
        <v>0</v>
      </c>
      <c r="I124" s="46" cm="1">
        <f t="array" ref="I124">SUM(IF((LEFT('2-1 采购订单物料明细表报表导出'!$K:$K,7)=I$1)*('2-1 采购订单物料明细表报表导出'!$D:$D=$A124),'2-1 采购订单物料明细表报表导出'!$H:$H,0))</f>
        <v>0</v>
      </c>
      <c r="J124" s="46" cm="1">
        <f t="array" ref="J124">SUM(IF((LEFT('2-1 采购订单物料明细表报表导出'!$K:$K,7)=J$1)*('2-1 采购订单物料明细表报表导出'!$D:$D=$A124),'2-1 采购订单物料明细表报表导出'!$H:$H,0))</f>
        <v>0</v>
      </c>
      <c r="K124" s="46" cm="1">
        <f t="array" ref="K124">SUM(IF((LEFT('2-1 采购订单物料明细表报表导出'!$K:$K,7)=K$1)*('2-1 采购订单物料明细表报表导出'!$D:$D=$A124),'2-1 采购订单物料明细表报表导出'!$H:$H,0))</f>
        <v>0</v>
      </c>
      <c r="L124" s="46" cm="1">
        <f t="array" ref="L124">SUM(IF((LEFT('2-1 采购订单物料明细表报表导出'!$K:$K,7)=L$1)*('2-1 采购订单物料明细表报表导出'!$D:$D=$A124),'2-1 采购订单物料明细表报表导出'!$H:$H,0))</f>
        <v>0</v>
      </c>
      <c r="M124" s="46" cm="1">
        <f t="array" ref="M124">SUM(IF((LEFT('2-1 采购订单物料明细表报表导出'!$K:$K,7)=M$1)*('2-1 采购订单物料明细表报表导出'!$D:$D=$A124),'2-1 采购订单物料明细表报表导出'!$H:$H,0))</f>
        <v>0</v>
      </c>
      <c r="N124" s="46" cm="1">
        <f t="array" ref="N124">SUM(IF((LEFT('2-1 采购订单物料明细表报表导出'!$K:$K,7)=N$1)*('2-1 采购订单物料明细表报表导出'!$D:$D=$A124),'2-1 采购订单物料明细表报表导出'!$H:$H,0))</f>
        <v>0</v>
      </c>
      <c r="O124" s="46" cm="1">
        <f t="array" ref="O124">SUM(IF((LEFT('2-1 采购订单物料明细表报表导出'!$K:$K,7)=O$1)*('2-1 采购订单物料明细表报表导出'!$D:$D=$A124),'2-1 采购订单物料明细表报表导出'!$H:$H,0))</f>
        <v>0</v>
      </c>
    </row>
    <row r="125" ht="16.5" spans="1:15">
      <c r="A125" s="17" t="s">
        <v>3555</v>
      </c>
      <c r="B125" s="47" t="s">
        <v>2080</v>
      </c>
      <c r="C125" s="48" t="s">
        <v>2081</v>
      </c>
      <c r="D125" s="46" cm="1">
        <f t="array" ref="D125">SUM(IF((LEFT('2-1 采购订单物料明细表报表导出'!$K:$K,7)=D$1)*('2-1 采购订单物料明细表报表导出'!$D:$D=$A125),'2-1 采购订单物料明细表报表导出'!$H:$H,0))</f>
        <v>0</v>
      </c>
      <c r="E125" s="46" cm="1">
        <f t="array" ref="E125">SUM(IF((LEFT('2-1 采购订单物料明细表报表导出'!$K:$K,7)=E$1)*('2-1 采购订单物料明细表报表导出'!$D:$D=$A125),'2-1 采购订单物料明细表报表导出'!$H:$H,0))</f>
        <v>0</v>
      </c>
      <c r="F125" s="46" cm="1">
        <f t="array" ref="F125">SUM(IF((LEFT('2-1 采购订单物料明细表报表导出'!$K:$K,7)=F$1)*('2-1 采购订单物料明细表报表导出'!$D:$D=$A125),'2-1 采购订单物料明细表报表导出'!$H:$H,0))</f>
        <v>0</v>
      </c>
      <c r="G125" s="46" cm="1">
        <f t="array" ref="G125">SUM(IF((LEFT('2-1 采购订单物料明细表报表导出'!$K:$K,7)=G$1)*('2-1 采购订单物料明细表报表导出'!$D:$D=$A125),'2-1 采购订单物料明细表报表导出'!$H:$H,0))</f>
        <v>0</v>
      </c>
      <c r="H125" s="46" cm="1">
        <f t="array" ref="H125">SUM(IF((LEFT('2-1 采购订单物料明细表报表导出'!$K:$K,7)=H$1)*('2-1 采购订单物料明细表报表导出'!$D:$D=$A125),'2-1 采购订单物料明细表报表导出'!$H:$H,0))</f>
        <v>0</v>
      </c>
      <c r="I125" s="46" cm="1">
        <f t="array" ref="I125">SUM(IF((LEFT('2-1 采购订单物料明细表报表导出'!$K:$K,7)=I$1)*('2-1 采购订单物料明细表报表导出'!$D:$D=$A125),'2-1 采购订单物料明细表报表导出'!$H:$H,0))</f>
        <v>0</v>
      </c>
      <c r="J125" s="46" cm="1">
        <f t="array" ref="J125">SUM(IF((LEFT('2-1 采购订单物料明细表报表导出'!$K:$K,7)=J$1)*('2-1 采购订单物料明细表报表导出'!$D:$D=$A125),'2-1 采购订单物料明细表报表导出'!$H:$H,0))</f>
        <v>0</v>
      </c>
      <c r="K125" s="46" cm="1">
        <f t="array" ref="K125">SUM(IF((LEFT('2-1 采购订单物料明细表报表导出'!$K:$K,7)=K$1)*('2-1 采购订单物料明细表报表导出'!$D:$D=$A125),'2-1 采购订单物料明细表报表导出'!$H:$H,0))</f>
        <v>0</v>
      </c>
      <c r="L125" s="46" cm="1">
        <f t="array" ref="L125">SUM(IF((LEFT('2-1 采购订单物料明细表报表导出'!$K:$K,7)=L$1)*('2-1 采购订单物料明细表报表导出'!$D:$D=$A125),'2-1 采购订单物料明细表报表导出'!$H:$H,0))</f>
        <v>0</v>
      </c>
      <c r="M125" s="46" cm="1">
        <f t="array" ref="M125">SUM(IF((LEFT('2-1 采购订单物料明细表报表导出'!$K:$K,7)=M$1)*('2-1 采购订单物料明细表报表导出'!$D:$D=$A125),'2-1 采购订单物料明细表报表导出'!$H:$H,0))</f>
        <v>0</v>
      </c>
      <c r="N125" s="46" cm="1">
        <f t="array" ref="N125">SUM(IF((LEFT('2-1 采购订单物料明细表报表导出'!$K:$K,7)=N$1)*('2-1 采购订单物料明细表报表导出'!$D:$D=$A125),'2-1 采购订单物料明细表报表导出'!$H:$H,0))</f>
        <v>0</v>
      </c>
      <c r="O125" s="46" cm="1">
        <f t="array" ref="O125">SUM(IF((LEFT('2-1 采购订单物料明细表报表导出'!$K:$K,7)=O$1)*('2-1 采购订单物料明细表报表导出'!$D:$D=$A125),'2-1 采购订单物料明细表报表导出'!$H:$H,0))</f>
        <v>0</v>
      </c>
    </row>
    <row r="126" ht="16.5" spans="1:15">
      <c r="A126" s="17" t="s">
        <v>3556</v>
      </c>
      <c r="B126" s="47" t="s">
        <v>2080</v>
      </c>
      <c r="C126" s="48" t="s">
        <v>2081</v>
      </c>
      <c r="D126" s="46" cm="1">
        <f t="array" ref="D126">SUM(IF((LEFT('2-1 采购订单物料明细表报表导出'!$K:$K,7)=D$1)*('2-1 采购订单物料明细表报表导出'!$D:$D=$A126),'2-1 采购订单物料明细表报表导出'!$H:$H,0))</f>
        <v>0</v>
      </c>
      <c r="E126" s="46" cm="1">
        <f t="array" ref="E126">SUM(IF((LEFT('2-1 采购订单物料明细表报表导出'!$K:$K,7)=E$1)*('2-1 采购订单物料明细表报表导出'!$D:$D=$A126),'2-1 采购订单物料明细表报表导出'!$H:$H,0))</f>
        <v>0</v>
      </c>
      <c r="F126" s="46" cm="1">
        <f t="array" ref="F126">SUM(IF((LEFT('2-1 采购订单物料明细表报表导出'!$K:$K,7)=F$1)*('2-1 采购订单物料明细表报表导出'!$D:$D=$A126),'2-1 采购订单物料明细表报表导出'!$H:$H,0))</f>
        <v>0</v>
      </c>
      <c r="G126" s="46" cm="1">
        <f t="array" ref="G126">SUM(IF((LEFT('2-1 采购订单物料明细表报表导出'!$K:$K,7)=G$1)*('2-1 采购订单物料明细表报表导出'!$D:$D=$A126),'2-1 采购订单物料明细表报表导出'!$H:$H,0))</f>
        <v>0</v>
      </c>
      <c r="H126" s="46" cm="1">
        <f t="array" ref="H126">SUM(IF((LEFT('2-1 采购订单物料明细表报表导出'!$K:$K,7)=H$1)*('2-1 采购订单物料明细表报表导出'!$D:$D=$A126),'2-1 采购订单物料明细表报表导出'!$H:$H,0))</f>
        <v>0</v>
      </c>
      <c r="I126" s="46" cm="1">
        <f t="array" ref="I126">SUM(IF((LEFT('2-1 采购订单物料明细表报表导出'!$K:$K,7)=I$1)*('2-1 采购订单物料明细表报表导出'!$D:$D=$A126),'2-1 采购订单物料明细表报表导出'!$H:$H,0))</f>
        <v>0</v>
      </c>
      <c r="J126" s="46" cm="1">
        <f t="array" ref="J126">SUM(IF((LEFT('2-1 采购订单物料明细表报表导出'!$K:$K,7)=J$1)*('2-1 采购订单物料明细表报表导出'!$D:$D=$A126),'2-1 采购订单物料明细表报表导出'!$H:$H,0))</f>
        <v>0</v>
      </c>
      <c r="K126" s="46" cm="1">
        <f t="array" ref="K126">SUM(IF((LEFT('2-1 采购订单物料明细表报表导出'!$K:$K,7)=K$1)*('2-1 采购订单物料明细表报表导出'!$D:$D=$A126),'2-1 采购订单物料明细表报表导出'!$H:$H,0))</f>
        <v>0</v>
      </c>
      <c r="L126" s="46" cm="1">
        <f t="array" ref="L126">SUM(IF((LEFT('2-1 采购订单物料明细表报表导出'!$K:$K,7)=L$1)*('2-1 采购订单物料明细表报表导出'!$D:$D=$A126),'2-1 采购订单物料明细表报表导出'!$H:$H,0))</f>
        <v>0</v>
      </c>
      <c r="M126" s="46" cm="1">
        <f t="array" ref="M126">SUM(IF((LEFT('2-1 采购订单物料明细表报表导出'!$K:$K,7)=M$1)*('2-1 采购订单物料明细表报表导出'!$D:$D=$A126),'2-1 采购订单物料明细表报表导出'!$H:$H,0))</f>
        <v>0</v>
      </c>
      <c r="N126" s="46" cm="1">
        <f t="array" ref="N126">SUM(IF((LEFT('2-1 采购订单物料明细表报表导出'!$K:$K,7)=N$1)*('2-1 采购订单物料明细表报表导出'!$D:$D=$A126),'2-1 采购订单物料明细表报表导出'!$H:$H,0))</f>
        <v>0</v>
      </c>
      <c r="O126" s="46" cm="1">
        <f t="array" ref="O126">SUM(IF((LEFT('2-1 采购订单物料明细表报表导出'!$K:$K,7)=O$1)*('2-1 采购订单物料明细表报表导出'!$D:$D=$A126),'2-1 采购订单物料明细表报表导出'!$H:$H,0))</f>
        <v>0</v>
      </c>
    </row>
    <row r="127" ht="16.5" spans="1:15">
      <c r="A127" s="17" t="s">
        <v>3557</v>
      </c>
      <c r="B127" s="47" t="s">
        <v>2080</v>
      </c>
      <c r="C127" s="48" t="s">
        <v>2081</v>
      </c>
      <c r="D127" s="46" cm="1">
        <f t="array" ref="D127">SUM(IF((LEFT('2-1 采购订单物料明细表报表导出'!$K:$K,7)=D$1)*('2-1 采购订单物料明细表报表导出'!$D:$D=$A127),'2-1 采购订单物料明细表报表导出'!$H:$H,0))</f>
        <v>0</v>
      </c>
      <c r="E127" s="46" cm="1">
        <f t="array" ref="E127">SUM(IF((LEFT('2-1 采购订单物料明细表报表导出'!$K:$K,7)=E$1)*('2-1 采购订单物料明细表报表导出'!$D:$D=$A127),'2-1 采购订单物料明细表报表导出'!$H:$H,0))</f>
        <v>0</v>
      </c>
      <c r="F127" s="46" cm="1">
        <f t="array" ref="F127">SUM(IF((LEFT('2-1 采购订单物料明细表报表导出'!$K:$K,7)=F$1)*('2-1 采购订单物料明细表报表导出'!$D:$D=$A127),'2-1 采购订单物料明细表报表导出'!$H:$H,0))</f>
        <v>0</v>
      </c>
      <c r="G127" s="46" cm="1">
        <f t="array" ref="G127">SUM(IF((LEFT('2-1 采购订单物料明细表报表导出'!$K:$K,7)=G$1)*('2-1 采购订单物料明细表报表导出'!$D:$D=$A127),'2-1 采购订单物料明细表报表导出'!$H:$H,0))</f>
        <v>0</v>
      </c>
      <c r="H127" s="46" cm="1">
        <f t="array" ref="H127">SUM(IF((LEFT('2-1 采购订单物料明细表报表导出'!$K:$K,7)=H$1)*('2-1 采购订单物料明细表报表导出'!$D:$D=$A127),'2-1 采购订单物料明细表报表导出'!$H:$H,0))</f>
        <v>0</v>
      </c>
      <c r="I127" s="46" cm="1">
        <f t="array" ref="I127">SUM(IF((LEFT('2-1 采购订单物料明细表报表导出'!$K:$K,7)=I$1)*('2-1 采购订单物料明细表报表导出'!$D:$D=$A127),'2-1 采购订单物料明细表报表导出'!$H:$H,0))</f>
        <v>0</v>
      </c>
      <c r="J127" s="46" cm="1">
        <f t="array" ref="J127">SUM(IF((LEFT('2-1 采购订单物料明细表报表导出'!$K:$K,7)=J$1)*('2-1 采购订单物料明细表报表导出'!$D:$D=$A127),'2-1 采购订单物料明细表报表导出'!$H:$H,0))</f>
        <v>0</v>
      </c>
      <c r="K127" s="46" cm="1">
        <f t="array" ref="K127">SUM(IF((LEFT('2-1 采购订单物料明细表报表导出'!$K:$K,7)=K$1)*('2-1 采购订单物料明细表报表导出'!$D:$D=$A127),'2-1 采购订单物料明细表报表导出'!$H:$H,0))</f>
        <v>0</v>
      </c>
      <c r="L127" s="46" cm="1">
        <f t="array" ref="L127">SUM(IF((LEFT('2-1 采购订单物料明细表报表导出'!$K:$K,7)=L$1)*('2-1 采购订单物料明细表报表导出'!$D:$D=$A127),'2-1 采购订单物料明细表报表导出'!$H:$H,0))</f>
        <v>0</v>
      </c>
      <c r="M127" s="46" cm="1">
        <f t="array" ref="M127">SUM(IF((LEFT('2-1 采购订单物料明细表报表导出'!$K:$K,7)=M$1)*('2-1 采购订单物料明细表报表导出'!$D:$D=$A127),'2-1 采购订单物料明细表报表导出'!$H:$H,0))</f>
        <v>0</v>
      </c>
      <c r="N127" s="46" cm="1">
        <f t="array" ref="N127">SUM(IF((LEFT('2-1 采购订单物料明细表报表导出'!$K:$K,7)=N$1)*('2-1 采购订单物料明细表报表导出'!$D:$D=$A127),'2-1 采购订单物料明细表报表导出'!$H:$H,0))</f>
        <v>0</v>
      </c>
      <c r="O127" s="46" cm="1">
        <f t="array" ref="O127">SUM(IF((LEFT('2-1 采购订单物料明细表报表导出'!$K:$K,7)=O$1)*('2-1 采购订单物料明细表报表导出'!$D:$D=$A127),'2-1 采购订单物料明细表报表导出'!$H:$H,0))</f>
        <v>0</v>
      </c>
    </row>
    <row r="128" ht="16.5" spans="1:15">
      <c r="A128" s="17" t="s">
        <v>3558</v>
      </c>
      <c r="B128" s="47" t="s">
        <v>2080</v>
      </c>
      <c r="C128" s="48" t="s">
        <v>2081</v>
      </c>
      <c r="D128" s="46" cm="1">
        <f t="array" ref="D128">SUM(IF((LEFT('2-1 采购订单物料明细表报表导出'!$K:$K,7)=D$1)*('2-1 采购订单物料明细表报表导出'!$D:$D=$A128),'2-1 采购订单物料明细表报表导出'!$H:$H,0))</f>
        <v>0</v>
      </c>
      <c r="E128" s="46" cm="1">
        <f t="array" ref="E128">SUM(IF((LEFT('2-1 采购订单物料明细表报表导出'!$K:$K,7)=E$1)*('2-1 采购订单物料明细表报表导出'!$D:$D=$A128),'2-1 采购订单物料明细表报表导出'!$H:$H,0))</f>
        <v>0</v>
      </c>
      <c r="F128" s="46" cm="1">
        <f t="array" ref="F128">SUM(IF((LEFT('2-1 采购订单物料明细表报表导出'!$K:$K,7)=F$1)*('2-1 采购订单物料明细表报表导出'!$D:$D=$A128),'2-1 采购订单物料明细表报表导出'!$H:$H,0))</f>
        <v>0</v>
      </c>
      <c r="G128" s="46" cm="1">
        <f t="array" ref="G128">SUM(IF((LEFT('2-1 采购订单物料明细表报表导出'!$K:$K,7)=G$1)*('2-1 采购订单物料明细表报表导出'!$D:$D=$A128),'2-1 采购订单物料明细表报表导出'!$H:$H,0))</f>
        <v>0</v>
      </c>
      <c r="H128" s="46" cm="1">
        <f t="array" ref="H128">SUM(IF((LEFT('2-1 采购订单物料明细表报表导出'!$K:$K,7)=H$1)*('2-1 采购订单物料明细表报表导出'!$D:$D=$A128),'2-1 采购订单物料明细表报表导出'!$H:$H,0))</f>
        <v>0</v>
      </c>
      <c r="I128" s="46" cm="1">
        <f t="array" ref="I128">SUM(IF((LEFT('2-1 采购订单物料明细表报表导出'!$K:$K,7)=I$1)*('2-1 采购订单物料明细表报表导出'!$D:$D=$A128),'2-1 采购订单物料明细表报表导出'!$H:$H,0))</f>
        <v>0</v>
      </c>
      <c r="J128" s="46" cm="1">
        <f t="array" ref="J128">SUM(IF((LEFT('2-1 采购订单物料明细表报表导出'!$K:$K,7)=J$1)*('2-1 采购订单物料明细表报表导出'!$D:$D=$A128),'2-1 采购订单物料明细表报表导出'!$H:$H,0))</f>
        <v>0</v>
      </c>
      <c r="K128" s="46" cm="1">
        <f t="array" ref="K128">SUM(IF((LEFT('2-1 采购订单物料明细表报表导出'!$K:$K,7)=K$1)*('2-1 采购订单物料明细表报表导出'!$D:$D=$A128),'2-1 采购订单物料明细表报表导出'!$H:$H,0))</f>
        <v>0</v>
      </c>
      <c r="L128" s="46" cm="1">
        <f t="array" ref="L128">SUM(IF((LEFT('2-1 采购订单物料明细表报表导出'!$K:$K,7)=L$1)*('2-1 采购订单物料明细表报表导出'!$D:$D=$A128),'2-1 采购订单物料明细表报表导出'!$H:$H,0))</f>
        <v>0</v>
      </c>
      <c r="M128" s="46" cm="1">
        <f t="array" ref="M128">SUM(IF((LEFT('2-1 采购订单物料明细表报表导出'!$K:$K,7)=M$1)*('2-1 采购订单物料明细表报表导出'!$D:$D=$A128),'2-1 采购订单物料明细表报表导出'!$H:$H,0))</f>
        <v>0</v>
      </c>
      <c r="N128" s="46" cm="1">
        <f t="array" ref="N128">SUM(IF((LEFT('2-1 采购订单物料明细表报表导出'!$K:$K,7)=N$1)*('2-1 采购订单物料明细表报表导出'!$D:$D=$A128),'2-1 采购订单物料明细表报表导出'!$H:$H,0))</f>
        <v>0</v>
      </c>
      <c r="O128" s="46" cm="1">
        <f t="array" ref="O128">SUM(IF((LEFT('2-1 采购订单物料明细表报表导出'!$K:$K,7)=O$1)*('2-1 采购订单物料明细表报表导出'!$D:$D=$A128),'2-1 采购订单物料明细表报表导出'!$H:$H,0))</f>
        <v>0</v>
      </c>
    </row>
    <row r="129" ht="16.5" spans="1:15">
      <c r="A129" s="17" t="s">
        <v>3559</v>
      </c>
      <c r="B129" s="47" t="s">
        <v>2080</v>
      </c>
      <c r="C129" s="48" t="s">
        <v>2081</v>
      </c>
      <c r="D129" s="46" cm="1">
        <f t="array" ref="D129">SUM(IF((LEFT('2-1 采购订单物料明细表报表导出'!$K:$K,7)=D$1)*('2-1 采购订单物料明细表报表导出'!$D:$D=$A129),'2-1 采购订单物料明细表报表导出'!$H:$H,0))</f>
        <v>0</v>
      </c>
      <c r="E129" s="46" cm="1">
        <f t="array" ref="E129">SUM(IF((LEFT('2-1 采购订单物料明细表报表导出'!$K:$K,7)=E$1)*('2-1 采购订单物料明细表报表导出'!$D:$D=$A129),'2-1 采购订单物料明细表报表导出'!$H:$H,0))</f>
        <v>0</v>
      </c>
      <c r="F129" s="46" cm="1">
        <f t="array" ref="F129">SUM(IF((LEFT('2-1 采购订单物料明细表报表导出'!$K:$K,7)=F$1)*('2-1 采购订单物料明细表报表导出'!$D:$D=$A129),'2-1 采购订单物料明细表报表导出'!$H:$H,0))</f>
        <v>0</v>
      </c>
      <c r="G129" s="46" cm="1">
        <f t="array" ref="G129">SUM(IF((LEFT('2-1 采购订单物料明细表报表导出'!$K:$K,7)=G$1)*('2-1 采购订单物料明细表报表导出'!$D:$D=$A129),'2-1 采购订单物料明细表报表导出'!$H:$H,0))</f>
        <v>0</v>
      </c>
      <c r="H129" s="46" cm="1">
        <f t="array" ref="H129">SUM(IF((LEFT('2-1 采购订单物料明细表报表导出'!$K:$K,7)=H$1)*('2-1 采购订单物料明细表报表导出'!$D:$D=$A129),'2-1 采购订单物料明细表报表导出'!$H:$H,0))</f>
        <v>0</v>
      </c>
      <c r="I129" s="46" cm="1">
        <f t="array" ref="I129">SUM(IF((LEFT('2-1 采购订单物料明细表报表导出'!$K:$K,7)=I$1)*('2-1 采购订单物料明细表报表导出'!$D:$D=$A129),'2-1 采购订单物料明细表报表导出'!$H:$H,0))</f>
        <v>0</v>
      </c>
      <c r="J129" s="46" cm="1">
        <f t="array" ref="J129">SUM(IF((LEFT('2-1 采购订单物料明细表报表导出'!$K:$K,7)=J$1)*('2-1 采购订单物料明细表报表导出'!$D:$D=$A129),'2-1 采购订单物料明细表报表导出'!$H:$H,0))</f>
        <v>0</v>
      </c>
      <c r="K129" s="46" cm="1">
        <f t="array" ref="K129">SUM(IF((LEFT('2-1 采购订单物料明细表报表导出'!$K:$K,7)=K$1)*('2-1 采购订单物料明细表报表导出'!$D:$D=$A129),'2-1 采购订单物料明细表报表导出'!$H:$H,0))</f>
        <v>0</v>
      </c>
      <c r="L129" s="46" cm="1">
        <f t="array" ref="L129">SUM(IF((LEFT('2-1 采购订单物料明细表报表导出'!$K:$K,7)=L$1)*('2-1 采购订单物料明细表报表导出'!$D:$D=$A129),'2-1 采购订单物料明细表报表导出'!$H:$H,0))</f>
        <v>0</v>
      </c>
      <c r="M129" s="46" cm="1">
        <f t="array" ref="M129">SUM(IF((LEFT('2-1 采购订单物料明细表报表导出'!$K:$K,7)=M$1)*('2-1 采购订单物料明细表报表导出'!$D:$D=$A129),'2-1 采购订单物料明细表报表导出'!$H:$H,0))</f>
        <v>0</v>
      </c>
      <c r="N129" s="46" cm="1">
        <f t="array" ref="N129">SUM(IF((LEFT('2-1 采购订单物料明细表报表导出'!$K:$K,7)=N$1)*('2-1 采购订单物料明细表报表导出'!$D:$D=$A129),'2-1 采购订单物料明细表报表导出'!$H:$H,0))</f>
        <v>0</v>
      </c>
      <c r="O129" s="46" cm="1">
        <f t="array" ref="O129">SUM(IF((LEFT('2-1 采购订单物料明细表报表导出'!$K:$K,7)=O$1)*('2-1 采购订单物料明细表报表导出'!$D:$D=$A129),'2-1 采购订单物料明细表报表导出'!$H:$H,0))</f>
        <v>0</v>
      </c>
    </row>
    <row r="130" ht="16.5" spans="1:15">
      <c r="A130" s="17" t="s">
        <v>3560</v>
      </c>
      <c r="B130" s="47" t="s">
        <v>2080</v>
      </c>
      <c r="C130" s="48" t="s">
        <v>2081</v>
      </c>
      <c r="D130" s="46" cm="1">
        <f t="array" ref="D130">SUM(IF((LEFT('2-1 采购订单物料明细表报表导出'!$K:$K,7)=D$1)*('2-1 采购订单物料明细表报表导出'!$D:$D=$A130),'2-1 采购订单物料明细表报表导出'!$H:$H,0))</f>
        <v>0</v>
      </c>
      <c r="E130" s="46" cm="1">
        <f t="array" ref="E130">SUM(IF((LEFT('2-1 采购订单物料明细表报表导出'!$K:$K,7)=E$1)*('2-1 采购订单物料明细表报表导出'!$D:$D=$A130),'2-1 采购订单物料明细表报表导出'!$H:$H,0))</f>
        <v>0</v>
      </c>
      <c r="F130" s="46" cm="1">
        <f t="array" ref="F130">SUM(IF((LEFT('2-1 采购订单物料明细表报表导出'!$K:$K,7)=F$1)*('2-1 采购订单物料明细表报表导出'!$D:$D=$A130),'2-1 采购订单物料明细表报表导出'!$H:$H,0))</f>
        <v>0</v>
      </c>
      <c r="G130" s="46" cm="1">
        <f t="array" ref="G130">SUM(IF((LEFT('2-1 采购订单物料明细表报表导出'!$K:$K,7)=G$1)*('2-1 采购订单物料明细表报表导出'!$D:$D=$A130),'2-1 采购订单物料明细表报表导出'!$H:$H,0))</f>
        <v>0</v>
      </c>
      <c r="H130" s="46" cm="1">
        <f t="array" ref="H130">SUM(IF((LEFT('2-1 采购订单物料明细表报表导出'!$K:$K,7)=H$1)*('2-1 采购订单物料明细表报表导出'!$D:$D=$A130),'2-1 采购订单物料明细表报表导出'!$H:$H,0))</f>
        <v>0</v>
      </c>
      <c r="I130" s="46" cm="1">
        <f t="array" ref="I130">SUM(IF((LEFT('2-1 采购订单物料明细表报表导出'!$K:$K,7)=I$1)*('2-1 采购订单物料明细表报表导出'!$D:$D=$A130),'2-1 采购订单物料明细表报表导出'!$H:$H,0))</f>
        <v>0</v>
      </c>
      <c r="J130" s="46" cm="1">
        <f t="array" ref="J130">SUM(IF((LEFT('2-1 采购订单物料明细表报表导出'!$K:$K,7)=J$1)*('2-1 采购订单物料明细表报表导出'!$D:$D=$A130),'2-1 采购订单物料明细表报表导出'!$H:$H,0))</f>
        <v>0</v>
      </c>
      <c r="K130" s="46" cm="1">
        <f t="array" ref="K130">SUM(IF((LEFT('2-1 采购订单物料明细表报表导出'!$K:$K,7)=K$1)*('2-1 采购订单物料明细表报表导出'!$D:$D=$A130),'2-1 采购订单物料明细表报表导出'!$H:$H,0))</f>
        <v>0</v>
      </c>
      <c r="L130" s="46" cm="1">
        <f t="array" ref="L130">SUM(IF((LEFT('2-1 采购订单物料明细表报表导出'!$K:$K,7)=L$1)*('2-1 采购订单物料明细表报表导出'!$D:$D=$A130),'2-1 采购订单物料明细表报表导出'!$H:$H,0))</f>
        <v>0</v>
      </c>
      <c r="M130" s="46" cm="1">
        <f t="array" ref="M130">SUM(IF((LEFT('2-1 采购订单物料明细表报表导出'!$K:$K,7)=M$1)*('2-1 采购订单物料明细表报表导出'!$D:$D=$A130),'2-1 采购订单物料明细表报表导出'!$H:$H,0))</f>
        <v>0</v>
      </c>
      <c r="N130" s="46" cm="1">
        <f t="array" ref="N130">SUM(IF((LEFT('2-1 采购订单物料明细表报表导出'!$K:$K,7)=N$1)*('2-1 采购订单物料明细表报表导出'!$D:$D=$A130),'2-1 采购订单物料明细表报表导出'!$H:$H,0))</f>
        <v>0</v>
      </c>
      <c r="O130" s="46" cm="1">
        <f t="array" ref="O130">SUM(IF((LEFT('2-1 采购订单物料明细表报表导出'!$K:$K,7)=O$1)*('2-1 采购订单物料明细表报表导出'!$D:$D=$A130),'2-1 采购订单物料明细表报表导出'!$H:$H,0))</f>
        <v>0</v>
      </c>
    </row>
    <row r="131" ht="16.5" spans="1:15">
      <c r="A131" s="17" t="s">
        <v>3561</v>
      </c>
      <c r="B131" s="47" t="s">
        <v>2080</v>
      </c>
      <c r="C131" s="48" t="s">
        <v>2081</v>
      </c>
      <c r="D131" s="46" cm="1">
        <f t="array" ref="D131">SUM(IF((LEFT('2-1 采购订单物料明细表报表导出'!$K:$K,7)=D$1)*('2-1 采购订单物料明细表报表导出'!$D:$D=$A131),'2-1 采购订单物料明细表报表导出'!$H:$H,0))</f>
        <v>0</v>
      </c>
      <c r="E131" s="46" cm="1">
        <f t="array" ref="E131">SUM(IF((LEFT('2-1 采购订单物料明细表报表导出'!$K:$K,7)=E$1)*('2-1 采购订单物料明细表报表导出'!$D:$D=$A131),'2-1 采购订单物料明细表报表导出'!$H:$H,0))</f>
        <v>0</v>
      </c>
      <c r="F131" s="46" cm="1">
        <f t="array" ref="F131">SUM(IF((LEFT('2-1 采购订单物料明细表报表导出'!$K:$K,7)=F$1)*('2-1 采购订单物料明细表报表导出'!$D:$D=$A131),'2-1 采购订单物料明细表报表导出'!$H:$H,0))</f>
        <v>0</v>
      </c>
      <c r="G131" s="46" cm="1">
        <f t="array" ref="G131">SUM(IF((LEFT('2-1 采购订单物料明细表报表导出'!$K:$K,7)=G$1)*('2-1 采购订单物料明细表报表导出'!$D:$D=$A131),'2-1 采购订单物料明细表报表导出'!$H:$H,0))</f>
        <v>0</v>
      </c>
      <c r="H131" s="46" cm="1">
        <f t="array" ref="H131">SUM(IF((LEFT('2-1 采购订单物料明细表报表导出'!$K:$K,7)=H$1)*('2-1 采购订单物料明细表报表导出'!$D:$D=$A131),'2-1 采购订单物料明细表报表导出'!$H:$H,0))</f>
        <v>0</v>
      </c>
      <c r="I131" s="46" cm="1">
        <f t="array" ref="I131">SUM(IF((LEFT('2-1 采购订单物料明细表报表导出'!$K:$K,7)=I$1)*('2-1 采购订单物料明细表报表导出'!$D:$D=$A131),'2-1 采购订单物料明细表报表导出'!$H:$H,0))</f>
        <v>0</v>
      </c>
      <c r="J131" s="46" cm="1">
        <f t="array" ref="J131">SUM(IF((LEFT('2-1 采购订单物料明细表报表导出'!$K:$K,7)=J$1)*('2-1 采购订单物料明细表报表导出'!$D:$D=$A131),'2-1 采购订单物料明细表报表导出'!$H:$H,0))</f>
        <v>0</v>
      </c>
      <c r="K131" s="46" cm="1">
        <f t="array" ref="K131">SUM(IF((LEFT('2-1 采购订单物料明细表报表导出'!$K:$K,7)=K$1)*('2-1 采购订单物料明细表报表导出'!$D:$D=$A131),'2-1 采购订单物料明细表报表导出'!$H:$H,0))</f>
        <v>0</v>
      </c>
      <c r="L131" s="46" cm="1">
        <f t="array" ref="L131">SUM(IF((LEFT('2-1 采购订单物料明细表报表导出'!$K:$K,7)=L$1)*('2-1 采购订单物料明细表报表导出'!$D:$D=$A131),'2-1 采购订单物料明细表报表导出'!$H:$H,0))</f>
        <v>0</v>
      </c>
      <c r="M131" s="46" cm="1">
        <f t="array" ref="M131">SUM(IF((LEFT('2-1 采购订单物料明细表报表导出'!$K:$K,7)=M$1)*('2-1 采购订单物料明细表报表导出'!$D:$D=$A131),'2-1 采购订单物料明细表报表导出'!$H:$H,0))</f>
        <v>0</v>
      </c>
      <c r="N131" s="46" cm="1">
        <f t="array" ref="N131">SUM(IF((LEFT('2-1 采购订单物料明细表报表导出'!$K:$K,7)=N$1)*('2-1 采购订单物料明细表报表导出'!$D:$D=$A131),'2-1 采购订单物料明细表报表导出'!$H:$H,0))</f>
        <v>0</v>
      </c>
      <c r="O131" s="46" cm="1">
        <f t="array" ref="O131">SUM(IF((LEFT('2-1 采购订单物料明细表报表导出'!$K:$K,7)=O$1)*('2-1 采购订单物料明细表报表导出'!$D:$D=$A131),'2-1 采购订单物料明细表报表导出'!$H:$H,0))</f>
        <v>0</v>
      </c>
    </row>
    <row r="132" ht="16.5" spans="1:15">
      <c r="A132" s="17" t="s">
        <v>3562</v>
      </c>
      <c r="B132" s="47" t="s">
        <v>2080</v>
      </c>
      <c r="C132" s="48" t="s">
        <v>2081</v>
      </c>
      <c r="D132" s="46" cm="1">
        <f t="array" ref="D132">SUM(IF((LEFT('2-1 采购订单物料明细表报表导出'!$K:$K,7)=D$1)*('2-1 采购订单物料明细表报表导出'!$D:$D=$A132),'2-1 采购订单物料明细表报表导出'!$H:$H,0))</f>
        <v>0</v>
      </c>
      <c r="E132" s="46" cm="1">
        <f t="array" ref="E132">SUM(IF((LEFT('2-1 采购订单物料明细表报表导出'!$K:$K,7)=E$1)*('2-1 采购订单物料明细表报表导出'!$D:$D=$A132),'2-1 采购订单物料明细表报表导出'!$H:$H,0))</f>
        <v>0</v>
      </c>
      <c r="F132" s="46" cm="1">
        <f t="array" ref="F132">SUM(IF((LEFT('2-1 采购订单物料明细表报表导出'!$K:$K,7)=F$1)*('2-1 采购订单物料明细表报表导出'!$D:$D=$A132),'2-1 采购订单物料明细表报表导出'!$H:$H,0))</f>
        <v>0</v>
      </c>
      <c r="G132" s="46" cm="1">
        <f t="array" ref="G132">SUM(IF((LEFT('2-1 采购订单物料明细表报表导出'!$K:$K,7)=G$1)*('2-1 采购订单物料明细表报表导出'!$D:$D=$A132),'2-1 采购订单物料明细表报表导出'!$H:$H,0))</f>
        <v>0</v>
      </c>
      <c r="H132" s="46" cm="1">
        <f t="array" ref="H132">SUM(IF((LEFT('2-1 采购订单物料明细表报表导出'!$K:$K,7)=H$1)*('2-1 采购订单物料明细表报表导出'!$D:$D=$A132),'2-1 采购订单物料明细表报表导出'!$H:$H,0))</f>
        <v>0</v>
      </c>
      <c r="I132" s="46" cm="1">
        <f t="array" ref="I132">SUM(IF((LEFT('2-1 采购订单物料明细表报表导出'!$K:$K,7)=I$1)*('2-1 采购订单物料明细表报表导出'!$D:$D=$A132),'2-1 采购订单物料明细表报表导出'!$H:$H,0))</f>
        <v>0</v>
      </c>
      <c r="J132" s="46" cm="1">
        <f t="array" ref="J132">SUM(IF((LEFT('2-1 采购订单物料明细表报表导出'!$K:$K,7)=J$1)*('2-1 采购订单物料明细表报表导出'!$D:$D=$A132),'2-1 采购订单物料明细表报表导出'!$H:$H,0))</f>
        <v>0</v>
      </c>
      <c r="K132" s="46" cm="1">
        <f t="array" ref="K132">SUM(IF((LEFT('2-1 采购订单物料明细表报表导出'!$K:$K,7)=K$1)*('2-1 采购订单物料明细表报表导出'!$D:$D=$A132),'2-1 采购订单物料明细表报表导出'!$H:$H,0))</f>
        <v>0</v>
      </c>
      <c r="L132" s="46" cm="1">
        <f t="array" ref="L132">SUM(IF((LEFT('2-1 采购订单物料明细表报表导出'!$K:$K,7)=L$1)*('2-1 采购订单物料明细表报表导出'!$D:$D=$A132),'2-1 采购订单物料明细表报表导出'!$H:$H,0))</f>
        <v>0</v>
      </c>
      <c r="M132" s="46" cm="1">
        <f t="array" ref="M132">SUM(IF((LEFT('2-1 采购订单物料明细表报表导出'!$K:$K,7)=M$1)*('2-1 采购订单物料明细表报表导出'!$D:$D=$A132),'2-1 采购订单物料明细表报表导出'!$H:$H,0))</f>
        <v>0</v>
      </c>
      <c r="N132" s="46" cm="1">
        <f t="array" ref="N132">SUM(IF((LEFT('2-1 采购订单物料明细表报表导出'!$K:$K,7)=N$1)*('2-1 采购订单物料明细表报表导出'!$D:$D=$A132),'2-1 采购订单物料明细表报表导出'!$H:$H,0))</f>
        <v>0</v>
      </c>
      <c r="O132" s="46" cm="1">
        <f t="array" ref="O132">SUM(IF((LEFT('2-1 采购订单物料明细表报表导出'!$K:$K,7)=O$1)*('2-1 采购订单物料明细表报表导出'!$D:$D=$A132),'2-1 采购订单物料明细表报表导出'!$H:$H,0))</f>
        <v>0</v>
      </c>
    </row>
    <row r="133" ht="16.5" spans="1:15">
      <c r="A133" s="17" t="s">
        <v>3563</v>
      </c>
      <c r="B133" s="47" t="s">
        <v>2080</v>
      </c>
      <c r="C133" s="48" t="s">
        <v>2081</v>
      </c>
      <c r="D133" s="46" cm="1">
        <f t="array" ref="D133">SUM(IF((LEFT('2-1 采购订单物料明细表报表导出'!$K:$K,7)=D$1)*('2-1 采购订单物料明细表报表导出'!$D:$D=$A133),'2-1 采购订单物料明细表报表导出'!$H:$H,0))</f>
        <v>0</v>
      </c>
      <c r="E133" s="46" cm="1">
        <f t="array" ref="E133">SUM(IF((LEFT('2-1 采购订单物料明细表报表导出'!$K:$K,7)=E$1)*('2-1 采购订单物料明细表报表导出'!$D:$D=$A133),'2-1 采购订单物料明细表报表导出'!$H:$H,0))</f>
        <v>0</v>
      </c>
      <c r="F133" s="46" cm="1">
        <f t="array" ref="F133">SUM(IF((LEFT('2-1 采购订单物料明细表报表导出'!$K:$K,7)=F$1)*('2-1 采购订单物料明细表报表导出'!$D:$D=$A133),'2-1 采购订单物料明细表报表导出'!$H:$H,0))</f>
        <v>0</v>
      </c>
      <c r="G133" s="46" cm="1">
        <f t="array" ref="G133">SUM(IF((LEFT('2-1 采购订单物料明细表报表导出'!$K:$K,7)=G$1)*('2-1 采购订单物料明细表报表导出'!$D:$D=$A133),'2-1 采购订单物料明细表报表导出'!$H:$H,0))</f>
        <v>0</v>
      </c>
      <c r="H133" s="46" cm="1">
        <f t="array" ref="H133">SUM(IF((LEFT('2-1 采购订单物料明细表报表导出'!$K:$K,7)=H$1)*('2-1 采购订单物料明细表报表导出'!$D:$D=$A133),'2-1 采购订单物料明细表报表导出'!$H:$H,0))</f>
        <v>0</v>
      </c>
      <c r="I133" s="46" cm="1">
        <f t="array" ref="I133">SUM(IF((LEFT('2-1 采购订单物料明细表报表导出'!$K:$K,7)=I$1)*('2-1 采购订单物料明细表报表导出'!$D:$D=$A133),'2-1 采购订单物料明细表报表导出'!$H:$H,0))</f>
        <v>0</v>
      </c>
      <c r="J133" s="46" cm="1">
        <f t="array" ref="J133">SUM(IF((LEFT('2-1 采购订单物料明细表报表导出'!$K:$K,7)=J$1)*('2-1 采购订单物料明细表报表导出'!$D:$D=$A133),'2-1 采购订单物料明细表报表导出'!$H:$H,0))</f>
        <v>0</v>
      </c>
      <c r="K133" s="46" cm="1">
        <f t="array" ref="K133">SUM(IF((LEFT('2-1 采购订单物料明细表报表导出'!$K:$K,7)=K$1)*('2-1 采购订单物料明细表报表导出'!$D:$D=$A133),'2-1 采购订单物料明细表报表导出'!$H:$H,0))</f>
        <v>0</v>
      </c>
      <c r="L133" s="46" cm="1">
        <f t="array" ref="L133">SUM(IF((LEFT('2-1 采购订单物料明细表报表导出'!$K:$K,7)=L$1)*('2-1 采购订单物料明细表报表导出'!$D:$D=$A133),'2-1 采购订单物料明细表报表导出'!$H:$H,0))</f>
        <v>0</v>
      </c>
      <c r="M133" s="46" cm="1">
        <f t="array" ref="M133">SUM(IF((LEFT('2-1 采购订单物料明细表报表导出'!$K:$K,7)=M$1)*('2-1 采购订单物料明细表报表导出'!$D:$D=$A133),'2-1 采购订单物料明细表报表导出'!$H:$H,0))</f>
        <v>0</v>
      </c>
      <c r="N133" s="46" cm="1">
        <f t="array" ref="N133">SUM(IF((LEFT('2-1 采购订单物料明细表报表导出'!$K:$K,7)=N$1)*('2-1 采购订单物料明细表报表导出'!$D:$D=$A133),'2-1 采购订单物料明细表报表导出'!$H:$H,0))</f>
        <v>0</v>
      </c>
      <c r="O133" s="46" cm="1">
        <f t="array" ref="O133">SUM(IF((LEFT('2-1 采购订单物料明细表报表导出'!$K:$K,7)=O$1)*('2-1 采购订单物料明细表报表导出'!$D:$D=$A133),'2-1 采购订单物料明细表报表导出'!$H:$H,0))</f>
        <v>0</v>
      </c>
    </row>
    <row r="134" ht="16.5" spans="1:15">
      <c r="A134" s="17" t="s">
        <v>3564</v>
      </c>
      <c r="B134" s="47" t="s">
        <v>2080</v>
      </c>
      <c r="C134" s="48" t="s">
        <v>2081</v>
      </c>
      <c r="D134" s="46" cm="1">
        <f t="array" ref="D134">SUM(IF((LEFT('2-1 采购订单物料明细表报表导出'!$K:$K,7)=D$1)*('2-1 采购订单物料明细表报表导出'!$D:$D=$A134),'2-1 采购订单物料明细表报表导出'!$H:$H,0))</f>
        <v>0</v>
      </c>
      <c r="E134" s="46" cm="1">
        <f t="array" ref="E134">SUM(IF((LEFT('2-1 采购订单物料明细表报表导出'!$K:$K,7)=E$1)*('2-1 采购订单物料明细表报表导出'!$D:$D=$A134),'2-1 采购订单物料明细表报表导出'!$H:$H,0))</f>
        <v>0</v>
      </c>
      <c r="F134" s="46" cm="1">
        <f t="array" ref="F134">SUM(IF((LEFT('2-1 采购订单物料明细表报表导出'!$K:$K,7)=F$1)*('2-1 采购订单物料明细表报表导出'!$D:$D=$A134),'2-1 采购订单物料明细表报表导出'!$H:$H,0))</f>
        <v>0</v>
      </c>
      <c r="G134" s="46" cm="1">
        <f t="array" ref="G134">SUM(IF((LEFT('2-1 采购订单物料明细表报表导出'!$K:$K,7)=G$1)*('2-1 采购订单物料明细表报表导出'!$D:$D=$A134),'2-1 采购订单物料明细表报表导出'!$H:$H,0))</f>
        <v>0</v>
      </c>
      <c r="H134" s="46" cm="1">
        <f t="array" ref="H134">SUM(IF((LEFT('2-1 采购订单物料明细表报表导出'!$K:$K,7)=H$1)*('2-1 采购订单物料明细表报表导出'!$D:$D=$A134),'2-1 采购订单物料明细表报表导出'!$H:$H,0))</f>
        <v>0</v>
      </c>
      <c r="I134" s="46" cm="1">
        <f t="array" ref="I134">SUM(IF((LEFT('2-1 采购订单物料明细表报表导出'!$K:$K,7)=I$1)*('2-1 采购订单物料明细表报表导出'!$D:$D=$A134),'2-1 采购订单物料明细表报表导出'!$H:$H,0))</f>
        <v>0</v>
      </c>
      <c r="J134" s="46" cm="1">
        <f t="array" ref="J134">SUM(IF((LEFT('2-1 采购订单物料明细表报表导出'!$K:$K,7)=J$1)*('2-1 采购订单物料明细表报表导出'!$D:$D=$A134),'2-1 采购订单物料明细表报表导出'!$H:$H,0))</f>
        <v>0</v>
      </c>
      <c r="K134" s="46" cm="1">
        <f t="array" ref="K134">SUM(IF((LEFT('2-1 采购订单物料明细表报表导出'!$K:$K,7)=K$1)*('2-1 采购订单物料明细表报表导出'!$D:$D=$A134),'2-1 采购订单物料明细表报表导出'!$H:$H,0))</f>
        <v>0</v>
      </c>
      <c r="L134" s="46" cm="1">
        <f t="array" ref="L134">SUM(IF((LEFT('2-1 采购订单物料明细表报表导出'!$K:$K,7)=L$1)*('2-1 采购订单物料明细表报表导出'!$D:$D=$A134),'2-1 采购订单物料明细表报表导出'!$H:$H,0))</f>
        <v>0</v>
      </c>
      <c r="M134" s="46" cm="1">
        <f t="array" ref="M134">SUM(IF((LEFT('2-1 采购订单物料明细表报表导出'!$K:$K,7)=M$1)*('2-1 采购订单物料明细表报表导出'!$D:$D=$A134),'2-1 采购订单物料明细表报表导出'!$H:$H,0))</f>
        <v>0</v>
      </c>
      <c r="N134" s="46" cm="1">
        <f t="array" ref="N134">SUM(IF((LEFT('2-1 采购订单物料明细表报表导出'!$K:$K,7)=N$1)*('2-1 采购订单物料明细表报表导出'!$D:$D=$A134),'2-1 采购订单物料明细表报表导出'!$H:$H,0))</f>
        <v>0</v>
      </c>
      <c r="O134" s="46" cm="1">
        <f t="array" ref="O134">SUM(IF((LEFT('2-1 采购订单物料明细表报表导出'!$K:$K,7)=O$1)*('2-1 采购订单物料明细表报表导出'!$D:$D=$A134),'2-1 采购订单物料明细表报表导出'!$H:$H,0))</f>
        <v>0</v>
      </c>
    </row>
    <row r="135" ht="16.5" spans="1:15">
      <c r="A135" s="17" t="s">
        <v>3565</v>
      </c>
      <c r="B135" s="47" t="s">
        <v>2080</v>
      </c>
      <c r="C135" s="48" t="s">
        <v>2081</v>
      </c>
      <c r="D135" s="46" cm="1">
        <f t="array" ref="D135">SUM(IF((LEFT('2-1 采购订单物料明细表报表导出'!$K:$K,7)=D$1)*('2-1 采购订单物料明细表报表导出'!$D:$D=$A135),'2-1 采购订单物料明细表报表导出'!$H:$H,0))</f>
        <v>0</v>
      </c>
      <c r="E135" s="46" cm="1">
        <f t="array" ref="E135">SUM(IF((LEFT('2-1 采购订单物料明细表报表导出'!$K:$K,7)=E$1)*('2-1 采购订单物料明细表报表导出'!$D:$D=$A135),'2-1 采购订单物料明细表报表导出'!$H:$H,0))</f>
        <v>0</v>
      </c>
      <c r="F135" s="46" cm="1">
        <f t="array" ref="F135">SUM(IF((LEFT('2-1 采购订单物料明细表报表导出'!$K:$K,7)=F$1)*('2-1 采购订单物料明细表报表导出'!$D:$D=$A135),'2-1 采购订单物料明细表报表导出'!$H:$H,0))</f>
        <v>0</v>
      </c>
      <c r="G135" s="46" cm="1">
        <f t="array" ref="G135">SUM(IF((LEFT('2-1 采购订单物料明细表报表导出'!$K:$K,7)=G$1)*('2-1 采购订单物料明细表报表导出'!$D:$D=$A135),'2-1 采购订单物料明细表报表导出'!$H:$H,0))</f>
        <v>0</v>
      </c>
      <c r="H135" s="46" cm="1">
        <f t="array" ref="H135">SUM(IF((LEFT('2-1 采购订单物料明细表报表导出'!$K:$K,7)=H$1)*('2-1 采购订单物料明细表报表导出'!$D:$D=$A135),'2-1 采购订单物料明细表报表导出'!$H:$H,0))</f>
        <v>0</v>
      </c>
      <c r="I135" s="46" cm="1">
        <f t="array" ref="I135">SUM(IF((LEFT('2-1 采购订单物料明细表报表导出'!$K:$K,7)=I$1)*('2-1 采购订单物料明细表报表导出'!$D:$D=$A135),'2-1 采购订单物料明细表报表导出'!$H:$H,0))</f>
        <v>0</v>
      </c>
      <c r="J135" s="46" cm="1">
        <f t="array" ref="J135">SUM(IF((LEFT('2-1 采购订单物料明细表报表导出'!$K:$K,7)=J$1)*('2-1 采购订单物料明细表报表导出'!$D:$D=$A135),'2-1 采购订单物料明细表报表导出'!$H:$H,0))</f>
        <v>0</v>
      </c>
      <c r="K135" s="46" cm="1">
        <f t="array" ref="K135">SUM(IF((LEFT('2-1 采购订单物料明细表报表导出'!$K:$K,7)=K$1)*('2-1 采购订单物料明细表报表导出'!$D:$D=$A135),'2-1 采购订单物料明细表报表导出'!$H:$H,0))</f>
        <v>0</v>
      </c>
      <c r="L135" s="46" cm="1">
        <f t="array" ref="L135">SUM(IF((LEFT('2-1 采购订单物料明细表报表导出'!$K:$K,7)=L$1)*('2-1 采购订单物料明细表报表导出'!$D:$D=$A135),'2-1 采购订单物料明细表报表导出'!$H:$H,0))</f>
        <v>0</v>
      </c>
      <c r="M135" s="46" cm="1">
        <f t="array" ref="M135">SUM(IF((LEFT('2-1 采购订单物料明细表报表导出'!$K:$K,7)=M$1)*('2-1 采购订单物料明细表报表导出'!$D:$D=$A135),'2-1 采购订单物料明细表报表导出'!$H:$H,0))</f>
        <v>0</v>
      </c>
      <c r="N135" s="46" cm="1">
        <f t="array" ref="N135">SUM(IF((LEFT('2-1 采购订单物料明细表报表导出'!$K:$K,7)=N$1)*('2-1 采购订单物料明细表报表导出'!$D:$D=$A135),'2-1 采购订单物料明细表报表导出'!$H:$H,0))</f>
        <v>0</v>
      </c>
      <c r="O135" s="46" cm="1">
        <f t="array" ref="O135">SUM(IF((LEFT('2-1 采购订单物料明细表报表导出'!$K:$K,7)=O$1)*('2-1 采购订单物料明细表报表导出'!$D:$D=$A135),'2-1 采购订单物料明细表报表导出'!$H:$H,0))</f>
        <v>0</v>
      </c>
    </row>
    <row r="136" ht="16.5" spans="1:15">
      <c r="A136" s="17" t="s">
        <v>3566</v>
      </c>
      <c r="B136" s="47" t="s">
        <v>2080</v>
      </c>
      <c r="C136" s="48" t="s">
        <v>2081</v>
      </c>
      <c r="D136" s="46" cm="1">
        <f t="array" ref="D136">SUM(IF((LEFT('2-1 采购订单物料明细表报表导出'!$K:$K,7)=D$1)*('2-1 采购订单物料明细表报表导出'!$D:$D=$A136),'2-1 采购订单物料明细表报表导出'!$H:$H,0))</f>
        <v>0</v>
      </c>
      <c r="E136" s="46" cm="1">
        <f t="array" ref="E136">SUM(IF((LEFT('2-1 采购订单物料明细表报表导出'!$K:$K,7)=E$1)*('2-1 采购订单物料明细表报表导出'!$D:$D=$A136),'2-1 采购订单物料明细表报表导出'!$H:$H,0))</f>
        <v>0</v>
      </c>
      <c r="F136" s="46" cm="1">
        <f t="array" ref="F136">SUM(IF((LEFT('2-1 采购订单物料明细表报表导出'!$K:$K,7)=F$1)*('2-1 采购订单物料明细表报表导出'!$D:$D=$A136),'2-1 采购订单物料明细表报表导出'!$H:$H,0))</f>
        <v>0</v>
      </c>
      <c r="G136" s="46" cm="1">
        <f t="array" ref="G136">SUM(IF((LEFT('2-1 采购订单物料明细表报表导出'!$K:$K,7)=G$1)*('2-1 采购订单物料明细表报表导出'!$D:$D=$A136),'2-1 采购订单物料明细表报表导出'!$H:$H,0))</f>
        <v>0</v>
      </c>
      <c r="H136" s="46" cm="1">
        <f t="array" ref="H136">SUM(IF((LEFT('2-1 采购订单物料明细表报表导出'!$K:$K,7)=H$1)*('2-1 采购订单物料明细表报表导出'!$D:$D=$A136),'2-1 采购订单物料明细表报表导出'!$H:$H,0))</f>
        <v>0</v>
      </c>
      <c r="I136" s="46" cm="1">
        <f t="array" ref="I136">SUM(IF((LEFT('2-1 采购订单物料明细表报表导出'!$K:$K,7)=I$1)*('2-1 采购订单物料明细表报表导出'!$D:$D=$A136),'2-1 采购订单物料明细表报表导出'!$H:$H,0))</f>
        <v>0</v>
      </c>
      <c r="J136" s="46" cm="1">
        <f t="array" ref="J136">SUM(IF((LEFT('2-1 采购订单物料明细表报表导出'!$K:$K,7)=J$1)*('2-1 采购订单物料明细表报表导出'!$D:$D=$A136),'2-1 采购订单物料明细表报表导出'!$H:$H,0))</f>
        <v>0</v>
      </c>
      <c r="K136" s="46" cm="1">
        <f t="array" ref="K136">SUM(IF((LEFT('2-1 采购订单物料明细表报表导出'!$K:$K,7)=K$1)*('2-1 采购订单物料明细表报表导出'!$D:$D=$A136),'2-1 采购订单物料明细表报表导出'!$H:$H,0))</f>
        <v>0</v>
      </c>
      <c r="L136" s="46" cm="1">
        <f t="array" ref="L136">SUM(IF((LEFT('2-1 采购订单物料明细表报表导出'!$K:$K,7)=L$1)*('2-1 采购订单物料明细表报表导出'!$D:$D=$A136),'2-1 采购订单物料明细表报表导出'!$H:$H,0))</f>
        <v>0</v>
      </c>
      <c r="M136" s="46" cm="1">
        <f t="array" ref="M136">SUM(IF((LEFT('2-1 采购订单物料明细表报表导出'!$K:$K,7)=M$1)*('2-1 采购订单物料明细表报表导出'!$D:$D=$A136),'2-1 采购订单物料明细表报表导出'!$H:$H,0))</f>
        <v>0</v>
      </c>
      <c r="N136" s="46" cm="1">
        <f t="array" ref="N136">SUM(IF((LEFT('2-1 采购订单物料明细表报表导出'!$K:$K,7)=N$1)*('2-1 采购订单物料明细表报表导出'!$D:$D=$A136),'2-1 采购订单物料明细表报表导出'!$H:$H,0))</f>
        <v>0</v>
      </c>
      <c r="O136" s="46" cm="1">
        <f t="array" ref="O136">SUM(IF((LEFT('2-1 采购订单物料明细表报表导出'!$K:$K,7)=O$1)*('2-1 采购订单物料明细表报表导出'!$D:$D=$A136),'2-1 采购订单物料明细表报表导出'!$H:$H,0))</f>
        <v>0</v>
      </c>
    </row>
    <row r="137" ht="16.5" spans="1:15">
      <c r="A137" s="17" t="s">
        <v>3567</v>
      </c>
      <c r="B137" s="47" t="s">
        <v>2080</v>
      </c>
      <c r="C137" s="48" t="s">
        <v>2081</v>
      </c>
      <c r="D137" s="46" cm="1">
        <f t="array" ref="D137">SUM(IF((LEFT('2-1 采购订单物料明细表报表导出'!$K:$K,7)=D$1)*('2-1 采购订单物料明细表报表导出'!$D:$D=$A137),'2-1 采购订单物料明细表报表导出'!$H:$H,0))</f>
        <v>0</v>
      </c>
      <c r="E137" s="46" cm="1">
        <f t="array" ref="E137">SUM(IF((LEFT('2-1 采购订单物料明细表报表导出'!$K:$K,7)=E$1)*('2-1 采购订单物料明细表报表导出'!$D:$D=$A137),'2-1 采购订单物料明细表报表导出'!$H:$H,0))</f>
        <v>0</v>
      </c>
      <c r="F137" s="46" cm="1">
        <f t="array" ref="F137">SUM(IF((LEFT('2-1 采购订单物料明细表报表导出'!$K:$K,7)=F$1)*('2-1 采购订单物料明细表报表导出'!$D:$D=$A137),'2-1 采购订单物料明细表报表导出'!$H:$H,0))</f>
        <v>0</v>
      </c>
      <c r="G137" s="46" cm="1">
        <f t="array" ref="G137">SUM(IF((LEFT('2-1 采购订单物料明细表报表导出'!$K:$K,7)=G$1)*('2-1 采购订单物料明细表报表导出'!$D:$D=$A137),'2-1 采购订单物料明细表报表导出'!$H:$H,0))</f>
        <v>0</v>
      </c>
      <c r="H137" s="46" cm="1">
        <f t="array" ref="H137">SUM(IF((LEFT('2-1 采购订单物料明细表报表导出'!$K:$K,7)=H$1)*('2-1 采购订单物料明细表报表导出'!$D:$D=$A137),'2-1 采购订单物料明细表报表导出'!$H:$H,0))</f>
        <v>0</v>
      </c>
      <c r="I137" s="46" cm="1">
        <f t="array" ref="I137">SUM(IF((LEFT('2-1 采购订单物料明细表报表导出'!$K:$K,7)=I$1)*('2-1 采购订单物料明细表报表导出'!$D:$D=$A137),'2-1 采购订单物料明细表报表导出'!$H:$H,0))</f>
        <v>0</v>
      </c>
      <c r="J137" s="46" cm="1">
        <f t="array" ref="J137">SUM(IF((LEFT('2-1 采购订单物料明细表报表导出'!$K:$K,7)=J$1)*('2-1 采购订单物料明细表报表导出'!$D:$D=$A137),'2-1 采购订单物料明细表报表导出'!$H:$H,0))</f>
        <v>0</v>
      </c>
      <c r="K137" s="46" cm="1">
        <f t="array" ref="K137">SUM(IF((LEFT('2-1 采购订单物料明细表报表导出'!$K:$K,7)=K$1)*('2-1 采购订单物料明细表报表导出'!$D:$D=$A137),'2-1 采购订单物料明细表报表导出'!$H:$H,0))</f>
        <v>0</v>
      </c>
      <c r="L137" s="46" cm="1">
        <f t="array" ref="L137">SUM(IF((LEFT('2-1 采购订单物料明细表报表导出'!$K:$K,7)=L$1)*('2-1 采购订单物料明细表报表导出'!$D:$D=$A137),'2-1 采购订单物料明细表报表导出'!$H:$H,0))</f>
        <v>0</v>
      </c>
      <c r="M137" s="46" cm="1">
        <f t="array" ref="M137">SUM(IF((LEFT('2-1 采购订单物料明细表报表导出'!$K:$K,7)=M$1)*('2-1 采购订单物料明细表报表导出'!$D:$D=$A137),'2-1 采购订单物料明细表报表导出'!$H:$H,0))</f>
        <v>0</v>
      </c>
      <c r="N137" s="46" cm="1">
        <f t="array" ref="N137">SUM(IF((LEFT('2-1 采购订单物料明细表报表导出'!$K:$K,7)=N$1)*('2-1 采购订单物料明细表报表导出'!$D:$D=$A137),'2-1 采购订单物料明细表报表导出'!$H:$H,0))</f>
        <v>0</v>
      </c>
      <c r="O137" s="46" cm="1">
        <f t="array" ref="O137">SUM(IF((LEFT('2-1 采购订单物料明细表报表导出'!$K:$K,7)=O$1)*('2-1 采购订单物料明细表报表导出'!$D:$D=$A137),'2-1 采购订单物料明细表报表导出'!$H:$H,0))</f>
        <v>0</v>
      </c>
    </row>
    <row r="138" ht="16.5" spans="1:15">
      <c r="A138" s="17" t="s">
        <v>3568</v>
      </c>
      <c r="B138" s="47" t="s">
        <v>2080</v>
      </c>
      <c r="C138" s="48" t="s">
        <v>2081</v>
      </c>
      <c r="D138" s="46" cm="1">
        <f t="array" ref="D138">SUM(IF((LEFT('2-1 采购订单物料明细表报表导出'!$K:$K,7)=D$1)*('2-1 采购订单物料明细表报表导出'!$D:$D=$A138),'2-1 采购订单物料明细表报表导出'!$H:$H,0))</f>
        <v>0</v>
      </c>
      <c r="E138" s="46" cm="1">
        <f t="array" ref="E138">SUM(IF((LEFT('2-1 采购订单物料明细表报表导出'!$K:$K,7)=E$1)*('2-1 采购订单物料明细表报表导出'!$D:$D=$A138),'2-1 采购订单物料明细表报表导出'!$H:$H,0))</f>
        <v>0</v>
      </c>
      <c r="F138" s="46" cm="1">
        <f t="array" ref="F138">SUM(IF((LEFT('2-1 采购订单物料明细表报表导出'!$K:$K,7)=F$1)*('2-1 采购订单物料明细表报表导出'!$D:$D=$A138),'2-1 采购订单物料明细表报表导出'!$H:$H,0))</f>
        <v>0</v>
      </c>
      <c r="G138" s="46" cm="1">
        <f t="array" ref="G138">SUM(IF((LEFT('2-1 采购订单物料明细表报表导出'!$K:$K,7)=G$1)*('2-1 采购订单物料明细表报表导出'!$D:$D=$A138),'2-1 采购订单物料明细表报表导出'!$H:$H,0))</f>
        <v>0</v>
      </c>
      <c r="H138" s="46" cm="1">
        <f t="array" ref="H138">SUM(IF((LEFT('2-1 采购订单物料明细表报表导出'!$K:$K,7)=H$1)*('2-1 采购订单物料明细表报表导出'!$D:$D=$A138),'2-1 采购订单物料明细表报表导出'!$H:$H,0))</f>
        <v>0</v>
      </c>
      <c r="I138" s="46" cm="1">
        <f t="array" ref="I138">SUM(IF((LEFT('2-1 采购订单物料明细表报表导出'!$K:$K,7)=I$1)*('2-1 采购订单物料明细表报表导出'!$D:$D=$A138),'2-1 采购订单物料明细表报表导出'!$H:$H,0))</f>
        <v>0</v>
      </c>
      <c r="J138" s="46" cm="1">
        <f t="array" ref="J138">SUM(IF((LEFT('2-1 采购订单物料明细表报表导出'!$K:$K,7)=J$1)*('2-1 采购订单物料明细表报表导出'!$D:$D=$A138),'2-1 采购订单物料明细表报表导出'!$H:$H,0))</f>
        <v>0</v>
      </c>
      <c r="K138" s="46" cm="1">
        <f t="array" ref="K138">SUM(IF((LEFT('2-1 采购订单物料明细表报表导出'!$K:$K,7)=K$1)*('2-1 采购订单物料明细表报表导出'!$D:$D=$A138),'2-1 采购订单物料明细表报表导出'!$H:$H,0))</f>
        <v>0</v>
      </c>
      <c r="L138" s="46" cm="1">
        <f t="array" ref="L138">SUM(IF((LEFT('2-1 采购订单物料明细表报表导出'!$K:$K,7)=L$1)*('2-1 采购订单物料明细表报表导出'!$D:$D=$A138),'2-1 采购订单物料明细表报表导出'!$H:$H,0))</f>
        <v>0</v>
      </c>
      <c r="M138" s="46" cm="1">
        <f t="array" ref="M138">SUM(IF((LEFT('2-1 采购订单物料明细表报表导出'!$K:$K,7)=M$1)*('2-1 采购订单物料明细表报表导出'!$D:$D=$A138),'2-1 采购订单物料明细表报表导出'!$H:$H,0))</f>
        <v>0</v>
      </c>
      <c r="N138" s="46" cm="1">
        <f t="array" ref="N138">SUM(IF((LEFT('2-1 采购订单物料明细表报表导出'!$K:$K,7)=N$1)*('2-1 采购订单物料明细表报表导出'!$D:$D=$A138),'2-1 采购订单物料明细表报表导出'!$H:$H,0))</f>
        <v>0</v>
      </c>
      <c r="O138" s="46" cm="1">
        <f t="array" ref="O138">SUM(IF((LEFT('2-1 采购订单物料明细表报表导出'!$K:$K,7)=O$1)*('2-1 采购订单物料明细表报表导出'!$D:$D=$A138),'2-1 采购订单物料明细表报表导出'!$H:$H,0))</f>
        <v>0</v>
      </c>
    </row>
    <row r="139" ht="16.5" spans="1:15">
      <c r="A139" s="17" t="s">
        <v>3569</v>
      </c>
      <c r="B139" s="47" t="s">
        <v>2080</v>
      </c>
      <c r="C139" s="48" t="s">
        <v>2081</v>
      </c>
      <c r="D139" s="46" cm="1">
        <f t="array" ref="D139">SUM(IF((LEFT('2-1 采购订单物料明细表报表导出'!$K:$K,7)=D$1)*('2-1 采购订单物料明细表报表导出'!$D:$D=$A139),'2-1 采购订单物料明细表报表导出'!$H:$H,0))</f>
        <v>0</v>
      </c>
      <c r="E139" s="46" cm="1">
        <f t="array" ref="E139">SUM(IF((LEFT('2-1 采购订单物料明细表报表导出'!$K:$K,7)=E$1)*('2-1 采购订单物料明细表报表导出'!$D:$D=$A139),'2-1 采购订单物料明细表报表导出'!$H:$H,0))</f>
        <v>0</v>
      </c>
      <c r="F139" s="46" cm="1">
        <f t="array" ref="F139">SUM(IF((LEFT('2-1 采购订单物料明细表报表导出'!$K:$K,7)=F$1)*('2-1 采购订单物料明细表报表导出'!$D:$D=$A139),'2-1 采购订单物料明细表报表导出'!$H:$H,0))</f>
        <v>0</v>
      </c>
      <c r="G139" s="46" cm="1">
        <f t="array" ref="G139">SUM(IF((LEFT('2-1 采购订单物料明细表报表导出'!$K:$K,7)=G$1)*('2-1 采购订单物料明细表报表导出'!$D:$D=$A139),'2-1 采购订单物料明细表报表导出'!$H:$H,0))</f>
        <v>0</v>
      </c>
      <c r="H139" s="46" cm="1">
        <f t="array" ref="H139">SUM(IF((LEFT('2-1 采购订单物料明细表报表导出'!$K:$K,7)=H$1)*('2-1 采购订单物料明细表报表导出'!$D:$D=$A139),'2-1 采购订单物料明细表报表导出'!$H:$H,0))</f>
        <v>0</v>
      </c>
      <c r="I139" s="46" cm="1">
        <f t="array" ref="I139">SUM(IF((LEFT('2-1 采购订单物料明细表报表导出'!$K:$K,7)=I$1)*('2-1 采购订单物料明细表报表导出'!$D:$D=$A139),'2-1 采购订单物料明细表报表导出'!$H:$H,0))</f>
        <v>0</v>
      </c>
      <c r="J139" s="46" cm="1">
        <f t="array" ref="J139">SUM(IF((LEFT('2-1 采购订单物料明细表报表导出'!$K:$K,7)=J$1)*('2-1 采购订单物料明细表报表导出'!$D:$D=$A139),'2-1 采购订单物料明细表报表导出'!$H:$H,0))</f>
        <v>0</v>
      </c>
      <c r="K139" s="46" cm="1">
        <f t="array" ref="K139">SUM(IF((LEFT('2-1 采购订单物料明细表报表导出'!$K:$K,7)=K$1)*('2-1 采购订单物料明细表报表导出'!$D:$D=$A139),'2-1 采购订单物料明细表报表导出'!$H:$H,0))</f>
        <v>0</v>
      </c>
      <c r="L139" s="46" cm="1">
        <f t="array" ref="L139">SUM(IF((LEFT('2-1 采购订单物料明细表报表导出'!$K:$K,7)=L$1)*('2-1 采购订单物料明细表报表导出'!$D:$D=$A139),'2-1 采购订单物料明细表报表导出'!$H:$H,0))</f>
        <v>0</v>
      </c>
      <c r="M139" s="46" cm="1">
        <f t="array" ref="M139">SUM(IF((LEFT('2-1 采购订单物料明细表报表导出'!$K:$K,7)=M$1)*('2-1 采购订单物料明细表报表导出'!$D:$D=$A139),'2-1 采购订单物料明细表报表导出'!$H:$H,0))</f>
        <v>0</v>
      </c>
      <c r="N139" s="46" cm="1">
        <f t="array" ref="N139">SUM(IF((LEFT('2-1 采购订单物料明细表报表导出'!$K:$K,7)=N$1)*('2-1 采购订单物料明细表报表导出'!$D:$D=$A139),'2-1 采购订单物料明细表报表导出'!$H:$H,0))</f>
        <v>0</v>
      </c>
      <c r="O139" s="46" cm="1">
        <f t="array" ref="O139">SUM(IF((LEFT('2-1 采购订单物料明细表报表导出'!$K:$K,7)=O$1)*('2-1 采购订单物料明细表报表导出'!$D:$D=$A139),'2-1 采购订单物料明细表报表导出'!$H:$H,0))</f>
        <v>0</v>
      </c>
    </row>
    <row r="140" ht="16.5" spans="1:15">
      <c r="A140" s="17" t="s">
        <v>3570</v>
      </c>
      <c r="B140" s="47" t="s">
        <v>2080</v>
      </c>
      <c r="C140" s="48" t="s">
        <v>2081</v>
      </c>
      <c r="D140" s="46" cm="1">
        <f t="array" ref="D140">SUM(IF((LEFT('2-1 采购订单物料明细表报表导出'!$K:$K,7)=D$1)*('2-1 采购订单物料明细表报表导出'!$D:$D=$A140),'2-1 采购订单物料明细表报表导出'!$H:$H,0))</f>
        <v>0</v>
      </c>
      <c r="E140" s="46" cm="1">
        <f t="array" ref="E140">SUM(IF((LEFT('2-1 采购订单物料明细表报表导出'!$K:$K,7)=E$1)*('2-1 采购订单物料明细表报表导出'!$D:$D=$A140),'2-1 采购订单物料明细表报表导出'!$H:$H,0))</f>
        <v>0</v>
      </c>
      <c r="F140" s="46" cm="1">
        <f t="array" ref="F140">SUM(IF((LEFT('2-1 采购订单物料明细表报表导出'!$K:$K,7)=F$1)*('2-1 采购订单物料明细表报表导出'!$D:$D=$A140),'2-1 采购订单物料明细表报表导出'!$H:$H,0))</f>
        <v>0</v>
      </c>
      <c r="G140" s="46" cm="1">
        <f t="array" ref="G140">SUM(IF((LEFT('2-1 采购订单物料明细表报表导出'!$K:$K,7)=G$1)*('2-1 采购订单物料明细表报表导出'!$D:$D=$A140),'2-1 采购订单物料明细表报表导出'!$H:$H,0))</f>
        <v>0</v>
      </c>
      <c r="H140" s="46" cm="1">
        <f t="array" ref="H140">SUM(IF((LEFT('2-1 采购订单物料明细表报表导出'!$K:$K,7)=H$1)*('2-1 采购订单物料明细表报表导出'!$D:$D=$A140),'2-1 采购订单物料明细表报表导出'!$H:$H,0))</f>
        <v>0</v>
      </c>
      <c r="I140" s="46" cm="1">
        <f t="array" ref="I140">SUM(IF((LEFT('2-1 采购订单物料明细表报表导出'!$K:$K,7)=I$1)*('2-1 采购订单物料明细表报表导出'!$D:$D=$A140),'2-1 采购订单物料明细表报表导出'!$H:$H,0))</f>
        <v>0</v>
      </c>
      <c r="J140" s="46" cm="1">
        <f t="array" ref="J140">SUM(IF((LEFT('2-1 采购订单物料明细表报表导出'!$K:$K,7)=J$1)*('2-1 采购订单物料明细表报表导出'!$D:$D=$A140),'2-1 采购订单物料明细表报表导出'!$H:$H,0))</f>
        <v>0</v>
      </c>
      <c r="K140" s="46" cm="1">
        <f t="array" ref="K140">SUM(IF((LEFT('2-1 采购订单物料明细表报表导出'!$K:$K,7)=K$1)*('2-1 采购订单物料明细表报表导出'!$D:$D=$A140),'2-1 采购订单物料明细表报表导出'!$H:$H,0))</f>
        <v>0</v>
      </c>
      <c r="L140" s="46" cm="1">
        <f t="array" ref="L140">SUM(IF((LEFT('2-1 采购订单物料明细表报表导出'!$K:$K,7)=L$1)*('2-1 采购订单物料明细表报表导出'!$D:$D=$A140),'2-1 采购订单物料明细表报表导出'!$H:$H,0))</f>
        <v>0</v>
      </c>
      <c r="M140" s="46" cm="1">
        <f t="array" ref="M140">SUM(IF((LEFT('2-1 采购订单物料明细表报表导出'!$K:$K,7)=M$1)*('2-1 采购订单物料明细表报表导出'!$D:$D=$A140),'2-1 采购订单物料明细表报表导出'!$H:$H,0))</f>
        <v>0</v>
      </c>
      <c r="N140" s="46" cm="1">
        <f t="array" ref="N140">SUM(IF((LEFT('2-1 采购订单物料明细表报表导出'!$K:$K,7)=N$1)*('2-1 采购订单物料明细表报表导出'!$D:$D=$A140),'2-1 采购订单物料明细表报表导出'!$H:$H,0))</f>
        <v>0</v>
      </c>
      <c r="O140" s="46" cm="1">
        <f t="array" ref="O140">SUM(IF((LEFT('2-1 采购订单物料明细表报表导出'!$K:$K,7)=O$1)*('2-1 采购订单物料明细表报表导出'!$D:$D=$A140),'2-1 采购订单物料明细表报表导出'!$H:$H,0))</f>
        <v>0</v>
      </c>
    </row>
    <row r="141" ht="16.5" spans="1:15">
      <c r="A141" s="17" t="s">
        <v>3571</v>
      </c>
      <c r="B141" s="47" t="s">
        <v>2120</v>
      </c>
      <c r="C141" s="48" t="s">
        <v>2121</v>
      </c>
      <c r="D141" s="46" cm="1">
        <f t="array" ref="D141">SUM(IF((LEFT('2-1 采购订单物料明细表报表导出'!$K:$K,7)=D$1)*('2-1 采购订单物料明细表报表导出'!$D:$D=$A141),'2-1 采购订单物料明细表报表导出'!$H:$H,0))</f>
        <v>0</v>
      </c>
      <c r="E141" s="46" cm="1">
        <f t="array" ref="E141">SUM(IF((LEFT('2-1 采购订单物料明细表报表导出'!$K:$K,7)=E$1)*('2-1 采购订单物料明细表报表导出'!$D:$D=$A141),'2-1 采购订单物料明细表报表导出'!$H:$H,0))</f>
        <v>0</v>
      </c>
      <c r="F141" s="46" cm="1">
        <f t="array" ref="F141">SUM(IF((LEFT('2-1 采购订单物料明细表报表导出'!$K:$K,7)=F$1)*('2-1 采购订单物料明细表报表导出'!$D:$D=$A141),'2-1 采购订单物料明细表报表导出'!$H:$H,0))</f>
        <v>0</v>
      </c>
      <c r="G141" s="46" cm="1">
        <f t="array" ref="G141">SUM(IF((LEFT('2-1 采购订单物料明细表报表导出'!$K:$K,7)=G$1)*('2-1 采购订单物料明细表报表导出'!$D:$D=$A141),'2-1 采购订单物料明细表报表导出'!$H:$H,0))</f>
        <v>0</v>
      </c>
      <c r="H141" s="46" cm="1">
        <f t="array" ref="H141">SUM(IF((LEFT('2-1 采购订单物料明细表报表导出'!$K:$K,7)=H$1)*('2-1 采购订单物料明细表报表导出'!$D:$D=$A141),'2-1 采购订单物料明细表报表导出'!$H:$H,0))</f>
        <v>0</v>
      </c>
      <c r="I141" s="46" cm="1">
        <f t="array" ref="I141">SUM(IF((LEFT('2-1 采购订单物料明细表报表导出'!$K:$K,7)=I$1)*('2-1 采购订单物料明细表报表导出'!$D:$D=$A141),'2-1 采购订单物料明细表报表导出'!$H:$H,0))</f>
        <v>0</v>
      </c>
      <c r="J141" s="46" cm="1">
        <f t="array" ref="J141">SUM(IF((LEFT('2-1 采购订单物料明细表报表导出'!$K:$K,7)=J$1)*('2-1 采购订单物料明细表报表导出'!$D:$D=$A141),'2-1 采购订单物料明细表报表导出'!$H:$H,0))</f>
        <v>0</v>
      </c>
      <c r="K141" s="46" cm="1">
        <f t="array" ref="K141">SUM(IF((LEFT('2-1 采购订单物料明细表报表导出'!$K:$K,7)=K$1)*('2-1 采购订单物料明细表报表导出'!$D:$D=$A141),'2-1 采购订单物料明细表报表导出'!$H:$H,0))</f>
        <v>0</v>
      </c>
      <c r="L141" s="46" cm="1">
        <f t="array" ref="L141">SUM(IF((LEFT('2-1 采购订单物料明细表报表导出'!$K:$K,7)=L$1)*('2-1 采购订单物料明细表报表导出'!$D:$D=$A141),'2-1 采购订单物料明细表报表导出'!$H:$H,0))</f>
        <v>0</v>
      </c>
      <c r="M141" s="46" cm="1">
        <f t="array" ref="M141">SUM(IF((LEFT('2-1 采购订单物料明细表报表导出'!$K:$K,7)=M$1)*('2-1 采购订单物料明细表报表导出'!$D:$D=$A141),'2-1 采购订单物料明细表报表导出'!$H:$H,0))</f>
        <v>0</v>
      </c>
      <c r="N141" s="46" cm="1">
        <f t="array" ref="N141">SUM(IF((LEFT('2-1 采购订单物料明细表报表导出'!$K:$K,7)=N$1)*('2-1 采购订单物料明细表报表导出'!$D:$D=$A141),'2-1 采购订单物料明细表报表导出'!$H:$H,0))</f>
        <v>0</v>
      </c>
      <c r="O141" s="46" cm="1">
        <f t="array" ref="O141">SUM(IF((LEFT('2-1 采购订单物料明细表报表导出'!$K:$K,7)=O$1)*('2-1 采购订单物料明细表报表导出'!$D:$D=$A141),'2-1 采购订单物料明细表报表导出'!$H:$H,0))</f>
        <v>0</v>
      </c>
    </row>
    <row r="142" ht="16.5" spans="1:15">
      <c r="A142" s="17" t="s">
        <v>3572</v>
      </c>
      <c r="B142" s="47" t="s">
        <v>2120</v>
      </c>
      <c r="C142" s="48" t="s">
        <v>2121</v>
      </c>
      <c r="D142" s="46" cm="1">
        <f t="array" ref="D142">SUM(IF((LEFT('2-1 采购订单物料明细表报表导出'!$K:$K,7)=D$1)*('2-1 采购订单物料明细表报表导出'!$D:$D=$A142),'2-1 采购订单物料明细表报表导出'!$H:$H,0))</f>
        <v>0</v>
      </c>
      <c r="E142" s="46" cm="1">
        <f t="array" ref="E142">SUM(IF((LEFT('2-1 采购订单物料明细表报表导出'!$K:$K,7)=E$1)*('2-1 采购订单物料明细表报表导出'!$D:$D=$A142),'2-1 采购订单物料明细表报表导出'!$H:$H,0))</f>
        <v>0</v>
      </c>
      <c r="F142" s="46" cm="1">
        <f t="array" ref="F142">SUM(IF((LEFT('2-1 采购订单物料明细表报表导出'!$K:$K,7)=F$1)*('2-1 采购订单物料明细表报表导出'!$D:$D=$A142),'2-1 采购订单物料明细表报表导出'!$H:$H,0))</f>
        <v>0</v>
      </c>
      <c r="G142" s="46" cm="1">
        <f t="array" ref="G142">SUM(IF((LEFT('2-1 采购订单物料明细表报表导出'!$K:$K,7)=G$1)*('2-1 采购订单物料明细表报表导出'!$D:$D=$A142),'2-1 采购订单物料明细表报表导出'!$H:$H,0))</f>
        <v>0</v>
      </c>
      <c r="H142" s="46" cm="1">
        <f t="array" ref="H142">SUM(IF((LEFT('2-1 采购订单物料明细表报表导出'!$K:$K,7)=H$1)*('2-1 采购订单物料明细表报表导出'!$D:$D=$A142),'2-1 采购订单物料明细表报表导出'!$H:$H,0))</f>
        <v>0</v>
      </c>
      <c r="I142" s="46" cm="1">
        <f t="array" ref="I142">SUM(IF((LEFT('2-1 采购订单物料明细表报表导出'!$K:$K,7)=I$1)*('2-1 采购订单物料明细表报表导出'!$D:$D=$A142),'2-1 采购订单物料明细表报表导出'!$H:$H,0))</f>
        <v>0</v>
      </c>
      <c r="J142" s="46" cm="1">
        <f t="array" ref="J142">SUM(IF((LEFT('2-1 采购订单物料明细表报表导出'!$K:$K,7)=J$1)*('2-1 采购订单物料明细表报表导出'!$D:$D=$A142),'2-1 采购订单物料明细表报表导出'!$H:$H,0))</f>
        <v>0</v>
      </c>
      <c r="K142" s="46" cm="1">
        <f t="array" ref="K142">SUM(IF((LEFT('2-1 采购订单物料明细表报表导出'!$K:$K,7)=K$1)*('2-1 采购订单物料明细表报表导出'!$D:$D=$A142),'2-1 采购订单物料明细表报表导出'!$H:$H,0))</f>
        <v>0</v>
      </c>
      <c r="L142" s="46" cm="1">
        <f t="array" ref="L142">SUM(IF((LEFT('2-1 采购订单物料明细表报表导出'!$K:$K,7)=L$1)*('2-1 采购订单物料明细表报表导出'!$D:$D=$A142),'2-1 采购订单物料明细表报表导出'!$H:$H,0))</f>
        <v>0</v>
      </c>
      <c r="M142" s="46" cm="1">
        <f t="array" ref="M142">SUM(IF((LEFT('2-1 采购订单物料明细表报表导出'!$K:$K,7)=M$1)*('2-1 采购订单物料明细表报表导出'!$D:$D=$A142),'2-1 采购订单物料明细表报表导出'!$H:$H,0))</f>
        <v>0</v>
      </c>
      <c r="N142" s="46" cm="1">
        <f t="array" ref="N142">SUM(IF((LEFT('2-1 采购订单物料明细表报表导出'!$K:$K,7)=N$1)*('2-1 采购订单物料明细表报表导出'!$D:$D=$A142),'2-1 采购订单物料明细表报表导出'!$H:$H,0))</f>
        <v>0</v>
      </c>
      <c r="O142" s="46" cm="1">
        <f t="array" ref="O142">SUM(IF((LEFT('2-1 采购订单物料明细表报表导出'!$K:$K,7)=O$1)*('2-1 采购订单物料明细表报表导出'!$D:$D=$A142),'2-1 采购订单物料明细表报表导出'!$H:$H,0))</f>
        <v>0</v>
      </c>
    </row>
    <row r="143" ht="16.5" spans="1:15">
      <c r="A143" s="17" t="s">
        <v>3573</v>
      </c>
      <c r="B143" s="47" t="s">
        <v>2120</v>
      </c>
      <c r="C143" s="48" t="s">
        <v>2121</v>
      </c>
      <c r="D143" s="46" cm="1">
        <f t="array" ref="D143">SUM(IF((LEFT('2-1 采购订单物料明细表报表导出'!$K:$K,7)=D$1)*('2-1 采购订单物料明细表报表导出'!$D:$D=$A143),'2-1 采购订单物料明细表报表导出'!$H:$H,0))</f>
        <v>0</v>
      </c>
      <c r="E143" s="46" cm="1">
        <f t="array" ref="E143">SUM(IF((LEFT('2-1 采购订单物料明细表报表导出'!$K:$K,7)=E$1)*('2-1 采购订单物料明细表报表导出'!$D:$D=$A143),'2-1 采购订单物料明细表报表导出'!$H:$H,0))</f>
        <v>0</v>
      </c>
      <c r="F143" s="46" cm="1">
        <f t="array" ref="F143">SUM(IF((LEFT('2-1 采购订单物料明细表报表导出'!$K:$K,7)=F$1)*('2-1 采购订单物料明细表报表导出'!$D:$D=$A143),'2-1 采购订单物料明细表报表导出'!$H:$H,0))</f>
        <v>0</v>
      </c>
      <c r="G143" s="46" cm="1">
        <f t="array" ref="G143">SUM(IF((LEFT('2-1 采购订单物料明细表报表导出'!$K:$K,7)=G$1)*('2-1 采购订单物料明细表报表导出'!$D:$D=$A143),'2-1 采购订单物料明细表报表导出'!$H:$H,0))</f>
        <v>0</v>
      </c>
      <c r="H143" s="46" cm="1">
        <f t="array" ref="H143">SUM(IF((LEFT('2-1 采购订单物料明细表报表导出'!$K:$K,7)=H$1)*('2-1 采购订单物料明细表报表导出'!$D:$D=$A143),'2-1 采购订单物料明细表报表导出'!$H:$H,0))</f>
        <v>0</v>
      </c>
      <c r="I143" s="46" cm="1">
        <f t="array" ref="I143">SUM(IF((LEFT('2-1 采购订单物料明细表报表导出'!$K:$K,7)=I$1)*('2-1 采购订单物料明细表报表导出'!$D:$D=$A143),'2-1 采购订单物料明细表报表导出'!$H:$H,0))</f>
        <v>0</v>
      </c>
      <c r="J143" s="46" cm="1">
        <f t="array" ref="J143">SUM(IF((LEFT('2-1 采购订单物料明细表报表导出'!$K:$K,7)=J$1)*('2-1 采购订单物料明细表报表导出'!$D:$D=$A143),'2-1 采购订单物料明细表报表导出'!$H:$H,0))</f>
        <v>0</v>
      </c>
      <c r="K143" s="46" cm="1">
        <f t="array" ref="K143">SUM(IF((LEFT('2-1 采购订单物料明细表报表导出'!$K:$K,7)=K$1)*('2-1 采购订单物料明细表报表导出'!$D:$D=$A143),'2-1 采购订单物料明细表报表导出'!$H:$H,0))</f>
        <v>0</v>
      </c>
      <c r="L143" s="46" cm="1">
        <f t="array" ref="L143">SUM(IF((LEFT('2-1 采购订单物料明细表报表导出'!$K:$K,7)=L$1)*('2-1 采购订单物料明细表报表导出'!$D:$D=$A143),'2-1 采购订单物料明细表报表导出'!$H:$H,0))</f>
        <v>0</v>
      </c>
      <c r="M143" s="46" cm="1">
        <f t="array" ref="M143">SUM(IF((LEFT('2-1 采购订单物料明细表报表导出'!$K:$K,7)=M$1)*('2-1 采购订单物料明细表报表导出'!$D:$D=$A143),'2-1 采购订单物料明细表报表导出'!$H:$H,0))</f>
        <v>0</v>
      </c>
      <c r="N143" s="46" cm="1">
        <f t="array" ref="N143">SUM(IF((LEFT('2-1 采购订单物料明细表报表导出'!$K:$K,7)=N$1)*('2-1 采购订单物料明细表报表导出'!$D:$D=$A143),'2-1 采购订单物料明细表报表导出'!$H:$H,0))</f>
        <v>0</v>
      </c>
      <c r="O143" s="46" cm="1">
        <f t="array" ref="O143">SUM(IF((LEFT('2-1 采购订单物料明细表报表导出'!$K:$K,7)=O$1)*('2-1 采购订单物料明细表报表导出'!$D:$D=$A143),'2-1 采购订单物料明细表报表导出'!$H:$H,0))</f>
        <v>0</v>
      </c>
    </row>
    <row r="144" ht="16.5" spans="1:15">
      <c r="A144" s="17" t="s">
        <v>3574</v>
      </c>
      <c r="B144" s="47" t="s">
        <v>2120</v>
      </c>
      <c r="C144" s="48" t="s">
        <v>2121</v>
      </c>
      <c r="D144" s="46" cm="1">
        <f t="array" ref="D144">SUM(IF((LEFT('2-1 采购订单物料明细表报表导出'!$K:$K,7)=D$1)*('2-1 采购订单物料明细表报表导出'!$D:$D=$A144),'2-1 采购订单物料明细表报表导出'!$H:$H,0))</f>
        <v>0</v>
      </c>
      <c r="E144" s="46" cm="1">
        <f t="array" ref="E144">SUM(IF((LEFT('2-1 采购订单物料明细表报表导出'!$K:$K,7)=E$1)*('2-1 采购订单物料明细表报表导出'!$D:$D=$A144),'2-1 采购订单物料明细表报表导出'!$H:$H,0))</f>
        <v>0</v>
      </c>
      <c r="F144" s="46" cm="1">
        <f t="array" ref="F144">SUM(IF((LEFT('2-1 采购订单物料明细表报表导出'!$K:$K,7)=F$1)*('2-1 采购订单物料明细表报表导出'!$D:$D=$A144),'2-1 采购订单物料明细表报表导出'!$H:$H,0))</f>
        <v>0</v>
      </c>
      <c r="G144" s="46" cm="1">
        <f t="array" ref="G144">SUM(IF((LEFT('2-1 采购订单物料明细表报表导出'!$K:$K,7)=G$1)*('2-1 采购订单物料明细表报表导出'!$D:$D=$A144),'2-1 采购订单物料明细表报表导出'!$H:$H,0))</f>
        <v>0</v>
      </c>
      <c r="H144" s="46" cm="1">
        <f t="array" ref="H144">SUM(IF((LEFT('2-1 采购订单物料明细表报表导出'!$K:$K,7)=H$1)*('2-1 采购订单物料明细表报表导出'!$D:$D=$A144),'2-1 采购订单物料明细表报表导出'!$H:$H,0))</f>
        <v>0</v>
      </c>
      <c r="I144" s="46" cm="1">
        <f t="array" ref="I144">SUM(IF((LEFT('2-1 采购订单物料明细表报表导出'!$K:$K,7)=I$1)*('2-1 采购订单物料明细表报表导出'!$D:$D=$A144),'2-1 采购订单物料明细表报表导出'!$H:$H,0))</f>
        <v>0</v>
      </c>
      <c r="J144" s="46" cm="1">
        <f t="array" ref="J144">SUM(IF((LEFT('2-1 采购订单物料明细表报表导出'!$K:$K,7)=J$1)*('2-1 采购订单物料明细表报表导出'!$D:$D=$A144),'2-1 采购订单物料明细表报表导出'!$H:$H,0))</f>
        <v>0</v>
      </c>
      <c r="K144" s="46" cm="1">
        <f t="array" ref="K144">SUM(IF((LEFT('2-1 采购订单物料明细表报表导出'!$K:$K,7)=K$1)*('2-1 采购订单物料明细表报表导出'!$D:$D=$A144),'2-1 采购订单物料明细表报表导出'!$H:$H,0))</f>
        <v>0</v>
      </c>
      <c r="L144" s="46" cm="1">
        <f t="array" ref="L144">SUM(IF((LEFT('2-1 采购订单物料明细表报表导出'!$K:$K,7)=L$1)*('2-1 采购订单物料明细表报表导出'!$D:$D=$A144),'2-1 采购订单物料明细表报表导出'!$H:$H,0))</f>
        <v>0</v>
      </c>
      <c r="M144" s="46" cm="1">
        <f t="array" ref="M144">SUM(IF((LEFT('2-1 采购订单物料明细表报表导出'!$K:$K,7)=M$1)*('2-1 采购订单物料明细表报表导出'!$D:$D=$A144),'2-1 采购订单物料明细表报表导出'!$H:$H,0))</f>
        <v>0</v>
      </c>
      <c r="N144" s="46" cm="1">
        <f t="array" ref="N144">SUM(IF((LEFT('2-1 采购订单物料明细表报表导出'!$K:$K,7)=N$1)*('2-1 采购订单物料明细表报表导出'!$D:$D=$A144),'2-1 采购订单物料明细表报表导出'!$H:$H,0))</f>
        <v>0</v>
      </c>
      <c r="O144" s="46" cm="1">
        <f t="array" ref="O144">SUM(IF((LEFT('2-1 采购订单物料明细表报表导出'!$K:$K,7)=O$1)*('2-1 采购订单物料明细表报表导出'!$D:$D=$A144),'2-1 采购订单物料明细表报表导出'!$H:$H,0))</f>
        <v>0</v>
      </c>
    </row>
    <row r="145" ht="16.5" spans="1:15">
      <c r="A145" s="17" t="s">
        <v>3575</v>
      </c>
      <c r="B145" s="47" t="s">
        <v>2120</v>
      </c>
      <c r="C145" s="48" t="s">
        <v>2121</v>
      </c>
      <c r="D145" s="46" cm="1">
        <f t="array" ref="D145">SUM(IF((LEFT('2-1 采购订单物料明细表报表导出'!$K:$K,7)=D$1)*('2-1 采购订单物料明细表报表导出'!$D:$D=$A145),'2-1 采购订单物料明细表报表导出'!$H:$H,0))</f>
        <v>0</v>
      </c>
      <c r="E145" s="46" cm="1">
        <f t="array" ref="E145">SUM(IF((LEFT('2-1 采购订单物料明细表报表导出'!$K:$K,7)=E$1)*('2-1 采购订单物料明细表报表导出'!$D:$D=$A145),'2-1 采购订单物料明细表报表导出'!$H:$H,0))</f>
        <v>0</v>
      </c>
      <c r="F145" s="46" cm="1">
        <f t="array" ref="F145">SUM(IF((LEFT('2-1 采购订单物料明细表报表导出'!$K:$K,7)=F$1)*('2-1 采购订单物料明细表报表导出'!$D:$D=$A145),'2-1 采购订单物料明细表报表导出'!$H:$H,0))</f>
        <v>0</v>
      </c>
      <c r="G145" s="46" cm="1">
        <f t="array" ref="G145">SUM(IF((LEFT('2-1 采购订单物料明细表报表导出'!$K:$K,7)=G$1)*('2-1 采购订单物料明细表报表导出'!$D:$D=$A145),'2-1 采购订单物料明细表报表导出'!$H:$H,0))</f>
        <v>0</v>
      </c>
      <c r="H145" s="46" cm="1">
        <f t="array" ref="H145">SUM(IF((LEFT('2-1 采购订单物料明细表报表导出'!$K:$K,7)=H$1)*('2-1 采购订单物料明细表报表导出'!$D:$D=$A145),'2-1 采购订单物料明细表报表导出'!$H:$H,0))</f>
        <v>0</v>
      </c>
      <c r="I145" s="46" cm="1">
        <f t="array" ref="I145">SUM(IF((LEFT('2-1 采购订单物料明细表报表导出'!$K:$K,7)=I$1)*('2-1 采购订单物料明细表报表导出'!$D:$D=$A145),'2-1 采购订单物料明细表报表导出'!$H:$H,0))</f>
        <v>0</v>
      </c>
      <c r="J145" s="46" cm="1">
        <f t="array" ref="J145">SUM(IF((LEFT('2-1 采购订单物料明细表报表导出'!$K:$K,7)=J$1)*('2-1 采购订单物料明细表报表导出'!$D:$D=$A145),'2-1 采购订单物料明细表报表导出'!$H:$H,0))</f>
        <v>0</v>
      </c>
      <c r="K145" s="46" cm="1">
        <f t="array" ref="K145">SUM(IF((LEFT('2-1 采购订单物料明细表报表导出'!$K:$K,7)=K$1)*('2-1 采购订单物料明细表报表导出'!$D:$D=$A145),'2-1 采购订单物料明细表报表导出'!$H:$H,0))</f>
        <v>0</v>
      </c>
      <c r="L145" s="46" cm="1">
        <f t="array" ref="L145">SUM(IF((LEFT('2-1 采购订单物料明细表报表导出'!$K:$K,7)=L$1)*('2-1 采购订单物料明细表报表导出'!$D:$D=$A145),'2-1 采购订单物料明细表报表导出'!$H:$H,0))</f>
        <v>0</v>
      </c>
      <c r="M145" s="46" cm="1">
        <f t="array" ref="M145">SUM(IF((LEFT('2-1 采购订单物料明细表报表导出'!$K:$K,7)=M$1)*('2-1 采购订单物料明细表报表导出'!$D:$D=$A145),'2-1 采购订单物料明细表报表导出'!$H:$H,0))</f>
        <v>0</v>
      </c>
      <c r="N145" s="46" cm="1">
        <f t="array" ref="N145">SUM(IF((LEFT('2-1 采购订单物料明细表报表导出'!$K:$K,7)=N$1)*('2-1 采购订单物料明细表报表导出'!$D:$D=$A145),'2-1 采购订单物料明细表报表导出'!$H:$H,0))</f>
        <v>0</v>
      </c>
      <c r="O145" s="46" cm="1">
        <f t="array" ref="O145">SUM(IF((LEFT('2-1 采购订单物料明细表报表导出'!$K:$K,7)=O$1)*('2-1 采购订单物料明细表报表导出'!$D:$D=$A145),'2-1 采购订单物料明细表报表导出'!$H:$H,0))</f>
        <v>0</v>
      </c>
    </row>
    <row r="146" ht="16.5" spans="1:15">
      <c r="A146" s="17" t="s">
        <v>3576</v>
      </c>
      <c r="B146" s="47" t="s">
        <v>2120</v>
      </c>
      <c r="C146" s="48" t="s">
        <v>2121</v>
      </c>
      <c r="D146" s="46" cm="1">
        <f t="array" ref="D146">SUM(IF((LEFT('2-1 采购订单物料明细表报表导出'!$K:$K,7)=D$1)*('2-1 采购订单物料明细表报表导出'!$D:$D=$A146),'2-1 采购订单物料明细表报表导出'!$H:$H,0))</f>
        <v>0</v>
      </c>
      <c r="E146" s="46" cm="1">
        <f t="array" ref="E146">SUM(IF((LEFT('2-1 采购订单物料明细表报表导出'!$K:$K,7)=E$1)*('2-1 采购订单物料明细表报表导出'!$D:$D=$A146),'2-1 采购订单物料明细表报表导出'!$H:$H,0))</f>
        <v>0</v>
      </c>
      <c r="F146" s="46" cm="1">
        <f t="array" ref="F146">SUM(IF((LEFT('2-1 采购订单物料明细表报表导出'!$K:$K,7)=F$1)*('2-1 采购订单物料明细表报表导出'!$D:$D=$A146),'2-1 采购订单物料明细表报表导出'!$H:$H,0))</f>
        <v>0</v>
      </c>
      <c r="G146" s="46" cm="1">
        <f t="array" ref="G146">SUM(IF((LEFT('2-1 采购订单物料明细表报表导出'!$K:$K,7)=G$1)*('2-1 采购订单物料明细表报表导出'!$D:$D=$A146),'2-1 采购订单物料明细表报表导出'!$H:$H,0))</f>
        <v>0</v>
      </c>
      <c r="H146" s="46" cm="1">
        <f t="array" ref="H146">SUM(IF((LEFT('2-1 采购订单物料明细表报表导出'!$K:$K,7)=H$1)*('2-1 采购订单物料明细表报表导出'!$D:$D=$A146),'2-1 采购订单物料明细表报表导出'!$H:$H,0))</f>
        <v>0</v>
      </c>
      <c r="I146" s="46" cm="1">
        <f t="array" ref="I146">SUM(IF((LEFT('2-1 采购订单物料明细表报表导出'!$K:$K,7)=I$1)*('2-1 采购订单物料明细表报表导出'!$D:$D=$A146),'2-1 采购订单物料明细表报表导出'!$H:$H,0))</f>
        <v>0</v>
      </c>
      <c r="J146" s="46" cm="1">
        <f t="array" ref="J146">SUM(IF((LEFT('2-1 采购订单物料明细表报表导出'!$K:$K,7)=J$1)*('2-1 采购订单物料明细表报表导出'!$D:$D=$A146),'2-1 采购订单物料明细表报表导出'!$H:$H,0))</f>
        <v>0</v>
      </c>
      <c r="K146" s="46" cm="1">
        <f t="array" ref="K146">SUM(IF((LEFT('2-1 采购订单物料明细表报表导出'!$K:$K,7)=K$1)*('2-1 采购订单物料明细表报表导出'!$D:$D=$A146),'2-1 采购订单物料明细表报表导出'!$H:$H,0))</f>
        <v>0</v>
      </c>
      <c r="L146" s="46" cm="1">
        <f t="array" ref="L146">SUM(IF((LEFT('2-1 采购订单物料明细表报表导出'!$K:$K,7)=L$1)*('2-1 采购订单物料明细表报表导出'!$D:$D=$A146),'2-1 采购订单物料明细表报表导出'!$H:$H,0))</f>
        <v>0</v>
      </c>
      <c r="M146" s="46" cm="1">
        <f t="array" ref="M146">SUM(IF((LEFT('2-1 采购订单物料明细表报表导出'!$K:$K,7)=M$1)*('2-1 采购订单物料明细表报表导出'!$D:$D=$A146),'2-1 采购订单物料明细表报表导出'!$H:$H,0))</f>
        <v>0</v>
      </c>
      <c r="N146" s="46" cm="1">
        <f t="array" ref="N146">SUM(IF((LEFT('2-1 采购订单物料明细表报表导出'!$K:$K,7)=N$1)*('2-1 采购订单物料明细表报表导出'!$D:$D=$A146),'2-1 采购订单物料明细表报表导出'!$H:$H,0))</f>
        <v>0</v>
      </c>
      <c r="O146" s="46" cm="1">
        <f t="array" ref="O146">SUM(IF((LEFT('2-1 采购订单物料明细表报表导出'!$K:$K,7)=O$1)*('2-1 采购订单物料明细表报表导出'!$D:$D=$A146),'2-1 采购订单物料明细表报表导出'!$H:$H,0))</f>
        <v>0</v>
      </c>
    </row>
    <row r="147" ht="16.5" spans="1:15">
      <c r="A147" s="17" t="s">
        <v>3577</v>
      </c>
      <c r="B147" s="47" t="s">
        <v>2120</v>
      </c>
      <c r="C147" s="48" t="s">
        <v>2121</v>
      </c>
      <c r="D147" s="46" cm="1">
        <f t="array" ref="D147">SUM(IF((LEFT('2-1 采购订单物料明细表报表导出'!$K:$K,7)=D$1)*('2-1 采购订单物料明细表报表导出'!$D:$D=$A147),'2-1 采购订单物料明细表报表导出'!$H:$H,0))</f>
        <v>0</v>
      </c>
      <c r="E147" s="46" cm="1">
        <f t="array" ref="E147">SUM(IF((LEFT('2-1 采购订单物料明细表报表导出'!$K:$K,7)=E$1)*('2-1 采购订单物料明细表报表导出'!$D:$D=$A147),'2-1 采购订单物料明细表报表导出'!$H:$H,0))</f>
        <v>0</v>
      </c>
      <c r="F147" s="46" cm="1">
        <f t="array" ref="F147">SUM(IF((LEFT('2-1 采购订单物料明细表报表导出'!$K:$K,7)=F$1)*('2-1 采购订单物料明细表报表导出'!$D:$D=$A147),'2-1 采购订单物料明细表报表导出'!$H:$H,0))</f>
        <v>0</v>
      </c>
      <c r="G147" s="46" cm="1">
        <f t="array" ref="G147">SUM(IF((LEFT('2-1 采购订单物料明细表报表导出'!$K:$K,7)=G$1)*('2-1 采购订单物料明细表报表导出'!$D:$D=$A147),'2-1 采购订单物料明细表报表导出'!$H:$H,0))</f>
        <v>0</v>
      </c>
      <c r="H147" s="46" cm="1">
        <f t="array" ref="H147">SUM(IF((LEFT('2-1 采购订单物料明细表报表导出'!$K:$K,7)=H$1)*('2-1 采购订单物料明细表报表导出'!$D:$D=$A147),'2-1 采购订单物料明细表报表导出'!$H:$H,0))</f>
        <v>0</v>
      </c>
      <c r="I147" s="46" cm="1">
        <f t="array" ref="I147">SUM(IF((LEFT('2-1 采购订单物料明细表报表导出'!$K:$K,7)=I$1)*('2-1 采购订单物料明细表报表导出'!$D:$D=$A147),'2-1 采购订单物料明细表报表导出'!$H:$H,0))</f>
        <v>0</v>
      </c>
      <c r="J147" s="46" cm="1">
        <f t="array" ref="J147">SUM(IF((LEFT('2-1 采购订单物料明细表报表导出'!$K:$K,7)=J$1)*('2-1 采购订单物料明细表报表导出'!$D:$D=$A147),'2-1 采购订单物料明细表报表导出'!$H:$H,0))</f>
        <v>0</v>
      </c>
      <c r="K147" s="46" cm="1">
        <f t="array" ref="K147">SUM(IF((LEFT('2-1 采购订单物料明细表报表导出'!$K:$K,7)=K$1)*('2-1 采购订单物料明细表报表导出'!$D:$D=$A147),'2-1 采购订单物料明细表报表导出'!$H:$H,0))</f>
        <v>0</v>
      </c>
      <c r="L147" s="46" cm="1">
        <f t="array" ref="L147">SUM(IF((LEFT('2-1 采购订单物料明细表报表导出'!$K:$K,7)=L$1)*('2-1 采购订单物料明细表报表导出'!$D:$D=$A147),'2-1 采购订单物料明细表报表导出'!$H:$H,0))</f>
        <v>0</v>
      </c>
      <c r="M147" s="46" cm="1">
        <f t="array" ref="M147">SUM(IF((LEFT('2-1 采购订单物料明细表报表导出'!$K:$K,7)=M$1)*('2-1 采购订单物料明细表报表导出'!$D:$D=$A147),'2-1 采购订单物料明细表报表导出'!$H:$H,0))</f>
        <v>0</v>
      </c>
      <c r="N147" s="46" cm="1">
        <f t="array" ref="N147">SUM(IF((LEFT('2-1 采购订单物料明细表报表导出'!$K:$K,7)=N$1)*('2-1 采购订单物料明细表报表导出'!$D:$D=$A147),'2-1 采购订单物料明细表报表导出'!$H:$H,0))</f>
        <v>0</v>
      </c>
      <c r="O147" s="46" cm="1">
        <f t="array" ref="O147">SUM(IF((LEFT('2-1 采购订单物料明细表报表导出'!$K:$K,7)=O$1)*('2-1 采购订单物料明细表报表导出'!$D:$D=$A147),'2-1 采购订单物料明细表报表导出'!$H:$H,0))</f>
        <v>0</v>
      </c>
    </row>
    <row r="148" ht="16.5" spans="1:15">
      <c r="A148" s="17" t="s">
        <v>3578</v>
      </c>
      <c r="B148" s="47" t="s">
        <v>2120</v>
      </c>
      <c r="C148" s="48" t="s">
        <v>2121</v>
      </c>
      <c r="D148" s="46" cm="1">
        <f t="array" ref="D148">SUM(IF((LEFT('2-1 采购订单物料明细表报表导出'!$K:$K,7)=D$1)*('2-1 采购订单物料明细表报表导出'!$D:$D=$A148),'2-1 采购订单物料明细表报表导出'!$H:$H,0))</f>
        <v>0</v>
      </c>
      <c r="E148" s="46" cm="1">
        <f t="array" ref="E148">SUM(IF((LEFT('2-1 采购订单物料明细表报表导出'!$K:$K,7)=E$1)*('2-1 采购订单物料明细表报表导出'!$D:$D=$A148),'2-1 采购订单物料明细表报表导出'!$H:$H,0))</f>
        <v>0</v>
      </c>
      <c r="F148" s="46" cm="1">
        <f t="array" ref="F148">SUM(IF((LEFT('2-1 采购订单物料明细表报表导出'!$K:$K,7)=F$1)*('2-1 采购订单物料明细表报表导出'!$D:$D=$A148),'2-1 采购订单物料明细表报表导出'!$H:$H,0))</f>
        <v>0</v>
      </c>
      <c r="G148" s="46" cm="1">
        <f t="array" ref="G148">SUM(IF((LEFT('2-1 采购订单物料明细表报表导出'!$K:$K,7)=G$1)*('2-1 采购订单物料明细表报表导出'!$D:$D=$A148),'2-1 采购订单物料明细表报表导出'!$H:$H,0))</f>
        <v>0</v>
      </c>
      <c r="H148" s="46" cm="1">
        <f t="array" ref="H148">SUM(IF((LEFT('2-1 采购订单物料明细表报表导出'!$K:$K,7)=H$1)*('2-1 采购订单物料明细表报表导出'!$D:$D=$A148),'2-1 采购订单物料明细表报表导出'!$H:$H,0))</f>
        <v>0</v>
      </c>
      <c r="I148" s="46" cm="1">
        <f t="array" ref="I148">SUM(IF((LEFT('2-1 采购订单物料明细表报表导出'!$K:$K,7)=I$1)*('2-1 采购订单物料明细表报表导出'!$D:$D=$A148),'2-1 采购订单物料明细表报表导出'!$H:$H,0))</f>
        <v>0</v>
      </c>
      <c r="J148" s="46" cm="1">
        <f t="array" ref="J148">SUM(IF((LEFT('2-1 采购订单物料明细表报表导出'!$K:$K,7)=J$1)*('2-1 采购订单物料明细表报表导出'!$D:$D=$A148),'2-1 采购订单物料明细表报表导出'!$H:$H,0))</f>
        <v>0</v>
      </c>
      <c r="K148" s="46" cm="1">
        <f t="array" ref="K148">SUM(IF((LEFT('2-1 采购订单物料明细表报表导出'!$K:$K,7)=K$1)*('2-1 采购订单物料明细表报表导出'!$D:$D=$A148),'2-1 采购订单物料明细表报表导出'!$H:$H,0))</f>
        <v>0</v>
      </c>
      <c r="L148" s="46" cm="1">
        <f t="array" ref="L148">SUM(IF((LEFT('2-1 采购订单物料明细表报表导出'!$K:$K,7)=L$1)*('2-1 采购订单物料明细表报表导出'!$D:$D=$A148),'2-1 采购订单物料明细表报表导出'!$H:$H,0))</f>
        <v>0</v>
      </c>
      <c r="M148" s="46" cm="1">
        <f t="array" ref="M148">SUM(IF((LEFT('2-1 采购订单物料明细表报表导出'!$K:$K,7)=M$1)*('2-1 采购订单物料明细表报表导出'!$D:$D=$A148),'2-1 采购订单物料明细表报表导出'!$H:$H,0))</f>
        <v>0</v>
      </c>
      <c r="N148" s="46" cm="1">
        <f t="array" ref="N148">SUM(IF((LEFT('2-1 采购订单物料明细表报表导出'!$K:$K,7)=N$1)*('2-1 采购订单物料明细表报表导出'!$D:$D=$A148),'2-1 采购订单物料明细表报表导出'!$H:$H,0))</f>
        <v>0</v>
      </c>
      <c r="O148" s="46" cm="1">
        <f t="array" ref="O148">SUM(IF((LEFT('2-1 采购订单物料明细表报表导出'!$K:$K,7)=O$1)*('2-1 采购订单物料明细表报表导出'!$D:$D=$A148),'2-1 采购订单物料明细表报表导出'!$H:$H,0))</f>
        <v>0</v>
      </c>
    </row>
    <row r="149" ht="16.5" spans="1:15">
      <c r="A149" s="17" t="s">
        <v>3579</v>
      </c>
      <c r="B149" s="47" t="s">
        <v>2120</v>
      </c>
      <c r="C149" s="48" t="s">
        <v>2121</v>
      </c>
      <c r="D149" s="46" cm="1">
        <f t="array" ref="D149">SUM(IF((LEFT('2-1 采购订单物料明细表报表导出'!$K:$K,7)=D$1)*('2-1 采购订单物料明细表报表导出'!$D:$D=$A149),'2-1 采购订单物料明细表报表导出'!$H:$H,0))</f>
        <v>0</v>
      </c>
      <c r="E149" s="46" cm="1">
        <f t="array" ref="E149">SUM(IF((LEFT('2-1 采购订单物料明细表报表导出'!$K:$K,7)=E$1)*('2-1 采购订单物料明细表报表导出'!$D:$D=$A149),'2-1 采购订单物料明细表报表导出'!$H:$H,0))</f>
        <v>0</v>
      </c>
      <c r="F149" s="46" cm="1">
        <f t="array" ref="F149">SUM(IF((LEFT('2-1 采购订单物料明细表报表导出'!$K:$K,7)=F$1)*('2-1 采购订单物料明细表报表导出'!$D:$D=$A149),'2-1 采购订单物料明细表报表导出'!$H:$H,0))</f>
        <v>0</v>
      </c>
      <c r="G149" s="46" cm="1">
        <f t="array" ref="G149">SUM(IF((LEFT('2-1 采购订单物料明细表报表导出'!$K:$K,7)=G$1)*('2-1 采购订单物料明细表报表导出'!$D:$D=$A149),'2-1 采购订单物料明细表报表导出'!$H:$H,0))</f>
        <v>0</v>
      </c>
      <c r="H149" s="46" cm="1">
        <f t="array" ref="H149">SUM(IF((LEFT('2-1 采购订单物料明细表报表导出'!$K:$K,7)=H$1)*('2-1 采购订单物料明细表报表导出'!$D:$D=$A149),'2-1 采购订单物料明细表报表导出'!$H:$H,0))</f>
        <v>0</v>
      </c>
      <c r="I149" s="46" cm="1">
        <f t="array" ref="I149">SUM(IF((LEFT('2-1 采购订单物料明细表报表导出'!$K:$K,7)=I$1)*('2-1 采购订单物料明细表报表导出'!$D:$D=$A149),'2-1 采购订单物料明细表报表导出'!$H:$H,0))</f>
        <v>0</v>
      </c>
      <c r="J149" s="46" cm="1">
        <f t="array" ref="J149">SUM(IF((LEFT('2-1 采购订单物料明细表报表导出'!$K:$K,7)=J$1)*('2-1 采购订单物料明细表报表导出'!$D:$D=$A149),'2-1 采购订单物料明细表报表导出'!$H:$H,0))</f>
        <v>0</v>
      </c>
      <c r="K149" s="46" cm="1">
        <f t="array" ref="K149">SUM(IF((LEFT('2-1 采购订单物料明细表报表导出'!$K:$K,7)=K$1)*('2-1 采购订单物料明细表报表导出'!$D:$D=$A149),'2-1 采购订单物料明细表报表导出'!$H:$H,0))</f>
        <v>0</v>
      </c>
      <c r="L149" s="46" cm="1">
        <f t="array" ref="L149">SUM(IF((LEFT('2-1 采购订单物料明细表报表导出'!$K:$K,7)=L$1)*('2-1 采购订单物料明细表报表导出'!$D:$D=$A149),'2-1 采购订单物料明细表报表导出'!$H:$H,0))</f>
        <v>0</v>
      </c>
      <c r="M149" s="46" cm="1">
        <f t="array" ref="M149">SUM(IF((LEFT('2-1 采购订单物料明细表报表导出'!$K:$K,7)=M$1)*('2-1 采购订单物料明细表报表导出'!$D:$D=$A149),'2-1 采购订单物料明细表报表导出'!$H:$H,0))</f>
        <v>0</v>
      </c>
      <c r="N149" s="46" cm="1">
        <f t="array" ref="N149">SUM(IF((LEFT('2-1 采购订单物料明细表报表导出'!$K:$K,7)=N$1)*('2-1 采购订单物料明细表报表导出'!$D:$D=$A149),'2-1 采购订单物料明细表报表导出'!$H:$H,0))</f>
        <v>0</v>
      </c>
      <c r="O149" s="46" cm="1">
        <f t="array" ref="O149">SUM(IF((LEFT('2-1 采购订单物料明细表报表导出'!$K:$K,7)=O$1)*('2-1 采购订单物料明细表报表导出'!$D:$D=$A149),'2-1 采购订单物料明细表报表导出'!$H:$H,0))</f>
        <v>0</v>
      </c>
    </row>
    <row r="150" ht="16.5" spans="1:15">
      <c r="A150" s="17" t="s">
        <v>3580</v>
      </c>
      <c r="B150" s="47" t="s">
        <v>2120</v>
      </c>
      <c r="C150" s="48" t="s">
        <v>2121</v>
      </c>
      <c r="D150" s="46" cm="1">
        <f t="array" ref="D150">SUM(IF((LEFT('2-1 采购订单物料明细表报表导出'!$K:$K,7)=D$1)*('2-1 采购订单物料明细表报表导出'!$D:$D=$A150),'2-1 采购订单物料明细表报表导出'!$H:$H,0))</f>
        <v>0</v>
      </c>
      <c r="E150" s="46" cm="1">
        <f t="array" ref="E150">SUM(IF((LEFT('2-1 采购订单物料明细表报表导出'!$K:$K,7)=E$1)*('2-1 采购订单物料明细表报表导出'!$D:$D=$A150),'2-1 采购订单物料明细表报表导出'!$H:$H,0))</f>
        <v>0</v>
      </c>
      <c r="F150" s="46" cm="1">
        <f t="array" ref="F150">SUM(IF((LEFT('2-1 采购订单物料明细表报表导出'!$K:$K,7)=F$1)*('2-1 采购订单物料明细表报表导出'!$D:$D=$A150),'2-1 采购订单物料明细表报表导出'!$H:$H,0))</f>
        <v>0</v>
      </c>
      <c r="G150" s="46" cm="1">
        <f t="array" ref="G150">SUM(IF((LEFT('2-1 采购订单物料明细表报表导出'!$K:$K,7)=G$1)*('2-1 采购订单物料明细表报表导出'!$D:$D=$A150),'2-1 采购订单物料明细表报表导出'!$H:$H,0))</f>
        <v>0</v>
      </c>
      <c r="H150" s="46" cm="1">
        <f t="array" ref="H150">SUM(IF((LEFT('2-1 采购订单物料明细表报表导出'!$K:$K,7)=H$1)*('2-1 采购订单物料明细表报表导出'!$D:$D=$A150),'2-1 采购订单物料明细表报表导出'!$H:$H,0))</f>
        <v>0</v>
      </c>
      <c r="I150" s="46" cm="1">
        <f t="array" ref="I150">SUM(IF((LEFT('2-1 采购订单物料明细表报表导出'!$K:$K,7)=I$1)*('2-1 采购订单物料明细表报表导出'!$D:$D=$A150),'2-1 采购订单物料明细表报表导出'!$H:$H,0))</f>
        <v>0</v>
      </c>
      <c r="J150" s="46" cm="1">
        <f t="array" ref="J150">SUM(IF((LEFT('2-1 采购订单物料明细表报表导出'!$K:$K,7)=J$1)*('2-1 采购订单物料明细表报表导出'!$D:$D=$A150),'2-1 采购订单物料明细表报表导出'!$H:$H,0))</f>
        <v>0</v>
      </c>
      <c r="K150" s="46" cm="1">
        <f t="array" ref="K150">SUM(IF((LEFT('2-1 采购订单物料明细表报表导出'!$K:$K,7)=K$1)*('2-1 采购订单物料明细表报表导出'!$D:$D=$A150),'2-1 采购订单物料明细表报表导出'!$H:$H,0))</f>
        <v>0</v>
      </c>
      <c r="L150" s="46" cm="1">
        <f t="array" ref="L150">SUM(IF((LEFT('2-1 采购订单物料明细表报表导出'!$K:$K,7)=L$1)*('2-1 采购订单物料明细表报表导出'!$D:$D=$A150),'2-1 采购订单物料明细表报表导出'!$H:$H,0))</f>
        <v>0</v>
      </c>
      <c r="M150" s="46" cm="1">
        <f t="array" ref="M150">SUM(IF((LEFT('2-1 采购订单物料明细表报表导出'!$K:$K,7)=M$1)*('2-1 采购订单物料明细表报表导出'!$D:$D=$A150),'2-1 采购订单物料明细表报表导出'!$H:$H,0))</f>
        <v>0</v>
      </c>
      <c r="N150" s="46" cm="1">
        <f t="array" ref="N150">SUM(IF((LEFT('2-1 采购订单物料明细表报表导出'!$K:$K,7)=N$1)*('2-1 采购订单物料明细表报表导出'!$D:$D=$A150),'2-1 采购订单物料明细表报表导出'!$H:$H,0))</f>
        <v>0</v>
      </c>
      <c r="O150" s="46" cm="1">
        <f t="array" ref="O150">SUM(IF((LEFT('2-1 采购订单物料明细表报表导出'!$K:$K,7)=O$1)*('2-1 采购订单物料明细表报表导出'!$D:$D=$A150),'2-1 采购订单物料明细表报表导出'!$H:$H,0))</f>
        <v>0</v>
      </c>
    </row>
    <row r="151" ht="16.5" spans="1:15">
      <c r="A151" s="17" t="s">
        <v>3581</v>
      </c>
      <c r="B151" s="47" t="s">
        <v>2120</v>
      </c>
      <c r="C151" s="48" t="s">
        <v>2121</v>
      </c>
      <c r="D151" s="46" cm="1">
        <f t="array" ref="D151">SUM(IF((LEFT('2-1 采购订单物料明细表报表导出'!$K:$K,7)=D$1)*('2-1 采购订单物料明细表报表导出'!$D:$D=$A151),'2-1 采购订单物料明细表报表导出'!$H:$H,0))</f>
        <v>0</v>
      </c>
      <c r="E151" s="46" cm="1">
        <f t="array" ref="E151">SUM(IF((LEFT('2-1 采购订单物料明细表报表导出'!$K:$K,7)=E$1)*('2-1 采购订单物料明细表报表导出'!$D:$D=$A151),'2-1 采购订单物料明细表报表导出'!$H:$H,0))</f>
        <v>0</v>
      </c>
      <c r="F151" s="46" cm="1">
        <f t="array" ref="F151">SUM(IF((LEFT('2-1 采购订单物料明细表报表导出'!$K:$K,7)=F$1)*('2-1 采购订单物料明细表报表导出'!$D:$D=$A151),'2-1 采购订单物料明细表报表导出'!$H:$H,0))</f>
        <v>0</v>
      </c>
      <c r="G151" s="46" cm="1">
        <f t="array" ref="G151">SUM(IF((LEFT('2-1 采购订单物料明细表报表导出'!$K:$K,7)=G$1)*('2-1 采购订单物料明细表报表导出'!$D:$D=$A151),'2-1 采购订单物料明细表报表导出'!$H:$H,0))</f>
        <v>0</v>
      </c>
      <c r="H151" s="46" cm="1">
        <f t="array" ref="H151">SUM(IF((LEFT('2-1 采购订单物料明细表报表导出'!$K:$K,7)=H$1)*('2-1 采购订单物料明细表报表导出'!$D:$D=$A151),'2-1 采购订单物料明细表报表导出'!$H:$H,0))</f>
        <v>0</v>
      </c>
      <c r="I151" s="46" cm="1">
        <f t="array" ref="I151">SUM(IF((LEFT('2-1 采购订单物料明细表报表导出'!$K:$K,7)=I$1)*('2-1 采购订单物料明细表报表导出'!$D:$D=$A151),'2-1 采购订单物料明细表报表导出'!$H:$H,0))</f>
        <v>0</v>
      </c>
      <c r="J151" s="46" cm="1">
        <f t="array" ref="J151">SUM(IF((LEFT('2-1 采购订单物料明细表报表导出'!$K:$K,7)=J$1)*('2-1 采购订单物料明细表报表导出'!$D:$D=$A151),'2-1 采购订单物料明细表报表导出'!$H:$H,0))</f>
        <v>0</v>
      </c>
      <c r="K151" s="46" cm="1">
        <f t="array" ref="K151">SUM(IF((LEFT('2-1 采购订单物料明细表报表导出'!$K:$K,7)=K$1)*('2-1 采购订单物料明细表报表导出'!$D:$D=$A151),'2-1 采购订单物料明细表报表导出'!$H:$H,0))</f>
        <v>0</v>
      </c>
      <c r="L151" s="46" cm="1">
        <f t="array" ref="L151">SUM(IF((LEFT('2-1 采购订单物料明细表报表导出'!$K:$K,7)=L$1)*('2-1 采购订单物料明细表报表导出'!$D:$D=$A151),'2-1 采购订单物料明细表报表导出'!$H:$H,0))</f>
        <v>0</v>
      </c>
      <c r="M151" s="46" cm="1">
        <f t="array" ref="M151">SUM(IF((LEFT('2-1 采购订单物料明细表报表导出'!$K:$K,7)=M$1)*('2-1 采购订单物料明细表报表导出'!$D:$D=$A151),'2-1 采购订单物料明细表报表导出'!$H:$H,0))</f>
        <v>0</v>
      </c>
      <c r="N151" s="46" cm="1">
        <f t="array" ref="N151">SUM(IF((LEFT('2-1 采购订单物料明细表报表导出'!$K:$K,7)=N$1)*('2-1 采购订单物料明细表报表导出'!$D:$D=$A151),'2-1 采购订单物料明细表报表导出'!$H:$H,0))</f>
        <v>0</v>
      </c>
      <c r="O151" s="46" cm="1">
        <f t="array" ref="O151">SUM(IF((LEFT('2-1 采购订单物料明细表报表导出'!$K:$K,7)=O$1)*('2-1 采购订单物料明细表报表导出'!$D:$D=$A151),'2-1 采购订单物料明细表报表导出'!$H:$H,0))</f>
        <v>0</v>
      </c>
    </row>
    <row r="152" ht="16.5" spans="1:15">
      <c r="A152" s="17" t="s">
        <v>3582</v>
      </c>
      <c r="B152" s="47" t="s">
        <v>2120</v>
      </c>
      <c r="C152" s="48" t="s">
        <v>2121</v>
      </c>
      <c r="D152" s="46" cm="1">
        <f t="array" ref="D152">SUM(IF((LEFT('2-1 采购订单物料明细表报表导出'!$K:$K,7)=D$1)*('2-1 采购订单物料明细表报表导出'!$D:$D=$A152),'2-1 采购订单物料明细表报表导出'!$H:$H,0))</f>
        <v>0</v>
      </c>
      <c r="E152" s="46" cm="1">
        <f t="array" ref="E152">SUM(IF((LEFT('2-1 采购订单物料明细表报表导出'!$K:$K,7)=E$1)*('2-1 采购订单物料明细表报表导出'!$D:$D=$A152),'2-1 采购订单物料明细表报表导出'!$H:$H,0))</f>
        <v>0</v>
      </c>
      <c r="F152" s="46" cm="1">
        <f t="array" ref="F152">SUM(IF((LEFT('2-1 采购订单物料明细表报表导出'!$K:$K,7)=F$1)*('2-1 采购订单物料明细表报表导出'!$D:$D=$A152),'2-1 采购订单物料明细表报表导出'!$H:$H,0))</f>
        <v>0</v>
      </c>
      <c r="G152" s="46" cm="1">
        <f t="array" ref="G152">SUM(IF((LEFT('2-1 采购订单物料明细表报表导出'!$K:$K,7)=G$1)*('2-1 采购订单物料明细表报表导出'!$D:$D=$A152),'2-1 采购订单物料明细表报表导出'!$H:$H,0))</f>
        <v>0</v>
      </c>
      <c r="H152" s="46" cm="1">
        <f t="array" ref="H152">SUM(IF((LEFT('2-1 采购订单物料明细表报表导出'!$K:$K,7)=H$1)*('2-1 采购订单物料明细表报表导出'!$D:$D=$A152),'2-1 采购订单物料明细表报表导出'!$H:$H,0))</f>
        <v>0</v>
      </c>
      <c r="I152" s="46" cm="1">
        <f t="array" ref="I152">SUM(IF((LEFT('2-1 采购订单物料明细表报表导出'!$K:$K,7)=I$1)*('2-1 采购订单物料明细表报表导出'!$D:$D=$A152),'2-1 采购订单物料明细表报表导出'!$H:$H,0))</f>
        <v>0</v>
      </c>
      <c r="J152" s="46" cm="1">
        <f t="array" ref="J152">SUM(IF((LEFT('2-1 采购订单物料明细表报表导出'!$K:$K,7)=J$1)*('2-1 采购订单物料明细表报表导出'!$D:$D=$A152),'2-1 采购订单物料明细表报表导出'!$H:$H,0))</f>
        <v>0</v>
      </c>
      <c r="K152" s="46" cm="1">
        <f t="array" ref="K152">SUM(IF((LEFT('2-1 采购订单物料明细表报表导出'!$K:$K,7)=K$1)*('2-1 采购订单物料明细表报表导出'!$D:$D=$A152),'2-1 采购订单物料明细表报表导出'!$H:$H,0))</f>
        <v>0</v>
      </c>
      <c r="L152" s="46" cm="1">
        <f t="array" ref="L152">SUM(IF((LEFT('2-1 采购订单物料明细表报表导出'!$K:$K,7)=L$1)*('2-1 采购订单物料明细表报表导出'!$D:$D=$A152),'2-1 采购订单物料明细表报表导出'!$H:$H,0))</f>
        <v>0</v>
      </c>
      <c r="M152" s="46" cm="1">
        <f t="array" ref="M152">SUM(IF((LEFT('2-1 采购订单物料明细表报表导出'!$K:$K,7)=M$1)*('2-1 采购订单物料明细表报表导出'!$D:$D=$A152),'2-1 采购订单物料明细表报表导出'!$H:$H,0))</f>
        <v>0</v>
      </c>
      <c r="N152" s="46" cm="1">
        <f t="array" ref="N152">SUM(IF((LEFT('2-1 采购订单物料明细表报表导出'!$K:$K,7)=N$1)*('2-1 采购订单物料明细表报表导出'!$D:$D=$A152),'2-1 采购订单物料明细表报表导出'!$H:$H,0))</f>
        <v>0</v>
      </c>
      <c r="O152" s="46" cm="1">
        <f t="array" ref="O152">SUM(IF((LEFT('2-1 采购订单物料明细表报表导出'!$K:$K,7)=O$1)*('2-1 采购订单物料明细表报表导出'!$D:$D=$A152),'2-1 采购订单物料明细表报表导出'!$H:$H,0))</f>
        <v>0</v>
      </c>
    </row>
    <row r="153" ht="16.5" spans="1:15">
      <c r="A153" s="17" t="s">
        <v>3583</v>
      </c>
      <c r="B153" s="47" t="s">
        <v>2120</v>
      </c>
      <c r="C153" s="48" t="s">
        <v>2121</v>
      </c>
      <c r="D153" s="46" cm="1">
        <f t="array" ref="D153">SUM(IF((LEFT('2-1 采购订单物料明细表报表导出'!$K:$K,7)=D$1)*('2-1 采购订单物料明细表报表导出'!$D:$D=$A153),'2-1 采购订单物料明细表报表导出'!$H:$H,0))</f>
        <v>0</v>
      </c>
      <c r="E153" s="46" cm="1">
        <f t="array" ref="E153">SUM(IF((LEFT('2-1 采购订单物料明细表报表导出'!$K:$K,7)=E$1)*('2-1 采购订单物料明细表报表导出'!$D:$D=$A153),'2-1 采购订单物料明细表报表导出'!$H:$H,0))</f>
        <v>0</v>
      </c>
      <c r="F153" s="46" cm="1">
        <f t="array" ref="F153">SUM(IF((LEFT('2-1 采购订单物料明细表报表导出'!$K:$K,7)=F$1)*('2-1 采购订单物料明细表报表导出'!$D:$D=$A153),'2-1 采购订单物料明细表报表导出'!$H:$H,0))</f>
        <v>0</v>
      </c>
      <c r="G153" s="46" cm="1">
        <f t="array" ref="G153">SUM(IF((LEFT('2-1 采购订单物料明细表报表导出'!$K:$K,7)=G$1)*('2-1 采购订单物料明细表报表导出'!$D:$D=$A153),'2-1 采购订单物料明细表报表导出'!$H:$H,0))</f>
        <v>0</v>
      </c>
      <c r="H153" s="46" cm="1">
        <f t="array" ref="H153">SUM(IF((LEFT('2-1 采购订单物料明细表报表导出'!$K:$K,7)=H$1)*('2-1 采购订单物料明细表报表导出'!$D:$D=$A153),'2-1 采购订单物料明细表报表导出'!$H:$H,0))</f>
        <v>0</v>
      </c>
      <c r="I153" s="46" cm="1">
        <f t="array" ref="I153">SUM(IF((LEFT('2-1 采购订单物料明细表报表导出'!$K:$K,7)=I$1)*('2-1 采购订单物料明细表报表导出'!$D:$D=$A153),'2-1 采购订单物料明细表报表导出'!$H:$H,0))</f>
        <v>0</v>
      </c>
      <c r="J153" s="46" cm="1">
        <f t="array" ref="J153">SUM(IF((LEFT('2-1 采购订单物料明细表报表导出'!$K:$K,7)=J$1)*('2-1 采购订单物料明细表报表导出'!$D:$D=$A153),'2-1 采购订单物料明细表报表导出'!$H:$H,0))</f>
        <v>0</v>
      </c>
      <c r="K153" s="46" cm="1">
        <f t="array" ref="K153">SUM(IF((LEFT('2-1 采购订单物料明细表报表导出'!$K:$K,7)=K$1)*('2-1 采购订单物料明细表报表导出'!$D:$D=$A153),'2-1 采购订单物料明细表报表导出'!$H:$H,0))</f>
        <v>0</v>
      </c>
      <c r="L153" s="46" cm="1">
        <f t="array" ref="L153">SUM(IF((LEFT('2-1 采购订单物料明细表报表导出'!$K:$K,7)=L$1)*('2-1 采购订单物料明细表报表导出'!$D:$D=$A153),'2-1 采购订单物料明细表报表导出'!$H:$H,0))</f>
        <v>0</v>
      </c>
      <c r="M153" s="46" cm="1">
        <f t="array" ref="M153">SUM(IF((LEFT('2-1 采购订单物料明细表报表导出'!$K:$K,7)=M$1)*('2-1 采购订单物料明细表报表导出'!$D:$D=$A153),'2-1 采购订单物料明细表报表导出'!$H:$H,0))</f>
        <v>0</v>
      </c>
      <c r="N153" s="46" cm="1">
        <f t="array" ref="N153">SUM(IF((LEFT('2-1 采购订单物料明细表报表导出'!$K:$K,7)=N$1)*('2-1 采购订单物料明细表报表导出'!$D:$D=$A153),'2-1 采购订单物料明细表报表导出'!$H:$H,0))</f>
        <v>0</v>
      </c>
      <c r="O153" s="46" cm="1">
        <f t="array" ref="O153">SUM(IF((LEFT('2-1 采购订单物料明细表报表导出'!$K:$K,7)=O$1)*('2-1 采购订单物料明细表报表导出'!$D:$D=$A153),'2-1 采购订单物料明细表报表导出'!$H:$H,0))</f>
        <v>0</v>
      </c>
    </row>
    <row r="154" ht="16.5" spans="1:15">
      <c r="A154" s="17" t="s">
        <v>3584</v>
      </c>
      <c r="B154" s="47" t="s">
        <v>2120</v>
      </c>
      <c r="C154" s="48" t="s">
        <v>2121</v>
      </c>
      <c r="D154" s="46" cm="1">
        <f t="array" ref="D154">SUM(IF((LEFT('2-1 采购订单物料明细表报表导出'!$K:$K,7)=D$1)*('2-1 采购订单物料明细表报表导出'!$D:$D=$A154),'2-1 采购订单物料明细表报表导出'!$H:$H,0))</f>
        <v>0</v>
      </c>
      <c r="E154" s="46" cm="1">
        <f t="array" ref="E154">SUM(IF((LEFT('2-1 采购订单物料明细表报表导出'!$K:$K,7)=E$1)*('2-1 采购订单物料明细表报表导出'!$D:$D=$A154),'2-1 采购订单物料明细表报表导出'!$H:$H,0))</f>
        <v>0</v>
      </c>
      <c r="F154" s="46" cm="1">
        <f t="array" ref="F154">SUM(IF((LEFT('2-1 采购订单物料明细表报表导出'!$K:$K,7)=F$1)*('2-1 采购订单物料明细表报表导出'!$D:$D=$A154),'2-1 采购订单物料明细表报表导出'!$H:$H,0))</f>
        <v>0</v>
      </c>
      <c r="G154" s="46" cm="1">
        <f t="array" ref="G154">SUM(IF((LEFT('2-1 采购订单物料明细表报表导出'!$K:$K,7)=G$1)*('2-1 采购订单物料明细表报表导出'!$D:$D=$A154),'2-1 采购订单物料明细表报表导出'!$H:$H,0))</f>
        <v>0</v>
      </c>
      <c r="H154" s="46" cm="1">
        <f t="array" ref="H154">SUM(IF((LEFT('2-1 采购订单物料明细表报表导出'!$K:$K,7)=H$1)*('2-1 采购订单物料明细表报表导出'!$D:$D=$A154),'2-1 采购订单物料明细表报表导出'!$H:$H,0))</f>
        <v>0</v>
      </c>
      <c r="I154" s="46" cm="1">
        <f t="array" ref="I154">SUM(IF((LEFT('2-1 采购订单物料明细表报表导出'!$K:$K,7)=I$1)*('2-1 采购订单物料明细表报表导出'!$D:$D=$A154),'2-1 采购订单物料明细表报表导出'!$H:$H,0))</f>
        <v>0</v>
      </c>
      <c r="J154" s="46" cm="1">
        <f t="array" ref="J154">SUM(IF((LEFT('2-1 采购订单物料明细表报表导出'!$K:$K,7)=J$1)*('2-1 采购订单物料明细表报表导出'!$D:$D=$A154),'2-1 采购订单物料明细表报表导出'!$H:$H,0))</f>
        <v>0</v>
      </c>
      <c r="K154" s="46" cm="1">
        <f t="array" ref="K154">SUM(IF((LEFT('2-1 采购订单物料明细表报表导出'!$K:$K,7)=K$1)*('2-1 采购订单物料明细表报表导出'!$D:$D=$A154),'2-1 采购订单物料明细表报表导出'!$H:$H,0))</f>
        <v>0</v>
      </c>
      <c r="L154" s="46" cm="1">
        <f t="array" ref="L154">SUM(IF((LEFT('2-1 采购订单物料明细表报表导出'!$K:$K,7)=L$1)*('2-1 采购订单物料明细表报表导出'!$D:$D=$A154),'2-1 采购订单物料明细表报表导出'!$H:$H,0))</f>
        <v>0</v>
      </c>
      <c r="M154" s="46" cm="1">
        <f t="array" ref="M154">SUM(IF((LEFT('2-1 采购订单物料明细表报表导出'!$K:$K,7)=M$1)*('2-1 采购订单物料明细表报表导出'!$D:$D=$A154),'2-1 采购订单物料明细表报表导出'!$H:$H,0))</f>
        <v>0</v>
      </c>
      <c r="N154" s="46" cm="1">
        <f t="array" ref="N154">SUM(IF((LEFT('2-1 采购订单物料明细表报表导出'!$K:$K,7)=N$1)*('2-1 采购订单物料明细表报表导出'!$D:$D=$A154),'2-1 采购订单物料明细表报表导出'!$H:$H,0))</f>
        <v>0</v>
      </c>
      <c r="O154" s="46" cm="1">
        <f t="array" ref="O154">SUM(IF((LEFT('2-1 采购订单物料明细表报表导出'!$K:$K,7)=O$1)*('2-1 采购订单物料明细表报表导出'!$D:$D=$A154),'2-1 采购订单物料明细表报表导出'!$H:$H,0))</f>
        <v>0</v>
      </c>
    </row>
    <row r="155" ht="16.5" spans="1:15">
      <c r="A155" s="17" t="s">
        <v>3585</v>
      </c>
      <c r="B155" s="47" t="s">
        <v>2120</v>
      </c>
      <c r="C155" s="48" t="s">
        <v>2121</v>
      </c>
      <c r="D155" s="46" cm="1">
        <f t="array" ref="D155">SUM(IF((LEFT('2-1 采购订单物料明细表报表导出'!$K:$K,7)=D$1)*('2-1 采购订单物料明细表报表导出'!$D:$D=$A155),'2-1 采购订单物料明细表报表导出'!$H:$H,0))</f>
        <v>0</v>
      </c>
      <c r="E155" s="46" cm="1">
        <f t="array" ref="E155">SUM(IF((LEFT('2-1 采购订单物料明细表报表导出'!$K:$K,7)=E$1)*('2-1 采购订单物料明细表报表导出'!$D:$D=$A155),'2-1 采购订单物料明细表报表导出'!$H:$H,0))</f>
        <v>0</v>
      </c>
      <c r="F155" s="46" cm="1">
        <f t="array" ref="F155">SUM(IF((LEFT('2-1 采购订单物料明细表报表导出'!$K:$K,7)=F$1)*('2-1 采购订单物料明细表报表导出'!$D:$D=$A155),'2-1 采购订单物料明细表报表导出'!$H:$H,0))</f>
        <v>0</v>
      </c>
      <c r="G155" s="46" cm="1">
        <f t="array" ref="G155">SUM(IF((LEFT('2-1 采购订单物料明细表报表导出'!$K:$K,7)=G$1)*('2-1 采购订单物料明细表报表导出'!$D:$D=$A155),'2-1 采购订单物料明细表报表导出'!$H:$H,0))</f>
        <v>0</v>
      </c>
      <c r="H155" s="46" cm="1">
        <f t="array" ref="H155">SUM(IF((LEFT('2-1 采购订单物料明细表报表导出'!$K:$K,7)=H$1)*('2-1 采购订单物料明细表报表导出'!$D:$D=$A155),'2-1 采购订单物料明细表报表导出'!$H:$H,0))</f>
        <v>0</v>
      </c>
      <c r="I155" s="46" cm="1">
        <f t="array" ref="I155">SUM(IF((LEFT('2-1 采购订单物料明细表报表导出'!$K:$K,7)=I$1)*('2-1 采购订单物料明细表报表导出'!$D:$D=$A155),'2-1 采购订单物料明细表报表导出'!$H:$H,0))</f>
        <v>0</v>
      </c>
      <c r="J155" s="46" cm="1">
        <f t="array" ref="J155">SUM(IF((LEFT('2-1 采购订单物料明细表报表导出'!$K:$K,7)=J$1)*('2-1 采购订单物料明细表报表导出'!$D:$D=$A155),'2-1 采购订单物料明细表报表导出'!$H:$H,0))</f>
        <v>0</v>
      </c>
      <c r="K155" s="46" cm="1">
        <f t="array" ref="K155">SUM(IF((LEFT('2-1 采购订单物料明细表报表导出'!$K:$K,7)=K$1)*('2-1 采购订单物料明细表报表导出'!$D:$D=$A155),'2-1 采购订单物料明细表报表导出'!$H:$H,0))</f>
        <v>0</v>
      </c>
      <c r="L155" s="46" cm="1">
        <f t="array" ref="L155">SUM(IF((LEFT('2-1 采购订单物料明细表报表导出'!$K:$K,7)=L$1)*('2-1 采购订单物料明细表报表导出'!$D:$D=$A155),'2-1 采购订单物料明细表报表导出'!$H:$H,0))</f>
        <v>0</v>
      </c>
      <c r="M155" s="46" cm="1">
        <f t="array" ref="M155">SUM(IF((LEFT('2-1 采购订单物料明细表报表导出'!$K:$K,7)=M$1)*('2-1 采购订单物料明细表报表导出'!$D:$D=$A155),'2-1 采购订单物料明细表报表导出'!$H:$H,0))</f>
        <v>0</v>
      </c>
      <c r="N155" s="46" cm="1">
        <f t="array" ref="N155">SUM(IF((LEFT('2-1 采购订单物料明细表报表导出'!$K:$K,7)=N$1)*('2-1 采购订单物料明细表报表导出'!$D:$D=$A155),'2-1 采购订单物料明细表报表导出'!$H:$H,0))</f>
        <v>0</v>
      </c>
      <c r="O155" s="46" cm="1">
        <f t="array" ref="O155">SUM(IF((LEFT('2-1 采购订单物料明细表报表导出'!$K:$K,7)=O$1)*('2-1 采购订单物料明细表报表导出'!$D:$D=$A155),'2-1 采购订单物料明细表报表导出'!$H:$H,0))</f>
        <v>0</v>
      </c>
    </row>
    <row r="156" ht="16.5" spans="1:15">
      <c r="A156" s="17" t="s">
        <v>3586</v>
      </c>
      <c r="B156" s="47" t="s">
        <v>2120</v>
      </c>
      <c r="C156" s="48" t="s">
        <v>2121</v>
      </c>
      <c r="D156" s="46" cm="1">
        <f t="array" ref="D156">SUM(IF((LEFT('2-1 采购订单物料明细表报表导出'!$K:$K,7)=D$1)*('2-1 采购订单物料明细表报表导出'!$D:$D=$A156),'2-1 采购订单物料明细表报表导出'!$H:$H,0))</f>
        <v>0</v>
      </c>
      <c r="E156" s="46" cm="1">
        <f t="array" ref="E156">SUM(IF((LEFT('2-1 采购订单物料明细表报表导出'!$K:$K,7)=E$1)*('2-1 采购订单物料明细表报表导出'!$D:$D=$A156),'2-1 采购订单物料明细表报表导出'!$H:$H,0))</f>
        <v>0</v>
      </c>
      <c r="F156" s="46" cm="1">
        <f t="array" ref="F156">SUM(IF((LEFT('2-1 采购订单物料明细表报表导出'!$K:$K,7)=F$1)*('2-1 采购订单物料明细表报表导出'!$D:$D=$A156),'2-1 采购订单物料明细表报表导出'!$H:$H,0))</f>
        <v>0</v>
      </c>
      <c r="G156" s="46" cm="1">
        <f t="array" ref="G156">SUM(IF((LEFT('2-1 采购订单物料明细表报表导出'!$K:$K,7)=G$1)*('2-1 采购订单物料明细表报表导出'!$D:$D=$A156),'2-1 采购订单物料明细表报表导出'!$H:$H,0))</f>
        <v>0</v>
      </c>
      <c r="H156" s="46" cm="1">
        <f t="array" ref="H156">SUM(IF((LEFT('2-1 采购订单物料明细表报表导出'!$K:$K,7)=H$1)*('2-1 采购订单物料明细表报表导出'!$D:$D=$A156),'2-1 采购订单物料明细表报表导出'!$H:$H,0))</f>
        <v>0</v>
      </c>
      <c r="I156" s="46" cm="1">
        <f t="array" ref="I156">SUM(IF((LEFT('2-1 采购订单物料明细表报表导出'!$K:$K,7)=I$1)*('2-1 采购订单物料明细表报表导出'!$D:$D=$A156),'2-1 采购订单物料明细表报表导出'!$H:$H,0))</f>
        <v>0</v>
      </c>
      <c r="J156" s="46" cm="1">
        <f t="array" ref="J156">SUM(IF((LEFT('2-1 采购订单物料明细表报表导出'!$K:$K,7)=J$1)*('2-1 采购订单物料明细表报表导出'!$D:$D=$A156),'2-1 采购订单物料明细表报表导出'!$H:$H,0))</f>
        <v>0</v>
      </c>
      <c r="K156" s="46" cm="1">
        <f t="array" ref="K156">SUM(IF((LEFT('2-1 采购订单物料明细表报表导出'!$K:$K,7)=K$1)*('2-1 采购订单物料明细表报表导出'!$D:$D=$A156),'2-1 采购订单物料明细表报表导出'!$H:$H,0))</f>
        <v>0</v>
      </c>
      <c r="L156" s="46" cm="1">
        <f t="array" ref="L156">SUM(IF((LEFT('2-1 采购订单物料明细表报表导出'!$K:$K,7)=L$1)*('2-1 采购订单物料明细表报表导出'!$D:$D=$A156),'2-1 采购订单物料明细表报表导出'!$H:$H,0))</f>
        <v>0</v>
      </c>
      <c r="M156" s="46" cm="1">
        <f t="array" ref="M156">SUM(IF((LEFT('2-1 采购订单物料明细表报表导出'!$K:$K,7)=M$1)*('2-1 采购订单物料明细表报表导出'!$D:$D=$A156),'2-1 采购订单物料明细表报表导出'!$H:$H,0))</f>
        <v>0</v>
      </c>
      <c r="N156" s="46" cm="1">
        <f t="array" ref="N156">SUM(IF((LEFT('2-1 采购订单物料明细表报表导出'!$K:$K,7)=N$1)*('2-1 采购订单物料明细表报表导出'!$D:$D=$A156),'2-1 采购订单物料明细表报表导出'!$H:$H,0))</f>
        <v>0</v>
      </c>
      <c r="O156" s="46" cm="1">
        <f t="array" ref="O156">SUM(IF((LEFT('2-1 采购订单物料明细表报表导出'!$K:$K,7)=O$1)*('2-1 采购订单物料明细表报表导出'!$D:$D=$A156),'2-1 采购订单物料明细表报表导出'!$H:$H,0))</f>
        <v>0</v>
      </c>
    </row>
    <row r="157" ht="16.5" spans="1:15">
      <c r="A157" s="17" t="s">
        <v>3587</v>
      </c>
      <c r="B157" s="47" t="s">
        <v>2120</v>
      </c>
      <c r="C157" s="48" t="s">
        <v>2121</v>
      </c>
      <c r="D157" s="46" cm="1">
        <f t="array" ref="D157">SUM(IF((LEFT('2-1 采购订单物料明细表报表导出'!$K:$K,7)=D$1)*('2-1 采购订单物料明细表报表导出'!$D:$D=$A157),'2-1 采购订单物料明细表报表导出'!$H:$H,0))</f>
        <v>0</v>
      </c>
      <c r="E157" s="46" cm="1">
        <f t="array" ref="E157">SUM(IF((LEFT('2-1 采购订单物料明细表报表导出'!$K:$K,7)=E$1)*('2-1 采购订单物料明细表报表导出'!$D:$D=$A157),'2-1 采购订单物料明细表报表导出'!$H:$H,0))</f>
        <v>0</v>
      </c>
      <c r="F157" s="46" cm="1">
        <f t="array" ref="F157">SUM(IF((LEFT('2-1 采购订单物料明细表报表导出'!$K:$K,7)=F$1)*('2-1 采购订单物料明细表报表导出'!$D:$D=$A157),'2-1 采购订单物料明细表报表导出'!$H:$H,0))</f>
        <v>0</v>
      </c>
      <c r="G157" s="46" cm="1">
        <f t="array" ref="G157">SUM(IF((LEFT('2-1 采购订单物料明细表报表导出'!$K:$K,7)=G$1)*('2-1 采购订单物料明细表报表导出'!$D:$D=$A157),'2-1 采购订单物料明细表报表导出'!$H:$H,0))</f>
        <v>0</v>
      </c>
      <c r="H157" s="46" cm="1">
        <f t="array" ref="H157">SUM(IF((LEFT('2-1 采购订单物料明细表报表导出'!$K:$K,7)=H$1)*('2-1 采购订单物料明细表报表导出'!$D:$D=$A157),'2-1 采购订单物料明细表报表导出'!$H:$H,0))</f>
        <v>0</v>
      </c>
      <c r="I157" s="46" cm="1">
        <f t="array" ref="I157">SUM(IF((LEFT('2-1 采购订单物料明细表报表导出'!$K:$K,7)=I$1)*('2-1 采购订单物料明细表报表导出'!$D:$D=$A157),'2-1 采购订单物料明细表报表导出'!$H:$H,0))</f>
        <v>0</v>
      </c>
      <c r="J157" s="46" cm="1">
        <f t="array" ref="J157">SUM(IF((LEFT('2-1 采购订单物料明细表报表导出'!$K:$K,7)=J$1)*('2-1 采购订单物料明细表报表导出'!$D:$D=$A157),'2-1 采购订单物料明细表报表导出'!$H:$H,0))</f>
        <v>0</v>
      </c>
      <c r="K157" s="46" cm="1">
        <f t="array" ref="K157">SUM(IF((LEFT('2-1 采购订单物料明细表报表导出'!$K:$K,7)=K$1)*('2-1 采购订单物料明细表报表导出'!$D:$D=$A157),'2-1 采购订单物料明细表报表导出'!$H:$H,0))</f>
        <v>0</v>
      </c>
      <c r="L157" s="46" cm="1">
        <f t="array" ref="L157">SUM(IF((LEFT('2-1 采购订单物料明细表报表导出'!$K:$K,7)=L$1)*('2-1 采购订单物料明细表报表导出'!$D:$D=$A157),'2-1 采购订单物料明细表报表导出'!$H:$H,0))</f>
        <v>0</v>
      </c>
      <c r="M157" s="46" cm="1">
        <f t="array" ref="M157">SUM(IF((LEFT('2-1 采购订单物料明细表报表导出'!$K:$K,7)=M$1)*('2-1 采购订单物料明细表报表导出'!$D:$D=$A157),'2-1 采购订单物料明细表报表导出'!$H:$H,0))</f>
        <v>0</v>
      </c>
      <c r="N157" s="46" cm="1">
        <f t="array" ref="N157">SUM(IF((LEFT('2-1 采购订单物料明细表报表导出'!$K:$K,7)=N$1)*('2-1 采购订单物料明细表报表导出'!$D:$D=$A157),'2-1 采购订单物料明细表报表导出'!$H:$H,0))</f>
        <v>0</v>
      </c>
      <c r="O157" s="46" cm="1">
        <f t="array" ref="O157">SUM(IF((LEFT('2-1 采购订单物料明细表报表导出'!$K:$K,7)=O$1)*('2-1 采购订单物料明细表报表导出'!$D:$D=$A157),'2-1 采购订单物料明细表报表导出'!$H:$H,0))</f>
        <v>0</v>
      </c>
    </row>
    <row r="158" ht="16.5" spans="1:15">
      <c r="A158" s="17" t="s">
        <v>3588</v>
      </c>
      <c r="B158" s="47" t="s">
        <v>2120</v>
      </c>
      <c r="C158" s="48" t="s">
        <v>2121</v>
      </c>
      <c r="D158" s="46" cm="1">
        <f t="array" ref="D158">SUM(IF((LEFT('2-1 采购订单物料明细表报表导出'!$K:$K,7)=D$1)*('2-1 采购订单物料明细表报表导出'!$D:$D=$A158),'2-1 采购订单物料明细表报表导出'!$H:$H,0))</f>
        <v>0</v>
      </c>
      <c r="E158" s="46" cm="1">
        <f t="array" ref="E158">SUM(IF((LEFT('2-1 采购订单物料明细表报表导出'!$K:$K,7)=E$1)*('2-1 采购订单物料明细表报表导出'!$D:$D=$A158),'2-1 采购订单物料明细表报表导出'!$H:$H,0))</f>
        <v>0</v>
      </c>
      <c r="F158" s="46" cm="1">
        <f t="array" ref="F158">SUM(IF((LEFT('2-1 采购订单物料明细表报表导出'!$K:$K,7)=F$1)*('2-1 采购订单物料明细表报表导出'!$D:$D=$A158),'2-1 采购订单物料明细表报表导出'!$H:$H,0))</f>
        <v>0</v>
      </c>
      <c r="G158" s="46" cm="1">
        <f t="array" ref="G158">SUM(IF((LEFT('2-1 采购订单物料明细表报表导出'!$K:$K,7)=G$1)*('2-1 采购订单物料明细表报表导出'!$D:$D=$A158),'2-1 采购订单物料明细表报表导出'!$H:$H,0))</f>
        <v>0</v>
      </c>
      <c r="H158" s="46" cm="1">
        <f t="array" ref="H158">SUM(IF((LEFT('2-1 采购订单物料明细表报表导出'!$K:$K,7)=H$1)*('2-1 采购订单物料明细表报表导出'!$D:$D=$A158),'2-1 采购订单物料明细表报表导出'!$H:$H,0))</f>
        <v>0</v>
      </c>
      <c r="I158" s="46" cm="1">
        <f t="array" ref="I158">SUM(IF((LEFT('2-1 采购订单物料明细表报表导出'!$K:$K,7)=I$1)*('2-1 采购订单物料明细表报表导出'!$D:$D=$A158),'2-1 采购订单物料明细表报表导出'!$H:$H,0))</f>
        <v>0</v>
      </c>
      <c r="J158" s="46" cm="1">
        <f t="array" ref="J158">SUM(IF((LEFT('2-1 采购订单物料明细表报表导出'!$K:$K,7)=J$1)*('2-1 采购订单物料明细表报表导出'!$D:$D=$A158),'2-1 采购订单物料明细表报表导出'!$H:$H,0))</f>
        <v>0</v>
      </c>
      <c r="K158" s="46" cm="1">
        <f t="array" ref="K158">SUM(IF((LEFT('2-1 采购订单物料明细表报表导出'!$K:$K,7)=K$1)*('2-1 采购订单物料明细表报表导出'!$D:$D=$A158),'2-1 采购订单物料明细表报表导出'!$H:$H,0))</f>
        <v>0</v>
      </c>
      <c r="L158" s="46" cm="1">
        <f t="array" ref="L158">SUM(IF((LEFT('2-1 采购订单物料明细表报表导出'!$K:$K,7)=L$1)*('2-1 采购订单物料明细表报表导出'!$D:$D=$A158),'2-1 采购订单物料明细表报表导出'!$H:$H,0))</f>
        <v>0</v>
      </c>
      <c r="M158" s="46" cm="1">
        <f t="array" ref="M158">SUM(IF((LEFT('2-1 采购订单物料明细表报表导出'!$K:$K,7)=M$1)*('2-1 采购订单物料明细表报表导出'!$D:$D=$A158),'2-1 采购订单物料明细表报表导出'!$H:$H,0))</f>
        <v>0</v>
      </c>
      <c r="N158" s="46" cm="1">
        <f t="array" ref="N158">SUM(IF((LEFT('2-1 采购订单物料明细表报表导出'!$K:$K,7)=N$1)*('2-1 采购订单物料明细表报表导出'!$D:$D=$A158),'2-1 采购订单物料明细表报表导出'!$H:$H,0))</f>
        <v>0</v>
      </c>
      <c r="O158" s="46" cm="1">
        <f t="array" ref="O158">SUM(IF((LEFT('2-1 采购订单物料明细表报表导出'!$K:$K,7)=O$1)*('2-1 采购订单物料明细表报表导出'!$D:$D=$A158),'2-1 采购订单物料明细表报表导出'!$H:$H,0))</f>
        <v>0</v>
      </c>
    </row>
    <row r="159" ht="16.5" spans="1:15">
      <c r="A159" s="17" t="s">
        <v>3589</v>
      </c>
      <c r="B159" s="47" t="s">
        <v>2120</v>
      </c>
      <c r="C159" s="48" t="s">
        <v>2121</v>
      </c>
      <c r="D159" s="46" cm="1">
        <f t="array" ref="D159">SUM(IF((LEFT('2-1 采购订单物料明细表报表导出'!$K:$K,7)=D$1)*('2-1 采购订单物料明细表报表导出'!$D:$D=$A159),'2-1 采购订单物料明细表报表导出'!$H:$H,0))</f>
        <v>0</v>
      </c>
      <c r="E159" s="46" cm="1">
        <f t="array" ref="E159">SUM(IF((LEFT('2-1 采购订单物料明细表报表导出'!$K:$K,7)=E$1)*('2-1 采购订单物料明细表报表导出'!$D:$D=$A159),'2-1 采购订单物料明细表报表导出'!$H:$H,0))</f>
        <v>0</v>
      </c>
      <c r="F159" s="46" cm="1">
        <f t="array" ref="F159">SUM(IF((LEFT('2-1 采购订单物料明细表报表导出'!$K:$K,7)=F$1)*('2-1 采购订单物料明细表报表导出'!$D:$D=$A159),'2-1 采购订单物料明细表报表导出'!$H:$H,0))</f>
        <v>0</v>
      </c>
      <c r="G159" s="46" cm="1">
        <f t="array" ref="G159">SUM(IF((LEFT('2-1 采购订单物料明细表报表导出'!$K:$K,7)=G$1)*('2-1 采购订单物料明细表报表导出'!$D:$D=$A159),'2-1 采购订单物料明细表报表导出'!$H:$H,0))</f>
        <v>0</v>
      </c>
      <c r="H159" s="46" cm="1">
        <f t="array" ref="H159">SUM(IF((LEFT('2-1 采购订单物料明细表报表导出'!$K:$K,7)=H$1)*('2-1 采购订单物料明细表报表导出'!$D:$D=$A159),'2-1 采购订单物料明细表报表导出'!$H:$H,0))</f>
        <v>0</v>
      </c>
      <c r="I159" s="46" cm="1">
        <f t="array" ref="I159">SUM(IF((LEFT('2-1 采购订单物料明细表报表导出'!$K:$K,7)=I$1)*('2-1 采购订单物料明细表报表导出'!$D:$D=$A159),'2-1 采购订单物料明细表报表导出'!$H:$H,0))</f>
        <v>0</v>
      </c>
      <c r="J159" s="46" cm="1">
        <f t="array" ref="J159">SUM(IF((LEFT('2-1 采购订单物料明细表报表导出'!$K:$K,7)=J$1)*('2-1 采购订单物料明细表报表导出'!$D:$D=$A159),'2-1 采购订单物料明细表报表导出'!$H:$H,0))</f>
        <v>0</v>
      </c>
      <c r="K159" s="46" cm="1">
        <f t="array" ref="K159">SUM(IF((LEFT('2-1 采购订单物料明细表报表导出'!$K:$K,7)=K$1)*('2-1 采购订单物料明细表报表导出'!$D:$D=$A159),'2-1 采购订单物料明细表报表导出'!$H:$H,0))</f>
        <v>0</v>
      </c>
      <c r="L159" s="46" cm="1">
        <f t="array" ref="L159">SUM(IF((LEFT('2-1 采购订单物料明细表报表导出'!$K:$K,7)=L$1)*('2-1 采购订单物料明细表报表导出'!$D:$D=$A159),'2-1 采购订单物料明细表报表导出'!$H:$H,0))</f>
        <v>0</v>
      </c>
      <c r="M159" s="46" cm="1">
        <f t="array" ref="M159">SUM(IF((LEFT('2-1 采购订单物料明细表报表导出'!$K:$K,7)=M$1)*('2-1 采购订单物料明细表报表导出'!$D:$D=$A159),'2-1 采购订单物料明细表报表导出'!$H:$H,0))</f>
        <v>0</v>
      </c>
      <c r="N159" s="46" cm="1">
        <f t="array" ref="N159">SUM(IF((LEFT('2-1 采购订单物料明细表报表导出'!$K:$K,7)=N$1)*('2-1 采购订单物料明细表报表导出'!$D:$D=$A159),'2-1 采购订单物料明细表报表导出'!$H:$H,0))</f>
        <v>0</v>
      </c>
      <c r="O159" s="46" cm="1">
        <f t="array" ref="O159">SUM(IF((LEFT('2-1 采购订单物料明细表报表导出'!$K:$K,7)=O$1)*('2-1 采购订单物料明细表报表导出'!$D:$D=$A159),'2-1 采购订单物料明细表报表导出'!$H:$H,0))</f>
        <v>0</v>
      </c>
    </row>
    <row r="160" ht="16.5" spans="1:15">
      <c r="A160" s="17" t="s">
        <v>3590</v>
      </c>
      <c r="B160" s="47" t="s">
        <v>2120</v>
      </c>
      <c r="C160" s="48" t="s">
        <v>2121</v>
      </c>
      <c r="D160" s="46" cm="1">
        <f t="array" ref="D160">SUM(IF((LEFT('2-1 采购订单物料明细表报表导出'!$K:$K,7)=D$1)*('2-1 采购订单物料明细表报表导出'!$D:$D=$A160),'2-1 采购订单物料明细表报表导出'!$H:$H,0))</f>
        <v>0</v>
      </c>
      <c r="E160" s="46" cm="1">
        <f t="array" ref="E160">SUM(IF((LEFT('2-1 采购订单物料明细表报表导出'!$K:$K,7)=E$1)*('2-1 采购订单物料明细表报表导出'!$D:$D=$A160),'2-1 采购订单物料明细表报表导出'!$H:$H,0))</f>
        <v>0</v>
      </c>
      <c r="F160" s="46" cm="1">
        <f t="array" ref="F160">SUM(IF((LEFT('2-1 采购订单物料明细表报表导出'!$K:$K,7)=F$1)*('2-1 采购订单物料明细表报表导出'!$D:$D=$A160),'2-1 采购订单物料明细表报表导出'!$H:$H,0))</f>
        <v>0</v>
      </c>
      <c r="G160" s="46" cm="1">
        <f t="array" ref="G160">SUM(IF((LEFT('2-1 采购订单物料明细表报表导出'!$K:$K,7)=G$1)*('2-1 采购订单物料明细表报表导出'!$D:$D=$A160),'2-1 采购订单物料明细表报表导出'!$H:$H,0))</f>
        <v>0</v>
      </c>
      <c r="H160" s="46" cm="1">
        <f t="array" ref="H160">SUM(IF((LEFT('2-1 采购订单物料明细表报表导出'!$K:$K,7)=H$1)*('2-1 采购订单物料明细表报表导出'!$D:$D=$A160),'2-1 采购订单物料明细表报表导出'!$H:$H,0))</f>
        <v>0</v>
      </c>
      <c r="I160" s="46" cm="1">
        <f t="array" ref="I160">SUM(IF((LEFT('2-1 采购订单物料明细表报表导出'!$K:$K,7)=I$1)*('2-1 采购订单物料明细表报表导出'!$D:$D=$A160),'2-1 采购订单物料明细表报表导出'!$H:$H,0))</f>
        <v>0</v>
      </c>
      <c r="J160" s="46" cm="1">
        <f t="array" ref="J160">SUM(IF((LEFT('2-1 采购订单物料明细表报表导出'!$K:$K,7)=J$1)*('2-1 采购订单物料明细表报表导出'!$D:$D=$A160),'2-1 采购订单物料明细表报表导出'!$H:$H,0))</f>
        <v>0</v>
      </c>
      <c r="K160" s="46" cm="1">
        <f t="array" ref="K160">SUM(IF((LEFT('2-1 采购订单物料明细表报表导出'!$K:$K,7)=K$1)*('2-1 采购订单物料明细表报表导出'!$D:$D=$A160),'2-1 采购订单物料明细表报表导出'!$H:$H,0))</f>
        <v>0</v>
      </c>
      <c r="L160" s="46" cm="1">
        <f t="array" ref="L160">SUM(IF((LEFT('2-1 采购订单物料明细表报表导出'!$K:$K,7)=L$1)*('2-1 采购订单物料明细表报表导出'!$D:$D=$A160),'2-1 采购订单物料明细表报表导出'!$H:$H,0))</f>
        <v>0</v>
      </c>
      <c r="M160" s="46" cm="1">
        <f t="array" ref="M160">SUM(IF((LEFT('2-1 采购订单物料明细表报表导出'!$K:$K,7)=M$1)*('2-1 采购订单物料明细表报表导出'!$D:$D=$A160),'2-1 采购订单物料明细表报表导出'!$H:$H,0))</f>
        <v>0</v>
      </c>
      <c r="N160" s="46" cm="1">
        <f t="array" ref="N160">SUM(IF((LEFT('2-1 采购订单物料明细表报表导出'!$K:$K,7)=N$1)*('2-1 采购订单物料明细表报表导出'!$D:$D=$A160),'2-1 采购订单物料明细表报表导出'!$H:$H,0))</f>
        <v>0</v>
      </c>
      <c r="O160" s="46" cm="1">
        <f t="array" ref="O160">SUM(IF((LEFT('2-1 采购订单物料明细表报表导出'!$K:$K,7)=O$1)*('2-1 采购订单物料明细表报表导出'!$D:$D=$A160),'2-1 采购订单物料明细表报表导出'!$H:$H,0))</f>
        <v>0</v>
      </c>
    </row>
    <row r="161" ht="16.5" spans="1:15">
      <c r="A161" s="17" t="s">
        <v>3591</v>
      </c>
      <c r="B161" s="47" t="s">
        <v>2120</v>
      </c>
      <c r="C161" s="48" t="s">
        <v>2121</v>
      </c>
      <c r="D161" s="46" cm="1">
        <f t="array" ref="D161">SUM(IF((LEFT('2-1 采购订单物料明细表报表导出'!$K:$K,7)=D$1)*('2-1 采购订单物料明细表报表导出'!$D:$D=$A161),'2-1 采购订单物料明细表报表导出'!$H:$H,0))</f>
        <v>0</v>
      </c>
      <c r="E161" s="46" cm="1">
        <f t="array" ref="E161">SUM(IF((LEFT('2-1 采购订单物料明细表报表导出'!$K:$K,7)=E$1)*('2-1 采购订单物料明细表报表导出'!$D:$D=$A161),'2-1 采购订单物料明细表报表导出'!$H:$H,0))</f>
        <v>0</v>
      </c>
      <c r="F161" s="46" cm="1">
        <f t="array" ref="F161">SUM(IF((LEFT('2-1 采购订单物料明细表报表导出'!$K:$K,7)=F$1)*('2-1 采购订单物料明细表报表导出'!$D:$D=$A161),'2-1 采购订单物料明细表报表导出'!$H:$H,0))</f>
        <v>0</v>
      </c>
      <c r="G161" s="46" cm="1">
        <f t="array" ref="G161">SUM(IF((LEFT('2-1 采购订单物料明细表报表导出'!$K:$K,7)=G$1)*('2-1 采购订单物料明细表报表导出'!$D:$D=$A161),'2-1 采购订单物料明细表报表导出'!$H:$H,0))</f>
        <v>0</v>
      </c>
      <c r="H161" s="46" cm="1">
        <f t="array" ref="H161">SUM(IF((LEFT('2-1 采购订单物料明细表报表导出'!$K:$K,7)=H$1)*('2-1 采购订单物料明细表报表导出'!$D:$D=$A161),'2-1 采购订单物料明细表报表导出'!$H:$H,0))</f>
        <v>0</v>
      </c>
      <c r="I161" s="46" cm="1">
        <f t="array" ref="I161">SUM(IF((LEFT('2-1 采购订单物料明细表报表导出'!$K:$K,7)=I$1)*('2-1 采购订单物料明细表报表导出'!$D:$D=$A161),'2-1 采购订单物料明细表报表导出'!$H:$H,0))</f>
        <v>0</v>
      </c>
      <c r="J161" s="46" cm="1">
        <f t="array" ref="J161">SUM(IF((LEFT('2-1 采购订单物料明细表报表导出'!$K:$K,7)=J$1)*('2-1 采购订单物料明细表报表导出'!$D:$D=$A161),'2-1 采购订单物料明细表报表导出'!$H:$H,0))</f>
        <v>0</v>
      </c>
      <c r="K161" s="46" cm="1">
        <f t="array" ref="K161">SUM(IF((LEFT('2-1 采购订单物料明细表报表导出'!$K:$K,7)=K$1)*('2-1 采购订单物料明细表报表导出'!$D:$D=$A161),'2-1 采购订单物料明细表报表导出'!$H:$H,0))</f>
        <v>0</v>
      </c>
      <c r="L161" s="46" cm="1">
        <f t="array" ref="L161">SUM(IF((LEFT('2-1 采购订单物料明细表报表导出'!$K:$K,7)=L$1)*('2-1 采购订单物料明细表报表导出'!$D:$D=$A161),'2-1 采购订单物料明细表报表导出'!$H:$H,0))</f>
        <v>0</v>
      </c>
      <c r="M161" s="46" cm="1">
        <f t="array" ref="M161">SUM(IF((LEFT('2-1 采购订单物料明细表报表导出'!$K:$K,7)=M$1)*('2-1 采购订单物料明细表报表导出'!$D:$D=$A161),'2-1 采购订单物料明细表报表导出'!$H:$H,0))</f>
        <v>0</v>
      </c>
      <c r="N161" s="46" cm="1">
        <f t="array" ref="N161">SUM(IF((LEFT('2-1 采购订单物料明细表报表导出'!$K:$K,7)=N$1)*('2-1 采购订单物料明细表报表导出'!$D:$D=$A161),'2-1 采购订单物料明细表报表导出'!$H:$H,0))</f>
        <v>0</v>
      </c>
      <c r="O161" s="46" cm="1">
        <f t="array" ref="O161">SUM(IF((LEFT('2-1 采购订单物料明细表报表导出'!$K:$K,7)=O$1)*('2-1 采购订单物料明细表报表导出'!$D:$D=$A161),'2-1 采购订单物料明细表报表导出'!$H:$H,0))</f>
        <v>0</v>
      </c>
    </row>
    <row r="162" ht="16.5" spans="1:15">
      <c r="A162" s="17" t="s">
        <v>3592</v>
      </c>
      <c r="B162" s="47" t="s">
        <v>2120</v>
      </c>
      <c r="C162" s="48" t="s">
        <v>2121</v>
      </c>
      <c r="D162" s="46" cm="1">
        <f t="array" ref="D162">SUM(IF((LEFT('2-1 采购订单物料明细表报表导出'!$K:$K,7)=D$1)*('2-1 采购订单物料明细表报表导出'!$D:$D=$A162),'2-1 采购订单物料明细表报表导出'!$H:$H,0))</f>
        <v>0</v>
      </c>
      <c r="E162" s="46" cm="1">
        <f t="array" ref="E162">SUM(IF((LEFT('2-1 采购订单物料明细表报表导出'!$K:$K,7)=E$1)*('2-1 采购订单物料明细表报表导出'!$D:$D=$A162),'2-1 采购订单物料明细表报表导出'!$H:$H,0))</f>
        <v>0</v>
      </c>
      <c r="F162" s="46" cm="1">
        <f t="array" ref="F162">SUM(IF((LEFT('2-1 采购订单物料明细表报表导出'!$K:$K,7)=F$1)*('2-1 采购订单物料明细表报表导出'!$D:$D=$A162),'2-1 采购订单物料明细表报表导出'!$H:$H,0))</f>
        <v>0</v>
      </c>
      <c r="G162" s="46" cm="1">
        <f t="array" ref="G162">SUM(IF((LEFT('2-1 采购订单物料明细表报表导出'!$K:$K,7)=G$1)*('2-1 采购订单物料明细表报表导出'!$D:$D=$A162),'2-1 采购订单物料明细表报表导出'!$H:$H,0))</f>
        <v>0</v>
      </c>
      <c r="H162" s="46" cm="1">
        <f t="array" ref="H162">SUM(IF((LEFT('2-1 采购订单物料明细表报表导出'!$K:$K,7)=H$1)*('2-1 采购订单物料明细表报表导出'!$D:$D=$A162),'2-1 采购订单物料明细表报表导出'!$H:$H,0))</f>
        <v>0</v>
      </c>
      <c r="I162" s="46" cm="1">
        <f t="array" ref="I162">SUM(IF((LEFT('2-1 采购订单物料明细表报表导出'!$K:$K,7)=I$1)*('2-1 采购订单物料明细表报表导出'!$D:$D=$A162),'2-1 采购订单物料明细表报表导出'!$H:$H,0))</f>
        <v>0</v>
      </c>
      <c r="J162" s="46" cm="1">
        <f t="array" ref="J162">SUM(IF((LEFT('2-1 采购订单物料明细表报表导出'!$K:$K,7)=J$1)*('2-1 采购订单物料明细表报表导出'!$D:$D=$A162),'2-1 采购订单物料明细表报表导出'!$H:$H,0))</f>
        <v>0</v>
      </c>
      <c r="K162" s="46" cm="1">
        <f t="array" ref="K162">SUM(IF((LEFT('2-1 采购订单物料明细表报表导出'!$K:$K,7)=K$1)*('2-1 采购订单物料明细表报表导出'!$D:$D=$A162),'2-1 采购订单物料明细表报表导出'!$H:$H,0))</f>
        <v>0</v>
      </c>
      <c r="L162" s="46" cm="1">
        <f t="array" ref="L162">SUM(IF((LEFT('2-1 采购订单物料明细表报表导出'!$K:$K,7)=L$1)*('2-1 采购订单物料明细表报表导出'!$D:$D=$A162),'2-1 采购订单物料明细表报表导出'!$H:$H,0))</f>
        <v>0</v>
      </c>
      <c r="M162" s="46" cm="1">
        <f t="array" ref="M162">SUM(IF((LEFT('2-1 采购订单物料明细表报表导出'!$K:$K,7)=M$1)*('2-1 采购订单物料明细表报表导出'!$D:$D=$A162),'2-1 采购订单物料明细表报表导出'!$H:$H,0))</f>
        <v>0</v>
      </c>
      <c r="N162" s="46" cm="1">
        <f t="array" ref="N162">SUM(IF((LEFT('2-1 采购订单物料明细表报表导出'!$K:$K,7)=N$1)*('2-1 采购订单物料明细表报表导出'!$D:$D=$A162),'2-1 采购订单物料明细表报表导出'!$H:$H,0))</f>
        <v>0</v>
      </c>
      <c r="O162" s="46" cm="1">
        <f t="array" ref="O162">SUM(IF((LEFT('2-1 采购订单物料明细表报表导出'!$K:$K,7)=O$1)*('2-1 采购订单物料明细表报表导出'!$D:$D=$A162),'2-1 采购订单物料明细表报表导出'!$H:$H,0))</f>
        <v>0</v>
      </c>
    </row>
    <row r="163" ht="16.5" spans="1:15">
      <c r="A163" s="17" t="s">
        <v>2962</v>
      </c>
      <c r="B163" s="47" t="s">
        <v>2120</v>
      </c>
      <c r="C163" s="48" t="s">
        <v>2121</v>
      </c>
      <c r="D163" s="46" cm="1">
        <f t="array" ref="D163">SUM(IF((LEFT('2-1 采购订单物料明细表报表导出'!$K:$K,7)=D$1)*('2-1 采购订单物料明细表报表导出'!$D:$D=$A163),'2-1 采购订单物料明细表报表导出'!$H:$H,0))</f>
        <v>0</v>
      </c>
      <c r="E163" s="46" cm="1">
        <f t="array" ref="E163">SUM(IF((LEFT('2-1 采购订单物料明细表报表导出'!$K:$K,7)=E$1)*('2-1 采购订单物料明细表报表导出'!$D:$D=$A163),'2-1 采购订单物料明细表报表导出'!$H:$H,0))</f>
        <v>0</v>
      </c>
      <c r="F163" s="46" cm="1">
        <f t="array" ref="F163">SUM(IF((LEFT('2-1 采购订单物料明细表报表导出'!$K:$K,7)=F$1)*('2-1 采购订单物料明细表报表导出'!$D:$D=$A163),'2-1 采购订单物料明细表报表导出'!$H:$H,0))</f>
        <v>0</v>
      </c>
      <c r="G163" s="46" cm="1">
        <f t="array" ref="G163">SUM(IF((LEFT('2-1 采购订单物料明细表报表导出'!$K:$K,7)=G$1)*('2-1 采购订单物料明细表报表导出'!$D:$D=$A163),'2-1 采购订单物料明细表报表导出'!$H:$H,0))</f>
        <v>0</v>
      </c>
      <c r="H163" s="46" cm="1">
        <f t="array" ref="H163">SUM(IF((LEFT('2-1 采购订单物料明细表报表导出'!$K:$K,7)=H$1)*('2-1 采购订单物料明细表报表导出'!$D:$D=$A163),'2-1 采购订单物料明细表报表导出'!$H:$H,0))</f>
        <v>396.45</v>
      </c>
      <c r="I163" s="46" cm="1">
        <f t="array" ref="I163">SUM(IF((LEFT('2-1 采购订单物料明细表报表导出'!$K:$K,7)=I$1)*('2-1 采购订单物料明细表报表导出'!$D:$D=$A163),'2-1 采购订单物料明细表报表导出'!$H:$H,0))</f>
        <v>0</v>
      </c>
      <c r="J163" s="46" cm="1">
        <f t="array" ref="J163">SUM(IF((LEFT('2-1 采购订单物料明细表报表导出'!$K:$K,7)=J$1)*('2-1 采购订单物料明细表报表导出'!$D:$D=$A163),'2-1 采购订单物料明细表报表导出'!$H:$H,0))</f>
        <v>0</v>
      </c>
      <c r="K163" s="46" cm="1">
        <f t="array" ref="K163">SUM(IF((LEFT('2-1 采购订单物料明细表报表导出'!$K:$K,7)=K$1)*('2-1 采购订单物料明细表报表导出'!$D:$D=$A163),'2-1 采购订单物料明细表报表导出'!$H:$H,0))</f>
        <v>0</v>
      </c>
      <c r="L163" s="46" cm="1">
        <f t="array" ref="L163">SUM(IF((LEFT('2-1 采购订单物料明细表报表导出'!$K:$K,7)=L$1)*('2-1 采购订单物料明细表报表导出'!$D:$D=$A163),'2-1 采购订单物料明细表报表导出'!$H:$H,0))</f>
        <v>0</v>
      </c>
      <c r="M163" s="46" cm="1">
        <f t="array" ref="M163">SUM(IF((LEFT('2-1 采购订单物料明细表报表导出'!$K:$K,7)=M$1)*('2-1 采购订单物料明细表报表导出'!$D:$D=$A163),'2-1 采购订单物料明细表报表导出'!$H:$H,0))</f>
        <v>0</v>
      </c>
      <c r="N163" s="46" cm="1">
        <f t="array" ref="N163">SUM(IF((LEFT('2-1 采购订单物料明细表报表导出'!$K:$K,7)=N$1)*('2-1 采购订单物料明细表报表导出'!$D:$D=$A163),'2-1 采购订单物料明细表报表导出'!$H:$H,0))</f>
        <v>0</v>
      </c>
      <c r="O163" s="46" cm="1">
        <f t="array" ref="O163">SUM(IF((LEFT('2-1 采购订单物料明细表报表导出'!$K:$K,7)=O$1)*('2-1 采购订单物料明细表报表导出'!$D:$D=$A163),'2-1 采购订单物料明细表报表导出'!$H:$H,0))</f>
        <v>0</v>
      </c>
    </row>
    <row r="164" ht="16.5" spans="1:15">
      <c r="A164" s="17" t="s">
        <v>3593</v>
      </c>
      <c r="B164" s="47" t="s">
        <v>2120</v>
      </c>
      <c r="C164" s="48" t="s">
        <v>2121</v>
      </c>
      <c r="D164" s="46" cm="1">
        <f t="array" ref="D164">SUM(IF((LEFT('2-1 采购订单物料明细表报表导出'!$K:$K,7)=D$1)*('2-1 采购订单物料明细表报表导出'!$D:$D=$A164),'2-1 采购订单物料明细表报表导出'!$H:$H,0))</f>
        <v>0</v>
      </c>
      <c r="E164" s="46" cm="1">
        <f t="array" ref="E164">SUM(IF((LEFT('2-1 采购订单物料明细表报表导出'!$K:$K,7)=E$1)*('2-1 采购订单物料明细表报表导出'!$D:$D=$A164),'2-1 采购订单物料明细表报表导出'!$H:$H,0))</f>
        <v>0</v>
      </c>
      <c r="F164" s="46" cm="1">
        <f t="array" ref="F164">SUM(IF((LEFT('2-1 采购订单物料明细表报表导出'!$K:$K,7)=F$1)*('2-1 采购订单物料明细表报表导出'!$D:$D=$A164),'2-1 采购订单物料明细表报表导出'!$H:$H,0))</f>
        <v>0</v>
      </c>
      <c r="G164" s="46" cm="1">
        <f t="array" ref="G164">SUM(IF((LEFT('2-1 采购订单物料明细表报表导出'!$K:$K,7)=G$1)*('2-1 采购订单物料明细表报表导出'!$D:$D=$A164),'2-1 采购订单物料明细表报表导出'!$H:$H,0))</f>
        <v>0</v>
      </c>
      <c r="H164" s="46" cm="1">
        <f t="array" ref="H164">SUM(IF((LEFT('2-1 采购订单物料明细表报表导出'!$K:$K,7)=H$1)*('2-1 采购订单物料明细表报表导出'!$D:$D=$A164),'2-1 采购订单物料明细表报表导出'!$H:$H,0))</f>
        <v>0</v>
      </c>
      <c r="I164" s="46" cm="1">
        <f t="array" ref="I164">SUM(IF((LEFT('2-1 采购订单物料明细表报表导出'!$K:$K,7)=I$1)*('2-1 采购订单物料明细表报表导出'!$D:$D=$A164),'2-1 采购订单物料明细表报表导出'!$H:$H,0))</f>
        <v>0</v>
      </c>
      <c r="J164" s="46" cm="1">
        <f t="array" ref="J164">SUM(IF((LEFT('2-1 采购订单物料明细表报表导出'!$K:$K,7)=J$1)*('2-1 采购订单物料明细表报表导出'!$D:$D=$A164),'2-1 采购订单物料明细表报表导出'!$H:$H,0))</f>
        <v>0</v>
      </c>
      <c r="K164" s="46" cm="1">
        <f t="array" ref="K164">SUM(IF((LEFT('2-1 采购订单物料明细表报表导出'!$K:$K,7)=K$1)*('2-1 采购订单物料明细表报表导出'!$D:$D=$A164),'2-1 采购订单物料明细表报表导出'!$H:$H,0))</f>
        <v>0</v>
      </c>
      <c r="L164" s="46" cm="1">
        <f t="array" ref="L164">SUM(IF((LEFT('2-1 采购订单物料明细表报表导出'!$K:$K,7)=L$1)*('2-1 采购订单物料明细表报表导出'!$D:$D=$A164),'2-1 采购订单物料明细表报表导出'!$H:$H,0))</f>
        <v>0</v>
      </c>
      <c r="M164" s="46" cm="1">
        <f t="array" ref="M164">SUM(IF((LEFT('2-1 采购订单物料明细表报表导出'!$K:$K,7)=M$1)*('2-1 采购订单物料明细表报表导出'!$D:$D=$A164),'2-1 采购订单物料明细表报表导出'!$H:$H,0))</f>
        <v>0</v>
      </c>
      <c r="N164" s="46" cm="1">
        <f t="array" ref="N164">SUM(IF((LEFT('2-1 采购订单物料明细表报表导出'!$K:$K,7)=N$1)*('2-1 采购订单物料明细表报表导出'!$D:$D=$A164),'2-1 采购订单物料明细表报表导出'!$H:$H,0))</f>
        <v>0</v>
      </c>
      <c r="O164" s="46" cm="1">
        <f t="array" ref="O164">SUM(IF((LEFT('2-1 采购订单物料明细表报表导出'!$K:$K,7)=O$1)*('2-1 采购订单物料明细表报表导出'!$D:$D=$A164),'2-1 采购订单物料明细表报表导出'!$H:$H,0))</f>
        <v>0</v>
      </c>
    </row>
    <row r="165" ht="16.5" spans="1:15">
      <c r="A165" s="17" t="s">
        <v>2985</v>
      </c>
      <c r="B165" s="47" t="s">
        <v>2120</v>
      </c>
      <c r="C165" s="48" t="s">
        <v>2121</v>
      </c>
      <c r="D165" s="46" cm="1">
        <f t="array" ref="D165">SUM(IF((LEFT('2-1 采购订单物料明细表报表导出'!$K:$K,7)=D$1)*('2-1 采购订单物料明细表报表导出'!$D:$D=$A165),'2-1 采购订单物料明细表报表导出'!$H:$H,0))</f>
        <v>0</v>
      </c>
      <c r="E165" s="46" cm="1">
        <f t="array" ref="E165">SUM(IF((LEFT('2-1 采购订单物料明细表报表导出'!$K:$K,7)=E$1)*('2-1 采购订单物料明细表报表导出'!$D:$D=$A165),'2-1 采购订单物料明细表报表导出'!$H:$H,0))</f>
        <v>0</v>
      </c>
      <c r="F165" s="46" cm="1">
        <f t="array" ref="F165">SUM(IF((LEFT('2-1 采购订单物料明细表报表导出'!$K:$K,7)=F$1)*('2-1 采购订单物料明细表报表导出'!$D:$D=$A165),'2-1 采购订单物料明细表报表导出'!$H:$H,0))</f>
        <v>0</v>
      </c>
      <c r="G165" s="46" cm="1">
        <f t="array" ref="G165">SUM(IF((LEFT('2-1 采购订单物料明细表报表导出'!$K:$K,7)=G$1)*('2-1 采购订单物料明细表报表导出'!$D:$D=$A165),'2-1 采购订单物料明细表报表导出'!$H:$H,0))</f>
        <v>117</v>
      </c>
      <c r="H165" s="46" cm="1">
        <f t="array" ref="H165">SUM(IF((LEFT('2-1 采购订单物料明细表报表导出'!$K:$K,7)=H$1)*('2-1 采购订单物料明细表报表导出'!$D:$D=$A165),'2-1 采购订单物料明细表报表导出'!$H:$H,0))</f>
        <v>0</v>
      </c>
      <c r="I165" s="46" cm="1">
        <f t="array" ref="I165">SUM(IF((LEFT('2-1 采购订单物料明细表报表导出'!$K:$K,7)=I$1)*('2-1 采购订单物料明细表报表导出'!$D:$D=$A165),'2-1 采购订单物料明细表报表导出'!$H:$H,0))</f>
        <v>0</v>
      </c>
      <c r="J165" s="46" cm="1">
        <f t="array" ref="J165">SUM(IF((LEFT('2-1 采购订单物料明细表报表导出'!$K:$K,7)=J$1)*('2-1 采购订单物料明细表报表导出'!$D:$D=$A165),'2-1 采购订单物料明细表报表导出'!$H:$H,0))</f>
        <v>0</v>
      </c>
      <c r="K165" s="46" cm="1">
        <f t="array" ref="K165">SUM(IF((LEFT('2-1 采购订单物料明细表报表导出'!$K:$K,7)=K$1)*('2-1 采购订单物料明细表报表导出'!$D:$D=$A165),'2-1 采购订单物料明细表报表导出'!$H:$H,0))</f>
        <v>0</v>
      </c>
      <c r="L165" s="46" cm="1">
        <f t="array" ref="L165">SUM(IF((LEFT('2-1 采购订单物料明细表报表导出'!$K:$K,7)=L$1)*('2-1 采购订单物料明细表报表导出'!$D:$D=$A165),'2-1 采购订单物料明细表报表导出'!$H:$H,0))</f>
        <v>0</v>
      </c>
      <c r="M165" s="46" cm="1">
        <f t="array" ref="M165">SUM(IF((LEFT('2-1 采购订单物料明细表报表导出'!$K:$K,7)=M$1)*('2-1 采购订单物料明细表报表导出'!$D:$D=$A165),'2-1 采购订单物料明细表报表导出'!$H:$H,0))</f>
        <v>0</v>
      </c>
      <c r="N165" s="46" cm="1">
        <f t="array" ref="N165">SUM(IF((LEFT('2-1 采购订单物料明细表报表导出'!$K:$K,7)=N$1)*('2-1 采购订单物料明细表报表导出'!$D:$D=$A165),'2-1 采购订单物料明细表报表导出'!$H:$H,0))</f>
        <v>0</v>
      </c>
      <c r="O165" s="46" cm="1">
        <f t="array" ref="O165">SUM(IF((LEFT('2-1 采购订单物料明细表报表导出'!$K:$K,7)=O$1)*('2-1 采购订单物料明细表报表导出'!$D:$D=$A165),'2-1 采购订单物料明细表报表导出'!$H:$H,0))</f>
        <v>0</v>
      </c>
    </row>
    <row r="166" ht="16.5" spans="1:15">
      <c r="A166" s="17" t="s">
        <v>3594</v>
      </c>
      <c r="B166" s="47" t="s">
        <v>2120</v>
      </c>
      <c r="C166" s="48" t="s">
        <v>2121</v>
      </c>
      <c r="D166" s="46" cm="1">
        <f t="array" ref="D166">SUM(IF((LEFT('2-1 采购订单物料明细表报表导出'!$K:$K,7)=D$1)*('2-1 采购订单物料明细表报表导出'!$D:$D=$A166),'2-1 采购订单物料明细表报表导出'!$H:$H,0))</f>
        <v>0</v>
      </c>
      <c r="E166" s="46" cm="1">
        <f t="array" ref="E166">SUM(IF((LEFT('2-1 采购订单物料明细表报表导出'!$K:$K,7)=E$1)*('2-1 采购订单物料明细表报表导出'!$D:$D=$A166),'2-1 采购订单物料明细表报表导出'!$H:$H,0))</f>
        <v>0</v>
      </c>
      <c r="F166" s="46" cm="1">
        <f t="array" ref="F166">SUM(IF((LEFT('2-1 采购订单物料明细表报表导出'!$K:$K,7)=F$1)*('2-1 采购订单物料明细表报表导出'!$D:$D=$A166),'2-1 采购订单物料明细表报表导出'!$H:$H,0))</f>
        <v>0</v>
      </c>
      <c r="G166" s="46" cm="1">
        <f t="array" ref="G166">SUM(IF((LEFT('2-1 采购订单物料明细表报表导出'!$K:$K,7)=G$1)*('2-1 采购订单物料明细表报表导出'!$D:$D=$A166),'2-1 采购订单物料明细表报表导出'!$H:$H,0))</f>
        <v>0</v>
      </c>
      <c r="H166" s="46" cm="1">
        <f t="array" ref="H166">SUM(IF((LEFT('2-1 采购订单物料明细表报表导出'!$K:$K,7)=H$1)*('2-1 采购订单物料明细表报表导出'!$D:$D=$A166),'2-1 采购订单物料明细表报表导出'!$H:$H,0))</f>
        <v>0</v>
      </c>
      <c r="I166" s="46" cm="1">
        <f t="array" ref="I166">SUM(IF((LEFT('2-1 采购订单物料明细表报表导出'!$K:$K,7)=I$1)*('2-1 采购订单物料明细表报表导出'!$D:$D=$A166),'2-1 采购订单物料明细表报表导出'!$H:$H,0))</f>
        <v>0</v>
      </c>
      <c r="J166" s="46" cm="1">
        <f t="array" ref="J166">SUM(IF((LEFT('2-1 采购订单物料明细表报表导出'!$K:$K,7)=J$1)*('2-1 采购订单物料明细表报表导出'!$D:$D=$A166),'2-1 采购订单物料明细表报表导出'!$H:$H,0))</f>
        <v>0</v>
      </c>
      <c r="K166" s="46" cm="1">
        <f t="array" ref="K166">SUM(IF((LEFT('2-1 采购订单物料明细表报表导出'!$K:$K,7)=K$1)*('2-1 采购订单物料明细表报表导出'!$D:$D=$A166),'2-1 采购订单物料明细表报表导出'!$H:$H,0))</f>
        <v>0</v>
      </c>
      <c r="L166" s="46" cm="1">
        <f t="array" ref="L166">SUM(IF((LEFT('2-1 采购订单物料明细表报表导出'!$K:$K,7)=L$1)*('2-1 采购订单物料明细表报表导出'!$D:$D=$A166),'2-1 采购订单物料明细表报表导出'!$H:$H,0))</f>
        <v>0</v>
      </c>
      <c r="M166" s="46" cm="1">
        <f t="array" ref="M166">SUM(IF((LEFT('2-1 采购订单物料明细表报表导出'!$K:$K,7)=M$1)*('2-1 采购订单物料明细表报表导出'!$D:$D=$A166),'2-1 采购订单物料明细表报表导出'!$H:$H,0))</f>
        <v>0</v>
      </c>
      <c r="N166" s="46" cm="1">
        <f t="array" ref="N166">SUM(IF((LEFT('2-1 采购订单物料明细表报表导出'!$K:$K,7)=N$1)*('2-1 采购订单物料明细表报表导出'!$D:$D=$A166),'2-1 采购订单物料明细表报表导出'!$H:$H,0))</f>
        <v>0</v>
      </c>
      <c r="O166" s="46" cm="1">
        <f t="array" ref="O166">SUM(IF((LEFT('2-1 采购订单物料明细表报表导出'!$K:$K,7)=O$1)*('2-1 采购订单物料明细表报表导出'!$D:$D=$A166),'2-1 采购订单物料明细表报表导出'!$H:$H,0))</f>
        <v>0</v>
      </c>
    </row>
    <row r="167" ht="16.5" spans="1:15">
      <c r="A167" s="17" t="s">
        <v>2958</v>
      </c>
      <c r="B167" s="47" t="s">
        <v>2120</v>
      </c>
      <c r="C167" s="48" t="s">
        <v>2121</v>
      </c>
      <c r="D167" s="46" cm="1">
        <f t="array" ref="D167">SUM(IF((LEFT('2-1 采购订单物料明细表报表导出'!$K:$K,7)=D$1)*('2-1 采购订单物料明细表报表导出'!$D:$D=$A167),'2-1 采购订单物料明细表报表导出'!$H:$H,0))</f>
        <v>0</v>
      </c>
      <c r="E167" s="46" cm="1">
        <f t="array" ref="E167">SUM(IF((LEFT('2-1 采购订单物料明细表报表导出'!$K:$K,7)=E$1)*('2-1 采购订单物料明细表报表导出'!$D:$D=$A167),'2-1 采购订单物料明细表报表导出'!$H:$H,0))</f>
        <v>0</v>
      </c>
      <c r="F167" s="46" cm="1">
        <f t="array" ref="F167">SUM(IF((LEFT('2-1 采购订单物料明细表报表导出'!$K:$K,7)=F$1)*('2-1 采购订单物料明细表报表导出'!$D:$D=$A167),'2-1 采购订单物料明细表报表导出'!$H:$H,0))</f>
        <v>0</v>
      </c>
      <c r="G167" s="46" cm="1">
        <f t="array" ref="G167">SUM(IF((LEFT('2-1 采购订单物料明细表报表导出'!$K:$K,7)=G$1)*('2-1 采购订单物料明细表报表导出'!$D:$D=$A167),'2-1 采购订单物料明细表报表导出'!$H:$H,0))</f>
        <v>0</v>
      </c>
      <c r="H167" s="46" cm="1">
        <f t="array" ref="H167">SUM(IF((LEFT('2-1 采购订单物料明细表报表导出'!$K:$K,7)=H$1)*('2-1 采购订单物料明细表报表导出'!$D:$D=$A167),'2-1 采购订单物料明细表报表导出'!$H:$H,0))</f>
        <v>113.16</v>
      </c>
      <c r="I167" s="46" cm="1">
        <f t="array" ref="I167">SUM(IF((LEFT('2-1 采购订单物料明细表报表导出'!$K:$K,7)=I$1)*('2-1 采购订单物料明细表报表导出'!$D:$D=$A167),'2-1 采购订单物料明细表报表导出'!$H:$H,0))</f>
        <v>0</v>
      </c>
      <c r="J167" s="46" cm="1">
        <f t="array" ref="J167">SUM(IF((LEFT('2-1 采购订单物料明细表报表导出'!$K:$K,7)=J$1)*('2-1 采购订单物料明细表报表导出'!$D:$D=$A167),'2-1 采购订单物料明细表报表导出'!$H:$H,0))</f>
        <v>0</v>
      </c>
      <c r="K167" s="46" cm="1">
        <f t="array" ref="K167">SUM(IF((LEFT('2-1 采购订单物料明细表报表导出'!$K:$K,7)=K$1)*('2-1 采购订单物料明细表报表导出'!$D:$D=$A167),'2-1 采购订单物料明细表报表导出'!$H:$H,0))</f>
        <v>0</v>
      </c>
      <c r="L167" s="46" cm="1">
        <f t="array" ref="L167">SUM(IF((LEFT('2-1 采购订单物料明细表报表导出'!$K:$K,7)=L$1)*('2-1 采购订单物料明细表报表导出'!$D:$D=$A167),'2-1 采购订单物料明细表报表导出'!$H:$H,0))</f>
        <v>0</v>
      </c>
      <c r="M167" s="46" cm="1">
        <f t="array" ref="M167">SUM(IF((LEFT('2-1 采购订单物料明细表报表导出'!$K:$K,7)=M$1)*('2-1 采购订单物料明细表报表导出'!$D:$D=$A167),'2-1 采购订单物料明细表报表导出'!$H:$H,0))</f>
        <v>0</v>
      </c>
      <c r="N167" s="46" cm="1">
        <f t="array" ref="N167">SUM(IF((LEFT('2-1 采购订单物料明细表报表导出'!$K:$K,7)=N$1)*('2-1 采购订单物料明细表报表导出'!$D:$D=$A167),'2-1 采购订单物料明细表报表导出'!$H:$H,0))</f>
        <v>0</v>
      </c>
      <c r="O167" s="46" cm="1">
        <f t="array" ref="O167">SUM(IF((LEFT('2-1 采购订单物料明细表报表导出'!$K:$K,7)=O$1)*('2-1 采购订单物料明细表报表导出'!$D:$D=$A167),'2-1 采购订单物料明细表报表导出'!$H:$H,0))</f>
        <v>0</v>
      </c>
    </row>
    <row r="168" ht="16.5" spans="1:15">
      <c r="A168" s="17" t="s">
        <v>3595</v>
      </c>
      <c r="B168" s="47" t="s">
        <v>2120</v>
      </c>
      <c r="C168" s="48" t="s">
        <v>2121</v>
      </c>
      <c r="D168" s="46" cm="1">
        <f t="array" ref="D168">SUM(IF((LEFT('2-1 采购订单物料明细表报表导出'!$K:$K,7)=D$1)*('2-1 采购订单物料明细表报表导出'!$D:$D=$A168),'2-1 采购订单物料明细表报表导出'!$H:$H,0))</f>
        <v>0</v>
      </c>
      <c r="E168" s="46" cm="1">
        <f t="array" ref="E168">SUM(IF((LEFT('2-1 采购订单物料明细表报表导出'!$K:$K,7)=E$1)*('2-1 采购订单物料明细表报表导出'!$D:$D=$A168),'2-1 采购订单物料明细表报表导出'!$H:$H,0))</f>
        <v>0</v>
      </c>
      <c r="F168" s="46" cm="1">
        <f t="array" ref="F168">SUM(IF((LEFT('2-1 采购订单物料明细表报表导出'!$K:$K,7)=F$1)*('2-1 采购订单物料明细表报表导出'!$D:$D=$A168),'2-1 采购订单物料明细表报表导出'!$H:$H,0))</f>
        <v>0</v>
      </c>
      <c r="G168" s="46" cm="1">
        <f t="array" ref="G168">SUM(IF((LEFT('2-1 采购订单物料明细表报表导出'!$K:$K,7)=G$1)*('2-1 采购订单物料明细表报表导出'!$D:$D=$A168),'2-1 采购订单物料明细表报表导出'!$H:$H,0))</f>
        <v>0</v>
      </c>
      <c r="H168" s="46" cm="1">
        <f t="array" ref="H168">SUM(IF((LEFT('2-1 采购订单物料明细表报表导出'!$K:$K,7)=H$1)*('2-1 采购订单物料明细表报表导出'!$D:$D=$A168),'2-1 采购订单物料明细表报表导出'!$H:$H,0))</f>
        <v>0</v>
      </c>
      <c r="I168" s="46" cm="1">
        <f t="array" ref="I168">SUM(IF((LEFT('2-1 采购订单物料明细表报表导出'!$K:$K,7)=I$1)*('2-1 采购订单物料明细表报表导出'!$D:$D=$A168),'2-1 采购订单物料明细表报表导出'!$H:$H,0))</f>
        <v>0</v>
      </c>
      <c r="J168" s="46" cm="1">
        <f t="array" ref="J168">SUM(IF((LEFT('2-1 采购订单物料明细表报表导出'!$K:$K,7)=J$1)*('2-1 采购订单物料明细表报表导出'!$D:$D=$A168),'2-1 采购订单物料明细表报表导出'!$H:$H,0))</f>
        <v>0</v>
      </c>
      <c r="K168" s="46" cm="1">
        <f t="array" ref="K168">SUM(IF((LEFT('2-1 采购订单物料明细表报表导出'!$K:$K,7)=K$1)*('2-1 采购订单物料明细表报表导出'!$D:$D=$A168),'2-1 采购订单物料明细表报表导出'!$H:$H,0))</f>
        <v>0</v>
      </c>
      <c r="L168" s="46" cm="1">
        <f t="array" ref="L168">SUM(IF((LEFT('2-1 采购订单物料明细表报表导出'!$K:$K,7)=L$1)*('2-1 采购订单物料明细表报表导出'!$D:$D=$A168),'2-1 采购订单物料明细表报表导出'!$H:$H,0))</f>
        <v>0</v>
      </c>
      <c r="M168" s="46" cm="1">
        <f t="array" ref="M168">SUM(IF((LEFT('2-1 采购订单物料明细表报表导出'!$K:$K,7)=M$1)*('2-1 采购订单物料明细表报表导出'!$D:$D=$A168),'2-1 采购订单物料明细表报表导出'!$H:$H,0))</f>
        <v>0</v>
      </c>
      <c r="N168" s="46" cm="1">
        <f t="array" ref="N168">SUM(IF((LEFT('2-1 采购订单物料明细表报表导出'!$K:$K,7)=N$1)*('2-1 采购订单物料明细表报表导出'!$D:$D=$A168),'2-1 采购订单物料明细表报表导出'!$H:$H,0))</f>
        <v>0</v>
      </c>
      <c r="O168" s="46" cm="1">
        <f t="array" ref="O168">SUM(IF((LEFT('2-1 采购订单物料明细表报表导出'!$K:$K,7)=O$1)*('2-1 采购订单物料明细表报表导出'!$D:$D=$A168),'2-1 采购订单物料明细表报表导出'!$H:$H,0))</f>
        <v>0</v>
      </c>
    </row>
    <row r="169" ht="16.5" spans="1:15">
      <c r="A169" s="17" t="s">
        <v>2901</v>
      </c>
      <c r="B169" s="47" t="s">
        <v>2120</v>
      </c>
      <c r="C169" s="48" t="s">
        <v>2121</v>
      </c>
      <c r="D169" s="46" cm="1">
        <f t="array" ref="D169">SUM(IF((LEFT('2-1 采购订单物料明细表报表导出'!$K:$K,7)=D$1)*('2-1 采购订单物料明细表报表导出'!$D:$D=$A169),'2-1 采购订单物料明细表报表导出'!$H:$H,0))</f>
        <v>0</v>
      </c>
      <c r="E169" s="46" cm="1">
        <f t="array" ref="E169">SUM(IF((LEFT('2-1 采购订单物料明细表报表导出'!$K:$K,7)=E$1)*('2-1 采购订单物料明细表报表导出'!$D:$D=$A169),'2-1 采购订单物料明细表报表导出'!$H:$H,0))</f>
        <v>0</v>
      </c>
      <c r="F169" s="46" cm="1">
        <f t="array" ref="F169">SUM(IF((LEFT('2-1 采购订单物料明细表报表导出'!$K:$K,7)=F$1)*('2-1 采购订单物料明细表报表导出'!$D:$D=$A169),'2-1 采购订单物料明细表报表导出'!$H:$H,0))</f>
        <v>40.75</v>
      </c>
      <c r="G169" s="46" cm="1">
        <f t="array" ref="G169">SUM(IF((LEFT('2-1 采购订单物料明细表报表导出'!$K:$K,7)=G$1)*('2-1 采购订单物料明细表报表导出'!$D:$D=$A169),'2-1 采购订单物料明细表报表导出'!$H:$H,0))</f>
        <v>24.45</v>
      </c>
      <c r="H169" s="46" cm="1">
        <f t="array" ref="H169">SUM(IF((LEFT('2-1 采购订单物料明细表报表导出'!$K:$K,7)=H$1)*('2-1 采购订单物料明细表报表导出'!$D:$D=$A169),'2-1 采购订单物料明细表报表导出'!$H:$H,0))</f>
        <v>24.45</v>
      </c>
      <c r="I169" s="46" cm="1">
        <f t="array" ref="I169">SUM(IF((LEFT('2-1 采购订单物料明细表报表导出'!$K:$K,7)=I$1)*('2-1 采购订单物料明细表报表导出'!$D:$D=$A169),'2-1 采购订单物料明细表报表导出'!$H:$H,0))</f>
        <v>0</v>
      </c>
      <c r="J169" s="46" cm="1">
        <f t="array" ref="J169">SUM(IF((LEFT('2-1 采购订单物料明细表报表导出'!$K:$K,7)=J$1)*('2-1 采购订单物料明细表报表导出'!$D:$D=$A169),'2-1 采购订单物料明细表报表导出'!$H:$H,0))</f>
        <v>0</v>
      </c>
      <c r="K169" s="46" cm="1">
        <f t="array" ref="K169">SUM(IF((LEFT('2-1 采购订单物料明细表报表导出'!$K:$K,7)=K$1)*('2-1 采购订单物料明细表报表导出'!$D:$D=$A169),'2-1 采购订单物料明细表报表导出'!$H:$H,0))</f>
        <v>0</v>
      </c>
      <c r="L169" s="46" cm="1">
        <f t="array" ref="L169">SUM(IF((LEFT('2-1 采购订单物料明细表报表导出'!$K:$K,7)=L$1)*('2-1 采购订单物料明细表报表导出'!$D:$D=$A169),'2-1 采购订单物料明细表报表导出'!$H:$H,0))</f>
        <v>0</v>
      </c>
      <c r="M169" s="46" cm="1">
        <f t="array" ref="M169">SUM(IF((LEFT('2-1 采购订单物料明细表报表导出'!$K:$K,7)=M$1)*('2-1 采购订单物料明细表报表导出'!$D:$D=$A169),'2-1 采购订单物料明细表报表导出'!$H:$H,0))</f>
        <v>0</v>
      </c>
      <c r="N169" s="46" cm="1">
        <f t="array" ref="N169">SUM(IF((LEFT('2-1 采购订单物料明细表报表导出'!$K:$K,7)=N$1)*('2-1 采购订单物料明细表报表导出'!$D:$D=$A169),'2-1 采购订单物料明细表报表导出'!$H:$H,0))</f>
        <v>0</v>
      </c>
      <c r="O169" s="46" cm="1">
        <f t="array" ref="O169">SUM(IF((LEFT('2-1 采购订单物料明细表报表导出'!$K:$K,7)=O$1)*('2-1 采购订单物料明细表报表导出'!$D:$D=$A169),'2-1 采购订单物料明细表报表导出'!$H:$H,0))</f>
        <v>0</v>
      </c>
    </row>
    <row r="170" ht="16.5" spans="1:15">
      <c r="A170" s="17" t="s">
        <v>3596</v>
      </c>
      <c r="B170" s="47" t="s">
        <v>2120</v>
      </c>
      <c r="C170" s="48" t="s">
        <v>2121</v>
      </c>
      <c r="D170" s="46" cm="1">
        <f t="array" ref="D170">SUM(IF((LEFT('2-1 采购订单物料明细表报表导出'!$K:$K,7)=D$1)*('2-1 采购订单物料明细表报表导出'!$D:$D=$A170),'2-1 采购订单物料明细表报表导出'!$H:$H,0))</f>
        <v>0</v>
      </c>
      <c r="E170" s="46" cm="1">
        <f t="array" ref="E170">SUM(IF((LEFT('2-1 采购订单物料明细表报表导出'!$K:$K,7)=E$1)*('2-1 采购订单物料明细表报表导出'!$D:$D=$A170),'2-1 采购订单物料明细表报表导出'!$H:$H,0))</f>
        <v>0</v>
      </c>
      <c r="F170" s="46" cm="1">
        <f t="array" ref="F170">SUM(IF((LEFT('2-1 采购订单物料明细表报表导出'!$K:$K,7)=F$1)*('2-1 采购订单物料明细表报表导出'!$D:$D=$A170),'2-1 采购订单物料明细表报表导出'!$H:$H,0))</f>
        <v>0</v>
      </c>
      <c r="G170" s="46" cm="1">
        <f t="array" ref="G170">SUM(IF((LEFT('2-1 采购订单物料明细表报表导出'!$K:$K,7)=G$1)*('2-1 采购订单物料明细表报表导出'!$D:$D=$A170),'2-1 采购订单物料明细表报表导出'!$H:$H,0))</f>
        <v>0</v>
      </c>
      <c r="H170" s="46" cm="1">
        <f t="array" ref="H170">SUM(IF((LEFT('2-1 采购订单物料明细表报表导出'!$K:$K,7)=H$1)*('2-1 采购订单物料明细表报表导出'!$D:$D=$A170),'2-1 采购订单物料明细表报表导出'!$H:$H,0))</f>
        <v>0</v>
      </c>
      <c r="I170" s="46" cm="1">
        <f t="array" ref="I170">SUM(IF((LEFT('2-1 采购订单物料明细表报表导出'!$K:$K,7)=I$1)*('2-1 采购订单物料明细表报表导出'!$D:$D=$A170),'2-1 采购订单物料明细表报表导出'!$H:$H,0))</f>
        <v>0</v>
      </c>
      <c r="J170" s="46" cm="1">
        <f t="array" ref="J170">SUM(IF((LEFT('2-1 采购订单物料明细表报表导出'!$K:$K,7)=J$1)*('2-1 采购订单物料明细表报表导出'!$D:$D=$A170),'2-1 采购订单物料明细表报表导出'!$H:$H,0))</f>
        <v>0</v>
      </c>
      <c r="K170" s="46" cm="1">
        <f t="array" ref="K170">SUM(IF((LEFT('2-1 采购订单物料明细表报表导出'!$K:$K,7)=K$1)*('2-1 采购订单物料明细表报表导出'!$D:$D=$A170),'2-1 采购订单物料明细表报表导出'!$H:$H,0))</f>
        <v>0</v>
      </c>
      <c r="L170" s="46" cm="1">
        <f t="array" ref="L170">SUM(IF((LEFT('2-1 采购订单物料明细表报表导出'!$K:$K,7)=L$1)*('2-1 采购订单物料明细表报表导出'!$D:$D=$A170),'2-1 采购订单物料明细表报表导出'!$H:$H,0))</f>
        <v>0</v>
      </c>
      <c r="M170" s="46" cm="1">
        <f t="array" ref="M170">SUM(IF((LEFT('2-1 采购订单物料明细表报表导出'!$K:$K,7)=M$1)*('2-1 采购订单物料明细表报表导出'!$D:$D=$A170),'2-1 采购订单物料明细表报表导出'!$H:$H,0))</f>
        <v>0</v>
      </c>
      <c r="N170" s="46" cm="1">
        <f t="array" ref="N170">SUM(IF((LEFT('2-1 采购订单物料明细表报表导出'!$K:$K,7)=N$1)*('2-1 采购订单物料明细表报表导出'!$D:$D=$A170),'2-1 采购订单物料明细表报表导出'!$H:$H,0))</f>
        <v>0</v>
      </c>
      <c r="O170" s="46" cm="1">
        <f t="array" ref="O170">SUM(IF((LEFT('2-1 采购订单物料明细表报表导出'!$K:$K,7)=O$1)*('2-1 采购订单物料明细表报表导出'!$D:$D=$A170),'2-1 采购订单物料明细表报表导出'!$H:$H,0))</f>
        <v>0</v>
      </c>
    </row>
    <row r="171" ht="16.5" spans="1:15">
      <c r="A171" s="17" t="s">
        <v>3597</v>
      </c>
      <c r="B171" s="47" t="s">
        <v>2120</v>
      </c>
      <c r="C171" s="48" t="s">
        <v>2121</v>
      </c>
      <c r="D171" s="46" cm="1">
        <f t="array" ref="D171">SUM(IF((LEFT('2-1 采购订单物料明细表报表导出'!$K:$K,7)=D$1)*('2-1 采购订单物料明细表报表导出'!$D:$D=$A171),'2-1 采购订单物料明细表报表导出'!$H:$H,0))</f>
        <v>0</v>
      </c>
      <c r="E171" s="46" cm="1">
        <f t="array" ref="E171">SUM(IF((LEFT('2-1 采购订单物料明细表报表导出'!$K:$K,7)=E$1)*('2-1 采购订单物料明细表报表导出'!$D:$D=$A171),'2-1 采购订单物料明细表报表导出'!$H:$H,0))</f>
        <v>0</v>
      </c>
      <c r="F171" s="46" cm="1">
        <f t="array" ref="F171">SUM(IF((LEFT('2-1 采购订单物料明细表报表导出'!$K:$K,7)=F$1)*('2-1 采购订单物料明细表报表导出'!$D:$D=$A171),'2-1 采购订单物料明细表报表导出'!$H:$H,0))</f>
        <v>0</v>
      </c>
      <c r="G171" s="46" cm="1">
        <f t="array" ref="G171">SUM(IF((LEFT('2-1 采购订单物料明细表报表导出'!$K:$K,7)=G$1)*('2-1 采购订单物料明细表报表导出'!$D:$D=$A171),'2-1 采购订单物料明细表报表导出'!$H:$H,0))</f>
        <v>0</v>
      </c>
      <c r="H171" s="46" cm="1">
        <f t="array" ref="H171">SUM(IF((LEFT('2-1 采购订单物料明细表报表导出'!$K:$K,7)=H$1)*('2-1 采购订单物料明细表报表导出'!$D:$D=$A171),'2-1 采购订单物料明细表报表导出'!$H:$H,0))</f>
        <v>0</v>
      </c>
      <c r="I171" s="46" cm="1">
        <f t="array" ref="I171">SUM(IF((LEFT('2-1 采购订单物料明细表报表导出'!$K:$K,7)=I$1)*('2-1 采购订单物料明细表报表导出'!$D:$D=$A171),'2-1 采购订单物料明细表报表导出'!$H:$H,0))</f>
        <v>0</v>
      </c>
      <c r="J171" s="46" cm="1">
        <f t="array" ref="J171">SUM(IF((LEFT('2-1 采购订单物料明细表报表导出'!$K:$K,7)=J$1)*('2-1 采购订单物料明细表报表导出'!$D:$D=$A171),'2-1 采购订单物料明细表报表导出'!$H:$H,0))</f>
        <v>0</v>
      </c>
      <c r="K171" s="46" cm="1">
        <f t="array" ref="K171">SUM(IF((LEFT('2-1 采购订单物料明细表报表导出'!$K:$K,7)=K$1)*('2-1 采购订单物料明细表报表导出'!$D:$D=$A171),'2-1 采购订单物料明细表报表导出'!$H:$H,0))</f>
        <v>0</v>
      </c>
      <c r="L171" s="46" cm="1">
        <f t="array" ref="L171">SUM(IF((LEFT('2-1 采购订单物料明细表报表导出'!$K:$K,7)=L$1)*('2-1 采购订单物料明细表报表导出'!$D:$D=$A171),'2-1 采购订单物料明细表报表导出'!$H:$H,0))</f>
        <v>0</v>
      </c>
      <c r="M171" s="46" cm="1">
        <f t="array" ref="M171">SUM(IF((LEFT('2-1 采购订单物料明细表报表导出'!$K:$K,7)=M$1)*('2-1 采购订单物料明细表报表导出'!$D:$D=$A171),'2-1 采购订单物料明细表报表导出'!$H:$H,0))</f>
        <v>0</v>
      </c>
      <c r="N171" s="46" cm="1">
        <f t="array" ref="N171">SUM(IF((LEFT('2-1 采购订单物料明细表报表导出'!$K:$K,7)=N$1)*('2-1 采购订单物料明细表报表导出'!$D:$D=$A171),'2-1 采购订单物料明细表报表导出'!$H:$H,0))</f>
        <v>0</v>
      </c>
      <c r="O171" s="46" cm="1">
        <f t="array" ref="O171">SUM(IF((LEFT('2-1 采购订单物料明细表报表导出'!$K:$K,7)=O$1)*('2-1 采购订单物料明细表报表导出'!$D:$D=$A171),'2-1 采购订单物料明细表报表导出'!$H:$H,0))</f>
        <v>0</v>
      </c>
    </row>
    <row r="172" ht="16.5" spans="1:15">
      <c r="A172" s="17" t="s">
        <v>3598</v>
      </c>
      <c r="B172" s="47" t="s">
        <v>2120</v>
      </c>
      <c r="C172" s="48" t="s">
        <v>2121</v>
      </c>
      <c r="D172" s="46" cm="1">
        <f t="array" ref="D172">SUM(IF((LEFT('2-1 采购订单物料明细表报表导出'!$K:$K,7)=D$1)*('2-1 采购订单物料明细表报表导出'!$D:$D=$A172),'2-1 采购订单物料明细表报表导出'!$H:$H,0))</f>
        <v>0</v>
      </c>
      <c r="E172" s="46" cm="1">
        <f t="array" ref="E172">SUM(IF((LEFT('2-1 采购订单物料明细表报表导出'!$K:$K,7)=E$1)*('2-1 采购订单物料明细表报表导出'!$D:$D=$A172),'2-1 采购订单物料明细表报表导出'!$H:$H,0))</f>
        <v>0</v>
      </c>
      <c r="F172" s="46" cm="1">
        <f t="array" ref="F172">SUM(IF((LEFT('2-1 采购订单物料明细表报表导出'!$K:$K,7)=F$1)*('2-1 采购订单物料明细表报表导出'!$D:$D=$A172),'2-1 采购订单物料明细表报表导出'!$H:$H,0))</f>
        <v>0</v>
      </c>
      <c r="G172" s="46" cm="1">
        <f t="array" ref="G172">SUM(IF((LEFT('2-1 采购订单物料明细表报表导出'!$K:$K,7)=G$1)*('2-1 采购订单物料明细表报表导出'!$D:$D=$A172),'2-1 采购订单物料明细表报表导出'!$H:$H,0))</f>
        <v>0</v>
      </c>
      <c r="H172" s="46" cm="1">
        <f t="array" ref="H172">SUM(IF((LEFT('2-1 采购订单物料明细表报表导出'!$K:$K,7)=H$1)*('2-1 采购订单物料明细表报表导出'!$D:$D=$A172),'2-1 采购订单物料明细表报表导出'!$H:$H,0))</f>
        <v>0</v>
      </c>
      <c r="I172" s="46" cm="1">
        <f t="array" ref="I172">SUM(IF((LEFT('2-1 采购订单物料明细表报表导出'!$K:$K,7)=I$1)*('2-1 采购订单物料明细表报表导出'!$D:$D=$A172),'2-1 采购订单物料明细表报表导出'!$H:$H,0))</f>
        <v>0</v>
      </c>
      <c r="J172" s="46" cm="1">
        <f t="array" ref="J172">SUM(IF((LEFT('2-1 采购订单物料明细表报表导出'!$K:$K,7)=J$1)*('2-1 采购订单物料明细表报表导出'!$D:$D=$A172),'2-1 采购订单物料明细表报表导出'!$H:$H,0))</f>
        <v>0</v>
      </c>
      <c r="K172" s="46" cm="1">
        <f t="array" ref="K172">SUM(IF((LEFT('2-1 采购订单物料明细表报表导出'!$K:$K,7)=K$1)*('2-1 采购订单物料明细表报表导出'!$D:$D=$A172),'2-1 采购订单物料明细表报表导出'!$H:$H,0))</f>
        <v>0</v>
      </c>
      <c r="L172" s="46" cm="1">
        <f t="array" ref="L172">SUM(IF((LEFT('2-1 采购订单物料明细表报表导出'!$K:$K,7)=L$1)*('2-1 采购订单物料明细表报表导出'!$D:$D=$A172),'2-1 采购订单物料明细表报表导出'!$H:$H,0))</f>
        <v>0</v>
      </c>
      <c r="M172" s="46" cm="1">
        <f t="array" ref="M172">SUM(IF((LEFT('2-1 采购订单物料明细表报表导出'!$K:$K,7)=M$1)*('2-1 采购订单物料明细表报表导出'!$D:$D=$A172),'2-1 采购订单物料明细表报表导出'!$H:$H,0))</f>
        <v>0</v>
      </c>
      <c r="N172" s="46" cm="1">
        <f t="array" ref="N172">SUM(IF((LEFT('2-1 采购订单物料明细表报表导出'!$K:$K,7)=N$1)*('2-1 采购订单物料明细表报表导出'!$D:$D=$A172),'2-1 采购订单物料明细表报表导出'!$H:$H,0))</f>
        <v>0</v>
      </c>
      <c r="O172" s="46" cm="1">
        <f t="array" ref="O172">SUM(IF((LEFT('2-1 采购订单物料明细表报表导出'!$K:$K,7)=O$1)*('2-1 采购订单物料明细表报表导出'!$D:$D=$A172),'2-1 采购订单物料明细表报表导出'!$H:$H,0))</f>
        <v>0</v>
      </c>
    </row>
    <row r="173" ht="16.5" spans="1:15">
      <c r="A173" s="17" t="s">
        <v>2921</v>
      </c>
      <c r="B173" s="47" t="s">
        <v>2120</v>
      </c>
      <c r="C173" s="48" t="s">
        <v>2121</v>
      </c>
      <c r="D173" s="46" cm="1">
        <f t="array" ref="D173">SUM(IF((LEFT('2-1 采购订单物料明细表报表导出'!$K:$K,7)=D$1)*('2-1 采购订单物料明细表报表导出'!$D:$D=$A173),'2-1 采购订单物料明细表报表导出'!$H:$H,0))</f>
        <v>0</v>
      </c>
      <c r="E173" s="46" cm="1">
        <f t="array" ref="E173">SUM(IF((LEFT('2-1 采购订单物料明细表报表导出'!$K:$K,7)=E$1)*('2-1 采购订单物料明细表报表导出'!$D:$D=$A173),'2-1 采购订单物料明细表报表导出'!$H:$H,0))</f>
        <v>0</v>
      </c>
      <c r="F173" s="46" cm="1">
        <f t="array" ref="F173">SUM(IF((LEFT('2-1 采购订单物料明细表报表导出'!$K:$K,7)=F$1)*('2-1 采购订单物料明细表报表导出'!$D:$D=$A173),'2-1 采购订单物料明细表报表导出'!$H:$H,0))</f>
        <v>0</v>
      </c>
      <c r="G173" s="46" cm="1">
        <f t="array" ref="G173">SUM(IF((LEFT('2-1 采购订单物料明细表报表导出'!$K:$K,7)=G$1)*('2-1 采购订单物料明细表报表导出'!$D:$D=$A173),'2-1 采购订单物料明细表报表导出'!$H:$H,0))</f>
        <v>0</v>
      </c>
      <c r="H173" s="46" cm="1">
        <f t="array" ref="H173">SUM(IF((LEFT('2-1 采购订单物料明细表报表导出'!$K:$K,7)=H$1)*('2-1 采购订单物料明细表报表导出'!$D:$D=$A173),'2-1 采购订单物料明细表报表导出'!$H:$H,0))</f>
        <v>9.35</v>
      </c>
      <c r="I173" s="46" cm="1">
        <f t="array" ref="I173">SUM(IF((LEFT('2-1 采购订单物料明细表报表导出'!$K:$K,7)=I$1)*('2-1 采购订单物料明细表报表导出'!$D:$D=$A173),'2-1 采购订单物料明细表报表导出'!$H:$H,0))</f>
        <v>0</v>
      </c>
      <c r="J173" s="46" cm="1">
        <f t="array" ref="J173">SUM(IF((LEFT('2-1 采购订单物料明细表报表导出'!$K:$K,7)=J$1)*('2-1 采购订单物料明细表报表导出'!$D:$D=$A173),'2-1 采购订单物料明细表报表导出'!$H:$H,0))</f>
        <v>0</v>
      </c>
      <c r="K173" s="46" cm="1">
        <f t="array" ref="K173">SUM(IF((LEFT('2-1 采购订单物料明细表报表导出'!$K:$K,7)=K$1)*('2-1 采购订单物料明细表报表导出'!$D:$D=$A173),'2-1 采购订单物料明细表报表导出'!$H:$H,0))</f>
        <v>0</v>
      </c>
      <c r="L173" s="46" cm="1">
        <f t="array" ref="L173">SUM(IF((LEFT('2-1 采购订单物料明细表报表导出'!$K:$K,7)=L$1)*('2-1 采购订单物料明细表报表导出'!$D:$D=$A173),'2-1 采购订单物料明细表报表导出'!$H:$H,0))</f>
        <v>0</v>
      </c>
      <c r="M173" s="46" cm="1">
        <f t="array" ref="M173">SUM(IF((LEFT('2-1 采购订单物料明细表报表导出'!$K:$K,7)=M$1)*('2-1 采购订单物料明细表报表导出'!$D:$D=$A173),'2-1 采购订单物料明细表报表导出'!$H:$H,0))</f>
        <v>0</v>
      </c>
      <c r="N173" s="46" cm="1">
        <f t="array" ref="N173">SUM(IF((LEFT('2-1 采购订单物料明细表报表导出'!$K:$K,7)=N$1)*('2-1 采购订单物料明细表报表导出'!$D:$D=$A173),'2-1 采购订单物料明细表报表导出'!$H:$H,0))</f>
        <v>0</v>
      </c>
      <c r="O173" s="46" cm="1">
        <f t="array" ref="O173">SUM(IF((LEFT('2-1 采购订单物料明细表报表导出'!$K:$K,7)=O$1)*('2-1 采购订单物料明细表报表导出'!$D:$D=$A173),'2-1 采购订单物料明细表报表导出'!$H:$H,0))</f>
        <v>0</v>
      </c>
    </row>
    <row r="174" ht="16.5" spans="1:15">
      <c r="A174" s="17" t="s">
        <v>3599</v>
      </c>
      <c r="B174" s="47" t="s">
        <v>2120</v>
      </c>
      <c r="C174" s="48" t="s">
        <v>2121</v>
      </c>
      <c r="D174" s="46" cm="1">
        <f t="array" ref="D174">SUM(IF((LEFT('2-1 采购订单物料明细表报表导出'!$K:$K,7)=D$1)*('2-1 采购订单物料明细表报表导出'!$D:$D=$A174),'2-1 采购订单物料明细表报表导出'!$H:$H,0))</f>
        <v>0</v>
      </c>
      <c r="E174" s="46" cm="1">
        <f t="array" ref="E174">SUM(IF((LEFT('2-1 采购订单物料明细表报表导出'!$K:$K,7)=E$1)*('2-1 采购订单物料明细表报表导出'!$D:$D=$A174),'2-1 采购订单物料明细表报表导出'!$H:$H,0))</f>
        <v>0</v>
      </c>
      <c r="F174" s="46" cm="1">
        <f t="array" ref="F174">SUM(IF((LEFT('2-1 采购订单物料明细表报表导出'!$K:$K,7)=F$1)*('2-1 采购订单物料明细表报表导出'!$D:$D=$A174),'2-1 采购订单物料明细表报表导出'!$H:$H,0))</f>
        <v>0</v>
      </c>
      <c r="G174" s="46" cm="1">
        <f t="array" ref="G174">SUM(IF((LEFT('2-1 采购订单物料明细表报表导出'!$K:$K,7)=G$1)*('2-1 采购订单物料明细表报表导出'!$D:$D=$A174),'2-1 采购订单物料明细表报表导出'!$H:$H,0))</f>
        <v>0</v>
      </c>
      <c r="H174" s="46" cm="1">
        <f t="array" ref="H174">SUM(IF((LEFT('2-1 采购订单物料明细表报表导出'!$K:$K,7)=H$1)*('2-1 采购订单物料明细表报表导出'!$D:$D=$A174),'2-1 采购订单物料明细表报表导出'!$H:$H,0))</f>
        <v>0</v>
      </c>
      <c r="I174" s="46" cm="1">
        <f t="array" ref="I174">SUM(IF((LEFT('2-1 采购订单物料明细表报表导出'!$K:$K,7)=I$1)*('2-1 采购订单物料明细表报表导出'!$D:$D=$A174),'2-1 采购订单物料明细表报表导出'!$H:$H,0))</f>
        <v>0</v>
      </c>
      <c r="J174" s="46" cm="1">
        <f t="array" ref="J174">SUM(IF((LEFT('2-1 采购订单物料明细表报表导出'!$K:$K,7)=J$1)*('2-1 采购订单物料明细表报表导出'!$D:$D=$A174),'2-1 采购订单物料明细表报表导出'!$H:$H,0))</f>
        <v>0</v>
      </c>
      <c r="K174" s="46" cm="1">
        <f t="array" ref="K174">SUM(IF((LEFT('2-1 采购订单物料明细表报表导出'!$K:$K,7)=K$1)*('2-1 采购订单物料明细表报表导出'!$D:$D=$A174),'2-1 采购订单物料明细表报表导出'!$H:$H,0))</f>
        <v>0</v>
      </c>
      <c r="L174" s="46" cm="1">
        <f t="array" ref="L174">SUM(IF((LEFT('2-1 采购订单物料明细表报表导出'!$K:$K,7)=L$1)*('2-1 采购订单物料明细表报表导出'!$D:$D=$A174),'2-1 采购订单物料明细表报表导出'!$H:$H,0))</f>
        <v>0</v>
      </c>
      <c r="M174" s="46" cm="1">
        <f t="array" ref="M174">SUM(IF((LEFT('2-1 采购订单物料明细表报表导出'!$K:$K,7)=M$1)*('2-1 采购订单物料明细表报表导出'!$D:$D=$A174),'2-1 采购订单物料明细表报表导出'!$H:$H,0))</f>
        <v>0</v>
      </c>
      <c r="N174" s="46" cm="1">
        <f t="array" ref="N174">SUM(IF((LEFT('2-1 采购订单物料明细表报表导出'!$K:$K,7)=N$1)*('2-1 采购订单物料明细表报表导出'!$D:$D=$A174),'2-1 采购订单物料明细表报表导出'!$H:$H,0))</f>
        <v>0</v>
      </c>
      <c r="O174" s="46" cm="1">
        <f t="array" ref="O174">SUM(IF((LEFT('2-1 采购订单物料明细表报表导出'!$K:$K,7)=O$1)*('2-1 采购订单物料明细表报表导出'!$D:$D=$A174),'2-1 采购订单物料明细表报表导出'!$H:$H,0))</f>
        <v>0</v>
      </c>
    </row>
    <row r="175" ht="16.5" spans="1:15">
      <c r="A175" s="17" t="s">
        <v>3600</v>
      </c>
      <c r="B175" s="47" t="s">
        <v>2120</v>
      </c>
      <c r="C175" s="48" t="s">
        <v>2121</v>
      </c>
      <c r="D175" s="46" cm="1">
        <f t="array" ref="D175">SUM(IF((LEFT('2-1 采购订单物料明细表报表导出'!$K:$K,7)=D$1)*('2-1 采购订单物料明细表报表导出'!$D:$D=$A175),'2-1 采购订单物料明细表报表导出'!$H:$H,0))</f>
        <v>0</v>
      </c>
      <c r="E175" s="46" cm="1">
        <f t="array" ref="E175">SUM(IF((LEFT('2-1 采购订单物料明细表报表导出'!$K:$K,7)=E$1)*('2-1 采购订单物料明细表报表导出'!$D:$D=$A175),'2-1 采购订单物料明细表报表导出'!$H:$H,0))</f>
        <v>0</v>
      </c>
      <c r="F175" s="46" cm="1">
        <f t="array" ref="F175">SUM(IF((LEFT('2-1 采购订单物料明细表报表导出'!$K:$K,7)=F$1)*('2-1 采购订单物料明细表报表导出'!$D:$D=$A175),'2-1 采购订单物料明细表报表导出'!$H:$H,0))</f>
        <v>0</v>
      </c>
      <c r="G175" s="46" cm="1">
        <f t="array" ref="G175">SUM(IF((LEFT('2-1 采购订单物料明细表报表导出'!$K:$K,7)=G$1)*('2-1 采购订单物料明细表报表导出'!$D:$D=$A175),'2-1 采购订单物料明细表报表导出'!$H:$H,0))</f>
        <v>0</v>
      </c>
      <c r="H175" s="46" cm="1">
        <f t="array" ref="H175">SUM(IF((LEFT('2-1 采购订单物料明细表报表导出'!$K:$K,7)=H$1)*('2-1 采购订单物料明细表报表导出'!$D:$D=$A175),'2-1 采购订单物料明细表报表导出'!$H:$H,0))</f>
        <v>0</v>
      </c>
      <c r="I175" s="46" cm="1">
        <f t="array" ref="I175">SUM(IF((LEFT('2-1 采购订单物料明细表报表导出'!$K:$K,7)=I$1)*('2-1 采购订单物料明细表报表导出'!$D:$D=$A175),'2-1 采购订单物料明细表报表导出'!$H:$H,0))</f>
        <v>0</v>
      </c>
      <c r="J175" s="46" cm="1">
        <f t="array" ref="J175">SUM(IF((LEFT('2-1 采购订单物料明细表报表导出'!$K:$K,7)=J$1)*('2-1 采购订单物料明细表报表导出'!$D:$D=$A175),'2-1 采购订单物料明细表报表导出'!$H:$H,0))</f>
        <v>0</v>
      </c>
      <c r="K175" s="46" cm="1">
        <f t="array" ref="K175">SUM(IF((LEFT('2-1 采购订单物料明细表报表导出'!$K:$K,7)=K$1)*('2-1 采购订单物料明细表报表导出'!$D:$D=$A175),'2-1 采购订单物料明细表报表导出'!$H:$H,0))</f>
        <v>0</v>
      </c>
      <c r="L175" s="46" cm="1">
        <f t="array" ref="L175">SUM(IF((LEFT('2-1 采购订单物料明细表报表导出'!$K:$K,7)=L$1)*('2-1 采购订单物料明细表报表导出'!$D:$D=$A175),'2-1 采购订单物料明细表报表导出'!$H:$H,0))</f>
        <v>0</v>
      </c>
      <c r="M175" s="46" cm="1">
        <f t="array" ref="M175">SUM(IF((LEFT('2-1 采购订单物料明细表报表导出'!$K:$K,7)=M$1)*('2-1 采购订单物料明细表报表导出'!$D:$D=$A175),'2-1 采购订单物料明细表报表导出'!$H:$H,0))</f>
        <v>0</v>
      </c>
      <c r="N175" s="46" cm="1">
        <f t="array" ref="N175">SUM(IF((LEFT('2-1 采购订单物料明细表报表导出'!$K:$K,7)=N$1)*('2-1 采购订单物料明细表报表导出'!$D:$D=$A175),'2-1 采购订单物料明细表报表导出'!$H:$H,0))</f>
        <v>0</v>
      </c>
      <c r="O175" s="46" cm="1">
        <f t="array" ref="O175">SUM(IF((LEFT('2-1 采购订单物料明细表报表导出'!$K:$K,7)=O$1)*('2-1 采购订单物料明细表报表导出'!$D:$D=$A175),'2-1 采购订单物料明细表报表导出'!$H:$H,0))</f>
        <v>0</v>
      </c>
    </row>
    <row r="176" ht="16.5" spans="1:15">
      <c r="A176" s="17" t="s">
        <v>2917</v>
      </c>
      <c r="B176" s="47" t="s">
        <v>2120</v>
      </c>
      <c r="C176" s="48" t="s">
        <v>2121</v>
      </c>
      <c r="D176" s="46" cm="1">
        <f t="array" ref="D176">SUM(IF((LEFT('2-1 采购订单物料明细表报表导出'!$K:$K,7)=D$1)*('2-1 采购订单物料明细表报表导出'!$D:$D=$A176),'2-1 采购订单物料明细表报表导出'!$H:$H,0))</f>
        <v>0</v>
      </c>
      <c r="E176" s="46" cm="1">
        <f t="array" ref="E176">SUM(IF((LEFT('2-1 采购订单物料明细表报表导出'!$K:$K,7)=E$1)*('2-1 采购订单物料明细表报表导出'!$D:$D=$A176),'2-1 采购订单物料明细表报表导出'!$H:$H,0))</f>
        <v>0</v>
      </c>
      <c r="F176" s="46" cm="1">
        <f t="array" ref="F176">SUM(IF((LEFT('2-1 采购订单物料明细表报表导出'!$K:$K,7)=F$1)*('2-1 采购订单物料明细表报表导出'!$D:$D=$A176),'2-1 采购订单物料明细表报表导出'!$H:$H,0))</f>
        <v>0</v>
      </c>
      <c r="G176" s="46" cm="1">
        <f t="array" ref="G176">SUM(IF((LEFT('2-1 采购订单物料明细表报表导出'!$K:$K,7)=G$1)*('2-1 采购订单物料明细表报表导出'!$D:$D=$A176),'2-1 采购订单物料明细表报表导出'!$H:$H,0))</f>
        <v>0</v>
      </c>
      <c r="H176" s="46" cm="1">
        <f t="array" ref="H176">SUM(IF((LEFT('2-1 采购订单物料明细表报表导出'!$K:$K,7)=H$1)*('2-1 采购订单物料明细表报表导出'!$D:$D=$A176),'2-1 采购订单物料明细表报表导出'!$H:$H,0))</f>
        <v>12.35</v>
      </c>
      <c r="I176" s="46" cm="1">
        <f t="array" ref="I176">SUM(IF((LEFT('2-1 采购订单物料明细表报表导出'!$K:$K,7)=I$1)*('2-1 采购订单物料明细表报表导出'!$D:$D=$A176),'2-1 采购订单物料明细表报表导出'!$H:$H,0))</f>
        <v>0</v>
      </c>
      <c r="J176" s="46" cm="1">
        <f t="array" ref="J176">SUM(IF((LEFT('2-1 采购订单物料明细表报表导出'!$K:$K,7)=J$1)*('2-1 采购订单物料明细表报表导出'!$D:$D=$A176),'2-1 采购订单物料明细表报表导出'!$H:$H,0))</f>
        <v>0</v>
      </c>
      <c r="K176" s="46" cm="1">
        <f t="array" ref="K176">SUM(IF((LEFT('2-1 采购订单物料明细表报表导出'!$K:$K,7)=K$1)*('2-1 采购订单物料明细表报表导出'!$D:$D=$A176),'2-1 采购订单物料明细表报表导出'!$H:$H,0))</f>
        <v>0</v>
      </c>
      <c r="L176" s="46" cm="1">
        <f t="array" ref="L176">SUM(IF((LEFT('2-1 采购订单物料明细表报表导出'!$K:$K,7)=L$1)*('2-1 采购订单物料明细表报表导出'!$D:$D=$A176),'2-1 采购订单物料明细表报表导出'!$H:$H,0))</f>
        <v>0</v>
      </c>
      <c r="M176" s="46" cm="1">
        <f t="array" ref="M176">SUM(IF((LEFT('2-1 采购订单物料明细表报表导出'!$K:$K,7)=M$1)*('2-1 采购订单物料明细表报表导出'!$D:$D=$A176),'2-1 采购订单物料明细表报表导出'!$H:$H,0))</f>
        <v>0</v>
      </c>
      <c r="N176" s="46" cm="1">
        <f t="array" ref="N176">SUM(IF((LEFT('2-1 采购订单物料明细表报表导出'!$K:$K,7)=N$1)*('2-1 采购订单物料明细表报表导出'!$D:$D=$A176),'2-1 采购订单物料明细表报表导出'!$H:$H,0))</f>
        <v>0</v>
      </c>
      <c r="O176" s="46" cm="1">
        <f t="array" ref="O176">SUM(IF((LEFT('2-1 采购订单物料明细表报表导出'!$K:$K,7)=O$1)*('2-1 采购订单物料明细表报表导出'!$D:$D=$A176),'2-1 采购订单物料明细表报表导出'!$H:$H,0))</f>
        <v>0</v>
      </c>
    </row>
    <row r="177" ht="16.5" spans="1:15">
      <c r="A177" s="17" t="s">
        <v>3601</v>
      </c>
      <c r="B177" s="47" t="s">
        <v>2120</v>
      </c>
      <c r="C177" s="48" t="s">
        <v>2121</v>
      </c>
      <c r="D177" s="46" cm="1">
        <f t="array" ref="D177">SUM(IF((LEFT('2-1 采购订单物料明细表报表导出'!$K:$K,7)=D$1)*('2-1 采购订单物料明细表报表导出'!$D:$D=$A177),'2-1 采购订单物料明细表报表导出'!$H:$H,0))</f>
        <v>0</v>
      </c>
      <c r="E177" s="46" cm="1">
        <f t="array" ref="E177">SUM(IF((LEFT('2-1 采购订单物料明细表报表导出'!$K:$K,7)=E$1)*('2-1 采购订单物料明细表报表导出'!$D:$D=$A177),'2-1 采购订单物料明细表报表导出'!$H:$H,0))</f>
        <v>0</v>
      </c>
      <c r="F177" s="46" cm="1">
        <f t="array" ref="F177">SUM(IF((LEFT('2-1 采购订单物料明细表报表导出'!$K:$K,7)=F$1)*('2-1 采购订单物料明细表报表导出'!$D:$D=$A177),'2-1 采购订单物料明细表报表导出'!$H:$H,0))</f>
        <v>0</v>
      </c>
      <c r="G177" s="46" cm="1">
        <f t="array" ref="G177">SUM(IF((LEFT('2-1 采购订单物料明细表报表导出'!$K:$K,7)=G$1)*('2-1 采购订单物料明细表报表导出'!$D:$D=$A177),'2-1 采购订单物料明细表报表导出'!$H:$H,0))</f>
        <v>0</v>
      </c>
      <c r="H177" s="46" cm="1">
        <f t="array" ref="H177">SUM(IF((LEFT('2-1 采购订单物料明细表报表导出'!$K:$K,7)=H$1)*('2-1 采购订单物料明细表报表导出'!$D:$D=$A177),'2-1 采购订单物料明细表报表导出'!$H:$H,0))</f>
        <v>0</v>
      </c>
      <c r="I177" s="46" cm="1">
        <f t="array" ref="I177">SUM(IF((LEFT('2-1 采购订单物料明细表报表导出'!$K:$K,7)=I$1)*('2-1 采购订单物料明细表报表导出'!$D:$D=$A177),'2-1 采购订单物料明细表报表导出'!$H:$H,0))</f>
        <v>0</v>
      </c>
      <c r="J177" s="46" cm="1">
        <f t="array" ref="J177">SUM(IF((LEFT('2-1 采购订单物料明细表报表导出'!$K:$K,7)=J$1)*('2-1 采购订单物料明细表报表导出'!$D:$D=$A177),'2-1 采购订单物料明细表报表导出'!$H:$H,0))</f>
        <v>0</v>
      </c>
      <c r="K177" s="46" cm="1">
        <f t="array" ref="K177">SUM(IF((LEFT('2-1 采购订单物料明细表报表导出'!$K:$K,7)=K$1)*('2-1 采购订单物料明细表报表导出'!$D:$D=$A177),'2-1 采购订单物料明细表报表导出'!$H:$H,0))</f>
        <v>0</v>
      </c>
      <c r="L177" s="46" cm="1">
        <f t="array" ref="L177">SUM(IF((LEFT('2-1 采购订单物料明细表报表导出'!$K:$K,7)=L$1)*('2-1 采购订单物料明细表报表导出'!$D:$D=$A177),'2-1 采购订单物料明细表报表导出'!$H:$H,0))</f>
        <v>0</v>
      </c>
      <c r="M177" s="46" cm="1">
        <f t="array" ref="M177">SUM(IF((LEFT('2-1 采购订单物料明细表报表导出'!$K:$K,7)=M$1)*('2-1 采购订单物料明细表报表导出'!$D:$D=$A177),'2-1 采购订单物料明细表报表导出'!$H:$H,0))</f>
        <v>0</v>
      </c>
      <c r="N177" s="46" cm="1">
        <f t="array" ref="N177">SUM(IF((LEFT('2-1 采购订单物料明细表报表导出'!$K:$K,7)=N$1)*('2-1 采购订单物料明细表报表导出'!$D:$D=$A177),'2-1 采购订单物料明细表报表导出'!$H:$H,0))</f>
        <v>0</v>
      </c>
      <c r="O177" s="46" cm="1">
        <f t="array" ref="O177">SUM(IF((LEFT('2-1 采购订单物料明细表报表导出'!$K:$K,7)=O$1)*('2-1 采购订单物料明细表报表导出'!$D:$D=$A177),'2-1 采购订单物料明细表报表导出'!$H:$H,0))</f>
        <v>0</v>
      </c>
    </row>
    <row r="178" ht="16.5" spans="1:15">
      <c r="A178" s="17" t="s">
        <v>3602</v>
      </c>
      <c r="B178" s="47" t="s">
        <v>2120</v>
      </c>
      <c r="C178" s="48" t="s">
        <v>2121</v>
      </c>
      <c r="D178" s="46" cm="1">
        <f t="array" ref="D178">SUM(IF((LEFT('2-1 采购订单物料明细表报表导出'!$K:$K,7)=D$1)*('2-1 采购订单物料明细表报表导出'!$D:$D=$A178),'2-1 采购订单物料明细表报表导出'!$H:$H,0))</f>
        <v>0</v>
      </c>
      <c r="E178" s="46" cm="1">
        <f t="array" ref="E178">SUM(IF((LEFT('2-1 采购订单物料明细表报表导出'!$K:$K,7)=E$1)*('2-1 采购订单物料明细表报表导出'!$D:$D=$A178),'2-1 采购订单物料明细表报表导出'!$H:$H,0))</f>
        <v>0</v>
      </c>
      <c r="F178" s="46" cm="1">
        <f t="array" ref="F178">SUM(IF((LEFT('2-1 采购订单物料明细表报表导出'!$K:$K,7)=F$1)*('2-1 采购订单物料明细表报表导出'!$D:$D=$A178),'2-1 采购订单物料明细表报表导出'!$H:$H,0))</f>
        <v>0</v>
      </c>
      <c r="G178" s="46" cm="1">
        <f t="array" ref="G178">SUM(IF((LEFT('2-1 采购订单物料明细表报表导出'!$K:$K,7)=G$1)*('2-1 采购订单物料明细表报表导出'!$D:$D=$A178),'2-1 采购订单物料明细表报表导出'!$H:$H,0))</f>
        <v>0</v>
      </c>
      <c r="H178" s="46" cm="1">
        <f t="array" ref="H178">SUM(IF((LEFT('2-1 采购订单物料明细表报表导出'!$K:$K,7)=H$1)*('2-1 采购订单物料明细表报表导出'!$D:$D=$A178),'2-1 采购订单物料明细表报表导出'!$H:$H,0))</f>
        <v>0</v>
      </c>
      <c r="I178" s="46" cm="1">
        <f t="array" ref="I178">SUM(IF((LEFT('2-1 采购订单物料明细表报表导出'!$K:$K,7)=I$1)*('2-1 采购订单物料明细表报表导出'!$D:$D=$A178),'2-1 采购订单物料明细表报表导出'!$H:$H,0))</f>
        <v>0</v>
      </c>
      <c r="J178" s="46" cm="1">
        <f t="array" ref="J178">SUM(IF((LEFT('2-1 采购订单物料明细表报表导出'!$K:$K,7)=J$1)*('2-1 采购订单物料明细表报表导出'!$D:$D=$A178),'2-1 采购订单物料明细表报表导出'!$H:$H,0))</f>
        <v>0</v>
      </c>
      <c r="K178" s="46" cm="1">
        <f t="array" ref="K178">SUM(IF((LEFT('2-1 采购订单物料明细表报表导出'!$K:$K,7)=K$1)*('2-1 采购订单物料明细表报表导出'!$D:$D=$A178),'2-1 采购订单物料明细表报表导出'!$H:$H,0))</f>
        <v>0</v>
      </c>
      <c r="L178" s="46" cm="1">
        <f t="array" ref="L178">SUM(IF((LEFT('2-1 采购订单物料明细表报表导出'!$K:$K,7)=L$1)*('2-1 采购订单物料明细表报表导出'!$D:$D=$A178),'2-1 采购订单物料明细表报表导出'!$H:$H,0))</f>
        <v>0</v>
      </c>
      <c r="M178" s="46" cm="1">
        <f t="array" ref="M178">SUM(IF((LEFT('2-1 采购订单物料明细表报表导出'!$K:$K,7)=M$1)*('2-1 采购订单物料明细表报表导出'!$D:$D=$A178),'2-1 采购订单物料明细表报表导出'!$H:$H,0))</f>
        <v>0</v>
      </c>
      <c r="N178" s="46" cm="1">
        <f t="array" ref="N178">SUM(IF((LEFT('2-1 采购订单物料明细表报表导出'!$K:$K,7)=N$1)*('2-1 采购订单物料明细表报表导出'!$D:$D=$A178),'2-1 采购订单物料明细表报表导出'!$H:$H,0))</f>
        <v>0</v>
      </c>
      <c r="O178" s="46" cm="1">
        <f t="array" ref="O178">SUM(IF((LEFT('2-1 采购订单物料明细表报表导出'!$K:$K,7)=O$1)*('2-1 采购订单物料明细表报表导出'!$D:$D=$A178),'2-1 采购订单物料明细表报表导出'!$H:$H,0))</f>
        <v>0</v>
      </c>
    </row>
    <row r="179" ht="16.5" spans="1:15">
      <c r="A179" s="17" t="s">
        <v>3603</v>
      </c>
      <c r="B179" s="47" t="s">
        <v>2120</v>
      </c>
      <c r="C179" s="48" t="s">
        <v>2121</v>
      </c>
      <c r="D179" s="46" cm="1">
        <f t="array" ref="D179">SUM(IF((LEFT('2-1 采购订单物料明细表报表导出'!$K:$K,7)=D$1)*('2-1 采购订单物料明细表报表导出'!$D:$D=$A179),'2-1 采购订单物料明细表报表导出'!$H:$H,0))</f>
        <v>0</v>
      </c>
      <c r="E179" s="46" cm="1">
        <f t="array" ref="E179">SUM(IF((LEFT('2-1 采购订单物料明细表报表导出'!$K:$K,7)=E$1)*('2-1 采购订单物料明细表报表导出'!$D:$D=$A179),'2-1 采购订单物料明细表报表导出'!$H:$H,0))</f>
        <v>0</v>
      </c>
      <c r="F179" s="46" cm="1">
        <f t="array" ref="F179">SUM(IF((LEFT('2-1 采购订单物料明细表报表导出'!$K:$K,7)=F$1)*('2-1 采购订单物料明细表报表导出'!$D:$D=$A179),'2-1 采购订单物料明细表报表导出'!$H:$H,0))</f>
        <v>0</v>
      </c>
      <c r="G179" s="46" cm="1">
        <f t="array" ref="G179">SUM(IF((LEFT('2-1 采购订单物料明细表报表导出'!$K:$K,7)=G$1)*('2-1 采购订单物料明细表报表导出'!$D:$D=$A179),'2-1 采购订单物料明细表报表导出'!$H:$H,0))</f>
        <v>0</v>
      </c>
      <c r="H179" s="46" cm="1">
        <f t="array" ref="H179">SUM(IF((LEFT('2-1 采购订单物料明细表报表导出'!$K:$K,7)=H$1)*('2-1 采购订单物料明细表报表导出'!$D:$D=$A179),'2-1 采购订单物料明细表报表导出'!$H:$H,0))</f>
        <v>0</v>
      </c>
      <c r="I179" s="46" cm="1">
        <f t="array" ref="I179">SUM(IF((LEFT('2-1 采购订单物料明细表报表导出'!$K:$K,7)=I$1)*('2-1 采购订单物料明细表报表导出'!$D:$D=$A179),'2-1 采购订单物料明细表报表导出'!$H:$H,0))</f>
        <v>0</v>
      </c>
      <c r="J179" s="46" cm="1">
        <f t="array" ref="J179">SUM(IF((LEFT('2-1 采购订单物料明细表报表导出'!$K:$K,7)=J$1)*('2-1 采购订单物料明细表报表导出'!$D:$D=$A179),'2-1 采购订单物料明细表报表导出'!$H:$H,0))</f>
        <v>0</v>
      </c>
      <c r="K179" s="46" cm="1">
        <f t="array" ref="K179">SUM(IF((LEFT('2-1 采购订单物料明细表报表导出'!$K:$K,7)=K$1)*('2-1 采购订单物料明细表报表导出'!$D:$D=$A179),'2-1 采购订单物料明细表报表导出'!$H:$H,0))</f>
        <v>0</v>
      </c>
      <c r="L179" s="46" cm="1">
        <f t="array" ref="L179">SUM(IF((LEFT('2-1 采购订单物料明细表报表导出'!$K:$K,7)=L$1)*('2-1 采购订单物料明细表报表导出'!$D:$D=$A179),'2-1 采购订单物料明细表报表导出'!$H:$H,0))</f>
        <v>0</v>
      </c>
      <c r="M179" s="46" cm="1">
        <f t="array" ref="M179">SUM(IF((LEFT('2-1 采购订单物料明细表报表导出'!$K:$K,7)=M$1)*('2-1 采购订单物料明细表报表导出'!$D:$D=$A179),'2-1 采购订单物料明细表报表导出'!$H:$H,0))</f>
        <v>0</v>
      </c>
      <c r="N179" s="46" cm="1">
        <f t="array" ref="N179">SUM(IF((LEFT('2-1 采购订单物料明细表报表导出'!$K:$K,7)=N$1)*('2-1 采购订单物料明细表报表导出'!$D:$D=$A179),'2-1 采购订单物料明细表报表导出'!$H:$H,0))</f>
        <v>0</v>
      </c>
      <c r="O179" s="46" cm="1">
        <f t="array" ref="O179">SUM(IF((LEFT('2-1 采购订单物料明细表报表导出'!$K:$K,7)=O$1)*('2-1 采购订单物料明细表报表导出'!$D:$D=$A179),'2-1 采购订单物料明细表报表导出'!$H:$H,0))</f>
        <v>0</v>
      </c>
    </row>
    <row r="180" ht="16.5" spans="1:15">
      <c r="A180" s="17" t="s">
        <v>3604</v>
      </c>
      <c r="B180" s="47" t="s">
        <v>2120</v>
      </c>
      <c r="C180" s="48" t="s">
        <v>2121</v>
      </c>
      <c r="D180" s="46" cm="1">
        <f t="array" ref="D180">SUM(IF((LEFT('2-1 采购订单物料明细表报表导出'!$K:$K,7)=D$1)*('2-1 采购订单物料明细表报表导出'!$D:$D=$A180),'2-1 采购订单物料明细表报表导出'!$H:$H,0))</f>
        <v>0</v>
      </c>
      <c r="E180" s="46" cm="1">
        <f t="array" ref="E180">SUM(IF((LEFT('2-1 采购订单物料明细表报表导出'!$K:$K,7)=E$1)*('2-1 采购订单物料明细表报表导出'!$D:$D=$A180),'2-1 采购订单物料明细表报表导出'!$H:$H,0))</f>
        <v>0</v>
      </c>
      <c r="F180" s="46" cm="1">
        <f t="array" ref="F180">SUM(IF((LEFT('2-1 采购订单物料明细表报表导出'!$K:$K,7)=F$1)*('2-1 采购订单物料明细表报表导出'!$D:$D=$A180),'2-1 采购订单物料明细表报表导出'!$H:$H,0))</f>
        <v>0</v>
      </c>
      <c r="G180" s="46" cm="1">
        <f t="array" ref="G180">SUM(IF((LEFT('2-1 采购订单物料明细表报表导出'!$K:$K,7)=G$1)*('2-1 采购订单物料明细表报表导出'!$D:$D=$A180),'2-1 采购订单物料明细表报表导出'!$H:$H,0))</f>
        <v>0</v>
      </c>
      <c r="H180" s="46" cm="1">
        <f t="array" ref="H180">SUM(IF((LEFT('2-1 采购订单物料明细表报表导出'!$K:$K,7)=H$1)*('2-1 采购订单物料明细表报表导出'!$D:$D=$A180),'2-1 采购订单物料明细表报表导出'!$H:$H,0))</f>
        <v>0</v>
      </c>
      <c r="I180" s="46" cm="1">
        <f t="array" ref="I180">SUM(IF((LEFT('2-1 采购订单物料明细表报表导出'!$K:$K,7)=I$1)*('2-1 采购订单物料明细表报表导出'!$D:$D=$A180),'2-1 采购订单物料明细表报表导出'!$H:$H,0))</f>
        <v>0</v>
      </c>
      <c r="J180" s="46" cm="1">
        <f t="array" ref="J180">SUM(IF((LEFT('2-1 采购订单物料明细表报表导出'!$K:$K,7)=J$1)*('2-1 采购订单物料明细表报表导出'!$D:$D=$A180),'2-1 采购订单物料明细表报表导出'!$H:$H,0))</f>
        <v>0</v>
      </c>
      <c r="K180" s="46" cm="1">
        <f t="array" ref="K180">SUM(IF((LEFT('2-1 采购订单物料明细表报表导出'!$K:$K,7)=K$1)*('2-1 采购订单物料明细表报表导出'!$D:$D=$A180),'2-1 采购订单物料明细表报表导出'!$H:$H,0))</f>
        <v>0</v>
      </c>
      <c r="L180" s="46" cm="1">
        <f t="array" ref="L180">SUM(IF((LEFT('2-1 采购订单物料明细表报表导出'!$K:$K,7)=L$1)*('2-1 采购订单物料明细表报表导出'!$D:$D=$A180),'2-1 采购订单物料明细表报表导出'!$H:$H,0))</f>
        <v>0</v>
      </c>
      <c r="M180" s="46" cm="1">
        <f t="array" ref="M180">SUM(IF((LEFT('2-1 采购订单物料明细表报表导出'!$K:$K,7)=M$1)*('2-1 采购订单物料明细表报表导出'!$D:$D=$A180),'2-1 采购订单物料明细表报表导出'!$H:$H,0))</f>
        <v>0</v>
      </c>
      <c r="N180" s="46" cm="1">
        <f t="array" ref="N180">SUM(IF((LEFT('2-1 采购订单物料明细表报表导出'!$K:$K,7)=N$1)*('2-1 采购订单物料明细表报表导出'!$D:$D=$A180),'2-1 采购订单物料明细表报表导出'!$H:$H,0))</f>
        <v>0</v>
      </c>
      <c r="O180" s="46" cm="1">
        <f t="array" ref="O180">SUM(IF((LEFT('2-1 采购订单物料明细表报表导出'!$K:$K,7)=O$1)*('2-1 采购订单物料明细表报表导出'!$D:$D=$A180),'2-1 采购订单物料明细表报表导出'!$H:$H,0))</f>
        <v>0</v>
      </c>
    </row>
    <row r="181" ht="16.5" spans="1:15">
      <c r="A181" s="17" t="s">
        <v>3605</v>
      </c>
      <c r="B181" s="47" t="s">
        <v>2120</v>
      </c>
      <c r="C181" s="48" t="s">
        <v>2121</v>
      </c>
      <c r="D181" s="46" cm="1">
        <f t="array" ref="D181">SUM(IF((LEFT('2-1 采购订单物料明细表报表导出'!$K:$K,7)=D$1)*('2-1 采购订单物料明细表报表导出'!$D:$D=$A181),'2-1 采购订单物料明细表报表导出'!$H:$H,0))</f>
        <v>0</v>
      </c>
      <c r="E181" s="46" cm="1">
        <f t="array" ref="E181">SUM(IF((LEFT('2-1 采购订单物料明细表报表导出'!$K:$K,7)=E$1)*('2-1 采购订单物料明细表报表导出'!$D:$D=$A181),'2-1 采购订单物料明细表报表导出'!$H:$H,0))</f>
        <v>0</v>
      </c>
      <c r="F181" s="46" cm="1">
        <f t="array" ref="F181">SUM(IF((LEFT('2-1 采购订单物料明细表报表导出'!$K:$K,7)=F$1)*('2-1 采购订单物料明细表报表导出'!$D:$D=$A181),'2-1 采购订单物料明细表报表导出'!$H:$H,0))</f>
        <v>0</v>
      </c>
      <c r="G181" s="46" cm="1">
        <f t="array" ref="G181">SUM(IF((LEFT('2-1 采购订单物料明细表报表导出'!$K:$K,7)=G$1)*('2-1 采购订单物料明细表报表导出'!$D:$D=$A181),'2-1 采购订单物料明细表报表导出'!$H:$H,0))</f>
        <v>0</v>
      </c>
      <c r="H181" s="46" cm="1">
        <f t="array" ref="H181">SUM(IF((LEFT('2-1 采购订单物料明细表报表导出'!$K:$K,7)=H$1)*('2-1 采购订单物料明细表报表导出'!$D:$D=$A181),'2-1 采购订单物料明细表报表导出'!$H:$H,0))</f>
        <v>0</v>
      </c>
      <c r="I181" s="46" cm="1">
        <f t="array" ref="I181">SUM(IF((LEFT('2-1 采购订单物料明细表报表导出'!$K:$K,7)=I$1)*('2-1 采购订单物料明细表报表导出'!$D:$D=$A181),'2-1 采购订单物料明细表报表导出'!$H:$H,0))</f>
        <v>0</v>
      </c>
      <c r="J181" s="46" cm="1">
        <f t="array" ref="J181">SUM(IF((LEFT('2-1 采购订单物料明细表报表导出'!$K:$K,7)=J$1)*('2-1 采购订单物料明细表报表导出'!$D:$D=$A181),'2-1 采购订单物料明细表报表导出'!$H:$H,0))</f>
        <v>0</v>
      </c>
      <c r="K181" s="46" cm="1">
        <f t="array" ref="K181">SUM(IF((LEFT('2-1 采购订单物料明细表报表导出'!$K:$K,7)=K$1)*('2-1 采购订单物料明细表报表导出'!$D:$D=$A181),'2-1 采购订单物料明细表报表导出'!$H:$H,0))</f>
        <v>0</v>
      </c>
      <c r="L181" s="46" cm="1">
        <f t="array" ref="L181">SUM(IF((LEFT('2-1 采购订单物料明细表报表导出'!$K:$K,7)=L$1)*('2-1 采购订单物料明细表报表导出'!$D:$D=$A181),'2-1 采购订单物料明细表报表导出'!$H:$H,0))</f>
        <v>0</v>
      </c>
      <c r="M181" s="46" cm="1">
        <f t="array" ref="M181">SUM(IF((LEFT('2-1 采购订单物料明细表报表导出'!$K:$K,7)=M$1)*('2-1 采购订单物料明细表报表导出'!$D:$D=$A181),'2-1 采购订单物料明细表报表导出'!$H:$H,0))</f>
        <v>0</v>
      </c>
      <c r="N181" s="46" cm="1">
        <f t="array" ref="N181">SUM(IF((LEFT('2-1 采购订单物料明细表报表导出'!$K:$K,7)=N$1)*('2-1 采购订单物料明细表报表导出'!$D:$D=$A181),'2-1 采购订单物料明细表报表导出'!$H:$H,0))</f>
        <v>0</v>
      </c>
      <c r="O181" s="46" cm="1">
        <f t="array" ref="O181">SUM(IF((LEFT('2-1 采购订单物料明细表报表导出'!$K:$K,7)=O$1)*('2-1 采购订单物料明细表报表导出'!$D:$D=$A181),'2-1 采购订单物料明细表报表导出'!$H:$H,0))</f>
        <v>0</v>
      </c>
    </row>
    <row r="182" ht="16.5" spans="1:15">
      <c r="A182" s="17" t="s">
        <v>3606</v>
      </c>
      <c r="B182" s="47" t="s">
        <v>2120</v>
      </c>
      <c r="C182" s="48" t="s">
        <v>2121</v>
      </c>
      <c r="D182" s="46" cm="1">
        <f t="array" ref="D182">SUM(IF((LEFT('2-1 采购订单物料明细表报表导出'!$K:$K,7)=D$1)*('2-1 采购订单物料明细表报表导出'!$D:$D=$A182),'2-1 采购订单物料明细表报表导出'!$H:$H,0))</f>
        <v>0</v>
      </c>
      <c r="E182" s="46" cm="1">
        <f t="array" ref="E182">SUM(IF((LEFT('2-1 采购订单物料明细表报表导出'!$K:$K,7)=E$1)*('2-1 采购订单物料明细表报表导出'!$D:$D=$A182),'2-1 采购订单物料明细表报表导出'!$H:$H,0))</f>
        <v>0</v>
      </c>
      <c r="F182" s="46" cm="1">
        <f t="array" ref="F182">SUM(IF((LEFT('2-1 采购订单物料明细表报表导出'!$K:$K,7)=F$1)*('2-1 采购订单物料明细表报表导出'!$D:$D=$A182),'2-1 采购订单物料明细表报表导出'!$H:$H,0))</f>
        <v>0</v>
      </c>
      <c r="G182" s="46" cm="1">
        <f t="array" ref="G182">SUM(IF((LEFT('2-1 采购订单物料明细表报表导出'!$K:$K,7)=G$1)*('2-1 采购订单物料明细表报表导出'!$D:$D=$A182),'2-1 采购订单物料明细表报表导出'!$H:$H,0))</f>
        <v>0</v>
      </c>
      <c r="H182" s="46" cm="1">
        <f t="array" ref="H182">SUM(IF((LEFT('2-1 采购订单物料明细表报表导出'!$K:$K,7)=H$1)*('2-1 采购订单物料明细表报表导出'!$D:$D=$A182),'2-1 采购订单物料明细表报表导出'!$H:$H,0))</f>
        <v>0</v>
      </c>
      <c r="I182" s="46" cm="1">
        <f t="array" ref="I182">SUM(IF((LEFT('2-1 采购订单物料明细表报表导出'!$K:$K,7)=I$1)*('2-1 采购订单物料明细表报表导出'!$D:$D=$A182),'2-1 采购订单物料明细表报表导出'!$H:$H,0))</f>
        <v>0</v>
      </c>
      <c r="J182" s="46" cm="1">
        <f t="array" ref="J182">SUM(IF((LEFT('2-1 采购订单物料明细表报表导出'!$K:$K,7)=J$1)*('2-1 采购订单物料明细表报表导出'!$D:$D=$A182),'2-1 采购订单物料明细表报表导出'!$H:$H,0))</f>
        <v>0</v>
      </c>
      <c r="K182" s="46" cm="1">
        <f t="array" ref="K182">SUM(IF((LEFT('2-1 采购订单物料明细表报表导出'!$K:$K,7)=K$1)*('2-1 采购订单物料明细表报表导出'!$D:$D=$A182),'2-1 采购订单物料明细表报表导出'!$H:$H,0))</f>
        <v>0</v>
      </c>
      <c r="L182" s="46" cm="1">
        <f t="array" ref="L182">SUM(IF((LEFT('2-1 采购订单物料明细表报表导出'!$K:$K,7)=L$1)*('2-1 采购订单物料明细表报表导出'!$D:$D=$A182),'2-1 采购订单物料明细表报表导出'!$H:$H,0))</f>
        <v>0</v>
      </c>
      <c r="M182" s="46" cm="1">
        <f t="array" ref="M182">SUM(IF((LEFT('2-1 采购订单物料明细表报表导出'!$K:$K,7)=M$1)*('2-1 采购订单物料明细表报表导出'!$D:$D=$A182),'2-1 采购订单物料明细表报表导出'!$H:$H,0))</f>
        <v>0</v>
      </c>
      <c r="N182" s="46" cm="1">
        <f t="array" ref="N182">SUM(IF((LEFT('2-1 采购订单物料明细表报表导出'!$K:$K,7)=N$1)*('2-1 采购订单物料明细表报表导出'!$D:$D=$A182),'2-1 采购订单物料明细表报表导出'!$H:$H,0))</f>
        <v>0</v>
      </c>
      <c r="O182" s="46" cm="1">
        <f t="array" ref="O182">SUM(IF((LEFT('2-1 采购订单物料明细表报表导出'!$K:$K,7)=O$1)*('2-1 采购订单物料明细表报表导出'!$D:$D=$A182),'2-1 采购订单物料明细表报表导出'!$H:$H,0))</f>
        <v>0</v>
      </c>
    </row>
    <row r="183" ht="16.5" spans="1:15">
      <c r="A183" s="17" t="s">
        <v>3607</v>
      </c>
      <c r="B183" s="47" t="s">
        <v>2120</v>
      </c>
      <c r="C183" s="48" t="s">
        <v>2121</v>
      </c>
      <c r="D183" s="46" cm="1">
        <f t="array" ref="D183">SUM(IF((LEFT('2-1 采购订单物料明细表报表导出'!$K:$K,7)=D$1)*('2-1 采购订单物料明细表报表导出'!$D:$D=$A183),'2-1 采购订单物料明细表报表导出'!$H:$H,0))</f>
        <v>0</v>
      </c>
      <c r="E183" s="46" cm="1">
        <f t="array" ref="E183">SUM(IF((LEFT('2-1 采购订单物料明细表报表导出'!$K:$K,7)=E$1)*('2-1 采购订单物料明细表报表导出'!$D:$D=$A183),'2-1 采购订单物料明细表报表导出'!$H:$H,0))</f>
        <v>0</v>
      </c>
      <c r="F183" s="46" cm="1">
        <f t="array" ref="F183">SUM(IF((LEFT('2-1 采购订单物料明细表报表导出'!$K:$K,7)=F$1)*('2-1 采购订单物料明细表报表导出'!$D:$D=$A183),'2-1 采购订单物料明细表报表导出'!$H:$H,0))</f>
        <v>0</v>
      </c>
      <c r="G183" s="46" cm="1">
        <f t="array" ref="G183">SUM(IF((LEFT('2-1 采购订单物料明细表报表导出'!$K:$K,7)=G$1)*('2-1 采购订单物料明细表报表导出'!$D:$D=$A183),'2-1 采购订单物料明细表报表导出'!$H:$H,0))</f>
        <v>0</v>
      </c>
      <c r="H183" s="46" cm="1">
        <f t="array" ref="H183">SUM(IF((LEFT('2-1 采购订单物料明细表报表导出'!$K:$K,7)=H$1)*('2-1 采购订单物料明细表报表导出'!$D:$D=$A183),'2-1 采购订单物料明细表报表导出'!$H:$H,0))</f>
        <v>0</v>
      </c>
      <c r="I183" s="46" cm="1">
        <f t="array" ref="I183">SUM(IF((LEFT('2-1 采购订单物料明细表报表导出'!$K:$K,7)=I$1)*('2-1 采购订单物料明细表报表导出'!$D:$D=$A183),'2-1 采购订单物料明细表报表导出'!$H:$H,0))</f>
        <v>0</v>
      </c>
      <c r="J183" s="46" cm="1">
        <f t="array" ref="J183">SUM(IF((LEFT('2-1 采购订单物料明细表报表导出'!$K:$K,7)=J$1)*('2-1 采购订单物料明细表报表导出'!$D:$D=$A183),'2-1 采购订单物料明细表报表导出'!$H:$H,0))</f>
        <v>0</v>
      </c>
      <c r="K183" s="46" cm="1">
        <f t="array" ref="K183">SUM(IF((LEFT('2-1 采购订单物料明细表报表导出'!$K:$K,7)=K$1)*('2-1 采购订单物料明细表报表导出'!$D:$D=$A183),'2-1 采购订单物料明细表报表导出'!$H:$H,0))</f>
        <v>0</v>
      </c>
      <c r="L183" s="46" cm="1">
        <f t="array" ref="L183">SUM(IF((LEFT('2-1 采购订单物料明细表报表导出'!$K:$K,7)=L$1)*('2-1 采购订单物料明细表报表导出'!$D:$D=$A183),'2-1 采购订单物料明细表报表导出'!$H:$H,0))</f>
        <v>0</v>
      </c>
      <c r="M183" s="46" cm="1">
        <f t="array" ref="M183">SUM(IF((LEFT('2-1 采购订单物料明细表报表导出'!$K:$K,7)=M$1)*('2-1 采购订单物料明细表报表导出'!$D:$D=$A183),'2-1 采购订单物料明细表报表导出'!$H:$H,0))</f>
        <v>0</v>
      </c>
      <c r="N183" s="46" cm="1">
        <f t="array" ref="N183">SUM(IF((LEFT('2-1 采购订单物料明细表报表导出'!$K:$K,7)=N$1)*('2-1 采购订单物料明细表报表导出'!$D:$D=$A183),'2-1 采购订单物料明细表报表导出'!$H:$H,0))</f>
        <v>0</v>
      </c>
      <c r="O183" s="46" cm="1">
        <f t="array" ref="O183">SUM(IF((LEFT('2-1 采购订单物料明细表报表导出'!$K:$K,7)=O$1)*('2-1 采购订单物料明细表报表导出'!$D:$D=$A183),'2-1 采购订单物料明细表报表导出'!$H:$H,0))</f>
        <v>0</v>
      </c>
    </row>
    <row r="184" ht="16.5" spans="1:15">
      <c r="A184" s="17" t="s">
        <v>3608</v>
      </c>
      <c r="B184" s="47" t="s">
        <v>2120</v>
      </c>
      <c r="C184" s="48" t="s">
        <v>2121</v>
      </c>
      <c r="D184" s="46" cm="1">
        <f t="array" ref="D184">SUM(IF((LEFT('2-1 采购订单物料明细表报表导出'!$K:$K,7)=D$1)*('2-1 采购订单物料明细表报表导出'!$D:$D=$A184),'2-1 采购订单物料明细表报表导出'!$H:$H,0))</f>
        <v>0</v>
      </c>
      <c r="E184" s="46" cm="1">
        <f t="array" ref="E184">SUM(IF((LEFT('2-1 采购订单物料明细表报表导出'!$K:$K,7)=E$1)*('2-1 采购订单物料明细表报表导出'!$D:$D=$A184),'2-1 采购订单物料明细表报表导出'!$H:$H,0))</f>
        <v>0</v>
      </c>
      <c r="F184" s="46" cm="1">
        <f t="array" ref="F184">SUM(IF((LEFT('2-1 采购订单物料明细表报表导出'!$K:$K,7)=F$1)*('2-1 采购订单物料明细表报表导出'!$D:$D=$A184),'2-1 采购订单物料明细表报表导出'!$H:$H,0))</f>
        <v>0</v>
      </c>
      <c r="G184" s="46" cm="1">
        <f t="array" ref="G184">SUM(IF((LEFT('2-1 采购订单物料明细表报表导出'!$K:$K,7)=G$1)*('2-1 采购订单物料明细表报表导出'!$D:$D=$A184),'2-1 采购订单物料明细表报表导出'!$H:$H,0))</f>
        <v>0</v>
      </c>
      <c r="H184" s="46" cm="1">
        <f t="array" ref="H184">SUM(IF((LEFT('2-1 采购订单物料明细表报表导出'!$K:$K,7)=H$1)*('2-1 采购订单物料明细表报表导出'!$D:$D=$A184),'2-1 采购订单物料明细表报表导出'!$H:$H,0))</f>
        <v>0</v>
      </c>
      <c r="I184" s="46" cm="1">
        <f t="array" ref="I184">SUM(IF((LEFT('2-1 采购订单物料明细表报表导出'!$K:$K,7)=I$1)*('2-1 采购订单物料明细表报表导出'!$D:$D=$A184),'2-1 采购订单物料明细表报表导出'!$H:$H,0))</f>
        <v>0</v>
      </c>
      <c r="J184" s="46" cm="1">
        <f t="array" ref="J184">SUM(IF((LEFT('2-1 采购订单物料明细表报表导出'!$K:$K,7)=J$1)*('2-1 采购订单物料明细表报表导出'!$D:$D=$A184),'2-1 采购订单物料明细表报表导出'!$H:$H,0))</f>
        <v>0</v>
      </c>
      <c r="K184" s="46" cm="1">
        <f t="array" ref="K184">SUM(IF((LEFT('2-1 采购订单物料明细表报表导出'!$K:$K,7)=K$1)*('2-1 采购订单物料明细表报表导出'!$D:$D=$A184),'2-1 采购订单物料明细表报表导出'!$H:$H,0))</f>
        <v>0</v>
      </c>
      <c r="L184" s="46" cm="1">
        <f t="array" ref="L184">SUM(IF((LEFT('2-1 采购订单物料明细表报表导出'!$K:$K,7)=L$1)*('2-1 采购订单物料明细表报表导出'!$D:$D=$A184),'2-1 采购订单物料明细表报表导出'!$H:$H,0))</f>
        <v>0</v>
      </c>
      <c r="M184" s="46" cm="1">
        <f t="array" ref="M184">SUM(IF((LEFT('2-1 采购订单物料明细表报表导出'!$K:$K,7)=M$1)*('2-1 采购订单物料明细表报表导出'!$D:$D=$A184),'2-1 采购订单物料明细表报表导出'!$H:$H,0))</f>
        <v>0</v>
      </c>
      <c r="N184" s="46" cm="1">
        <f t="array" ref="N184">SUM(IF((LEFT('2-1 采购订单物料明细表报表导出'!$K:$K,7)=N$1)*('2-1 采购订单物料明细表报表导出'!$D:$D=$A184),'2-1 采购订单物料明细表报表导出'!$H:$H,0))</f>
        <v>0</v>
      </c>
      <c r="O184" s="46" cm="1">
        <f t="array" ref="O184">SUM(IF((LEFT('2-1 采购订单物料明细表报表导出'!$K:$K,7)=O$1)*('2-1 采购订单物料明细表报表导出'!$D:$D=$A184),'2-1 采购订单物料明细表报表导出'!$H:$H,0))</f>
        <v>0</v>
      </c>
    </row>
    <row r="185" ht="16.5" spans="1:15">
      <c r="A185" s="17" t="s">
        <v>3609</v>
      </c>
      <c r="B185" s="47" t="s">
        <v>2120</v>
      </c>
      <c r="C185" s="48" t="s">
        <v>2121</v>
      </c>
      <c r="D185" s="46" cm="1">
        <f t="array" ref="D185">SUM(IF((LEFT('2-1 采购订单物料明细表报表导出'!$K:$K,7)=D$1)*('2-1 采购订单物料明细表报表导出'!$D:$D=$A185),'2-1 采购订单物料明细表报表导出'!$H:$H,0))</f>
        <v>0</v>
      </c>
      <c r="E185" s="46" cm="1">
        <f t="array" ref="E185">SUM(IF((LEFT('2-1 采购订单物料明细表报表导出'!$K:$K,7)=E$1)*('2-1 采购订单物料明细表报表导出'!$D:$D=$A185),'2-1 采购订单物料明细表报表导出'!$H:$H,0))</f>
        <v>0</v>
      </c>
      <c r="F185" s="46" cm="1">
        <f t="array" ref="F185">SUM(IF((LEFT('2-1 采购订单物料明细表报表导出'!$K:$K,7)=F$1)*('2-1 采购订单物料明细表报表导出'!$D:$D=$A185),'2-1 采购订单物料明细表报表导出'!$H:$H,0))</f>
        <v>0</v>
      </c>
      <c r="G185" s="46" cm="1">
        <f t="array" ref="G185">SUM(IF((LEFT('2-1 采购订单物料明细表报表导出'!$K:$K,7)=G$1)*('2-1 采购订单物料明细表报表导出'!$D:$D=$A185),'2-1 采购订单物料明细表报表导出'!$H:$H,0))</f>
        <v>0</v>
      </c>
      <c r="H185" s="46" cm="1">
        <f t="array" ref="H185">SUM(IF((LEFT('2-1 采购订单物料明细表报表导出'!$K:$K,7)=H$1)*('2-1 采购订单物料明细表报表导出'!$D:$D=$A185),'2-1 采购订单物料明细表报表导出'!$H:$H,0))</f>
        <v>0</v>
      </c>
      <c r="I185" s="46" cm="1">
        <f t="array" ref="I185">SUM(IF((LEFT('2-1 采购订单物料明细表报表导出'!$K:$K,7)=I$1)*('2-1 采购订单物料明细表报表导出'!$D:$D=$A185),'2-1 采购订单物料明细表报表导出'!$H:$H,0))</f>
        <v>0</v>
      </c>
      <c r="J185" s="46" cm="1">
        <f t="array" ref="J185">SUM(IF((LEFT('2-1 采购订单物料明细表报表导出'!$K:$K,7)=J$1)*('2-1 采购订单物料明细表报表导出'!$D:$D=$A185),'2-1 采购订单物料明细表报表导出'!$H:$H,0))</f>
        <v>0</v>
      </c>
      <c r="K185" s="46" cm="1">
        <f t="array" ref="K185">SUM(IF((LEFT('2-1 采购订单物料明细表报表导出'!$K:$K,7)=K$1)*('2-1 采购订单物料明细表报表导出'!$D:$D=$A185),'2-1 采购订单物料明细表报表导出'!$H:$H,0))</f>
        <v>0</v>
      </c>
      <c r="L185" s="46" cm="1">
        <f t="array" ref="L185">SUM(IF((LEFT('2-1 采购订单物料明细表报表导出'!$K:$K,7)=L$1)*('2-1 采购订单物料明细表报表导出'!$D:$D=$A185),'2-1 采购订单物料明细表报表导出'!$H:$H,0))</f>
        <v>0</v>
      </c>
      <c r="M185" s="46" cm="1">
        <f t="array" ref="M185">SUM(IF((LEFT('2-1 采购订单物料明细表报表导出'!$K:$K,7)=M$1)*('2-1 采购订单物料明细表报表导出'!$D:$D=$A185),'2-1 采购订单物料明细表报表导出'!$H:$H,0))</f>
        <v>0</v>
      </c>
      <c r="N185" s="46" cm="1">
        <f t="array" ref="N185">SUM(IF((LEFT('2-1 采购订单物料明细表报表导出'!$K:$K,7)=N$1)*('2-1 采购订单物料明细表报表导出'!$D:$D=$A185),'2-1 采购订单物料明细表报表导出'!$H:$H,0))</f>
        <v>0</v>
      </c>
      <c r="O185" s="46" cm="1">
        <f t="array" ref="O185">SUM(IF((LEFT('2-1 采购订单物料明细表报表导出'!$K:$K,7)=O$1)*('2-1 采购订单物料明细表报表导出'!$D:$D=$A185),'2-1 采购订单物料明细表报表导出'!$H:$H,0))</f>
        <v>0</v>
      </c>
    </row>
    <row r="186" ht="16.5" spans="1:15">
      <c r="A186" s="17" t="s">
        <v>3610</v>
      </c>
      <c r="B186" s="47" t="s">
        <v>2120</v>
      </c>
      <c r="C186" s="48" t="s">
        <v>2121</v>
      </c>
      <c r="D186" s="46" cm="1">
        <f t="array" ref="D186">SUM(IF((LEFT('2-1 采购订单物料明细表报表导出'!$K:$K,7)=D$1)*('2-1 采购订单物料明细表报表导出'!$D:$D=$A186),'2-1 采购订单物料明细表报表导出'!$H:$H,0))</f>
        <v>0</v>
      </c>
      <c r="E186" s="46" cm="1">
        <f t="array" ref="E186">SUM(IF((LEFT('2-1 采购订单物料明细表报表导出'!$K:$K,7)=E$1)*('2-1 采购订单物料明细表报表导出'!$D:$D=$A186),'2-1 采购订单物料明细表报表导出'!$H:$H,0))</f>
        <v>0</v>
      </c>
      <c r="F186" s="46" cm="1">
        <f t="array" ref="F186">SUM(IF((LEFT('2-1 采购订单物料明细表报表导出'!$K:$K,7)=F$1)*('2-1 采购订单物料明细表报表导出'!$D:$D=$A186),'2-1 采购订单物料明细表报表导出'!$H:$H,0))</f>
        <v>0</v>
      </c>
      <c r="G186" s="46" cm="1">
        <f t="array" ref="G186">SUM(IF((LEFT('2-1 采购订单物料明细表报表导出'!$K:$K,7)=G$1)*('2-1 采购订单物料明细表报表导出'!$D:$D=$A186),'2-1 采购订单物料明细表报表导出'!$H:$H,0))</f>
        <v>0</v>
      </c>
      <c r="H186" s="46" cm="1">
        <f t="array" ref="H186">SUM(IF((LEFT('2-1 采购订单物料明细表报表导出'!$K:$K,7)=H$1)*('2-1 采购订单物料明细表报表导出'!$D:$D=$A186),'2-1 采购订单物料明细表报表导出'!$H:$H,0))</f>
        <v>0</v>
      </c>
      <c r="I186" s="46" cm="1">
        <f t="array" ref="I186">SUM(IF((LEFT('2-1 采购订单物料明细表报表导出'!$K:$K,7)=I$1)*('2-1 采购订单物料明细表报表导出'!$D:$D=$A186),'2-1 采购订单物料明细表报表导出'!$H:$H,0))</f>
        <v>0</v>
      </c>
      <c r="J186" s="46" cm="1">
        <f t="array" ref="J186">SUM(IF((LEFT('2-1 采购订单物料明细表报表导出'!$K:$K,7)=J$1)*('2-1 采购订单物料明细表报表导出'!$D:$D=$A186),'2-1 采购订单物料明细表报表导出'!$H:$H,0))</f>
        <v>0</v>
      </c>
      <c r="K186" s="46" cm="1">
        <f t="array" ref="K186">SUM(IF((LEFT('2-1 采购订单物料明细表报表导出'!$K:$K,7)=K$1)*('2-1 采购订单物料明细表报表导出'!$D:$D=$A186),'2-1 采购订单物料明细表报表导出'!$H:$H,0))</f>
        <v>0</v>
      </c>
      <c r="L186" s="46" cm="1">
        <f t="array" ref="L186">SUM(IF((LEFT('2-1 采购订单物料明细表报表导出'!$K:$K,7)=L$1)*('2-1 采购订单物料明细表报表导出'!$D:$D=$A186),'2-1 采购订单物料明细表报表导出'!$H:$H,0))</f>
        <v>0</v>
      </c>
      <c r="M186" s="46" cm="1">
        <f t="array" ref="M186">SUM(IF((LEFT('2-1 采购订单物料明细表报表导出'!$K:$K,7)=M$1)*('2-1 采购订单物料明细表报表导出'!$D:$D=$A186),'2-1 采购订单物料明细表报表导出'!$H:$H,0))</f>
        <v>0</v>
      </c>
      <c r="N186" s="46" cm="1">
        <f t="array" ref="N186">SUM(IF((LEFT('2-1 采购订单物料明细表报表导出'!$K:$K,7)=N$1)*('2-1 采购订单物料明细表报表导出'!$D:$D=$A186),'2-1 采购订单物料明细表报表导出'!$H:$H,0))</f>
        <v>0</v>
      </c>
      <c r="O186" s="46" cm="1">
        <f t="array" ref="O186">SUM(IF((LEFT('2-1 采购订单物料明细表报表导出'!$K:$K,7)=O$1)*('2-1 采购订单物料明细表报表导出'!$D:$D=$A186),'2-1 采购订单物料明细表报表导出'!$H:$H,0))</f>
        <v>0</v>
      </c>
    </row>
    <row r="187" ht="16.5" spans="1:15">
      <c r="A187" s="17" t="s">
        <v>3611</v>
      </c>
      <c r="B187" s="47" t="s">
        <v>2120</v>
      </c>
      <c r="C187" s="48" t="s">
        <v>2121</v>
      </c>
      <c r="D187" s="46" cm="1">
        <f t="array" ref="D187">SUM(IF((LEFT('2-1 采购订单物料明细表报表导出'!$K:$K,7)=D$1)*('2-1 采购订单物料明细表报表导出'!$D:$D=$A187),'2-1 采购订单物料明细表报表导出'!$H:$H,0))</f>
        <v>0</v>
      </c>
      <c r="E187" s="46" cm="1">
        <f t="array" ref="E187">SUM(IF((LEFT('2-1 采购订单物料明细表报表导出'!$K:$K,7)=E$1)*('2-1 采购订单物料明细表报表导出'!$D:$D=$A187),'2-1 采购订单物料明细表报表导出'!$H:$H,0))</f>
        <v>0</v>
      </c>
      <c r="F187" s="46" cm="1">
        <f t="array" ref="F187">SUM(IF((LEFT('2-1 采购订单物料明细表报表导出'!$K:$K,7)=F$1)*('2-1 采购订单物料明细表报表导出'!$D:$D=$A187),'2-1 采购订单物料明细表报表导出'!$H:$H,0))</f>
        <v>0</v>
      </c>
      <c r="G187" s="46" cm="1">
        <f t="array" ref="G187">SUM(IF((LEFT('2-1 采购订单物料明细表报表导出'!$K:$K,7)=G$1)*('2-1 采购订单物料明细表报表导出'!$D:$D=$A187),'2-1 采购订单物料明细表报表导出'!$H:$H,0))</f>
        <v>0</v>
      </c>
      <c r="H187" s="46" cm="1">
        <f t="array" ref="H187">SUM(IF((LEFT('2-1 采购订单物料明细表报表导出'!$K:$K,7)=H$1)*('2-1 采购订单物料明细表报表导出'!$D:$D=$A187),'2-1 采购订单物料明细表报表导出'!$H:$H,0))</f>
        <v>0</v>
      </c>
      <c r="I187" s="46" cm="1">
        <f t="array" ref="I187">SUM(IF((LEFT('2-1 采购订单物料明细表报表导出'!$K:$K,7)=I$1)*('2-1 采购订单物料明细表报表导出'!$D:$D=$A187),'2-1 采购订单物料明细表报表导出'!$H:$H,0))</f>
        <v>0</v>
      </c>
      <c r="J187" s="46" cm="1">
        <f t="array" ref="J187">SUM(IF((LEFT('2-1 采购订单物料明细表报表导出'!$K:$K,7)=J$1)*('2-1 采购订单物料明细表报表导出'!$D:$D=$A187),'2-1 采购订单物料明细表报表导出'!$H:$H,0))</f>
        <v>0</v>
      </c>
      <c r="K187" s="46" cm="1">
        <f t="array" ref="K187">SUM(IF((LEFT('2-1 采购订单物料明细表报表导出'!$K:$K,7)=K$1)*('2-1 采购订单物料明细表报表导出'!$D:$D=$A187),'2-1 采购订单物料明细表报表导出'!$H:$H,0))</f>
        <v>0</v>
      </c>
      <c r="L187" s="46" cm="1">
        <f t="array" ref="L187">SUM(IF((LEFT('2-1 采购订单物料明细表报表导出'!$K:$K,7)=L$1)*('2-1 采购订单物料明细表报表导出'!$D:$D=$A187),'2-1 采购订单物料明细表报表导出'!$H:$H,0))</f>
        <v>0</v>
      </c>
      <c r="M187" s="46" cm="1">
        <f t="array" ref="M187">SUM(IF((LEFT('2-1 采购订单物料明细表报表导出'!$K:$K,7)=M$1)*('2-1 采购订单物料明细表报表导出'!$D:$D=$A187),'2-1 采购订单物料明细表报表导出'!$H:$H,0))</f>
        <v>0</v>
      </c>
      <c r="N187" s="46" cm="1">
        <f t="array" ref="N187">SUM(IF((LEFT('2-1 采购订单物料明细表报表导出'!$K:$K,7)=N$1)*('2-1 采购订单物料明细表报表导出'!$D:$D=$A187),'2-1 采购订单物料明细表报表导出'!$H:$H,0))</f>
        <v>0</v>
      </c>
      <c r="O187" s="46" cm="1">
        <f t="array" ref="O187">SUM(IF((LEFT('2-1 采购订单物料明细表报表导出'!$K:$K,7)=O$1)*('2-1 采购订单物料明细表报表导出'!$D:$D=$A187),'2-1 采购订单物料明细表报表导出'!$H:$H,0))</f>
        <v>0</v>
      </c>
    </row>
    <row r="188" ht="16.5" spans="1:15">
      <c r="A188" s="17" t="s">
        <v>3612</v>
      </c>
      <c r="B188" s="47" t="s">
        <v>2120</v>
      </c>
      <c r="C188" s="48" t="s">
        <v>2121</v>
      </c>
      <c r="D188" s="46" cm="1">
        <f t="array" ref="D188">SUM(IF((LEFT('2-1 采购订单物料明细表报表导出'!$K:$K,7)=D$1)*('2-1 采购订单物料明细表报表导出'!$D:$D=$A188),'2-1 采购订单物料明细表报表导出'!$H:$H,0))</f>
        <v>0</v>
      </c>
      <c r="E188" s="46" cm="1">
        <f t="array" ref="E188">SUM(IF((LEFT('2-1 采购订单物料明细表报表导出'!$K:$K,7)=E$1)*('2-1 采购订单物料明细表报表导出'!$D:$D=$A188),'2-1 采购订单物料明细表报表导出'!$H:$H,0))</f>
        <v>0</v>
      </c>
      <c r="F188" s="46" cm="1">
        <f t="array" ref="F188">SUM(IF((LEFT('2-1 采购订单物料明细表报表导出'!$K:$K,7)=F$1)*('2-1 采购订单物料明细表报表导出'!$D:$D=$A188),'2-1 采购订单物料明细表报表导出'!$H:$H,0))</f>
        <v>0</v>
      </c>
      <c r="G188" s="46" cm="1">
        <f t="array" ref="G188">SUM(IF((LEFT('2-1 采购订单物料明细表报表导出'!$K:$K,7)=G$1)*('2-1 采购订单物料明细表报表导出'!$D:$D=$A188),'2-1 采购订单物料明细表报表导出'!$H:$H,0))</f>
        <v>0</v>
      </c>
      <c r="H188" s="46" cm="1">
        <f t="array" ref="H188">SUM(IF((LEFT('2-1 采购订单物料明细表报表导出'!$K:$K,7)=H$1)*('2-1 采购订单物料明细表报表导出'!$D:$D=$A188),'2-1 采购订单物料明细表报表导出'!$H:$H,0))</f>
        <v>0</v>
      </c>
      <c r="I188" s="46" cm="1">
        <f t="array" ref="I188">SUM(IF((LEFT('2-1 采购订单物料明细表报表导出'!$K:$K,7)=I$1)*('2-1 采购订单物料明细表报表导出'!$D:$D=$A188),'2-1 采购订单物料明细表报表导出'!$H:$H,0))</f>
        <v>0</v>
      </c>
      <c r="J188" s="46" cm="1">
        <f t="array" ref="J188">SUM(IF((LEFT('2-1 采购订单物料明细表报表导出'!$K:$K,7)=J$1)*('2-1 采购订单物料明细表报表导出'!$D:$D=$A188),'2-1 采购订单物料明细表报表导出'!$H:$H,0))</f>
        <v>0</v>
      </c>
      <c r="K188" s="46" cm="1">
        <f t="array" ref="K188">SUM(IF((LEFT('2-1 采购订单物料明细表报表导出'!$K:$K,7)=K$1)*('2-1 采购订单物料明细表报表导出'!$D:$D=$A188),'2-1 采购订单物料明细表报表导出'!$H:$H,0))</f>
        <v>0</v>
      </c>
      <c r="L188" s="46" cm="1">
        <f t="array" ref="L188">SUM(IF((LEFT('2-1 采购订单物料明细表报表导出'!$K:$K,7)=L$1)*('2-1 采购订单物料明细表报表导出'!$D:$D=$A188),'2-1 采购订单物料明细表报表导出'!$H:$H,0))</f>
        <v>0</v>
      </c>
      <c r="M188" s="46" cm="1">
        <f t="array" ref="M188">SUM(IF((LEFT('2-1 采购订单物料明细表报表导出'!$K:$K,7)=M$1)*('2-1 采购订单物料明细表报表导出'!$D:$D=$A188),'2-1 采购订单物料明细表报表导出'!$H:$H,0))</f>
        <v>0</v>
      </c>
      <c r="N188" s="46" cm="1">
        <f t="array" ref="N188">SUM(IF((LEFT('2-1 采购订单物料明细表报表导出'!$K:$K,7)=N$1)*('2-1 采购订单物料明细表报表导出'!$D:$D=$A188),'2-1 采购订单物料明细表报表导出'!$H:$H,0))</f>
        <v>0</v>
      </c>
      <c r="O188" s="46" cm="1">
        <f t="array" ref="O188">SUM(IF((LEFT('2-1 采购订单物料明细表报表导出'!$K:$K,7)=O$1)*('2-1 采购订单物料明细表报表导出'!$D:$D=$A188),'2-1 采购订单物料明细表报表导出'!$H:$H,0))</f>
        <v>0</v>
      </c>
    </row>
    <row r="189" ht="16.5" spans="1:15">
      <c r="A189" s="17" t="s">
        <v>3613</v>
      </c>
      <c r="B189" s="47" t="s">
        <v>2120</v>
      </c>
      <c r="C189" s="48" t="s">
        <v>2121</v>
      </c>
      <c r="D189" s="46" cm="1">
        <f t="array" ref="D189">SUM(IF((LEFT('2-1 采购订单物料明细表报表导出'!$K:$K,7)=D$1)*('2-1 采购订单物料明细表报表导出'!$D:$D=$A189),'2-1 采购订单物料明细表报表导出'!$H:$H,0))</f>
        <v>0</v>
      </c>
      <c r="E189" s="46" cm="1">
        <f t="array" ref="E189">SUM(IF((LEFT('2-1 采购订单物料明细表报表导出'!$K:$K,7)=E$1)*('2-1 采购订单物料明细表报表导出'!$D:$D=$A189),'2-1 采购订单物料明细表报表导出'!$H:$H,0))</f>
        <v>0</v>
      </c>
      <c r="F189" s="46" cm="1">
        <f t="array" ref="F189">SUM(IF((LEFT('2-1 采购订单物料明细表报表导出'!$K:$K,7)=F$1)*('2-1 采购订单物料明细表报表导出'!$D:$D=$A189),'2-1 采购订单物料明细表报表导出'!$H:$H,0))</f>
        <v>0</v>
      </c>
      <c r="G189" s="46" cm="1">
        <f t="array" ref="G189">SUM(IF((LEFT('2-1 采购订单物料明细表报表导出'!$K:$K,7)=G$1)*('2-1 采购订单物料明细表报表导出'!$D:$D=$A189),'2-1 采购订单物料明细表报表导出'!$H:$H,0))</f>
        <v>0</v>
      </c>
      <c r="H189" s="46" cm="1">
        <f t="array" ref="H189">SUM(IF((LEFT('2-1 采购订单物料明细表报表导出'!$K:$K,7)=H$1)*('2-1 采购订单物料明细表报表导出'!$D:$D=$A189),'2-1 采购订单物料明细表报表导出'!$H:$H,0))</f>
        <v>0</v>
      </c>
      <c r="I189" s="46" cm="1">
        <f t="array" ref="I189">SUM(IF((LEFT('2-1 采购订单物料明细表报表导出'!$K:$K,7)=I$1)*('2-1 采购订单物料明细表报表导出'!$D:$D=$A189),'2-1 采购订单物料明细表报表导出'!$H:$H,0))</f>
        <v>0</v>
      </c>
      <c r="J189" s="46" cm="1">
        <f t="array" ref="J189">SUM(IF((LEFT('2-1 采购订单物料明细表报表导出'!$K:$K,7)=J$1)*('2-1 采购订单物料明细表报表导出'!$D:$D=$A189),'2-1 采购订单物料明细表报表导出'!$H:$H,0))</f>
        <v>0</v>
      </c>
      <c r="K189" s="46" cm="1">
        <f t="array" ref="K189">SUM(IF((LEFT('2-1 采购订单物料明细表报表导出'!$K:$K,7)=K$1)*('2-1 采购订单物料明细表报表导出'!$D:$D=$A189),'2-1 采购订单物料明细表报表导出'!$H:$H,0))</f>
        <v>0</v>
      </c>
      <c r="L189" s="46" cm="1">
        <f t="array" ref="L189">SUM(IF((LEFT('2-1 采购订单物料明细表报表导出'!$K:$K,7)=L$1)*('2-1 采购订单物料明细表报表导出'!$D:$D=$A189),'2-1 采购订单物料明细表报表导出'!$H:$H,0))</f>
        <v>0</v>
      </c>
      <c r="M189" s="46" cm="1">
        <f t="array" ref="M189">SUM(IF((LEFT('2-1 采购订单物料明细表报表导出'!$K:$K,7)=M$1)*('2-1 采购订单物料明细表报表导出'!$D:$D=$A189),'2-1 采购订单物料明细表报表导出'!$H:$H,0))</f>
        <v>0</v>
      </c>
      <c r="N189" s="46" cm="1">
        <f t="array" ref="N189">SUM(IF((LEFT('2-1 采购订单物料明细表报表导出'!$K:$K,7)=N$1)*('2-1 采购订单物料明细表报表导出'!$D:$D=$A189),'2-1 采购订单物料明细表报表导出'!$H:$H,0))</f>
        <v>0</v>
      </c>
      <c r="O189" s="46" cm="1">
        <f t="array" ref="O189">SUM(IF((LEFT('2-1 采购订单物料明细表报表导出'!$K:$K,7)=O$1)*('2-1 采购订单物料明细表报表导出'!$D:$D=$A189),'2-1 采购订单物料明细表报表导出'!$H:$H,0))</f>
        <v>0</v>
      </c>
    </row>
    <row r="190" ht="16.5" spans="1:15">
      <c r="A190" s="17" t="s">
        <v>3614</v>
      </c>
      <c r="B190" s="47" t="s">
        <v>2120</v>
      </c>
      <c r="C190" s="48" t="s">
        <v>2121</v>
      </c>
      <c r="D190" s="46" cm="1">
        <f t="array" ref="D190">SUM(IF((LEFT('2-1 采购订单物料明细表报表导出'!$K:$K,7)=D$1)*('2-1 采购订单物料明细表报表导出'!$D:$D=$A190),'2-1 采购订单物料明细表报表导出'!$H:$H,0))</f>
        <v>0</v>
      </c>
      <c r="E190" s="46" cm="1">
        <f t="array" ref="E190">SUM(IF((LEFT('2-1 采购订单物料明细表报表导出'!$K:$K,7)=E$1)*('2-1 采购订单物料明细表报表导出'!$D:$D=$A190),'2-1 采购订单物料明细表报表导出'!$H:$H,0))</f>
        <v>0</v>
      </c>
      <c r="F190" s="46" cm="1">
        <f t="array" ref="F190">SUM(IF((LEFT('2-1 采购订单物料明细表报表导出'!$K:$K,7)=F$1)*('2-1 采购订单物料明细表报表导出'!$D:$D=$A190),'2-1 采购订单物料明细表报表导出'!$H:$H,0))</f>
        <v>0</v>
      </c>
      <c r="G190" s="46" cm="1">
        <f t="array" ref="G190">SUM(IF((LEFT('2-1 采购订单物料明细表报表导出'!$K:$K,7)=G$1)*('2-1 采购订单物料明细表报表导出'!$D:$D=$A190),'2-1 采购订单物料明细表报表导出'!$H:$H,0))</f>
        <v>0</v>
      </c>
      <c r="H190" s="46" cm="1">
        <f t="array" ref="H190">SUM(IF((LEFT('2-1 采购订单物料明细表报表导出'!$K:$K,7)=H$1)*('2-1 采购订单物料明细表报表导出'!$D:$D=$A190),'2-1 采购订单物料明细表报表导出'!$H:$H,0))</f>
        <v>0</v>
      </c>
      <c r="I190" s="46" cm="1">
        <f t="array" ref="I190">SUM(IF((LEFT('2-1 采购订单物料明细表报表导出'!$K:$K,7)=I$1)*('2-1 采购订单物料明细表报表导出'!$D:$D=$A190),'2-1 采购订单物料明细表报表导出'!$H:$H,0))</f>
        <v>0</v>
      </c>
      <c r="J190" s="46" cm="1">
        <f t="array" ref="J190">SUM(IF((LEFT('2-1 采购订单物料明细表报表导出'!$K:$K,7)=J$1)*('2-1 采购订单物料明细表报表导出'!$D:$D=$A190),'2-1 采购订单物料明细表报表导出'!$H:$H,0))</f>
        <v>0</v>
      </c>
      <c r="K190" s="46" cm="1">
        <f t="array" ref="K190">SUM(IF((LEFT('2-1 采购订单物料明细表报表导出'!$K:$K,7)=K$1)*('2-1 采购订单物料明细表报表导出'!$D:$D=$A190),'2-1 采购订单物料明细表报表导出'!$H:$H,0))</f>
        <v>0</v>
      </c>
      <c r="L190" s="46" cm="1">
        <f t="array" ref="L190">SUM(IF((LEFT('2-1 采购订单物料明细表报表导出'!$K:$K,7)=L$1)*('2-1 采购订单物料明细表报表导出'!$D:$D=$A190),'2-1 采购订单物料明细表报表导出'!$H:$H,0))</f>
        <v>0</v>
      </c>
      <c r="M190" s="46" cm="1">
        <f t="array" ref="M190">SUM(IF((LEFT('2-1 采购订单物料明细表报表导出'!$K:$K,7)=M$1)*('2-1 采购订单物料明细表报表导出'!$D:$D=$A190),'2-1 采购订单物料明细表报表导出'!$H:$H,0))</f>
        <v>0</v>
      </c>
      <c r="N190" s="46" cm="1">
        <f t="array" ref="N190">SUM(IF((LEFT('2-1 采购订单物料明细表报表导出'!$K:$K,7)=N$1)*('2-1 采购订单物料明细表报表导出'!$D:$D=$A190),'2-1 采购订单物料明细表报表导出'!$H:$H,0))</f>
        <v>0</v>
      </c>
      <c r="O190" s="46" cm="1">
        <f t="array" ref="O190">SUM(IF((LEFT('2-1 采购订单物料明细表报表导出'!$K:$K,7)=O$1)*('2-1 采购订单物料明细表报表导出'!$D:$D=$A190),'2-1 采购订单物料明细表报表导出'!$H:$H,0))</f>
        <v>0</v>
      </c>
    </row>
    <row r="191" ht="16.5" spans="1:15">
      <c r="A191" s="17" t="s">
        <v>3615</v>
      </c>
      <c r="B191" s="47" t="s">
        <v>2120</v>
      </c>
      <c r="C191" s="48" t="s">
        <v>2121</v>
      </c>
      <c r="D191" s="46" cm="1">
        <f t="array" ref="D191">SUM(IF((LEFT('2-1 采购订单物料明细表报表导出'!$K:$K,7)=D$1)*('2-1 采购订单物料明细表报表导出'!$D:$D=$A191),'2-1 采购订单物料明细表报表导出'!$H:$H,0))</f>
        <v>0</v>
      </c>
      <c r="E191" s="46" cm="1">
        <f t="array" ref="E191">SUM(IF((LEFT('2-1 采购订单物料明细表报表导出'!$K:$K,7)=E$1)*('2-1 采购订单物料明细表报表导出'!$D:$D=$A191),'2-1 采购订单物料明细表报表导出'!$H:$H,0))</f>
        <v>0</v>
      </c>
      <c r="F191" s="46" cm="1">
        <f t="array" ref="F191">SUM(IF((LEFT('2-1 采购订单物料明细表报表导出'!$K:$K,7)=F$1)*('2-1 采购订单物料明细表报表导出'!$D:$D=$A191),'2-1 采购订单物料明细表报表导出'!$H:$H,0))</f>
        <v>0</v>
      </c>
      <c r="G191" s="46" cm="1">
        <f t="array" ref="G191">SUM(IF((LEFT('2-1 采购订单物料明细表报表导出'!$K:$K,7)=G$1)*('2-1 采购订单物料明细表报表导出'!$D:$D=$A191),'2-1 采购订单物料明细表报表导出'!$H:$H,0))</f>
        <v>0</v>
      </c>
      <c r="H191" s="46" cm="1">
        <f t="array" ref="H191">SUM(IF((LEFT('2-1 采购订单物料明细表报表导出'!$K:$K,7)=H$1)*('2-1 采购订单物料明细表报表导出'!$D:$D=$A191),'2-1 采购订单物料明细表报表导出'!$H:$H,0))</f>
        <v>0</v>
      </c>
      <c r="I191" s="46" cm="1">
        <f t="array" ref="I191">SUM(IF((LEFT('2-1 采购订单物料明细表报表导出'!$K:$K,7)=I$1)*('2-1 采购订单物料明细表报表导出'!$D:$D=$A191),'2-1 采购订单物料明细表报表导出'!$H:$H,0))</f>
        <v>0</v>
      </c>
      <c r="J191" s="46" cm="1">
        <f t="array" ref="J191">SUM(IF((LEFT('2-1 采购订单物料明细表报表导出'!$K:$K,7)=J$1)*('2-1 采购订单物料明细表报表导出'!$D:$D=$A191),'2-1 采购订单物料明细表报表导出'!$H:$H,0))</f>
        <v>0</v>
      </c>
      <c r="K191" s="46" cm="1">
        <f t="array" ref="K191">SUM(IF((LEFT('2-1 采购订单物料明细表报表导出'!$K:$K,7)=K$1)*('2-1 采购订单物料明细表报表导出'!$D:$D=$A191),'2-1 采购订单物料明细表报表导出'!$H:$H,0))</f>
        <v>0</v>
      </c>
      <c r="L191" s="46" cm="1">
        <f t="array" ref="L191">SUM(IF((LEFT('2-1 采购订单物料明细表报表导出'!$K:$K,7)=L$1)*('2-1 采购订单物料明细表报表导出'!$D:$D=$A191),'2-1 采购订单物料明细表报表导出'!$H:$H,0))</f>
        <v>0</v>
      </c>
      <c r="M191" s="46" cm="1">
        <f t="array" ref="M191">SUM(IF((LEFT('2-1 采购订单物料明细表报表导出'!$K:$K,7)=M$1)*('2-1 采购订单物料明细表报表导出'!$D:$D=$A191),'2-1 采购订单物料明细表报表导出'!$H:$H,0))</f>
        <v>0</v>
      </c>
      <c r="N191" s="46" cm="1">
        <f t="array" ref="N191">SUM(IF((LEFT('2-1 采购订单物料明细表报表导出'!$K:$K,7)=N$1)*('2-1 采购订单物料明细表报表导出'!$D:$D=$A191),'2-1 采购订单物料明细表报表导出'!$H:$H,0))</f>
        <v>0</v>
      </c>
      <c r="O191" s="46" cm="1">
        <f t="array" ref="O191">SUM(IF((LEFT('2-1 采购订单物料明细表报表导出'!$K:$K,7)=O$1)*('2-1 采购订单物料明细表报表导出'!$D:$D=$A191),'2-1 采购订单物料明细表报表导出'!$H:$H,0))</f>
        <v>0</v>
      </c>
    </row>
    <row r="192" ht="16.5" spans="1:15">
      <c r="A192" s="17" t="s">
        <v>3616</v>
      </c>
      <c r="B192" s="47" t="s">
        <v>2120</v>
      </c>
      <c r="C192" s="48" t="s">
        <v>2121</v>
      </c>
      <c r="D192" s="46" cm="1">
        <f t="array" ref="D192">SUM(IF((LEFT('2-1 采购订单物料明细表报表导出'!$K:$K,7)=D$1)*('2-1 采购订单物料明细表报表导出'!$D:$D=$A192),'2-1 采购订单物料明细表报表导出'!$H:$H,0))</f>
        <v>0</v>
      </c>
      <c r="E192" s="46" cm="1">
        <f t="array" ref="E192">SUM(IF((LEFT('2-1 采购订单物料明细表报表导出'!$K:$K,7)=E$1)*('2-1 采购订单物料明细表报表导出'!$D:$D=$A192),'2-1 采购订单物料明细表报表导出'!$H:$H,0))</f>
        <v>0</v>
      </c>
      <c r="F192" s="46" cm="1">
        <f t="array" ref="F192">SUM(IF((LEFT('2-1 采购订单物料明细表报表导出'!$K:$K,7)=F$1)*('2-1 采购订单物料明细表报表导出'!$D:$D=$A192),'2-1 采购订单物料明细表报表导出'!$H:$H,0))</f>
        <v>0</v>
      </c>
      <c r="G192" s="46" cm="1">
        <f t="array" ref="G192">SUM(IF((LEFT('2-1 采购订单物料明细表报表导出'!$K:$K,7)=G$1)*('2-1 采购订单物料明细表报表导出'!$D:$D=$A192),'2-1 采购订单物料明细表报表导出'!$H:$H,0))</f>
        <v>0</v>
      </c>
      <c r="H192" s="46" cm="1">
        <f t="array" ref="H192">SUM(IF((LEFT('2-1 采购订单物料明细表报表导出'!$K:$K,7)=H$1)*('2-1 采购订单物料明细表报表导出'!$D:$D=$A192),'2-1 采购订单物料明细表报表导出'!$H:$H,0))</f>
        <v>0</v>
      </c>
      <c r="I192" s="46" cm="1">
        <f t="array" ref="I192">SUM(IF((LEFT('2-1 采购订单物料明细表报表导出'!$K:$K,7)=I$1)*('2-1 采购订单物料明细表报表导出'!$D:$D=$A192),'2-1 采购订单物料明细表报表导出'!$H:$H,0))</f>
        <v>0</v>
      </c>
      <c r="J192" s="46" cm="1">
        <f t="array" ref="J192">SUM(IF((LEFT('2-1 采购订单物料明细表报表导出'!$K:$K,7)=J$1)*('2-1 采购订单物料明细表报表导出'!$D:$D=$A192),'2-1 采购订单物料明细表报表导出'!$H:$H,0))</f>
        <v>0</v>
      </c>
      <c r="K192" s="46" cm="1">
        <f t="array" ref="K192">SUM(IF((LEFT('2-1 采购订单物料明细表报表导出'!$K:$K,7)=K$1)*('2-1 采购订单物料明细表报表导出'!$D:$D=$A192),'2-1 采购订单物料明细表报表导出'!$H:$H,0))</f>
        <v>0</v>
      </c>
      <c r="L192" s="46" cm="1">
        <f t="array" ref="L192">SUM(IF((LEFT('2-1 采购订单物料明细表报表导出'!$K:$K,7)=L$1)*('2-1 采购订单物料明细表报表导出'!$D:$D=$A192),'2-1 采购订单物料明细表报表导出'!$H:$H,0))</f>
        <v>0</v>
      </c>
      <c r="M192" s="46" cm="1">
        <f t="array" ref="M192">SUM(IF((LEFT('2-1 采购订单物料明细表报表导出'!$K:$K,7)=M$1)*('2-1 采购订单物料明细表报表导出'!$D:$D=$A192),'2-1 采购订单物料明细表报表导出'!$H:$H,0))</f>
        <v>0</v>
      </c>
      <c r="N192" s="46" cm="1">
        <f t="array" ref="N192">SUM(IF((LEFT('2-1 采购订单物料明细表报表导出'!$K:$K,7)=N$1)*('2-1 采购订单物料明细表报表导出'!$D:$D=$A192),'2-1 采购订单物料明细表报表导出'!$H:$H,0))</f>
        <v>0</v>
      </c>
      <c r="O192" s="46" cm="1">
        <f t="array" ref="O192">SUM(IF((LEFT('2-1 采购订单物料明细表报表导出'!$K:$K,7)=O$1)*('2-1 采购订单物料明细表报表导出'!$D:$D=$A192),'2-1 采购订单物料明细表报表导出'!$H:$H,0))</f>
        <v>0</v>
      </c>
    </row>
    <row r="193" ht="16.5" spans="1:15">
      <c r="A193" s="17" t="s">
        <v>3617</v>
      </c>
      <c r="B193" s="47" t="s">
        <v>2120</v>
      </c>
      <c r="C193" s="48" t="s">
        <v>2121</v>
      </c>
      <c r="D193" s="46" cm="1">
        <f t="array" ref="D193">SUM(IF((LEFT('2-1 采购订单物料明细表报表导出'!$K:$K,7)=D$1)*('2-1 采购订单物料明细表报表导出'!$D:$D=$A193),'2-1 采购订单物料明细表报表导出'!$H:$H,0))</f>
        <v>0</v>
      </c>
      <c r="E193" s="46" cm="1">
        <f t="array" ref="E193">SUM(IF((LEFT('2-1 采购订单物料明细表报表导出'!$K:$K,7)=E$1)*('2-1 采购订单物料明细表报表导出'!$D:$D=$A193),'2-1 采购订单物料明细表报表导出'!$H:$H,0))</f>
        <v>0</v>
      </c>
      <c r="F193" s="46" cm="1">
        <f t="array" ref="F193">SUM(IF((LEFT('2-1 采购订单物料明细表报表导出'!$K:$K,7)=F$1)*('2-1 采购订单物料明细表报表导出'!$D:$D=$A193),'2-1 采购订单物料明细表报表导出'!$H:$H,0))</f>
        <v>0</v>
      </c>
      <c r="G193" s="46" cm="1">
        <f t="array" ref="G193">SUM(IF((LEFT('2-1 采购订单物料明细表报表导出'!$K:$K,7)=G$1)*('2-1 采购订单物料明细表报表导出'!$D:$D=$A193),'2-1 采购订单物料明细表报表导出'!$H:$H,0))</f>
        <v>0</v>
      </c>
      <c r="H193" s="46" cm="1">
        <f t="array" ref="H193">SUM(IF((LEFT('2-1 采购订单物料明细表报表导出'!$K:$K,7)=H$1)*('2-1 采购订单物料明细表报表导出'!$D:$D=$A193),'2-1 采购订单物料明细表报表导出'!$H:$H,0))</f>
        <v>0</v>
      </c>
      <c r="I193" s="46" cm="1">
        <f t="array" ref="I193">SUM(IF((LEFT('2-1 采购订单物料明细表报表导出'!$K:$K,7)=I$1)*('2-1 采购订单物料明细表报表导出'!$D:$D=$A193),'2-1 采购订单物料明细表报表导出'!$H:$H,0))</f>
        <v>0</v>
      </c>
      <c r="J193" s="46" cm="1">
        <f t="array" ref="J193">SUM(IF((LEFT('2-1 采购订单物料明细表报表导出'!$K:$K,7)=J$1)*('2-1 采购订单物料明细表报表导出'!$D:$D=$A193),'2-1 采购订单物料明细表报表导出'!$H:$H,0))</f>
        <v>0</v>
      </c>
      <c r="K193" s="46" cm="1">
        <f t="array" ref="K193">SUM(IF((LEFT('2-1 采购订单物料明细表报表导出'!$K:$K,7)=K$1)*('2-1 采购订单物料明细表报表导出'!$D:$D=$A193),'2-1 采购订单物料明细表报表导出'!$H:$H,0))</f>
        <v>0</v>
      </c>
      <c r="L193" s="46" cm="1">
        <f t="array" ref="L193">SUM(IF((LEFT('2-1 采购订单物料明细表报表导出'!$K:$K,7)=L$1)*('2-1 采购订单物料明细表报表导出'!$D:$D=$A193),'2-1 采购订单物料明细表报表导出'!$H:$H,0))</f>
        <v>0</v>
      </c>
      <c r="M193" s="46" cm="1">
        <f t="array" ref="M193">SUM(IF((LEFT('2-1 采购订单物料明细表报表导出'!$K:$K,7)=M$1)*('2-1 采购订单物料明细表报表导出'!$D:$D=$A193),'2-1 采购订单物料明细表报表导出'!$H:$H,0))</f>
        <v>0</v>
      </c>
      <c r="N193" s="46" cm="1">
        <f t="array" ref="N193">SUM(IF((LEFT('2-1 采购订单物料明细表报表导出'!$K:$K,7)=N$1)*('2-1 采购订单物料明细表报表导出'!$D:$D=$A193),'2-1 采购订单物料明细表报表导出'!$H:$H,0))</f>
        <v>0</v>
      </c>
      <c r="O193" s="46" cm="1">
        <f t="array" ref="O193">SUM(IF((LEFT('2-1 采购订单物料明细表报表导出'!$K:$K,7)=O$1)*('2-1 采购订单物料明细表报表导出'!$D:$D=$A193),'2-1 采购订单物料明细表报表导出'!$H:$H,0))</f>
        <v>0</v>
      </c>
    </row>
    <row r="194" ht="16.5" spans="1:15">
      <c r="A194" s="17" t="s">
        <v>3618</v>
      </c>
      <c r="B194" s="47" t="s">
        <v>2120</v>
      </c>
      <c r="C194" s="48" t="s">
        <v>2121</v>
      </c>
      <c r="D194" s="46" cm="1">
        <f t="array" ref="D194">SUM(IF((LEFT('2-1 采购订单物料明细表报表导出'!$K:$K,7)=D$1)*('2-1 采购订单物料明细表报表导出'!$D:$D=$A194),'2-1 采购订单物料明细表报表导出'!$H:$H,0))</f>
        <v>0</v>
      </c>
      <c r="E194" s="46" cm="1">
        <f t="array" ref="E194">SUM(IF((LEFT('2-1 采购订单物料明细表报表导出'!$K:$K,7)=E$1)*('2-1 采购订单物料明细表报表导出'!$D:$D=$A194),'2-1 采购订单物料明细表报表导出'!$H:$H,0))</f>
        <v>0</v>
      </c>
      <c r="F194" s="46" cm="1">
        <f t="array" ref="F194">SUM(IF((LEFT('2-1 采购订单物料明细表报表导出'!$K:$K,7)=F$1)*('2-1 采购订单物料明细表报表导出'!$D:$D=$A194),'2-1 采购订单物料明细表报表导出'!$H:$H,0))</f>
        <v>0</v>
      </c>
      <c r="G194" s="46" cm="1">
        <f t="array" ref="G194">SUM(IF((LEFT('2-1 采购订单物料明细表报表导出'!$K:$K,7)=G$1)*('2-1 采购订单物料明细表报表导出'!$D:$D=$A194),'2-1 采购订单物料明细表报表导出'!$H:$H,0))</f>
        <v>0</v>
      </c>
      <c r="H194" s="46" cm="1">
        <f t="array" ref="H194">SUM(IF((LEFT('2-1 采购订单物料明细表报表导出'!$K:$K,7)=H$1)*('2-1 采购订单物料明细表报表导出'!$D:$D=$A194),'2-1 采购订单物料明细表报表导出'!$H:$H,0))</f>
        <v>0</v>
      </c>
      <c r="I194" s="46" cm="1">
        <f t="array" ref="I194">SUM(IF((LEFT('2-1 采购订单物料明细表报表导出'!$K:$K,7)=I$1)*('2-1 采购订单物料明细表报表导出'!$D:$D=$A194),'2-1 采购订单物料明细表报表导出'!$H:$H,0))</f>
        <v>0</v>
      </c>
      <c r="J194" s="46" cm="1">
        <f t="array" ref="J194">SUM(IF((LEFT('2-1 采购订单物料明细表报表导出'!$K:$K,7)=J$1)*('2-1 采购订单物料明细表报表导出'!$D:$D=$A194),'2-1 采购订单物料明细表报表导出'!$H:$H,0))</f>
        <v>0</v>
      </c>
      <c r="K194" s="46" cm="1">
        <f t="array" ref="K194">SUM(IF((LEFT('2-1 采购订单物料明细表报表导出'!$K:$K,7)=K$1)*('2-1 采购订单物料明细表报表导出'!$D:$D=$A194),'2-1 采购订单物料明细表报表导出'!$H:$H,0))</f>
        <v>0</v>
      </c>
      <c r="L194" s="46" cm="1">
        <f t="array" ref="L194">SUM(IF((LEFT('2-1 采购订单物料明细表报表导出'!$K:$K,7)=L$1)*('2-1 采购订单物料明细表报表导出'!$D:$D=$A194),'2-1 采购订单物料明细表报表导出'!$H:$H,0))</f>
        <v>0</v>
      </c>
      <c r="M194" s="46" cm="1">
        <f t="array" ref="M194">SUM(IF((LEFT('2-1 采购订单物料明细表报表导出'!$K:$K,7)=M$1)*('2-1 采购订单物料明细表报表导出'!$D:$D=$A194),'2-1 采购订单物料明细表报表导出'!$H:$H,0))</f>
        <v>0</v>
      </c>
      <c r="N194" s="46" cm="1">
        <f t="array" ref="N194">SUM(IF((LEFT('2-1 采购订单物料明细表报表导出'!$K:$K,7)=N$1)*('2-1 采购订单物料明细表报表导出'!$D:$D=$A194),'2-1 采购订单物料明细表报表导出'!$H:$H,0))</f>
        <v>0</v>
      </c>
      <c r="O194" s="46" cm="1">
        <f t="array" ref="O194">SUM(IF((LEFT('2-1 采购订单物料明细表报表导出'!$K:$K,7)=O$1)*('2-1 采购订单物料明细表报表导出'!$D:$D=$A194),'2-1 采购订单物料明细表报表导出'!$H:$H,0))</f>
        <v>0</v>
      </c>
    </row>
    <row r="195" ht="16.5" spans="1:15">
      <c r="A195" s="17" t="s">
        <v>3049</v>
      </c>
      <c r="B195" s="47" t="s">
        <v>2120</v>
      </c>
      <c r="C195" s="48" t="s">
        <v>2121</v>
      </c>
      <c r="D195" s="46" cm="1">
        <f t="array" ref="D195">SUM(IF((LEFT('2-1 采购订单物料明细表报表导出'!$K:$K,7)=D$1)*('2-1 采购订单物料明细表报表导出'!$D:$D=$A195),'2-1 采购订单物料明细表报表导出'!$H:$H,0))</f>
        <v>0</v>
      </c>
      <c r="E195" s="46" cm="1">
        <f t="array" ref="E195">SUM(IF((LEFT('2-1 采购订单物料明细表报表导出'!$K:$K,7)=E$1)*('2-1 采购订单物料明细表报表导出'!$D:$D=$A195),'2-1 采购订单物料明细表报表导出'!$H:$H,0))</f>
        <v>0</v>
      </c>
      <c r="F195" s="46" cm="1">
        <f t="array" ref="F195">SUM(IF((LEFT('2-1 采购订单物料明细表报表导出'!$K:$K,7)=F$1)*('2-1 采购订单物料明细表报表导出'!$D:$D=$A195),'2-1 采购订单物料明细表报表导出'!$H:$H,0))</f>
        <v>90.48</v>
      </c>
      <c r="G195" s="46" cm="1">
        <f t="array" ref="G195">SUM(IF((LEFT('2-1 采购订单物料明细表报表导出'!$K:$K,7)=G$1)*('2-1 采购订单物料明细表报表导出'!$D:$D=$A195),'2-1 采购订单物料明细表报表导出'!$H:$H,0))</f>
        <v>0</v>
      </c>
      <c r="H195" s="46" cm="1">
        <f t="array" ref="H195">SUM(IF((LEFT('2-1 采购订单物料明细表报表导出'!$K:$K,7)=H$1)*('2-1 采购订单物料明细表报表导出'!$D:$D=$A195),'2-1 采购订单物料明细表报表导出'!$H:$H,0))</f>
        <v>0</v>
      </c>
      <c r="I195" s="46" cm="1">
        <f t="array" ref="I195">SUM(IF((LEFT('2-1 采购订单物料明细表报表导出'!$K:$K,7)=I$1)*('2-1 采购订单物料明细表报表导出'!$D:$D=$A195),'2-1 采购订单物料明细表报表导出'!$H:$H,0))</f>
        <v>0</v>
      </c>
      <c r="J195" s="46" cm="1">
        <f t="array" ref="J195">SUM(IF((LEFT('2-1 采购订单物料明细表报表导出'!$K:$K,7)=J$1)*('2-1 采购订单物料明细表报表导出'!$D:$D=$A195),'2-1 采购订单物料明细表报表导出'!$H:$H,0))</f>
        <v>0</v>
      </c>
      <c r="K195" s="46" cm="1">
        <f t="array" ref="K195">SUM(IF((LEFT('2-1 采购订单物料明细表报表导出'!$K:$K,7)=K$1)*('2-1 采购订单物料明细表报表导出'!$D:$D=$A195),'2-1 采购订单物料明细表报表导出'!$H:$H,0))</f>
        <v>0</v>
      </c>
      <c r="L195" s="46" cm="1">
        <f t="array" ref="L195">SUM(IF((LEFT('2-1 采购订单物料明细表报表导出'!$K:$K,7)=L$1)*('2-1 采购订单物料明细表报表导出'!$D:$D=$A195),'2-1 采购订单物料明细表报表导出'!$H:$H,0))</f>
        <v>0</v>
      </c>
      <c r="M195" s="46" cm="1">
        <f t="array" ref="M195">SUM(IF((LEFT('2-1 采购订单物料明细表报表导出'!$K:$K,7)=M$1)*('2-1 采购订单物料明细表报表导出'!$D:$D=$A195),'2-1 采购订单物料明细表报表导出'!$H:$H,0))</f>
        <v>0</v>
      </c>
      <c r="N195" s="46" cm="1">
        <f t="array" ref="N195">SUM(IF((LEFT('2-1 采购订单物料明细表报表导出'!$K:$K,7)=N$1)*('2-1 采购订单物料明细表报表导出'!$D:$D=$A195),'2-1 采购订单物料明细表报表导出'!$H:$H,0))</f>
        <v>0</v>
      </c>
      <c r="O195" s="46" cm="1">
        <f t="array" ref="O195">SUM(IF((LEFT('2-1 采购订单物料明细表报表导出'!$K:$K,7)=O$1)*('2-1 采购订单物料明细表报表导出'!$D:$D=$A195),'2-1 采购订单物料明细表报表导出'!$H:$H,0))</f>
        <v>0</v>
      </c>
    </row>
    <row r="196" ht="16.5" spans="1:15">
      <c r="A196" s="17" t="s">
        <v>3619</v>
      </c>
      <c r="B196" s="47" t="s">
        <v>2120</v>
      </c>
      <c r="C196" s="48" t="s">
        <v>2121</v>
      </c>
      <c r="D196" s="46" cm="1">
        <f t="array" ref="D196">SUM(IF((LEFT('2-1 采购订单物料明细表报表导出'!$K:$K,7)=D$1)*('2-1 采购订单物料明细表报表导出'!$D:$D=$A196),'2-1 采购订单物料明细表报表导出'!$H:$H,0))</f>
        <v>0</v>
      </c>
      <c r="E196" s="46" cm="1">
        <f t="array" ref="E196">SUM(IF((LEFT('2-1 采购订单物料明细表报表导出'!$K:$K,7)=E$1)*('2-1 采购订单物料明细表报表导出'!$D:$D=$A196),'2-1 采购订单物料明细表报表导出'!$H:$H,0))</f>
        <v>0</v>
      </c>
      <c r="F196" s="46" cm="1">
        <f t="array" ref="F196">SUM(IF((LEFT('2-1 采购订单物料明细表报表导出'!$K:$K,7)=F$1)*('2-1 采购订单物料明细表报表导出'!$D:$D=$A196),'2-1 采购订单物料明细表报表导出'!$H:$H,0))</f>
        <v>0</v>
      </c>
      <c r="G196" s="46" cm="1">
        <f t="array" ref="G196">SUM(IF((LEFT('2-1 采购订单物料明细表报表导出'!$K:$K,7)=G$1)*('2-1 采购订单物料明细表报表导出'!$D:$D=$A196),'2-1 采购订单物料明细表报表导出'!$H:$H,0))</f>
        <v>0</v>
      </c>
      <c r="H196" s="46" cm="1">
        <f t="array" ref="H196">SUM(IF((LEFT('2-1 采购订单物料明细表报表导出'!$K:$K,7)=H$1)*('2-1 采购订单物料明细表报表导出'!$D:$D=$A196),'2-1 采购订单物料明细表报表导出'!$H:$H,0))</f>
        <v>0</v>
      </c>
      <c r="I196" s="46" cm="1">
        <f t="array" ref="I196">SUM(IF((LEFT('2-1 采购订单物料明细表报表导出'!$K:$K,7)=I$1)*('2-1 采购订单物料明细表报表导出'!$D:$D=$A196),'2-1 采购订单物料明细表报表导出'!$H:$H,0))</f>
        <v>0</v>
      </c>
      <c r="J196" s="46" cm="1">
        <f t="array" ref="J196">SUM(IF((LEFT('2-1 采购订单物料明细表报表导出'!$K:$K,7)=J$1)*('2-1 采购订单物料明细表报表导出'!$D:$D=$A196),'2-1 采购订单物料明细表报表导出'!$H:$H,0))</f>
        <v>0</v>
      </c>
      <c r="K196" s="46" cm="1">
        <f t="array" ref="K196">SUM(IF((LEFT('2-1 采购订单物料明细表报表导出'!$K:$K,7)=K$1)*('2-1 采购订单物料明细表报表导出'!$D:$D=$A196),'2-1 采购订单物料明细表报表导出'!$H:$H,0))</f>
        <v>0</v>
      </c>
      <c r="L196" s="46" cm="1">
        <f t="array" ref="L196">SUM(IF((LEFT('2-1 采购订单物料明细表报表导出'!$K:$K,7)=L$1)*('2-1 采购订单物料明细表报表导出'!$D:$D=$A196),'2-1 采购订单物料明细表报表导出'!$H:$H,0))</f>
        <v>0</v>
      </c>
      <c r="M196" s="46" cm="1">
        <f t="array" ref="M196">SUM(IF((LEFT('2-1 采购订单物料明细表报表导出'!$K:$K,7)=M$1)*('2-1 采购订单物料明细表报表导出'!$D:$D=$A196),'2-1 采购订单物料明细表报表导出'!$H:$H,0))</f>
        <v>0</v>
      </c>
      <c r="N196" s="46" cm="1">
        <f t="array" ref="N196">SUM(IF((LEFT('2-1 采购订单物料明细表报表导出'!$K:$K,7)=N$1)*('2-1 采购订单物料明细表报表导出'!$D:$D=$A196),'2-1 采购订单物料明细表报表导出'!$H:$H,0))</f>
        <v>0</v>
      </c>
      <c r="O196" s="46" cm="1">
        <f t="array" ref="O196">SUM(IF((LEFT('2-1 采购订单物料明细表报表导出'!$K:$K,7)=O$1)*('2-1 采购订单物料明细表报表导出'!$D:$D=$A196),'2-1 采购订单物料明细表报表导出'!$H:$H,0))</f>
        <v>0</v>
      </c>
    </row>
    <row r="197" ht="16.5" spans="1:15">
      <c r="A197" s="17" t="s">
        <v>3620</v>
      </c>
      <c r="B197" s="47" t="s">
        <v>2120</v>
      </c>
      <c r="C197" s="48" t="s">
        <v>2121</v>
      </c>
      <c r="D197" s="46" cm="1">
        <f t="array" ref="D197">SUM(IF((LEFT('2-1 采购订单物料明细表报表导出'!$K:$K,7)=D$1)*('2-1 采购订单物料明细表报表导出'!$D:$D=$A197),'2-1 采购订单物料明细表报表导出'!$H:$H,0))</f>
        <v>0</v>
      </c>
      <c r="E197" s="46" cm="1">
        <f t="array" ref="E197">SUM(IF((LEFT('2-1 采购订单物料明细表报表导出'!$K:$K,7)=E$1)*('2-1 采购订单物料明细表报表导出'!$D:$D=$A197),'2-1 采购订单物料明细表报表导出'!$H:$H,0))</f>
        <v>0</v>
      </c>
      <c r="F197" s="46" cm="1">
        <f t="array" ref="F197">SUM(IF((LEFT('2-1 采购订单物料明细表报表导出'!$K:$K,7)=F$1)*('2-1 采购订单物料明细表报表导出'!$D:$D=$A197),'2-1 采购订单物料明细表报表导出'!$H:$H,0))</f>
        <v>0</v>
      </c>
      <c r="G197" s="46" cm="1">
        <f t="array" ref="G197">SUM(IF((LEFT('2-1 采购订单物料明细表报表导出'!$K:$K,7)=G$1)*('2-1 采购订单物料明细表报表导出'!$D:$D=$A197),'2-1 采购订单物料明细表报表导出'!$H:$H,0))</f>
        <v>0</v>
      </c>
      <c r="H197" s="46" cm="1">
        <f t="array" ref="H197">SUM(IF((LEFT('2-1 采购订单物料明细表报表导出'!$K:$K,7)=H$1)*('2-1 采购订单物料明细表报表导出'!$D:$D=$A197),'2-1 采购订单物料明细表报表导出'!$H:$H,0))</f>
        <v>0</v>
      </c>
      <c r="I197" s="46" cm="1">
        <f t="array" ref="I197">SUM(IF((LEFT('2-1 采购订单物料明细表报表导出'!$K:$K,7)=I$1)*('2-1 采购订单物料明细表报表导出'!$D:$D=$A197),'2-1 采购订单物料明细表报表导出'!$H:$H,0))</f>
        <v>0</v>
      </c>
      <c r="J197" s="46" cm="1">
        <f t="array" ref="J197">SUM(IF((LEFT('2-1 采购订单物料明细表报表导出'!$K:$K,7)=J$1)*('2-1 采购订单物料明细表报表导出'!$D:$D=$A197),'2-1 采购订单物料明细表报表导出'!$H:$H,0))</f>
        <v>0</v>
      </c>
      <c r="K197" s="46" cm="1">
        <f t="array" ref="K197">SUM(IF((LEFT('2-1 采购订单物料明细表报表导出'!$K:$K,7)=K$1)*('2-1 采购订单物料明细表报表导出'!$D:$D=$A197),'2-1 采购订单物料明细表报表导出'!$H:$H,0))</f>
        <v>0</v>
      </c>
      <c r="L197" s="46" cm="1">
        <f t="array" ref="L197">SUM(IF((LEFT('2-1 采购订单物料明细表报表导出'!$K:$K,7)=L$1)*('2-1 采购订单物料明细表报表导出'!$D:$D=$A197),'2-1 采购订单物料明细表报表导出'!$H:$H,0))</f>
        <v>0</v>
      </c>
      <c r="M197" s="46" cm="1">
        <f t="array" ref="M197">SUM(IF((LEFT('2-1 采购订单物料明细表报表导出'!$K:$K,7)=M$1)*('2-1 采购订单物料明细表报表导出'!$D:$D=$A197),'2-1 采购订单物料明细表报表导出'!$H:$H,0))</f>
        <v>0</v>
      </c>
      <c r="N197" s="46" cm="1">
        <f t="array" ref="N197">SUM(IF((LEFT('2-1 采购订单物料明细表报表导出'!$K:$K,7)=N$1)*('2-1 采购订单物料明细表报表导出'!$D:$D=$A197),'2-1 采购订单物料明细表报表导出'!$H:$H,0))</f>
        <v>0</v>
      </c>
      <c r="O197" s="46" cm="1">
        <f t="array" ref="O197">SUM(IF((LEFT('2-1 采购订单物料明细表报表导出'!$K:$K,7)=O$1)*('2-1 采购订单物料明细表报表导出'!$D:$D=$A197),'2-1 采购订单物料明细表报表导出'!$H:$H,0))</f>
        <v>0</v>
      </c>
    </row>
    <row r="198" ht="16.5" spans="1:15">
      <c r="A198" s="17" t="s">
        <v>3621</v>
      </c>
      <c r="B198" s="47" t="s">
        <v>2120</v>
      </c>
      <c r="C198" s="48" t="s">
        <v>2121</v>
      </c>
      <c r="D198" s="46" cm="1">
        <f t="array" ref="D198">SUM(IF((LEFT('2-1 采购订单物料明细表报表导出'!$K:$K,7)=D$1)*('2-1 采购订单物料明细表报表导出'!$D:$D=$A198),'2-1 采购订单物料明细表报表导出'!$H:$H,0))</f>
        <v>0</v>
      </c>
      <c r="E198" s="46" cm="1">
        <f t="array" ref="E198">SUM(IF((LEFT('2-1 采购订单物料明细表报表导出'!$K:$K,7)=E$1)*('2-1 采购订单物料明细表报表导出'!$D:$D=$A198),'2-1 采购订单物料明细表报表导出'!$H:$H,0))</f>
        <v>0</v>
      </c>
      <c r="F198" s="46" cm="1">
        <f t="array" ref="F198">SUM(IF((LEFT('2-1 采购订单物料明细表报表导出'!$K:$K,7)=F$1)*('2-1 采购订单物料明细表报表导出'!$D:$D=$A198),'2-1 采购订单物料明细表报表导出'!$H:$H,0))</f>
        <v>0</v>
      </c>
      <c r="G198" s="46" cm="1">
        <f t="array" ref="G198">SUM(IF((LEFT('2-1 采购订单物料明细表报表导出'!$K:$K,7)=G$1)*('2-1 采购订单物料明细表报表导出'!$D:$D=$A198),'2-1 采购订单物料明细表报表导出'!$H:$H,0))</f>
        <v>0</v>
      </c>
      <c r="H198" s="46" cm="1">
        <f t="array" ref="H198">SUM(IF((LEFT('2-1 采购订单物料明细表报表导出'!$K:$K,7)=H$1)*('2-1 采购订单物料明细表报表导出'!$D:$D=$A198),'2-1 采购订单物料明细表报表导出'!$H:$H,0))</f>
        <v>0</v>
      </c>
      <c r="I198" s="46" cm="1">
        <f t="array" ref="I198">SUM(IF((LEFT('2-1 采购订单物料明细表报表导出'!$K:$K,7)=I$1)*('2-1 采购订单物料明细表报表导出'!$D:$D=$A198),'2-1 采购订单物料明细表报表导出'!$H:$H,0))</f>
        <v>0</v>
      </c>
      <c r="J198" s="46" cm="1">
        <f t="array" ref="J198">SUM(IF((LEFT('2-1 采购订单物料明细表报表导出'!$K:$K,7)=J$1)*('2-1 采购订单物料明细表报表导出'!$D:$D=$A198),'2-1 采购订单物料明细表报表导出'!$H:$H,0))</f>
        <v>0</v>
      </c>
      <c r="K198" s="46" cm="1">
        <f t="array" ref="K198">SUM(IF((LEFT('2-1 采购订单物料明细表报表导出'!$K:$K,7)=K$1)*('2-1 采购订单物料明细表报表导出'!$D:$D=$A198),'2-1 采购订单物料明细表报表导出'!$H:$H,0))</f>
        <v>0</v>
      </c>
      <c r="L198" s="46" cm="1">
        <f t="array" ref="L198">SUM(IF((LEFT('2-1 采购订单物料明细表报表导出'!$K:$K,7)=L$1)*('2-1 采购订单物料明细表报表导出'!$D:$D=$A198),'2-1 采购订单物料明细表报表导出'!$H:$H,0))</f>
        <v>0</v>
      </c>
      <c r="M198" s="46" cm="1">
        <f t="array" ref="M198">SUM(IF((LEFT('2-1 采购订单物料明细表报表导出'!$K:$K,7)=M$1)*('2-1 采购订单物料明细表报表导出'!$D:$D=$A198),'2-1 采购订单物料明细表报表导出'!$H:$H,0))</f>
        <v>0</v>
      </c>
      <c r="N198" s="46" cm="1">
        <f t="array" ref="N198">SUM(IF((LEFT('2-1 采购订单物料明细表报表导出'!$K:$K,7)=N$1)*('2-1 采购订单物料明细表报表导出'!$D:$D=$A198),'2-1 采购订单物料明细表报表导出'!$H:$H,0))</f>
        <v>0</v>
      </c>
      <c r="O198" s="46" cm="1">
        <f t="array" ref="O198">SUM(IF((LEFT('2-1 采购订单物料明细表报表导出'!$K:$K,7)=O$1)*('2-1 采购订单物料明细表报表导出'!$D:$D=$A198),'2-1 采购订单物料明细表报表导出'!$H:$H,0))</f>
        <v>0</v>
      </c>
    </row>
    <row r="199" ht="16.5" spans="1:15">
      <c r="A199" s="17" t="s">
        <v>3039</v>
      </c>
      <c r="B199" s="47" t="s">
        <v>2120</v>
      </c>
      <c r="C199" s="48" t="s">
        <v>2121</v>
      </c>
      <c r="D199" s="46" cm="1">
        <f t="array" ref="D199">SUM(IF((LEFT('2-1 采购订单物料明细表报表导出'!$K:$K,7)=D$1)*('2-1 采购订单物料明细表报表导出'!$D:$D=$A199),'2-1 采购订单物料明细表报表导出'!$H:$H,0))</f>
        <v>0</v>
      </c>
      <c r="E199" s="46" cm="1">
        <f t="array" ref="E199">SUM(IF((LEFT('2-1 采购订单物料明细表报表导出'!$K:$K,7)=E$1)*('2-1 采购订单物料明细表报表导出'!$D:$D=$A199),'2-1 采购订单物料明细表报表导出'!$H:$H,0))</f>
        <v>0</v>
      </c>
      <c r="F199" s="46" cm="1">
        <f t="array" ref="F199">SUM(IF((LEFT('2-1 采购订单物料明细表报表导出'!$K:$K,7)=F$1)*('2-1 采购订单物料明细表报表导出'!$D:$D=$A199),'2-1 采购订单物料明细表报表导出'!$H:$H,0))</f>
        <v>42.84</v>
      </c>
      <c r="G199" s="46" cm="1">
        <f t="array" ref="G199">SUM(IF((LEFT('2-1 采购订单物料明细表报表导出'!$K:$K,7)=G$1)*('2-1 采购订单物料明细表报表导出'!$D:$D=$A199),'2-1 采购订单物料明细表报表导出'!$H:$H,0))</f>
        <v>0</v>
      </c>
      <c r="H199" s="46" cm="1">
        <f t="array" ref="H199">SUM(IF((LEFT('2-1 采购订单物料明细表报表导出'!$K:$K,7)=H$1)*('2-1 采购订单物料明细表报表导出'!$D:$D=$A199),'2-1 采购订单物料明细表报表导出'!$H:$H,0))</f>
        <v>0</v>
      </c>
      <c r="I199" s="46" cm="1">
        <f t="array" ref="I199">SUM(IF((LEFT('2-1 采购订单物料明细表报表导出'!$K:$K,7)=I$1)*('2-1 采购订单物料明细表报表导出'!$D:$D=$A199),'2-1 采购订单物料明细表报表导出'!$H:$H,0))</f>
        <v>0</v>
      </c>
      <c r="J199" s="46" cm="1">
        <f t="array" ref="J199">SUM(IF((LEFT('2-1 采购订单物料明细表报表导出'!$K:$K,7)=J$1)*('2-1 采购订单物料明细表报表导出'!$D:$D=$A199),'2-1 采购订单物料明细表报表导出'!$H:$H,0))</f>
        <v>0</v>
      </c>
      <c r="K199" s="46" cm="1">
        <f t="array" ref="K199">SUM(IF((LEFT('2-1 采购订单物料明细表报表导出'!$K:$K,7)=K$1)*('2-1 采购订单物料明细表报表导出'!$D:$D=$A199),'2-1 采购订单物料明细表报表导出'!$H:$H,0))</f>
        <v>0</v>
      </c>
      <c r="L199" s="46" cm="1">
        <f t="array" ref="L199">SUM(IF((LEFT('2-1 采购订单物料明细表报表导出'!$K:$K,7)=L$1)*('2-1 采购订单物料明细表报表导出'!$D:$D=$A199),'2-1 采购订单物料明细表报表导出'!$H:$H,0))</f>
        <v>0</v>
      </c>
      <c r="M199" s="46" cm="1">
        <f t="array" ref="M199">SUM(IF((LEFT('2-1 采购订单物料明细表报表导出'!$K:$K,7)=M$1)*('2-1 采购订单物料明细表报表导出'!$D:$D=$A199),'2-1 采购订单物料明细表报表导出'!$H:$H,0))</f>
        <v>0</v>
      </c>
      <c r="N199" s="46" cm="1">
        <f t="array" ref="N199">SUM(IF((LEFT('2-1 采购订单物料明细表报表导出'!$K:$K,7)=N$1)*('2-1 采购订单物料明细表报表导出'!$D:$D=$A199),'2-1 采购订单物料明细表报表导出'!$H:$H,0))</f>
        <v>0</v>
      </c>
      <c r="O199" s="46" cm="1">
        <f t="array" ref="O199">SUM(IF((LEFT('2-1 采购订单物料明细表报表导出'!$K:$K,7)=O$1)*('2-1 采购订单物料明细表报表导出'!$D:$D=$A199),'2-1 采购订单物料明细表报表导出'!$H:$H,0))</f>
        <v>0</v>
      </c>
    </row>
    <row r="200" ht="16.5" spans="1:15">
      <c r="A200" s="17" t="s">
        <v>3622</v>
      </c>
      <c r="B200" s="47" t="s">
        <v>2120</v>
      </c>
      <c r="C200" s="48" t="s">
        <v>2121</v>
      </c>
      <c r="D200" s="46" cm="1">
        <f t="array" ref="D200">SUM(IF((LEFT('2-1 采购订单物料明细表报表导出'!$K:$K,7)=D$1)*('2-1 采购订单物料明细表报表导出'!$D:$D=$A200),'2-1 采购订单物料明细表报表导出'!$H:$H,0))</f>
        <v>0</v>
      </c>
      <c r="E200" s="46" cm="1">
        <f t="array" ref="E200">SUM(IF((LEFT('2-1 采购订单物料明细表报表导出'!$K:$K,7)=E$1)*('2-1 采购订单物料明细表报表导出'!$D:$D=$A200),'2-1 采购订单物料明细表报表导出'!$H:$H,0))</f>
        <v>0</v>
      </c>
      <c r="F200" s="46" cm="1">
        <f t="array" ref="F200">SUM(IF((LEFT('2-1 采购订单物料明细表报表导出'!$K:$K,7)=F$1)*('2-1 采购订单物料明细表报表导出'!$D:$D=$A200),'2-1 采购订单物料明细表报表导出'!$H:$H,0))</f>
        <v>0</v>
      </c>
      <c r="G200" s="46" cm="1">
        <f t="array" ref="G200">SUM(IF((LEFT('2-1 采购订单物料明细表报表导出'!$K:$K,7)=G$1)*('2-1 采购订单物料明细表报表导出'!$D:$D=$A200),'2-1 采购订单物料明细表报表导出'!$H:$H,0))</f>
        <v>0</v>
      </c>
      <c r="H200" s="46" cm="1">
        <f t="array" ref="H200">SUM(IF((LEFT('2-1 采购订单物料明细表报表导出'!$K:$K,7)=H$1)*('2-1 采购订单物料明细表报表导出'!$D:$D=$A200),'2-1 采购订单物料明细表报表导出'!$H:$H,0))</f>
        <v>0</v>
      </c>
      <c r="I200" s="46" cm="1">
        <f t="array" ref="I200">SUM(IF((LEFT('2-1 采购订单物料明细表报表导出'!$K:$K,7)=I$1)*('2-1 采购订单物料明细表报表导出'!$D:$D=$A200),'2-1 采购订单物料明细表报表导出'!$H:$H,0))</f>
        <v>0</v>
      </c>
      <c r="J200" s="46" cm="1">
        <f t="array" ref="J200">SUM(IF((LEFT('2-1 采购订单物料明细表报表导出'!$K:$K,7)=J$1)*('2-1 采购订单物料明细表报表导出'!$D:$D=$A200),'2-1 采购订单物料明细表报表导出'!$H:$H,0))</f>
        <v>0</v>
      </c>
      <c r="K200" s="46" cm="1">
        <f t="array" ref="K200">SUM(IF((LEFT('2-1 采购订单物料明细表报表导出'!$K:$K,7)=K$1)*('2-1 采购订单物料明细表报表导出'!$D:$D=$A200),'2-1 采购订单物料明细表报表导出'!$H:$H,0))</f>
        <v>0</v>
      </c>
      <c r="L200" s="46" cm="1">
        <f t="array" ref="L200">SUM(IF((LEFT('2-1 采购订单物料明细表报表导出'!$K:$K,7)=L$1)*('2-1 采购订单物料明细表报表导出'!$D:$D=$A200),'2-1 采购订单物料明细表报表导出'!$H:$H,0))</f>
        <v>0</v>
      </c>
      <c r="M200" s="46" cm="1">
        <f t="array" ref="M200">SUM(IF((LEFT('2-1 采购订单物料明细表报表导出'!$K:$K,7)=M$1)*('2-1 采购订单物料明细表报表导出'!$D:$D=$A200),'2-1 采购订单物料明细表报表导出'!$H:$H,0))</f>
        <v>0</v>
      </c>
      <c r="N200" s="46" cm="1">
        <f t="array" ref="N200">SUM(IF((LEFT('2-1 采购订单物料明细表报表导出'!$K:$K,7)=N$1)*('2-1 采购订单物料明细表报表导出'!$D:$D=$A200),'2-1 采购订单物料明细表报表导出'!$H:$H,0))</f>
        <v>0</v>
      </c>
      <c r="O200" s="46" cm="1">
        <f t="array" ref="O200">SUM(IF((LEFT('2-1 采购订单物料明细表报表导出'!$K:$K,7)=O$1)*('2-1 采购订单物料明细表报表导出'!$D:$D=$A200),'2-1 采购订单物料明细表报表导出'!$H:$H,0))</f>
        <v>0</v>
      </c>
    </row>
    <row r="201" ht="16.5" spans="1:15">
      <c r="A201" s="17" t="s">
        <v>3623</v>
      </c>
      <c r="B201" s="47" t="s">
        <v>2120</v>
      </c>
      <c r="C201" s="48" t="s">
        <v>2121</v>
      </c>
      <c r="D201" s="46" cm="1">
        <f t="array" ref="D201">SUM(IF((LEFT('2-1 采购订单物料明细表报表导出'!$K:$K,7)=D$1)*('2-1 采购订单物料明细表报表导出'!$D:$D=$A201),'2-1 采购订单物料明细表报表导出'!$H:$H,0))</f>
        <v>0</v>
      </c>
      <c r="E201" s="46" cm="1">
        <f t="array" ref="E201">SUM(IF((LEFT('2-1 采购订单物料明细表报表导出'!$K:$K,7)=E$1)*('2-1 采购订单物料明细表报表导出'!$D:$D=$A201),'2-1 采购订单物料明细表报表导出'!$H:$H,0))</f>
        <v>0</v>
      </c>
      <c r="F201" s="46" cm="1">
        <f t="array" ref="F201">SUM(IF((LEFT('2-1 采购订单物料明细表报表导出'!$K:$K,7)=F$1)*('2-1 采购订单物料明细表报表导出'!$D:$D=$A201),'2-1 采购订单物料明细表报表导出'!$H:$H,0))</f>
        <v>0</v>
      </c>
      <c r="G201" s="46" cm="1">
        <f t="array" ref="G201">SUM(IF((LEFT('2-1 采购订单物料明细表报表导出'!$K:$K,7)=G$1)*('2-1 采购订单物料明细表报表导出'!$D:$D=$A201),'2-1 采购订单物料明细表报表导出'!$H:$H,0))</f>
        <v>0</v>
      </c>
      <c r="H201" s="46" cm="1">
        <f t="array" ref="H201">SUM(IF((LEFT('2-1 采购订单物料明细表报表导出'!$K:$K,7)=H$1)*('2-1 采购订单物料明细表报表导出'!$D:$D=$A201),'2-1 采购订单物料明细表报表导出'!$H:$H,0))</f>
        <v>0</v>
      </c>
      <c r="I201" s="46" cm="1">
        <f t="array" ref="I201">SUM(IF((LEFT('2-1 采购订单物料明细表报表导出'!$K:$K,7)=I$1)*('2-1 采购订单物料明细表报表导出'!$D:$D=$A201),'2-1 采购订单物料明细表报表导出'!$H:$H,0))</f>
        <v>0</v>
      </c>
      <c r="J201" s="46" cm="1">
        <f t="array" ref="J201">SUM(IF((LEFT('2-1 采购订单物料明细表报表导出'!$K:$K,7)=J$1)*('2-1 采购订单物料明细表报表导出'!$D:$D=$A201),'2-1 采购订单物料明细表报表导出'!$H:$H,0))</f>
        <v>0</v>
      </c>
      <c r="K201" s="46" cm="1">
        <f t="array" ref="K201">SUM(IF((LEFT('2-1 采购订单物料明细表报表导出'!$K:$K,7)=K$1)*('2-1 采购订单物料明细表报表导出'!$D:$D=$A201),'2-1 采购订单物料明细表报表导出'!$H:$H,0))</f>
        <v>0</v>
      </c>
      <c r="L201" s="46" cm="1">
        <f t="array" ref="L201">SUM(IF((LEFT('2-1 采购订单物料明细表报表导出'!$K:$K,7)=L$1)*('2-1 采购订单物料明细表报表导出'!$D:$D=$A201),'2-1 采购订单物料明细表报表导出'!$H:$H,0))</f>
        <v>0</v>
      </c>
      <c r="M201" s="46" cm="1">
        <f t="array" ref="M201">SUM(IF((LEFT('2-1 采购订单物料明细表报表导出'!$K:$K,7)=M$1)*('2-1 采购订单物料明细表报表导出'!$D:$D=$A201),'2-1 采购订单物料明细表报表导出'!$H:$H,0))</f>
        <v>0</v>
      </c>
      <c r="N201" s="46" cm="1">
        <f t="array" ref="N201">SUM(IF((LEFT('2-1 采购订单物料明细表报表导出'!$K:$K,7)=N$1)*('2-1 采购订单物料明细表报表导出'!$D:$D=$A201),'2-1 采购订单物料明细表报表导出'!$H:$H,0))</f>
        <v>0</v>
      </c>
      <c r="O201" s="46" cm="1">
        <f t="array" ref="O201">SUM(IF((LEFT('2-1 采购订单物料明细表报表导出'!$K:$K,7)=O$1)*('2-1 采购订单物料明细表报表导出'!$D:$D=$A201),'2-1 采购订单物料明细表报表导出'!$H:$H,0))</f>
        <v>0</v>
      </c>
    </row>
    <row r="202" ht="16.5" spans="1:15">
      <c r="A202" s="17" t="s">
        <v>3624</v>
      </c>
      <c r="B202" s="47" t="s">
        <v>2120</v>
      </c>
      <c r="C202" s="48" t="s">
        <v>2121</v>
      </c>
      <c r="D202" s="46" cm="1">
        <f t="array" ref="D202">SUM(IF((LEFT('2-1 采购订单物料明细表报表导出'!$K:$K,7)=D$1)*('2-1 采购订单物料明细表报表导出'!$D:$D=$A202),'2-1 采购订单物料明细表报表导出'!$H:$H,0))</f>
        <v>0</v>
      </c>
      <c r="E202" s="46" cm="1">
        <f t="array" ref="E202">SUM(IF((LEFT('2-1 采购订单物料明细表报表导出'!$K:$K,7)=E$1)*('2-1 采购订单物料明细表报表导出'!$D:$D=$A202),'2-1 采购订单物料明细表报表导出'!$H:$H,0))</f>
        <v>0</v>
      </c>
      <c r="F202" s="46" cm="1">
        <f t="array" ref="F202">SUM(IF((LEFT('2-1 采购订单物料明细表报表导出'!$K:$K,7)=F$1)*('2-1 采购订单物料明细表报表导出'!$D:$D=$A202),'2-1 采购订单物料明细表报表导出'!$H:$H,0))</f>
        <v>0</v>
      </c>
      <c r="G202" s="46" cm="1">
        <f t="array" ref="G202">SUM(IF((LEFT('2-1 采购订单物料明细表报表导出'!$K:$K,7)=G$1)*('2-1 采购订单物料明细表报表导出'!$D:$D=$A202),'2-1 采购订单物料明细表报表导出'!$H:$H,0))</f>
        <v>0</v>
      </c>
      <c r="H202" s="46" cm="1">
        <f t="array" ref="H202">SUM(IF((LEFT('2-1 采购订单物料明细表报表导出'!$K:$K,7)=H$1)*('2-1 采购订单物料明细表报表导出'!$D:$D=$A202),'2-1 采购订单物料明细表报表导出'!$H:$H,0))</f>
        <v>0</v>
      </c>
      <c r="I202" s="46" cm="1">
        <f t="array" ref="I202">SUM(IF((LEFT('2-1 采购订单物料明细表报表导出'!$K:$K,7)=I$1)*('2-1 采购订单物料明细表报表导出'!$D:$D=$A202),'2-1 采购订单物料明细表报表导出'!$H:$H,0))</f>
        <v>0</v>
      </c>
      <c r="J202" s="46" cm="1">
        <f t="array" ref="J202">SUM(IF((LEFT('2-1 采购订单物料明细表报表导出'!$K:$K,7)=J$1)*('2-1 采购订单物料明细表报表导出'!$D:$D=$A202),'2-1 采购订单物料明细表报表导出'!$H:$H,0))</f>
        <v>0</v>
      </c>
      <c r="K202" s="46" cm="1">
        <f t="array" ref="K202">SUM(IF((LEFT('2-1 采购订单物料明细表报表导出'!$K:$K,7)=K$1)*('2-1 采购订单物料明细表报表导出'!$D:$D=$A202),'2-1 采购订单物料明细表报表导出'!$H:$H,0))</f>
        <v>0</v>
      </c>
      <c r="L202" s="46" cm="1">
        <f t="array" ref="L202">SUM(IF((LEFT('2-1 采购订单物料明细表报表导出'!$K:$K,7)=L$1)*('2-1 采购订单物料明细表报表导出'!$D:$D=$A202),'2-1 采购订单物料明细表报表导出'!$H:$H,0))</f>
        <v>0</v>
      </c>
      <c r="M202" s="46" cm="1">
        <f t="array" ref="M202">SUM(IF((LEFT('2-1 采购订单物料明细表报表导出'!$K:$K,7)=M$1)*('2-1 采购订单物料明细表报表导出'!$D:$D=$A202),'2-1 采购订单物料明细表报表导出'!$H:$H,0))</f>
        <v>0</v>
      </c>
      <c r="N202" s="46" cm="1">
        <f t="array" ref="N202">SUM(IF((LEFT('2-1 采购订单物料明细表报表导出'!$K:$K,7)=N$1)*('2-1 采购订单物料明细表报表导出'!$D:$D=$A202),'2-1 采购订单物料明细表报表导出'!$H:$H,0))</f>
        <v>0</v>
      </c>
      <c r="O202" s="46" cm="1">
        <f t="array" ref="O202">SUM(IF((LEFT('2-1 采购订单物料明细表报表导出'!$K:$K,7)=O$1)*('2-1 采购订单物料明细表报表导出'!$D:$D=$A202),'2-1 采购订单物料明细表报表导出'!$H:$H,0))</f>
        <v>0</v>
      </c>
    </row>
    <row r="203" ht="16.5" spans="1:15">
      <c r="A203" s="17" t="s">
        <v>3625</v>
      </c>
      <c r="B203" s="47" t="s">
        <v>2120</v>
      </c>
      <c r="C203" s="48" t="s">
        <v>2121</v>
      </c>
      <c r="D203" s="46" cm="1">
        <f t="array" ref="D203">SUM(IF((LEFT('2-1 采购订单物料明细表报表导出'!$K:$K,7)=D$1)*('2-1 采购订单物料明细表报表导出'!$D:$D=$A203),'2-1 采购订单物料明细表报表导出'!$H:$H,0))</f>
        <v>0</v>
      </c>
      <c r="E203" s="46" cm="1">
        <f t="array" ref="E203">SUM(IF((LEFT('2-1 采购订单物料明细表报表导出'!$K:$K,7)=E$1)*('2-1 采购订单物料明细表报表导出'!$D:$D=$A203),'2-1 采购订单物料明细表报表导出'!$H:$H,0))</f>
        <v>0</v>
      </c>
      <c r="F203" s="46" cm="1">
        <f t="array" ref="F203">SUM(IF((LEFT('2-1 采购订单物料明细表报表导出'!$K:$K,7)=F$1)*('2-1 采购订单物料明细表报表导出'!$D:$D=$A203),'2-1 采购订单物料明细表报表导出'!$H:$H,0))</f>
        <v>0</v>
      </c>
      <c r="G203" s="46" cm="1">
        <f t="array" ref="G203">SUM(IF((LEFT('2-1 采购订单物料明细表报表导出'!$K:$K,7)=G$1)*('2-1 采购订单物料明细表报表导出'!$D:$D=$A203),'2-1 采购订单物料明细表报表导出'!$H:$H,0))</f>
        <v>0</v>
      </c>
      <c r="H203" s="46" cm="1">
        <f t="array" ref="H203">SUM(IF((LEFT('2-1 采购订单物料明细表报表导出'!$K:$K,7)=H$1)*('2-1 采购订单物料明细表报表导出'!$D:$D=$A203),'2-1 采购订单物料明细表报表导出'!$H:$H,0))</f>
        <v>0</v>
      </c>
      <c r="I203" s="46" cm="1">
        <f t="array" ref="I203">SUM(IF((LEFT('2-1 采购订单物料明细表报表导出'!$K:$K,7)=I$1)*('2-1 采购订单物料明细表报表导出'!$D:$D=$A203),'2-1 采购订单物料明细表报表导出'!$H:$H,0))</f>
        <v>0</v>
      </c>
      <c r="J203" s="46" cm="1">
        <f t="array" ref="J203">SUM(IF((LEFT('2-1 采购订单物料明细表报表导出'!$K:$K,7)=J$1)*('2-1 采购订单物料明细表报表导出'!$D:$D=$A203),'2-1 采购订单物料明细表报表导出'!$H:$H,0))</f>
        <v>0</v>
      </c>
      <c r="K203" s="46" cm="1">
        <f t="array" ref="K203">SUM(IF((LEFT('2-1 采购订单物料明细表报表导出'!$K:$K,7)=K$1)*('2-1 采购订单物料明细表报表导出'!$D:$D=$A203),'2-1 采购订单物料明细表报表导出'!$H:$H,0))</f>
        <v>0</v>
      </c>
      <c r="L203" s="46" cm="1">
        <f t="array" ref="L203">SUM(IF((LEFT('2-1 采购订单物料明细表报表导出'!$K:$K,7)=L$1)*('2-1 采购订单物料明细表报表导出'!$D:$D=$A203),'2-1 采购订单物料明细表报表导出'!$H:$H,0))</f>
        <v>0</v>
      </c>
      <c r="M203" s="46" cm="1">
        <f t="array" ref="M203">SUM(IF((LEFT('2-1 采购订单物料明细表报表导出'!$K:$K,7)=M$1)*('2-1 采购订单物料明细表报表导出'!$D:$D=$A203),'2-1 采购订单物料明细表报表导出'!$H:$H,0))</f>
        <v>0</v>
      </c>
      <c r="N203" s="46" cm="1">
        <f t="array" ref="N203">SUM(IF((LEFT('2-1 采购订单物料明细表报表导出'!$K:$K,7)=N$1)*('2-1 采购订单物料明细表报表导出'!$D:$D=$A203),'2-1 采购订单物料明细表报表导出'!$H:$H,0))</f>
        <v>0</v>
      </c>
      <c r="O203" s="46" cm="1">
        <f t="array" ref="O203">SUM(IF((LEFT('2-1 采购订单物料明细表报表导出'!$K:$K,7)=O$1)*('2-1 采购订单物料明细表报表导出'!$D:$D=$A203),'2-1 采购订单物料明细表报表导出'!$H:$H,0))</f>
        <v>0</v>
      </c>
    </row>
    <row r="204" ht="16.5" spans="1:15">
      <c r="A204" s="49" t="s">
        <v>3626</v>
      </c>
      <c r="B204" s="47" t="s">
        <v>2120</v>
      </c>
      <c r="C204" s="48" t="s">
        <v>2121</v>
      </c>
      <c r="D204" s="46" cm="1">
        <f t="array" ref="D204">SUM(IF((LEFT('2-1 采购订单物料明细表报表导出'!$K:$K,7)=D$1)*('2-1 采购订单物料明细表报表导出'!$D:$D=$A204),'2-1 采购订单物料明细表报表导出'!$H:$H,0))</f>
        <v>0</v>
      </c>
      <c r="E204" s="46" cm="1">
        <f t="array" ref="E204">SUM(IF((LEFT('2-1 采购订单物料明细表报表导出'!$K:$K,7)=E$1)*('2-1 采购订单物料明细表报表导出'!$D:$D=$A204),'2-1 采购订单物料明细表报表导出'!$H:$H,0))</f>
        <v>0</v>
      </c>
      <c r="F204" s="46" cm="1">
        <f t="array" ref="F204">SUM(IF((LEFT('2-1 采购订单物料明细表报表导出'!$K:$K,7)=F$1)*('2-1 采购订单物料明细表报表导出'!$D:$D=$A204),'2-1 采购订单物料明细表报表导出'!$H:$H,0))</f>
        <v>0</v>
      </c>
      <c r="G204" s="46" cm="1">
        <f t="array" ref="G204">SUM(IF((LEFT('2-1 采购订单物料明细表报表导出'!$K:$K,7)=G$1)*('2-1 采购订单物料明细表报表导出'!$D:$D=$A204),'2-1 采购订单物料明细表报表导出'!$H:$H,0))</f>
        <v>0</v>
      </c>
      <c r="H204" s="46" cm="1">
        <f t="array" ref="H204">SUM(IF((LEFT('2-1 采购订单物料明细表报表导出'!$K:$K,7)=H$1)*('2-1 采购订单物料明细表报表导出'!$D:$D=$A204),'2-1 采购订单物料明细表报表导出'!$H:$H,0))</f>
        <v>0</v>
      </c>
      <c r="I204" s="46" cm="1">
        <f t="array" ref="I204">SUM(IF((LEFT('2-1 采购订单物料明细表报表导出'!$K:$K,7)=I$1)*('2-1 采购订单物料明细表报表导出'!$D:$D=$A204),'2-1 采购订单物料明细表报表导出'!$H:$H,0))</f>
        <v>0</v>
      </c>
      <c r="J204" s="46" cm="1">
        <f t="array" ref="J204">SUM(IF((LEFT('2-1 采购订单物料明细表报表导出'!$K:$K,7)=J$1)*('2-1 采购订单物料明细表报表导出'!$D:$D=$A204),'2-1 采购订单物料明细表报表导出'!$H:$H,0))</f>
        <v>0</v>
      </c>
      <c r="K204" s="46" cm="1">
        <f t="array" ref="K204">SUM(IF((LEFT('2-1 采购订单物料明细表报表导出'!$K:$K,7)=K$1)*('2-1 采购订单物料明细表报表导出'!$D:$D=$A204),'2-1 采购订单物料明细表报表导出'!$H:$H,0))</f>
        <v>0</v>
      </c>
      <c r="L204" s="46" cm="1">
        <f t="array" ref="L204">SUM(IF((LEFT('2-1 采购订单物料明细表报表导出'!$K:$K,7)=L$1)*('2-1 采购订单物料明细表报表导出'!$D:$D=$A204),'2-1 采购订单物料明细表报表导出'!$H:$H,0))</f>
        <v>0</v>
      </c>
      <c r="M204" s="46" cm="1">
        <f t="array" ref="M204">SUM(IF((LEFT('2-1 采购订单物料明细表报表导出'!$K:$K,7)=M$1)*('2-1 采购订单物料明细表报表导出'!$D:$D=$A204),'2-1 采购订单物料明细表报表导出'!$H:$H,0))</f>
        <v>0</v>
      </c>
      <c r="N204" s="46" cm="1">
        <f t="array" ref="N204">SUM(IF((LEFT('2-1 采购订单物料明细表报表导出'!$K:$K,7)=N$1)*('2-1 采购订单物料明细表报表导出'!$D:$D=$A204),'2-1 采购订单物料明细表报表导出'!$H:$H,0))</f>
        <v>0</v>
      </c>
      <c r="O204" s="46" cm="1">
        <f t="array" ref="O204">SUM(IF((LEFT('2-1 采购订单物料明细表报表导出'!$K:$K,7)=O$1)*('2-1 采购订单物料明细表报表导出'!$D:$D=$A204),'2-1 采购订单物料明细表报表导出'!$H:$H,0))</f>
        <v>0</v>
      </c>
    </row>
    <row r="205" ht="16.5" spans="1:15">
      <c r="A205" s="17" t="s">
        <v>3627</v>
      </c>
      <c r="B205" s="47" t="s">
        <v>2120</v>
      </c>
      <c r="C205" s="48" t="s">
        <v>2121</v>
      </c>
      <c r="D205" s="46" cm="1">
        <f t="array" ref="D205">SUM(IF((LEFT('2-1 采购订单物料明细表报表导出'!$K:$K,7)=D$1)*('2-1 采购订单物料明细表报表导出'!$D:$D=$A205),'2-1 采购订单物料明细表报表导出'!$H:$H,0))</f>
        <v>0</v>
      </c>
      <c r="E205" s="46" cm="1">
        <f t="array" ref="E205">SUM(IF((LEFT('2-1 采购订单物料明细表报表导出'!$K:$K,7)=E$1)*('2-1 采购订单物料明细表报表导出'!$D:$D=$A205),'2-1 采购订单物料明细表报表导出'!$H:$H,0))</f>
        <v>0</v>
      </c>
      <c r="F205" s="46" cm="1">
        <f t="array" ref="F205">SUM(IF((LEFT('2-1 采购订单物料明细表报表导出'!$K:$K,7)=F$1)*('2-1 采购订单物料明细表报表导出'!$D:$D=$A205),'2-1 采购订单物料明细表报表导出'!$H:$H,0))</f>
        <v>0</v>
      </c>
      <c r="G205" s="46" cm="1">
        <f t="array" ref="G205">SUM(IF((LEFT('2-1 采购订单物料明细表报表导出'!$K:$K,7)=G$1)*('2-1 采购订单物料明细表报表导出'!$D:$D=$A205),'2-1 采购订单物料明细表报表导出'!$H:$H,0))</f>
        <v>0</v>
      </c>
      <c r="H205" s="46" cm="1">
        <f t="array" ref="H205">SUM(IF((LEFT('2-1 采购订单物料明细表报表导出'!$K:$K,7)=H$1)*('2-1 采购订单物料明细表报表导出'!$D:$D=$A205),'2-1 采购订单物料明细表报表导出'!$H:$H,0))</f>
        <v>0</v>
      </c>
      <c r="I205" s="46" cm="1">
        <f t="array" ref="I205">SUM(IF((LEFT('2-1 采购订单物料明细表报表导出'!$K:$K,7)=I$1)*('2-1 采购订单物料明细表报表导出'!$D:$D=$A205),'2-1 采购订单物料明细表报表导出'!$H:$H,0))</f>
        <v>0</v>
      </c>
      <c r="J205" s="46" cm="1">
        <f t="array" ref="J205">SUM(IF((LEFT('2-1 采购订单物料明细表报表导出'!$K:$K,7)=J$1)*('2-1 采购订单物料明细表报表导出'!$D:$D=$A205),'2-1 采购订单物料明细表报表导出'!$H:$H,0))</f>
        <v>0</v>
      </c>
      <c r="K205" s="46" cm="1">
        <f t="array" ref="K205">SUM(IF((LEFT('2-1 采购订单物料明细表报表导出'!$K:$K,7)=K$1)*('2-1 采购订单物料明细表报表导出'!$D:$D=$A205),'2-1 采购订单物料明细表报表导出'!$H:$H,0))</f>
        <v>0</v>
      </c>
      <c r="L205" s="46" cm="1">
        <f t="array" ref="L205">SUM(IF((LEFT('2-1 采购订单物料明细表报表导出'!$K:$K,7)=L$1)*('2-1 采购订单物料明细表报表导出'!$D:$D=$A205),'2-1 采购订单物料明细表报表导出'!$H:$H,0))</f>
        <v>0</v>
      </c>
      <c r="M205" s="46" cm="1">
        <f t="array" ref="M205">SUM(IF((LEFT('2-1 采购订单物料明细表报表导出'!$K:$K,7)=M$1)*('2-1 采购订单物料明细表报表导出'!$D:$D=$A205),'2-1 采购订单物料明细表报表导出'!$H:$H,0))</f>
        <v>0</v>
      </c>
      <c r="N205" s="46" cm="1">
        <f t="array" ref="N205">SUM(IF((LEFT('2-1 采购订单物料明细表报表导出'!$K:$K,7)=N$1)*('2-1 采购订单物料明细表报表导出'!$D:$D=$A205),'2-1 采购订单物料明细表报表导出'!$H:$H,0))</f>
        <v>0</v>
      </c>
      <c r="O205" s="46" cm="1">
        <f t="array" ref="O205">SUM(IF((LEFT('2-1 采购订单物料明细表报表导出'!$K:$K,7)=O$1)*('2-1 采购订单物料明细表报表导出'!$D:$D=$A205),'2-1 采购订单物料明细表报表导出'!$H:$H,0))</f>
        <v>0</v>
      </c>
    </row>
    <row r="206" ht="16.5" spans="1:15">
      <c r="A206" s="17" t="s">
        <v>3628</v>
      </c>
      <c r="B206" s="47" t="s">
        <v>2120</v>
      </c>
      <c r="C206" s="48" t="s">
        <v>2121</v>
      </c>
      <c r="D206" s="46" cm="1">
        <f t="array" ref="D206">SUM(IF((LEFT('2-1 采购订单物料明细表报表导出'!$K:$K,7)=D$1)*('2-1 采购订单物料明细表报表导出'!$D:$D=$A206),'2-1 采购订单物料明细表报表导出'!$H:$H,0))</f>
        <v>0</v>
      </c>
      <c r="E206" s="46" cm="1">
        <f t="array" ref="E206">SUM(IF((LEFT('2-1 采购订单物料明细表报表导出'!$K:$K,7)=E$1)*('2-1 采购订单物料明细表报表导出'!$D:$D=$A206),'2-1 采购订单物料明细表报表导出'!$H:$H,0))</f>
        <v>0</v>
      </c>
      <c r="F206" s="46" cm="1">
        <f t="array" ref="F206">SUM(IF((LEFT('2-1 采购订单物料明细表报表导出'!$K:$K,7)=F$1)*('2-1 采购订单物料明细表报表导出'!$D:$D=$A206),'2-1 采购订单物料明细表报表导出'!$H:$H,0))</f>
        <v>0</v>
      </c>
      <c r="G206" s="46" cm="1">
        <f t="array" ref="G206">SUM(IF((LEFT('2-1 采购订单物料明细表报表导出'!$K:$K,7)=G$1)*('2-1 采购订单物料明细表报表导出'!$D:$D=$A206),'2-1 采购订单物料明细表报表导出'!$H:$H,0))</f>
        <v>0</v>
      </c>
      <c r="H206" s="46" cm="1">
        <f t="array" ref="H206">SUM(IF((LEFT('2-1 采购订单物料明细表报表导出'!$K:$K,7)=H$1)*('2-1 采购订单物料明细表报表导出'!$D:$D=$A206),'2-1 采购订单物料明细表报表导出'!$H:$H,0))</f>
        <v>0</v>
      </c>
      <c r="I206" s="46" cm="1">
        <f t="array" ref="I206">SUM(IF((LEFT('2-1 采购订单物料明细表报表导出'!$K:$K,7)=I$1)*('2-1 采购订单物料明细表报表导出'!$D:$D=$A206),'2-1 采购订单物料明细表报表导出'!$H:$H,0))</f>
        <v>0</v>
      </c>
      <c r="J206" s="46" cm="1">
        <f t="array" ref="J206">SUM(IF((LEFT('2-1 采购订单物料明细表报表导出'!$K:$K,7)=J$1)*('2-1 采购订单物料明细表报表导出'!$D:$D=$A206),'2-1 采购订单物料明细表报表导出'!$H:$H,0))</f>
        <v>0</v>
      </c>
      <c r="K206" s="46" cm="1">
        <f t="array" ref="K206">SUM(IF((LEFT('2-1 采购订单物料明细表报表导出'!$K:$K,7)=K$1)*('2-1 采购订单物料明细表报表导出'!$D:$D=$A206),'2-1 采购订单物料明细表报表导出'!$H:$H,0))</f>
        <v>0</v>
      </c>
      <c r="L206" s="46" cm="1">
        <f t="array" ref="L206">SUM(IF((LEFT('2-1 采购订单物料明细表报表导出'!$K:$K,7)=L$1)*('2-1 采购订单物料明细表报表导出'!$D:$D=$A206),'2-1 采购订单物料明细表报表导出'!$H:$H,0))</f>
        <v>0</v>
      </c>
      <c r="M206" s="46" cm="1">
        <f t="array" ref="M206">SUM(IF((LEFT('2-1 采购订单物料明细表报表导出'!$K:$K,7)=M$1)*('2-1 采购订单物料明细表报表导出'!$D:$D=$A206),'2-1 采购订单物料明细表报表导出'!$H:$H,0))</f>
        <v>0</v>
      </c>
      <c r="N206" s="46" cm="1">
        <f t="array" ref="N206">SUM(IF((LEFT('2-1 采购订单物料明细表报表导出'!$K:$K,7)=N$1)*('2-1 采购订单物料明细表报表导出'!$D:$D=$A206),'2-1 采购订单物料明细表报表导出'!$H:$H,0))</f>
        <v>0</v>
      </c>
      <c r="O206" s="46" cm="1">
        <f t="array" ref="O206">SUM(IF((LEFT('2-1 采购订单物料明细表报表导出'!$K:$K,7)=O$1)*('2-1 采购订单物料明细表报表导出'!$D:$D=$A206),'2-1 采购订单物料明细表报表导出'!$H:$H,0))</f>
        <v>0</v>
      </c>
    </row>
    <row r="207" ht="16.5" spans="1:15">
      <c r="A207" s="17" t="s">
        <v>3629</v>
      </c>
      <c r="B207" s="47" t="s">
        <v>2120</v>
      </c>
      <c r="C207" s="48" t="s">
        <v>2121</v>
      </c>
      <c r="D207" s="46" cm="1">
        <f t="array" ref="D207">SUM(IF((LEFT('2-1 采购订单物料明细表报表导出'!$K:$K,7)=D$1)*('2-1 采购订单物料明细表报表导出'!$D:$D=$A207),'2-1 采购订单物料明细表报表导出'!$H:$H,0))</f>
        <v>0</v>
      </c>
      <c r="E207" s="46" cm="1">
        <f t="array" ref="E207">SUM(IF((LEFT('2-1 采购订单物料明细表报表导出'!$K:$K,7)=E$1)*('2-1 采购订单物料明细表报表导出'!$D:$D=$A207),'2-1 采购订单物料明细表报表导出'!$H:$H,0))</f>
        <v>0</v>
      </c>
      <c r="F207" s="46" cm="1">
        <f t="array" ref="F207">SUM(IF((LEFT('2-1 采购订单物料明细表报表导出'!$K:$K,7)=F$1)*('2-1 采购订单物料明细表报表导出'!$D:$D=$A207),'2-1 采购订单物料明细表报表导出'!$H:$H,0))</f>
        <v>0</v>
      </c>
      <c r="G207" s="46" cm="1">
        <f t="array" ref="G207">SUM(IF((LEFT('2-1 采购订单物料明细表报表导出'!$K:$K,7)=G$1)*('2-1 采购订单物料明细表报表导出'!$D:$D=$A207),'2-1 采购订单物料明细表报表导出'!$H:$H,0))</f>
        <v>0</v>
      </c>
      <c r="H207" s="46" cm="1">
        <f t="array" ref="H207">SUM(IF((LEFT('2-1 采购订单物料明细表报表导出'!$K:$K,7)=H$1)*('2-1 采购订单物料明细表报表导出'!$D:$D=$A207),'2-1 采购订单物料明细表报表导出'!$H:$H,0))</f>
        <v>0</v>
      </c>
      <c r="I207" s="46" cm="1">
        <f t="array" ref="I207">SUM(IF((LEFT('2-1 采购订单物料明细表报表导出'!$K:$K,7)=I$1)*('2-1 采购订单物料明细表报表导出'!$D:$D=$A207),'2-1 采购订单物料明细表报表导出'!$H:$H,0))</f>
        <v>0</v>
      </c>
      <c r="J207" s="46" cm="1">
        <f t="array" ref="J207">SUM(IF((LEFT('2-1 采购订单物料明细表报表导出'!$K:$K,7)=J$1)*('2-1 采购订单物料明细表报表导出'!$D:$D=$A207),'2-1 采购订单物料明细表报表导出'!$H:$H,0))</f>
        <v>0</v>
      </c>
      <c r="K207" s="46" cm="1">
        <f t="array" ref="K207">SUM(IF((LEFT('2-1 采购订单物料明细表报表导出'!$K:$K,7)=K$1)*('2-1 采购订单物料明细表报表导出'!$D:$D=$A207),'2-1 采购订单物料明细表报表导出'!$H:$H,0))</f>
        <v>0</v>
      </c>
      <c r="L207" s="46" cm="1">
        <f t="array" ref="L207">SUM(IF((LEFT('2-1 采购订单物料明细表报表导出'!$K:$K,7)=L$1)*('2-1 采购订单物料明细表报表导出'!$D:$D=$A207),'2-1 采购订单物料明细表报表导出'!$H:$H,0))</f>
        <v>0</v>
      </c>
      <c r="M207" s="46" cm="1">
        <f t="array" ref="M207">SUM(IF((LEFT('2-1 采购订单物料明细表报表导出'!$K:$K,7)=M$1)*('2-1 采购订单物料明细表报表导出'!$D:$D=$A207),'2-1 采购订单物料明细表报表导出'!$H:$H,0))</f>
        <v>0</v>
      </c>
      <c r="N207" s="46" cm="1">
        <f t="array" ref="N207">SUM(IF((LEFT('2-1 采购订单物料明细表报表导出'!$K:$K,7)=N$1)*('2-1 采购订单物料明细表报表导出'!$D:$D=$A207),'2-1 采购订单物料明细表报表导出'!$H:$H,0))</f>
        <v>0</v>
      </c>
      <c r="O207" s="46" cm="1">
        <f t="array" ref="O207">SUM(IF((LEFT('2-1 采购订单物料明细表报表导出'!$K:$K,7)=O$1)*('2-1 采购订单物料明细表报表导出'!$D:$D=$A207),'2-1 采购订单物料明细表报表导出'!$H:$H,0))</f>
        <v>0</v>
      </c>
    </row>
    <row r="208" ht="16.5" spans="1:15">
      <c r="A208" s="17" t="s">
        <v>3630</v>
      </c>
      <c r="B208" s="47" t="s">
        <v>2120</v>
      </c>
      <c r="C208" s="48" t="s">
        <v>2121</v>
      </c>
      <c r="D208" s="46" cm="1">
        <f t="array" ref="D208">SUM(IF((LEFT('2-1 采购订单物料明细表报表导出'!$K:$K,7)=D$1)*('2-1 采购订单物料明细表报表导出'!$D:$D=$A208),'2-1 采购订单物料明细表报表导出'!$H:$H,0))</f>
        <v>0</v>
      </c>
      <c r="E208" s="46" cm="1">
        <f t="array" ref="E208">SUM(IF((LEFT('2-1 采购订单物料明细表报表导出'!$K:$K,7)=E$1)*('2-1 采购订单物料明细表报表导出'!$D:$D=$A208),'2-1 采购订单物料明细表报表导出'!$H:$H,0))</f>
        <v>0</v>
      </c>
      <c r="F208" s="46" cm="1">
        <f t="array" ref="F208">SUM(IF((LEFT('2-1 采购订单物料明细表报表导出'!$K:$K,7)=F$1)*('2-1 采购订单物料明细表报表导出'!$D:$D=$A208),'2-1 采购订单物料明细表报表导出'!$H:$H,0))</f>
        <v>0</v>
      </c>
      <c r="G208" s="46" cm="1">
        <f t="array" ref="G208">SUM(IF((LEFT('2-1 采购订单物料明细表报表导出'!$K:$K,7)=G$1)*('2-1 采购订单物料明细表报表导出'!$D:$D=$A208),'2-1 采购订单物料明细表报表导出'!$H:$H,0))</f>
        <v>0</v>
      </c>
      <c r="H208" s="46" cm="1">
        <f t="array" ref="H208">SUM(IF((LEFT('2-1 采购订单物料明细表报表导出'!$K:$K,7)=H$1)*('2-1 采购订单物料明细表报表导出'!$D:$D=$A208),'2-1 采购订单物料明细表报表导出'!$H:$H,0))</f>
        <v>0</v>
      </c>
      <c r="I208" s="46" cm="1">
        <f t="array" ref="I208">SUM(IF((LEFT('2-1 采购订单物料明细表报表导出'!$K:$K,7)=I$1)*('2-1 采购订单物料明细表报表导出'!$D:$D=$A208),'2-1 采购订单物料明细表报表导出'!$H:$H,0))</f>
        <v>0</v>
      </c>
      <c r="J208" s="46" cm="1">
        <f t="array" ref="J208">SUM(IF((LEFT('2-1 采购订单物料明细表报表导出'!$K:$K,7)=J$1)*('2-1 采购订单物料明细表报表导出'!$D:$D=$A208),'2-1 采购订单物料明细表报表导出'!$H:$H,0))</f>
        <v>0</v>
      </c>
      <c r="K208" s="46" cm="1">
        <f t="array" ref="K208">SUM(IF((LEFT('2-1 采购订单物料明细表报表导出'!$K:$K,7)=K$1)*('2-1 采购订单物料明细表报表导出'!$D:$D=$A208),'2-1 采购订单物料明细表报表导出'!$H:$H,0))</f>
        <v>0</v>
      </c>
      <c r="L208" s="46" cm="1">
        <f t="array" ref="L208">SUM(IF((LEFT('2-1 采购订单物料明细表报表导出'!$K:$K,7)=L$1)*('2-1 采购订单物料明细表报表导出'!$D:$D=$A208),'2-1 采购订单物料明细表报表导出'!$H:$H,0))</f>
        <v>0</v>
      </c>
      <c r="M208" s="46" cm="1">
        <f t="array" ref="M208">SUM(IF((LEFT('2-1 采购订单物料明细表报表导出'!$K:$K,7)=M$1)*('2-1 采购订单物料明细表报表导出'!$D:$D=$A208),'2-1 采购订单物料明细表报表导出'!$H:$H,0))</f>
        <v>0</v>
      </c>
      <c r="N208" s="46" cm="1">
        <f t="array" ref="N208">SUM(IF((LEFT('2-1 采购订单物料明细表报表导出'!$K:$K,7)=N$1)*('2-1 采购订单物料明细表报表导出'!$D:$D=$A208),'2-1 采购订单物料明细表报表导出'!$H:$H,0))</f>
        <v>0</v>
      </c>
      <c r="O208" s="46" cm="1">
        <f t="array" ref="O208">SUM(IF((LEFT('2-1 采购订单物料明细表报表导出'!$K:$K,7)=O$1)*('2-1 采购订单物料明细表报表导出'!$D:$D=$A208),'2-1 采购订单物料明细表报表导出'!$H:$H,0))</f>
        <v>0</v>
      </c>
    </row>
    <row r="209" ht="16.5" spans="1:15">
      <c r="A209" s="17" t="s">
        <v>3631</v>
      </c>
      <c r="B209" s="47" t="s">
        <v>2120</v>
      </c>
      <c r="C209" s="48" t="s">
        <v>2121</v>
      </c>
      <c r="D209" s="46" cm="1">
        <f t="array" ref="D209">SUM(IF((LEFT('2-1 采购订单物料明细表报表导出'!$K:$K,7)=D$1)*('2-1 采购订单物料明细表报表导出'!$D:$D=$A209),'2-1 采购订单物料明细表报表导出'!$H:$H,0))</f>
        <v>0</v>
      </c>
      <c r="E209" s="46" cm="1">
        <f t="array" ref="E209">SUM(IF((LEFT('2-1 采购订单物料明细表报表导出'!$K:$K,7)=E$1)*('2-1 采购订单物料明细表报表导出'!$D:$D=$A209),'2-1 采购订单物料明细表报表导出'!$H:$H,0))</f>
        <v>0</v>
      </c>
      <c r="F209" s="46" cm="1">
        <f t="array" ref="F209">SUM(IF((LEFT('2-1 采购订单物料明细表报表导出'!$K:$K,7)=F$1)*('2-1 采购订单物料明细表报表导出'!$D:$D=$A209),'2-1 采购订单物料明细表报表导出'!$H:$H,0))</f>
        <v>0</v>
      </c>
      <c r="G209" s="46" cm="1">
        <f t="array" ref="G209">SUM(IF((LEFT('2-1 采购订单物料明细表报表导出'!$K:$K,7)=G$1)*('2-1 采购订单物料明细表报表导出'!$D:$D=$A209),'2-1 采购订单物料明细表报表导出'!$H:$H,0))</f>
        <v>0</v>
      </c>
      <c r="H209" s="46" cm="1">
        <f t="array" ref="H209">SUM(IF((LEFT('2-1 采购订单物料明细表报表导出'!$K:$K,7)=H$1)*('2-1 采购订单物料明细表报表导出'!$D:$D=$A209),'2-1 采购订单物料明细表报表导出'!$H:$H,0))</f>
        <v>0</v>
      </c>
      <c r="I209" s="46" cm="1">
        <f t="array" ref="I209">SUM(IF((LEFT('2-1 采购订单物料明细表报表导出'!$K:$K,7)=I$1)*('2-1 采购订单物料明细表报表导出'!$D:$D=$A209),'2-1 采购订单物料明细表报表导出'!$H:$H,0))</f>
        <v>0</v>
      </c>
      <c r="J209" s="46" cm="1">
        <f t="array" ref="J209">SUM(IF((LEFT('2-1 采购订单物料明细表报表导出'!$K:$K,7)=J$1)*('2-1 采购订单物料明细表报表导出'!$D:$D=$A209),'2-1 采购订单物料明细表报表导出'!$H:$H,0))</f>
        <v>0</v>
      </c>
      <c r="K209" s="46" cm="1">
        <f t="array" ref="K209">SUM(IF((LEFT('2-1 采购订单物料明细表报表导出'!$K:$K,7)=K$1)*('2-1 采购订单物料明细表报表导出'!$D:$D=$A209),'2-1 采购订单物料明细表报表导出'!$H:$H,0))</f>
        <v>0</v>
      </c>
      <c r="L209" s="46" cm="1">
        <f t="array" ref="L209">SUM(IF((LEFT('2-1 采购订单物料明细表报表导出'!$K:$K,7)=L$1)*('2-1 采购订单物料明细表报表导出'!$D:$D=$A209),'2-1 采购订单物料明细表报表导出'!$H:$H,0))</f>
        <v>0</v>
      </c>
      <c r="M209" s="46" cm="1">
        <f t="array" ref="M209">SUM(IF((LEFT('2-1 采购订单物料明细表报表导出'!$K:$K,7)=M$1)*('2-1 采购订单物料明细表报表导出'!$D:$D=$A209),'2-1 采购订单物料明细表报表导出'!$H:$H,0))</f>
        <v>0</v>
      </c>
      <c r="N209" s="46" cm="1">
        <f t="array" ref="N209">SUM(IF((LEFT('2-1 采购订单物料明细表报表导出'!$K:$K,7)=N$1)*('2-1 采购订单物料明细表报表导出'!$D:$D=$A209),'2-1 采购订单物料明细表报表导出'!$H:$H,0))</f>
        <v>0</v>
      </c>
      <c r="O209" s="46" cm="1">
        <f t="array" ref="O209">SUM(IF((LEFT('2-1 采购订单物料明细表报表导出'!$K:$K,7)=O$1)*('2-1 采购订单物料明细表报表导出'!$D:$D=$A209),'2-1 采购订单物料明细表报表导出'!$H:$H,0))</f>
        <v>0</v>
      </c>
    </row>
    <row r="210" ht="16.5" spans="1:15">
      <c r="A210" s="17" t="s">
        <v>3632</v>
      </c>
      <c r="B210" s="47" t="s">
        <v>2120</v>
      </c>
      <c r="C210" s="48" t="s">
        <v>2121</v>
      </c>
      <c r="D210" s="46" cm="1">
        <f t="array" ref="D210">SUM(IF((LEFT('2-1 采购订单物料明细表报表导出'!$K:$K,7)=D$1)*('2-1 采购订单物料明细表报表导出'!$D:$D=$A210),'2-1 采购订单物料明细表报表导出'!$H:$H,0))</f>
        <v>0</v>
      </c>
      <c r="E210" s="46" cm="1">
        <f t="array" ref="E210">SUM(IF((LEFT('2-1 采购订单物料明细表报表导出'!$K:$K,7)=E$1)*('2-1 采购订单物料明细表报表导出'!$D:$D=$A210),'2-1 采购订单物料明细表报表导出'!$H:$H,0))</f>
        <v>0</v>
      </c>
      <c r="F210" s="46" cm="1">
        <f t="array" ref="F210">SUM(IF((LEFT('2-1 采购订单物料明细表报表导出'!$K:$K,7)=F$1)*('2-1 采购订单物料明细表报表导出'!$D:$D=$A210),'2-1 采购订单物料明细表报表导出'!$H:$H,0))</f>
        <v>0</v>
      </c>
      <c r="G210" s="46" cm="1">
        <f t="array" ref="G210">SUM(IF((LEFT('2-1 采购订单物料明细表报表导出'!$K:$K,7)=G$1)*('2-1 采购订单物料明细表报表导出'!$D:$D=$A210),'2-1 采购订单物料明细表报表导出'!$H:$H,0))</f>
        <v>0</v>
      </c>
      <c r="H210" s="46" cm="1">
        <f t="array" ref="H210">SUM(IF((LEFT('2-1 采购订单物料明细表报表导出'!$K:$K,7)=H$1)*('2-1 采购订单物料明细表报表导出'!$D:$D=$A210),'2-1 采购订单物料明细表报表导出'!$H:$H,0))</f>
        <v>0</v>
      </c>
      <c r="I210" s="46" cm="1">
        <f t="array" ref="I210">SUM(IF((LEFT('2-1 采购订单物料明细表报表导出'!$K:$K,7)=I$1)*('2-1 采购订单物料明细表报表导出'!$D:$D=$A210),'2-1 采购订单物料明细表报表导出'!$H:$H,0))</f>
        <v>0</v>
      </c>
      <c r="J210" s="46" cm="1">
        <f t="array" ref="J210">SUM(IF((LEFT('2-1 采购订单物料明细表报表导出'!$K:$K,7)=J$1)*('2-1 采购订单物料明细表报表导出'!$D:$D=$A210),'2-1 采购订单物料明细表报表导出'!$H:$H,0))</f>
        <v>0</v>
      </c>
      <c r="K210" s="46" cm="1">
        <f t="array" ref="K210">SUM(IF((LEFT('2-1 采购订单物料明细表报表导出'!$K:$K,7)=K$1)*('2-1 采购订单物料明细表报表导出'!$D:$D=$A210),'2-1 采购订单物料明细表报表导出'!$H:$H,0))</f>
        <v>0</v>
      </c>
      <c r="L210" s="46" cm="1">
        <f t="array" ref="L210">SUM(IF((LEFT('2-1 采购订单物料明细表报表导出'!$K:$K,7)=L$1)*('2-1 采购订单物料明细表报表导出'!$D:$D=$A210),'2-1 采购订单物料明细表报表导出'!$H:$H,0))</f>
        <v>0</v>
      </c>
      <c r="M210" s="46" cm="1">
        <f t="array" ref="M210">SUM(IF((LEFT('2-1 采购订单物料明细表报表导出'!$K:$K,7)=M$1)*('2-1 采购订单物料明细表报表导出'!$D:$D=$A210),'2-1 采购订单物料明细表报表导出'!$H:$H,0))</f>
        <v>0</v>
      </c>
      <c r="N210" s="46" cm="1">
        <f t="array" ref="N210">SUM(IF((LEFT('2-1 采购订单物料明细表报表导出'!$K:$K,7)=N$1)*('2-1 采购订单物料明细表报表导出'!$D:$D=$A210),'2-1 采购订单物料明细表报表导出'!$H:$H,0))</f>
        <v>0</v>
      </c>
      <c r="O210" s="46" cm="1">
        <f t="array" ref="O210">SUM(IF((LEFT('2-1 采购订单物料明细表报表导出'!$K:$K,7)=O$1)*('2-1 采购订单物料明细表报表导出'!$D:$D=$A210),'2-1 采购订单物料明细表报表导出'!$H:$H,0))</f>
        <v>0</v>
      </c>
    </row>
    <row r="211" ht="16.5" spans="1:15">
      <c r="A211" s="17" t="s">
        <v>3633</v>
      </c>
      <c r="B211" s="47" t="s">
        <v>2120</v>
      </c>
      <c r="C211" s="48" t="s">
        <v>2121</v>
      </c>
      <c r="D211" s="46" cm="1">
        <f t="array" ref="D211">SUM(IF((LEFT('2-1 采购订单物料明细表报表导出'!$K:$K,7)=D$1)*('2-1 采购订单物料明细表报表导出'!$D:$D=$A211),'2-1 采购订单物料明细表报表导出'!$H:$H,0))</f>
        <v>0</v>
      </c>
      <c r="E211" s="46" cm="1">
        <f t="array" ref="E211">SUM(IF((LEFT('2-1 采购订单物料明细表报表导出'!$K:$K,7)=E$1)*('2-1 采购订单物料明细表报表导出'!$D:$D=$A211),'2-1 采购订单物料明细表报表导出'!$H:$H,0))</f>
        <v>0</v>
      </c>
      <c r="F211" s="46" cm="1">
        <f t="array" ref="F211">SUM(IF((LEFT('2-1 采购订单物料明细表报表导出'!$K:$K,7)=F$1)*('2-1 采购订单物料明细表报表导出'!$D:$D=$A211),'2-1 采购订单物料明细表报表导出'!$H:$H,0))</f>
        <v>0</v>
      </c>
      <c r="G211" s="46" cm="1">
        <f t="array" ref="G211">SUM(IF((LEFT('2-1 采购订单物料明细表报表导出'!$K:$K,7)=G$1)*('2-1 采购订单物料明细表报表导出'!$D:$D=$A211),'2-1 采购订单物料明细表报表导出'!$H:$H,0))</f>
        <v>0</v>
      </c>
      <c r="H211" s="46" cm="1">
        <f t="array" ref="H211">SUM(IF((LEFT('2-1 采购订单物料明细表报表导出'!$K:$K,7)=H$1)*('2-1 采购订单物料明细表报表导出'!$D:$D=$A211),'2-1 采购订单物料明细表报表导出'!$H:$H,0))</f>
        <v>0</v>
      </c>
      <c r="I211" s="46" cm="1">
        <f t="array" ref="I211">SUM(IF((LEFT('2-1 采购订单物料明细表报表导出'!$K:$K,7)=I$1)*('2-1 采购订单物料明细表报表导出'!$D:$D=$A211),'2-1 采购订单物料明细表报表导出'!$H:$H,0))</f>
        <v>0</v>
      </c>
      <c r="J211" s="46" cm="1">
        <f t="array" ref="J211">SUM(IF((LEFT('2-1 采购订单物料明细表报表导出'!$K:$K,7)=J$1)*('2-1 采购订单物料明细表报表导出'!$D:$D=$A211),'2-1 采购订单物料明细表报表导出'!$H:$H,0))</f>
        <v>0</v>
      </c>
      <c r="K211" s="46" cm="1">
        <f t="array" ref="K211">SUM(IF((LEFT('2-1 采购订单物料明细表报表导出'!$K:$K,7)=K$1)*('2-1 采购订单物料明细表报表导出'!$D:$D=$A211),'2-1 采购订单物料明细表报表导出'!$H:$H,0))</f>
        <v>0</v>
      </c>
      <c r="L211" s="46" cm="1">
        <f t="array" ref="L211">SUM(IF((LEFT('2-1 采购订单物料明细表报表导出'!$K:$K,7)=L$1)*('2-1 采购订单物料明细表报表导出'!$D:$D=$A211),'2-1 采购订单物料明细表报表导出'!$H:$H,0))</f>
        <v>0</v>
      </c>
      <c r="M211" s="46" cm="1">
        <f t="array" ref="M211">SUM(IF((LEFT('2-1 采购订单物料明细表报表导出'!$K:$K,7)=M$1)*('2-1 采购订单物料明细表报表导出'!$D:$D=$A211),'2-1 采购订单物料明细表报表导出'!$H:$H,0))</f>
        <v>0</v>
      </c>
      <c r="N211" s="46" cm="1">
        <f t="array" ref="N211">SUM(IF((LEFT('2-1 采购订单物料明细表报表导出'!$K:$K,7)=N$1)*('2-1 采购订单物料明细表报表导出'!$D:$D=$A211),'2-1 采购订单物料明细表报表导出'!$H:$H,0))</f>
        <v>0</v>
      </c>
      <c r="O211" s="46" cm="1">
        <f t="array" ref="O211">SUM(IF((LEFT('2-1 采购订单物料明细表报表导出'!$K:$K,7)=O$1)*('2-1 采购订单物料明细表报表导出'!$D:$D=$A211),'2-1 采购订单物料明细表报表导出'!$H:$H,0))</f>
        <v>0</v>
      </c>
    </row>
    <row r="212" ht="16.5" spans="1:15">
      <c r="A212" s="17" t="s">
        <v>3634</v>
      </c>
      <c r="B212" s="47" t="s">
        <v>2120</v>
      </c>
      <c r="C212" s="48" t="s">
        <v>2121</v>
      </c>
      <c r="D212" s="46" cm="1">
        <f t="array" ref="D212">SUM(IF((LEFT('2-1 采购订单物料明细表报表导出'!$K:$K,7)=D$1)*('2-1 采购订单物料明细表报表导出'!$D:$D=$A212),'2-1 采购订单物料明细表报表导出'!$H:$H,0))</f>
        <v>0</v>
      </c>
      <c r="E212" s="46" cm="1">
        <f t="array" ref="E212">SUM(IF((LEFT('2-1 采购订单物料明细表报表导出'!$K:$K,7)=E$1)*('2-1 采购订单物料明细表报表导出'!$D:$D=$A212),'2-1 采购订单物料明细表报表导出'!$H:$H,0))</f>
        <v>0</v>
      </c>
      <c r="F212" s="46" cm="1">
        <f t="array" ref="F212">SUM(IF((LEFT('2-1 采购订单物料明细表报表导出'!$K:$K,7)=F$1)*('2-1 采购订单物料明细表报表导出'!$D:$D=$A212),'2-1 采购订单物料明细表报表导出'!$H:$H,0))</f>
        <v>0</v>
      </c>
      <c r="G212" s="46" cm="1">
        <f t="array" ref="G212">SUM(IF((LEFT('2-1 采购订单物料明细表报表导出'!$K:$K,7)=G$1)*('2-1 采购订单物料明细表报表导出'!$D:$D=$A212),'2-1 采购订单物料明细表报表导出'!$H:$H,0))</f>
        <v>0</v>
      </c>
      <c r="H212" s="46" cm="1">
        <f t="array" ref="H212">SUM(IF((LEFT('2-1 采购订单物料明细表报表导出'!$K:$K,7)=H$1)*('2-1 采购订单物料明细表报表导出'!$D:$D=$A212),'2-1 采购订单物料明细表报表导出'!$H:$H,0))</f>
        <v>0</v>
      </c>
      <c r="I212" s="46" cm="1">
        <f t="array" ref="I212">SUM(IF((LEFT('2-1 采购订单物料明细表报表导出'!$K:$K,7)=I$1)*('2-1 采购订单物料明细表报表导出'!$D:$D=$A212),'2-1 采购订单物料明细表报表导出'!$H:$H,0))</f>
        <v>0</v>
      </c>
      <c r="J212" s="46" cm="1">
        <f t="array" ref="J212">SUM(IF((LEFT('2-1 采购订单物料明细表报表导出'!$K:$K,7)=J$1)*('2-1 采购订单物料明细表报表导出'!$D:$D=$A212),'2-1 采购订单物料明细表报表导出'!$H:$H,0))</f>
        <v>0</v>
      </c>
      <c r="K212" s="46" cm="1">
        <f t="array" ref="K212">SUM(IF((LEFT('2-1 采购订单物料明细表报表导出'!$K:$K,7)=K$1)*('2-1 采购订单物料明细表报表导出'!$D:$D=$A212),'2-1 采购订单物料明细表报表导出'!$H:$H,0))</f>
        <v>0</v>
      </c>
      <c r="L212" s="46" cm="1">
        <f t="array" ref="L212">SUM(IF((LEFT('2-1 采购订单物料明细表报表导出'!$K:$K,7)=L$1)*('2-1 采购订单物料明细表报表导出'!$D:$D=$A212),'2-1 采购订单物料明细表报表导出'!$H:$H,0))</f>
        <v>0</v>
      </c>
      <c r="M212" s="46" cm="1">
        <f t="array" ref="M212">SUM(IF((LEFT('2-1 采购订单物料明细表报表导出'!$K:$K,7)=M$1)*('2-1 采购订单物料明细表报表导出'!$D:$D=$A212),'2-1 采购订单物料明细表报表导出'!$H:$H,0))</f>
        <v>0</v>
      </c>
      <c r="N212" s="46" cm="1">
        <f t="array" ref="N212">SUM(IF((LEFT('2-1 采购订单物料明细表报表导出'!$K:$K,7)=N$1)*('2-1 采购订单物料明细表报表导出'!$D:$D=$A212),'2-1 采购订单物料明细表报表导出'!$H:$H,0))</f>
        <v>0</v>
      </c>
      <c r="O212" s="46" cm="1">
        <f t="array" ref="O212">SUM(IF((LEFT('2-1 采购订单物料明细表报表导出'!$K:$K,7)=O$1)*('2-1 采购订单物料明细表报表导出'!$D:$D=$A212),'2-1 采购订单物料明细表报表导出'!$H:$H,0))</f>
        <v>0</v>
      </c>
    </row>
    <row r="213" ht="16.5" spans="1:15">
      <c r="A213" s="17" t="s">
        <v>3635</v>
      </c>
      <c r="B213" s="47" t="s">
        <v>2120</v>
      </c>
      <c r="C213" s="48" t="s">
        <v>2121</v>
      </c>
      <c r="D213" s="46" cm="1">
        <f t="array" ref="D213">SUM(IF((LEFT('2-1 采购订单物料明细表报表导出'!$K:$K,7)=D$1)*('2-1 采购订单物料明细表报表导出'!$D:$D=$A213),'2-1 采购订单物料明细表报表导出'!$H:$H,0))</f>
        <v>0</v>
      </c>
      <c r="E213" s="46" cm="1">
        <f t="array" ref="E213">SUM(IF((LEFT('2-1 采购订单物料明细表报表导出'!$K:$K,7)=E$1)*('2-1 采购订单物料明细表报表导出'!$D:$D=$A213),'2-1 采购订单物料明细表报表导出'!$H:$H,0))</f>
        <v>0</v>
      </c>
      <c r="F213" s="46" cm="1">
        <f t="array" ref="F213">SUM(IF((LEFT('2-1 采购订单物料明细表报表导出'!$K:$K,7)=F$1)*('2-1 采购订单物料明细表报表导出'!$D:$D=$A213),'2-1 采购订单物料明细表报表导出'!$H:$H,0))</f>
        <v>0</v>
      </c>
      <c r="G213" s="46" cm="1">
        <f t="array" ref="G213">SUM(IF((LEFT('2-1 采购订单物料明细表报表导出'!$K:$K,7)=G$1)*('2-1 采购订单物料明细表报表导出'!$D:$D=$A213),'2-1 采购订单物料明细表报表导出'!$H:$H,0))</f>
        <v>0</v>
      </c>
      <c r="H213" s="46" cm="1">
        <f t="array" ref="H213">SUM(IF((LEFT('2-1 采购订单物料明细表报表导出'!$K:$K,7)=H$1)*('2-1 采购订单物料明细表报表导出'!$D:$D=$A213),'2-1 采购订单物料明细表报表导出'!$H:$H,0))</f>
        <v>0</v>
      </c>
      <c r="I213" s="46" cm="1">
        <f t="array" ref="I213">SUM(IF((LEFT('2-1 采购订单物料明细表报表导出'!$K:$K,7)=I$1)*('2-1 采购订单物料明细表报表导出'!$D:$D=$A213),'2-1 采购订单物料明细表报表导出'!$H:$H,0))</f>
        <v>0</v>
      </c>
      <c r="J213" s="46" cm="1">
        <f t="array" ref="J213">SUM(IF((LEFT('2-1 采购订单物料明细表报表导出'!$K:$K,7)=J$1)*('2-1 采购订单物料明细表报表导出'!$D:$D=$A213),'2-1 采购订单物料明细表报表导出'!$H:$H,0))</f>
        <v>0</v>
      </c>
      <c r="K213" s="46" cm="1">
        <f t="array" ref="K213">SUM(IF((LEFT('2-1 采购订单物料明细表报表导出'!$K:$K,7)=K$1)*('2-1 采购订单物料明细表报表导出'!$D:$D=$A213),'2-1 采购订单物料明细表报表导出'!$H:$H,0))</f>
        <v>0</v>
      </c>
      <c r="L213" s="46" cm="1">
        <f t="array" ref="L213">SUM(IF((LEFT('2-1 采购订单物料明细表报表导出'!$K:$K,7)=L$1)*('2-1 采购订单物料明细表报表导出'!$D:$D=$A213),'2-1 采购订单物料明细表报表导出'!$H:$H,0))</f>
        <v>0</v>
      </c>
      <c r="M213" s="46" cm="1">
        <f t="array" ref="M213">SUM(IF((LEFT('2-1 采购订单物料明细表报表导出'!$K:$K,7)=M$1)*('2-1 采购订单物料明细表报表导出'!$D:$D=$A213),'2-1 采购订单物料明细表报表导出'!$H:$H,0))</f>
        <v>0</v>
      </c>
      <c r="N213" s="46" cm="1">
        <f t="array" ref="N213">SUM(IF((LEFT('2-1 采购订单物料明细表报表导出'!$K:$K,7)=N$1)*('2-1 采购订单物料明细表报表导出'!$D:$D=$A213),'2-1 采购订单物料明细表报表导出'!$H:$H,0))</f>
        <v>0</v>
      </c>
      <c r="O213" s="46" cm="1">
        <f t="array" ref="O213">SUM(IF((LEFT('2-1 采购订单物料明细表报表导出'!$K:$K,7)=O$1)*('2-1 采购订单物料明细表报表导出'!$D:$D=$A213),'2-1 采购订单物料明细表报表导出'!$H:$H,0))</f>
        <v>0</v>
      </c>
    </row>
    <row r="214" ht="16.5" spans="1:15">
      <c r="A214" s="17" t="s">
        <v>3636</v>
      </c>
      <c r="B214" s="47" t="s">
        <v>2120</v>
      </c>
      <c r="C214" s="48" t="s">
        <v>2121</v>
      </c>
      <c r="D214" s="46" cm="1">
        <f t="array" ref="D214">SUM(IF((LEFT('2-1 采购订单物料明细表报表导出'!$K:$K,7)=D$1)*('2-1 采购订单物料明细表报表导出'!$D:$D=$A214),'2-1 采购订单物料明细表报表导出'!$H:$H,0))</f>
        <v>0</v>
      </c>
      <c r="E214" s="46" cm="1">
        <f t="array" ref="E214">SUM(IF((LEFT('2-1 采购订单物料明细表报表导出'!$K:$K,7)=E$1)*('2-1 采购订单物料明细表报表导出'!$D:$D=$A214),'2-1 采购订单物料明细表报表导出'!$H:$H,0))</f>
        <v>0</v>
      </c>
      <c r="F214" s="46" cm="1">
        <f t="array" ref="F214">SUM(IF((LEFT('2-1 采购订单物料明细表报表导出'!$K:$K,7)=F$1)*('2-1 采购订单物料明细表报表导出'!$D:$D=$A214),'2-1 采购订单物料明细表报表导出'!$H:$H,0))</f>
        <v>0</v>
      </c>
      <c r="G214" s="46" cm="1">
        <f t="array" ref="G214">SUM(IF((LEFT('2-1 采购订单物料明细表报表导出'!$K:$K,7)=G$1)*('2-1 采购订单物料明细表报表导出'!$D:$D=$A214),'2-1 采购订单物料明细表报表导出'!$H:$H,0))</f>
        <v>0</v>
      </c>
      <c r="H214" s="46" cm="1">
        <f t="array" ref="H214">SUM(IF((LEFT('2-1 采购订单物料明细表报表导出'!$K:$K,7)=H$1)*('2-1 采购订单物料明细表报表导出'!$D:$D=$A214),'2-1 采购订单物料明细表报表导出'!$H:$H,0))</f>
        <v>0</v>
      </c>
      <c r="I214" s="46" cm="1">
        <f t="array" ref="I214">SUM(IF((LEFT('2-1 采购订单物料明细表报表导出'!$K:$K,7)=I$1)*('2-1 采购订单物料明细表报表导出'!$D:$D=$A214),'2-1 采购订单物料明细表报表导出'!$H:$H,0))</f>
        <v>0</v>
      </c>
      <c r="J214" s="46" cm="1">
        <f t="array" ref="J214">SUM(IF((LEFT('2-1 采购订单物料明细表报表导出'!$K:$K,7)=J$1)*('2-1 采购订单物料明细表报表导出'!$D:$D=$A214),'2-1 采购订单物料明细表报表导出'!$H:$H,0))</f>
        <v>0</v>
      </c>
      <c r="K214" s="46" cm="1">
        <f t="array" ref="K214">SUM(IF((LEFT('2-1 采购订单物料明细表报表导出'!$K:$K,7)=K$1)*('2-1 采购订单物料明细表报表导出'!$D:$D=$A214),'2-1 采购订单物料明细表报表导出'!$H:$H,0))</f>
        <v>0</v>
      </c>
      <c r="L214" s="46" cm="1">
        <f t="array" ref="L214">SUM(IF((LEFT('2-1 采购订单物料明细表报表导出'!$K:$K,7)=L$1)*('2-1 采购订单物料明细表报表导出'!$D:$D=$A214),'2-1 采购订单物料明细表报表导出'!$H:$H,0))</f>
        <v>0</v>
      </c>
      <c r="M214" s="46" cm="1">
        <f t="array" ref="M214">SUM(IF((LEFT('2-1 采购订单物料明细表报表导出'!$K:$K,7)=M$1)*('2-1 采购订单物料明细表报表导出'!$D:$D=$A214),'2-1 采购订单物料明细表报表导出'!$H:$H,0))</f>
        <v>0</v>
      </c>
      <c r="N214" s="46" cm="1">
        <f t="array" ref="N214">SUM(IF((LEFT('2-1 采购订单物料明细表报表导出'!$K:$K,7)=N$1)*('2-1 采购订单物料明细表报表导出'!$D:$D=$A214),'2-1 采购订单物料明细表报表导出'!$H:$H,0))</f>
        <v>0</v>
      </c>
      <c r="O214" s="46" cm="1">
        <f t="array" ref="O214">SUM(IF((LEFT('2-1 采购订单物料明细表报表导出'!$K:$K,7)=O$1)*('2-1 采购订单物料明细表报表导出'!$D:$D=$A214),'2-1 采购订单物料明细表报表导出'!$H:$H,0))</f>
        <v>0</v>
      </c>
    </row>
    <row r="215" ht="16.5" spans="1:15">
      <c r="A215" s="17" t="s">
        <v>3637</v>
      </c>
      <c r="B215" s="47" t="s">
        <v>2120</v>
      </c>
      <c r="C215" s="48" t="s">
        <v>2121</v>
      </c>
      <c r="D215" s="46" cm="1">
        <f t="array" ref="D215">SUM(IF((LEFT('2-1 采购订单物料明细表报表导出'!$K:$K,7)=D$1)*('2-1 采购订单物料明细表报表导出'!$D:$D=$A215),'2-1 采购订单物料明细表报表导出'!$H:$H,0))</f>
        <v>0</v>
      </c>
      <c r="E215" s="46" cm="1">
        <f t="array" ref="E215">SUM(IF((LEFT('2-1 采购订单物料明细表报表导出'!$K:$K,7)=E$1)*('2-1 采购订单物料明细表报表导出'!$D:$D=$A215),'2-1 采购订单物料明细表报表导出'!$H:$H,0))</f>
        <v>0</v>
      </c>
      <c r="F215" s="46" cm="1">
        <f t="array" ref="F215">SUM(IF((LEFT('2-1 采购订单物料明细表报表导出'!$K:$K,7)=F$1)*('2-1 采购订单物料明细表报表导出'!$D:$D=$A215),'2-1 采购订单物料明细表报表导出'!$H:$H,0))</f>
        <v>0</v>
      </c>
      <c r="G215" s="46" cm="1">
        <f t="array" ref="G215">SUM(IF((LEFT('2-1 采购订单物料明细表报表导出'!$K:$K,7)=G$1)*('2-1 采购订单物料明细表报表导出'!$D:$D=$A215),'2-1 采购订单物料明细表报表导出'!$H:$H,0))</f>
        <v>0</v>
      </c>
      <c r="H215" s="46" cm="1">
        <f t="array" ref="H215">SUM(IF((LEFT('2-1 采购订单物料明细表报表导出'!$K:$K,7)=H$1)*('2-1 采购订单物料明细表报表导出'!$D:$D=$A215),'2-1 采购订单物料明细表报表导出'!$H:$H,0))</f>
        <v>0</v>
      </c>
      <c r="I215" s="46" cm="1">
        <f t="array" ref="I215">SUM(IF((LEFT('2-1 采购订单物料明细表报表导出'!$K:$K,7)=I$1)*('2-1 采购订单物料明细表报表导出'!$D:$D=$A215),'2-1 采购订单物料明细表报表导出'!$H:$H,0))</f>
        <v>0</v>
      </c>
      <c r="J215" s="46" cm="1">
        <f t="array" ref="J215">SUM(IF((LEFT('2-1 采购订单物料明细表报表导出'!$K:$K,7)=J$1)*('2-1 采购订单物料明细表报表导出'!$D:$D=$A215),'2-1 采购订单物料明细表报表导出'!$H:$H,0))</f>
        <v>0</v>
      </c>
      <c r="K215" s="46" cm="1">
        <f t="array" ref="K215">SUM(IF((LEFT('2-1 采购订单物料明细表报表导出'!$K:$K,7)=K$1)*('2-1 采购订单物料明细表报表导出'!$D:$D=$A215),'2-1 采购订单物料明细表报表导出'!$H:$H,0))</f>
        <v>0</v>
      </c>
      <c r="L215" s="46" cm="1">
        <f t="array" ref="L215">SUM(IF((LEFT('2-1 采购订单物料明细表报表导出'!$K:$K,7)=L$1)*('2-1 采购订单物料明细表报表导出'!$D:$D=$A215),'2-1 采购订单物料明细表报表导出'!$H:$H,0))</f>
        <v>0</v>
      </c>
      <c r="M215" s="46" cm="1">
        <f t="array" ref="M215">SUM(IF((LEFT('2-1 采购订单物料明细表报表导出'!$K:$K,7)=M$1)*('2-1 采购订单物料明细表报表导出'!$D:$D=$A215),'2-1 采购订单物料明细表报表导出'!$H:$H,0))</f>
        <v>0</v>
      </c>
      <c r="N215" s="46" cm="1">
        <f t="array" ref="N215">SUM(IF((LEFT('2-1 采购订单物料明细表报表导出'!$K:$K,7)=N$1)*('2-1 采购订单物料明细表报表导出'!$D:$D=$A215),'2-1 采购订单物料明细表报表导出'!$H:$H,0))</f>
        <v>0</v>
      </c>
      <c r="O215" s="46" cm="1">
        <f t="array" ref="O215">SUM(IF((LEFT('2-1 采购订单物料明细表报表导出'!$K:$K,7)=O$1)*('2-1 采购订单物料明细表报表导出'!$D:$D=$A215),'2-1 采购订单物料明细表报表导出'!$H:$H,0))</f>
        <v>0</v>
      </c>
    </row>
    <row r="216" ht="16.5" spans="1:15">
      <c r="A216" s="17" t="s">
        <v>3638</v>
      </c>
      <c r="B216" s="47" t="s">
        <v>2120</v>
      </c>
      <c r="C216" s="48" t="s">
        <v>2121</v>
      </c>
      <c r="D216" s="46" cm="1">
        <f t="array" ref="D216">SUM(IF((LEFT('2-1 采购订单物料明细表报表导出'!$K:$K,7)=D$1)*('2-1 采购订单物料明细表报表导出'!$D:$D=$A216),'2-1 采购订单物料明细表报表导出'!$H:$H,0))</f>
        <v>0</v>
      </c>
      <c r="E216" s="46" cm="1">
        <f t="array" ref="E216">SUM(IF((LEFT('2-1 采购订单物料明细表报表导出'!$K:$K,7)=E$1)*('2-1 采购订单物料明细表报表导出'!$D:$D=$A216),'2-1 采购订单物料明细表报表导出'!$H:$H,0))</f>
        <v>0</v>
      </c>
      <c r="F216" s="46" cm="1">
        <f t="array" ref="F216">SUM(IF((LEFT('2-1 采购订单物料明细表报表导出'!$K:$K,7)=F$1)*('2-1 采购订单物料明细表报表导出'!$D:$D=$A216),'2-1 采购订单物料明细表报表导出'!$H:$H,0))</f>
        <v>0</v>
      </c>
      <c r="G216" s="46" cm="1">
        <f t="array" ref="G216">SUM(IF((LEFT('2-1 采购订单物料明细表报表导出'!$K:$K,7)=G$1)*('2-1 采购订单物料明细表报表导出'!$D:$D=$A216),'2-1 采购订单物料明细表报表导出'!$H:$H,0))</f>
        <v>0</v>
      </c>
      <c r="H216" s="46" cm="1">
        <f t="array" ref="H216">SUM(IF((LEFT('2-1 采购订单物料明细表报表导出'!$K:$K,7)=H$1)*('2-1 采购订单物料明细表报表导出'!$D:$D=$A216),'2-1 采购订单物料明细表报表导出'!$H:$H,0))</f>
        <v>0</v>
      </c>
      <c r="I216" s="46" cm="1">
        <f t="array" ref="I216">SUM(IF((LEFT('2-1 采购订单物料明细表报表导出'!$K:$K,7)=I$1)*('2-1 采购订单物料明细表报表导出'!$D:$D=$A216),'2-1 采购订单物料明细表报表导出'!$H:$H,0))</f>
        <v>0</v>
      </c>
      <c r="J216" s="46" cm="1">
        <f t="array" ref="J216">SUM(IF((LEFT('2-1 采购订单物料明细表报表导出'!$K:$K,7)=J$1)*('2-1 采购订单物料明细表报表导出'!$D:$D=$A216),'2-1 采购订单物料明细表报表导出'!$H:$H,0))</f>
        <v>0</v>
      </c>
      <c r="K216" s="46" cm="1">
        <f t="array" ref="K216">SUM(IF((LEFT('2-1 采购订单物料明细表报表导出'!$K:$K,7)=K$1)*('2-1 采购订单物料明细表报表导出'!$D:$D=$A216),'2-1 采购订单物料明细表报表导出'!$H:$H,0))</f>
        <v>0</v>
      </c>
      <c r="L216" s="46" cm="1">
        <f t="array" ref="L216">SUM(IF((LEFT('2-1 采购订单物料明细表报表导出'!$K:$K,7)=L$1)*('2-1 采购订单物料明细表报表导出'!$D:$D=$A216),'2-1 采购订单物料明细表报表导出'!$H:$H,0))</f>
        <v>0</v>
      </c>
      <c r="M216" s="46" cm="1">
        <f t="array" ref="M216">SUM(IF((LEFT('2-1 采购订单物料明细表报表导出'!$K:$K,7)=M$1)*('2-1 采购订单物料明细表报表导出'!$D:$D=$A216),'2-1 采购订单物料明细表报表导出'!$H:$H,0))</f>
        <v>0</v>
      </c>
      <c r="N216" s="46" cm="1">
        <f t="array" ref="N216">SUM(IF((LEFT('2-1 采购订单物料明细表报表导出'!$K:$K,7)=N$1)*('2-1 采购订单物料明细表报表导出'!$D:$D=$A216),'2-1 采购订单物料明细表报表导出'!$H:$H,0))</f>
        <v>0</v>
      </c>
      <c r="O216" s="46" cm="1">
        <f t="array" ref="O216">SUM(IF((LEFT('2-1 采购订单物料明细表报表导出'!$K:$K,7)=O$1)*('2-1 采购订单物料明细表报表导出'!$D:$D=$A216),'2-1 采购订单物料明细表报表导出'!$H:$H,0))</f>
        <v>0</v>
      </c>
    </row>
    <row r="217" ht="16.5" spans="1:15">
      <c r="A217" s="17" t="s">
        <v>3639</v>
      </c>
      <c r="B217" s="47" t="s">
        <v>2120</v>
      </c>
      <c r="C217" s="48" t="s">
        <v>2121</v>
      </c>
      <c r="D217" s="46" cm="1">
        <f t="array" ref="D217">SUM(IF((LEFT('2-1 采购订单物料明细表报表导出'!$K:$K,7)=D$1)*('2-1 采购订单物料明细表报表导出'!$D:$D=$A217),'2-1 采购订单物料明细表报表导出'!$H:$H,0))</f>
        <v>0</v>
      </c>
      <c r="E217" s="46" cm="1">
        <f t="array" ref="E217">SUM(IF((LEFT('2-1 采购订单物料明细表报表导出'!$K:$K,7)=E$1)*('2-1 采购订单物料明细表报表导出'!$D:$D=$A217),'2-1 采购订单物料明细表报表导出'!$H:$H,0))</f>
        <v>0</v>
      </c>
      <c r="F217" s="46" cm="1">
        <f t="array" ref="F217">SUM(IF((LEFT('2-1 采购订单物料明细表报表导出'!$K:$K,7)=F$1)*('2-1 采购订单物料明细表报表导出'!$D:$D=$A217),'2-1 采购订单物料明细表报表导出'!$H:$H,0))</f>
        <v>0</v>
      </c>
      <c r="G217" s="46" cm="1">
        <f t="array" ref="G217">SUM(IF((LEFT('2-1 采购订单物料明细表报表导出'!$K:$K,7)=G$1)*('2-1 采购订单物料明细表报表导出'!$D:$D=$A217),'2-1 采购订单物料明细表报表导出'!$H:$H,0))</f>
        <v>0</v>
      </c>
      <c r="H217" s="46" cm="1">
        <f t="array" ref="H217">SUM(IF((LEFT('2-1 采购订单物料明细表报表导出'!$K:$K,7)=H$1)*('2-1 采购订单物料明细表报表导出'!$D:$D=$A217),'2-1 采购订单物料明细表报表导出'!$H:$H,0))</f>
        <v>0</v>
      </c>
      <c r="I217" s="46" cm="1">
        <f t="array" ref="I217">SUM(IF((LEFT('2-1 采购订单物料明细表报表导出'!$K:$K,7)=I$1)*('2-1 采购订单物料明细表报表导出'!$D:$D=$A217),'2-1 采购订单物料明细表报表导出'!$H:$H,0))</f>
        <v>0</v>
      </c>
      <c r="J217" s="46" cm="1">
        <f t="array" ref="J217">SUM(IF((LEFT('2-1 采购订单物料明细表报表导出'!$K:$K,7)=J$1)*('2-1 采购订单物料明细表报表导出'!$D:$D=$A217),'2-1 采购订单物料明细表报表导出'!$H:$H,0))</f>
        <v>0</v>
      </c>
      <c r="K217" s="46" cm="1">
        <f t="array" ref="K217">SUM(IF((LEFT('2-1 采购订单物料明细表报表导出'!$K:$K,7)=K$1)*('2-1 采购订单物料明细表报表导出'!$D:$D=$A217),'2-1 采购订单物料明细表报表导出'!$H:$H,0))</f>
        <v>0</v>
      </c>
      <c r="L217" s="46" cm="1">
        <f t="array" ref="L217">SUM(IF((LEFT('2-1 采购订单物料明细表报表导出'!$K:$K,7)=L$1)*('2-1 采购订单物料明细表报表导出'!$D:$D=$A217),'2-1 采购订单物料明细表报表导出'!$H:$H,0))</f>
        <v>0</v>
      </c>
      <c r="M217" s="46" cm="1">
        <f t="array" ref="M217">SUM(IF((LEFT('2-1 采购订单物料明细表报表导出'!$K:$K,7)=M$1)*('2-1 采购订单物料明细表报表导出'!$D:$D=$A217),'2-1 采购订单物料明细表报表导出'!$H:$H,0))</f>
        <v>0</v>
      </c>
      <c r="N217" s="46" cm="1">
        <f t="array" ref="N217">SUM(IF((LEFT('2-1 采购订单物料明细表报表导出'!$K:$K,7)=N$1)*('2-1 采购订单物料明细表报表导出'!$D:$D=$A217),'2-1 采购订单物料明细表报表导出'!$H:$H,0))</f>
        <v>0</v>
      </c>
      <c r="O217" s="46" cm="1">
        <f t="array" ref="O217">SUM(IF((LEFT('2-1 采购订单物料明细表报表导出'!$K:$K,7)=O$1)*('2-1 采购订单物料明细表报表导出'!$D:$D=$A217),'2-1 采购订单物料明细表报表导出'!$H:$H,0))</f>
        <v>0</v>
      </c>
    </row>
    <row r="218" ht="16.5" spans="1:15">
      <c r="A218" s="17" t="s">
        <v>3640</v>
      </c>
      <c r="B218" s="47" t="s">
        <v>2120</v>
      </c>
      <c r="C218" s="48" t="s">
        <v>2121</v>
      </c>
      <c r="D218" s="46" cm="1">
        <f t="array" ref="D218">SUM(IF((LEFT('2-1 采购订单物料明细表报表导出'!$K:$K,7)=D$1)*('2-1 采购订单物料明细表报表导出'!$D:$D=$A218),'2-1 采购订单物料明细表报表导出'!$H:$H,0))</f>
        <v>0</v>
      </c>
      <c r="E218" s="46" cm="1">
        <f t="array" ref="E218">SUM(IF((LEFT('2-1 采购订单物料明细表报表导出'!$K:$K,7)=E$1)*('2-1 采购订单物料明细表报表导出'!$D:$D=$A218),'2-1 采购订单物料明细表报表导出'!$H:$H,0))</f>
        <v>0</v>
      </c>
      <c r="F218" s="46" cm="1">
        <f t="array" ref="F218">SUM(IF((LEFT('2-1 采购订单物料明细表报表导出'!$K:$K,7)=F$1)*('2-1 采购订单物料明细表报表导出'!$D:$D=$A218),'2-1 采购订单物料明细表报表导出'!$H:$H,0))</f>
        <v>0</v>
      </c>
      <c r="G218" s="46" cm="1">
        <f t="array" ref="G218">SUM(IF((LEFT('2-1 采购订单物料明细表报表导出'!$K:$K,7)=G$1)*('2-1 采购订单物料明细表报表导出'!$D:$D=$A218),'2-1 采购订单物料明细表报表导出'!$H:$H,0))</f>
        <v>0</v>
      </c>
      <c r="H218" s="46" cm="1">
        <f t="array" ref="H218">SUM(IF((LEFT('2-1 采购订单物料明细表报表导出'!$K:$K,7)=H$1)*('2-1 采购订单物料明细表报表导出'!$D:$D=$A218),'2-1 采购订单物料明细表报表导出'!$H:$H,0))</f>
        <v>0</v>
      </c>
      <c r="I218" s="46" cm="1">
        <f t="array" ref="I218">SUM(IF((LEFT('2-1 采购订单物料明细表报表导出'!$K:$K,7)=I$1)*('2-1 采购订单物料明细表报表导出'!$D:$D=$A218),'2-1 采购订单物料明细表报表导出'!$H:$H,0))</f>
        <v>0</v>
      </c>
      <c r="J218" s="46" cm="1">
        <f t="array" ref="J218">SUM(IF((LEFT('2-1 采购订单物料明细表报表导出'!$K:$K,7)=J$1)*('2-1 采购订单物料明细表报表导出'!$D:$D=$A218),'2-1 采购订单物料明细表报表导出'!$H:$H,0))</f>
        <v>0</v>
      </c>
      <c r="K218" s="46" cm="1">
        <f t="array" ref="K218">SUM(IF((LEFT('2-1 采购订单物料明细表报表导出'!$K:$K,7)=K$1)*('2-1 采购订单物料明细表报表导出'!$D:$D=$A218),'2-1 采购订单物料明细表报表导出'!$H:$H,0))</f>
        <v>0</v>
      </c>
      <c r="L218" s="46" cm="1">
        <f t="array" ref="L218">SUM(IF((LEFT('2-1 采购订单物料明细表报表导出'!$K:$K,7)=L$1)*('2-1 采购订单物料明细表报表导出'!$D:$D=$A218),'2-1 采购订单物料明细表报表导出'!$H:$H,0))</f>
        <v>0</v>
      </c>
      <c r="M218" s="46" cm="1">
        <f t="array" ref="M218">SUM(IF((LEFT('2-1 采购订单物料明细表报表导出'!$K:$K,7)=M$1)*('2-1 采购订单物料明细表报表导出'!$D:$D=$A218),'2-1 采购订单物料明细表报表导出'!$H:$H,0))</f>
        <v>0</v>
      </c>
      <c r="N218" s="46" cm="1">
        <f t="array" ref="N218">SUM(IF((LEFT('2-1 采购订单物料明细表报表导出'!$K:$K,7)=N$1)*('2-1 采购订单物料明细表报表导出'!$D:$D=$A218),'2-1 采购订单物料明细表报表导出'!$H:$H,0))</f>
        <v>0</v>
      </c>
      <c r="O218" s="46" cm="1">
        <f t="array" ref="O218">SUM(IF((LEFT('2-1 采购订单物料明细表报表导出'!$K:$K,7)=O$1)*('2-1 采购订单物料明细表报表导出'!$D:$D=$A218),'2-1 采购订单物料明细表报表导出'!$H:$H,0))</f>
        <v>0</v>
      </c>
    </row>
    <row r="219" ht="16.5" spans="1:15">
      <c r="A219" s="17" t="s">
        <v>3641</v>
      </c>
      <c r="B219" s="47" t="s">
        <v>2120</v>
      </c>
      <c r="C219" s="48" t="s">
        <v>2121</v>
      </c>
      <c r="D219" s="46" cm="1">
        <f t="array" ref="D219">SUM(IF((LEFT('2-1 采购订单物料明细表报表导出'!$K:$K,7)=D$1)*('2-1 采购订单物料明细表报表导出'!$D:$D=$A219),'2-1 采购订单物料明细表报表导出'!$H:$H,0))</f>
        <v>0</v>
      </c>
      <c r="E219" s="46" cm="1">
        <f t="array" ref="E219">SUM(IF((LEFT('2-1 采购订单物料明细表报表导出'!$K:$K,7)=E$1)*('2-1 采购订单物料明细表报表导出'!$D:$D=$A219),'2-1 采购订单物料明细表报表导出'!$H:$H,0))</f>
        <v>0</v>
      </c>
      <c r="F219" s="46" cm="1">
        <f t="array" ref="F219">SUM(IF((LEFT('2-1 采购订单物料明细表报表导出'!$K:$K,7)=F$1)*('2-1 采购订单物料明细表报表导出'!$D:$D=$A219),'2-1 采购订单物料明细表报表导出'!$H:$H,0))</f>
        <v>0</v>
      </c>
      <c r="G219" s="46" cm="1">
        <f t="array" ref="G219">SUM(IF((LEFT('2-1 采购订单物料明细表报表导出'!$K:$K,7)=G$1)*('2-1 采购订单物料明细表报表导出'!$D:$D=$A219),'2-1 采购订单物料明细表报表导出'!$H:$H,0))</f>
        <v>0</v>
      </c>
      <c r="H219" s="46" cm="1">
        <f t="array" ref="H219">SUM(IF((LEFT('2-1 采购订单物料明细表报表导出'!$K:$K,7)=H$1)*('2-1 采购订单物料明细表报表导出'!$D:$D=$A219),'2-1 采购订单物料明细表报表导出'!$H:$H,0))</f>
        <v>0</v>
      </c>
      <c r="I219" s="46" cm="1">
        <f t="array" ref="I219">SUM(IF((LEFT('2-1 采购订单物料明细表报表导出'!$K:$K,7)=I$1)*('2-1 采购订单物料明细表报表导出'!$D:$D=$A219),'2-1 采购订单物料明细表报表导出'!$H:$H,0))</f>
        <v>0</v>
      </c>
      <c r="J219" s="46" cm="1">
        <f t="array" ref="J219">SUM(IF((LEFT('2-1 采购订单物料明细表报表导出'!$K:$K,7)=J$1)*('2-1 采购订单物料明细表报表导出'!$D:$D=$A219),'2-1 采购订单物料明细表报表导出'!$H:$H,0))</f>
        <v>0</v>
      </c>
      <c r="K219" s="46" cm="1">
        <f t="array" ref="K219">SUM(IF((LEFT('2-1 采购订单物料明细表报表导出'!$K:$K,7)=K$1)*('2-1 采购订单物料明细表报表导出'!$D:$D=$A219),'2-1 采购订单物料明细表报表导出'!$H:$H,0))</f>
        <v>0</v>
      </c>
      <c r="L219" s="46" cm="1">
        <f t="array" ref="L219">SUM(IF((LEFT('2-1 采购订单物料明细表报表导出'!$K:$K,7)=L$1)*('2-1 采购订单物料明细表报表导出'!$D:$D=$A219),'2-1 采购订单物料明细表报表导出'!$H:$H,0))</f>
        <v>0</v>
      </c>
      <c r="M219" s="46" cm="1">
        <f t="array" ref="M219">SUM(IF((LEFT('2-1 采购订单物料明细表报表导出'!$K:$K,7)=M$1)*('2-1 采购订单物料明细表报表导出'!$D:$D=$A219),'2-1 采购订单物料明细表报表导出'!$H:$H,0))</f>
        <v>0</v>
      </c>
      <c r="N219" s="46" cm="1">
        <f t="array" ref="N219">SUM(IF((LEFT('2-1 采购订单物料明细表报表导出'!$K:$K,7)=N$1)*('2-1 采购订单物料明细表报表导出'!$D:$D=$A219),'2-1 采购订单物料明细表报表导出'!$H:$H,0))</f>
        <v>0</v>
      </c>
      <c r="O219" s="46" cm="1">
        <f t="array" ref="O219">SUM(IF((LEFT('2-1 采购订单物料明细表报表导出'!$K:$K,7)=O$1)*('2-1 采购订单物料明细表报表导出'!$D:$D=$A219),'2-1 采购订单物料明细表报表导出'!$H:$H,0))</f>
        <v>0</v>
      </c>
    </row>
    <row r="220" ht="16.5" spans="1:15">
      <c r="A220" s="17" t="s">
        <v>3642</v>
      </c>
      <c r="B220" s="47" t="s">
        <v>2120</v>
      </c>
      <c r="C220" s="48" t="s">
        <v>2121</v>
      </c>
      <c r="D220" s="46" cm="1">
        <f t="array" ref="D220">SUM(IF((LEFT('2-1 采购订单物料明细表报表导出'!$K:$K,7)=D$1)*('2-1 采购订单物料明细表报表导出'!$D:$D=$A220),'2-1 采购订单物料明细表报表导出'!$H:$H,0))</f>
        <v>0</v>
      </c>
      <c r="E220" s="46" cm="1">
        <f t="array" ref="E220">SUM(IF((LEFT('2-1 采购订单物料明细表报表导出'!$K:$K,7)=E$1)*('2-1 采购订单物料明细表报表导出'!$D:$D=$A220),'2-1 采购订单物料明细表报表导出'!$H:$H,0))</f>
        <v>0</v>
      </c>
      <c r="F220" s="46" cm="1">
        <f t="array" ref="F220">SUM(IF((LEFT('2-1 采购订单物料明细表报表导出'!$K:$K,7)=F$1)*('2-1 采购订单物料明细表报表导出'!$D:$D=$A220),'2-1 采购订单物料明细表报表导出'!$H:$H,0))</f>
        <v>0</v>
      </c>
      <c r="G220" s="46" cm="1">
        <f t="array" ref="G220">SUM(IF((LEFT('2-1 采购订单物料明细表报表导出'!$K:$K,7)=G$1)*('2-1 采购订单物料明细表报表导出'!$D:$D=$A220),'2-1 采购订单物料明细表报表导出'!$H:$H,0))</f>
        <v>0</v>
      </c>
      <c r="H220" s="46" cm="1">
        <f t="array" ref="H220">SUM(IF((LEFT('2-1 采购订单物料明细表报表导出'!$K:$K,7)=H$1)*('2-1 采购订单物料明细表报表导出'!$D:$D=$A220),'2-1 采购订单物料明细表报表导出'!$H:$H,0))</f>
        <v>0</v>
      </c>
      <c r="I220" s="46" cm="1">
        <f t="array" ref="I220">SUM(IF((LEFT('2-1 采购订单物料明细表报表导出'!$K:$K,7)=I$1)*('2-1 采购订单物料明细表报表导出'!$D:$D=$A220),'2-1 采购订单物料明细表报表导出'!$H:$H,0))</f>
        <v>0</v>
      </c>
      <c r="J220" s="46" cm="1">
        <f t="array" ref="J220">SUM(IF((LEFT('2-1 采购订单物料明细表报表导出'!$K:$K,7)=J$1)*('2-1 采购订单物料明细表报表导出'!$D:$D=$A220),'2-1 采购订单物料明细表报表导出'!$H:$H,0))</f>
        <v>0</v>
      </c>
      <c r="K220" s="46" cm="1">
        <f t="array" ref="K220">SUM(IF((LEFT('2-1 采购订单物料明细表报表导出'!$K:$K,7)=K$1)*('2-1 采购订单物料明细表报表导出'!$D:$D=$A220),'2-1 采购订单物料明细表报表导出'!$H:$H,0))</f>
        <v>0</v>
      </c>
      <c r="L220" s="46" cm="1">
        <f t="array" ref="L220">SUM(IF((LEFT('2-1 采购订单物料明细表报表导出'!$K:$K,7)=L$1)*('2-1 采购订单物料明细表报表导出'!$D:$D=$A220),'2-1 采购订单物料明细表报表导出'!$H:$H,0))</f>
        <v>0</v>
      </c>
      <c r="M220" s="46" cm="1">
        <f t="array" ref="M220">SUM(IF((LEFT('2-1 采购订单物料明细表报表导出'!$K:$K,7)=M$1)*('2-1 采购订单物料明细表报表导出'!$D:$D=$A220),'2-1 采购订单物料明细表报表导出'!$H:$H,0))</f>
        <v>0</v>
      </c>
      <c r="N220" s="46" cm="1">
        <f t="array" ref="N220">SUM(IF((LEFT('2-1 采购订单物料明细表报表导出'!$K:$K,7)=N$1)*('2-1 采购订单物料明细表报表导出'!$D:$D=$A220),'2-1 采购订单物料明细表报表导出'!$H:$H,0))</f>
        <v>0</v>
      </c>
      <c r="O220" s="46" cm="1">
        <f t="array" ref="O220">SUM(IF((LEFT('2-1 采购订单物料明细表报表导出'!$K:$K,7)=O$1)*('2-1 采购订单物料明细表报表导出'!$D:$D=$A220),'2-1 采购订单物料明细表报表导出'!$H:$H,0))</f>
        <v>0</v>
      </c>
    </row>
    <row r="221" ht="16.5" spans="1:15">
      <c r="A221" s="17" t="s">
        <v>3643</v>
      </c>
      <c r="B221" s="47" t="s">
        <v>2120</v>
      </c>
      <c r="C221" s="48" t="s">
        <v>2121</v>
      </c>
      <c r="D221" s="46" cm="1">
        <f t="array" ref="D221">SUM(IF((LEFT('2-1 采购订单物料明细表报表导出'!$K:$K,7)=D$1)*('2-1 采购订单物料明细表报表导出'!$D:$D=$A221),'2-1 采购订单物料明细表报表导出'!$H:$H,0))</f>
        <v>0</v>
      </c>
      <c r="E221" s="46" cm="1">
        <f t="array" ref="E221">SUM(IF((LEFT('2-1 采购订单物料明细表报表导出'!$K:$K,7)=E$1)*('2-1 采购订单物料明细表报表导出'!$D:$D=$A221),'2-1 采购订单物料明细表报表导出'!$H:$H,0))</f>
        <v>0</v>
      </c>
      <c r="F221" s="46" cm="1">
        <f t="array" ref="F221">SUM(IF((LEFT('2-1 采购订单物料明细表报表导出'!$K:$K,7)=F$1)*('2-1 采购订单物料明细表报表导出'!$D:$D=$A221),'2-1 采购订单物料明细表报表导出'!$H:$H,0))</f>
        <v>0</v>
      </c>
      <c r="G221" s="46" cm="1">
        <f t="array" ref="G221">SUM(IF((LEFT('2-1 采购订单物料明细表报表导出'!$K:$K,7)=G$1)*('2-1 采购订单物料明细表报表导出'!$D:$D=$A221),'2-1 采购订单物料明细表报表导出'!$H:$H,0))</f>
        <v>0</v>
      </c>
      <c r="H221" s="46" cm="1">
        <f t="array" ref="H221">SUM(IF((LEFT('2-1 采购订单物料明细表报表导出'!$K:$K,7)=H$1)*('2-1 采购订单物料明细表报表导出'!$D:$D=$A221),'2-1 采购订单物料明细表报表导出'!$H:$H,0))</f>
        <v>0</v>
      </c>
      <c r="I221" s="46" cm="1">
        <f t="array" ref="I221">SUM(IF((LEFT('2-1 采购订单物料明细表报表导出'!$K:$K,7)=I$1)*('2-1 采购订单物料明细表报表导出'!$D:$D=$A221),'2-1 采购订单物料明细表报表导出'!$H:$H,0))</f>
        <v>0</v>
      </c>
      <c r="J221" s="46" cm="1">
        <f t="array" ref="J221">SUM(IF((LEFT('2-1 采购订单物料明细表报表导出'!$K:$K,7)=J$1)*('2-1 采购订单物料明细表报表导出'!$D:$D=$A221),'2-1 采购订单物料明细表报表导出'!$H:$H,0))</f>
        <v>0</v>
      </c>
      <c r="K221" s="46" cm="1">
        <f t="array" ref="K221">SUM(IF((LEFT('2-1 采购订单物料明细表报表导出'!$K:$K,7)=K$1)*('2-1 采购订单物料明细表报表导出'!$D:$D=$A221),'2-1 采购订单物料明细表报表导出'!$H:$H,0))</f>
        <v>0</v>
      </c>
      <c r="L221" s="46" cm="1">
        <f t="array" ref="L221">SUM(IF((LEFT('2-1 采购订单物料明细表报表导出'!$K:$K,7)=L$1)*('2-1 采购订单物料明细表报表导出'!$D:$D=$A221),'2-1 采购订单物料明细表报表导出'!$H:$H,0))</f>
        <v>0</v>
      </c>
      <c r="M221" s="46" cm="1">
        <f t="array" ref="M221">SUM(IF((LEFT('2-1 采购订单物料明细表报表导出'!$K:$K,7)=M$1)*('2-1 采购订单物料明细表报表导出'!$D:$D=$A221),'2-1 采购订单物料明细表报表导出'!$H:$H,0))</f>
        <v>0</v>
      </c>
      <c r="N221" s="46" cm="1">
        <f t="array" ref="N221">SUM(IF((LEFT('2-1 采购订单物料明细表报表导出'!$K:$K,7)=N$1)*('2-1 采购订单物料明细表报表导出'!$D:$D=$A221),'2-1 采购订单物料明细表报表导出'!$H:$H,0))</f>
        <v>0</v>
      </c>
      <c r="O221" s="46" cm="1">
        <f t="array" ref="O221">SUM(IF((LEFT('2-1 采购订单物料明细表报表导出'!$K:$K,7)=O$1)*('2-1 采购订单物料明细表报表导出'!$D:$D=$A221),'2-1 采购订单物料明细表报表导出'!$H:$H,0))</f>
        <v>0</v>
      </c>
    </row>
    <row r="222" ht="16.5" spans="1:15">
      <c r="A222" s="17" t="s">
        <v>3644</v>
      </c>
      <c r="B222" s="47" t="s">
        <v>2120</v>
      </c>
      <c r="C222" s="48" t="s">
        <v>2121</v>
      </c>
      <c r="D222" s="46" cm="1">
        <f t="array" ref="D222">SUM(IF((LEFT('2-1 采购订单物料明细表报表导出'!$K:$K,7)=D$1)*('2-1 采购订单物料明细表报表导出'!$D:$D=$A222),'2-1 采购订单物料明细表报表导出'!$H:$H,0))</f>
        <v>0</v>
      </c>
      <c r="E222" s="46" cm="1">
        <f t="array" ref="E222">SUM(IF((LEFT('2-1 采购订单物料明细表报表导出'!$K:$K,7)=E$1)*('2-1 采购订单物料明细表报表导出'!$D:$D=$A222),'2-1 采购订单物料明细表报表导出'!$H:$H,0))</f>
        <v>0</v>
      </c>
      <c r="F222" s="46" cm="1">
        <f t="array" ref="F222">SUM(IF((LEFT('2-1 采购订单物料明细表报表导出'!$K:$K,7)=F$1)*('2-1 采购订单物料明细表报表导出'!$D:$D=$A222),'2-1 采购订单物料明细表报表导出'!$H:$H,0))</f>
        <v>0</v>
      </c>
      <c r="G222" s="46" cm="1">
        <f t="array" ref="G222">SUM(IF((LEFT('2-1 采购订单物料明细表报表导出'!$K:$K,7)=G$1)*('2-1 采购订单物料明细表报表导出'!$D:$D=$A222),'2-1 采购订单物料明细表报表导出'!$H:$H,0))</f>
        <v>0</v>
      </c>
      <c r="H222" s="46" cm="1">
        <f t="array" ref="H222">SUM(IF((LEFT('2-1 采购订单物料明细表报表导出'!$K:$K,7)=H$1)*('2-1 采购订单物料明细表报表导出'!$D:$D=$A222),'2-1 采购订单物料明细表报表导出'!$H:$H,0))</f>
        <v>0</v>
      </c>
      <c r="I222" s="46" cm="1">
        <f t="array" ref="I222">SUM(IF((LEFT('2-1 采购订单物料明细表报表导出'!$K:$K,7)=I$1)*('2-1 采购订单物料明细表报表导出'!$D:$D=$A222),'2-1 采购订单物料明细表报表导出'!$H:$H,0))</f>
        <v>0</v>
      </c>
      <c r="J222" s="46" cm="1">
        <f t="array" ref="J222">SUM(IF((LEFT('2-1 采购订单物料明细表报表导出'!$K:$K,7)=J$1)*('2-1 采购订单物料明细表报表导出'!$D:$D=$A222),'2-1 采购订单物料明细表报表导出'!$H:$H,0))</f>
        <v>0</v>
      </c>
      <c r="K222" s="46" cm="1">
        <f t="array" ref="K222">SUM(IF((LEFT('2-1 采购订单物料明细表报表导出'!$K:$K,7)=K$1)*('2-1 采购订单物料明细表报表导出'!$D:$D=$A222),'2-1 采购订单物料明细表报表导出'!$H:$H,0))</f>
        <v>0</v>
      </c>
      <c r="L222" s="46" cm="1">
        <f t="array" ref="L222">SUM(IF((LEFT('2-1 采购订单物料明细表报表导出'!$K:$K,7)=L$1)*('2-1 采购订单物料明细表报表导出'!$D:$D=$A222),'2-1 采购订单物料明细表报表导出'!$H:$H,0))</f>
        <v>0</v>
      </c>
      <c r="M222" s="46" cm="1">
        <f t="array" ref="M222">SUM(IF((LEFT('2-1 采购订单物料明细表报表导出'!$K:$K,7)=M$1)*('2-1 采购订单物料明细表报表导出'!$D:$D=$A222),'2-1 采购订单物料明细表报表导出'!$H:$H,0))</f>
        <v>0</v>
      </c>
      <c r="N222" s="46" cm="1">
        <f t="array" ref="N222">SUM(IF((LEFT('2-1 采购订单物料明细表报表导出'!$K:$K,7)=N$1)*('2-1 采购订单物料明细表报表导出'!$D:$D=$A222),'2-1 采购订单物料明细表报表导出'!$H:$H,0))</f>
        <v>0</v>
      </c>
      <c r="O222" s="46" cm="1">
        <f t="array" ref="O222">SUM(IF((LEFT('2-1 采购订单物料明细表报表导出'!$K:$K,7)=O$1)*('2-1 采购订单物料明细表报表导出'!$D:$D=$A222),'2-1 采购订单物料明细表报表导出'!$H:$H,0))</f>
        <v>0</v>
      </c>
    </row>
    <row r="223" ht="16.5" spans="1:15">
      <c r="A223" s="17" t="s">
        <v>3645</v>
      </c>
      <c r="B223" s="47" t="s">
        <v>2120</v>
      </c>
      <c r="C223" s="48" t="s">
        <v>2121</v>
      </c>
      <c r="D223" s="46" cm="1">
        <f t="array" ref="D223">SUM(IF((LEFT('2-1 采购订单物料明细表报表导出'!$K:$K,7)=D$1)*('2-1 采购订单物料明细表报表导出'!$D:$D=$A223),'2-1 采购订单物料明细表报表导出'!$H:$H,0))</f>
        <v>0</v>
      </c>
      <c r="E223" s="46" cm="1">
        <f t="array" ref="E223">SUM(IF((LEFT('2-1 采购订单物料明细表报表导出'!$K:$K,7)=E$1)*('2-1 采购订单物料明细表报表导出'!$D:$D=$A223),'2-1 采购订单物料明细表报表导出'!$H:$H,0))</f>
        <v>0</v>
      </c>
      <c r="F223" s="46" cm="1">
        <f t="array" ref="F223">SUM(IF((LEFT('2-1 采购订单物料明细表报表导出'!$K:$K,7)=F$1)*('2-1 采购订单物料明细表报表导出'!$D:$D=$A223),'2-1 采购订单物料明细表报表导出'!$H:$H,0))</f>
        <v>0</v>
      </c>
      <c r="G223" s="46" cm="1">
        <f t="array" ref="G223">SUM(IF((LEFT('2-1 采购订单物料明细表报表导出'!$K:$K,7)=G$1)*('2-1 采购订单物料明细表报表导出'!$D:$D=$A223),'2-1 采购订单物料明细表报表导出'!$H:$H,0))</f>
        <v>0</v>
      </c>
      <c r="H223" s="46" cm="1">
        <f t="array" ref="H223">SUM(IF((LEFT('2-1 采购订单物料明细表报表导出'!$K:$K,7)=H$1)*('2-1 采购订单物料明细表报表导出'!$D:$D=$A223),'2-1 采购订单物料明细表报表导出'!$H:$H,0))</f>
        <v>0</v>
      </c>
      <c r="I223" s="46" cm="1">
        <f t="array" ref="I223">SUM(IF((LEFT('2-1 采购订单物料明细表报表导出'!$K:$K,7)=I$1)*('2-1 采购订单物料明细表报表导出'!$D:$D=$A223),'2-1 采购订单物料明细表报表导出'!$H:$H,0))</f>
        <v>0</v>
      </c>
      <c r="J223" s="46" cm="1">
        <f t="array" ref="J223">SUM(IF((LEFT('2-1 采购订单物料明细表报表导出'!$K:$K,7)=J$1)*('2-1 采购订单物料明细表报表导出'!$D:$D=$A223),'2-1 采购订单物料明细表报表导出'!$H:$H,0))</f>
        <v>0</v>
      </c>
      <c r="K223" s="46" cm="1">
        <f t="array" ref="K223">SUM(IF((LEFT('2-1 采购订单物料明细表报表导出'!$K:$K,7)=K$1)*('2-1 采购订单物料明细表报表导出'!$D:$D=$A223),'2-1 采购订单物料明细表报表导出'!$H:$H,0))</f>
        <v>0</v>
      </c>
      <c r="L223" s="46" cm="1">
        <f t="array" ref="L223">SUM(IF((LEFT('2-1 采购订单物料明细表报表导出'!$K:$K,7)=L$1)*('2-1 采购订单物料明细表报表导出'!$D:$D=$A223),'2-1 采购订单物料明细表报表导出'!$H:$H,0))</f>
        <v>0</v>
      </c>
      <c r="M223" s="46" cm="1">
        <f t="array" ref="M223">SUM(IF((LEFT('2-1 采购订单物料明细表报表导出'!$K:$K,7)=M$1)*('2-1 采购订单物料明细表报表导出'!$D:$D=$A223),'2-1 采购订单物料明细表报表导出'!$H:$H,0))</f>
        <v>0</v>
      </c>
      <c r="N223" s="46" cm="1">
        <f t="array" ref="N223">SUM(IF((LEFT('2-1 采购订单物料明细表报表导出'!$K:$K,7)=N$1)*('2-1 采购订单物料明细表报表导出'!$D:$D=$A223),'2-1 采购订单物料明细表报表导出'!$H:$H,0))</f>
        <v>0</v>
      </c>
      <c r="O223" s="46" cm="1">
        <f t="array" ref="O223">SUM(IF((LEFT('2-1 采购订单物料明细表报表导出'!$K:$K,7)=O$1)*('2-1 采购订单物料明细表报表导出'!$D:$D=$A223),'2-1 采购订单物料明细表报表导出'!$H:$H,0))</f>
        <v>0</v>
      </c>
    </row>
    <row r="224" ht="16.5" spans="1:15">
      <c r="A224" s="17" t="s">
        <v>3646</v>
      </c>
      <c r="B224" s="47" t="s">
        <v>2120</v>
      </c>
      <c r="C224" s="48" t="s">
        <v>2121</v>
      </c>
      <c r="D224" s="46" cm="1">
        <f t="array" ref="D224">SUM(IF((LEFT('2-1 采购订单物料明细表报表导出'!$K:$K,7)=D$1)*('2-1 采购订单物料明细表报表导出'!$D:$D=$A224),'2-1 采购订单物料明细表报表导出'!$H:$H,0))</f>
        <v>0</v>
      </c>
      <c r="E224" s="46" cm="1">
        <f t="array" ref="E224">SUM(IF((LEFT('2-1 采购订单物料明细表报表导出'!$K:$K,7)=E$1)*('2-1 采购订单物料明细表报表导出'!$D:$D=$A224),'2-1 采购订单物料明细表报表导出'!$H:$H,0))</f>
        <v>0</v>
      </c>
      <c r="F224" s="46" cm="1">
        <f t="array" ref="F224">SUM(IF((LEFT('2-1 采购订单物料明细表报表导出'!$K:$K,7)=F$1)*('2-1 采购订单物料明细表报表导出'!$D:$D=$A224),'2-1 采购订单物料明细表报表导出'!$H:$H,0))</f>
        <v>0</v>
      </c>
      <c r="G224" s="46" cm="1">
        <f t="array" ref="G224">SUM(IF((LEFT('2-1 采购订单物料明细表报表导出'!$K:$K,7)=G$1)*('2-1 采购订单物料明细表报表导出'!$D:$D=$A224),'2-1 采购订单物料明细表报表导出'!$H:$H,0))</f>
        <v>0</v>
      </c>
      <c r="H224" s="46" cm="1">
        <f t="array" ref="H224">SUM(IF((LEFT('2-1 采购订单物料明细表报表导出'!$K:$K,7)=H$1)*('2-1 采购订单物料明细表报表导出'!$D:$D=$A224),'2-1 采购订单物料明细表报表导出'!$H:$H,0))</f>
        <v>0</v>
      </c>
      <c r="I224" s="46" cm="1">
        <f t="array" ref="I224">SUM(IF((LEFT('2-1 采购订单物料明细表报表导出'!$K:$K,7)=I$1)*('2-1 采购订单物料明细表报表导出'!$D:$D=$A224),'2-1 采购订单物料明细表报表导出'!$H:$H,0))</f>
        <v>0</v>
      </c>
      <c r="J224" s="46" cm="1">
        <f t="array" ref="J224">SUM(IF((LEFT('2-1 采购订单物料明细表报表导出'!$K:$K,7)=J$1)*('2-1 采购订单物料明细表报表导出'!$D:$D=$A224),'2-1 采购订单物料明细表报表导出'!$H:$H,0))</f>
        <v>0</v>
      </c>
      <c r="K224" s="46" cm="1">
        <f t="array" ref="K224">SUM(IF((LEFT('2-1 采购订单物料明细表报表导出'!$K:$K,7)=K$1)*('2-1 采购订单物料明细表报表导出'!$D:$D=$A224),'2-1 采购订单物料明细表报表导出'!$H:$H,0))</f>
        <v>0</v>
      </c>
      <c r="L224" s="46" cm="1">
        <f t="array" ref="L224">SUM(IF((LEFT('2-1 采购订单物料明细表报表导出'!$K:$K,7)=L$1)*('2-1 采购订单物料明细表报表导出'!$D:$D=$A224),'2-1 采购订单物料明细表报表导出'!$H:$H,0))</f>
        <v>0</v>
      </c>
      <c r="M224" s="46" cm="1">
        <f t="array" ref="M224">SUM(IF((LEFT('2-1 采购订单物料明细表报表导出'!$K:$K,7)=M$1)*('2-1 采购订单物料明细表报表导出'!$D:$D=$A224),'2-1 采购订单物料明细表报表导出'!$H:$H,0))</f>
        <v>0</v>
      </c>
      <c r="N224" s="46" cm="1">
        <f t="array" ref="N224">SUM(IF((LEFT('2-1 采购订单物料明细表报表导出'!$K:$K,7)=N$1)*('2-1 采购订单物料明细表报表导出'!$D:$D=$A224),'2-1 采购订单物料明细表报表导出'!$H:$H,0))</f>
        <v>0</v>
      </c>
      <c r="O224" s="46" cm="1">
        <f t="array" ref="O224">SUM(IF((LEFT('2-1 采购订单物料明细表报表导出'!$K:$K,7)=O$1)*('2-1 采购订单物料明细表报表导出'!$D:$D=$A224),'2-1 采购订单物料明细表报表导出'!$H:$H,0))</f>
        <v>0</v>
      </c>
    </row>
    <row r="225" ht="16.5" spans="1:15">
      <c r="A225" s="17" t="s">
        <v>3647</v>
      </c>
      <c r="B225" s="47" t="s">
        <v>2120</v>
      </c>
      <c r="C225" s="48" t="s">
        <v>2121</v>
      </c>
      <c r="D225" s="46" cm="1">
        <f t="array" ref="D225">SUM(IF((LEFT('2-1 采购订单物料明细表报表导出'!$K:$K,7)=D$1)*('2-1 采购订单物料明细表报表导出'!$D:$D=$A225),'2-1 采购订单物料明细表报表导出'!$H:$H,0))</f>
        <v>0</v>
      </c>
      <c r="E225" s="46" cm="1">
        <f t="array" ref="E225">SUM(IF((LEFT('2-1 采购订单物料明细表报表导出'!$K:$K,7)=E$1)*('2-1 采购订单物料明细表报表导出'!$D:$D=$A225),'2-1 采购订单物料明细表报表导出'!$H:$H,0))</f>
        <v>0</v>
      </c>
      <c r="F225" s="46" cm="1">
        <f t="array" ref="F225">SUM(IF((LEFT('2-1 采购订单物料明细表报表导出'!$K:$K,7)=F$1)*('2-1 采购订单物料明细表报表导出'!$D:$D=$A225),'2-1 采购订单物料明细表报表导出'!$H:$H,0))</f>
        <v>0</v>
      </c>
      <c r="G225" s="46" cm="1">
        <f t="array" ref="G225">SUM(IF((LEFT('2-1 采购订单物料明细表报表导出'!$K:$K,7)=G$1)*('2-1 采购订单物料明细表报表导出'!$D:$D=$A225),'2-1 采购订单物料明细表报表导出'!$H:$H,0))</f>
        <v>0</v>
      </c>
      <c r="H225" s="46" cm="1">
        <f t="array" ref="H225">SUM(IF((LEFT('2-1 采购订单物料明细表报表导出'!$K:$K,7)=H$1)*('2-1 采购订单物料明细表报表导出'!$D:$D=$A225),'2-1 采购订单物料明细表报表导出'!$H:$H,0))</f>
        <v>0</v>
      </c>
      <c r="I225" s="46" cm="1">
        <f t="array" ref="I225">SUM(IF((LEFT('2-1 采购订单物料明细表报表导出'!$K:$K,7)=I$1)*('2-1 采购订单物料明细表报表导出'!$D:$D=$A225),'2-1 采购订单物料明细表报表导出'!$H:$H,0))</f>
        <v>0</v>
      </c>
      <c r="J225" s="46" cm="1">
        <f t="array" ref="J225">SUM(IF((LEFT('2-1 采购订单物料明细表报表导出'!$K:$K,7)=J$1)*('2-1 采购订单物料明细表报表导出'!$D:$D=$A225),'2-1 采购订单物料明细表报表导出'!$H:$H,0))</f>
        <v>0</v>
      </c>
      <c r="K225" s="46" cm="1">
        <f t="array" ref="K225">SUM(IF((LEFT('2-1 采购订单物料明细表报表导出'!$K:$K,7)=K$1)*('2-1 采购订单物料明细表报表导出'!$D:$D=$A225),'2-1 采购订单物料明细表报表导出'!$H:$H,0))</f>
        <v>0</v>
      </c>
      <c r="L225" s="46" cm="1">
        <f t="array" ref="L225">SUM(IF((LEFT('2-1 采购订单物料明细表报表导出'!$K:$K,7)=L$1)*('2-1 采购订单物料明细表报表导出'!$D:$D=$A225),'2-1 采购订单物料明细表报表导出'!$H:$H,0))</f>
        <v>0</v>
      </c>
      <c r="M225" s="46" cm="1">
        <f t="array" ref="M225">SUM(IF((LEFT('2-1 采购订单物料明细表报表导出'!$K:$K,7)=M$1)*('2-1 采购订单物料明细表报表导出'!$D:$D=$A225),'2-1 采购订单物料明细表报表导出'!$H:$H,0))</f>
        <v>0</v>
      </c>
      <c r="N225" s="46" cm="1">
        <f t="array" ref="N225">SUM(IF((LEFT('2-1 采购订单物料明细表报表导出'!$K:$K,7)=N$1)*('2-1 采购订单物料明细表报表导出'!$D:$D=$A225),'2-1 采购订单物料明细表报表导出'!$H:$H,0))</f>
        <v>0</v>
      </c>
      <c r="O225" s="46" cm="1">
        <f t="array" ref="O225">SUM(IF((LEFT('2-1 采购订单物料明细表报表导出'!$K:$K,7)=O$1)*('2-1 采购订单物料明细表报表导出'!$D:$D=$A225),'2-1 采购订单物料明细表报表导出'!$H:$H,0))</f>
        <v>0</v>
      </c>
    </row>
    <row r="226" ht="16.5" spans="1:15">
      <c r="A226" s="17" t="s">
        <v>3648</v>
      </c>
      <c r="B226" s="47" t="s">
        <v>2120</v>
      </c>
      <c r="C226" s="48" t="s">
        <v>2121</v>
      </c>
      <c r="D226" s="46" cm="1">
        <f t="array" ref="D226">SUM(IF((LEFT('2-1 采购订单物料明细表报表导出'!$K:$K,7)=D$1)*('2-1 采购订单物料明细表报表导出'!$D:$D=$A226),'2-1 采购订单物料明细表报表导出'!$H:$H,0))</f>
        <v>0</v>
      </c>
      <c r="E226" s="46" cm="1">
        <f t="array" ref="E226">SUM(IF((LEFT('2-1 采购订单物料明细表报表导出'!$K:$K,7)=E$1)*('2-1 采购订单物料明细表报表导出'!$D:$D=$A226),'2-1 采购订单物料明细表报表导出'!$H:$H,0))</f>
        <v>0</v>
      </c>
      <c r="F226" s="46" cm="1">
        <f t="array" ref="F226">SUM(IF((LEFT('2-1 采购订单物料明细表报表导出'!$K:$K,7)=F$1)*('2-1 采购订单物料明细表报表导出'!$D:$D=$A226),'2-1 采购订单物料明细表报表导出'!$H:$H,0))</f>
        <v>0</v>
      </c>
      <c r="G226" s="46" cm="1">
        <f t="array" ref="G226">SUM(IF((LEFT('2-1 采购订单物料明细表报表导出'!$K:$K,7)=G$1)*('2-1 采购订单物料明细表报表导出'!$D:$D=$A226),'2-1 采购订单物料明细表报表导出'!$H:$H,0))</f>
        <v>0</v>
      </c>
      <c r="H226" s="46" cm="1">
        <f t="array" ref="H226">SUM(IF((LEFT('2-1 采购订单物料明细表报表导出'!$K:$K,7)=H$1)*('2-1 采购订单物料明细表报表导出'!$D:$D=$A226),'2-1 采购订单物料明细表报表导出'!$H:$H,0))</f>
        <v>0</v>
      </c>
      <c r="I226" s="46" cm="1">
        <f t="array" ref="I226">SUM(IF((LEFT('2-1 采购订单物料明细表报表导出'!$K:$K,7)=I$1)*('2-1 采购订单物料明细表报表导出'!$D:$D=$A226),'2-1 采购订单物料明细表报表导出'!$H:$H,0))</f>
        <v>0</v>
      </c>
      <c r="J226" s="46" cm="1">
        <f t="array" ref="J226">SUM(IF((LEFT('2-1 采购订单物料明细表报表导出'!$K:$K,7)=J$1)*('2-1 采购订单物料明细表报表导出'!$D:$D=$A226),'2-1 采购订单物料明细表报表导出'!$H:$H,0))</f>
        <v>0</v>
      </c>
      <c r="K226" s="46" cm="1">
        <f t="array" ref="K226">SUM(IF((LEFT('2-1 采购订单物料明细表报表导出'!$K:$K,7)=K$1)*('2-1 采购订单物料明细表报表导出'!$D:$D=$A226),'2-1 采购订单物料明细表报表导出'!$H:$H,0))</f>
        <v>0</v>
      </c>
      <c r="L226" s="46" cm="1">
        <f t="array" ref="L226">SUM(IF((LEFT('2-1 采购订单物料明细表报表导出'!$K:$K,7)=L$1)*('2-1 采购订单物料明细表报表导出'!$D:$D=$A226),'2-1 采购订单物料明细表报表导出'!$H:$H,0))</f>
        <v>0</v>
      </c>
      <c r="M226" s="46" cm="1">
        <f t="array" ref="M226">SUM(IF((LEFT('2-1 采购订单物料明细表报表导出'!$K:$K,7)=M$1)*('2-1 采购订单物料明细表报表导出'!$D:$D=$A226),'2-1 采购订单物料明细表报表导出'!$H:$H,0))</f>
        <v>0</v>
      </c>
      <c r="N226" s="46" cm="1">
        <f t="array" ref="N226">SUM(IF((LEFT('2-1 采购订单物料明细表报表导出'!$K:$K,7)=N$1)*('2-1 采购订单物料明细表报表导出'!$D:$D=$A226),'2-1 采购订单物料明细表报表导出'!$H:$H,0))</f>
        <v>0</v>
      </c>
      <c r="O226" s="46" cm="1">
        <f t="array" ref="O226">SUM(IF((LEFT('2-1 采购订单物料明细表报表导出'!$K:$K,7)=O$1)*('2-1 采购订单物料明细表报表导出'!$D:$D=$A226),'2-1 采购订单物料明细表报表导出'!$H:$H,0))</f>
        <v>0</v>
      </c>
    </row>
    <row r="227" ht="16.5" spans="1:15">
      <c r="A227" s="17" t="s">
        <v>3649</v>
      </c>
      <c r="B227" s="47" t="s">
        <v>2120</v>
      </c>
      <c r="C227" s="48" t="s">
        <v>2121</v>
      </c>
      <c r="D227" s="46" cm="1">
        <f t="array" ref="D227">SUM(IF((LEFT('2-1 采购订单物料明细表报表导出'!$K:$K,7)=D$1)*('2-1 采购订单物料明细表报表导出'!$D:$D=$A227),'2-1 采购订单物料明细表报表导出'!$H:$H,0))</f>
        <v>0</v>
      </c>
      <c r="E227" s="46" cm="1">
        <f t="array" ref="E227">SUM(IF((LEFT('2-1 采购订单物料明细表报表导出'!$K:$K,7)=E$1)*('2-1 采购订单物料明细表报表导出'!$D:$D=$A227),'2-1 采购订单物料明细表报表导出'!$H:$H,0))</f>
        <v>0</v>
      </c>
      <c r="F227" s="46" cm="1">
        <f t="array" ref="F227">SUM(IF((LEFT('2-1 采购订单物料明细表报表导出'!$K:$K,7)=F$1)*('2-1 采购订单物料明细表报表导出'!$D:$D=$A227),'2-1 采购订单物料明细表报表导出'!$H:$H,0))</f>
        <v>0</v>
      </c>
      <c r="G227" s="46" cm="1">
        <f t="array" ref="G227">SUM(IF((LEFT('2-1 采购订单物料明细表报表导出'!$K:$K,7)=G$1)*('2-1 采购订单物料明细表报表导出'!$D:$D=$A227),'2-1 采购订单物料明细表报表导出'!$H:$H,0))</f>
        <v>0</v>
      </c>
      <c r="H227" s="46" cm="1">
        <f t="array" ref="H227">SUM(IF((LEFT('2-1 采购订单物料明细表报表导出'!$K:$K,7)=H$1)*('2-1 采购订单物料明细表报表导出'!$D:$D=$A227),'2-1 采购订单物料明细表报表导出'!$H:$H,0))</f>
        <v>0</v>
      </c>
      <c r="I227" s="46" cm="1">
        <f t="array" ref="I227">SUM(IF((LEFT('2-1 采购订单物料明细表报表导出'!$K:$K,7)=I$1)*('2-1 采购订单物料明细表报表导出'!$D:$D=$A227),'2-1 采购订单物料明细表报表导出'!$H:$H,0))</f>
        <v>0</v>
      </c>
      <c r="J227" s="46" cm="1">
        <f t="array" ref="J227">SUM(IF((LEFT('2-1 采购订单物料明细表报表导出'!$K:$K,7)=J$1)*('2-1 采购订单物料明细表报表导出'!$D:$D=$A227),'2-1 采购订单物料明细表报表导出'!$H:$H,0))</f>
        <v>0</v>
      </c>
      <c r="K227" s="46" cm="1">
        <f t="array" ref="K227">SUM(IF((LEFT('2-1 采购订单物料明细表报表导出'!$K:$K,7)=K$1)*('2-1 采购订单物料明细表报表导出'!$D:$D=$A227),'2-1 采购订单物料明细表报表导出'!$H:$H,0))</f>
        <v>0</v>
      </c>
      <c r="L227" s="46" cm="1">
        <f t="array" ref="L227">SUM(IF((LEFT('2-1 采购订单物料明细表报表导出'!$K:$K,7)=L$1)*('2-1 采购订单物料明细表报表导出'!$D:$D=$A227),'2-1 采购订单物料明细表报表导出'!$H:$H,0))</f>
        <v>0</v>
      </c>
      <c r="M227" s="46" cm="1">
        <f t="array" ref="M227">SUM(IF((LEFT('2-1 采购订单物料明细表报表导出'!$K:$K,7)=M$1)*('2-1 采购订单物料明细表报表导出'!$D:$D=$A227),'2-1 采购订单物料明细表报表导出'!$H:$H,0))</f>
        <v>0</v>
      </c>
      <c r="N227" s="46" cm="1">
        <f t="array" ref="N227">SUM(IF((LEFT('2-1 采购订单物料明细表报表导出'!$K:$K,7)=N$1)*('2-1 采购订单物料明细表报表导出'!$D:$D=$A227),'2-1 采购订单物料明细表报表导出'!$H:$H,0))</f>
        <v>0</v>
      </c>
      <c r="O227" s="46" cm="1">
        <f t="array" ref="O227">SUM(IF((LEFT('2-1 采购订单物料明细表报表导出'!$K:$K,7)=O$1)*('2-1 采购订单物料明细表报表导出'!$D:$D=$A227),'2-1 采购订单物料明细表报表导出'!$H:$H,0))</f>
        <v>0</v>
      </c>
    </row>
    <row r="228" ht="16.5" spans="1:15">
      <c r="A228" s="17" t="s">
        <v>3650</v>
      </c>
      <c r="B228" s="47" t="s">
        <v>2120</v>
      </c>
      <c r="C228" s="48" t="s">
        <v>2121</v>
      </c>
      <c r="D228" s="46" cm="1">
        <f t="array" ref="D228">SUM(IF((LEFT('2-1 采购订单物料明细表报表导出'!$K:$K,7)=D$1)*('2-1 采购订单物料明细表报表导出'!$D:$D=$A228),'2-1 采购订单物料明细表报表导出'!$H:$H,0))</f>
        <v>0</v>
      </c>
      <c r="E228" s="46" cm="1">
        <f t="array" ref="E228">SUM(IF((LEFT('2-1 采购订单物料明细表报表导出'!$K:$K,7)=E$1)*('2-1 采购订单物料明细表报表导出'!$D:$D=$A228),'2-1 采购订单物料明细表报表导出'!$H:$H,0))</f>
        <v>0</v>
      </c>
      <c r="F228" s="46" cm="1">
        <f t="array" ref="F228">SUM(IF((LEFT('2-1 采购订单物料明细表报表导出'!$K:$K,7)=F$1)*('2-1 采购订单物料明细表报表导出'!$D:$D=$A228),'2-1 采购订单物料明细表报表导出'!$H:$H,0))</f>
        <v>0</v>
      </c>
      <c r="G228" s="46" cm="1">
        <f t="array" ref="G228">SUM(IF((LEFT('2-1 采购订单物料明细表报表导出'!$K:$K,7)=G$1)*('2-1 采购订单物料明细表报表导出'!$D:$D=$A228),'2-1 采购订单物料明细表报表导出'!$H:$H,0))</f>
        <v>0</v>
      </c>
      <c r="H228" s="46" cm="1">
        <f t="array" ref="H228">SUM(IF((LEFT('2-1 采购订单物料明细表报表导出'!$K:$K,7)=H$1)*('2-1 采购订单物料明细表报表导出'!$D:$D=$A228),'2-1 采购订单物料明细表报表导出'!$H:$H,0))</f>
        <v>0</v>
      </c>
      <c r="I228" s="46" cm="1">
        <f t="array" ref="I228">SUM(IF((LEFT('2-1 采购订单物料明细表报表导出'!$K:$K,7)=I$1)*('2-1 采购订单物料明细表报表导出'!$D:$D=$A228),'2-1 采购订单物料明细表报表导出'!$H:$H,0))</f>
        <v>0</v>
      </c>
      <c r="J228" s="46" cm="1">
        <f t="array" ref="J228">SUM(IF((LEFT('2-1 采购订单物料明细表报表导出'!$K:$K,7)=J$1)*('2-1 采购订单物料明细表报表导出'!$D:$D=$A228),'2-1 采购订单物料明细表报表导出'!$H:$H,0))</f>
        <v>0</v>
      </c>
      <c r="K228" s="46" cm="1">
        <f t="array" ref="K228">SUM(IF((LEFT('2-1 采购订单物料明细表报表导出'!$K:$K,7)=K$1)*('2-1 采购订单物料明细表报表导出'!$D:$D=$A228),'2-1 采购订单物料明细表报表导出'!$H:$H,0))</f>
        <v>0</v>
      </c>
      <c r="L228" s="46" cm="1">
        <f t="array" ref="L228">SUM(IF((LEFT('2-1 采购订单物料明细表报表导出'!$K:$K,7)=L$1)*('2-1 采购订单物料明细表报表导出'!$D:$D=$A228),'2-1 采购订单物料明细表报表导出'!$H:$H,0))</f>
        <v>0</v>
      </c>
      <c r="M228" s="46" cm="1">
        <f t="array" ref="M228">SUM(IF((LEFT('2-1 采购订单物料明细表报表导出'!$K:$K,7)=M$1)*('2-1 采购订单物料明细表报表导出'!$D:$D=$A228),'2-1 采购订单物料明细表报表导出'!$H:$H,0))</f>
        <v>0</v>
      </c>
      <c r="N228" s="46" cm="1">
        <f t="array" ref="N228">SUM(IF((LEFT('2-1 采购订单物料明细表报表导出'!$K:$K,7)=N$1)*('2-1 采购订单物料明细表报表导出'!$D:$D=$A228),'2-1 采购订单物料明细表报表导出'!$H:$H,0))</f>
        <v>0</v>
      </c>
      <c r="O228" s="46" cm="1">
        <f t="array" ref="O228">SUM(IF((LEFT('2-1 采购订单物料明细表报表导出'!$K:$K,7)=O$1)*('2-1 采购订单物料明细表报表导出'!$D:$D=$A228),'2-1 采购订单物料明细表报表导出'!$H:$H,0))</f>
        <v>0</v>
      </c>
    </row>
    <row r="229" ht="16.5" spans="1:15">
      <c r="A229" s="17" t="s">
        <v>3651</v>
      </c>
      <c r="B229" s="47" t="s">
        <v>2120</v>
      </c>
      <c r="C229" s="48" t="s">
        <v>2121</v>
      </c>
      <c r="D229" s="46" cm="1">
        <f t="array" ref="D229">SUM(IF((LEFT('2-1 采购订单物料明细表报表导出'!$K:$K,7)=D$1)*('2-1 采购订单物料明细表报表导出'!$D:$D=$A229),'2-1 采购订单物料明细表报表导出'!$H:$H,0))</f>
        <v>0</v>
      </c>
      <c r="E229" s="46" cm="1">
        <f t="array" ref="E229">SUM(IF((LEFT('2-1 采购订单物料明细表报表导出'!$K:$K,7)=E$1)*('2-1 采购订单物料明细表报表导出'!$D:$D=$A229),'2-1 采购订单物料明细表报表导出'!$H:$H,0))</f>
        <v>0</v>
      </c>
      <c r="F229" s="46" cm="1">
        <f t="array" ref="F229">SUM(IF((LEFT('2-1 采购订单物料明细表报表导出'!$K:$K,7)=F$1)*('2-1 采购订单物料明细表报表导出'!$D:$D=$A229),'2-1 采购订单物料明细表报表导出'!$H:$H,0))</f>
        <v>0</v>
      </c>
      <c r="G229" s="46" cm="1">
        <f t="array" ref="G229">SUM(IF((LEFT('2-1 采购订单物料明细表报表导出'!$K:$K,7)=G$1)*('2-1 采购订单物料明细表报表导出'!$D:$D=$A229),'2-1 采购订单物料明细表报表导出'!$H:$H,0))</f>
        <v>0</v>
      </c>
      <c r="H229" s="46" cm="1">
        <f t="array" ref="H229">SUM(IF((LEFT('2-1 采购订单物料明细表报表导出'!$K:$K,7)=H$1)*('2-1 采购订单物料明细表报表导出'!$D:$D=$A229),'2-1 采购订单物料明细表报表导出'!$H:$H,0))</f>
        <v>0</v>
      </c>
      <c r="I229" s="46" cm="1">
        <f t="array" ref="I229">SUM(IF((LEFT('2-1 采购订单物料明细表报表导出'!$K:$K,7)=I$1)*('2-1 采购订单物料明细表报表导出'!$D:$D=$A229),'2-1 采购订单物料明细表报表导出'!$H:$H,0))</f>
        <v>0</v>
      </c>
      <c r="J229" s="46" cm="1">
        <f t="array" ref="J229">SUM(IF((LEFT('2-1 采购订单物料明细表报表导出'!$K:$K,7)=J$1)*('2-1 采购订单物料明细表报表导出'!$D:$D=$A229),'2-1 采购订单物料明细表报表导出'!$H:$H,0))</f>
        <v>0</v>
      </c>
      <c r="K229" s="46" cm="1">
        <f t="array" ref="K229">SUM(IF((LEFT('2-1 采购订单物料明细表报表导出'!$K:$K,7)=K$1)*('2-1 采购订单物料明细表报表导出'!$D:$D=$A229),'2-1 采购订单物料明细表报表导出'!$H:$H,0))</f>
        <v>0</v>
      </c>
      <c r="L229" s="46" cm="1">
        <f t="array" ref="L229">SUM(IF((LEFT('2-1 采购订单物料明细表报表导出'!$K:$K,7)=L$1)*('2-1 采购订单物料明细表报表导出'!$D:$D=$A229),'2-1 采购订单物料明细表报表导出'!$H:$H,0))</f>
        <v>0</v>
      </c>
      <c r="M229" s="46" cm="1">
        <f t="array" ref="M229">SUM(IF((LEFT('2-1 采购订单物料明细表报表导出'!$K:$K,7)=M$1)*('2-1 采购订单物料明细表报表导出'!$D:$D=$A229),'2-1 采购订单物料明细表报表导出'!$H:$H,0))</f>
        <v>0</v>
      </c>
      <c r="N229" s="46" cm="1">
        <f t="array" ref="N229">SUM(IF((LEFT('2-1 采购订单物料明细表报表导出'!$K:$K,7)=N$1)*('2-1 采购订单物料明细表报表导出'!$D:$D=$A229),'2-1 采购订单物料明细表报表导出'!$H:$H,0))</f>
        <v>0</v>
      </c>
      <c r="O229" s="46" cm="1">
        <f t="array" ref="O229">SUM(IF((LEFT('2-1 采购订单物料明细表报表导出'!$K:$K,7)=O$1)*('2-1 采购订单物料明细表报表导出'!$D:$D=$A229),'2-1 采购订单物料明细表报表导出'!$H:$H,0))</f>
        <v>0</v>
      </c>
    </row>
    <row r="230" ht="16.5" spans="1:15">
      <c r="A230" s="17" t="s">
        <v>3652</v>
      </c>
      <c r="B230" s="47" t="s">
        <v>2120</v>
      </c>
      <c r="C230" s="48" t="s">
        <v>2121</v>
      </c>
      <c r="D230" s="46" cm="1">
        <f t="array" ref="D230">SUM(IF((LEFT('2-1 采购订单物料明细表报表导出'!$K:$K,7)=D$1)*('2-1 采购订单物料明细表报表导出'!$D:$D=$A230),'2-1 采购订单物料明细表报表导出'!$H:$H,0))</f>
        <v>0</v>
      </c>
      <c r="E230" s="46" cm="1">
        <f t="array" ref="E230">SUM(IF((LEFT('2-1 采购订单物料明细表报表导出'!$K:$K,7)=E$1)*('2-1 采购订单物料明细表报表导出'!$D:$D=$A230),'2-1 采购订单物料明细表报表导出'!$H:$H,0))</f>
        <v>0</v>
      </c>
      <c r="F230" s="46" cm="1">
        <f t="array" ref="F230">SUM(IF((LEFT('2-1 采购订单物料明细表报表导出'!$K:$K,7)=F$1)*('2-1 采购订单物料明细表报表导出'!$D:$D=$A230),'2-1 采购订单物料明细表报表导出'!$H:$H,0))</f>
        <v>0</v>
      </c>
      <c r="G230" s="46" cm="1">
        <f t="array" ref="G230">SUM(IF((LEFT('2-1 采购订单物料明细表报表导出'!$K:$K,7)=G$1)*('2-1 采购订单物料明细表报表导出'!$D:$D=$A230),'2-1 采购订单物料明细表报表导出'!$H:$H,0))</f>
        <v>0</v>
      </c>
      <c r="H230" s="46" cm="1">
        <f t="array" ref="H230">SUM(IF((LEFT('2-1 采购订单物料明细表报表导出'!$K:$K,7)=H$1)*('2-1 采购订单物料明细表报表导出'!$D:$D=$A230),'2-1 采购订单物料明细表报表导出'!$H:$H,0))</f>
        <v>0</v>
      </c>
      <c r="I230" s="46" cm="1">
        <f t="array" ref="I230">SUM(IF((LEFT('2-1 采购订单物料明细表报表导出'!$K:$K,7)=I$1)*('2-1 采购订单物料明细表报表导出'!$D:$D=$A230),'2-1 采购订单物料明细表报表导出'!$H:$H,0))</f>
        <v>0</v>
      </c>
      <c r="J230" s="46" cm="1">
        <f t="array" ref="J230">SUM(IF((LEFT('2-1 采购订单物料明细表报表导出'!$K:$K,7)=J$1)*('2-1 采购订单物料明细表报表导出'!$D:$D=$A230),'2-1 采购订单物料明细表报表导出'!$H:$H,0))</f>
        <v>0</v>
      </c>
      <c r="K230" s="46" cm="1">
        <f t="array" ref="K230">SUM(IF((LEFT('2-1 采购订单物料明细表报表导出'!$K:$K,7)=K$1)*('2-1 采购订单物料明细表报表导出'!$D:$D=$A230),'2-1 采购订单物料明细表报表导出'!$H:$H,0))</f>
        <v>0</v>
      </c>
      <c r="L230" s="46" cm="1">
        <f t="array" ref="L230">SUM(IF((LEFT('2-1 采购订单物料明细表报表导出'!$K:$K,7)=L$1)*('2-1 采购订单物料明细表报表导出'!$D:$D=$A230),'2-1 采购订单物料明细表报表导出'!$H:$H,0))</f>
        <v>0</v>
      </c>
      <c r="M230" s="46" cm="1">
        <f t="array" ref="M230">SUM(IF((LEFT('2-1 采购订单物料明细表报表导出'!$K:$K,7)=M$1)*('2-1 采购订单物料明细表报表导出'!$D:$D=$A230),'2-1 采购订单物料明细表报表导出'!$H:$H,0))</f>
        <v>0</v>
      </c>
      <c r="N230" s="46" cm="1">
        <f t="array" ref="N230">SUM(IF((LEFT('2-1 采购订单物料明细表报表导出'!$K:$K,7)=N$1)*('2-1 采购订单物料明细表报表导出'!$D:$D=$A230),'2-1 采购订单物料明细表报表导出'!$H:$H,0))</f>
        <v>0</v>
      </c>
      <c r="O230" s="46" cm="1">
        <f t="array" ref="O230">SUM(IF((LEFT('2-1 采购订单物料明细表报表导出'!$K:$K,7)=O$1)*('2-1 采购订单物料明细表报表导出'!$D:$D=$A230),'2-1 采购订单物料明细表报表导出'!$H:$H,0))</f>
        <v>0</v>
      </c>
    </row>
    <row r="231" ht="16.5" spans="1:15">
      <c r="A231" s="17" t="s">
        <v>3653</v>
      </c>
      <c r="B231" s="47" t="s">
        <v>2120</v>
      </c>
      <c r="C231" s="48" t="s">
        <v>2121</v>
      </c>
      <c r="D231" s="46" cm="1">
        <f t="array" ref="D231">SUM(IF((LEFT('2-1 采购订单物料明细表报表导出'!$K:$K,7)=D$1)*('2-1 采购订单物料明细表报表导出'!$D:$D=$A231),'2-1 采购订单物料明细表报表导出'!$H:$H,0))</f>
        <v>0</v>
      </c>
      <c r="E231" s="46" cm="1">
        <f t="array" ref="E231">SUM(IF((LEFT('2-1 采购订单物料明细表报表导出'!$K:$K,7)=E$1)*('2-1 采购订单物料明细表报表导出'!$D:$D=$A231),'2-1 采购订单物料明细表报表导出'!$H:$H,0))</f>
        <v>0</v>
      </c>
      <c r="F231" s="46" cm="1">
        <f t="array" ref="F231">SUM(IF((LEFT('2-1 采购订单物料明细表报表导出'!$K:$K,7)=F$1)*('2-1 采购订单物料明细表报表导出'!$D:$D=$A231),'2-1 采购订单物料明细表报表导出'!$H:$H,0))</f>
        <v>0</v>
      </c>
      <c r="G231" s="46" cm="1">
        <f t="array" ref="G231">SUM(IF((LEFT('2-1 采购订单物料明细表报表导出'!$K:$K,7)=G$1)*('2-1 采购订单物料明细表报表导出'!$D:$D=$A231),'2-1 采购订单物料明细表报表导出'!$H:$H,0))</f>
        <v>0</v>
      </c>
      <c r="H231" s="46" cm="1">
        <f t="array" ref="H231">SUM(IF((LEFT('2-1 采购订单物料明细表报表导出'!$K:$K,7)=H$1)*('2-1 采购订单物料明细表报表导出'!$D:$D=$A231),'2-1 采购订单物料明细表报表导出'!$H:$H,0))</f>
        <v>0</v>
      </c>
      <c r="I231" s="46" cm="1">
        <f t="array" ref="I231">SUM(IF((LEFT('2-1 采购订单物料明细表报表导出'!$K:$K,7)=I$1)*('2-1 采购订单物料明细表报表导出'!$D:$D=$A231),'2-1 采购订单物料明细表报表导出'!$H:$H,0))</f>
        <v>0</v>
      </c>
      <c r="J231" s="46" cm="1">
        <f t="array" ref="J231">SUM(IF((LEFT('2-1 采购订单物料明细表报表导出'!$K:$K,7)=J$1)*('2-1 采购订单物料明细表报表导出'!$D:$D=$A231),'2-1 采购订单物料明细表报表导出'!$H:$H,0))</f>
        <v>0</v>
      </c>
      <c r="K231" s="46" cm="1">
        <f t="array" ref="K231">SUM(IF((LEFT('2-1 采购订单物料明细表报表导出'!$K:$K,7)=K$1)*('2-1 采购订单物料明细表报表导出'!$D:$D=$A231),'2-1 采购订单物料明细表报表导出'!$H:$H,0))</f>
        <v>0</v>
      </c>
      <c r="L231" s="46" cm="1">
        <f t="array" ref="L231">SUM(IF((LEFT('2-1 采购订单物料明细表报表导出'!$K:$K,7)=L$1)*('2-1 采购订单物料明细表报表导出'!$D:$D=$A231),'2-1 采购订单物料明细表报表导出'!$H:$H,0))</f>
        <v>0</v>
      </c>
      <c r="M231" s="46" cm="1">
        <f t="array" ref="M231">SUM(IF((LEFT('2-1 采购订单物料明细表报表导出'!$K:$K,7)=M$1)*('2-1 采购订单物料明细表报表导出'!$D:$D=$A231),'2-1 采购订单物料明细表报表导出'!$H:$H,0))</f>
        <v>0</v>
      </c>
      <c r="N231" s="46" cm="1">
        <f t="array" ref="N231">SUM(IF((LEFT('2-1 采购订单物料明细表报表导出'!$K:$K,7)=N$1)*('2-1 采购订单物料明细表报表导出'!$D:$D=$A231),'2-1 采购订单物料明细表报表导出'!$H:$H,0))</f>
        <v>0</v>
      </c>
      <c r="O231" s="46" cm="1">
        <f t="array" ref="O231">SUM(IF((LEFT('2-1 采购订单物料明细表报表导出'!$K:$K,7)=O$1)*('2-1 采购订单物料明细表报表导出'!$D:$D=$A231),'2-1 采购订单物料明细表报表导出'!$H:$H,0))</f>
        <v>0</v>
      </c>
    </row>
    <row r="232" ht="16.5" spans="1:15">
      <c r="A232" s="17" t="s">
        <v>2991</v>
      </c>
      <c r="B232" s="47" t="s">
        <v>2120</v>
      </c>
      <c r="C232" s="48" t="s">
        <v>2121</v>
      </c>
      <c r="D232" s="46" cm="1">
        <f t="array" ref="D232">SUM(IF((LEFT('2-1 采购订单物料明细表报表导出'!$K:$K,7)=D$1)*('2-1 采购订单物料明细表报表导出'!$D:$D=$A232),'2-1 采购订单物料明细表报表导出'!$H:$H,0))</f>
        <v>0</v>
      </c>
      <c r="E232" s="46" cm="1">
        <f t="array" ref="E232">SUM(IF((LEFT('2-1 采购订单物料明细表报表导出'!$K:$K,7)=E$1)*('2-1 采购订单物料明细表报表导出'!$D:$D=$A232),'2-1 采购订单物料明细表报表导出'!$H:$H,0))</f>
        <v>0</v>
      </c>
      <c r="F232" s="46" cm="1">
        <f t="array" ref="F232">SUM(IF((LEFT('2-1 采购订单物料明细表报表导出'!$K:$K,7)=F$1)*('2-1 采购订单物料明细表报表导出'!$D:$D=$A232),'2-1 采购订单物料明细表报表导出'!$H:$H,0))</f>
        <v>0</v>
      </c>
      <c r="G232" s="46" cm="1">
        <f t="array" ref="G232">SUM(IF((LEFT('2-1 采购订单物料明细表报表导出'!$K:$K,7)=G$1)*('2-1 采购订单物料明细表报表导出'!$D:$D=$A232),'2-1 采购订单物料明细表报表导出'!$H:$H,0))</f>
        <v>48</v>
      </c>
      <c r="H232" s="46" cm="1">
        <f t="array" ref="H232">SUM(IF((LEFT('2-1 采购订单物料明细表报表导出'!$K:$K,7)=H$1)*('2-1 采购订单物料明细表报表导出'!$D:$D=$A232),'2-1 采购订单物料明细表报表导出'!$H:$H,0))</f>
        <v>0</v>
      </c>
      <c r="I232" s="46" cm="1">
        <f t="array" ref="I232">SUM(IF((LEFT('2-1 采购订单物料明细表报表导出'!$K:$K,7)=I$1)*('2-1 采购订单物料明细表报表导出'!$D:$D=$A232),'2-1 采购订单物料明细表报表导出'!$H:$H,0))</f>
        <v>0</v>
      </c>
      <c r="J232" s="46" cm="1">
        <f t="array" ref="J232">SUM(IF((LEFT('2-1 采购订单物料明细表报表导出'!$K:$K,7)=J$1)*('2-1 采购订单物料明细表报表导出'!$D:$D=$A232),'2-1 采购订单物料明细表报表导出'!$H:$H,0))</f>
        <v>0</v>
      </c>
      <c r="K232" s="46" cm="1">
        <f t="array" ref="K232">SUM(IF((LEFT('2-1 采购订单物料明细表报表导出'!$K:$K,7)=K$1)*('2-1 采购订单物料明细表报表导出'!$D:$D=$A232),'2-1 采购订单物料明细表报表导出'!$H:$H,0))</f>
        <v>0</v>
      </c>
      <c r="L232" s="46" cm="1">
        <f t="array" ref="L232">SUM(IF((LEFT('2-1 采购订单物料明细表报表导出'!$K:$K,7)=L$1)*('2-1 采购订单物料明细表报表导出'!$D:$D=$A232),'2-1 采购订单物料明细表报表导出'!$H:$H,0))</f>
        <v>0</v>
      </c>
      <c r="M232" s="46" cm="1">
        <f t="array" ref="M232">SUM(IF((LEFT('2-1 采购订单物料明细表报表导出'!$K:$K,7)=M$1)*('2-1 采购订单物料明细表报表导出'!$D:$D=$A232),'2-1 采购订单物料明细表报表导出'!$H:$H,0))</f>
        <v>0</v>
      </c>
      <c r="N232" s="46" cm="1">
        <f t="array" ref="N232">SUM(IF((LEFT('2-1 采购订单物料明细表报表导出'!$K:$K,7)=N$1)*('2-1 采购订单物料明细表报表导出'!$D:$D=$A232),'2-1 采购订单物料明细表报表导出'!$H:$H,0))</f>
        <v>0</v>
      </c>
      <c r="O232" s="46" cm="1">
        <f t="array" ref="O232">SUM(IF((LEFT('2-1 采购订单物料明细表报表导出'!$K:$K,7)=O$1)*('2-1 采购订单物料明细表报表导出'!$D:$D=$A232),'2-1 采购订单物料明细表报表导出'!$H:$H,0))</f>
        <v>0</v>
      </c>
    </row>
    <row r="233" ht="16.5" spans="1:15">
      <c r="A233" s="17" t="s">
        <v>3654</v>
      </c>
      <c r="B233" s="47" t="s">
        <v>2120</v>
      </c>
      <c r="C233" s="48" t="s">
        <v>2121</v>
      </c>
      <c r="D233" s="46" cm="1">
        <f t="array" ref="D233">SUM(IF((LEFT('2-1 采购订单物料明细表报表导出'!$K:$K,7)=D$1)*('2-1 采购订单物料明细表报表导出'!$D:$D=$A233),'2-1 采购订单物料明细表报表导出'!$H:$H,0))</f>
        <v>0</v>
      </c>
      <c r="E233" s="46" cm="1">
        <f t="array" ref="E233">SUM(IF((LEFT('2-1 采购订单物料明细表报表导出'!$K:$K,7)=E$1)*('2-1 采购订单物料明细表报表导出'!$D:$D=$A233),'2-1 采购订单物料明细表报表导出'!$H:$H,0))</f>
        <v>0</v>
      </c>
      <c r="F233" s="46" cm="1">
        <f t="array" ref="F233">SUM(IF((LEFT('2-1 采购订单物料明细表报表导出'!$K:$K,7)=F$1)*('2-1 采购订单物料明细表报表导出'!$D:$D=$A233),'2-1 采购订单物料明细表报表导出'!$H:$H,0))</f>
        <v>0</v>
      </c>
      <c r="G233" s="46" cm="1">
        <f t="array" ref="G233">SUM(IF((LEFT('2-1 采购订单物料明细表报表导出'!$K:$K,7)=G$1)*('2-1 采购订单物料明细表报表导出'!$D:$D=$A233),'2-1 采购订单物料明细表报表导出'!$H:$H,0))</f>
        <v>0</v>
      </c>
      <c r="H233" s="46" cm="1">
        <f t="array" ref="H233">SUM(IF((LEFT('2-1 采购订单物料明细表报表导出'!$K:$K,7)=H$1)*('2-1 采购订单物料明细表报表导出'!$D:$D=$A233),'2-1 采购订单物料明细表报表导出'!$H:$H,0))</f>
        <v>0</v>
      </c>
      <c r="I233" s="46" cm="1">
        <f t="array" ref="I233">SUM(IF((LEFT('2-1 采购订单物料明细表报表导出'!$K:$K,7)=I$1)*('2-1 采购订单物料明细表报表导出'!$D:$D=$A233),'2-1 采购订单物料明细表报表导出'!$H:$H,0))</f>
        <v>0</v>
      </c>
      <c r="J233" s="46" cm="1">
        <f t="array" ref="J233">SUM(IF((LEFT('2-1 采购订单物料明细表报表导出'!$K:$K,7)=J$1)*('2-1 采购订单物料明细表报表导出'!$D:$D=$A233),'2-1 采购订单物料明细表报表导出'!$H:$H,0))</f>
        <v>0</v>
      </c>
      <c r="K233" s="46" cm="1">
        <f t="array" ref="K233">SUM(IF((LEFT('2-1 采购订单物料明细表报表导出'!$K:$K,7)=K$1)*('2-1 采购订单物料明细表报表导出'!$D:$D=$A233),'2-1 采购订单物料明细表报表导出'!$H:$H,0))</f>
        <v>0</v>
      </c>
      <c r="L233" s="46" cm="1">
        <f t="array" ref="L233">SUM(IF((LEFT('2-1 采购订单物料明细表报表导出'!$K:$K,7)=L$1)*('2-1 采购订单物料明细表报表导出'!$D:$D=$A233),'2-1 采购订单物料明细表报表导出'!$H:$H,0))</f>
        <v>0</v>
      </c>
      <c r="M233" s="46" cm="1">
        <f t="array" ref="M233">SUM(IF((LEFT('2-1 采购订单物料明细表报表导出'!$K:$K,7)=M$1)*('2-1 采购订单物料明细表报表导出'!$D:$D=$A233),'2-1 采购订单物料明细表报表导出'!$H:$H,0))</f>
        <v>0</v>
      </c>
      <c r="N233" s="46" cm="1">
        <f t="array" ref="N233">SUM(IF((LEFT('2-1 采购订单物料明细表报表导出'!$K:$K,7)=N$1)*('2-1 采购订单物料明细表报表导出'!$D:$D=$A233),'2-1 采购订单物料明细表报表导出'!$H:$H,0))</f>
        <v>0</v>
      </c>
      <c r="O233" s="46" cm="1">
        <f t="array" ref="O233">SUM(IF((LEFT('2-1 采购订单物料明细表报表导出'!$K:$K,7)=O$1)*('2-1 采购订单物料明细表报表导出'!$D:$D=$A233),'2-1 采购订单物料明细表报表导出'!$H:$H,0))</f>
        <v>0</v>
      </c>
    </row>
    <row r="234" ht="16.5" spans="1:15">
      <c r="A234" s="49" t="s">
        <v>3655</v>
      </c>
      <c r="B234" s="47" t="s">
        <v>2120</v>
      </c>
      <c r="C234" s="48" t="s">
        <v>2121</v>
      </c>
      <c r="D234" s="46" cm="1">
        <f t="array" ref="D234">SUM(IF((LEFT('2-1 采购订单物料明细表报表导出'!$K:$K,7)=D$1)*('2-1 采购订单物料明细表报表导出'!$D:$D=$A234),'2-1 采购订单物料明细表报表导出'!$H:$H,0))</f>
        <v>0</v>
      </c>
      <c r="E234" s="46" cm="1">
        <f t="array" ref="E234">SUM(IF((LEFT('2-1 采购订单物料明细表报表导出'!$K:$K,7)=E$1)*('2-1 采购订单物料明细表报表导出'!$D:$D=$A234),'2-1 采购订单物料明细表报表导出'!$H:$H,0))</f>
        <v>0</v>
      </c>
      <c r="F234" s="46" cm="1">
        <f t="array" ref="F234">SUM(IF((LEFT('2-1 采购订单物料明细表报表导出'!$K:$K,7)=F$1)*('2-1 采购订单物料明细表报表导出'!$D:$D=$A234),'2-1 采购订单物料明细表报表导出'!$H:$H,0))</f>
        <v>0</v>
      </c>
      <c r="G234" s="46" cm="1">
        <f t="array" ref="G234">SUM(IF((LEFT('2-1 采购订单物料明细表报表导出'!$K:$K,7)=G$1)*('2-1 采购订单物料明细表报表导出'!$D:$D=$A234),'2-1 采购订单物料明细表报表导出'!$H:$H,0))</f>
        <v>0</v>
      </c>
      <c r="H234" s="46" cm="1">
        <f t="array" ref="H234">SUM(IF((LEFT('2-1 采购订单物料明细表报表导出'!$K:$K,7)=H$1)*('2-1 采购订单物料明细表报表导出'!$D:$D=$A234),'2-1 采购订单物料明细表报表导出'!$H:$H,0))</f>
        <v>0</v>
      </c>
      <c r="I234" s="46" cm="1">
        <f t="array" ref="I234">SUM(IF((LEFT('2-1 采购订单物料明细表报表导出'!$K:$K,7)=I$1)*('2-1 采购订单物料明细表报表导出'!$D:$D=$A234),'2-1 采购订单物料明细表报表导出'!$H:$H,0))</f>
        <v>0</v>
      </c>
      <c r="J234" s="46" cm="1">
        <f t="array" ref="J234">SUM(IF((LEFT('2-1 采购订单物料明细表报表导出'!$K:$K,7)=J$1)*('2-1 采购订单物料明细表报表导出'!$D:$D=$A234),'2-1 采购订单物料明细表报表导出'!$H:$H,0))</f>
        <v>0</v>
      </c>
      <c r="K234" s="46" cm="1">
        <f t="array" ref="K234">SUM(IF((LEFT('2-1 采购订单物料明细表报表导出'!$K:$K,7)=K$1)*('2-1 采购订单物料明细表报表导出'!$D:$D=$A234),'2-1 采购订单物料明细表报表导出'!$H:$H,0))</f>
        <v>0</v>
      </c>
      <c r="L234" s="46" cm="1">
        <f t="array" ref="L234">SUM(IF((LEFT('2-1 采购订单物料明细表报表导出'!$K:$K,7)=L$1)*('2-1 采购订单物料明细表报表导出'!$D:$D=$A234),'2-1 采购订单物料明细表报表导出'!$H:$H,0))</f>
        <v>0</v>
      </c>
      <c r="M234" s="46" cm="1">
        <f t="array" ref="M234">SUM(IF((LEFT('2-1 采购订单物料明细表报表导出'!$K:$K,7)=M$1)*('2-1 采购订单物料明细表报表导出'!$D:$D=$A234),'2-1 采购订单物料明细表报表导出'!$H:$H,0))</f>
        <v>0</v>
      </c>
      <c r="N234" s="46" cm="1">
        <f t="array" ref="N234">SUM(IF((LEFT('2-1 采购订单物料明细表报表导出'!$K:$K,7)=N$1)*('2-1 采购订单物料明细表报表导出'!$D:$D=$A234),'2-1 采购订单物料明细表报表导出'!$H:$H,0))</f>
        <v>0</v>
      </c>
      <c r="O234" s="46" cm="1">
        <f t="array" ref="O234">SUM(IF((LEFT('2-1 采购订单物料明细表报表导出'!$K:$K,7)=O$1)*('2-1 采购订单物料明细表报表导出'!$D:$D=$A234),'2-1 采购订单物料明细表报表导出'!$H:$H,0))</f>
        <v>0</v>
      </c>
    </row>
    <row r="235" ht="16.5" spans="1:15">
      <c r="A235" s="49" t="s">
        <v>3656</v>
      </c>
      <c r="B235" s="47" t="s">
        <v>2120</v>
      </c>
      <c r="C235" s="48" t="s">
        <v>2121</v>
      </c>
      <c r="D235" s="46" cm="1">
        <f t="array" ref="D235">SUM(IF((LEFT('2-1 采购订单物料明细表报表导出'!$K:$K,7)=D$1)*('2-1 采购订单物料明细表报表导出'!$D:$D=$A235),'2-1 采购订单物料明细表报表导出'!$H:$H,0))</f>
        <v>0</v>
      </c>
      <c r="E235" s="46" cm="1">
        <f t="array" ref="E235">SUM(IF((LEFT('2-1 采购订单物料明细表报表导出'!$K:$K,7)=E$1)*('2-1 采购订单物料明细表报表导出'!$D:$D=$A235),'2-1 采购订单物料明细表报表导出'!$H:$H,0))</f>
        <v>0</v>
      </c>
      <c r="F235" s="46" cm="1">
        <f t="array" ref="F235">SUM(IF((LEFT('2-1 采购订单物料明细表报表导出'!$K:$K,7)=F$1)*('2-1 采购订单物料明细表报表导出'!$D:$D=$A235),'2-1 采购订单物料明细表报表导出'!$H:$H,0))</f>
        <v>0</v>
      </c>
      <c r="G235" s="46" cm="1">
        <f t="array" ref="G235">SUM(IF((LEFT('2-1 采购订单物料明细表报表导出'!$K:$K,7)=G$1)*('2-1 采购订单物料明细表报表导出'!$D:$D=$A235),'2-1 采购订单物料明细表报表导出'!$H:$H,0))</f>
        <v>0</v>
      </c>
      <c r="H235" s="46" cm="1">
        <f t="array" ref="H235">SUM(IF((LEFT('2-1 采购订单物料明细表报表导出'!$K:$K,7)=H$1)*('2-1 采购订单物料明细表报表导出'!$D:$D=$A235),'2-1 采购订单物料明细表报表导出'!$H:$H,0))</f>
        <v>0</v>
      </c>
      <c r="I235" s="46" cm="1">
        <f t="array" ref="I235">SUM(IF((LEFT('2-1 采购订单物料明细表报表导出'!$K:$K,7)=I$1)*('2-1 采购订单物料明细表报表导出'!$D:$D=$A235),'2-1 采购订单物料明细表报表导出'!$H:$H,0))</f>
        <v>0</v>
      </c>
      <c r="J235" s="46" cm="1">
        <f t="array" ref="J235">SUM(IF((LEFT('2-1 采购订单物料明细表报表导出'!$K:$K,7)=J$1)*('2-1 采购订单物料明细表报表导出'!$D:$D=$A235),'2-1 采购订单物料明细表报表导出'!$H:$H,0))</f>
        <v>0</v>
      </c>
      <c r="K235" s="46" cm="1">
        <f t="array" ref="K235">SUM(IF((LEFT('2-1 采购订单物料明细表报表导出'!$K:$K,7)=K$1)*('2-1 采购订单物料明细表报表导出'!$D:$D=$A235),'2-1 采购订单物料明细表报表导出'!$H:$H,0))</f>
        <v>0</v>
      </c>
      <c r="L235" s="46" cm="1">
        <f t="array" ref="L235">SUM(IF((LEFT('2-1 采购订单物料明细表报表导出'!$K:$K,7)=L$1)*('2-1 采购订单物料明细表报表导出'!$D:$D=$A235),'2-1 采购订单物料明细表报表导出'!$H:$H,0))</f>
        <v>0</v>
      </c>
      <c r="M235" s="46" cm="1">
        <f t="array" ref="M235">SUM(IF((LEFT('2-1 采购订单物料明细表报表导出'!$K:$K,7)=M$1)*('2-1 采购订单物料明细表报表导出'!$D:$D=$A235),'2-1 采购订单物料明细表报表导出'!$H:$H,0))</f>
        <v>0</v>
      </c>
      <c r="N235" s="46" cm="1">
        <f t="array" ref="N235">SUM(IF((LEFT('2-1 采购订单物料明细表报表导出'!$K:$K,7)=N$1)*('2-1 采购订单物料明细表报表导出'!$D:$D=$A235),'2-1 采购订单物料明细表报表导出'!$H:$H,0))</f>
        <v>0</v>
      </c>
      <c r="O235" s="46" cm="1">
        <f t="array" ref="O235">SUM(IF((LEFT('2-1 采购订单物料明细表报表导出'!$K:$K,7)=O$1)*('2-1 采购订单物料明细表报表导出'!$D:$D=$A235),'2-1 采购订单物料明细表报表导出'!$H:$H,0))</f>
        <v>0</v>
      </c>
    </row>
    <row r="236" ht="16.5" spans="1:15">
      <c r="A236" s="49" t="s">
        <v>3657</v>
      </c>
      <c r="B236" s="47" t="s">
        <v>2120</v>
      </c>
      <c r="C236" s="48" t="s">
        <v>2121</v>
      </c>
      <c r="D236" s="46" cm="1">
        <f t="array" ref="D236">SUM(IF((LEFT('2-1 采购订单物料明细表报表导出'!$K:$K,7)=D$1)*('2-1 采购订单物料明细表报表导出'!$D:$D=$A236),'2-1 采购订单物料明细表报表导出'!$H:$H,0))</f>
        <v>0</v>
      </c>
      <c r="E236" s="46" cm="1">
        <f t="array" ref="E236">SUM(IF((LEFT('2-1 采购订单物料明细表报表导出'!$K:$K,7)=E$1)*('2-1 采购订单物料明细表报表导出'!$D:$D=$A236),'2-1 采购订单物料明细表报表导出'!$H:$H,0))</f>
        <v>0</v>
      </c>
      <c r="F236" s="46" cm="1">
        <f t="array" ref="F236">SUM(IF((LEFT('2-1 采购订单物料明细表报表导出'!$K:$K,7)=F$1)*('2-1 采购订单物料明细表报表导出'!$D:$D=$A236),'2-1 采购订单物料明细表报表导出'!$H:$H,0))</f>
        <v>0</v>
      </c>
      <c r="G236" s="46" cm="1">
        <f t="array" ref="G236">SUM(IF((LEFT('2-1 采购订单物料明细表报表导出'!$K:$K,7)=G$1)*('2-1 采购订单物料明细表报表导出'!$D:$D=$A236),'2-1 采购订单物料明细表报表导出'!$H:$H,0))</f>
        <v>0</v>
      </c>
      <c r="H236" s="46" cm="1">
        <f t="array" ref="H236">SUM(IF((LEFT('2-1 采购订单物料明细表报表导出'!$K:$K,7)=H$1)*('2-1 采购订单物料明细表报表导出'!$D:$D=$A236),'2-1 采购订单物料明细表报表导出'!$H:$H,0))</f>
        <v>0</v>
      </c>
      <c r="I236" s="46" cm="1">
        <f t="array" ref="I236">SUM(IF((LEFT('2-1 采购订单物料明细表报表导出'!$K:$K,7)=I$1)*('2-1 采购订单物料明细表报表导出'!$D:$D=$A236),'2-1 采购订单物料明细表报表导出'!$H:$H,0))</f>
        <v>0</v>
      </c>
      <c r="J236" s="46" cm="1">
        <f t="array" ref="J236">SUM(IF((LEFT('2-1 采购订单物料明细表报表导出'!$K:$K,7)=J$1)*('2-1 采购订单物料明细表报表导出'!$D:$D=$A236),'2-1 采购订单物料明细表报表导出'!$H:$H,0))</f>
        <v>0</v>
      </c>
      <c r="K236" s="46" cm="1">
        <f t="array" ref="K236">SUM(IF((LEFT('2-1 采购订单物料明细表报表导出'!$K:$K,7)=K$1)*('2-1 采购订单物料明细表报表导出'!$D:$D=$A236),'2-1 采购订单物料明细表报表导出'!$H:$H,0))</f>
        <v>0</v>
      </c>
      <c r="L236" s="46" cm="1">
        <f t="array" ref="L236">SUM(IF((LEFT('2-1 采购订单物料明细表报表导出'!$K:$K,7)=L$1)*('2-1 采购订单物料明细表报表导出'!$D:$D=$A236),'2-1 采购订单物料明细表报表导出'!$H:$H,0))</f>
        <v>0</v>
      </c>
      <c r="M236" s="46" cm="1">
        <f t="array" ref="M236">SUM(IF((LEFT('2-1 采购订单物料明细表报表导出'!$K:$K,7)=M$1)*('2-1 采购订单物料明细表报表导出'!$D:$D=$A236),'2-1 采购订单物料明细表报表导出'!$H:$H,0))</f>
        <v>0</v>
      </c>
      <c r="N236" s="46" cm="1">
        <f t="array" ref="N236">SUM(IF((LEFT('2-1 采购订单物料明细表报表导出'!$K:$K,7)=N$1)*('2-1 采购订单物料明细表报表导出'!$D:$D=$A236),'2-1 采购订单物料明细表报表导出'!$H:$H,0))</f>
        <v>0</v>
      </c>
      <c r="O236" s="46" cm="1">
        <f t="array" ref="O236">SUM(IF((LEFT('2-1 采购订单物料明细表报表导出'!$K:$K,7)=O$1)*('2-1 采购订单物料明细表报表导出'!$D:$D=$A236),'2-1 采购订单物料明细表报表导出'!$H:$H,0))</f>
        <v>0</v>
      </c>
    </row>
    <row r="237" ht="16.5" spans="1:15">
      <c r="A237" s="49" t="s">
        <v>3658</v>
      </c>
      <c r="B237" s="47" t="s">
        <v>2120</v>
      </c>
      <c r="C237" s="48" t="s">
        <v>2121</v>
      </c>
      <c r="D237" s="46" cm="1">
        <f t="array" ref="D237">SUM(IF((LEFT('2-1 采购订单物料明细表报表导出'!$K:$K,7)=D$1)*('2-1 采购订单物料明细表报表导出'!$D:$D=$A237),'2-1 采购订单物料明细表报表导出'!$H:$H,0))</f>
        <v>0</v>
      </c>
      <c r="E237" s="46" cm="1">
        <f t="array" ref="E237">SUM(IF((LEFT('2-1 采购订单物料明细表报表导出'!$K:$K,7)=E$1)*('2-1 采购订单物料明细表报表导出'!$D:$D=$A237),'2-1 采购订单物料明细表报表导出'!$H:$H,0))</f>
        <v>0</v>
      </c>
      <c r="F237" s="46" cm="1">
        <f t="array" ref="F237">SUM(IF((LEFT('2-1 采购订单物料明细表报表导出'!$K:$K,7)=F$1)*('2-1 采购订单物料明细表报表导出'!$D:$D=$A237),'2-1 采购订单物料明细表报表导出'!$H:$H,0))</f>
        <v>0</v>
      </c>
      <c r="G237" s="46" cm="1">
        <f t="array" ref="G237">SUM(IF((LEFT('2-1 采购订单物料明细表报表导出'!$K:$K,7)=G$1)*('2-1 采购订单物料明细表报表导出'!$D:$D=$A237),'2-1 采购订单物料明细表报表导出'!$H:$H,0))</f>
        <v>0</v>
      </c>
      <c r="H237" s="46" cm="1">
        <f t="array" ref="H237">SUM(IF((LEFT('2-1 采购订单物料明细表报表导出'!$K:$K,7)=H$1)*('2-1 采购订单物料明细表报表导出'!$D:$D=$A237),'2-1 采购订单物料明细表报表导出'!$H:$H,0))</f>
        <v>0</v>
      </c>
      <c r="I237" s="46" cm="1">
        <f t="array" ref="I237">SUM(IF((LEFT('2-1 采购订单物料明细表报表导出'!$K:$K,7)=I$1)*('2-1 采购订单物料明细表报表导出'!$D:$D=$A237),'2-1 采购订单物料明细表报表导出'!$H:$H,0))</f>
        <v>0</v>
      </c>
      <c r="J237" s="46" cm="1">
        <f t="array" ref="J237">SUM(IF((LEFT('2-1 采购订单物料明细表报表导出'!$K:$K,7)=J$1)*('2-1 采购订单物料明细表报表导出'!$D:$D=$A237),'2-1 采购订单物料明细表报表导出'!$H:$H,0))</f>
        <v>0</v>
      </c>
      <c r="K237" s="46" cm="1">
        <f t="array" ref="K237">SUM(IF((LEFT('2-1 采购订单物料明细表报表导出'!$K:$K,7)=K$1)*('2-1 采购订单物料明细表报表导出'!$D:$D=$A237),'2-1 采购订单物料明细表报表导出'!$H:$H,0))</f>
        <v>0</v>
      </c>
      <c r="L237" s="46" cm="1">
        <f t="array" ref="L237">SUM(IF((LEFT('2-1 采购订单物料明细表报表导出'!$K:$K,7)=L$1)*('2-1 采购订单物料明细表报表导出'!$D:$D=$A237),'2-1 采购订单物料明细表报表导出'!$H:$H,0))</f>
        <v>0</v>
      </c>
      <c r="M237" s="46" cm="1">
        <f t="array" ref="M237">SUM(IF((LEFT('2-1 采购订单物料明细表报表导出'!$K:$K,7)=M$1)*('2-1 采购订单物料明细表报表导出'!$D:$D=$A237),'2-1 采购订单物料明细表报表导出'!$H:$H,0))</f>
        <v>0</v>
      </c>
      <c r="N237" s="46" cm="1">
        <f t="array" ref="N237">SUM(IF((LEFT('2-1 采购订单物料明细表报表导出'!$K:$K,7)=N$1)*('2-1 采购订单物料明细表报表导出'!$D:$D=$A237),'2-1 采购订单物料明细表报表导出'!$H:$H,0))</f>
        <v>0</v>
      </c>
      <c r="O237" s="46" cm="1">
        <f t="array" ref="O237">SUM(IF((LEFT('2-1 采购订单物料明细表报表导出'!$K:$K,7)=O$1)*('2-1 采购订单物料明细表报表导出'!$D:$D=$A237),'2-1 采购订单物料明细表报表导出'!$H:$H,0))</f>
        <v>0</v>
      </c>
    </row>
    <row r="238" ht="16.5" spans="1:15">
      <c r="A238" s="49" t="s">
        <v>3659</v>
      </c>
      <c r="B238" s="47" t="s">
        <v>2120</v>
      </c>
      <c r="C238" s="48" t="s">
        <v>2121</v>
      </c>
      <c r="D238" s="46" cm="1">
        <f t="array" ref="D238">SUM(IF((LEFT('2-1 采购订单物料明细表报表导出'!$K:$K,7)=D$1)*('2-1 采购订单物料明细表报表导出'!$D:$D=$A238),'2-1 采购订单物料明细表报表导出'!$H:$H,0))</f>
        <v>0</v>
      </c>
      <c r="E238" s="46" cm="1">
        <f t="array" ref="E238">SUM(IF((LEFT('2-1 采购订单物料明细表报表导出'!$K:$K,7)=E$1)*('2-1 采购订单物料明细表报表导出'!$D:$D=$A238),'2-1 采购订单物料明细表报表导出'!$H:$H,0))</f>
        <v>0</v>
      </c>
      <c r="F238" s="46" cm="1">
        <f t="array" ref="F238">SUM(IF((LEFT('2-1 采购订单物料明细表报表导出'!$K:$K,7)=F$1)*('2-1 采购订单物料明细表报表导出'!$D:$D=$A238),'2-1 采购订单物料明细表报表导出'!$H:$H,0))</f>
        <v>0</v>
      </c>
      <c r="G238" s="46" cm="1">
        <f t="array" ref="G238">SUM(IF((LEFT('2-1 采购订单物料明细表报表导出'!$K:$K,7)=G$1)*('2-1 采购订单物料明细表报表导出'!$D:$D=$A238),'2-1 采购订单物料明细表报表导出'!$H:$H,0))</f>
        <v>0</v>
      </c>
      <c r="H238" s="46" cm="1">
        <f t="array" ref="H238">SUM(IF((LEFT('2-1 采购订单物料明细表报表导出'!$K:$K,7)=H$1)*('2-1 采购订单物料明细表报表导出'!$D:$D=$A238),'2-1 采购订单物料明细表报表导出'!$H:$H,0))</f>
        <v>0</v>
      </c>
      <c r="I238" s="46" cm="1">
        <f t="array" ref="I238">SUM(IF((LEFT('2-1 采购订单物料明细表报表导出'!$K:$K,7)=I$1)*('2-1 采购订单物料明细表报表导出'!$D:$D=$A238),'2-1 采购订单物料明细表报表导出'!$H:$H,0))</f>
        <v>0</v>
      </c>
      <c r="J238" s="46" cm="1">
        <f t="array" ref="J238">SUM(IF((LEFT('2-1 采购订单物料明细表报表导出'!$K:$K,7)=J$1)*('2-1 采购订单物料明细表报表导出'!$D:$D=$A238),'2-1 采购订单物料明细表报表导出'!$H:$H,0))</f>
        <v>0</v>
      </c>
      <c r="K238" s="46" cm="1">
        <f t="array" ref="K238">SUM(IF((LEFT('2-1 采购订单物料明细表报表导出'!$K:$K,7)=K$1)*('2-1 采购订单物料明细表报表导出'!$D:$D=$A238),'2-1 采购订单物料明细表报表导出'!$H:$H,0))</f>
        <v>0</v>
      </c>
      <c r="L238" s="46" cm="1">
        <f t="array" ref="L238">SUM(IF((LEFT('2-1 采购订单物料明细表报表导出'!$K:$K,7)=L$1)*('2-1 采购订单物料明细表报表导出'!$D:$D=$A238),'2-1 采购订单物料明细表报表导出'!$H:$H,0))</f>
        <v>0</v>
      </c>
      <c r="M238" s="46" cm="1">
        <f t="array" ref="M238">SUM(IF((LEFT('2-1 采购订单物料明细表报表导出'!$K:$K,7)=M$1)*('2-1 采购订单物料明细表报表导出'!$D:$D=$A238),'2-1 采购订单物料明细表报表导出'!$H:$H,0))</f>
        <v>0</v>
      </c>
      <c r="N238" s="46" cm="1">
        <f t="array" ref="N238">SUM(IF((LEFT('2-1 采购订单物料明细表报表导出'!$K:$K,7)=N$1)*('2-1 采购订单物料明细表报表导出'!$D:$D=$A238),'2-1 采购订单物料明细表报表导出'!$H:$H,0))</f>
        <v>0</v>
      </c>
      <c r="O238" s="46" cm="1">
        <f t="array" ref="O238">SUM(IF((LEFT('2-1 采购订单物料明细表报表导出'!$K:$K,7)=O$1)*('2-1 采购订单物料明细表报表导出'!$D:$D=$A238),'2-1 采购订单物料明细表报表导出'!$H:$H,0))</f>
        <v>0</v>
      </c>
    </row>
    <row r="239" ht="16.5" spans="1:15">
      <c r="A239" s="49" t="s">
        <v>3660</v>
      </c>
      <c r="B239" s="47" t="s">
        <v>2120</v>
      </c>
      <c r="C239" s="48" t="s">
        <v>2121</v>
      </c>
      <c r="D239" s="46" cm="1">
        <f t="array" ref="D239">SUM(IF((LEFT('2-1 采购订单物料明细表报表导出'!$K:$K,7)=D$1)*('2-1 采购订单物料明细表报表导出'!$D:$D=$A239),'2-1 采购订单物料明细表报表导出'!$H:$H,0))</f>
        <v>0</v>
      </c>
      <c r="E239" s="46" cm="1">
        <f t="array" ref="E239">SUM(IF((LEFT('2-1 采购订单物料明细表报表导出'!$K:$K,7)=E$1)*('2-1 采购订单物料明细表报表导出'!$D:$D=$A239),'2-1 采购订单物料明细表报表导出'!$H:$H,0))</f>
        <v>0</v>
      </c>
      <c r="F239" s="46" cm="1">
        <f t="array" ref="F239">SUM(IF((LEFT('2-1 采购订单物料明细表报表导出'!$K:$K,7)=F$1)*('2-1 采购订单物料明细表报表导出'!$D:$D=$A239),'2-1 采购订单物料明细表报表导出'!$H:$H,0))</f>
        <v>0</v>
      </c>
      <c r="G239" s="46" cm="1">
        <f t="array" ref="G239">SUM(IF((LEFT('2-1 采购订单物料明细表报表导出'!$K:$K,7)=G$1)*('2-1 采购订单物料明细表报表导出'!$D:$D=$A239),'2-1 采购订单物料明细表报表导出'!$H:$H,0))</f>
        <v>0</v>
      </c>
      <c r="H239" s="46" cm="1">
        <f t="array" ref="H239">SUM(IF((LEFT('2-1 采购订单物料明细表报表导出'!$K:$K,7)=H$1)*('2-1 采购订单物料明细表报表导出'!$D:$D=$A239),'2-1 采购订单物料明细表报表导出'!$H:$H,0))</f>
        <v>0</v>
      </c>
      <c r="I239" s="46" cm="1">
        <f t="array" ref="I239">SUM(IF((LEFT('2-1 采购订单物料明细表报表导出'!$K:$K,7)=I$1)*('2-1 采购订单物料明细表报表导出'!$D:$D=$A239),'2-1 采购订单物料明细表报表导出'!$H:$H,0))</f>
        <v>0</v>
      </c>
      <c r="J239" s="46" cm="1">
        <f t="array" ref="J239">SUM(IF((LEFT('2-1 采购订单物料明细表报表导出'!$K:$K,7)=J$1)*('2-1 采购订单物料明细表报表导出'!$D:$D=$A239),'2-1 采购订单物料明细表报表导出'!$H:$H,0))</f>
        <v>0</v>
      </c>
      <c r="K239" s="46" cm="1">
        <f t="array" ref="K239">SUM(IF((LEFT('2-1 采购订单物料明细表报表导出'!$K:$K,7)=K$1)*('2-1 采购订单物料明细表报表导出'!$D:$D=$A239),'2-1 采购订单物料明细表报表导出'!$H:$H,0))</f>
        <v>0</v>
      </c>
      <c r="L239" s="46" cm="1">
        <f t="array" ref="L239">SUM(IF((LEFT('2-1 采购订单物料明细表报表导出'!$K:$K,7)=L$1)*('2-1 采购订单物料明细表报表导出'!$D:$D=$A239),'2-1 采购订单物料明细表报表导出'!$H:$H,0))</f>
        <v>0</v>
      </c>
      <c r="M239" s="46" cm="1">
        <f t="array" ref="M239">SUM(IF((LEFT('2-1 采购订单物料明细表报表导出'!$K:$K,7)=M$1)*('2-1 采购订单物料明细表报表导出'!$D:$D=$A239),'2-1 采购订单物料明细表报表导出'!$H:$H,0))</f>
        <v>0</v>
      </c>
      <c r="N239" s="46" cm="1">
        <f t="array" ref="N239">SUM(IF((LEFT('2-1 采购订单物料明细表报表导出'!$K:$K,7)=N$1)*('2-1 采购订单物料明细表报表导出'!$D:$D=$A239),'2-1 采购订单物料明细表报表导出'!$H:$H,0))</f>
        <v>0</v>
      </c>
      <c r="O239" s="46" cm="1">
        <f t="array" ref="O239">SUM(IF((LEFT('2-1 采购订单物料明细表报表导出'!$K:$K,7)=O$1)*('2-1 采购订单物料明细表报表导出'!$D:$D=$A239),'2-1 采购订单物料明细表报表导出'!$H:$H,0))</f>
        <v>0</v>
      </c>
    </row>
    <row r="240" ht="16.5" spans="1:15">
      <c r="A240" s="49" t="s">
        <v>3661</v>
      </c>
      <c r="B240" s="47" t="s">
        <v>2120</v>
      </c>
      <c r="C240" s="48" t="s">
        <v>2121</v>
      </c>
      <c r="D240" s="46" cm="1">
        <f t="array" ref="D240">SUM(IF((LEFT('2-1 采购订单物料明细表报表导出'!$K:$K,7)=D$1)*('2-1 采购订单物料明细表报表导出'!$D:$D=$A240),'2-1 采购订单物料明细表报表导出'!$H:$H,0))</f>
        <v>0</v>
      </c>
      <c r="E240" s="46" cm="1">
        <f t="array" ref="E240">SUM(IF((LEFT('2-1 采购订单物料明细表报表导出'!$K:$K,7)=E$1)*('2-1 采购订单物料明细表报表导出'!$D:$D=$A240),'2-1 采购订单物料明细表报表导出'!$H:$H,0))</f>
        <v>0</v>
      </c>
      <c r="F240" s="46" cm="1">
        <f t="array" ref="F240">SUM(IF((LEFT('2-1 采购订单物料明细表报表导出'!$K:$K,7)=F$1)*('2-1 采购订单物料明细表报表导出'!$D:$D=$A240),'2-1 采购订单物料明细表报表导出'!$H:$H,0))</f>
        <v>0</v>
      </c>
      <c r="G240" s="46" cm="1">
        <f t="array" ref="G240">SUM(IF((LEFT('2-1 采购订单物料明细表报表导出'!$K:$K,7)=G$1)*('2-1 采购订单物料明细表报表导出'!$D:$D=$A240),'2-1 采购订单物料明细表报表导出'!$H:$H,0))</f>
        <v>0</v>
      </c>
      <c r="H240" s="46" cm="1">
        <f t="array" ref="H240">SUM(IF((LEFT('2-1 采购订单物料明细表报表导出'!$K:$K,7)=H$1)*('2-1 采购订单物料明细表报表导出'!$D:$D=$A240),'2-1 采购订单物料明细表报表导出'!$H:$H,0))</f>
        <v>0</v>
      </c>
      <c r="I240" s="46" cm="1">
        <f t="array" ref="I240">SUM(IF((LEFT('2-1 采购订单物料明细表报表导出'!$K:$K,7)=I$1)*('2-1 采购订单物料明细表报表导出'!$D:$D=$A240),'2-1 采购订单物料明细表报表导出'!$H:$H,0))</f>
        <v>0</v>
      </c>
      <c r="J240" s="46" cm="1">
        <f t="array" ref="J240">SUM(IF((LEFT('2-1 采购订单物料明细表报表导出'!$K:$K,7)=J$1)*('2-1 采购订单物料明细表报表导出'!$D:$D=$A240),'2-1 采购订单物料明细表报表导出'!$H:$H,0))</f>
        <v>0</v>
      </c>
      <c r="K240" s="46" cm="1">
        <f t="array" ref="K240">SUM(IF((LEFT('2-1 采购订单物料明细表报表导出'!$K:$K,7)=K$1)*('2-1 采购订单物料明细表报表导出'!$D:$D=$A240),'2-1 采购订单物料明细表报表导出'!$H:$H,0))</f>
        <v>0</v>
      </c>
      <c r="L240" s="46" cm="1">
        <f t="array" ref="L240">SUM(IF((LEFT('2-1 采购订单物料明细表报表导出'!$K:$K,7)=L$1)*('2-1 采购订单物料明细表报表导出'!$D:$D=$A240),'2-1 采购订单物料明细表报表导出'!$H:$H,0))</f>
        <v>0</v>
      </c>
      <c r="M240" s="46" cm="1">
        <f t="array" ref="M240">SUM(IF((LEFT('2-1 采购订单物料明细表报表导出'!$K:$K,7)=M$1)*('2-1 采购订单物料明细表报表导出'!$D:$D=$A240),'2-1 采购订单物料明细表报表导出'!$H:$H,0))</f>
        <v>0</v>
      </c>
      <c r="N240" s="46" cm="1">
        <f t="array" ref="N240">SUM(IF((LEFT('2-1 采购订单物料明细表报表导出'!$K:$K,7)=N$1)*('2-1 采购订单物料明细表报表导出'!$D:$D=$A240),'2-1 采购订单物料明细表报表导出'!$H:$H,0))</f>
        <v>0</v>
      </c>
      <c r="O240" s="46" cm="1">
        <f t="array" ref="O240">SUM(IF((LEFT('2-1 采购订单物料明细表报表导出'!$K:$K,7)=O$1)*('2-1 采购订单物料明细表报表导出'!$D:$D=$A240),'2-1 采购订单物料明细表报表导出'!$H:$H,0))</f>
        <v>0</v>
      </c>
    </row>
    <row r="241" ht="16.5" spans="1:15">
      <c r="A241" s="17" t="s">
        <v>3662</v>
      </c>
      <c r="B241" s="47" t="s">
        <v>2120</v>
      </c>
      <c r="C241" s="48" t="s">
        <v>2121</v>
      </c>
      <c r="D241" s="46" cm="1">
        <f t="array" ref="D241">SUM(IF((LEFT('2-1 采购订单物料明细表报表导出'!$K:$K,7)=D$1)*('2-1 采购订单物料明细表报表导出'!$D:$D=$A241),'2-1 采购订单物料明细表报表导出'!$H:$H,0))</f>
        <v>0</v>
      </c>
      <c r="E241" s="46" cm="1">
        <f t="array" ref="E241">SUM(IF((LEFT('2-1 采购订单物料明细表报表导出'!$K:$K,7)=E$1)*('2-1 采购订单物料明细表报表导出'!$D:$D=$A241),'2-1 采购订单物料明细表报表导出'!$H:$H,0))</f>
        <v>0</v>
      </c>
      <c r="F241" s="46" cm="1">
        <f t="array" ref="F241">SUM(IF((LEFT('2-1 采购订单物料明细表报表导出'!$K:$K,7)=F$1)*('2-1 采购订单物料明细表报表导出'!$D:$D=$A241),'2-1 采购订单物料明细表报表导出'!$H:$H,0))</f>
        <v>0</v>
      </c>
      <c r="G241" s="46" cm="1">
        <f t="array" ref="G241">SUM(IF((LEFT('2-1 采购订单物料明细表报表导出'!$K:$K,7)=G$1)*('2-1 采购订单物料明细表报表导出'!$D:$D=$A241),'2-1 采购订单物料明细表报表导出'!$H:$H,0))</f>
        <v>0</v>
      </c>
      <c r="H241" s="46" cm="1">
        <f t="array" ref="H241">SUM(IF((LEFT('2-1 采购订单物料明细表报表导出'!$K:$K,7)=H$1)*('2-1 采购订单物料明细表报表导出'!$D:$D=$A241),'2-1 采购订单物料明细表报表导出'!$H:$H,0))</f>
        <v>0</v>
      </c>
      <c r="I241" s="46" cm="1">
        <f t="array" ref="I241">SUM(IF((LEFT('2-1 采购订单物料明细表报表导出'!$K:$K,7)=I$1)*('2-1 采购订单物料明细表报表导出'!$D:$D=$A241),'2-1 采购订单物料明细表报表导出'!$H:$H,0))</f>
        <v>0</v>
      </c>
      <c r="J241" s="46" cm="1">
        <f t="array" ref="J241">SUM(IF((LEFT('2-1 采购订单物料明细表报表导出'!$K:$K,7)=J$1)*('2-1 采购订单物料明细表报表导出'!$D:$D=$A241),'2-1 采购订单物料明细表报表导出'!$H:$H,0))</f>
        <v>0</v>
      </c>
      <c r="K241" s="46" cm="1">
        <f t="array" ref="K241">SUM(IF((LEFT('2-1 采购订单物料明细表报表导出'!$K:$K,7)=K$1)*('2-1 采购订单物料明细表报表导出'!$D:$D=$A241),'2-1 采购订单物料明细表报表导出'!$H:$H,0))</f>
        <v>0</v>
      </c>
      <c r="L241" s="46" cm="1">
        <f t="array" ref="L241">SUM(IF((LEFT('2-1 采购订单物料明细表报表导出'!$K:$K,7)=L$1)*('2-1 采购订单物料明细表报表导出'!$D:$D=$A241),'2-1 采购订单物料明细表报表导出'!$H:$H,0))</f>
        <v>0</v>
      </c>
      <c r="M241" s="46" cm="1">
        <f t="array" ref="M241">SUM(IF((LEFT('2-1 采购订单物料明细表报表导出'!$K:$K,7)=M$1)*('2-1 采购订单物料明细表报表导出'!$D:$D=$A241),'2-1 采购订单物料明细表报表导出'!$H:$H,0))</f>
        <v>0</v>
      </c>
      <c r="N241" s="46" cm="1">
        <f t="array" ref="N241">SUM(IF((LEFT('2-1 采购订单物料明细表报表导出'!$K:$K,7)=N$1)*('2-1 采购订单物料明细表报表导出'!$D:$D=$A241),'2-1 采购订单物料明细表报表导出'!$H:$H,0))</f>
        <v>0</v>
      </c>
      <c r="O241" s="46" cm="1">
        <f t="array" ref="O241">SUM(IF((LEFT('2-1 采购订单物料明细表报表导出'!$K:$K,7)=O$1)*('2-1 采购订单物料明细表报表导出'!$D:$D=$A241),'2-1 采购订单物料明细表报表导出'!$H:$H,0))</f>
        <v>0</v>
      </c>
    </row>
    <row r="242" ht="16.5" spans="1:15">
      <c r="A242" s="17" t="s">
        <v>3663</v>
      </c>
      <c r="B242" s="47" t="s">
        <v>2120</v>
      </c>
      <c r="C242" s="48" t="s">
        <v>2121</v>
      </c>
      <c r="D242" s="46" cm="1">
        <f t="array" ref="D242">SUM(IF((LEFT('2-1 采购订单物料明细表报表导出'!$K:$K,7)=D$1)*('2-1 采购订单物料明细表报表导出'!$D:$D=$A242),'2-1 采购订单物料明细表报表导出'!$H:$H,0))</f>
        <v>0</v>
      </c>
      <c r="E242" s="46" cm="1">
        <f t="array" ref="E242">SUM(IF((LEFT('2-1 采购订单物料明细表报表导出'!$K:$K,7)=E$1)*('2-1 采购订单物料明细表报表导出'!$D:$D=$A242),'2-1 采购订单物料明细表报表导出'!$H:$H,0))</f>
        <v>0</v>
      </c>
      <c r="F242" s="46" cm="1">
        <f t="array" ref="F242">SUM(IF((LEFT('2-1 采购订单物料明细表报表导出'!$K:$K,7)=F$1)*('2-1 采购订单物料明细表报表导出'!$D:$D=$A242),'2-1 采购订单物料明细表报表导出'!$H:$H,0))</f>
        <v>0</v>
      </c>
      <c r="G242" s="46" cm="1">
        <f t="array" ref="G242">SUM(IF((LEFT('2-1 采购订单物料明细表报表导出'!$K:$K,7)=G$1)*('2-1 采购订单物料明细表报表导出'!$D:$D=$A242),'2-1 采购订单物料明细表报表导出'!$H:$H,0))</f>
        <v>0</v>
      </c>
      <c r="H242" s="46" cm="1">
        <f t="array" ref="H242">SUM(IF((LEFT('2-1 采购订单物料明细表报表导出'!$K:$K,7)=H$1)*('2-1 采购订单物料明细表报表导出'!$D:$D=$A242),'2-1 采购订单物料明细表报表导出'!$H:$H,0))</f>
        <v>0</v>
      </c>
      <c r="I242" s="46" cm="1">
        <f t="array" ref="I242">SUM(IF((LEFT('2-1 采购订单物料明细表报表导出'!$K:$K,7)=I$1)*('2-1 采购订单物料明细表报表导出'!$D:$D=$A242),'2-1 采购订单物料明细表报表导出'!$H:$H,0))</f>
        <v>0</v>
      </c>
      <c r="J242" s="46" cm="1">
        <f t="array" ref="J242">SUM(IF((LEFT('2-1 采购订单物料明细表报表导出'!$K:$K,7)=J$1)*('2-1 采购订单物料明细表报表导出'!$D:$D=$A242),'2-1 采购订单物料明细表报表导出'!$H:$H,0))</f>
        <v>0</v>
      </c>
      <c r="K242" s="46" cm="1">
        <f t="array" ref="K242">SUM(IF((LEFT('2-1 采购订单物料明细表报表导出'!$K:$K,7)=K$1)*('2-1 采购订单物料明细表报表导出'!$D:$D=$A242),'2-1 采购订单物料明细表报表导出'!$H:$H,0))</f>
        <v>0</v>
      </c>
      <c r="L242" s="46" cm="1">
        <f t="array" ref="L242">SUM(IF((LEFT('2-1 采购订单物料明细表报表导出'!$K:$K,7)=L$1)*('2-1 采购订单物料明细表报表导出'!$D:$D=$A242),'2-1 采购订单物料明细表报表导出'!$H:$H,0))</f>
        <v>0</v>
      </c>
      <c r="M242" s="46" cm="1">
        <f t="array" ref="M242">SUM(IF((LEFT('2-1 采购订单物料明细表报表导出'!$K:$K,7)=M$1)*('2-1 采购订单物料明细表报表导出'!$D:$D=$A242),'2-1 采购订单物料明细表报表导出'!$H:$H,0))</f>
        <v>0</v>
      </c>
      <c r="N242" s="46" cm="1">
        <f t="array" ref="N242">SUM(IF((LEFT('2-1 采购订单物料明细表报表导出'!$K:$K,7)=N$1)*('2-1 采购订单物料明细表报表导出'!$D:$D=$A242),'2-1 采购订单物料明细表报表导出'!$H:$H,0))</f>
        <v>0</v>
      </c>
      <c r="O242" s="46" cm="1">
        <f t="array" ref="O242">SUM(IF((LEFT('2-1 采购订单物料明细表报表导出'!$K:$K,7)=O$1)*('2-1 采购订单物料明细表报表导出'!$D:$D=$A242),'2-1 采购订单物料明细表报表导出'!$H:$H,0))</f>
        <v>0</v>
      </c>
    </row>
    <row r="243" ht="16.5" spans="1:15">
      <c r="A243" s="49" t="s">
        <v>3664</v>
      </c>
      <c r="B243" s="47" t="s">
        <v>2120</v>
      </c>
      <c r="C243" s="48" t="s">
        <v>2121</v>
      </c>
      <c r="D243" s="46" cm="1">
        <f t="array" ref="D243">SUM(IF((LEFT('2-1 采购订单物料明细表报表导出'!$K:$K,7)=D$1)*('2-1 采购订单物料明细表报表导出'!$D:$D=$A243),'2-1 采购订单物料明细表报表导出'!$H:$H,0))</f>
        <v>0</v>
      </c>
      <c r="E243" s="46" cm="1">
        <f t="array" ref="E243">SUM(IF((LEFT('2-1 采购订单物料明细表报表导出'!$K:$K,7)=E$1)*('2-1 采购订单物料明细表报表导出'!$D:$D=$A243),'2-1 采购订单物料明细表报表导出'!$H:$H,0))</f>
        <v>0</v>
      </c>
      <c r="F243" s="46" cm="1">
        <f t="array" ref="F243">SUM(IF((LEFT('2-1 采购订单物料明细表报表导出'!$K:$K,7)=F$1)*('2-1 采购订单物料明细表报表导出'!$D:$D=$A243),'2-1 采购订单物料明细表报表导出'!$H:$H,0))</f>
        <v>0</v>
      </c>
      <c r="G243" s="46" cm="1">
        <f t="array" ref="G243">SUM(IF((LEFT('2-1 采购订单物料明细表报表导出'!$K:$K,7)=G$1)*('2-1 采购订单物料明细表报表导出'!$D:$D=$A243),'2-1 采购订单物料明细表报表导出'!$H:$H,0))</f>
        <v>0</v>
      </c>
      <c r="H243" s="46" cm="1">
        <f t="array" ref="H243">SUM(IF((LEFT('2-1 采购订单物料明细表报表导出'!$K:$K,7)=H$1)*('2-1 采购订单物料明细表报表导出'!$D:$D=$A243),'2-1 采购订单物料明细表报表导出'!$H:$H,0))</f>
        <v>0</v>
      </c>
      <c r="I243" s="46" cm="1">
        <f t="array" ref="I243">SUM(IF((LEFT('2-1 采购订单物料明细表报表导出'!$K:$K,7)=I$1)*('2-1 采购订单物料明细表报表导出'!$D:$D=$A243),'2-1 采购订单物料明细表报表导出'!$H:$H,0))</f>
        <v>0</v>
      </c>
      <c r="J243" s="46" cm="1">
        <f t="array" ref="J243">SUM(IF((LEFT('2-1 采购订单物料明细表报表导出'!$K:$K,7)=J$1)*('2-1 采购订单物料明细表报表导出'!$D:$D=$A243),'2-1 采购订单物料明细表报表导出'!$H:$H,0))</f>
        <v>0</v>
      </c>
      <c r="K243" s="46" cm="1">
        <f t="array" ref="K243">SUM(IF((LEFT('2-1 采购订单物料明细表报表导出'!$K:$K,7)=K$1)*('2-1 采购订单物料明细表报表导出'!$D:$D=$A243),'2-1 采购订单物料明细表报表导出'!$H:$H,0))</f>
        <v>0</v>
      </c>
      <c r="L243" s="46" cm="1">
        <f t="array" ref="L243">SUM(IF((LEFT('2-1 采购订单物料明细表报表导出'!$K:$K,7)=L$1)*('2-1 采购订单物料明细表报表导出'!$D:$D=$A243),'2-1 采购订单物料明细表报表导出'!$H:$H,0))</f>
        <v>0</v>
      </c>
      <c r="M243" s="46" cm="1">
        <f t="array" ref="M243">SUM(IF((LEFT('2-1 采购订单物料明细表报表导出'!$K:$K,7)=M$1)*('2-1 采购订单物料明细表报表导出'!$D:$D=$A243),'2-1 采购订单物料明细表报表导出'!$H:$H,0))</f>
        <v>0</v>
      </c>
      <c r="N243" s="46" cm="1">
        <f t="array" ref="N243">SUM(IF((LEFT('2-1 采购订单物料明细表报表导出'!$K:$K,7)=N$1)*('2-1 采购订单物料明细表报表导出'!$D:$D=$A243),'2-1 采购订单物料明细表报表导出'!$H:$H,0))</f>
        <v>0</v>
      </c>
      <c r="O243" s="46" cm="1">
        <f t="array" ref="O243">SUM(IF((LEFT('2-1 采购订单物料明细表报表导出'!$K:$K,7)=O$1)*('2-1 采购订单物料明细表报表导出'!$D:$D=$A243),'2-1 采购订单物料明细表报表导出'!$H:$H,0))</f>
        <v>0</v>
      </c>
    </row>
    <row r="244" ht="16.5" spans="1:15">
      <c r="A244" s="49" t="s">
        <v>3665</v>
      </c>
      <c r="B244" s="47" t="s">
        <v>2120</v>
      </c>
      <c r="C244" s="48" t="s">
        <v>2121</v>
      </c>
      <c r="D244" s="46" cm="1">
        <f t="array" ref="D244">SUM(IF((LEFT('2-1 采购订单物料明细表报表导出'!$K:$K,7)=D$1)*('2-1 采购订单物料明细表报表导出'!$D:$D=$A244),'2-1 采购订单物料明细表报表导出'!$H:$H,0))</f>
        <v>0</v>
      </c>
      <c r="E244" s="46" cm="1">
        <f t="array" ref="E244">SUM(IF((LEFT('2-1 采购订单物料明细表报表导出'!$K:$K,7)=E$1)*('2-1 采购订单物料明细表报表导出'!$D:$D=$A244),'2-1 采购订单物料明细表报表导出'!$H:$H,0))</f>
        <v>0</v>
      </c>
      <c r="F244" s="46" cm="1">
        <f t="array" ref="F244">SUM(IF((LEFT('2-1 采购订单物料明细表报表导出'!$K:$K,7)=F$1)*('2-1 采购订单物料明细表报表导出'!$D:$D=$A244),'2-1 采购订单物料明细表报表导出'!$H:$H,0))</f>
        <v>0</v>
      </c>
      <c r="G244" s="46" cm="1">
        <f t="array" ref="G244">SUM(IF((LEFT('2-1 采购订单物料明细表报表导出'!$K:$K,7)=G$1)*('2-1 采购订单物料明细表报表导出'!$D:$D=$A244),'2-1 采购订单物料明细表报表导出'!$H:$H,0))</f>
        <v>0</v>
      </c>
      <c r="H244" s="46" cm="1">
        <f t="array" ref="H244">SUM(IF((LEFT('2-1 采购订单物料明细表报表导出'!$K:$K,7)=H$1)*('2-1 采购订单物料明细表报表导出'!$D:$D=$A244),'2-1 采购订单物料明细表报表导出'!$H:$H,0))</f>
        <v>0</v>
      </c>
      <c r="I244" s="46" cm="1">
        <f t="array" ref="I244">SUM(IF((LEFT('2-1 采购订单物料明细表报表导出'!$K:$K,7)=I$1)*('2-1 采购订单物料明细表报表导出'!$D:$D=$A244),'2-1 采购订单物料明细表报表导出'!$H:$H,0))</f>
        <v>0</v>
      </c>
      <c r="J244" s="46" cm="1">
        <f t="array" ref="J244">SUM(IF((LEFT('2-1 采购订单物料明细表报表导出'!$K:$K,7)=J$1)*('2-1 采购订单物料明细表报表导出'!$D:$D=$A244),'2-1 采购订单物料明细表报表导出'!$H:$H,0))</f>
        <v>0</v>
      </c>
      <c r="K244" s="46" cm="1">
        <f t="array" ref="K244">SUM(IF((LEFT('2-1 采购订单物料明细表报表导出'!$K:$K,7)=K$1)*('2-1 采购订单物料明细表报表导出'!$D:$D=$A244),'2-1 采购订单物料明细表报表导出'!$H:$H,0))</f>
        <v>0</v>
      </c>
      <c r="L244" s="46" cm="1">
        <f t="array" ref="L244">SUM(IF((LEFT('2-1 采购订单物料明细表报表导出'!$K:$K,7)=L$1)*('2-1 采购订单物料明细表报表导出'!$D:$D=$A244),'2-1 采购订单物料明细表报表导出'!$H:$H,0))</f>
        <v>0</v>
      </c>
      <c r="M244" s="46" cm="1">
        <f t="array" ref="M244">SUM(IF((LEFT('2-1 采购订单物料明细表报表导出'!$K:$K,7)=M$1)*('2-1 采购订单物料明细表报表导出'!$D:$D=$A244),'2-1 采购订单物料明细表报表导出'!$H:$H,0))</f>
        <v>0</v>
      </c>
      <c r="N244" s="46" cm="1">
        <f t="array" ref="N244">SUM(IF((LEFT('2-1 采购订单物料明细表报表导出'!$K:$K,7)=N$1)*('2-1 采购订单物料明细表报表导出'!$D:$D=$A244),'2-1 采购订单物料明细表报表导出'!$H:$H,0))</f>
        <v>0</v>
      </c>
      <c r="O244" s="46" cm="1">
        <f t="array" ref="O244">SUM(IF((LEFT('2-1 采购订单物料明细表报表导出'!$K:$K,7)=O$1)*('2-1 采购订单物料明细表报表导出'!$D:$D=$A244),'2-1 采购订单物料明细表报表导出'!$H:$H,0))</f>
        <v>0</v>
      </c>
    </row>
    <row r="245" ht="16.5" spans="1:15">
      <c r="A245" s="49" t="s">
        <v>3666</v>
      </c>
      <c r="B245" s="47" t="s">
        <v>2120</v>
      </c>
      <c r="C245" s="48" t="s">
        <v>2121</v>
      </c>
      <c r="D245" s="46" cm="1">
        <f t="array" ref="D245">SUM(IF((LEFT('2-1 采购订单物料明细表报表导出'!$K:$K,7)=D$1)*('2-1 采购订单物料明细表报表导出'!$D:$D=$A245),'2-1 采购订单物料明细表报表导出'!$H:$H,0))</f>
        <v>0</v>
      </c>
      <c r="E245" s="46" cm="1">
        <f t="array" ref="E245">SUM(IF((LEFT('2-1 采购订单物料明细表报表导出'!$K:$K,7)=E$1)*('2-1 采购订单物料明细表报表导出'!$D:$D=$A245),'2-1 采购订单物料明细表报表导出'!$H:$H,0))</f>
        <v>0</v>
      </c>
      <c r="F245" s="46" cm="1">
        <f t="array" ref="F245">SUM(IF((LEFT('2-1 采购订单物料明细表报表导出'!$K:$K,7)=F$1)*('2-1 采购订单物料明细表报表导出'!$D:$D=$A245),'2-1 采购订单物料明细表报表导出'!$H:$H,0))</f>
        <v>0</v>
      </c>
      <c r="G245" s="46" cm="1">
        <f t="array" ref="G245">SUM(IF((LEFT('2-1 采购订单物料明细表报表导出'!$K:$K,7)=G$1)*('2-1 采购订单物料明细表报表导出'!$D:$D=$A245),'2-1 采购订单物料明细表报表导出'!$H:$H,0))</f>
        <v>0</v>
      </c>
      <c r="H245" s="46" cm="1">
        <f t="array" ref="H245">SUM(IF((LEFT('2-1 采购订单物料明细表报表导出'!$K:$K,7)=H$1)*('2-1 采购订单物料明细表报表导出'!$D:$D=$A245),'2-1 采购订单物料明细表报表导出'!$H:$H,0))</f>
        <v>0</v>
      </c>
      <c r="I245" s="46" cm="1">
        <f t="array" ref="I245">SUM(IF((LEFT('2-1 采购订单物料明细表报表导出'!$K:$K,7)=I$1)*('2-1 采购订单物料明细表报表导出'!$D:$D=$A245),'2-1 采购订单物料明细表报表导出'!$H:$H,0))</f>
        <v>0</v>
      </c>
      <c r="J245" s="46" cm="1">
        <f t="array" ref="J245">SUM(IF((LEFT('2-1 采购订单物料明细表报表导出'!$K:$K,7)=J$1)*('2-1 采购订单物料明细表报表导出'!$D:$D=$A245),'2-1 采购订单物料明细表报表导出'!$H:$H,0))</f>
        <v>0</v>
      </c>
      <c r="K245" s="46" cm="1">
        <f t="array" ref="K245">SUM(IF((LEFT('2-1 采购订单物料明细表报表导出'!$K:$K,7)=K$1)*('2-1 采购订单物料明细表报表导出'!$D:$D=$A245),'2-1 采购订单物料明细表报表导出'!$H:$H,0))</f>
        <v>0</v>
      </c>
      <c r="L245" s="46" cm="1">
        <f t="array" ref="L245">SUM(IF((LEFT('2-1 采购订单物料明细表报表导出'!$K:$K,7)=L$1)*('2-1 采购订单物料明细表报表导出'!$D:$D=$A245),'2-1 采购订单物料明细表报表导出'!$H:$H,0))</f>
        <v>0</v>
      </c>
      <c r="M245" s="46" cm="1">
        <f t="array" ref="M245">SUM(IF((LEFT('2-1 采购订单物料明细表报表导出'!$K:$K,7)=M$1)*('2-1 采购订单物料明细表报表导出'!$D:$D=$A245),'2-1 采购订单物料明细表报表导出'!$H:$H,0))</f>
        <v>0</v>
      </c>
      <c r="N245" s="46" cm="1">
        <f t="array" ref="N245">SUM(IF((LEFT('2-1 采购订单物料明细表报表导出'!$K:$K,7)=N$1)*('2-1 采购订单物料明细表报表导出'!$D:$D=$A245),'2-1 采购订单物料明细表报表导出'!$H:$H,0))</f>
        <v>0</v>
      </c>
      <c r="O245" s="46" cm="1">
        <f t="array" ref="O245">SUM(IF((LEFT('2-1 采购订单物料明细表报表导出'!$K:$K,7)=O$1)*('2-1 采购订单物料明细表报表导出'!$D:$D=$A245),'2-1 采购订单物料明细表报表导出'!$H:$H,0))</f>
        <v>0</v>
      </c>
    </row>
    <row r="246" ht="16.5" spans="1:15">
      <c r="A246" s="17" t="s">
        <v>3667</v>
      </c>
      <c r="B246" s="47" t="s">
        <v>2120</v>
      </c>
      <c r="C246" s="48" t="s">
        <v>2121</v>
      </c>
      <c r="D246" s="46" cm="1">
        <f t="array" ref="D246">SUM(IF((LEFT('2-1 采购订单物料明细表报表导出'!$K:$K,7)=D$1)*('2-1 采购订单物料明细表报表导出'!$D:$D=$A246),'2-1 采购订单物料明细表报表导出'!$H:$H,0))</f>
        <v>0</v>
      </c>
      <c r="E246" s="46" cm="1">
        <f t="array" ref="E246">SUM(IF((LEFT('2-1 采购订单物料明细表报表导出'!$K:$K,7)=E$1)*('2-1 采购订单物料明细表报表导出'!$D:$D=$A246),'2-1 采购订单物料明细表报表导出'!$H:$H,0))</f>
        <v>0</v>
      </c>
      <c r="F246" s="46" cm="1">
        <f t="array" ref="F246">SUM(IF((LEFT('2-1 采购订单物料明细表报表导出'!$K:$K,7)=F$1)*('2-1 采购订单物料明细表报表导出'!$D:$D=$A246),'2-1 采购订单物料明细表报表导出'!$H:$H,0))</f>
        <v>0</v>
      </c>
      <c r="G246" s="46" cm="1">
        <f t="array" ref="G246">SUM(IF((LEFT('2-1 采购订单物料明细表报表导出'!$K:$K,7)=G$1)*('2-1 采购订单物料明细表报表导出'!$D:$D=$A246),'2-1 采购订单物料明细表报表导出'!$H:$H,0))</f>
        <v>0</v>
      </c>
      <c r="H246" s="46" cm="1">
        <f t="array" ref="H246">SUM(IF((LEFT('2-1 采购订单物料明细表报表导出'!$K:$K,7)=H$1)*('2-1 采购订单物料明细表报表导出'!$D:$D=$A246),'2-1 采购订单物料明细表报表导出'!$H:$H,0))</f>
        <v>0</v>
      </c>
      <c r="I246" s="46" cm="1">
        <f t="array" ref="I246">SUM(IF((LEFT('2-1 采购订单物料明细表报表导出'!$K:$K,7)=I$1)*('2-1 采购订单物料明细表报表导出'!$D:$D=$A246),'2-1 采购订单物料明细表报表导出'!$H:$H,0))</f>
        <v>0</v>
      </c>
      <c r="J246" s="46" cm="1">
        <f t="array" ref="J246">SUM(IF((LEFT('2-1 采购订单物料明细表报表导出'!$K:$K,7)=J$1)*('2-1 采购订单物料明细表报表导出'!$D:$D=$A246),'2-1 采购订单物料明细表报表导出'!$H:$H,0))</f>
        <v>0</v>
      </c>
      <c r="K246" s="46" cm="1">
        <f t="array" ref="K246">SUM(IF((LEFT('2-1 采购订单物料明细表报表导出'!$K:$K,7)=K$1)*('2-1 采购订单物料明细表报表导出'!$D:$D=$A246),'2-1 采购订单物料明细表报表导出'!$H:$H,0))</f>
        <v>0</v>
      </c>
      <c r="L246" s="46" cm="1">
        <f t="array" ref="L246">SUM(IF((LEFT('2-1 采购订单物料明细表报表导出'!$K:$K,7)=L$1)*('2-1 采购订单物料明细表报表导出'!$D:$D=$A246),'2-1 采购订单物料明细表报表导出'!$H:$H,0))</f>
        <v>0</v>
      </c>
      <c r="M246" s="46" cm="1">
        <f t="array" ref="M246">SUM(IF((LEFT('2-1 采购订单物料明细表报表导出'!$K:$K,7)=M$1)*('2-1 采购订单物料明细表报表导出'!$D:$D=$A246),'2-1 采购订单物料明细表报表导出'!$H:$H,0))</f>
        <v>0</v>
      </c>
      <c r="N246" s="46" cm="1">
        <f t="array" ref="N246">SUM(IF((LEFT('2-1 采购订单物料明细表报表导出'!$K:$K,7)=N$1)*('2-1 采购订单物料明细表报表导出'!$D:$D=$A246),'2-1 采购订单物料明细表报表导出'!$H:$H,0))</f>
        <v>0</v>
      </c>
      <c r="O246" s="46" cm="1">
        <f t="array" ref="O246">SUM(IF((LEFT('2-1 采购订单物料明细表报表导出'!$K:$K,7)=O$1)*('2-1 采购订单物料明细表报表导出'!$D:$D=$A246),'2-1 采购订单物料明细表报表导出'!$H:$H,0))</f>
        <v>0</v>
      </c>
    </row>
    <row r="247" ht="16.5" spans="1:15">
      <c r="A247" s="49" t="s">
        <v>3668</v>
      </c>
      <c r="B247" s="47" t="s">
        <v>2120</v>
      </c>
      <c r="C247" s="48" t="s">
        <v>2121</v>
      </c>
      <c r="D247" s="46" cm="1">
        <f t="array" ref="D247">SUM(IF((LEFT('2-1 采购订单物料明细表报表导出'!$K:$K,7)=D$1)*('2-1 采购订单物料明细表报表导出'!$D:$D=$A247),'2-1 采购订单物料明细表报表导出'!$H:$H,0))</f>
        <v>0</v>
      </c>
      <c r="E247" s="46" cm="1">
        <f t="array" ref="E247">SUM(IF((LEFT('2-1 采购订单物料明细表报表导出'!$K:$K,7)=E$1)*('2-1 采购订单物料明细表报表导出'!$D:$D=$A247),'2-1 采购订单物料明细表报表导出'!$H:$H,0))</f>
        <v>0</v>
      </c>
      <c r="F247" s="46" cm="1">
        <f t="array" ref="F247">SUM(IF((LEFT('2-1 采购订单物料明细表报表导出'!$K:$K,7)=F$1)*('2-1 采购订单物料明细表报表导出'!$D:$D=$A247),'2-1 采购订单物料明细表报表导出'!$H:$H,0))</f>
        <v>0</v>
      </c>
      <c r="G247" s="46" cm="1">
        <f t="array" ref="G247">SUM(IF((LEFT('2-1 采购订单物料明细表报表导出'!$K:$K,7)=G$1)*('2-1 采购订单物料明细表报表导出'!$D:$D=$A247),'2-1 采购订单物料明细表报表导出'!$H:$H,0))</f>
        <v>0</v>
      </c>
      <c r="H247" s="46" cm="1">
        <f t="array" ref="H247">SUM(IF((LEFT('2-1 采购订单物料明细表报表导出'!$K:$K,7)=H$1)*('2-1 采购订单物料明细表报表导出'!$D:$D=$A247),'2-1 采购订单物料明细表报表导出'!$H:$H,0))</f>
        <v>0</v>
      </c>
      <c r="I247" s="46" cm="1">
        <f t="array" ref="I247">SUM(IF((LEFT('2-1 采购订单物料明细表报表导出'!$K:$K,7)=I$1)*('2-1 采购订单物料明细表报表导出'!$D:$D=$A247),'2-1 采购订单物料明细表报表导出'!$H:$H,0))</f>
        <v>0</v>
      </c>
      <c r="J247" s="46" cm="1">
        <f t="array" ref="J247">SUM(IF((LEFT('2-1 采购订单物料明细表报表导出'!$K:$K,7)=J$1)*('2-1 采购订单物料明细表报表导出'!$D:$D=$A247),'2-1 采购订单物料明细表报表导出'!$H:$H,0))</f>
        <v>0</v>
      </c>
      <c r="K247" s="46" cm="1">
        <f t="array" ref="K247">SUM(IF((LEFT('2-1 采购订单物料明细表报表导出'!$K:$K,7)=K$1)*('2-1 采购订单物料明细表报表导出'!$D:$D=$A247),'2-1 采购订单物料明细表报表导出'!$H:$H,0))</f>
        <v>0</v>
      </c>
      <c r="L247" s="46" cm="1">
        <f t="array" ref="L247">SUM(IF((LEFT('2-1 采购订单物料明细表报表导出'!$K:$K,7)=L$1)*('2-1 采购订单物料明细表报表导出'!$D:$D=$A247),'2-1 采购订单物料明细表报表导出'!$H:$H,0))</f>
        <v>0</v>
      </c>
      <c r="M247" s="46" cm="1">
        <f t="array" ref="M247">SUM(IF((LEFT('2-1 采购订单物料明细表报表导出'!$K:$K,7)=M$1)*('2-1 采购订单物料明细表报表导出'!$D:$D=$A247),'2-1 采购订单物料明细表报表导出'!$H:$H,0))</f>
        <v>0</v>
      </c>
      <c r="N247" s="46" cm="1">
        <f t="array" ref="N247">SUM(IF((LEFT('2-1 采购订单物料明细表报表导出'!$K:$K,7)=N$1)*('2-1 采购订单物料明细表报表导出'!$D:$D=$A247),'2-1 采购订单物料明细表报表导出'!$H:$H,0))</f>
        <v>0</v>
      </c>
      <c r="O247" s="46" cm="1">
        <f t="array" ref="O247">SUM(IF((LEFT('2-1 采购订单物料明细表报表导出'!$K:$K,7)=O$1)*('2-1 采购订单物料明细表报表导出'!$D:$D=$A247),'2-1 采购订单物料明细表报表导出'!$H:$H,0))</f>
        <v>0</v>
      </c>
    </row>
    <row r="248" ht="16.5" spans="1:15">
      <c r="A248" s="49" t="s">
        <v>3669</v>
      </c>
      <c r="B248" s="47" t="s">
        <v>2120</v>
      </c>
      <c r="C248" s="48" t="s">
        <v>2121</v>
      </c>
      <c r="D248" s="46" cm="1">
        <f t="array" ref="D248">SUM(IF((LEFT('2-1 采购订单物料明细表报表导出'!$K:$K,7)=D$1)*('2-1 采购订单物料明细表报表导出'!$D:$D=$A248),'2-1 采购订单物料明细表报表导出'!$H:$H,0))</f>
        <v>0</v>
      </c>
      <c r="E248" s="46" cm="1">
        <f t="array" ref="E248">SUM(IF((LEFT('2-1 采购订单物料明细表报表导出'!$K:$K,7)=E$1)*('2-1 采购订单物料明细表报表导出'!$D:$D=$A248),'2-1 采购订单物料明细表报表导出'!$H:$H,0))</f>
        <v>0</v>
      </c>
      <c r="F248" s="46" cm="1">
        <f t="array" ref="F248">SUM(IF((LEFT('2-1 采购订单物料明细表报表导出'!$K:$K,7)=F$1)*('2-1 采购订单物料明细表报表导出'!$D:$D=$A248),'2-1 采购订单物料明细表报表导出'!$H:$H,0))</f>
        <v>0</v>
      </c>
      <c r="G248" s="46" cm="1">
        <f t="array" ref="G248">SUM(IF((LEFT('2-1 采购订单物料明细表报表导出'!$K:$K,7)=G$1)*('2-1 采购订单物料明细表报表导出'!$D:$D=$A248),'2-1 采购订单物料明细表报表导出'!$H:$H,0))</f>
        <v>0</v>
      </c>
      <c r="H248" s="46" cm="1">
        <f t="array" ref="H248">SUM(IF((LEFT('2-1 采购订单物料明细表报表导出'!$K:$K,7)=H$1)*('2-1 采购订单物料明细表报表导出'!$D:$D=$A248),'2-1 采购订单物料明细表报表导出'!$H:$H,0))</f>
        <v>0</v>
      </c>
      <c r="I248" s="46" cm="1">
        <f t="array" ref="I248">SUM(IF((LEFT('2-1 采购订单物料明细表报表导出'!$K:$K,7)=I$1)*('2-1 采购订单物料明细表报表导出'!$D:$D=$A248),'2-1 采购订单物料明细表报表导出'!$H:$H,0))</f>
        <v>0</v>
      </c>
      <c r="J248" s="46" cm="1">
        <f t="array" ref="J248">SUM(IF((LEFT('2-1 采购订单物料明细表报表导出'!$K:$K,7)=J$1)*('2-1 采购订单物料明细表报表导出'!$D:$D=$A248),'2-1 采购订单物料明细表报表导出'!$H:$H,0))</f>
        <v>0</v>
      </c>
      <c r="K248" s="46" cm="1">
        <f t="array" ref="K248">SUM(IF((LEFT('2-1 采购订单物料明细表报表导出'!$K:$K,7)=K$1)*('2-1 采购订单物料明细表报表导出'!$D:$D=$A248),'2-1 采购订单物料明细表报表导出'!$H:$H,0))</f>
        <v>0</v>
      </c>
      <c r="L248" s="46" cm="1">
        <f t="array" ref="L248">SUM(IF((LEFT('2-1 采购订单物料明细表报表导出'!$K:$K,7)=L$1)*('2-1 采购订单物料明细表报表导出'!$D:$D=$A248),'2-1 采购订单物料明细表报表导出'!$H:$H,0))</f>
        <v>0</v>
      </c>
      <c r="M248" s="46" cm="1">
        <f t="array" ref="M248">SUM(IF((LEFT('2-1 采购订单物料明细表报表导出'!$K:$K,7)=M$1)*('2-1 采购订单物料明细表报表导出'!$D:$D=$A248),'2-1 采购订单物料明细表报表导出'!$H:$H,0))</f>
        <v>0</v>
      </c>
      <c r="N248" s="46" cm="1">
        <f t="array" ref="N248">SUM(IF((LEFT('2-1 采购订单物料明细表报表导出'!$K:$K,7)=N$1)*('2-1 采购订单物料明细表报表导出'!$D:$D=$A248),'2-1 采购订单物料明细表报表导出'!$H:$H,0))</f>
        <v>0</v>
      </c>
      <c r="O248" s="46" cm="1">
        <f t="array" ref="O248">SUM(IF((LEFT('2-1 采购订单物料明细表报表导出'!$K:$K,7)=O$1)*('2-1 采购订单物料明细表报表导出'!$D:$D=$A248),'2-1 采购订单物料明细表报表导出'!$H:$H,0))</f>
        <v>0</v>
      </c>
    </row>
    <row r="249" ht="16.5" spans="1:15">
      <c r="A249" s="49" t="s">
        <v>3670</v>
      </c>
      <c r="B249" s="47" t="s">
        <v>2120</v>
      </c>
      <c r="C249" s="48" t="s">
        <v>2121</v>
      </c>
      <c r="D249" s="46" cm="1">
        <f t="array" ref="D249">SUM(IF((LEFT('2-1 采购订单物料明细表报表导出'!$K:$K,7)=D$1)*('2-1 采购订单物料明细表报表导出'!$D:$D=$A249),'2-1 采购订单物料明细表报表导出'!$H:$H,0))</f>
        <v>0</v>
      </c>
      <c r="E249" s="46" cm="1">
        <f t="array" ref="E249">SUM(IF((LEFT('2-1 采购订单物料明细表报表导出'!$K:$K,7)=E$1)*('2-1 采购订单物料明细表报表导出'!$D:$D=$A249),'2-1 采购订单物料明细表报表导出'!$H:$H,0))</f>
        <v>0</v>
      </c>
      <c r="F249" s="46" cm="1">
        <f t="array" ref="F249">SUM(IF((LEFT('2-1 采购订单物料明细表报表导出'!$K:$K,7)=F$1)*('2-1 采购订单物料明细表报表导出'!$D:$D=$A249),'2-1 采购订单物料明细表报表导出'!$H:$H,0))</f>
        <v>0</v>
      </c>
      <c r="G249" s="46" cm="1">
        <f t="array" ref="G249">SUM(IF((LEFT('2-1 采购订单物料明细表报表导出'!$K:$K,7)=G$1)*('2-1 采购订单物料明细表报表导出'!$D:$D=$A249),'2-1 采购订单物料明细表报表导出'!$H:$H,0))</f>
        <v>0</v>
      </c>
      <c r="H249" s="46" cm="1">
        <f t="array" ref="H249">SUM(IF((LEFT('2-1 采购订单物料明细表报表导出'!$K:$K,7)=H$1)*('2-1 采购订单物料明细表报表导出'!$D:$D=$A249),'2-1 采购订单物料明细表报表导出'!$H:$H,0))</f>
        <v>0</v>
      </c>
      <c r="I249" s="46" cm="1">
        <f t="array" ref="I249">SUM(IF((LEFT('2-1 采购订单物料明细表报表导出'!$K:$K,7)=I$1)*('2-1 采购订单物料明细表报表导出'!$D:$D=$A249),'2-1 采购订单物料明细表报表导出'!$H:$H,0))</f>
        <v>0</v>
      </c>
      <c r="J249" s="46" cm="1">
        <f t="array" ref="J249">SUM(IF((LEFT('2-1 采购订单物料明细表报表导出'!$K:$K,7)=J$1)*('2-1 采购订单物料明细表报表导出'!$D:$D=$A249),'2-1 采购订单物料明细表报表导出'!$H:$H,0))</f>
        <v>0</v>
      </c>
      <c r="K249" s="46" cm="1">
        <f t="array" ref="K249">SUM(IF((LEFT('2-1 采购订单物料明细表报表导出'!$K:$K,7)=K$1)*('2-1 采购订单物料明细表报表导出'!$D:$D=$A249),'2-1 采购订单物料明细表报表导出'!$H:$H,0))</f>
        <v>0</v>
      </c>
      <c r="L249" s="46" cm="1">
        <f t="array" ref="L249">SUM(IF((LEFT('2-1 采购订单物料明细表报表导出'!$K:$K,7)=L$1)*('2-1 采购订单物料明细表报表导出'!$D:$D=$A249),'2-1 采购订单物料明细表报表导出'!$H:$H,0))</f>
        <v>0</v>
      </c>
      <c r="M249" s="46" cm="1">
        <f t="array" ref="M249">SUM(IF((LEFT('2-1 采购订单物料明细表报表导出'!$K:$K,7)=M$1)*('2-1 采购订单物料明细表报表导出'!$D:$D=$A249),'2-1 采购订单物料明细表报表导出'!$H:$H,0))</f>
        <v>0</v>
      </c>
      <c r="N249" s="46" cm="1">
        <f t="array" ref="N249">SUM(IF((LEFT('2-1 采购订单物料明细表报表导出'!$K:$K,7)=N$1)*('2-1 采购订单物料明细表报表导出'!$D:$D=$A249),'2-1 采购订单物料明细表报表导出'!$H:$H,0))</f>
        <v>0</v>
      </c>
      <c r="O249" s="46" cm="1">
        <f t="array" ref="O249">SUM(IF((LEFT('2-1 采购订单物料明细表报表导出'!$K:$K,7)=O$1)*('2-1 采购订单物料明细表报表导出'!$D:$D=$A249),'2-1 采购订单物料明细表报表导出'!$H:$H,0))</f>
        <v>0</v>
      </c>
    </row>
    <row r="250" ht="16.5" spans="1:15">
      <c r="A250" s="49" t="s">
        <v>3671</v>
      </c>
      <c r="B250" s="47" t="s">
        <v>2120</v>
      </c>
      <c r="C250" s="48" t="s">
        <v>2121</v>
      </c>
      <c r="D250" s="46" cm="1">
        <f t="array" ref="D250">SUM(IF((LEFT('2-1 采购订单物料明细表报表导出'!$K:$K,7)=D$1)*('2-1 采购订单物料明细表报表导出'!$D:$D=$A250),'2-1 采购订单物料明细表报表导出'!$H:$H,0))</f>
        <v>0</v>
      </c>
      <c r="E250" s="46" cm="1">
        <f t="array" ref="E250">SUM(IF((LEFT('2-1 采购订单物料明细表报表导出'!$K:$K,7)=E$1)*('2-1 采购订单物料明细表报表导出'!$D:$D=$A250),'2-1 采购订单物料明细表报表导出'!$H:$H,0))</f>
        <v>0</v>
      </c>
      <c r="F250" s="46" cm="1">
        <f t="array" ref="F250">SUM(IF((LEFT('2-1 采购订单物料明细表报表导出'!$K:$K,7)=F$1)*('2-1 采购订单物料明细表报表导出'!$D:$D=$A250),'2-1 采购订单物料明细表报表导出'!$H:$H,0))</f>
        <v>0</v>
      </c>
      <c r="G250" s="46" cm="1">
        <f t="array" ref="G250">SUM(IF((LEFT('2-1 采购订单物料明细表报表导出'!$K:$K,7)=G$1)*('2-1 采购订单物料明细表报表导出'!$D:$D=$A250),'2-1 采购订单物料明细表报表导出'!$H:$H,0))</f>
        <v>0</v>
      </c>
      <c r="H250" s="46" cm="1">
        <f t="array" ref="H250">SUM(IF((LEFT('2-1 采购订单物料明细表报表导出'!$K:$K,7)=H$1)*('2-1 采购订单物料明细表报表导出'!$D:$D=$A250),'2-1 采购订单物料明细表报表导出'!$H:$H,0))</f>
        <v>0</v>
      </c>
      <c r="I250" s="46" cm="1">
        <f t="array" ref="I250">SUM(IF((LEFT('2-1 采购订单物料明细表报表导出'!$K:$K,7)=I$1)*('2-1 采购订单物料明细表报表导出'!$D:$D=$A250),'2-1 采购订单物料明细表报表导出'!$H:$H,0))</f>
        <v>0</v>
      </c>
      <c r="J250" s="46" cm="1">
        <f t="array" ref="J250">SUM(IF((LEFT('2-1 采购订单物料明细表报表导出'!$K:$K,7)=J$1)*('2-1 采购订单物料明细表报表导出'!$D:$D=$A250),'2-1 采购订单物料明细表报表导出'!$H:$H,0))</f>
        <v>0</v>
      </c>
      <c r="K250" s="46" cm="1">
        <f t="array" ref="K250">SUM(IF((LEFT('2-1 采购订单物料明细表报表导出'!$K:$K,7)=K$1)*('2-1 采购订单物料明细表报表导出'!$D:$D=$A250),'2-1 采购订单物料明细表报表导出'!$H:$H,0))</f>
        <v>0</v>
      </c>
      <c r="L250" s="46" cm="1">
        <f t="array" ref="L250">SUM(IF((LEFT('2-1 采购订单物料明细表报表导出'!$K:$K,7)=L$1)*('2-1 采购订单物料明细表报表导出'!$D:$D=$A250),'2-1 采购订单物料明细表报表导出'!$H:$H,0))</f>
        <v>0</v>
      </c>
      <c r="M250" s="46" cm="1">
        <f t="array" ref="M250">SUM(IF((LEFT('2-1 采购订单物料明细表报表导出'!$K:$K,7)=M$1)*('2-1 采购订单物料明细表报表导出'!$D:$D=$A250),'2-1 采购订单物料明细表报表导出'!$H:$H,0))</f>
        <v>0</v>
      </c>
      <c r="N250" s="46" cm="1">
        <f t="array" ref="N250">SUM(IF((LEFT('2-1 采购订单物料明细表报表导出'!$K:$K,7)=N$1)*('2-1 采购订单物料明细表报表导出'!$D:$D=$A250),'2-1 采购订单物料明细表报表导出'!$H:$H,0))</f>
        <v>0</v>
      </c>
      <c r="O250" s="46" cm="1">
        <f t="array" ref="O250">SUM(IF((LEFT('2-1 采购订单物料明细表报表导出'!$K:$K,7)=O$1)*('2-1 采购订单物料明细表报表导出'!$D:$D=$A250),'2-1 采购订单物料明细表报表导出'!$H:$H,0))</f>
        <v>0</v>
      </c>
    </row>
    <row r="251" ht="16.5" spans="1:15">
      <c r="A251" s="49" t="s">
        <v>3672</v>
      </c>
      <c r="B251" s="47" t="s">
        <v>2120</v>
      </c>
      <c r="C251" s="48" t="s">
        <v>2121</v>
      </c>
      <c r="D251" s="46" cm="1">
        <f t="array" ref="D251">SUM(IF((LEFT('2-1 采购订单物料明细表报表导出'!$K:$K,7)=D$1)*('2-1 采购订单物料明细表报表导出'!$D:$D=$A251),'2-1 采购订单物料明细表报表导出'!$H:$H,0))</f>
        <v>0</v>
      </c>
      <c r="E251" s="46" cm="1">
        <f t="array" ref="E251">SUM(IF((LEFT('2-1 采购订单物料明细表报表导出'!$K:$K,7)=E$1)*('2-1 采购订单物料明细表报表导出'!$D:$D=$A251),'2-1 采购订单物料明细表报表导出'!$H:$H,0))</f>
        <v>0</v>
      </c>
      <c r="F251" s="46" cm="1">
        <f t="array" ref="F251">SUM(IF((LEFT('2-1 采购订单物料明细表报表导出'!$K:$K,7)=F$1)*('2-1 采购订单物料明细表报表导出'!$D:$D=$A251),'2-1 采购订单物料明细表报表导出'!$H:$H,0))</f>
        <v>0</v>
      </c>
      <c r="G251" s="46" cm="1">
        <f t="array" ref="G251">SUM(IF((LEFT('2-1 采购订单物料明细表报表导出'!$K:$K,7)=G$1)*('2-1 采购订单物料明细表报表导出'!$D:$D=$A251),'2-1 采购订单物料明细表报表导出'!$H:$H,0))</f>
        <v>0</v>
      </c>
      <c r="H251" s="46" cm="1">
        <f t="array" ref="H251">SUM(IF((LEFT('2-1 采购订单物料明细表报表导出'!$K:$K,7)=H$1)*('2-1 采购订单物料明细表报表导出'!$D:$D=$A251),'2-1 采购订单物料明细表报表导出'!$H:$H,0))</f>
        <v>0</v>
      </c>
      <c r="I251" s="46" cm="1">
        <f t="array" ref="I251">SUM(IF((LEFT('2-1 采购订单物料明细表报表导出'!$K:$K,7)=I$1)*('2-1 采购订单物料明细表报表导出'!$D:$D=$A251),'2-1 采购订单物料明细表报表导出'!$H:$H,0))</f>
        <v>0</v>
      </c>
      <c r="J251" s="46" cm="1">
        <f t="array" ref="J251">SUM(IF((LEFT('2-1 采购订单物料明细表报表导出'!$K:$K,7)=J$1)*('2-1 采购订单物料明细表报表导出'!$D:$D=$A251),'2-1 采购订单物料明细表报表导出'!$H:$H,0))</f>
        <v>0</v>
      </c>
      <c r="K251" s="46" cm="1">
        <f t="array" ref="K251">SUM(IF((LEFT('2-1 采购订单物料明细表报表导出'!$K:$K,7)=K$1)*('2-1 采购订单物料明细表报表导出'!$D:$D=$A251),'2-1 采购订单物料明细表报表导出'!$H:$H,0))</f>
        <v>0</v>
      </c>
      <c r="L251" s="46" cm="1">
        <f t="array" ref="L251">SUM(IF((LEFT('2-1 采购订单物料明细表报表导出'!$K:$K,7)=L$1)*('2-1 采购订单物料明细表报表导出'!$D:$D=$A251),'2-1 采购订单物料明细表报表导出'!$H:$H,0))</f>
        <v>0</v>
      </c>
      <c r="M251" s="46" cm="1">
        <f t="array" ref="M251">SUM(IF((LEFT('2-1 采购订单物料明细表报表导出'!$K:$K,7)=M$1)*('2-1 采购订单物料明细表报表导出'!$D:$D=$A251),'2-1 采购订单物料明细表报表导出'!$H:$H,0))</f>
        <v>0</v>
      </c>
      <c r="N251" s="46" cm="1">
        <f t="array" ref="N251">SUM(IF((LEFT('2-1 采购订单物料明细表报表导出'!$K:$K,7)=N$1)*('2-1 采购订单物料明细表报表导出'!$D:$D=$A251),'2-1 采购订单物料明细表报表导出'!$H:$H,0))</f>
        <v>0</v>
      </c>
      <c r="O251" s="46" cm="1">
        <f t="array" ref="O251">SUM(IF((LEFT('2-1 采购订单物料明细表报表导出'!$K:$K,7)=O$1)*('2-1 采购订单物料明细表报表导出'!$D:$D=$A251),'2-1 采购订单物料明细表报表导出'!$H:$H,0))</f>
        <v>0</v>
      </c>
    </row>
    <row r="252" ht="16.5" spans="1:15">
      <c r="A252" s="17" t="s">
        <v>3673</v>
      </c>
      <c r="B252" s="47" t="s">
        <v>2120</v>
      </c>
      <c r="C252" s="48" t="s">
        <v>2121</v>
      </c>
      <c r="D252" s="46" cm="1">
        <f t="array" ref="D252">SUM(IF((LEFT('2-1 采购订单物料明细表报表导出'!$K:$K,7)=D$1)*('2-1 采购订单物料明细表报表导出'!$D:$D=$A252),'2-1 采购订单物料明细表报表导出'!$H:$H,0))</f>
        <v>0</v>
      </c>
      <c r="E252" s="46" cm="1">
        <f t="array" ref="E252">SUM(IF((LEFT('2-1 采购订单物料明细表报表导出'!$K:$K,7)=E$1)*('2-1 采购订单物料明细表报表导出'!$D:$D=$A252),'2-1 采购订单物料明细表报表导出'!$H:$H,0))</f>
        <v>0</v>
      </c>
      <c r="F252" s="46" cm="1">
        <f t="array" ref="F252">SUM(IF((LEFT('2-1 采购订单物料明细表报表导出'!$K:$K,7)=F$1)*('2-1 采购订单物料明细表报表导出'!$D:$D=$A252),'2-1 采购订单物料明细表报表导出'!$H:$H,0))</f>
        <v>0</v>
      </c>
      <c r="G252" s="46" cm="1">
        <f t="array" ref="G252">SUM(IF((LEFT('2-1 采购订单物料明细表报表导出'!$K:$K,7)=G$1)*('2-1 采购订单物料明细表报表导出'!$D:$D=$A252),'2-1 采购订单物料明细表报表导出'!$H:$H,0))</f>
        <v>0</v>
      </c>
      <c r="H252" s="46" cm="1">
        <f t="array" ref="H252">SUM(IF((LEFT('2-1 采购订单物料明细表报表导出'!$K:$K,7)=H$1)*('2-1 采购订单物料明细表报表导出'!$D:$D=$A252),'2-1 采购订单物料明细表报表导出'!$H:$H,0))</f>
        <v>0</v>
      </c>
      <c r="I252" s="46" cm="1">
        <f t="array" ref="I252">SUM(IF((LEFT('2-1 采购订单物料明细表报表导出'!$K:$K,7)=I$1)*('2-1 采购订单物料明细表报表导出'!$D:$D=$A252),'2-1 采购订单物料明细表报表导出'!$H:$H,0))</f>
        <v>0</v>
      </c>
      <c r="J252" s="46" cm="1">
        <f t="array" ref="J252">SUM(IF((LEFT('2-1 采购订单物料明细表报表导出'!$K:$K,7)=J$1)*('2-1 采购订单物料明细表报表导出'!$D:$D=$A252),'2-1 采购订单物料明细表报表导出'!$H:$H,0))</f>
        <v>0</v>
      </c>
      <c r="K252" s="46" cm="1">
        <f t="array" ref="K252">SUM(IF((LEFT('2-1 采购订单物料明细表报表导出'!$K:$K,7)=K$1)*('2-1 采购订单物料明细表报表导出'!$D:$D=$A252),'2-1 采购订单物料明细表报表导出'!$H:$H,0))</f>
        <v>0</v>
      </c>
      <c r="L252" s="46" cm="1">
        <f t="array" ref="L252">SUM(IF((LEFT('2-1 采购订单物料明细表报表导出'!$K:$K,7)=L$1)*('2-1 采购订单物料明细表报表导出'!$D:$D=$A252),'2-1 采购订单物料明细表报表导出'!$H:$H,0))</f>
        <v>0</v>
      </c>
      <c r="M252" s="46" cm="1">
        <f t="array" ref="M252">SUM(IF((LEFT('2-1 采购订单物料明细表报表导出'!$K:$K,7)=M$1)*('2-1 采购订单物料明细表报表导出'!$D:$D=$A252),'2-1 采购订单物料明细表报表导出'!$H:$H,0))</f>
        <v>0</v>
      </c>
      <c r="N252" s="46" cm="1">
        <f t="array" ref="N252">SUM(IF((LEFT('2-1 采购订单物料明细表报表导出'!$K:$K,7)=N$1)*('2-1 采购订单物料明细表报表导出'!$D:$D=$A252),'2-1 采购订单物料明细表报表导出'!$H:$H,0))</f>
        <v>0</v>
      </c>
      <c r="O252" s="46" cm="1">
        <f t="array" ref="O252">SUM(IF((LEFT('2-1 采购订单物料明细表报表导出'!$K:$K,7)=O$1)*('2-1 采购订单物料明细表报表导出'!$D:$D=$A252),'2-1 采购订单物料明细表报表导出'!$H:$H,0))</f>
        <v>0</v>
      </c>
    </row>
    <row r="253" ht="16.5" spans="1:15">
      <c r="A253" s="17" t="s">
        <v>3674</v>
      </c>
      <c r="B253" s="47" t="s">
        <v>2120</v>
      </c>
      <c r="C253" s="48" t="s">
        <v>2121</v>
      </c>
      <c r="D253" s="46" cm="1">
        <f t="array" ref="D253">SUM(IF((LEFT('2-1 采购订单物料明细表报表导出'!$K:$K,7)=D$1)*('2-1 采购订单物料明细表报表导出'!$D:$D=$A253),'2-1 采购订单物料明细表报表导出'!$H:$H,0))</f>
        <v>0</v>
      </c>
      <c r="E253" s="46" cm="1">
        <f t="array" ref="E253">SUM(IF((LEFT('2-1 采购订单物料明细表报表导出'!$K:$K,7)=E$1)*('2-1 采购订单物料明细表报表导出'!$D:$D=$A253),'2-1 采购订单物料明细表报表导出'!$H:$H,0))</f>
        <v>0</v>
      </c>
      <c r="F253" s="46" cm="1">
        <f t="array" ref="F253">SUM(IF((LEFT('2-1 采购订单物料明细表报表导出'!$K:$K,7)=F$1)*('2-1 采购订单物料明细表报表导出'!$D:$D=$A253),'2-1 采购订单物料明细表报表导出'!$H:$H,0))</f>
        <v>0</v>
      </c>
      <c r="G253" s="46" cm="1">
        <f t="array" ref="G253">SUM(IF((LEFT('2-1 采购订单物料明细表报表导出'!$K:$K,7)=G$1)*('2-1 采购订单物料明细表报表导出'!$D:$D=$A253),'2-1 采购订单物料明细表报表导出'!$H:$H,0))</f>
        <v>0</v>
      </c>
      <c r="H253" s="46" cm="1">
        <f t="array" ref="H253">SUM(IF((LEFT('2-1 采购订单物料明细表报表导出'!$K:$K,7)=H$1)*('2-1 采购订单物料明细表报表导出'!$D:$D=$A253),'2-1 采购订单物料明细表报表导出'!$H:$H,0))</f>
        <v>0</v>
      </c>
      <c r="I253" s="46" cm="1">
        <f t="array" ref="I253">SUM(IF((LEFT('2-1 采购订单物料明细表报表导出'!$K:$K,7)=I$1)*('2-1 采购订单物料明细表报表导出'!$D:$D=$A253),'2-1 采购订单物料明细表报表导出'!$H:$H,0))</f>
        <v>0</v>
      </c>
      <c r="J253" s="46" cm="1">
        <f t="array" ref="J253">SUM(IF((LEFT('2-1 采购订单物料明细表报表导出'!$K:$K,7)=J$1)*('2-1 采购订单物料明细表报表导出'!$D:$D=$A253),'2-1 采购订单物料明细表报表导出'!$H:$H,0))</f>
        <v>0</v>
      </c>
      <c r="K253" s="46" cm="1">
        <f t="array" ref="K253">SUM(IF((LEFT('2-1 采购订单物料明细表报表导出'!$K:$K,7)=K$1)*('2-1 采购订单物料明细表报表导出'!$D:$D=$A253),'2-1 采购订单物料明细表报表导出'!$H:$H,0))</f>
        <v>0</v>
      </c>
      <c r="L253" s="46" cm="1">
        <f t="array" ref="L253">SUM(IF((LEFT('2-1 采购订单物料明细表报表导出'!$K:$K,7)=L$1)*('2-1 采购订单物料明细表报表导出'!$D:$D=$A253),'2-1 采购订单物料明细表报表导出'!$H:$H,0))</f>
        <v>0</v>
      </c>
      <c r="M253" s="46" cm="1">
        <f t="array" ref="M253">SUM(IF((LEFT('2-1 采购订单物料明细表报表导出'!$K:$K,7)=M$1)*('2-1 采购订单物料明细表报表导出'!$D:$D=$A253),'2-1 采购订单物料明细表报表导出'!$H:$H,0))</f>
        <v>0</v>
      </c>
      <c r="N253" s="46" cm="1">
        <f t="array" ref="N253">SUM(IF((LEFT('2-1 采购订单物料明细表报表导出'!$K:$K,7)=N$1)*('2-1 采购订单物料明细表报表导出'!$D:$D=$A253),'2-1 采购订单物料明细表报表导出'!$H:$H,0))</f>
        <v>0</v>
      </c>
      <c r="O253" s="46" cm="1">
        <f t="array" ref="O253">SUM(IF((LEFT('2-1 采购订单物料明细表报表导出'!$K:$K,7)=O$1)*('2-1 采购订单物料明细表报表导出'!$D:$D=$A253),'2-1 采购订单物料明细表报表导出'!$H:$H,0))</f>
        <v>0</v>
      </c>
    </row>
    <row r="254" ht="16.5" spans="1:15">
      <c r="A254" s="17" t="s">
        <v>3675</v>
      </c>
      <c r="B254" s="47" t="s">
        <v>2120</v>
      </c>
      <c r="C254" s="48" t="s">
        <v>2121</v>
      </c>
      <c r="D254" s="46" cm="1">
        <f t="array" ref="D254">SUM(IF((LEFT('2-1 采购订单物料明细表报表导出'!$K:$K,7)=D$1)*('2-1 采购订单物料明细表报表导出'!$D:$D=$A254),'2-1 采购订单物料明细表报表导出'!$H:$H,0))</f>
        <v>0</v>
      </c>
      <c r="E254" s="46" cm="1">
        <f t="array" ref="E254">SUM(IF((LEFT('2-1 采购订单物料明细表报表导出'!$K:$K,7)=E$1)*('2-1 采购订单物料明细表报表导出'!$D:$D=$A254),'2-1 采购订单物料明细表报表导出'!$H:$H,0))</f>
        <v>0</v>
      </c>
      <c r="F254" s="46" cm="1">
        <f t="array" ref="F254">SUM(IF((LEFT('2-1 采购订单物料明细表报表导出'!$K:$K,7)=F$1)*('2-1 采购订单物料明细表报表导出'!$D:$D=$A254),'2-1 采购订单物料明细表报表导出'!$H:$H,0))</f>
        <v>0</v>
      </c>
      <c r="G254" s="46" cm="1">
        <f t="array" ref="G254">SUM(IF((LEFT('2-1 采购订单物料明细表报表导出'!$K:$K,7)=G$1)*('2-1 采购订单物料明细表报表导出'!$D:$D=$A254),'2-1 采购订单物料明细表报表导出'!$H:$H,0))</f>
        <v>0</v>
      </c>
      <c r="H254" s="46" cm="1">
        <f t="array" ref="H254">SUM(IF((LEFT('2-1 采购订单物料明细表报表导出'!$K:$K,7)=H$1)*('2-1 采购订单物料明细表报表导出'!$D:$D=$A254),'2-1 采购订单物料明细表报表导出'!$H:$H,0))</f>
        <v>0</v>
      </c>
      <c r="I254" s="46" cm="1">
        <f t="array" ref="I254">SUM(IF((LEFT('2-1 采购订单物料明细表报表导出'!$K:$K,7)=I$1)*('2-1 采购订单物料明细表报表导出'!$D:$D=$A254),'2-1 采购订单物料明细表报表导出'!$H:$H,0))</f>
        <v>0</v>
      </c>
      <c r="J254" s="46" cm="1">
        <f t="array" ref="J254">SUM(IF((LEFT('2-1 采购订单物料明细表报表导出'!$K:$K,7)=J$1)*('2-1 采购订单物料明细表报表导出'!$D:$D=$A254),'2-1 采购订单物料明细表报表导出'!$H:$H,0))</f>
        <v>0</v>
      </c>
      <c r="K254" s="46" cm="1">
        <f t="array" ref="K254">SUM(IF((LEFT('2-1 采购订单物料明细表报表导出'!$K:$K,7)=K$1)*('2-1 采购订单物料明细表报表导出'!$D:$D=$A254),'2-1 采购订单物料明细表报表导出'!$H:$H,0))</f>
        <v>0</v>
      </c>
      <c r="L254" s="46" cm="1">
        <f t="array" ref="L254">SUM(IF((LEFT('2-1 采购订单物料明细表报表导出'!$K:$K,7)=L$1)*('2-1 采购订单物料明细表报表导出'!$D:$D=$A254),'2-1 采购订单物料明细表报表导出'!$H:$H,0))</f>
        <v>0</v>
      </c>
      <c r="M254" s="46" cm="1">
        <f t="array" ref="M254">SUM(IF((LEFT('2-1 采购订单物料明细表报表导出'!$K:$K,7)=M$1)*('2-1 采购订单物料明细表报表导出'!$D:$D=$A254),'2-1 采购订单物料明细表报表导出'!$H:$H,0))</f>
        <v>0</v>
      </c>
      <c r="N254" s="46" cm="1">
        <f t="array" ref="N254">SUM(IF((LEFT('2-1 采购订单物料明细表报表导出'!$K:$K,7)=N$1)*('2-1 采购订单物料明细表报表导出'!$D:$D=$A254),'2-1 采购订单物料明细表报表导出'!$H:$H,0))</f>
        <v>0</v>
      </c>
      <c r="O254" s="46" cm="1">
        <f t="array" ref="O254">SUM(IF((LEFT('2-1 采购订单物料明细表报表导出'!$K:$K,7)=O$1)*('2-1 采购订单物料明细表报表导出'!$D:$D=$A254),'2-1 采购订单物料明细表报表导出'!$H:$H,0))</f>
        <v>0</v>
      </c>
    </row>
    <row r="255" ht="16.5" spans="1:15">
      <c r="A255" s="17" t="s">
        <v>3676</v>
      </c>
      <c r="B255" s="47" t="s">
        <v>2120</v>
      </c>
      <c r="C255" s="48" t="s">
        <v>2121</v>
      </c>
      <c r="D255" s="46" cm="1">
        <f t="array" ref="D255">SUM(IF((LEFT('2-1 采购订单物料明细表报表导出'!$K:$K,7)=D$1)*('2-1 采购订单物料明细表报表导出'!$D:$D=$A255),'2-1 采购订单物料明细表报表导出'!$H:$H,0))</f>
        <v>0</v>
      </c>
      <c r="E255" s="46" cm="1">
        <f t="array" ref="E255">SUM(IF((LEFT('2-1 采购订单物料明细表报表导出'!$K:$K,7)=E$1)*('2-1 采购订单物料明细表报表导出'!$D:$D=$A255),'2-1 采购订单物料明细表报表导出'!$H:$H,0))</f>
        <v>0</v>
      </c>
      <c r="F255" s="46" cm="1">
        <f t="array" ref="F255">SUM(IF((LEFT('2-1 采购订单物料明细表报表导出'!$K:$K,7)=F$1)*('2-1 采购订单物料明细表报表导出'!$D:$D=$A255),'2-1 采购订单物料明细表报表导出'!$H:$H,0))</f>
        <v>0</v>
      </c>
      <c r="G255" s="46" cm="1">
        <f t="array" ref="G255">SUM(IF((LEFT('2-1 采购订单物料明细表报表导出'!$K:$K,7)=G$1)*('2-1 采购订单物料明细表报表导出'!$D:$D=$A255),'2-1 采购订单物料明细表报表导出'!$H:$H,0))</f>
        <v>0</v>
      </c>
      <c r="H255" s="46" cm="1">
        <f t="array" ref="H255">SUM(IF((LEFT('2-1 采购订单物料明细表报表导出'!$K:$K,7)=H$1)*('2-1 采购订单物料明细表报表导出'!$D:$D=$A255),'2-1 采购订单物料明细表报表导出'!$H:$H,0))</f>
        <v>0</v>
      </c>
      <c r="I255" s="46" cm="1">
        <f t="array" ref="I255">SUM(IF((LEFT('2-1 采购订单物料明细表报表导出'!$K:$K,7)=I$1)*('2-1 采购订单物料明细表报表导出'!$D:$D=$A255),'2-1 采购订单物料明细表报表导出'!$H:$H,0))</f>
        <v>0</v>
      </c>
      <c r="J255" s="46" cm="1">
        <f t="array" ref="J255">SUM(IF((LEFT('2-1 采购订单物料明细表报表导出'!$K:$K,7)=J$1)*('2-1 采购订单物料明细表报表导出'!$D:$D=$A255),'2-1 采购订单物料明细表报表导出'!$H:$H,0))</f>
        <v>0</v>
      </c>
      <c r="K255" s="46" cm="1">
        <f t="array" ref="K255">SUM(IF((LEFT('2-1 采购订单物料明细表报表导出'!$K:$K,7)=K$1)*('2-1 采购订单物料明细表报表导出'!$D:$D=$A255),'2-1 采购订单物料明细表报表导出'!$H:$H,0))</f>
        <v>0</v>
      </c>
      <c r="L255" s="46" cm="1">
        <f t="array" ref="L255">SUM(IF((LEFT('2-1 采购订单物料明细表报表导出'!$K:$K,7)=L$1)*('2-1 采购订单物料明细表报表导出'!$D:$D=$A255),'2-1 采购订单物料明细表报表导出'!$H:$H,0))</f>
        <v>0</v>
      </c>
      <c r="M255" s="46" cm="1">
        <f t="array" ref="M255">SUM(IF((LEFT('2-1 采购订单物料明细表报表导出'!$K:$K,7)=M$1)*('2-1 采购订单物料明细表报表导出'!$D:$D=$A255),'2-1 采购订单物料明细表报表导出'!$H:$H,0))</f>
        <v>0</v>
      </c>
      <c r="N255" s="46" cm="1">
        <f t="array" ref="N255">SUM(IF((LEFT('2-1 采购订单物料明细表报表导出'!$K:$K,7)=N$1)*('2-1 采购订单物料明细表报表导出'!$D:$D=$A255),'2-1 采购订单物料明细表报表导出'!$H:$H,0))</f>
        <v>0</v>
      </c>
      <c r="O255" s="46" cm="1">
        <f t="array" ref="O255">SUM(IF((LEFT('2-1 采购订单物料明细表报表导出'!$K:$K,7)=O$1)*('2-1 采购订单物料明细表报表导出'!$D:$D=$A255),'2-1 采购订单物料明细表报表导出'!$H:$H,0))</f>
        <v>0</v>
      </c>
    </row>
    <row r="256" ht="16.5" spans="1:15">
      <c r="A256" s="17" t="s">
        <v>3677</v>
      </c>
      <c r="B256" s="47" t="s">
        <v>2120</v>
      </c>
      <c r="C256" s="48" t="s">
        <v>2121</v>
      </c>
      <c r="D256" s="46" cm="1">
        <f t="array" ref="D256">SUM(IF((LEFT('2-1 采购订单物料明细表报表导出'!$K:$K,7)=D$1)*('2-1 采购订单物料明细表报表导出'!$D:$D=$A256),'2-1 采购订单物料明细表报表导出'!$H:$H,0))</f>
        <v>0</v>
      </c>
      <c r="E256" s="46" cm="1">
        <f t="array" ref="E256">SUM(IF((LEFT('2-1 采购订单物料明细表报表导出'!$K:$K,7)=E$1)*('2-1 采购订单物料明细表报表导出'!$D:$D=$A256),'2-1 采购订单物料明细表报表导出'!$H:$H,0))</f>
        <v>0</v>
      </c>
      <c r="F256" s="46" cm="1">
        <f t="array" ref="F256">SUM(IF((LEFT('2-1 采购订单物料明细表报表导出'!$K:$K,7)=F$1)*('2-1 采购订单物料明细表报表导出'!$D:$D=$A256),'2-1 采购订单物料明细表报表导出'!$H:$H,0))</f>
        <v>0</v>
      </c>
      <c r="G256" s="46" cm="1">
        <f t="array" ref="G256">SUM(IF((LEFT('2-1 采购订单物料明细表报表导出'!$K:$K,7)=G$1)*('2-1 采购订单物料明细表报表导出'!$D:$D=$A256),'2-1 采购订单物料明细表报表导出'!$H:$H,0))</f>
        <v>0</v>
      </c>
      <c r="H256" s="46" cm="1">
        <f t="array" ref="H256">SUM(IF((LEFT('2-1 采购订单物料明细表报表导出'!$K:$K,7)=H$1)*('2-1 采购订单物料明细表报表导出'!$D:$D=$A256),'2-1 采购订单物料明细表报表导出'!$H:$H,0))</f>
        <v>0</v>
      </c>
      <c r="I256" s="46" cm="1">
        <f t="array" ref="I256">SUM(IF((LEFT('2-1 采购订单物料明细表报表导出'!$K:$K,7)=I$1)*('2-1 采购订单物料明细表报表导出'!$D:$D=$A256),'2-1 采购订单物料明细表报表导出'!$H:$H,0))</f>
        <v>0</v>
      </c>
      <c r="J256" s="46" cm="1">
        <f t="array" ref="J256">SUM(IF((LEFT('2-1 采购订单物料明细表报表导出'!$K:$K,7)=J$1)*('2-1 采购订单物料明细表报表导出'!$D:$D=$A256),'2-1 采购订单物料明细表报表导出'!$H:$H,0))</f>
        <v>0</v>
      </c>
      <c r="K256" s="46" cm="1">
        <f t="array" ref="K256">SUM(IF((LEFT('2-1 采购订单物料明细表报表导出'!$K:$K,7)=K$1)*('2-1 采购订单物料明细表报表导出'!$D:$D=$A256),'2-1 采购订单物料明细表报表导出'!$H:$H,0))</f>
        <v>0</v>
      </c>
      <c r="L256" s="46" cm="1">
        <f t="array" ref="L256">SUM(IF((LEFT('2-1 采购订单物料明细表报表导出'!$K:$K,7)=L$1)*('2-1 采购订单物料明细表报表导出'!$D:$D=$A256),'2-1 采购订单物料明细表报表导出'!$H:$H,0))</f>
        <v>0</v>
      </c>
      <c r="M256" s="46" cm="1">
        <f t="array" ref="M256">SUM(IF((LEFT('2-1 采购订单物料明细表报表导出'!$K:$K,7)=M$1)*('2-1 采购订单物料明细表报表导出'!$D:$D=$A256),'2-1 采购订单物料明细表报表导出'!$H:$H,0))</f>
        <v>0</v>
      </c>
      <c r="N256" s="46" cm="1">
        <f t="array" ref="N256">SUM(IF((LEFT('2-1 采购订单物料明细表报表导出'!$K:$K,7)=N$1)*('2-1 采购订单物料明细表报表导出'!$D:$D=$A256),'2-1 采购订单物料明细表报表导出'!$H:$H,0))</f>
        <v>0</v>
      </c>
      <c r="O256" s="46" cm="1">
        <f t="array" ref="O256">SUM(IF((LEFT('2-1 采购订单物料明细表报表导出'!$K:$K,7)=O$1)*('2-1 采购订单物料明细表报表导出'!$D:$D=$A256),'2-1 采购订单物料明细表报表导出'!$H:$H,0))</f>
        <v>0</v>
      </c>
    </row>
    <row r="257" ht="16.5" spans="1:15">
      <c r="A257" s="17" t="s">
        <v>3678</v>
      </c>
      <c r="B257" s="47" t="s">
        <v>2120</v>
      </c>
      <c r="C257" s="48" t="s">
        <v>2121</v>
      </c>
      <c r="D257" s="46" cm="1">
        <f t="array" ref="D257">SUM(IF((LEFT('2-1 采购订单物料明细表报表导出'!$K:$K,7)=D$1)*('2-1 采购订单物料明细表报表导出'!$D:$D=$A257),'2-1 采购订单物料明细表报表导出'!$H:$H,0))</f>
        <v>0</v>
      </c>
      <c r="E257" s="46" cm="1">
        <f t="array" ref="E257">SUM(IF((LEFT('2-1 采购订单物料明细表报表导出'!$K:$K,7)=E$1)*('2-1 采购订单物料明细表报表导出'!$D:$D=$A257),'2-1 采购订单物料明细表报表导出'!$H:$H,0))</f>
        <v>0</v>
      </c>
      <c r="F257" s="46" cm="1">
        <f t="array" ref="F257">SUM(IF((LEFT('2-1 采购订单物料明细表报表导出'!$K:$K,7)=F$1)*('2-1 采购订单物料明细表报表导出'!$D:$D=$A257),'2-1 采购订单物料明细表报表导出'!$H:$H,0))</f>
        <v>0</v>
      </c>
      <c r="G257" s="46" cm="1">
        <f t="array" ref="G257">SUM(IF((LEFT('2-1 采购订单物料明细表报表导出'!$K:$K,7)=G$1)*('2-1 采购订单物料明细表报表导出'!$D:$D=$A257),'2-1 采购订单物料明细表报表导出'!$H:$H,0))</f>
        <v>0</v>
      </c>
      <c r="H257" s="46" cm="1">
        <f t="array" ref="H257">SUM(IF((LEFT('2-1 采购订单物料明细表报表导出'!$K:$K,7)=H$1)*('2-1 采购订单物料明细表报表导出'!$D:$D=$A257),'2-1 采购订单物料明细表报表导出'!$H:$H,0))</f>
        <v>0</v>
      </c>
      <c r="I257" s="46" cm="1">
        <f t="array" ref="I257">SUM(IF((LEFT('2-1 采购订单物料明细表报表导出'!$K:$K,7)=I$1)*('2-1 采购订单物料明细表报表导出'!$D:$D=$A257),'2-1 采购订单物料明细表报表导出'!$H:$H,0))</f>
        <v>0</v>
      </c>
      <c r="J257" s="46" cm="1">
        <f t="array" ref="J257">SUM(IF((LEFT('2-1 采购订单物料明细表报表导出'!$K:$K,7)=J$1)*('2-1 采购订单物料明细表报表导出'!$D:$D=$A257),'2-1 采购订单物料明细表报表导出'!$H:$H,0))</f>
        <v>0</v>
      </c>
      <c r="K257" s="46" cm="1">
        <f t="array" ref="K257">SUM(IF((LEFT('2-1 采购订单物料明细表报表导出'!$K:$K,7)=K$1)*('2-1 采购订单物料明细表报表导出'!$D:$D=$A257),'2-1 采购订单物料明细表报表导出'!$H:$H,0))</f>
        <v>0</v>
      </c>
      <c r="L257" s="46" cm="1">
        <f t="array" ref="L257">SUM(IF((LEFT('2-1 采购订单物料明细表报表导出'!$K:$K,7)=L$1)*('2-1 采购订单物料明细表报表导出'!$D:$D=$A257),'2-1 采购订单物料明细表报表导出'!$H:$H,0))</f>
        <v>0</v>
      </c>
      <c r="M257" s="46" cm="1">
        <f t="array" ref="M257">SUM(IF((LEFT('2-1 采购订单物料明细表报表导出'!$K:$K,7)=M$1)*('2-1 采购订单物料明细表报表导出'!$D:$D=$A257),'2-1 采购订单物料明细表报表导出'!$H:$H,0))</f>
        <v>0</v>
      </c>
      <c r="N257" s="46" cm="1">
        <f t="array" ref="N257">SUM(IF((LEFT('2-1 采购订单物料明细表报表导出'!$K:$K,7)=N$1)*('2-1 采购订单物料明细表报表导出'!$D:$D=$A257),'2-1 采购订单物料明细表报表导出'!$H:$H,0))</f>
        <v>0</v>
      </c>
      <c r="O257" s="46" cm="1">
        <f t="array" ref="O257">SUM(IF((LEFT('2-1 采购订单物料明细表报表导出'!$K:$K,7)=O$1)*('2-1 采购订单物料明细表报表导出'!$D:$D=$A257),'2-1 采购订单物料明细表报表导出'!$H:$H,0))</f>
        <v>0</v>
      </c>
    </row>
    <row r="258" ht="16.5" spans="1:15">
      <c r="A258" s="17" t="s">
        <v>3679</v>
      </c>
      <c r="B258" s="47" t="s">
        <v>2120</v>
      </c>
      <c r="C258" s="48" t="s">
        <v>2121</v>
      </c>
      <c r="D258" s="46" cm="1">
        <f t="array" ref="D258">SUM(IF((LEFT('2-1 采购订单物料明细表报表导出'!$K:$K,7)=D$1)*('2-1 采购订单物料明细表报表导出'!$D:$D=$A258),'2-1 采购订单物料明细表报表导出'!$H:$H,0))</f>
        <v>0</v>
      </c>
      <c r="E258" s="46" cm="1">
        <f t="array" ref="E258">SUM(IF((LEFT('2-1 采购订单物料明细表报表导出'!$K:$K,7)=E$1)*('2-1 采购订单物料明细表报表导出'!$D:$D=$A258),'2-1 采购订单物料明细表报表导出'!$H:$H,0))</f>
        <v>0</v>
      </c>
      <c r="F258" s="46" cm="1">
        <f t="array" ref="F258">SUM(IF((LEFT('2-1 采购订单物料明细表报表导出'!$K:$K,7)=F$1)*('2-1 采购订单物料明细表报表导出'!$D:$D=$A258),'2-1 采购订单物料明细表报表导出'!$H:$H,0))</f>
        <v>0</v>
      </c>
      <c r="G258" s="46" cm="1">
        <f t="array" ref="G258">SUM(IF((LEFT('2-1 采购订单物料明细表报表导出'!$K:$K,7)=G$1)*('2-1 采购订单物料明细表报表导出'!$D:$D=$A258),'2-1 采购订单物料明细表报表导出'!$H:$H,0))</f>
        <v>0</v>
      </c>
      <c r="H258" s="46" cm="1">
        <f t="array" ref="H258">SUM(IF((LEFT('2-1 采购订单物料明细表报表导出'!$K:$K,7)=H$1)*('2-1 采购订单物料明细表报表导出'!$D:$D=$A258),'2-1 采购订单物料明细表报表导出'!$H:$H,0))</f>
        <v>0</v>
      </c>
      <c r="I258" s="46" cm="1">
        <f t="array" ref="I258">SUM(IF((LEFT('2-1 采购订单物料明细表报表导出'!$K:$K,7)=I$1)*('2-1 采购订单物料明细表报表导出'!$D:$D=$A258),'2-1 采购订单物料明细表报表导出'!$H:$H,0))</f>
        <v>0</v>
      </c>
      <c r="J258" s="46" cm="1">
        <f t="array" ref="J258">SUM(IF((LEFT('2-1 采购订单物料明细表报表导出'!$K:$K,7)=J$1)*('2-1 采购订单物料明细表报表导出'!$D:$D=$A258),'2-1 采购订单物料明细表报表导出'!$H:$H,0))</f>
        <v>0</v>
      </c>
      <c r="K258" s="46" cm="1">
        <f t="array" ref="K258">SUM(IF((LEFT('2-1 采购订单物料明细表报表导出'!$K:$K,7)=K$1)*('2-1 采购订单物料明细表报表导出'!$D:$D=$A258),'2-1 采购订单物料明细表报表导出'!$H:$H,0))</f>
        <v>0</v>
      </c>
      <c r="L258" s="46" cm="1">
        <f t="array" ref="L258">SUM(IF((LEFT('2-1 采购订单物料明细表报表导出'!$K:$K,7)=L$1)*('2-1 采购订单物料明细表报表导出'!$D:$D=$A258),'2-1 采购订单物料明细表报表导出'!$H:$H,0))</f>
        <v>0</v>
      </c>
      <c r="M258" s="46" cm="1">
        <f t="array" ref="M258">SUM(IF((LEFT('2-1 采购订单物料明细表报表导出'!$K:$K,7)=M$1)*('2-1 采购订单物料明细表报表导出'!$D:$D=$A258),'2-1 采购订单物料明细表报表导出'!$H:$H,0))</f>
        <v>0</v>
      </c>
      <c r="N258" s="46" cm="1">
        <f t="array" ref="N258">SUM(IF((LEFT('2-1 采购订单物料明细表报表导出'!$K:$K,7)=N$1)*('2-1 采购订单物料明细表报表导出'!$D:$D=$A258),'2-1 采购订单物料明细表报表导出'!$H:$H,0))</f>
        <v>0</v>
      </c>
      <c r="O258" s="46" cm="1">
        <f t="array" ref="O258">SUM(IF((LEFT('2-1 采购订单物料明细表报表导出'!$K:$K,7)=O$1)*('2-1 采购订单物料明细表报表导出'!$D:$D=$A258),'2-1 采购订单物料明细表报表导出'!$H:$H,0))</f>
        <v>0</v>
      </c>
    </row>
    <row r="259" ht="16.5" spans="1:15">
      <c r="A259" s="17" t="s">
        <v>3680</v>
      </c>
      <c r="B259" s="47" t="s">
        <v>2120</v>
      </c>
      <c r="C259" s="48" t="s">
        <v>2121</v>
      </c>
      <c r="D259" s="46" cm="1">
        <f t="array" ref="D259">SUM(IF((LEFT('2-1 采购订单物料明细表报表导出'!$K:$K,7)=D$1)*('2-1 采购订单物料明细表报表导出'!$D:$D=$A259),'2-1 采购订单物料明细表报表导出'!$H:$H,0))</f>
        <v>0</v>
      </c>
      <c r="E259" s="46" cm="1">
        <f t="array" ref="E259">SUM(IF((LEFT('2-1 采购订单物料明细表报表导出'!$K:$K,7)=E$1)*('2-1 采购订单物料明细表报表导出'!$D:$D=$A259),'2-1 采购订单物料明细表报表导出'!$H:$H,0))</f>
        <v>0</v>
      </c>
      <c r="F259" s="46" cm="1">
        <f t="array" ref="F259">SUM(IF((LEFT('2-1 采购订单物料明细表报表导出'!$K:$K,7)=F$1)*('2-1 采购订单物料明细表报表导出'!$D:$D=$A259),'2-1 采购订单物料明细表报表导出'!$H:$H,0))</f>
        <v>0</v>
      </c>
      <c r="G259" s="46" cm="1">
        <f t="array" ref="G259">SUM(IF((LEFT('2-1 采购订单物料明细表报表导出'!$K:$K,7)=G$1)*('2-1 采购订单物料明细表报表导出'!$D:$D=$A259),'2-1 采购订单物料明细表报表导出'!$H:$H,0))</f>
        <v>0</v>
      </c>
      <c r="H259" s="46" cm="1">
        <f t="array" ref="H259">SUM(IF((LEFT('2-1 采购订单物料明细表报表导出'!$K:$K,7)=H$1)*('2-1 采购订单物料明细表报表导出'!$D:$D=$A259),'2-1 采购订单物料明细表报表导出'!$H:$H,0))</f>
        <v>0</v>
      </c>
      <c r="I259" s="46" cm="1">
        <f t="array" ref="I259">SUM(IF((LEFT('2-1 采购订单物料明细表报表导出'!$K:$K,7)=I$1)*('2-1 采购订单物料明细表报表导出'!$D:$D=$A259),'2-1 采购订单物料明细表报表导出'!$H:$H,0))</f>
        <v>0</v>
      </c>
      <c r="J259" s="46" cm="1">
        <f t="array" ref="J259">SUM(IF((LEFT('2-1 采购订单物料明细表报表导出'!$K:$K,7)=J$1)*('2-1 采购订单物料明细表报表导出'!$D:$D=$A259),'2-1 采购订单物料明细表报表导出'!$H:$H,0))</f>
        <v>0</v>
      </c>
      <c r="K259" s="46" cm="1">
        <f t="array" ref="K259">SUM(IF((LEFT('2-1 采购订单物料明细表报表导出'!$K:$K,7)=K$1)*('2-1 采购订单物料明细表报表导出'!$D:$D=$A259),'2-1 采购订单物料明细表报表导出'!$H:$H,0))</f>
        <v>0</v>
      </c>
      <c r="L259" s="46" cm="1">
        <f t="array" ref="L259">SUM(IF((LEFT('2-1 采购订单物料明细表报表导出'!$K:$K,7)=L$1)*('2-1 采购订单物料明细表报表导出'!$D:$D=$A259),'2-1 采购订单物料明细表报表导出'!$H:$H,0))</f>
        <v>0</v>
      </c>
      <c r="M259" s="46" cm="1">
        <f t="array" ref="M259">SUM(IF((LEFT('2-1 采购订单物料明细表报表导出'!$K:$K,7)=M$1)*('2-1 采购订单物料明细表报表导出'!$D:$D=$A259),'2-1 采购订单物料明细表报表导出'!$H:$H,0))</f>
        <v>0</v>
      </c>
      <c r="N259" s="46" cm="1">
        <f t="array" ref="N259">SUM(IF((LEFT('2-1 采购订单物料明细表报表导出'!$K:$K,7)=N$1)*('2-1 采购订单物料明细表报表导出'!$D:$D=$A259),'2-1 采购订单物料明细表报表导出'!$H:$H,0))</f>
        <v>0</v>
      </c>
      <c r="O259" s="46" cm="1">
        <f t="array" ref="O259">SUM(IF((LEFT('2-1 采购订单物料明细表报表导出'!$K:$K,7)=O$1)*('2-1 采购订单物料明细表报表导出'!$D:$D=$A259),'2-1 采购订单物料明细表报表导出'!$H:$H,0))</f>
        <v>0</v>
      </c>
    </row>
    <row r="260" ht="16.5" spans="1:15">
      <c r="A260" s="17" t="s">
        <v>3681</v>
      </c>
      <c r="B260" s="47" t="s">
        <v>2120</v>
      </c>
      <c r="C260" s="48" t="s">
        <v>2121</v>
      </c>
      <c r="D260" s="46" cm="1">
        <f t="array" ref="D260">SUM(IF((LEFT('2-1 采购订单物料明细表报表导出'!$K:$K,7)=D$1)*('2-1 采购订单物料明细表报表导出'!$D:$D=$A260),'2-1 采购订单物料明细表报表导出'!$H:$H,0))</f>
        <v>0</v>
      </c>
      <c r="E260" s="46" cm="1">
        <f t="array" ref="E260">SUM(IF((LEFT('2-1 采购订单物料明细表报表导出'!$K:$K,7)=E$1)*('2-1 采购订单物料明细表报表导出'!$D:$D=$A260),'2-1 采购订单物料明细表报表导出'!$H:$H,0))</f>
        <v>0</v>
      </c>
      <c r="F260" s="46" cm="1">
        <f t="array" ref="F260">SUM(IF((LEFT('2-1 采购订单物料明细表报表导出'!$K:$K,7)=F$1)*('2-1 采购订单物料明细表报表导出'!$D:$D=$A260),'2-1 采购订单物料明细表报表导出'!$H:$H,0))</f>
        <v>0</v>
      </c>
      <c r="G260" s="46" cm="1">
        <f t="array" ref="G260">SUM(IF((LEFT('2-1 采购订单物料明细表报表导出'!$K:$K,7)=G$1)*('2-1 采购订单物料明细表报表导出'!$D:$D=$A260),'2-1 采购订单物料明细表报表导出'!$H:$H,0))</f>
        <v>0</v>
      </c>
      <c r="H260" s="46" cm="1">
        <f t="array" ref="H260">SUM(IF((LEFT('2-1 采购订单物料明细表报表导出'!$K:$K,7)=H$1)*('2-1 采购订单物料明细表报表导出'!$D:$D=$A260),'2-1 采购订单物料明细表报表导出'!$H:$H,0))</f>
        <v>0</v>
      </c>
      <c r="I260" s="46" cm="1">
        <f t="array" ref="I260">SUM(IF((LEFT('2-1 采购订单物料明细表报表导出'!$K:$K,7)=I$1)*('2-1 采购订单物料明细表报表导出'!$D:$D=$A260),'2-1 采购订单物料明细表报表导出'!$H:$H,0))</f>
        <v>0</v>
      </c>
      <c r="J260" s="46" cm="1">
        <f t="array" ref="J260">SUM(IF((LEFT('2-1 采购订单物料明细表报表导出'!$K:$K,7)=J$1)*('2-1 采购订单物料明细表报表导出'!$D:$D=$A260),'2-1 采购订单物料明细表报表导出'!$H:$H,0))</f>
        <v>0</v>
      </c>
      <c r="K260" s="46" cm="1">
        <f t="array" ref="K260">SUM(IF((LEFT('2-1 采购订单物料明细表报表导出'!$K:$K,7)=K$1)*('2-1 采购订单物料明细表报表导出'!$D:$D=$A260),'2-1 采购订单物料明细表报表导出'!$H:$H,0))</f>
        <v>0</v>
      </c>
      <c r="L260" s="46" cm="1">
        <f t="array" ref="L260">SUM(IF((LEFT('2-1 采购订单物料明细表报表导出'!$K:$K,7)=L$1)*('2-1 采购订单物料明细表报表导出'!$D:$D=$A260),'2-1 采购订单物料明细表报表导出'!$H:$H,0))</f>
        <v>0</v>
      </c>
      <c r="M260" s="46" cm="1">
        <f t="array" ref="M260">SUM(IF((LEFT('2-1 采购订单物料明细表报表导出'!$K:$K,7)=M$1)*('2-1 采购订单物料明细表报表导出'!$D:$D=$A260),'2-1 采购订单物料明细表报表导出'!$H:$H,0))</f>
        <v>0</v>
      </c>
      <c r="N260" s="46" cm="1">
        <f t="array" ref="N260">SUM(IF((LEFT('2-1 采购订单物料明细表报表导出'!$K:$K,7)=N$1)*('2-1 采购订单物料明细表报表导出'!$D:$D=$A260),'2-1 采购订单物料明细表报表导出'!$H:$H,0))</f>
        <v>0</v>
      </c>
      <c r="O260" s="46" cm="1">
        <f t="array" ref="O260">SUM(IF((LEFT('2-1 采购订单物料明细表报表导出'!$K:$K,7)=O$1)*('2-1 采购订单物料明细表报表导出'!$D:$D=$A260),'2-1 采购订单物料明细表报表导出'!$H:$H,0))</f>
        <v>0</v>
      </c>
    </row>
    <row r="261" ht="16.5" spans="1:15">
      <c r="A261" s="17" t="s">
        <v>3682</v>
      </c>
      <c r="B261" s="47" t="s">
        <v>2120</v>
      </c>
      <c r="C261" s="48" t="s">
        <v>2121</v>
      </c>
      <c r="D261" s="46" cm="1">
        <f t="array" ref="D261">SUM(IF((LEFT('2-1 采购订单物料明细表报表导出'!$K:$K,7)=D$1)*('2-1 采购订单物料明细表报表导出'!$D:$D=$A261),'2-1 采购订单物料明细表报表导出'!$H:$H,0))</f>
        <v>0</v>
      </c>
      <c r="E261" s="46" cm="1">
        <f t="array" ref="E261">SUM(IF((LEFT('2-1 采购订单物料明细表报表导出'!$K:$K,7)=E$1)*('2-1 采购订单物料明细表报表导出'!$D:$D=$A261),'2-1 采购订单物料明细表报表导出'!$H:$H,0))</f>
        <v>0</v>
      </c>
      <c r="F261" s="46" cm="1">
        <f t="array" ref="F261">SUM(IF((LEFT('2-1 采购订单物料明细表报表导出'!$K:$K,7)=F$1)*('2-1 采购订单物料明细表报表导出'!$D:$D=$A261),'2-1 采购订单物料明细表报表导出'!$H:$H,0))</f>
        <v>0</v>
      </c>
      <c r="G261" s="46" cm="1">
        <f t="array" ref="G261">SUM(IF((LEFT('2-1 采购订单物料明细表报表导出'!$K:$K,7)=G$1)*('2-1 采购订单物料明细表报表导出'!$D:$D=$A261),'2-1 采购订单物料明细表报表导出'!$H:$H,0))</f>
        <v>0</v>
      </c>
      <c r="H261" s="46" cm="1">
        <f t="array" ref="H261">SUM(IF((LEFT('2-1 采购订单物料明细表报表导出'!$K:$K,7)=H$1)*('2-1 采购订单物料明细表报表导出'!$D:$D=$A261),'2-1 采购订单物料明细表报表导出'!$H:$H,0))</f>
        <v>0</v>
      </c>
      <c r="I261" s="46" cm="1">
        <f t="array" ref="I261">SUM(IF((LEFT('2-1 采购订单物料明细表报表导出'!$K:$K,7)=I$1)*('2-1 采购订单物料明细表报表导出'!$D:$D=$A261),'2-1 采购订单物料明细表报表导出'!$H:$H,0))</f>
        <v>0</v>
      </c>
      <c r="J261" s="46" cm="1">
        <f t="array" ref="J261">SUM(IF((LEFT('2-1 采购订单物料明细表报表导出'!$K:$K,7)=J$1)*('2-1 采购订单物料明细表报表导出'!$D:$D=$A261),'2-1 采购订单物料明细表报表导出'!$H:$H,0))</f>
        <v>0</v>
      </c>
      <c r="K261" s="46" cm="1">
        <f t="array" ref="K261">SUM(IF((LEFT('2-1 采购订单物料明细表报表导出'!$K:$K,7)=K$1)*('2-1 采购订单物料明细表报表导出'!$D:$D=$A261),'2-1 采购订单物料明细表报表导出'!$H:$H,0))</f>
        <v>0</v>
      </c>
      <c r="L261" s="46" cm="1">
        <f t="array" ref="L261">SUM(IF((LEFT('2-1 采购订单物料明细表报表导出'!$K:$K,7)=L$1)*('2-1 采购订单物料明细表报表导出'!$D:$D=$A261),'2-1 采购订单物料明细表报表导出'!$H:$H,0))</f>
        <v>0</v>
      </c>
      <c r="M261" s="46" cm="1">
        <f t="array" ref="M261">SUM(IF((LEFT('2-1 采购订单物料明细表报表导出'!$K:$K,7)=M$1)*('2-1 采购订单物料明细表报表导出'!$D:$D=$A261),'2-1 采购订单物料明细表报表导出'!$H:$H,0))</f>
        <v>0</v>
      </c>
      <c r="N261" s="46" cm="1">
        <f t="array" ref="N261">SUM(IF((LEFT('2-1 采购订单物料明细表报表导出'!$K:$K,7)=N$1)*('2-1 采购订单物料明细表报表导出'!$D:$D=$A261),'2-1 采购订单物料明细表报表导出'!$H:$H,0))</f>
        <v>0</v>
      </c>
      <c r="O261" s="46" cm="1">
        <f t="array" ref="O261">SUM(IF((LEFT('2-1 采购订单物料明细表报表导出'!$K:$K,7)=O$1)*('2-1 采购订单物料明细表报表导出'!$D:$D=$A261),'2-1 采购订单物料明细表报表导出'!$H:$H,0))</f>
        <v>0</v>
      </c>
    </row>
    <row r="262" ht="16.5" spans="1:15">
      <c r="A262" s="17" t="s">
        <v>3683</v>
      </c>
      <c r="B262" s="47" t="s">
        <v>2120</v>
      </c>
      <c r="C262" s="48" t="s">
        <v>2121</v>
      </c>
      <c r="D262" s="46" cm="1">
        <f t="array" ref="D262">SUM(IF((LEFT('2-1 采购订单物料明细表报表导出'!$K:$K,7)=D$1)*('2-1 采购订单物料明细表报表导出'!$D:$D=$A262),'2-1 采购订单物料明细表报表导出'!$H:$H,0))</f>
        <v>0</v>
      </c>
      <c r="E262" s="46" cm="1">
        <f t="array" ref="E262">SUM(IF((LEFT('2-1 采购订单物料明细表报表导出'!$K:$K,7)=E$1)*('2-1 采购订单物料明细表报表导出'!$D:$D=$A262),'2-1 采购订单物料明细表报表导出'!$H:$H,0))</f>
        <v>0</v>
      </c>
      <c r="F262" s="46" cm="1">
        <f t="array" ref="F262">SUM(IF((LEFT('2-1 采购订单物料明细表报表导出'!$K:$K,7)=F$1)*('2-1 采购订单物料明细表报表导出'!$D:$D=$A262),'2-1 采购订单物料明细表报表导出'!$H:$H,0))</f>
        <v>0</v>
      </c>
      <c r="G262" s="46" cm="1">
        <f t="array" ref="G262">SUM(IF((LEFT('2-1 采购订单物料明细表报表导出'!$K:$K,7)=G$1)*('2-1 采购订单物料明细表报表导出'!$D:$D=$A262),'2-1 采购订单物料明细表报表导出'!$H:$H,0))</f>
        <v>0</v>
      </c>
      <c r="H262" s="46" cm="1">
        <f t="array" ref="H262">SUM(IF((LEFT('2-1 采购订单物料明细表报表导出'!$K:$K,7)=H$1)*('2-1 采购订单物料明细表报表导出'!$D:$D=$A262),'2-1 采购订单物料明细表报表导出'!$H:$H,0))</f>
        <v>0</v>
      </c>
      <c r="I262" s="46" cm="1">
        <f t="array" ref="I262">SUM(IF((LEFT('2-1 采购订单物料明细表报表导出'!$K:$K,7)=I$1)*('2-1 采购订单物料明细表报表导出'!$D:$D=$A262),'2-1 采购订单物料明细表报表导出'!$H:$H,0))</f>
        <v>0</v>
      </c>
      <c r="J262" s="46" cm="1">
        <f t="array" ref="J262">SUM(IF((LEFT('2-1 采购订单物料明细表报表导出'!$K:$K,7)=J$1)*('2-1 采购订单物料明细表报表导出'!$D:$D=$A262),'2-1 采购订单物料明细表报表导出'!$H:$H,0))</f>
        <v>0</v>
      </c>
      <c r="K262" s="46" cm="1">
        <f t="array" ref="K262">SUM(IF((LEFT('2-1 采购订单物料明细表报表导出'!$K:$K,7)=K$1)*('2-1 采购订单物料明细表报表导出'!$D:$D=$A262),'2-1 采购订单物料明细表报表导出'!$H:$H,0))</f>
        <v>0</v>
      </c>
      <c r="L262" s="46" cm="1">
        <f t="array" ref="L262">SUM(IF((LEFT('2-1 采购订单物料明细表报表导出'!$K:$K,7)=L$1)*('2-1 采购订单物料明细表报表导出'!$D:$D=$A262),'2-1 采购订单物料明细表报表导出'!$H:$H,0))</f>
        <v>0</v>
      </c>
      <c r="M262" s="46" cm="1">
        <f t="array" ref="M262">SUM(IF((LEFT('2-1 采购订单物料明细表报表导出'!$K:$K,7)=M$1)*('2-1 采购订单物料明细表报表导出'!$D:$D=$A262),'2-1 采购订单物料明细表报表导出'!$H:$H,0))</f>
        <v>0</v>
      </c>
      <c r="N262" s="46" cm="1">
        <f t="array" ref="N262">SUM(IF((LEFT('2-1 采购订单物料明细表报表导出'!$K:$K,7)=N$1)*('2-1 采购订单物料明细表报表导出'!$D:$D=$A262),'2-1 采购订单物料明细表报表导出'!$H:$H,0))</f>
        <v>0</v>
      </c>
      <c r="O262" s="46" cm="1">
        <f t="array" ref="O262">SUM(IF((LEFT('2-1 采购订单物料明细表报表导出'!$K:$K,7)=O$1)*('2-1 采购订单物料明细表报表导出'!$D:$D=$A262),'2-1 采购订单物料明细表报表导出'!$H:$H,0))</f>
        <v>0</v>
      </c>
    </row>
    <row r="263" ht="16.5" spans="1:15">
      <c r="A263" s="17" t="s">
        <v>3684</v>
      </c>
      <c r="B263" s="47" t="s">
        <v>2120</v>
      </c>
      <c r="C263" s="48" t="s">
        <v>2121</v>
      </c>
      <c r="D263" s="46" cm="1">
        <f t="array" ref="D263">SUM(IF((LEFT('2-1 采购订单物料明细表报表导出'!$K:$K,7)=D$1)*('2-1 采购订单物料明细表报表导出'!$D:$D=$A263),'2-1 采购订单物料明细表报表导出'!$H:$H,0))</f>
        <v>0</v>
      </c>
      <c r="E263" s="46" cm="1">
        <f t="array" ref="E263">SUM(IF((LEFT('2-1 采购订单物料明细表报表导出'!$K:$K,7)=E$1)*('2-1 采购订单物料明细表报表导出'!$D:$D=$A263),'2-1 采购订单物料明细表报表导出'!$H:$H,0))</f>
        <v>0</v>
      </c>
      <c r="F263" s="46" cm="1">
        <f t="array" ref="F263">SUM(IF((LEFT('2-1 采购订单物料明细表报表导出'!$K:$K,7)=F$1)*('2-1 采购订单物料明细表报表导出'!$D:$D=$A263),'2-1 采购订单物料明细表报表导出'!$H:$H,0))</f>
        <v>0</v>
      </c>
      <c r="G263" s="46" cm="1">
        <f t="array" ref="G263">SUM(IF((LEFT('2-1 采购订单物料明细表报表导出'!$K:$K,7)=G$1)*('2-1 采购订单物料明细表报表导出'!$D:$D=$A263),'2-1 采购订单物料明细表报表导出'!$H:$H,0))</f>
        <v>0</v>
      </c>
      <c r="H263" s="46" cm="1">
        <f t="array" ref="H263">SUM(IF((LEFT('2-1 采购订单物料明细表报表导出'!$K:$K,7)=H$1)*('2-1 采购订单物料明细表报表导出'!$D:$D=$A263),'2-1 采购订单物料明细表报表导出'!$H:$H,0))</f>
        <v>0</v>
      </c>
      <c r="I263" s="46" cm="1">
        <f t="array" ref="I263">SUM(IF((LEFT('2-1 采购订单物料明细表报表导出'!$K:$K,7)=I$1)*('2-1 采购订单物料明细表报表导出'!$D:$D=$A263),'2-1 采购订单物料明细表报表导出'!$H:$H,0))</f>
        <v>0</v>
      </c>
      <c r="J263" s="46" cm="1">
        <f t="array" ref="J263">SUM(IF((LEFT('2-1 采购订单物料明细表报表导出'!$K:$K,7)=J$1)*('2-1 采购订单物料明细表报表导出'!$D:$D=$A263),'2-1 采购订单物料明细表报表导出'!$H:$H,0))</f>
        <v>0</v>
      </c>
      <c r="K263" s="46" cm="1">
        <f t="array" ref="K263">SUM(IF((LEFT('2-1 采购订单物料明细表报表导出'!$K:$K,7)=K$1)*('2-1 采购订单物料明细表报表导出'!$D:$D=$A263),'2-1 采购订单物料明细表报表导出'!$H:$H,0))</f>
        <v>0</v>
      </c>
      <c r="L263" s="46" cm="1">
        <f t="array" ref="L263">SUM(IF((LEFT('2-1 采购订单物料明细表报表导出'!$K:$K,7)=L$1)*('2-1 采购订单物料明细表报表导出'!$D:$D=$A263),'2-1 采购订单物料明细表报表导出'!$H:$H,0))</f>
        <v>0</v>
      </c>
      <c r="M263" s="46" cm="1">
        <f t="array" ref="M263">SUM(IF((LEFT('2-1 采购订单物料明细表报表导出'!$K:$K,7)=M$1)*('2-1 采购订单物料明细表报表导出'!$D:$D=$A263),'2-1 采购订单物料明细表报表导出'!$H:$H,0))</f>
        <v>0</v>
      </c>
      <c r="N263" s="46" cm="1">
        <f t="array" ref="N263">SUM(IF((LEFT('2-1 采购订单物料明细表报表导出'!$K:$K,7)=N$1)*('2-1 采购订单物料明细表报表导出'!$D:$D=$A263),'2-1 采购订单物料明细表报表导出'!$H:$H,0))</f>
        <v>0</v>
      </c>
      <c r="O263" s="46" cm="1">
        <f t="array" ref="O263">SUM(IF((LEFT('2-1 采购订单物料明细表报表导出'!$K:$K,7)=O$1)*('2-1 采购订单物料明细表报表导出'!$D:$D=$A263),'2-1 采购订单物料明细表报表导出'!$H:$H,0))</f>
        <v>0</v>
      </c>
    </row>
    <row r="264" ht="16.5" spans="1:15">
      <c r="A264" s="17" t="s">
        <v>3685</v>
      </c>
      <c r="B264" s="47" t="s">
        <v>2120</v>
      </c>
      <c r="C264" s="48" t="s">
        <v>2121</v>
      </c>
      <c r="D264" s="46" cm="1">
        <f t="array" ref="D264">SUM(IF((LEFT('2-1 采购订单物料明细表报表导出'!$K:$K,7)=D$1)*('2-1 采购订单物料明细表报表导出'!$D:$D=$A264),'2-1 采购订单物料明细表报表导出'!$H:$H,0))</f>
        <v>0</v>
      </c>
      <c r="E264" s="46" cm="1">
        <f t="array" ref="E264">SUM(IF((LEFT('2-1 采购订单物料明细表报表导出'!$K:$K,7)=E$1)*('2-1 采购订单物料明细表报表导出'!$D:$D=$A264),'2-1 采购订单物料明细表报表导出'!$H:$H,0))</f>
        <v>0</v>
      </c>
      <c r="F264" s="46" cm="1">
        <f t="array" ref="F264">SUM(IF((LEFT('2-1 采购订单物料明细表报表导出'!$K:$K,7)=F$1)*('2-1 采购订单物料明细表报表导出'!$D:$D=$A264),'2-1 采购订单物料明细表报表导出'!$H:$H,0))</f>
        <v>0</v>
      </c>
      <c r="G264" s="46" cm="1">
        <f t="array" ref="G264">SUM(IF((LEFT('2-1 采购订单物料明细表报表导出'!$K:$K,7)=G$1)*('2-1 采购订单物料明细表报表导出'!$D:$D=$A264),'2-1 采购订单物料明细表报表导出'!$H:$H,0))</f>
        <v>0</v>
      </c>
      <c r="H264" s="46" cm="1">
        <f t="array" ref="H264">SUM(IF((LEFT('2-1 采购订单物料明细表报表导出'!$K:$K,7)=H$1)*('2-1 采购订单物料明细表报表导出'!$D:$D=$A264),'2-1 采购订单物料明细表报表导出'!$H:$H,0))</f>
        <v>0</v>
      </c>
      <c r="I264" s="46" cm="1">
        <f t="array" ref="I264">SUM(IF((LEFT('2-1 采购订单物料明细表报表导出'!$K:$K,7)=I$1)*('2-1 采购订单物料明细表报表导出'!$D:$D=$A264),'2-1 采购订单物料明细表报表导出'!$H:$H,0))</f>
        <v>0</v>
      </c>
      <c r="J264" s="46" cm="1">
        <f t="array" ref="J264">SUM(IF((LEFT('2-1 采购订单物料明细表报表导出'!$K:$K,7)=J$1)*('2-1 采购订单物料明细表报表导出'!$D:$D=$A264),'2-1 采购订单物料明细表报表导出'!$H:$H,0))</f>
        <v>0</v>
      </c>
      <c r="K264" s="46" cm="1">
        <f t="array" ref="K264">SUM(IF((LEFT('2-1 采购订单物料明细表报表导出'!$K:$K,7)=K$1)*('2-1 采购订单物料明细表报表导出'!$D:$D=$A264),'2-1 采购订单物料明细表报表导出'!$H:$H,0))</f>
        <v>0</v>
      </c>
      <c r="L264" s="46" cm="1">
        <f t="array" ref="L264">SUM(IF((LEFT('2-1 采购订单物料明细表报表导出'!$K:$K,7)=L$1)*('2-1 采购订单物料明细表报表导出'!$D:$D=$A264),'2-1 采购订单物料明细表报表导出'!$H:$H,0))</f>
        <v>0</v>
      </c>
      <c r="M264" s="46" cm="1">
        <f t="array" ref="M264">SUM(IF((LEFT('2-1 采购订单物料明细表报表导出'!$K:$K,7)=M$1)*('2-1 采购订单物料明细表报表导出'!$D:$D=$A264),'2-1 采购订单物料明细表报表导出'!$H:$H,0))</f>
        <v>0</v>
      </c>
      <c r="N264" s="46" cm="1">
        <f t="array" ref="N264">SUM(IF((LEFT('2-1 采购订单物料明细表报表导出'!$K:$K,7)=N$1)*('2-1 采购订单物料明细表报表导出'!$D:$D=$A264),'2-1 采购订单物料明细表报表导出'!$H:$H,0))</f>
        <v>0</v>
      </c>
      <c r="O264" s="46" cm="1">
        <f t="array" ref="O264">SUM(IF((LEFT('2-1 采购订单物料明细表报表导出'!$K:$K,7)=O$1)*('2-1 采购订单物料明细表报表导出'!$D:$D=$A264),'2-1 采购订单物料明细表报表导出'!$H:$H,0))</f>
        <v>0</v>
      </c>
    </row>
    <row r="265" ht="16.5" spans="1:15">
      <c r="A265" s="17" t="s">
        <v>3686</v>
      </c>
      <c r="B265" s="47" t="s">
        <v>2120</v>
      </c>
      <c r="C265" s="48" t="s">
        <v>2121</v>
      </c>
      <c r="D265" s="46" cm="1">
        <f t="array" ref="D265">SUM(IF((LEFT('2-1 采购订单物料明细表报表导出'!$K:$K,7)=D$1)*('2-1 采购订单物料明细表报表导出'!$D:$D=$A265),'2-1 采购订单物料明细表报表导出'!$H:$H,0))</f>
        <v>0</v>
      </c>
      <c r="E265" s="46" cm="1">
        <f t="array" ref="E265">SUM(IF((LEFT('2-1 采购订单物料明细表报表导出'!$K:$K,7)=E$1)*('2-1 采购订单物料明细表报表导出'!$D:$D=$A265),'2-1 采购订单物料明细表报表导出'!$H:$H,0))</f>
        <v>0</v>
      </c>
      <c r="F265" s="46" cm="1">
        <f t="array" ref="F265">SUM(IF((LEFT('2-1 采购订单物料明细表报表导出'!$K:$K,7)=F$1)*('2-1 采购订单物料明细表报表导出'!$D:$D=$A265),'2-1 采购订单物料明细表报表导出'!$H:$H,0))</f>
        <v>0</v>
      </c>
      <c r="G265" s="46" cm="1">
        <f t="array" ref="G265">SUM(IF((LEFT('2-1 采购订单物料明细表报表导出'!$K:$K,7)=G$1)*('2-1 采购订单物料明细表报表导出'!$D:$D=$A265),'2-1 采购订单物料明细表报表导出'!$H:$H,0))</f>
        <v>0</v>
      </c>
      <c r="H265" s="46" cm="1">
        <f t="array" ref="H265">SUM(IF((LEFT('2-1 采购订单物料明细表报表导出'!$K:$K,7)=H$1)*('2-1 采购订单物料明细表报表导出'!$D:$D=$A265),'2-1 采购订单物料明细表报表导出'!$H:$H,0))</f>
        <v>0</v>
      </c>
      <c r="I265" s="46" cm="1">
        <f t="array" ref="I265">SUM(IF((LEFT('2-1 采购订单物料明细表报表导出'!$K:$K,7)=I$1)*('2-1 采购订单物料明细表报表导出'!$D:$D=$A265),'2-1 采购订单物料明细表报表导出'!$H:$H,0))</f>
        <v>0</v>
      </c>
      <c r="J265" s="46" cm="1">
        <f t="array" ref="J265">SUM(IF((LEFT('2-1 采购订单物料明细表报表导出'!$K:$K,7)=J$1)*('2-1 采购订单物料明细表报表导出'!$D:$D=$A265),'2-1 采购订单物料明细表报表导出'!$H:$H,0))</f>
        <v>0</v>
      </c>
      <c r="K265" s="46" cm="1">
        <f t="array" ref="K265">SUM(IF((LEFT('2-1 采购订单物料明细表报表导出'!$K:$K,7)=K$1)*('2-1 采购订单物料明细表报表导出'!$D:$D=$A265),'2-1 采购订单物料明细表报表导出'!$H:$H,0))</f>
        <v>0</v>
      </c>
      <c r="L265" s="46" cm="1">
        <f t="array" ref="L265">SUM(IF((LEFT('2-1 采购订单物料明细表报表导出'!$K:$K,7)=L$1)*('2-1 采购订单物料明细表报表导出'!$D:$D=$A265),'2-1 采购订单物料明细表报表导出'!$H:$H,0))</f>
        <v>0</v>
      </c>
      <c r="M265" s="46" cm="1">
        <f t="array" ref="M265">SUM(IF((LEFT('2-1 采购订单物料明细表报表导出'!$K:$K,7)=M$1)*('2-1 采购订单物料明细表报表导出'!$D:$D=$A265),'2-1 采购订单物料明细表报表导出'!$H:$H,0))</f>
        <v>0</v>
      </c>
      <c r="N265" s="46" cm="1">
        <f t="array" ref="N265">SUM(IF((LEFT('2-1 采购订单物料明细表报表导出'!$K:$K,7)=N$1)*('2-1 采购订单物料明细表报表导出'!$D:$D=$A265),'2-1 采购订单物料明细表报表导出'!$H:$H,0))</f>
        <v>0</v>
      </c>
      <c r="O265" s="46" cm="1">
        <f t="array" ref="O265">SUM(IF((LEFT('2-1 采购订单物料明细表报表导出'!$K:$K,7)=O$1)*('2-1 采购订单物料明细表报表导出'!$D:$D=$A265),'2-1 采购订单物料明细表报表导出'!$H:$H,0))</f>
        <v>0</v>
      </c>
    </row>
    <row r="266" ht="16.5" spans="1:15">
      <c r="A266" s="17" t="s">
        <v>3687</v>
      </c>
      <c r="B266" s="47" t="s">
        <v>2120</v>
      </c>
      <c r="C266" s="48" t="s">
        <v>2121</v>
      </c>
      <c r="D266" s="46" cm="1">
        <f t="array" ref="D266">SUM(IF((LEFT('2-1 采购订单物料明细表报表导出'!$K:$K,7)=D$1)*('2-1 采购订单物料明细表报表导出'!$D:$D=$A266),'2-1 采购订单物料明细表报表导出'!$H:$H,0))</f>
        <v>0</v>
      </c>
      <c r="E266" s="46" cm="1">
        <f t="array" ref="E266">SUM(IF((LEFT('2-1 采购订单物料明细表报表导出'!$K:$K,7)=E$1)*('2-1 采购订单物料明细表报表导出'!$D:$D=$A266),'2-1 采购订单物料明细表报表导出'!$H:$H,0))</f>
        <v>0</v>
      </c>
      <c r="F266" s="46" cm="1">
        <f t="array" ref="F266">SUM(IF((LEFT('2-1 采购订单物料明细表报表导出'!$K:$K,7)=F$1)*('2-1 采购订单物料明细表报表导出'!$D:$D=$A266),'2-1 采购订单物料明细表报表导出'!$H:$H,0))</f>
        <v>0</v>
      </c>
      <c r="G266" s="46" cm="1">
        <f t="array" ref="G266">SUM(IF((LEFT('2-1 采购订单物料明细表报表导出'!$K:$K,7)=G$1)*('2-1 采购订单物料明细表报表导出'!$D:$D=$A266),'2-1 采购订单物料明细表报表导出'!$H:$H,0))</f>
        <v>0</v>
      </c>
      <c r="H266" s="46" cm="1">
        <f t="array" ref="H266">SUM(IF((LEFT('2-1 采购订单物料明细表报表导出'!$K:$K,7)=H$1)*('2-1 采购订单物料明细表报表导出'!$D:$D=$A266),'2-1 采购订单物料明细表报表导出'!$H:$H,0))</f>
        <v>0</v>
      </c>
      <c r="I266" s="46" cm="1">
        <f t="array" ref="I266">SUM(IF((LEFT('2-1 采购订单物料明细表报表导出'!$K:$K,7)=I$1)*('2-1 采购订单物料明细表报表导出'!$D:$D=$A266),'2-1 采购订单物料明细表报表导出'!$H:$H,0))</f>
        <v>0</v>
      </c>
      <c r="J266" s="46" cm="1">
        <f t="array" ref="J266">SUM(IF((LEFT('2-1 采购订单物料明细表报表导出'!$K:$K,7)=J$1)*('2-1 采购订单物料明细表报表导出'!$D:$D=$A266),'2-1 采购订单物料明细表报表导出'!$H:$H,0))</f>
        <v>0</v>
      </c>
      <c r="K266" s="46" cm="1">
        <f t="array" ref="K266">SUM(IF((LEFT('2-1 采购订单物料明细表报表导出'!$K:$K,7)=K$1)*('2-1 采购订单物料明细表报表导出'!$D:$D=$A266),'2-1 采购订单物料明细表报表导出'!$H:$H,0))</f>
        <v>0</v>
      </c>
      <c r="L266" s="46" cm="1">
        <f t="array" ref="L266">SUM(IF((LEFT('2-1 采购订单物料明细表报表导出'!$K:$K,7)=L$1)*('2-1 采购订单物料明细表报表导出'!$D:$D=$A266),'2-1 采购订单物料明细表报表导出'!$H:$H,0))</f>
        <v>0</v>
      </c>
      <c r="M266" s="46" cm="1">
        <f t="array" ref="M266">SUM(IF((LEFT('2-1 采购订单物料明细表报表导出'!$K:$K,7)=M$1)*('2-1 采购订单物料明细表报表导出'!$D:$D=$A266),'2-1 采购订单物料明细表报表导出'!$H:$H,0))</f>
        <v>0</v>
      </c>
      <c r="N266" s="46" cm="1">
        <f t="array" ref="N266">SUM(IF((LEFT('2-1 采购订单物料明细表报表导出'!$K:$K,7)=N$1)*('2-1 采购订单物料明细表报表导出'!$D:$D=$A266),'2-1 采购订单物料明细表报表导出'!$H:$H,0))</f>
        <v>0</v>
      </c>
      <c r="O266" s="46" cm="1">
        <f t="array" ref="O266">SUM(IF((LEFT('2-1 采购订单物料明细表报表导出'!$K:$K,7)=O$1)*('2-1 采购订单物料明细表报表导出'!$D:$D=$A266),'2-1 采购订单物料明细表报表导出'!$H:$H,0))</f>
        <v>0</v>
      </c>
    </row>
    <row r="267" ht="16.5" spans="1:15">
      <c r="A267" s="17" t="s">
        <v>3688</v>
      </c>
      <c r="B267" s="47" t="s">
        <v>2120</v>
      </c>
      <c r="C267" s="48" t="s">
        <v>2121</v>
      </c>
      <c r="D267" s="46" cm="1">
        <f t="array" ref="D267">SUM(IF((LEFT('2-1 采购订单物料明细表报表导出'!$K:$K,7)=D$1)*('2-1 采购订单物料明细表报表导出'!$D:$D=$A267),'2-1 采购订单物料明细表报表导出'!$H:$H,0))</f>
        <v>0</v>
      </c>
      <c r="E267" s="46" cm="1">
        <f t="array" ref="E267">SUM(IF((LEFT('2-1 采购订单物料明细表报表导出'!$K:$K,7)=E$1)*('2-1 采购订单物料明细表报表导出'!$D:$D=$A267),'2-1 采购订单物料明细表报表导出'!$H:$H,0))</f>
        <v>0</v>
      </c>
      <c r="F267" s="46" cm="1">
        <f t="array" ref="F267">SUM(IF((LEFT('2-1 采购订单物料明细表报表导出'!$K:$K,7)=F$1)*('2-1 采购订单物料明细表报表导出'!$D:$D=$A267),'2-1 采购订单物料明细表报表导出'!$H:$H,0))</f>
        <v>0</v>
      </c>
      <c r="G267" s="46" cm="1">
        <f t="array" ref="G267">SUM(IF((LEFT('2-1 采购订单物料明细表报表导出'!$K:$K,7)=G$1)*('2-1 采购订单物料明细表报表导出'!$D:$D=$A267),'2-1 采购订单物料明细表报表导出'!$H:$H,0))</f>
        <v>0</v>
      </c>
      <c r="H267" s="46" cm="1">
        <f t="array" ref="H267">SUM(IF((LEFT('2-1 采购订单物料明细表报表导出'!$K:$K,7)=H$1)*('2-1 采购订单物料明细表报表导出'!$D:$D=$A267),'2-1 采购订单物料明细表报表导出'!$H:$H,0))</f>
        <v>0</v>
      </c>
      <c r="I267" s="46" cm="1">
        <f t="array" ref="I267">SUM(IF((LEFT('2-1 采购订单物料明细表报表导出'!$K:$K,7)=I$1)*('2-1 采购订单物料明细表报表导出'!$D:$D=$A267),'2-1 采购订单物料明细表报表导出'!$H:$H,0))</f>
        <v>0</v>
      </c>
      <c r="J267" s="46" cm="1">
        <f t="array" ref="J267">SUM(IF((LEFT('2-1 采购订单物料明细表报表导出'!$K:$K,7)=J$1)*('2-1 采购订单物料明细表报表导出'!$D:$D=$A267),'2-1 采购订单物料明细表报表导出'!$H:$H,0))</f>
        <v>0</v>
      </c>
      <c r="K267" s="46" cm="1">
        <f t="array" ref="K267">SUM(IF((LEFT('2-1 采购订单物料明细表报表导出'!$K:$K,7)=K$1)*('2-1 采购订单物料明细表报表导出'!$D:$D=$A267),'2-1 采购订单物料明细表报表导出'!$H:$H,0))</f>
        <v>0</v>
      </c>
      <c r="L267" s="46" cm="1">
        <f t="array" ref="L267">SUM(IF((LEFT('2-1 采购订单物料明细表报表导出'!$K:$K,7)=L$1)*('2-1 采购订单物料明细表报表导出'!$D:$D=$A267),'2-1 采购订单物料明细表报表导出'!$H:$H,0))</f>
        <v>0</v>
      </c>
      <c r="M267" s="46" cm="1">
        <f t="array" ref="M267">SUM(IF((LEFT('2-1 采购订单物料明细表报表导出'!$K:$K,7)=M$1)*('2-1 采购订单物料明细表报表导出'!$D:$D=$A267),'2-1 采购订单物料明细表报表导出'!$H:$H,0))</f>
        <v>0</v>
      </c>
      <c r="N267" s="46" cm="1">
        <f t="array" ref="N267">SUM(IF((LEFT('2-1 采购订单物料明细表报表导出'!$K:$K,7)=N$1)*('2-1 采购订单物料明细表报表导出'!$D:$D=$A267),'2-1 采购订单物料明细表报表导出'!$H:$H,0))</f>
        <v>0</v>
      </c>
      <c r="O267" s="46" cm="1">
        <f t="array" ref="O267">SUM(IF((LEFT('2-1 采购订单物料明细表报表导出'!$K:$K,7)=O$1)*('2-1 采购订单物料明细表报表导出'!$D:$D=$A267),'2-1 采购订单物料明细表报表导出'!$H:$H,0))</f>
        <v>0</v>
      </c>
    </row>
    <row r="268" ht="16.5" spans="1:15">
      <c r="A268" s="17" t="s">
        <v>3689</v>
      </c>
      <c r="B268" s="47" t="s">
        <v>2120</v>
      </c>
      <c r="C268" s="48" t="s">
        <v>2121</v>
      </c>
      <c r="D268" s="46" cm="1">
        <f t="array" ref="D268">SUM(IF((LEFT('2-1 采购订单物料明细表报表导出'!$K:$K,7)=D$1)*('2-1 采购订单物料明细表报表导出'!$D:$D=$A268),'2-1 采购订单物料明细表报表导出'!$H:$H,0))</f>
        <v>0</v>
      </c>
      <c r="E268" s="46" cm="1">
        <f t="array" ref="E268">SUM(IF((LEFT('2-1 采购订单物料明细表报表导出'!$K:$K,7)=E$1)*('2-1 采购订单物料明细表报表导出'!$D:$D=$A268),'2-1 采购订单物料明细表报表导出'!$H:$H,0))</f>
        <v>0</v>
      </c>
      <c r="F268" s="46" cm="1">
        <f t="array" ref="F268">SUM(IF((LEFT('2-1 采购订单物料明细表报表导出'!$K:$K,7)=F$1)*('2-1 采购订单物料明细表报表导出'!$D:$D=$A268),'2-1 采购订单物料明细表报表导出'!$H:$H,0))</f>
        <v>0</v>
      </c>
      <c r="G268" s="46" cm="1">
        <f t="array" ref="G268">SUM(IF((LEFT('2-1 采购订单物料明细表报表导出'!$K:$K,7)=G$1)*('2-1 采购订单物料明细表报表导出'!$D:$D=$A268),'2-1 采购订单物料明细表报表导出'!$H:$H,0))</f>
        <v>0</v>
      </c>
      <c r="H268" s="46" cm="1">
        <f t="array" ref="H268">SUM(IF((LEFT('2-1 采购订单物料明细表报表导出'!$K:$K,7)=H$1)*('2-1 采购订单物料明细表报表导出'!$D:$D=$A268),'2-1 采购订单物料明细表报表导出'!$H:$H,0))</f>
        <v>0</v>
      </c>
      <c r="I268" s="46" cm="1">
        <f t="array" ref="I268">SUM(IF((LEFT('2-1 采购订单物料明细表报表导出'!$K:$K,7)=I$1)*('2-1 采购订单物料明细表报表导出'!$D:$D=$A268),'2-1 采购订单物料明细表报表导出'!$H:$H,0))</f>
        <v>0</v>
      </c>
      <c r="J268" s="46" cm="1">
        <f t="array" ref="J268">SUM(IF((LEFT('2-1 采购订单物料明细表报表导出'!$K:$K,7)=J$1)*('2-1 采购订单物料明细表报表导出'!$D:$D=$A268),'2-1 采购订单物料明细表报表导出'!$H:$H,0))</f>
        <v>0</v>
      </c>
      <c r="K268" s="46" cm="1">
        <f t="array" ref="K268">SUM(IF((LEFT('2-1 采购订单物料明细表报表导出'!$K:$K,7)=K$1)*('2-1 采购订单物料明细表报表导出'!$D:$D=$A268),'2-1 采购订单物料明细表报表导出'!$H:$H,0))</f>
        <v>0</v>
      </c>
      <c r="L268" s="46" cm="1">
        <f t="array" ref="L268">SUM(IF((LEFT('2-1 采购订单物料明细表报表导出'!$K:$K,7)=L$1)*('2-1 采购订单物料明细表报表导出'!$D:$D=$A268),'2-1 采购订单物料明细表报表导出'!$H:$H,0))</f>
        <v>0</v>
      </c>
      <c r="M268" s="46" cm="1">
        <f t="array" ref="M268">SUM(IF((LEFT('2-1 采购订单物料明细表报表导出'!$K:$K,7)=M$1)*('2-1 采购订单物料明细表报表导出'!$D:$D=$A268),'2-1 采购订单物料明细表报表导出'!$H:$H,0))</f>
        <v>0</v>
      </c>
      <c r="N268" s="46" cm="1">
        <f t="array" ref="N268">SUM(IF((LEFT('2-1 采购订单物料明细表报表导出'!$K:$K,7)=N$1)*('2-1 采购订单物料明细表报表导出'!$D:$D=$A268),'2-1 采购订单物料明细表报表导出'!$H:$H,0))</f>
        <v>0</v>
      </c>
      <c r="O268" s="46" cm="1">
        <f t="array" ref="O268">SUM(IF((LEFT('2-1 采购订单物料明细表报表导出'!$K:$K,7)=O$1)*('2-1 采购订单物料明细表报表导出'!$D:$D=$A268),'2-1 采购订单物料明细表报表导出'!$H:$H,0))</f>
        <v>0</v>
      </c>
    </row>
    <row r="269" ht="16.5" spans="1:15">
      <c r="A269" s="17" t="s">
        <v>3690</v>
      </c>
      <c r="B269" s="47" t="s">
        <v>2120</v>
      </c>
      <c r="C269" s="48" t="s">
        <v>2121</v>
      </c>
      <c r="D269" s="46" cm="1">
        <f t="array" ref="D269">SUM(IF((LEFT('2-1 采购订单物料明细表报表导出'!$K:$K,7)=D$1)*('2-1 采购订单物料明细表报表导出'!$D:$D=$A269),'2-1 采购订单物料明细表报表导出'!$H:$H,0))</f>
        <v>0</v>
      </c>
      <c r="E269" s="46" cm="1">
        <f t="array" ref="E269">SUM(IF((LEFT('2-1 采购订单物料明细表报表导出'!$K:$K,7)=E$1)*('2-1 采购订单物料明细表报表导出'!$D:$D=$A269),'2-1 采购订单物料明细表报表导出'!$H:$H,0))</f>
        <v>0</v>
      </c>
      <c r="F269" s="46" cm="1">
        <f t="array" ref="F269">SUM(IF((LEFT('2-1 采购订单物料明细表报表导出'!$K:$K,7)=F$1)*('2-1 采购订单物料明细表报表导出'!$D:$D=$A269),'2-1 采购订单物料明细表报表导出'!$H:$H,0))</f>
        <v>0</v>
      </c>
      <c r="G269" s="46" cm="1">
        <f t="array" ref="G269">SUM(IF((LEFT('2-1 采购订单物料明细表报表导出'!$K:$K,7)=G$1)*('2-1 采购订单物料明细表报表导出'!$D:$D=$A269),'2-1 采购订单物料明细表报表导出'!$H:$H,0))</f>
        <v>0</v>
      </c>
      <c r="H269" s="46" cm="1">
        <f t="array" ref="H269">SUM(IF((LEFT('2-1 采购订单物料明细表报表导出'!$K:$K,7)=H$1)*('2-1 采购订单物料明细表报表导出'!$D:$D=$A269),'2-1 采购订单物料明细表报表导出'!$H:$H,0))</f>
        <v>0</v>
      </c>
      <c r="I269" s="46" cm="1">
        <f t="array" ref="I269">SUM(IF((LEFT('2-1 采购订单物料明细表报表导出'!$K:$K,7)=I$1)*('2-1 采购订单物料明细表报表导出'!$D:$D=$A269),'2-1 采购订单物料明细表报表导出'!$H:$H,0))</f>
        <v>0</v>
      </c>
      <c r="J269" s="46" cm="1">
        <f t="array" ref="J269">SUM(IF((LEFT('2-1 采购订单物料明细表报表导出'!$K:$K,7)=J$1)*('2-1 采购订单物料明细表报表导出'!$D:$D=$A269),'2-1 采购订单物料明细表报表导出'!$H:$H,0))</f>
        <v>0</v>
      </c>
      <c r="K269" s="46" cm="1">
        <f t="array" ref="K269">SUM(IF((LEFT('2-1 采购订单物料明细表报表导出'!$K:$K,7)=K$1)*('2-1 采购订单物料明细表报表导出'!$D:$D=$A269),'2-1 采购订单物料明细表报表导出'!$H:$H,0))</f>
        <v>0</v>
      </c>
      <c r="L269" s="46" cm="1">
        <f t="array" ref="L269">SUM(IF((LEFT('2-1 采购订单物料明细表报表导出'!$K:$K,7)=L$1)*('2-1 采购订单物料明细表报表导出'!$D:$D=$A269),'2-1 采购订单物料明细表报表导出'!$H:$H,0))</f>
        <v>0</v>
      </c>
      <c r="M269" s="46" cm="1">
        <f t="array" ref="M269">SUM(IF((LEFT('2-1 采购订单物料明细表报表导出'!$K:$K,7)=M$1)*('2-1 采购订单物料明细表报表导出'!$D:$D=$A269),'2-1 采购订单物料明细表报表导出'!$H:$H,0))</f>
        <v>0</v>
      </c>
      <c r="N269" s="46" cm="1">
        <f t="array" ref="N269">SUM(IF((LEFT('2-1 采购订单物料明细表报表导出'!$K:$K,7)=N$1)*('2-1 采购订单物料明细表报表导出'!$D:$D=$A269),'2-1 采购订单物料明细表报表导出'!$H:$H,0))</f>
        <v>0</v>
      </c>
      <c r="O269" s="46" cm="1">
        <f t="array" ref="O269">SUM(IF((LEFT('2-1 采购订单物料明细表报表导出'!$K:$K,7)=O$1)*('2-1 采购订单物料明细表报表导出'!$D:$D=$A269),'2-1 采购订单物料明细表报表导出'!$H:$H,0))</f>
        <v>0</v>
      </c>
    </row>
    <row r="270" ht="16.5" spans="1:15">
      <c r="A270" s="17" t="s">
        <v>3691</v>
      </c>
      <c r="B270" s="47" t="s">
        <v>2120</v>
      </c>
      <c r="C270" s="48" t="s">
        <v>2121</v>
      </c>
      <c r="D270" s="46" cm="1">
        <f t="array" ref="D270">SUM(IF((LEFT('2-1 采购订单物料明细表报表导出'!$K:$K,7)=D$1)*('2-1 采购订单物料明细表报表导出'!$D:$D=$A270),'2-1 采购订单物料明细表报表导出'!$H:$H,0))</f>
        <v>0</v>
      </c>
      <c r="E270" s="46" cm="1">
        <f t="array" ref="E270">SUM(IF((LEFT('2-1 采购订单物料明细表报表导出'!$K:$K,7)=E$1)*('2-1 采购订单物料明细表报表导出'!$D:$D=$A270),'2-1 采购订单物料明细表报表导出'!$H:$H,0))</f>
        <v>0</v>
      </c>
      <c r="F270" s="46" cm="1">
        <f t="array" ref="F270">SUM(IF((LEFT('2-1 采购订单物料明细表报表导出'!$K:$K,7)=F$1)*('2-1 采购订单物料明细表报表导出'!$D:$D=$A270),'2-1 采购订单物料明细表报表导出'!$H:$H,0))</f>
        <v>0</v>
      </c>
      <c r="G270" s="46" cm="1">
        <f t="array" ref="G270">SUM(IF((LEFT('2-1 采购订单物料明细表报表导出'!$K:$K,7)=G$1)*('2-1 采购订单物料明细表报表导出'!$D:$D=$A270),'2-1 采购订单物料明细表报表导出'!$H:$H,0))</f>
        <v>0</v>
      </c>
      <c r="H270" s="46" cm="1">
        <f t="array" ref="H270">SUM(IF((LEFT('2-1 采购订单物料明细表报表导出'!$K:$K,7)=H$1)*('2-1 采购订单物料明细表报表导出'!$D:$D=$A270),'2-1 采购订单物料明细表报表导出'!$H:$H,0))</f>
        <v>0</v>
      </c>
      <c r="I270" s="46" cm="1">
        <f t="array" ref="I270">SUM(IF((LEFT('2-1 采购订单物料明细表报表导出'!$K:$K,7)=I$1)*('2-1 采购订单物料明细表报表导出'!$D:$D=$A270),'2-1 采购订单物料明细表报表导出'!$H:$H,0))</f>
        <v>0</v>
      </c>
      <c r="J270" s="46" cm="1">
        <f t="array" ref="J270">SUM(IF((LEFT('2-1 采购订单物料明细表报表导出'!$K:$K,7)=J$1)*('2-1 采购订单物料明细表报表导出'!$D:$D=$A270),'2-1 采购订单物料明细表报表导出'!$H:$H,0))</f>
        <v>0</v>
      </c>
      <c r="K270" s="46" cm="1">
        <f t="array" ref="K270">SUM(IF((LEFT('2-1 采购订单物料明细表报表导出'!$K:$K,7)=K$1)*('2-1 采购订单物料明细表报表导出'!$D:$D=$A270),'2-1 采购订单物料明细表报表导出'!$H:$H,0))</f>
        <v>0</v>
      </c>
      <c r="L270" s="46" cm="1">
        <f t="array" ref="L270">SUM(IF((LEFT('2-1 采购订单物料明细表报表导出'!$K:$K,7)=L$1)*('2-1 采购订单物料明细表报表导出'!$D:$D=$A270),'2-1 采购订单物料明细表报表导出'!$H:$H,0))</f>
        <v>0</v>
      </c>
      <c r="M270" s="46" cm="1">
        <f t="array" ref="M270">SUM(IF((LEFT('2-1 采购订单物料明细表报表导出'!$K:$K,7)=M$1)*('2-1 采购订单物料明细表报表导出'!$D:$D=$A270),'2-1 采购订单物料明细表报表导出'!$H:$H,0))</f>
        <v>0</v>
      </c>
      <c r="N270" s="46" cm="1">
        <f t="array" ref="N270">SUM(IF((LEFT('2-1 采购订单物料明细表报表导出'!$K:$K,7)=N$1)*('2-1 采购订单物料明细表报表导出'!$D:$D=$A270),'2-1 采购订单物料明细表报表导出'!$H:$H,0))</f>
        <v>0</v>
      </c>
      <c r="O270" s="46" cm="1">
        <f t="array" ref="O270">SUM(IF((LEFT('2-1 采购订单物料明细表报表导出'!$K:$K,7)=O$1)*('2-1 采购订单物料明细表报表导出'!$D:$D=$A270),'2-1 采购订单物料明细表报表导出'!$H:$H,0))</f>
        <v>0</v>
      </c>
    </row>
    <row r="271" ht="16.5" spans="1:15">
      <c r="A271" s="17" t="s">
        <v>3692</v>
      </c>
      <c r="B271" s="47" t="s">
        <v>2120</v>
      </c>
      <c r="C271" s="48" t="s">
        <v>2121</v>
      </c>
      <c r="D271" s="46" cm="1">
        <f t="array" ref="D271">SUM(IF((LEFT('2-1 采购订单物料明细表报表导出'!$K:$K,7)=D$1)*('2-1 采购订单物料明细表报表导出'!$D:$D=$A271),'2-1 采购订单物料明细表报表导出'!$H:$H,0))</f>
        <v>0</v>
      </c>
      <c r="E271" s="46" cm="1">
        <f t="array" ref="E271">SUM(IF((LEFT('2-1 采购订单物料明细表报表导出'!$K:$K,7)=E$1)*('2-1 采购订单物料明细表报表导出'!$D:$D=$A271),'2-1 采购订单物料明细表报表导出'!$H:$H,0))</f>
        <v>0</v>
      </c>
      <c r="F271" s="46" cm="1">
        <f t="array" ref="F271">SUM(IF((LEFT('2-1 采购订单物料明细表报表导出'!$K:$K,7)=F$1)*('2-1 采购订单物料明细表报表导出'!$D:$D=$A271),'2-1 采购订单物料明细表报表导出'!$H:$H,0))</f>
        <v>0</v>
      </c>
      <c r="G271" s="46" cm="1">
        <f t="array" ref="G271">SUM(IF((LEFT('2-1 采购订单物料明细表报表导出'!$K:$K,7)=G$1)*('2-1 采购订单物料明细表报表导出'!$D:$D=$A271),'2-1 采购订单物料明细表报表导出'!$H:$H,0))</f>
        <v>0</v>
      </c>
      <c r="H271" s="46" cm="1">
        <f t="array" ref="H271">SUM(IF((LEFT('2-1 采购订单物料明细表报表导出'!$K:$K,7)=H$1)*('2-1 采购订单物料明细表报表导出'!$D:$D=$A271),'2-1 采购订单物料明细表报表导出'!$H:$H,0))</f>
        <v>0</v>
      </c>
      <c r="I271" s="46" cm="1">
        <f t="array" ref="I271">SUM(IF((LEFT('2-1 采购订单物料明细表报表导出'!$K:$K,7)=I$1)*('2-1 采购订单物料明细表报表导出'!$D:$D=$A271),'2-1 采购订单物料明细表报表导出'!$H:$H,0))</f>
        <v>0</v>
      </c>
      <c r="J271" s="46" cm="1">
        <f t="array" ref="J271">SUM(IF((LEFT('2-1 采购订单物料明细表报表导出'!$K:$K,7)=J$1)*('2-1 采购订单物料明细表报表导出'!$D:$D=$A271),'2-1 采购订单物料明细表报表导出'!$H:$H,0))</f>
        <v>0</v>
      </c>
      <c r="K271" s="46" cm="1">
        <f t="array" ref="K271">SUM(IF((LEFT('2-1 采购订单物料明细表报表导出'!$K:$K,7)=K$1)*('2-1 采购订单物料明细表报表导出'!$D:$D=$A271),'2-1 采购订单物料明细表报表导出'!$H:$H,0))</f>
        <v>0</v>
      </c>
      <c r="L271" s="46" cm="1">
        <f t="array" ref="L271">SUM(IF((LEFT('2-1 采购订单物料明细表报表导出'!$K:$K,7)=L$1)*('2-1 采购订单物料明细表报表导出'!$D:$D=$A271),'2-1 采购订单物料明细表报表导出'!$H:$H,0))</f>
        <v>0</v>
      </c>
      <c r="M271" s="46" cm="1">
        <f t="array" ref="M271">SUM(IF((LEFT('2-1 采购订单物料明细表报表导出'!$K:$K,7)=M$1)*('2-1 采购订单物料明细表报表导出'!$D:$D=$A271),'2-1 采购订单物料明细表报表导出'!$H:$H,0))</f>
        <v>0</v>
      </c>
      <c r="N271" s="46" cm="1">
        <f t="array" ref="N271">SUM(IF((LEFT('2-1 采购订单物料明细表报表导出'!$K:$K,7)=N$1)*('2-1 采购订单物料明细表报表导出'!$D:$D=$A271),'2-1 采购订单物料明细表报表导出'!$H:$H,0))</f>
        <v>0</v>
      </c>
      <c r="O271" s="46" cm="1">
        <f t="array" ref="O271">SUM(IF((LEFT('2-1 采购订单物料明细表报表导出'!$K:$K,7)=O$1)*('2-1 采购订单物料明细表报表导出'!$D:$D=$A271),'2-1 采购订单物料明细表报表导出'!$H:$H,0))</f>
        <v>0</v>
      </c>
    </row>
    <row r="272" ht="16.5" spans="1:15">
      <c r="A272" s="17" t="s">
        <v>3693</v>
      </c>
      <c r="B272" s="47" t="s">
        <v>2120</v>
      </c>
      <c r="C272" s="48" t="s">
        <v>2121</v>
      </c>
      <c r="D272" s="46" cm="1">
        <f t="array" ref="D272">SUM(IF((LEFT('2-1 采购订单物料明细表报表导出'!$K:$K,7)=D$1)*('2-1 采购订单物料明细表报表导出'!$D:$D=$A272),'2-1 采购订单物料明细表报表导出'!$H:$H,0))</f>
        <v>0</v>
      </c>
      <c r="E272" s="46" cm="1">
        <f t="array" ref="E272">SUM(IF((LEFT('2-1 采购订单物料明细表报表导出'!$K:$K,7)=E$1)*('2-1 采购订单物料明细表报表导出'!$D:$D=$A272),'2-1 采购订单物料明细表报表导出'!$H:$H,0))</f>
        <v>0</v>
      </c>
      <c r="F272" s="46" cm="1">
        <f t="array" ref="F272">SUM(IF((LEFT('2-1 采购订单物料明细表报表导出'!$K:$K,7)=F$1)*('2-1 采购订单物料明细表报表导出'!$D:$D=$A272),'2-1 采购订单物料明细表报表导出'!$H:$H,0))</f>
        <v>0</v>
      </c>
      <c r="G272" s="46" cm="1">
        <f t="array" ref="G272">SUM(IF((LEFT('2-1 采购订单物料明细表报表导出'!$K:$K,7)=G$1)*('2-1 采购订单物料明细表报表导出'!$D:$D=$A272),'2-1 采购订单物料明细表报表导出'!$H:$H,0))</f>
        <v>0</v>
      </c>
      <c r="H272" s="46" cm="1">
        <f t="array" ref="H272">SUM(IF((LEFT('2-1 采购订单物料明细表报表导出'!$K:$K,7)=H$1)*('2-1 采购订单物料明细表报表导出'!$D:$D=$A272),'2-1 采购订单物料明细表报表导出'!$H:$H,0))</f>
        <v>0</v>
      </c>
      <c r="I272" s="46" cm="1">
        <f t="array" ref="I272">SUM(IF((LEFT('2-1 采购订单物料明细表报表导出'!$K:$K,7)=I$1)*('2-1 采购订单物料明细表报表导出'!$D:$D=$A272),'2-1 采购订单物料明细表报表导出'!$H:$H,0))</f>
        <v>0</v>
      </c>
      <c r="J272" s="46" cm="1">
        <f t="array" ref="J272">SUM(IF((LEFT('2-1 采购订单物料明细表报表导出'!$K:$K,7)=J$1)*('2-1 采购订单物料明细表报表导出'!$D:$D=$A272),'2-1 采购订单物料明细表报表导出'!$H:$H,0))</f>
        <v>0</v>
      </c>
      <c r="K272" s="46" cm="1">
        <f t="array" ref="K272">SUM(IF((LEFT('2-1 采购订单物料明细表报表导出'!$K:$K,7)=K$1)*('2-1 采购订单物料明细表报表导出'!$D:$D=$A272),'2-1 采购订单物料明细表报表导出'!$H:$H,0))</f>
        <v>0</v>
      </c>
      <c r="L272" s="46" cm="1">
        <f t="array" ref="L272">SUM(IF((LEFT('2-1 采购订单物料明细表报表导出'!$K:$K,7)=L$1)*('2-1 采购订单物料明细表报表导出'!$D:$D=$A272),'2-1 采购订单物料明细表报表导出'!$H:$H,0))</f>
        <v>0</v>
      </c>
      <c r="M272" s="46" cm="1">
        <f t="array" ref="M272">SUM(IF((LEFT('2-1 采购订单物料明细表报表导出'!$K:$K,7)=M$1)*('2-1 采购订单物料明细表报表导出'!$D:$D=$A272),'2-1 采购订单物料明细表报表导出'!$H:$H,0))</f>
        <v>0</v>
      </c>
      <c r="N272" s="46" cm="1">
        <f t="array" ref="N272">SUM(IF((LEFT('2-1 采购订单物料明细表报表导出'!$K:$K,7)=N$1)*('2-1 采购订单物料明细表报表导出'!$D:$D=$A272),'2-1 采购订单物料明细表报表导出'!$H:$H,0))</f>
        <v>0</v>
      </c>
      <c r="O272" s="46" cm="1">
        <f t="array" ref="O272">SUM(IF((LEFT('2-1 采购订单物料明细表报表导出'!$K:$K,7)=O$1)*('2-1 采购订单物料明细表报表导出'!$D:$D=$A272),'2-1 采购订单物料明细表报表导出'!$H:$H,0))</f>
        <v>0</v>
      </c>
    </row>
    <row r="273" ht="16.5" spans="1:15">
      <c r="A273" s="17" t="s">
        <v>3694</v>
      </c>
      <c r="B273" s="47" t="s">
        <v>2120</v>
      </c>
      <c r="C273" s="48" t="s">
        <v>2121</v>
      </c>
      <c r="D273" s="46" cm="1">
        <f t="array" ref="D273">SUM(IF((LEFT('2-1 采购订单物料明细表报表导出'!$K:$K,7)=D$1)*('2-1 采购订单物料明细表报表导出'!$D:$D=$A273),'2-1 采购订单物料明细表报表导出'!$H:$H,0))</f>
        <v>0</v>
      </c>
      <c r="E273" s="46" cm="1">
        <f t="array" ref="E273">SUM(IF((LEFT('2-1 采购订单物料明细表报表导出'!$K:$K,7)=E$1)*('2-1 采购订单物料明细表报表导出'!$D:$D=$A273),'2-1 采购订单物料明细表报表导出'!$H:$H,0))</f>
        <v>0</v>
      </c>
      <c r="F273" s="46" cm="1">
        <f t="array" ref="F273">SUM(IF((LEFT('2-1 采购订单物料明细表报表导出'!$K:$K,7)=F$1)*('2-1 采购订单物料明细表报表导出'!$D:$D=$A273),'2-1 采购订单物料明细表报表导出'!$H:$H,0))</f>
        <v>0</v>
      </c>
      <c r="G273" s="46" cm="1">
        <f t="array" ref="G273">SUM(IF((LEFT('2-1 采购订单物料明细表报表导出'!$K:$K,7)=G$1)*('2-1 采购订单物料明细表报表导出'!$D:$D=$A273),'2-1 采购订单物料明细表报表导出'!$H:$H,0))</f>
        <v>0</v>
      </c>
      <c r="H273" s="46" cm="1">
        <f t="array" ref="H273">SUM(IF((LEFT('2-1 采购订单物料明细表报表导出'!$K:$K,7)=H$1)*('2-1 采购订单物料明细表报表导出'!$D:$D=$A273),'2-1 采购订单物料明细表报表导出'!$H:$H,0))</f>
        <v>0</v>
      </c>
      <c r="I273" s="46" cm="1">
        <f t="array" ref="I273">SUM(IF((LEFT('2-1 采购订单物料明细表报表导出'!$K:$K,7)=I$1)*('2-1 采购订单物料明细表报表导出'!$D:$D=$A273),'2-1 采购订单物料明细表报表导出'!$H:$H,0))</f>
        <v>0</v>
      </c>
      <c r="J273" s="46" cm="1">
        <f t="array" ref="J273">SUM(IF((LEFT('2-1 采购订单物料明细表报表导出'!$K:$K,7)=J$1)*('2-1 采购订单物料明细表报表导出'!$D:$D=$A273),'2-1 采购订单物料明细表报表导出'!$H:$H,0))</f>
        <v>0</v>
      </c>
      <c r="K273" s="46" cm="1">
        <f t="array" ref="K273">SUM(IF((LEFT('2-1 采购订单物料明细表报表导出'!$K:$K,7)=K$1)*('2-1 采购订单物料明细表报表导出'!$D:$D=$A273),'2-1 采购订单物料明细表报表导出'!$H:$H,0))</f>
        <v>0</v>
      </c>
      <c r="L273" s="46" cm="1">
        <f t="array" ref="L273">SUM(IF((LEFT('2-1 采购订单物料明细表报表导出'!$K:$K,7)=L$1)*('2-1 采购订单物料明细表报表导出'!$D:$D=$A273),'2-1 采购订单物料明细表报表导出'!$H:$H,0))</f>
        <v>0</v>
      </c>
      <c r="M273" s="46" cm="1">
        <f t="array" ref="M273">SUM(IF((LEFT('2-1 采购订单物料明细表报表导出'!$K:$K,7)=M$1)*('2-1 采购订单物料明细表报表导出'!$D:$D=$A273),'2-1 采购订单物料明细表报表导出'!$H:$H,0))</f>
        <v>0</v>
      </c>
      <c r="N273" s="46" cm="1">
        <f t="array" ref="N273">SUM(IF((LEFT('2-1 采购订单物料明细表报表导出'!$K:$K,7)=N$1)*('2-1 采购订单物料明细表报表导出'!$D:$D=$A273),'2-1 采购订单物料明细表报表导出'!$H:$H,0))</f>
        <v>0</v>
      </c>
      <c r="O273" s="46" cm="1">
        <f t="array" ref="O273">SUM(IF((LEFT('2-1 采购订单物料明细表报表导出'!$K:$K,7)=O$1)*('2-1 采购订单物料明细表报表导出'!$D:$D=$A273),'2-1 采购订单物料明细表报表导出'!$H:$H,0))</f>
        <v>0</v>
      </c>
    </row>
    <row r="274" ht="16.5" spans="1:15">
      <c r="A274" s="17" t="s">
        <v>3695</v>
      </c>
      <c r="B274" s="47" t="s">
        <v>2120</v>
      </c>
      <c r="C274" s="48" t="s">
        <v>2121</v>
      </c>
      <c r="D274" s="46" cm="1">
        <f t="array" ref="D274">SUM(IF((LEFT('2-1 采购订单物料明细表报表导出'!$K:$K,7)=D$1)*('2-1 采购订单物料明细表报表导出'!$D:$D=$A274),'2-1 采购订单物料明细表报表导出'!$H:$H,0))</f>
        <v>0</v>
      </c>
      <c r="E274" s="46" cm="1">
        <f t="array" ref="E274">SUM(IF((LEFT('2-1 采购订单物料明细表报表导出'!$K:$K,7)=E$1)*('2-1 采购订单物料明细表报表导出'!$D:$D=$A274),'2-1 采购订单物料明细表报表导出'!$H:$H,0))</f>
        <v>0</v>
      </c>
      <c r="F274" s="46" cm="1">
        <f t="array" ref="F274">SUM(IF((LEFT('2-1 采购订单物料明细表报表导出'!$K:$K,7)=F$1)*('2-1 采购订单物料明细表报表导出'!$D:$D=$A274),'2-1 采购订单物料明细表报表导出'!$H:$H,0))</f>
        <v>0</v>
      </c>
      <c r="G274" s="46" cm="1">
        <f t="array" ref="G274">SUM(IF((LEFT('2-1 采购订单物料明细表报表导出'!$K:$K,7)=G$1)*('2-1 采购订单物料明细表报表导出'!$D:$D=$A274),'2-1 采购订单物料明细表报表导出'!$H:$H,0))</f>
        <v>0</v>
      </c>
      <c r="H274" s="46" cm="1">
        <f t="array" ref="H274">SUM(IF((LEFT('2-1 采购订单物料明细表报表导出'!$K:$K,7)=H$1)*('2-1 采购订单物料明细表报表导出'!$D:$D=$A274),'2-1 采购订单物料明细表报表导出'!$H:$H,0))</f>
        <v>0</v>
      </c>
      <c r="I274" s="46" cm="1">
        <f t="array" ref="I274">SUM(IF((LEFT('2-1 采购订单物料明细表报表导出'!$K:$K,7)=I$1)*('2-1 采购订单物料明细表报表导出'!$D:$D=$A274),'2-1 采购订单物料明细表报表导出'!$H:$H,0))</f>
        <v>0</v>
      </c>
      <c r="J274" s="46" cm="1">
        <f t="array" ref="J274">SUM(IF((LEFT('2-1 采购订单物料明细表报表导出'!$K:$K,7)=J$1)*('2-1 采购订单物料明细表报表导出'!$D:$D=$A274),'2-1 采购订单物料明细表报表导出'!$H:$H,0))</f>
        <v>0</v>
      </c>
      <c r="K274" s="46" cm="1">
        <f t="array" ref="K274">SUM(IF((LEFT('2-1 采购订单物料明细表报表导出'!$K:$K,7)=K$1)*('2-1 采购订单物料明细表报表导出'!$D:$D=$A274),'2-1 采购订单物料明细表报表导出'!$H:$H,0))</f>
        <v>0</v>
      </c>
      <c r="L274" s="46" cm="1">
        <f t="array" ref="L274">SUM(IF((LEFT('2-1 采购订单物料明细表报表导出'!$K:$K,7)=L$1)*('2-1 采购订单物料明细表报表导出'!$D:$D=$A274),'2-1 采购订单物料明细表报表导出'!$H:$H,0))</f>
        <v>0</v>
      </c>
      <c r="M274" s="46" cm="1">
        <f t="array" ref="M274">SUM(IF((LEFT('2-1 采购订单物料明细表报表导出'!$K:$K,7)=M$1)*('2-1 采购订单物料明细表报表导出'!$D:$D=$A274),'2-1 采购订单物料明细表报表导出'!$H:$H,0))</f>
        <v>0</v>
      </c>
      <c r="N274" s="46" cm="1">
        <f t="array" ref="N274">SUM(IF((LEFT('2-1 采购订单物料明细表报表导出'!$K:$K,7)=N$1)*('2-1 采购订单物料明细表报表导出'!$D:$D=$A274),'2-1 采购订单物料明细表报表导出'!$H:$H,0))</f>
        <v>0</v>
      </c>
      <c r="O274" s="46" cm="1">
        <f t="array" ref="O274">SUM(IF((LEFT('2-1 采购订单物料明细表报表导出'!$K:$K,7)=O$1)*('2-1 采购订单物料明细表报表导出'!$D:$D=$A274),'2-1 采购订单物料明细表报表导出'!$H:$H,0))</f>
        <v>0</v>
      </c>
    </row>
    <row r="275" ht="16.5" spans="1:15">
      <c r="A275" s="17" t="s">
        <v>3696</v>
      </c>
      <c r="B275" s="47" t="s">
        <v>2120</v>
      </c>
      <c r="C275" s="48" t="s">
        <v>2121</v>
      </c>
      <c r="D275" s="46" cm="1">
        <f t="array" ref="D275">SUM(IF((LEFT('2-1 采购订单物料明细表报表导出'!$K:$K,7)=D$1)*('2-1 采购订单物料明细表报表导出'!$D:$D=$A275),'2-1 采购订单物料明细表报表导出'!$H:$H,0))</f>
        <v>0</v>
      </c>
      <c r="E275" s="46" cm="1">
        <f t="array" ref="E275">SUM(IF((LEFT('2-1 采购订单物料明细表报表导出'!$K:$K,7)=E$1)*('2-1 采购订单物料明细表报表导出'!$D:$D=$A275),'2-1 采购订单物料明细表报表导出'!$H:$H,0))</f>
        <v>0</v>
      </c>
      <c r="F275" s="46" cm="1">
        <f t="array" ref="F275">SUM(IF((LEFT('2-1 采购订单物料明细表报表导出'!$K:$K,7)=F$1)*('2-1 采购订单物料明细表报表导出'!$D:$D=$A275),'2-1 采购订单物料明细表报表导出'!$H:$H,0))</f>
        <v>0</v>
      </c>
      <c r="G275" s="46" cm="1">
        <f t="array" ref="G275">SUM(IF((LEFT('2-1 采购订单物料明细表报表导出'!$K:$K,7)=G$1)*('2-1 采购订单物料明细表报表导出'!$D:$D=$A275),'2-1 采购订单物料明细表报表导出'!$H:$H,0))</f>
        <v>0</v>
      </c>
      <c r="H275" s="46" cm="1">
        <f t="array" ref="H275">SUM(IF((LEFT('2-1 采购订单物料明细表报表导出'!$K:$K,7)=H$1)*('2-1 采购订单物料明细表报表导出'!$D:$D=$A275),'2-1 采购订单物料明细表报表导出'!$H:$H,0))</f>
        <v>0</v>
      </c>
      <c r="I275" s="46" cm="1">
        <f t="array" ref="I275">SUM(IF((LEFT('2-1 采购订单物料明细表报表导出'!$K:$K,7)=I$1)*('2-1 采购订单物料明细表报表导出'!$D:$D=$A275),'2-1 采购订单物料明细表报表导出'!$H:$H,0))</f>
        <v>0</v>
      </c>
      <c r="J275" s="46" cm="1">
        <f t="array" ref="J275">SUM(IF((LEFT('2-1 采购订单物料明细表报表导出'!$K:$K,7)=J$1)*('2-1 采购订单物料明细表报表导出'!$D:$D=$A275),'2-1 采购订单物料明细表报表导出'!$H:$H,0))</f>
        <v>0</v>
      </c>
      <c r="K275" s="46" cm="1">
        <f t="array" ref="K275">SUM(IF((LEFT('2-1 采购订单物料明细表报表导出'!$K:$K,7)=K$1)*('2-1 采购订单物料明细表报表导出'!$D:$D=$A275),'2-1 采购订单物料明细表报表导出'!$H:$H,0))</f>
        <v>0</v>
      </c>
      <c r="L275" s="46" cm="1">
        <f t="array" ref="L275">SUM(IF((LEFT('2-1 采购订单物料明细表报表导出'!$K:$K,7)=L$1)*('2-1 采购订单物料明细表报表导出'!$D:$D=$A275),'2-1 采购订单物料明细表报表导出'!$H:$H,0))</f>
        <v>0</v>
      </c>
      <c r="M275" s="46" cm="1">
        <f t="array" ref="M275">SUM(IF((LEFT('2-1 采购订单物料明细表报表导出'!$K:$K,7)=M$1)*('2-1 采购订单物料明细表报表导出'!$D:$D=$A275),'2-1 采购订单物料明细表报表导出'!$H:$H,0))</f>
        <v>0</v>
      </c>
      <c r="N275" s="46" cm="1">
        <f t="array" ref="N275">SUM(IF((LEFT('2-1 采购订单物料明细表报表导出'!$K:$K,7)=N$1)*('2-1 采购订单物料明细表报表导出'!$D:$D=$A275),'2-1 采购订单物料明细表报表导出'!$H:$H,0))</f>
        <v>0</v>
      </c>
      <c r="O275" s="46" cm="1">
        <f t="array" ref="O275">SUM(IF((LEFT('2-1 采购订单物料明细表报表导出'!$K:$K,7)=O$1)*('2-1 采购订单物料明细表报表导出'!$D:$D=$A275),'2-1 采购订单物料明细表报表导出'!$H:$H,0))</f>
        <v>0</v>
      </c>
    </row>
    <row r="276" ht="16.5" spans="1:15">
      <c r="A276" s="17" t="s">
        <v>3697</v>
      </c>
      <c r="B276" s="47" t="s">
        <v>2120</v>
      </c>
      <c r="C276" s="48" t="s">
        <v>2121</v>
      </c>
      <c r="D276" s="46" cm="1">
        <f t="array" ref="D276">SUM(IF((LEFT('2-1 采购订单物料明细表报表导出'!$K:$K,7)=D$1)*('2-1 采购订单物料明细表报表导出'!$D:$D=$A276),'2-1 采购订单物料明细表报表导出'!$H:$H,0))</f>
        <v>0</v>
      </c>
      <c r="E276" s="46" cm="1">
        <f t="array" ref="E276">SUM(IF((LEFT('2-1 采购订单物料明细表报表导出'!$K:$K,7)=E$1)*('2-1 采购订单物料明细表报表导出'!$D:$D=$A276),'2-1 采购订单物料明细表报表导出'!$H:$H,0))</f>
        <v>0</v>
      </c>
      <c r="F276" s="46" cm="1">
        <f t="array" ref="F276">SUM(IF((LEFT('2-1 采购订单物料明细表报表导出'!$K:$K,7)=F$1)*('2-1 采购订单物料明细表报表导出'!$D:$D=$A276),'2-1 采购订单物料明细表报表导出'!$H:$H,0))</f>
        <v>0</v>
      </c>
      <c r="G276" s="46" cm="1">
        <f t="array" ref="G276">SUM(IF((LEFT('2-1 采购订单物料明细表报表导出'!$K:$K,7)=G$1)*('2-1 采购订单物料明细表报表导出'!$D:$D=$A276),'2-1 采购订单物料明细表报表导出'!$H:$H,0))</f>
        <v>0</v>
      </c>
      <c r="H276" s="46" cm="1">
        <f t="array" ref="H276">SUM(IF((LEFT('2-1 采购订单物料明细表报表导出'!$K:$K,7)=H$1)*('2-1 采购订单物料明细表报表导出'!$D:$D=$A276),'2-1 采购订单物料明细表报表导出'!$H:$H,0))</f>
        <v>0</v>
      </c>
      <c r="I276" s="46" cm="1">
        <f t="array" ref="I276">SUM(IF((LEFT('2-1 采购订单物料明细表报表导出'!$K:$K,7)=I$1)*('2-1 采购订单物料明细表报表导出'!$D:$D=$A276),'2-1 采购订单物料明细表报表导出'!$H:$H,0))</f>
        <v>0</v>
      </c>
      <c r="J276" s="46" cm="1">
        <f t="array" ref="J276">SUM(IF((LEFT('2-1 采购订单物料明细表报表导出'!$K:$K,7)=J$1)*('2-1 采购订单物料明细表报表导出'!$D:$D=$A276),'2-1 采购订单物料明细表报表导出'!$H:$H,0))</f>
        <v>0</v>
      </c>
      <c r="K276" s="46" cm="1">
        <f t="array" ref="K276">SUM(IF((LEFT('2-1 采购订单物料明细表报表导出'!$K:$K,7)=K$1)*('2-1 采购订单物料明细表报表导出'!$D:$D=$A276),'2-1 采购订单物料明细表报表导出'!$H:$H,0))</f>
        <v>0</v>
      </c>
      <c r="L276" s="46" cm="1">
        <f t="array" ref="L276">SUM(IF((LEFT('2-1 采购订单物料明细表报表导出'!$K:$K,7)=L$1)*('2-1 采购订单物料明细表报表导出'!$D:$D=$A276),'2-1 采购订单物料明细表报表导出'!$H:$H,0))</f>
        <v>0</v>
      </c>
      <c r="M276" s="46" cm="1">
        <f t="array" ref="M276">SUM(IF((LEFT('2-1 采购订单物料明细表报表导出'!$K:$K,7)=M$1)*('2-1 采购订单物料明细表报表导出'!$D:$D=$A276),'2-1 采购订单物料明细表报表导出'!$H:$H,0))</f>
        <v>0</v>
      </c>
      <c r="N276" s="46" cm="1">
        <f t="array" ref="N276">SUM(IF((LEFT('2-1 采购订单物料明细表报表导出'!$K:$K,7)=N$1)*('2-1 采购订单物料明细表报表导出'!$D:$D=$A276),'2-1 采购订单物料明细表报表导出'!$H:$H,0))</f>
        <v>0</v>
      </c>
      <c r="O276" s="46" cm="1">
        <f t="array" ref="O276">SUM(IF((LEFT('2-1 采购订单物料明细表报表导出'!$K:$K,7)=O$1)*('2-1 采购订单物料明细表报表导出'!$D:$D=$A276),'2-1 采购订单物料明细表报表导出'!$H:$H,0))</f>
        <v>0</v>
      </c>
    </row>
    <row r="277" ht="16.5" spans="1:15">
      <c r="A277" s="17" t="s">
        <v>3698</v>
      </c>
      <c r="B277" s="47" t="s">
        <v>2120</v>
      </c>
      <c r="C277" s="48" t="s">
        <v>2121</v>
      </c>
      <c r="D277" s="46" cm="1">
        <f t="array" ref="D277">SUM(IF((LEFT('2-1 采购订单物料明细表报表导出'!$K:$K,7)=D$1)*('2-1 采购订单物料明细表报表导出'!$D:$D=$A277),'2-1 采购订单物料明细表报表导出'!$H:$H,0))</f>
        <v>0</v>
      </c>
      <c r="E277" s="46" cm="1">
        <f t="array" ref="E277">SUM(IF((LEFT('2-1 采购订单物料明细表报表导出'!$K:$K,7)=E$1)*('2-1 采购订单物料明细表报表导出'!$D:$D=$A277),'2-1 采购订单物料明细表报表导出'!$H:$H,0))</f>
        <v>0</v>
      </c>
      <c r="F277" s="46" cm="1">
        <f t="array" ref="F277">SUM(IF((LEFT('2-1 采购订单物料明细表报表导出'!$K:$K,7)=F$1)*('2-1 采购订单物料明细表报表导出'!$D:$D=$A277),'2-1 采购订单物料明细表报表导出'!$H:$H,0))</f>
        <v>0</v>
      </c>
      <c r="G277" s="46" cm="1">
        <f t="array" ref="G277">SUM(IF((LEFT('2-1 采购订单物料明细表报表导出'!$K:$K,7)=G$1)*('2-1 采购订单物料明细表报表导出'!$D:$D=$A277),'2-1 采购订单物料明细表报表导出'!$H:$H,0))</f>
        <v>0</v>
      </c>
      <c r="H277" s="46" cm="1">
        <f t="array" ref="H277">SUM(IF((LEFT('2-1 采购订单物料明细表报表导出'!$K:$K,7)=H$1)*('2-1 采购订单物料明细表报表导出'!$D:$D=$A277),'2-1 采购订单物料明细表报表导出'!$H:$H,0))</f>
        <v>0</v>
      </c>
      <c r="I277" s="46" cm="1">
        <f t="array" ref="I277">SUM(IF((LEFT('2-1 采购订单物料明细表报表导出'!$K:$K,7)=I$1)*('2-1 采购订单物料明细表报表导出'!$D:$D=$A277),'2-1 采购订单物料明细表报表导出'!$H:$H,0))</f>
        <v>0</v>
      </c>
      <c r="J277" s="46" cm="1">
        <f t="array" ref="J277">SUM(IF((LEFT('2-1 采购订单物料明细表报表导出'!$K:$K,7)=J$1)*('2-1 采购订单物料明细表报表导出'!$D:$D=$A277),'2-1 采购订单物料明细表报表导出'!$H:$H,0))</f>
        <v>0</v>
      </c>
      <c r="K277" s="46" cm="1">
        <f t="array" ref="K277">SUM(IF((LEFT('2-1 采购订单物料明细表报表导出'!$K:$K,7)=K$1)*('2-1 采购订单物料明细表报表导出'!$D:$D=$A277),'2-1 采购订单物料明细表报表导出'!$H:$H,0))</f>
        <v>0</v>
      </c>
      <c r="L277" s="46" cm="1">
        <f t="array" ref="L277">SUM(IF((LEFT('2-1 采购订单物料明细表报表导出'!$K:$K,7)=L$1)*('2-1 采购订单物料明细表报表导出'!$D:$D=$A277),'2-1 采购订单物料明细表报表导出'!$H:$H,0))</f>
        <v>0</v>
      </c>
      <c r="M277" s="46" cm="1">
        <f t="array" ref="M277">SUM(IF((LEFT('2-1 采购订单物料明细表报表导出'!$K:$K,7)=M$1)*('2-1 采购订单物料明细表报表导出'!$D:$D=$A277),'2-1 采购订单物料明细表报表导出'!$H:$H,0))</f>
        <v>0</v>
      </c>
      <c r="N277" s="46" cm="1">
        <f t="array" ref="N277">SUM(IF((LEFT('2-1 采购订单物料明细表报表导出'!$K:$K,7)=N$1)*('2-1 采购订单物料明细表报表导出'!$D:$D=$A277),'2-1 采购订单物料明细表报表导出'!$H:$H,0))</f>
        <v>0</v>
      </c>
      <c r="O277" s="46" cm="1">
        <f t="array" ref="O277">SUM(IF((LEFT('2-1 采购订单物料明细表报表导出'!$K:$K,7)=O$1)*('2-1 采购订单物料明细表报表导出'!$D:$D=$A277),'2-1 采购订单物料明细表报表导出'!$H:$H,0))</f>
        <v>0</v>
      </c>
    </row>
    <row r="278" ht="16.5" spans="1:15">
      <c r="A278" s="17" t="s">
        <v>3699</v>
      </c>
      <c r="B278" s="47" t="s">
        <v>2120</v>
      </c>
      <c r="C278" s="48" t="s">
        <v>2121</v>
      </c>
      <c r="D278" s="46" cm="1">
        <f t="array" ref="D278">SUM(IF((LEFT('2-1 采购订单物料明细表报表导出'!$K:$K,7)=D$1)*('2-1 采购订单物料明细表报表导出'!$D:$D=$A278),'2-1 采购订单物料明细表报表导出'!$H:$H,0))</f>
        <v>0</v>
      </c>
      <c r="E278" s="46" cm="1">
        <f t="array" ref="E278">SUM(IF((LEFT('2-1 采购订单物料明细表报表导出'!$K:$K,7)=E$1)*('2-1 采购订单物料明细表报表导出'!$D:$D=$A278),'2-1 采购订单物料明细表报表导出'!$H:$H,0))</f>
        <v>0</v>
      </c>
      <c r="F278" s="46" cm="1">
        <f t="array" ref="F278">SUM(IF((LEFT('2-1 采购订单物料明细表报表导出'!$K:$K,7)=F$1)*('2-1 采购订单物料明细表报表导出'!$D:$D=$A278),'2-1 采购订单物料明细表报表导出'!$H:$H,0))</f>
        <v>0</v>
      </c>
      <c r="G278" s="46" cm="1">
        <f t="array" ref="G278">SUM(IF((LEFT('2-1 采购订单物料明细表报表导出'!$K:$K,7)=G$1)*('2-1 采购订单物料明细表报表导出'!$D:$D=$A278),'2-1 采购订单物料明细表报表导出'!$H:$H,0))</f>
        <v>0</v>
      </c>
      <c r="H278" s="46" cm="1">
        <f t="array" ref="H278">SUM(IF((LEFT('2-1 采购订单物料明细表报表导出'!$K:$K,7)=H$1)*('2-1 采购订单物料明细表报表导出'!$D:$D=$A278),'2-1 采购订单物料明细表报表导出'!$H:$H,0))</f>
        <v>0</v>
      </c>
      <c r="I278" s="46" cm="1">
        <f t="array" ref="I278">SUM(IF((LEFT('2-1 采购订单物料明细表报表导出'!$K:$K,7)=I$1)*('2-1 采购订单物料明细表报表导出'!$D:$D=$A278),'2-1 采购订单物料明细表报表导出'!$H:$H,0))</f>
        <v>0</v>
      </c>
      <c r="J278" s="46" cm="1">
        <f t="array" ref="J278">SUM(IF((LEFT('2-1 采购订单物料明细表报表导出'!$K:$K,7)=J$1)*('2-1 采购订单物料明细表报表导出'!$D:$D=$A278),'2-1 采购订单物料明细表报表导出'!$H:$H,0))</f>
        <v>0</v>
      </c>
      <c r="K278" s="46" cm="1">
        <f t="array" ref="K278">SUM(IF((LEFT('2-1 采购订单物料明细表报表导出'!$K:$K,7)=K$1)*('2-1 采购订单物料明细表报表导出'!$D:$D=$A278),'2-1 采购订单物料明细表报表导出'!$H:$H,0))</f>
        <v>0</v>
      </c>
      <c r="L278" s="46" cm="1">
        <f t="array" ref="L278">SUM(IF((LEFT('2-1 采购订单物料明细表报表导出'!$K:$K,7)=L$1)*('2-1 采购订单物料明细表报表导出'!$D:$D=$A278),'2-1 采购订单物料明细表报表导出'!$H:$H,0))</f>
        <v>0</v>
      </c>
      <c r="M278" s="46" cm="1">
        <f t="array" ref="M278">SUM(IF((LEFT('2-1 采购订单物料明细表报表导出'!$K:$K,7)=M$1)*('2-1 采购订单物料明细表报表导出'!$D:$D=$A278),'2-1 采购订单物料明细表报表导出'!$H:$H,0))</f>
        <v>0</v>
      </c>
      <c r="N278" s="46" cm="1">
        <f t="array" ref="N278">SUM(IF((LEFT('2-1 采购订单物料明细表报表导出'!$K:$K,7)=N$1)*('2-1 采购订单物料明细表报表导出'!$D:$D=$A278),'2-1 采购订单物料明细表报表导出'!$H:$H,0))</f>
        <v>0</v>
      </c>
      <c r="O278" s="46" cm="1">
        <f t="array" ref="O278">SUM(IF((LEFT('2-1 采购订单物料明细表报表导出'!$K:$K,7)=O$1)*('2-1 采购订单物料明细表报表导出'!$D:$D=$A278),'2-1 采购订单物料明细表报表导出'!$H:$H,0))</f>
        <v>0</v>
      </c>
    </row>
    <row r="279" ht="16.5" spans="1:15">
      <c r="A279" s="17" t="s">
        <v>3700</v>
      </c>
      <c r="B279" s="47" t="s">
        <v>2120</v>
      </c>
      <c r="C279" s="48" t="s">
        <v>2121</v>
      </c>
      <c r="D279" s="46" cm="1">
        <f t="array" ref="D279">SUM(IF((LEFT('2-1 采购订单物料明细表报表导出'!$K:$K,7)=D$1)*('2-1 采购订单物料明细表报表导出'!$D:$D=$A279),'2-1 采购订单物料明细表报表导出'!$H:$H,0))</f>
        <v>0</v>
      </c>
      <c r="E279" s="46" cm="1">
        <f t="array" ref="E279">SUM(IF((LEFT('2-1 采购订单物料明细表报表导出'!$K:$K,7)=E$1)*('2-1 采购订单物料明细表报表导出'!$D:$D=$A279),'2-1 采购订单物料明细表报表导出'!$H:$H,0))</f>
        <v>0</v>
      </c>
      <c r="F279" s="46" cm="1">
        <f t="array" ref="F279">SUM(IF((LEFT('2-1 采购订单物料明细表报表导出'!$K:$K,7)=F$1)*('2-1 采购订单物料明细表报表导出'!$D:$D=$A279),'2-1 采购订单物料明细表报表导出'!$H:$H,0))</f>
        <v>0</v>
      </c>
      <c r="G279" s="46" cm="1">
        <f t="array" ref="G279">SUM(IF((LEFT('2-1 采购订单物料明细表报表导出'!$K:$K,7)=G$1)*('2-1 采购订单物料明细表报表导出'!$D:$D=$A279),'2-1 采购订单物料明细表报表导出'!$H:$H,0))</f>
        <v>0</v>
      </c>
      <c r="H279" s="46" cm="1">
        <f t="array" ref="H279">SUM(IF((LEFT('2-1 采购订单物料明细表报表导出'!$K:$K,7)=H$1)*('2-1 采购订单物料明细表报表导出'!$D:$D=$A279),'2-1 采购订单物料明细表报表导出'!$H:$H,0))</f>
        <v>0</v>
      </c>
      <c r="I279" s="46" cm="1">
        <f t="array" ref="I279">SUM(IF((LEFT('2-1 采购订单物料明细表报表导出'!$K:$K,7)=I$1)*('2-1 采购订单物料明细表报表导出'!$D:$D=$A279),'2-1 采购订单物料明细表报表导出'!$H:$H,0))</f>
        <v>0</v>
      </c>
      <c r="J279" s="46" cm="1">
        <f t="array" ref="J279">SUM(IF((LEFT('2-1 采购订单物料明细表报表导出'!$K:$K,7)=J$1)*('2-1 采购订单物料明细表报表导出'!$D:$D=$A279),'2-1 采购订单物料明细表报表导出'!$H:$H,0))</f>
        <v>0</v>
      </c>
      <c r="K279" s="46" cm="1">
        <f t="array" ref="K279">SUM(IF((LEFT('2-1 采购订单物料明细表报表导出'!$K:$K,7)=K$1)*('2-1 采购订单物料明细表报表导出'!$D:$D=$A279),'2-1 采购订单物料明细表报表导出'!$H:$H,0))</f>
        <v>0</v>
      </c>
      <c r="L279" s="46" cm="1">
        <f t="array" ref="L279">SUM(IF((LEFT('2-1 采购订单物料明细表报表导出'!$K:$K,7)=L$1)*('2-1 采购订单物料明细表报表导出'!$D:$D=$A279),'2-1 采购订单物料明细表报表导出'!$H:$H,0))</f>
        <v>0</v>
      </c>
      <c r="M279" s="46" cm="1">
        <f t="array" ref="M279">SUM(IF((LEFT('2-1 采购订单物料明细表报表导出'!$K:$K,7)=M$1)*('2-1 采购订单物料明细表报表导出'!$D:$D=$A279),'2-1 采购订单物料明细表报表导出'!$H:$H,0))</f>
        <v>0</v>
      </c>
      <c r="N279" s="46" cm="1">
        <f t="array" ref="N279">SUM(IF((LEFT('2-1 采购订单物料明细表报表导出'!$K:$K,7)=N$1)*('2-1 采购订单物料明细表报表导出'!$D:$D=$A279),'2-1 采购订单物料明细表报表导出'!$H:$H,0))</f>
        <v>0</v>
      </c>
      <c r="O279" s="46" cm="1">
        <f t="array" ref="O279">SUM(IF((LEFT('2-1 采购订单物料明细表报表导出'!$K:$K,7)=O$1)*('2-1 采购订单物料明细表报表导出'!$D:$D=$A279),'2-1 采购订单物料明细表报表导出'!$H:$H,0))</f>
        <v>0</v>
      </c>
    </row>
    <row r="280" ht="16.5" spans="1:15">
      <c r="A280" s="17" t="s">
        <v>3701</v>
      </c>
      <c r="B280" s="47" t="s">
        <v>2120</v>
      </c>
      <c r="C280" s="48" t="s">
        <v>2121</v>
      </c>
      <c r="D280" s="46" cm="1">
        <f t="array" ref="D280">SUM(IF((LEFT('2-1 采购订单物料明细表报表导出'!$K:$K,7)=D$1)*('2-1 采购订单物料明细表报表导出'!$D:$D=$A280),'2-1 采购订单物料明细表报表导出'!$H:$H,0))</f>
        <v>0</v>
      </c>
      <c r="E280" s="46" cm="1">
        <f t="array" ref="E280">SUM(IF((LEFT('2-1 采购订单物料明细表报表导出'!$K:$K,7)=E$1)*('2-1 采购订单物料明细表报表导出'!$D:$D=$A280),'2-1 采购订单物料明细表报表导出'!$H:$H,0))</f>
        <v>0</v>
      </c>
      <c r="F280" s="46" cm="1">
        <f t="array" ref="F280">SUM(IF((LEFT('2-1 采购订单物料明细表报表导出'!$K:$K,7)=F$1)*('2-1 采购订单物料明细表报表导出'!$D:$D=$A280),'2-1 采购订单物料明细表报表导出'!$H:$H,0))</f>
        <v>0</v>
      </c>
      <c r="G280" s="46" cm="1">
        <f t="array" ref="G280">SUM(IF((LEFT('2-1 采购订单物料明细表报表导出'!$K:$K,7)=G$1)*('2-1 采购订单物料明细表报表导出'!$D:$D=$A280),'2-1 采购订单物料明细表报表导出'!$H:$H,0))</f>
        <v>0</v>
      </c>
      <c r="H280" s="46" cm="1">
        <f t="array" ref="H280">SUM(IF((LEFT('2-1 采购订单物料明细表报表导出'!$K:$K,7)=H$1)*('2-1 采购订单物料明细表报表导出'!$D:$D=$A280),'2-1 采购订单物料明细表报表导出'!$H:$H,0))</f>
        <v>0</v>
      </c>
      <c r="I280" s="46" cm="1">
        <f t="array" ref="I280">SUM(IF((LEFT('2-1 采购订单物料明细表报表导出'!$K:$K,7)=I$1)*('2-1 采购订单物料明细表报表导出'!$D:$D=$A280),'2-1 采购订单物料明细表报表导出'!$H:$H,0))</f>
        <v>0</v>
      </c>
      <c r="J280" s="46" cm="1">
        <f t="array" ref="J280">SUM(IF((LEFT('2-1 采购订单物料明细表报表导出'!$K:$K,7)=J$1)*('2-1 采购订单物料明细表报表导出'!$D:$D=$A280),'2-1 采购订单物料明细表报表导出'!$H:$H,0))</f>
        <v>0</v>
      </c>
      <c r="K280" s="46" cm="1">
        <f t="array" ref="K280">SUM(IF((LEFT('2-1 采购订单物料明细表报表导出'!$K:$K,7)=K$1)*('2-1 采购订单物料明细表报表导出'!$D:$D=$A280),'2-1 采购订单物料明细表报表导出'!$H:$H,0))</f>
        <v>0</v>
      </c>
      <c r="L280" s="46" cm="1">
        <f t="array" ref="L280">SUM(IF((LEFT('2-1 采购订单物料明细表报表导出'!$K:$K,7)=L$1)*('2-1 采购订单物料明细表报表导出'!$D:$D=$A280),'2-1 采购订单物料明细表报表导出'!$H:$H,0))</f>
        <v>0</v>
      </c>
      <c r="M280" s="46" cm="1">
        <f t="array" ref="M280">SUM(IF((LEFT('2-1 采购订单物料明细表报表导出'!$K:$K,7)=M$1)*('2-1 采购订单物料明细表报表导出'!$D:$D=$A280),'2-1 采购订单物料明细表报表导出'!$H:$H,0))</f>
        <v>0</v>
      </c>
      <c r="N280" s="46" cm="1">
        <f t="array" ref="N280">SUM(IF((LEFT('2-1 采购订单物料明细表报表导出'!$K:$K,7)=N$1)*('2-1 采购订单物料明细表报表导出'!$D:$D=$A280),'2-1 采购订单物料明细表报表导出'!$H:$H,0))</f>
        <v>0</v>
      </c>
      <c r="O280" s="46" cm="1">
        <f t="array" ref="O280">SUM(IF((LEFT('2-1 采购订单物料明细表报表导出'!$K:$K,7)=O$1)*('2-1 采购订单物料明细表报表导出'!$D:$D=$A280),'2-1 采购订单物料明细表报表导出'!$H:$H,0))</f>
        <v>0</v>
      </c>
    </row>
    <row r="281" ht="16.5" spans="1:15">
      <c r="A281" s="17" t="s">
        <v>3702</v>
      </c>
      <c r="B281" s="47" t="s">
        <v>2120</v>
      </c>
      <c r="C281" s="48" t="s">
        <v>2121</v>
      </c>
      <c r="D281" s="46" cm="1">
        <f t="array" ref="D281">SUM(IF((LEFT('2-1 采购订单物料明细表报表导出'!$K:$K,7)=D$1)*('2-1 采购订单物料明细表报表导出'!$D:$D=$A281),'2-1 采购订单物料明细表报表导出'!$H:$H,0))</f>
        <v>0</v>
      </c>
      <c r="E281" s="46" cm="1">
        <f t="array" ref="E281">SUM(IF((LEFT('2-1 采购订单物料明细表报表导出'!$K:$K,7)=E$1)*('2-1 采购订单物料明细表报表导出'!$D:$D=$A281),'2-1 采购订单物料明细表报表导出'!$H:$H,0))</f>
        <v>0</v>
      </c>
      <c r="F281" s="46" cm="1">
        <f t="array" ref="F281">SUM(IF((LEFT('2-1 采购订单物料明细表报表导出'!$K:$K,7)=F$1)*('2-1 采购订单物料明细表报表导出'!$D:$D=$A281),'2-1 采购订单物料明细表报表导出'!$H:$H,0))</f>
        <v>0</v>
      </c>
      <c r="G281" s="46" cm="1">
        <f t="array" ref="G281">SUM(IF((LEFT('2-1 采购订单物料明细表报表导出'!$K:$K,7)=G$1)*('2-1 采购订单物料明细表报表导出'!$D:$D=$A281),'2-1 采购订单物料明细表报表导出'!$H:$H,0))</f>
        <v>0</v>
      </c>
      <c r="H281" s="46" cm="1">
        <f t="array" ref="H281">SUM(IF((LEFT('2-1 采购订单物料明细表报表导出'!$K:$K,7)=H$1)*('2-1 采购订单物料明细表报表导出'!$D:$D=$A281),'2-1 采购订单物料明细表报表导出'!$H:$H,0))</f>
        <v>0</v>
      </c>
      <c r="I281" s="46" cm="1">
        <f t="array" ref="I281">SUM(IF((LEFT('2-1 采购订单物料明细表报表导出'!$K:$K,7)=I$1)*('2-1 采购订单物料明细表报表导出'!$D:$D=$A281),'2-1 采购订单物料明细表报表导出'!$H:$H,0))</f>
        <v>0</v>
      </c>
      <c r="J281" s="46" cm="1">
        <f t="array" ref="J281">SUM(IF((LEFT('2-1 采购订单物料明细表报表导出'!$K:$K,7)=J$1)*('2-1 采购订单物料明细表报表导出'!$D:$D=$A281),'2-1 采购订单物料明细表报表导出'!$H:$H,0))</f>
        <v>0</v>
      </c>
      <c r="K281" s="46" cm="1">
        <f t="array" ref="K281">SUM(IF((LEFT('2-1 采购订单物料明细表报表导出'!$K:$K,7)=K$1)*('2-1 采购订单物料明细表报表导出'!$D:$D=$A281),'2-1 采购订单物料明细表报表导出'!$H:$H,0))</f>
        <v>0</v>
      </c>
      <c r="L281" s="46" cm="1">
        <f t="array" ref="L281">SUM(IF((LEFT('2-1 采购订单物料明细表报表导出'!$K:$K,7)=L$1)*('2-1 采购订单物料明细表报表导出'!$D:$D=$A281),'2-1 采购订单物料明细表报表导出'!$H:$H,0))</f>
        <v>0</v>
      </c>
      <c r="M281" s="46" cm="1">
        <f t="array" ref="M281">SUM(IF((LEFT('2-1 采购订单物料明细表报表导出'!$K:$K,7)=M$1)*('2-1 采购订单物料明细表报表导出'!$D:$D=$A281),'2-1 采购订单物料明细表报表导出'!$H:$H,0))</f>
        <v>0</v>
      </c>
      <c r="N281" s="46" cm="1">
        <f t="array" ref="N281">SUM(IF((LEFT('2-1 采购订单物料明细表报表导出'!$K:$K,7)=N$1)*('2-1 采购订单物料明细表报表导出'!$D:$D=$A281),'2-1 采购订单物料明细表报表导出'!$H:$H,0))</f>
        <v>0</v>
      </c>
      <c r="O281" s="46" cm="1">
        <f t="array" ref="O281">SUM(IF((LEFT('2-1 采购订单物料明细表报表导出'!$K:$K,7)=O$1)*('2-1 采购订单物料明细表报表导出'!$D:$D=$A281),'2-1 采购订单物料明细表报表导出'!$H:$H,0))</f>
        <v>0</v>
      </c>
    </row>
    <row r="282" ht="16.5" spans="1:15">
      <c r="A282" s="17" t="s">
        <v>3703</v>
      </c>
      <c r="B282" s="47" t="s">
        <v>2120</v>
      </c>
      <c r="C282" s="48" t="s">
        <v>2121</v>
      </c>
      <c r="D282" s="46" cm="1">
        <f t="array" ref="D282">SUM(IF((LEFT('2-1 采购订单物料明细表报表导出'!$K:$K,7)=D$1)*('2-1 采购订单物料明细表报表导出'!$D:$D=$A282),'2-1 采购订单物料明细表报表导出'!$H:$H,0))</f>
        <v>0</v>
      </c>
      <c r="E282" s="46" cm="1">
        <f t="array" ref="E282">SUM(IF((LEFT('2-1 采购订单物料明细表报表导出'!$K:$K,7)=E$1)*('2-1 采购订单物料明细表报表导出'!$D:$D=$A282),'2-1 采购订单物料明细表报表导出'!$H:$H,0))</f>
        <v>0</v>
      </c>
      <c r="F282" s="46" cm="1">
        <f t="array" ref="F282">SUM(IF((LEFT('2-1 采购订单物料明细表报表导出'!$K:$K,7)=F$1)*('2-1 采购订单物料明细表报表导出'!$D:$D=$A282),'2-1 采购订单物料明细表报表导出'!$H:$H,0))</f>
        <v>0</v>
      </c>
      <c r="G282" s="46" cm="1">
        <f t="array" ref="G282">SUM(IF((LEFT('2-1 采购订单物料明细表报表导出'!$K:$K,7)=G$1)*('2-1 采购订单物料明细表报表导出'!$D:$D=$A282),'2-1 采购订单物料明细表报表导出'!$H:$H,0))</f>
        <v>0</v>
      </c>
      <c r="H282" s="46" cm="1">
        <f t="array" ref="H282">SUM(IF((LEFT('2-1 采购订单物料明细表报表导出'!$K:$K,7)=H$1)*('2-1 采购订单物料明细表报表导出'!$D:$D=$A282),'2-1 采购订单物料明细表报表导出'!$H:$H,0))</f>
        <v>0</v>
      </c>
      <c r="I282" s="46" cm="1">
        <f t="array" ref="I282">SUM(IF((LEFT('2-1 采购订单物料明细表报表导出'!$K:$K,7)=I$1)*('2-1 采购订单物料明细表报表导出'!$D:$D=$A282),'2-1 采购订单物料明细表报表导出'!$H:$H,0))</f>
        <v>0</v>
      </c>
      <c r="J282" s="46" cm="1">
        <f t="array" ref="J282">SUM(IF((LEFT('2-1 采购订单物料明细表报表导出'!$K:$K,7)=J$1)*('2-1 采购订单物料明细表报表导出'!$D:$D=$A282),'2-1 采购订单物料明细表报表导出'!$H:$H,0))</f>
        <v>0</v>
      </c>
      <c r="K282" s="46" cm="1">
        <f t="array" ref="K282">SUM(IF((LEFT('2-1 采购订单物料明细表报表导出'!$K:$K,7)=K$1)*('2-1 采购订单物料明细表报表导出'!$D:$D=$A282),'2-1 采购订单物料明细表报表导出'!$H:$H,0))</f>
        <v>0</v>
      </c>
      <c r="L282" s="46" cm="1">
        <f t="array" ref="L282">SUM(IF((LEFT('2-1 采购订单物料明细表报表导出'!$K:$K,7)=L$1)*('2-1 采购订单物料明细表报表导出'!$D:$D=$A282),'2-1 采购订单物料明细表报表导出'!$H:$H,0))</f>
        <v>0</v>
      </c>
      <c r="M282" s="46" cm="1">
        <f t="array" ref="M282">SUM(IF((LEFT('2-1 采购订单物料明细表报表导出'!$K:$K,7)=M$1)*('2-1 采购订单物料明细表报表导出'!$D:$D=$A282),'2-1 采购订单物料明细表报表导出'!$H:$H,0))</f>
        <v>0</v>
      </c>
      <c r="N282" s="46" cm="1">
        <f t="array" ref="N282">SUM(IF((LEFT('2-1 采购订单物料明细表报表导出'!$K:$K,7)=N$1)*('2-1 采购订单物料明细表报表导出'!$D:$D=$A282),'2-1 采购订单物料明细表报表导出'!$H:$H,0))</f>
        <v>0</v>
      </c>
      <c r="O282" s="46" cm="1">
        <f t="array" ref="O282">SUM(IF((LEFT('2-1 采购订单物料明细表报表导出'!$K:$K,7)=O$1)*('2-1 采购订单物料明细表报表导出'!$D:$D=$A282),'2-1 采购订单物料明细表报表导出'!$H:$H,0))</f>
        <v>0</v>
      </c>
    </row>
    <row r="283" ht="16.5" spans="1:15">
      <c r="A283" s="17" t="s">
        <v>3704</v>
      </c>
      <c r="B283" s="47" t="s">
        <v>2120</v>
      </c>
      <c r="C283" s="48" t="s">
        <v>2121</v>
      </c>
      <c r="D283" s="46" cm="1">
        <f t="array" ref="D283">SUM(IF((LEFT('2-1 采购订单物料明细表报表导出'!$K:$K,7)=D$1)*('2-1 采购订单物料明细表报表导出'!$D:$D=$A283),'2-1 采购订单物料明细表报表导出'!$H:$H,0))</f>
        <v>0</v>
      </c>
      <c r="E283" s="46" cm="1">
        <f t="array" ref="E283">SUM(IF((LEFT('2-1 采购订单物料明细表报表导出'!$K:$K,7)=E$1)*('2-1 采购订单物料明细表报表导出'!$D:$D=$A283),'2-1 采购订单物料明细表报表导出'!$H:$H,0))</f>
        <v>0</v>
      </c>
      <c r="F283" s="46" cm="1">
        <f t="array" ref="F283">SUM(IF((LEFT('2-1 采购订单物料明细表报表导出'!$K:$K,7)=F$1)*('2-1 采购订单物料明细表报表导出'!$D:$D=$A283),'2-1 采购订单物料明细表报表导出'!$H:$H,0))</f>
        <v>0</v>
      </c>
      <c r="G283" s="46" cm="1">
        <f t="array" ref="G283">SUM(IF((LEFT('2-1 采购订单物料明细表报表导出'!$K:$K,7)=G$1)*('2-1 采购订单物料明细表报表导出'!$D:$D=$A283),'2-1 采购订单物料明细表报表导出'!$H:$H,0))</f>
        <v>0</v>
      </c>
      <c r="H283" s="46" cm="1">
        <f t="array" ref="H283">SUM(IF((LEFT('2-1 采购订单物料明细表报表导出'!$K:$K,7)=H$1)*('2-1 采购订单物料明细表报表导出'!$D:$D=$A283),'2-1 采购订单物料明细表报表导出'!$H:$H,0))</f>
        <v>0</v>
      </c>
      <c r="I283" s="46" cm="1">
        <f t="array" ref="I283">SUM(IF((LEFT('2-1 采购订单物料明细表报表导出'!$K:$K,7)=I$1)*('2-1 采购订单物料明细表报表导出'!$D:$D=$A283),'2-1 采购订单物料明细表报表导出'!$H:$H,0))</f>
        <v>0</v>
      </c>
      <c r="J283" s="46" cm="1">
        <f t="array" ref="J283">SUM(IF((LEFT('2-1 采购订单物料明细表报表导出'!$K:$K,7)=J$1)*('2-1 采购订单物料明细表报表导出'!$D:$D=$A283),'2-1 采购订单物料明细表报表导出'!$H:$H,0))</f>
        <v>0</v>
      </c>
      <c r="K283" s="46" cm="1">
        <f t="array" ref="K283">SUM(IF((LEFT('2-1 采购订单物料明细表报表导出'!$K:$K,7)=K$1)*('2-1 采购订单物料明细表报表导出'!$D:$D=$A283),'2-1 采购订单物料明细表报表导出'!$H:$H,0))</f>
        <v>0</v>
      </c>
      <c r="L283" s="46" cm="1">
        <f t="array" ref="L283">SUM(IF((LEFT('2-1 采购订单物料明细表报表导出'!$K:$K,7)=L$1)*('2-1 采购订单物料明细表报表导出'!$D:$D=$A283),'2-1 采购订单物料明细表报表导出'!$H:$H,0))</f>
        <v>0</v>
      </c>
      <c r="M283" s="46" cm="1">
        <f t="array" ref="M283">SUM(IF((LEFT('2-1 采购订单物料明细表报表导出'!$K:$K,7)=M$1)*('2-1 采购订单物料明细表报表导出'!$D:$D=$A283),'2-1 采购订单物料明细表报表导出'!$H:$H,0))</f>
        <v>0</v>
      </c>
      <c r="N283" s="46" cm="1">
        <f t="array" ref="N283">SUM(IF((LEFT('2-1 采购订单物料明细表报表导出'!$K:$K,7)=N$1)*('2-1 采购订单物料明细表报表导出'!$D:$D=$A283),'2-1 采购订单物料明细表报表导出'!$H:$H,0))</f>
        <v>0</v>
      </c>
      <c r="O283" s="46" cm="1">
        <f t="array" ref="O283">SUM(IF((LEFT('2-1 采购订单物料明细表报表导出'!$K:$K,7)=O$1)*('2-1 采购订单物料明细表报表导出'!$D:$D=$A283),'2-1 采购订单物料明细表报表导出'!$H:$H,0))</f>
        <v>0</v>
      </c>
    </row>
    <row r="284" ht="16.5" spans="1:15">
      <c r="A284" s="17" t="s">
        <v>3705</v>
      </c>
      <c r="B284" s="47" t="s">
        <v>2120</v>
      </c>
      <c r="C284" s="48" t="s">
        <v>2121</v>
      </c>
      <c r="D284" s="46" cm="1">
        <f t="array" ref="D284">SUM(IF((LEFT('2-1 采购订单物料明细表报表导出'!$K:$K,7)=D$1)*('2-1 采购订单物料明细表报表导出'!$D:$D=$A284),'2-1 采购订单物料明细表报表导出'!$H:$H,0))</f>
        <v>0</v>
      </c>
      <c r="E284" s="46" cm="1">
        <f t="array" ref="E284">SUM(IF((LEFT('2-1 采购订单物料明细表报表导出'!$K:$K,7)=E$1)*('2-1 采购订单物料明细表报表导出'!$D:$D=$A284),'2-1 采购订单物料明细表报表导出'!$H:$H,0))</f>
        <v>0</v>
      </c>
      <c r="F284" s="46" cm="1">
        <f t="array" ref="F284">SUM(IF((LEFT('2-1 采购订单物料明细表报表导出'!$K:$K,7)=F$1)*('2-1 采购订单物料明细表报表导出'!$D:$D=$A284),'2-1 采购订单物料明细表报表导出'!$H:$H,0))</f>
        <v>0</v>
      </c>
      <c r="G284" s="46" cm="1">
        <f t="array" ref="G284">SUM(IF((LEFT('2-1 采购订单物料明细表报表导出'!$K:$K,7)=G$1)*('2-1 采购订单物料明细表报表导出'!$D:$D=$A284),'2-1 采购订单物料明细表报表导出'!$H:$H,0))</f>
        <v>0</v>
      </c>
      <c r="H284" s="46" cm="1">
        <f t="array" ref="H284">SUM(IF((LEFT('2-1 采购订单物料明细表报表导出'!$K:$K,7)=H$1)*('2-1 采购订单物料明细表报表导出'!$D:$D=$A284),'2-1 采购订单物料明细表报表导出'!$H:$H,0))</f>
        <v>0</v>
      </c>
      <c r="I284" s="46" cm="1">
        <f t="array" ref="I284">SUM(IF((LEFT('2-1 采购订单物料明细表报表导出'!$K:$K,7)=I$1)*('2-1 采购订单物料明细表报表导出'!$D:$D=$A284),'2-1 采购订单物料明细表报表导出'!$H:$H,0))</f>
        <v>0</v>
      </c>
      <c r="J284" s="46" cm="1">
        <f t="array" ref="J284">SUM(IF((LEFT('2-1 采购订单物料明细表报表导出'!$K:$K,7)=J$1)*('2-1 采购订单物料明细表报表导出'!$D:$D=$A284),'2-1 采购订单物料明细表报表导出'!$H:$H,0))</f>
        <v>0</v>
      </c>
      <c r="K284" s="46" cm="1">
        <f t="array" ref="K284">SUM(IF((LEFT('2-1 采购订单物料明细表报表导出'!$K:$K,7)=K$1)*('2-1 采购订单物料明细表报表导出'!$D:$D=$A284),'2-1 采购订单物料明细表报表导出'!$H:$H,0))</f>
        <v>0</v>
      </c>
      <c r="L284" s="46" cm="1">
        <f t="array" ref="L284">SUM(IF((LEFT('2-1 采购订单物料明细表报表导出'!$K:$K,7)=L$1)*('2-1 采购订单物料明细表报表导出'!$D:$D=$A284),'2-1 采购订单物料明细表报表导出'!$H:$H,0))</f>
        <v>0</v>
      </c>
      <c r="M284" s="46" cm="1">
        <f t="array" ref="M284">SUM(IF((LEFT('2-1 采购订单物料明细表报表导出'!$K:$K,7)=M$1)*('2-1 采购订单物料明细表报表导出'!$D:$D=$A284),'2-1 采购订单物料明细表报表导出'!$H:$H,0))</f>
        <v>0</v>
      </c>
      <c r="N284" s="46" cm="1">
        <f t="array" ref="N284">SUM(IF((LEFT('2-1 采购订单物料明细表报表导出'!$K:$K,7)=N$1)*('2-1 采购订单物料明细表报表导出'!$D:$D=$A284),'2-1 采购订单物料明细表报表导出'!$H:$H,0))</f>
        <v>0</v>
      </c>
      <c r="O284" s="46" cm="1">
        <f t="array" ref="O284">SUM(IF((LEFT('2-1 采购订单物料明细表报表导出'!$K:$K,7)=O$1)*('2-1 采购订单物料明细表报表导出'!$D:$D=$A284),'2-1 采购订单物料明细表报表导出'!$H:$H,0))</f>
        <v>0</v>
      </c>
    </row>
    <row r="285" ht="16.5" spans="1:15">
      <c r="A285" s="17" t="s">
        <v>3706</v>
      </c>
      <c r="B285" s="47" t="s">
        <v>2120</v>
      </c>
      <c r="C285" s="48" t="s">
        <v>2121</v>
      </c>
      <c r="D285" s="46" cm="1">
        <f t="array" ref="D285">SUM(IF((LEFT('2-1 采购订单物料明细表报表导出'!$K:$K,7)=D$1)*('2-1 采购订单物料明细表报表导出'!$D:$D=$A285),'2-1 采购订单物料明细表报表导出'!$H:$H,0))</f>
        <v>0</v>
      </c>
      <c r="E285" s="46" cm="1">
        <f t="array" ref="E285">SUM(IF((LEFT('2-1 采购订单物料明细表报表导出'!$K:$K,7)=E$1)*('2-1 采购订单物料明细表报表导出'!$D:$D=$A285),'2-1 采购订单物料明细表报表导出'!$H:$H,0))</f>
        <v>0</v>
      </c>
      <c r="F285" s="46" cm="1">
        <f t="array" ref="F285">SUM(IF((LEFT('2-1 采购订单物料明细表报表导出'!$K:$K,7)=F$1)*('2-1 采购订单物料明细表报表导出'!$D:$D=$A285),'2-1 采购订单物料明细表报表导出'!$H:$H,0))</f>
        <v>0</v>
      </c>
      <c r="G285" s="46" cm="1">
        <f t="array" ref="G285">SUM(IF((LEFT('2-1 采购订单物料明细表报表导出'!$K:$K,7)=G$1)*('2-1 采购订单物料明细表报表导出'!$D:$D=$A285),'2-1 采购订单物料明细表报表导出'!$H:$H,0))</f>
        <v>0</v>
      </c>
      <c r="H285" s="46" cm="1">
        <f t="array" ref="H285">SUM(IF((LEFT('2-1 采购订单物料明细表报表导出'!$K:$K,7)=H$1)*('2-1 采购订单物料明细表报表导出'!$D:$D=$A285),'2-1 采购订单物料明细表报表导出'!$H:$H,0))</f>
        <v>0</v>
      </c>
      <c r="I285" s="46" cm="1">
        <f t="array" ref="I285">SUM(IF((LEFT('2-1 采购订单物料明细表报表导出'!$K:$K,7)=I$1)*('2-1 采购订单物料明细表报表导出'!$D:$D=$A285),'2-1 采购订单物料明细表报表导出'!$H:$H,0))</f>
        <v>0</v>
      </c>
      <c r="J285" s="46" cm="1">
        <f t="array" ref="J285">SUM(IF((LEFT('2-1 采购订单物料明细表报表导出'!$K:$K,7)=J$1)*('2-1 采购订单物料明细表报表导出'!$D:$D=$A285),'2-1 采购订单物料明细表报表导出'!$H:$H,0))</f>
        <v>0</v>
      </c>
      <c r="K285" s="46" cm="1">
        <f t="array" ref="K285">SUM(IF((LEFT('2-1 采购订单物料明细表报表导出'!$K:$K,7)=K$1)*('2-1 采购订单物料明细表报表导出'!$D:$D=$A285),'2-1 采购订单物料明细表报表导出'!$H:$H,0))</f>
        <v>0</v>
      </c>
      <c r="L285" s="46" cm="1">
        <f t="array" ref="L285">SUM(IF((LEFT('2-1 采购订单物料明细表报表导出'!$K:$K,7)=L$1)*('2-1 采购订单物料明细表报表导出'!$D:$D=$A285),'2-1 采购订单物料明细表报表导出'!$H:$H,0))</f>
        <v>0</v>
      </c>
      <c r="M285" s="46" cm="1">
        <f t="array" ref="M285">SUM(IF((LEFT('2-1 采购订单物料明细表报表导出'!$K:$K,7)=M$1)*('2-1 采购订单物料明细表报表导出'!$D:$D=$A285),'2-1 采购订单物料明细表报表导出'!$H:$H,0))</f>
        <v>0</v>
      </c>
      <c r="N285" s="46" cm="1">
        <f t="array" ref="N285">SUM(IF((LEFT('2-1 采购订单物料明细表报表导出'!$K:$K,7)=N$1)*('2-1 采购订单物料明细表报表导出'!$D:$D=$A285),'2-1 采购订单物料明细表报表导出'!$H:$H,0))</f>
        <v>0</v>
      </c>
      <c r="O285" s="46" cm="1">
        <f t="array" ref="O285">SUM(IF((LEFT('2-1 采购订单物料明细表报表导出'!$K:$K,7)=O$1)*('2-1 采购订单物料明细表报表导出'!$D:$D=$A285),'2-1 采购订单物料明细表报表导出'!$H:$H,0))</f>
        <v>0</v>
      </c>
    </row>
    <row r="286" ht="16.5" spans="1:15">
      <c r="A286" s="17" t="s">
        <v>3707</v>
      </c>
      <c r="B286" s="47" t="s">
        <v>2120</v>
      </c>
      <c r="C286" s="48" t="s">
        <v>2121</v>
      </c>
      <c r="D286" s="46" cm="1">
        <f t="array" ref="D286">SUM(IF((LEFT('2-1 采购订单物料明细表报表导出'!$K:$K,7)=D$1)*('2-1 采购订单物料明细表报表导出'!$D:$D=$A286),'2-1 采购订单物料明细表报表导出'!$H:$H,0))</f>
        <v>0</v>
      </c>
      <c r="E286" s="46" cm="1">
        <f t="array" ref="E286">SUM(IF((LEFT('2-1 采购订单物料明细表报表导出'!$K:$K,7)=E$1)*('2-1 采购订单物料明细表报表导出'!$D:$D=$A286),'2-1 采购订单物料明细表报表导出'!$H:$H,0))</f>
        <v>0</v>
      </c>
      <c r="F286" s="46" cm="1">
        <f t="array" ref="F286">SUM(IF((LEFT('2-1 采购订单物料明细表报表导出'!$K:$K,7)=F$1)*('2-1 采购订单物料明细表报表导出'!$D:$D=$A286),'2-1 采购订单物料明细表报表导出'!$H:$H,0))</f>
        <v>0</v>
      </c>
      <c r="G286" s="46" cm="1">
        <f t="array" ref="G286">SUM(IF((LEFT('2-1 采购订单物料明细表报表导出'!$K:$K,7)=G$1)*('2-1 采购订单物料明细表报表导出'!$D:$D=$A286),'2-1 采购订单物料明细表报表导出'!$H:$H,0))</f>
        <v>0</v>
      </c>
      <c r="H286" s="46" cm="1">
        <f t="array" ref="H286">SUM(IF((LEFT('2-1 采购订单物料明细表报表导出'!$K:$K,7)=H$1)*('2-1 采购订单物料明细表报表导出'!$D:$D=$A286),'2-1 采购订单物料明细表报表导出'!$H:$H,0))</f>
        <v>0</v>
      </c>
      <c r="I286" s="46" cm="1">
        <f t="array" ref="I286">SUM(IF((LEFT('2-1 采购订单物料明细表报表导出'!$K:$K,7)=I$1)*('2-1 采购订单物料明细表报表导出'!$D:$D=$A286),'2-1 采购订单物料明细表报表导出'!$H:$H,0))</f>
        <v>0</v>
      </c>
      <c r="J286" s="46" cm="1">
        <f t="array" ref="J286">SUM(IF((LEFT('2-1 采购订单物料明细表报表导出'!$K:$K,7)=J$1)*('2-1 采购订单物料明细表报表导出'!$D:$D=$A286),'2-1 采购订单物料明细表报表导出'!$H:$H,0))</f>
        <v>0</v>
      </c>
      <c r="K286" s="46" cm="1">
        <f t="array" ref="K286">SUM(IF((LEFT('2-1 采购订单物料明细表报表导出'!$K:$K,7)=K$1)*('2-1 采购订单物料明细表报表导出'!$D:$D=$A286),'2-1 采购订单物料明细表报表导出'!$H:$H,0))</f>
        <v>0</v>
      </c>
      <c r="L286" s="46" cm="1">
        <f t="array" ref="L286">SUM(IF((LEFT('2-1 采购订单物料明细表报表导出'!$K:$K,7)=L$1)*('2-1 采购订单物料明细表报表导出'!$D:$D=$A286),'2-1 采购订单物料明细表报表导出'!$H:$H,0))</f>
        <v>0</v>
      </c>
      <c r="M286" s="46" cm="1">
        <f t="array" ref="M286">SUM(IF((LEFT('2-1 采购订单物料明细表报表导出'!$K:$K,7)=M$1)*('2-1 采购订单物料明细表报表导出'!$D:$D=$A286),'2-1 采购订单物料明细表报表导出'!$H:$H,0))</f>
        <v>0</v>
      </c>
      <c r="N286" s="46" cm="1">
        <f t="array" ref="N286">SUM(IF((LEFT('2-1 采购订单物料明细表报表导出'!$K:$K,7)=N$1)*('2-1 采购订单物料明细表报表导出'!$D:$D=$A286),'2-1 采购订单物料明细表报表导出'!$H:$H,0))</f>
        <v>0</v>
      </c>
      <c r="O286" s="46" cm="1">
        <f t="array" ref="O286">SUM(IF((LEFT('2-1 采购订单物料明细表报表导出'!$K:$K,7)=O$1)*('2-1 采购订单物料明细表报表导出'!$D:$D=$A286),'2-1 采购订单物料明细表报表导出'!$H:$H,0))</f>
        <v>0</v>
      </c>
    </row>
    <row r="287" ht="16.5" spans="1:15">
      <c r="A287" s="17" t="s">
        <v>3708</v>
      </c>
      <c r="B287" s="47" t="s">
        <v>2120</v>
      </c>
      <c r="C287" s="48" t="s">
        <v>2121</v>
      </c>
      <c r="D287" s="46" cm="1">
        <f t="array" ref="D287">SUM(IF((LEFT('2-1 采购订单物料明细表报表导出'!$K:$K,7)=D$1)*('2-1 采购订单物料明细表报表导出'!$D:$D=$A287),'2-1 采购订单物料明细表报表导出'!$H:$H,0))</f>
        <v>0</v>
      </c>
      <c r="E287" s="46" cm="1">
        <f t="array" ref="E287">SUM(IF((LEFT('2-1 采购订单物料明细表报表导出'!$K:$K,7)=E$1)*('2-1 采购订单物料明细表报表导出'!$D:$D=$A287),'2-1 采购订单物料明细表报表导出'!$H:$H,0))</f>
        <v>0</v>
      </c>
      <c r="F287" s="46" cm="1">
        <f t="array" ref="F287">SUM(IF((LEFT('2-1 采购订单物料明细表报表导出'!$K:$K,7)=F$1)*('2-1 采购订单物料明细表报表导出'!$D:$D=$A287),'2-1 采购订单物料明细表报表导出'!$H:$H,0))</f>
        <v>0</v>
      </c>
      <c r="G287" s="46" cm="1">
        <f t="array" ref="G287">SUM(IF((LEFT('2-1 采购订单物料明细表报表导出'!$K:$K,7)=G$1)*('2-1 采购订单物料明细表报表导出'!$D:$D=$A287),'2-1 采购订单物料明细表报表导出'!$H:$H,0))</f>
        <v>0</v>
      </c>
      <c r="H287" s="46" cm="1">
        <f t="array" ref="H287">SUM(IF((LEFT('2-1 采购订单物料明细表报表导出'!$K:$K,7)=H$1)*('2-1 采购订单物料明细表报表导出'!$D:$D=$A287),'2-1 采购订单物料明细表报表导出'!$H:$H,0))</f>
        <v>0</v>
      </c>
      <c r="I287" s="46" cm="1">
        <f t="array" ref="I287">SUM(IF((LEFT('2-1 采购订单物料明细表报表导出'!$K:$K,7)=I$1)*('2-1 采购订单物料明细表报表导出'!$D:$D=$A287),'2-1 采购订单物料明细表报表导出'!$H:$H,0))</f>
        <v>0</v>
      </c>
      <c r="J287" s="46" cm="1">
        <f t="array" ref="J287">SUM(IF((LEFT('2-1 采购订单物料明细表报表导出'!$K:$K,7)=J$1)*('2-1 采购订单物料明细表报表导出'!$D:$D=$A287),'2-1 采购订单物料明细表报表导出'!$H:$H,0))</f>
        <v>0</v>
      </c>
      <c r="K287" s="46" cm="1">
        <f t="array" ref="K287">SUM(IF((LEFT('2-1 采购订单物料明细表报表导出'!$K:$K,7)=K$1)*('2-1 采购订单物料明细表报表导出'!$D:$D=$A287),'2-1 采购订单物料明细表报表导出'!$H:$H,0))</f>
        <v>0</v>
      </c>
      <c r="L287" s="46" cm="1">
        <f t="array" ref="L287">SUM(IF((LEFT('2-1 采购订单物料明细表报表导出'!$K:$K,7)=L$1)*('2-1 采购订单物料明细表报表导出'!$D:$D=$A287),'2-1 采购订单物料明细表报表导出'!$H:$H,0))</f>
        <v>0</v>
      </c>
      <c r="M287" s="46" cm="1">
        <f t="array" ref="M287">SUM(IF((LEFT('2-1 采购订单物料明细表报表导出'!$K:$K,7)=M$1)*('2-1 采购订单物料明细表报表导出'!$D:$D=$A287),'2-1 采购订单物料明细表报表导出'!$H:$H,0))</f>
        <v>0</v>
      </c>
      <c r="N287" s="46" cm="1">
        <f t="array" ref="N287">SUM(IF((LEFT('2-1 采购订单物料明细表报表导出'!$K:$K,7)=N$1)*('2-1 采购订单物料明细表报表导出'!$D:$D=$A287),'2-1 采购订单物料明细表报表导出'!$H:$H,0))</f>
        <v>0</v>
      </c>
      <c r="O287" s="46" cm="1">
        <f t="array" ref="O287">SUM(IF((LEFT('2-1 采购订单物料明细表报表导出'!$K:$K,7)=O$1)*('2-1 采购订单物料明细表报表导出'!$D:$D=$A287),'2-1 采购订单物料明细表报表导出'!$H:$H,0))</f>
        <v>0</v>
      </c>
    </row>
    <row r="288" ht="16.5" spans="1:15">
      <c r="A288" s="17" t="s">
        <v>3709</v>
      </c>
      <c r="B288" s="47" t="s">
        <v>2120</v>
      </c>
      <c r="C288" s="48" t="s">
        <v>2121</v>
      </c>
      <c r="D288" s="46" cm="1">
        <f t="array" ref="D288">SUM(IF((LEFT('2-1 采购订单物料明细表报表导出'!$K:$K,7)=D$1)*('2-1 采购订单物料明细表报表导出'!$D:$D=$A288),'2-1 采购订单物料明细表报表导出'!$H:$H,0))</f>
        <v>0</v>
      </c>
      <c r="E288" s="46" cm="1">
        <f t="array" ref="E288">SUM(IF((LEFT('2-1 采购订单物料明细表报表导出'!$K:$K,7)=E$1)*('2-1 采购订单物料明细表报表导出'!$D:$D=$A288),'2-1 采购订单物料明细表报表导出'!$H:$H,0))</f>
        <v>0</v>
      </c>
      <c r="F288" s="46" cm="1">
        <f t="array" ref="F288">SUM(IF((LEFT('2-1 采购订单物料明细表报表导出'!$K:$K,7)=F$1)*('2-1 采购订单物料明细表报表导出'!$D:$D=$A288),'2-1 采购订单物料明细表报表导出'!$H:$H,0))</f>
        <v>0</v>
      </c>
      <c r="G288" s="46" cm="1">
        <f t="array" ref="G288">SUM(IF((LEFT('2-1 采购订单物料明细表报表导出'!$K:$K,7)=G$1)*('2-1 采购订单物料明细表报表导出'!$D:$D=$A288),'2-1 采购订单物料明细表报表导出'!$H:$H,0))</f>
        <v>0</v>
      </c>
      <c r="H288" s="46" cm="1">
        <f t="array" ref="H288">SUM(IF((LEFT('2-1 采购订单物料明细表报表导出'!$K:$K,7)=H$1)*('2-1 采购订单物料明细表报表导出'!$D:$D=$A288),'2-1 采购订单物料明细表报表导出'!$H:$H,0))</f>
        <v>0</v>
      </c>
      <c r="I288" s="46" cm="1">
        <f t="array" ref="I288">SUM(IF((LEFT('2-1 采购订单物料明细表报表导出'!$K:$K,7)=I$1)*('2-1 采购订单物料明细表报表导出'!$D:$D=$A288),'2-1 采购订单物料明细表报表导出'!$H:$H,0))</f>
        <v>0</v>
      </c>
      <c r="J288" s="46" cm="1">
        <f t="array" ref="J288">SUM(IF((LEFT('2-1 采购订单物料明细表报表导出'!$K:$K,7)=J$1)*('2-1 采购订单物料明细表报表导出'!$D:$D=$A288),'2-1 采购订单物料明细表报表导出'!$H:$H,0))</f>
        <v>0</v>
      </c>
      <c r="K288" s="46" cm="1">
        <f t="array" ref="K288">SUM(IF((LEFT('2-1 采购订单物料明细表报表导出'!$K:$K,7)=K$1)*('2-1 采购订单物料明细表报表导出'!$D:$D=$A288),'2-1 采购订单物料明细表报表导出'!$H:$H,0))</f>
        <v>0</v>
      </c>
      <c r="L288" s="46" cm="1">
        <f t="array" ref="L288">SUM(IF((LEFT('2-1 采购订单物料明细表报表导出'!$K:$K,7)=L$1)*('2-1 采购订单物料明细表报表导出'!$D:$D=$A288),'2-1 采购订单物料明细表报表导出'!$H:$H,0))</f>
        <v>0</v>
      </c>
      <c r="M288" s="46" cm="1">
        <f t="array" ref="M288">SUM(IF((LEFT('2-1 采购订单物料明细表报表导出'!$K:$K,7)=M$1)*('2-1 采购订单物料明细表报表导出'!$D:$D=$A288),'2-1 采购订单物料明细表报表导出'!$H:$H,0))</f>
        <v>0</v>
      </c>
      <c r="N288" s="46" cm="1">
        <f t="array" ref="N288">SUM(IF((LEFT('2-1 采购订单物料明细表报表导出'!$K:$K,7)=N$1)*('2-1 采购订单物料明细表报表导出'!$D:$D=$A288),'2-1 采购订单物料明细表报表导出'!$H:$H,0))</f>
        <v>0</v>
      </c>
      <c r="O288" s="46" cm="1">
        <f t="array" ref="O288">SUM(IF((LEFT('2-1 采购订单物料明细表报表导出'!$K:$K,7)=O$1)*('2-1 采购订单物料明细表报表导出'!$D:$D=$A288),'2-1 采购订单物料明细表报表导出'!$H:$H,0))</f>
        <v>0</v>
      </c>
    </row>
    <row r="289" ht="16.5" spans="1:15">
      <c r="A289" s="17" t="s">
        <v>3710</v>
      </c>
      <c r="B289" s="47" t="s">
        <v>2120</v>
      </c>
      <c r="C289" s="48" t="s">
        <v>2121</v>
      </c>
      <c r="D289" s="46" cm="1">
        <f t="array" ref="D289">SUM(IF((LEFT('2-1 采购订单物料明细表报表导出'!$K:$K,7)=D$1)*('2-1 采购订单物料明细表报表导出'!$D:$D=$A289),'2-1 采购订单物料明细表报表导出'!$H:$H,0))</f>
        <v>0</v>
      </c>
      <c r="E289" s="46" cm="1">
        <f t="array" ref="E289">SUM(IF((LEFT('2-1 采购订单物料明细表报表导出'!$K:$K,7)=E$1)*('2-1 采购订单物料明细表报表导出'!$D:$D=$A289),'2-1 采购订单物料明细表报表导出'!$H:$H,0))</f>
        <v>0</v>
      </c>
      <c r="F289" s="46" cm="1">
        <f t="array" ref="F289">SUM(IF((LEFT('2-1 采购订单物料明细表报表导出'!$K:$K,7)=F$1)*('2-1 采购订单物料明细表报表导出'!$D:$D=$A289),'2-1 采购订单物料明细表报表导出'!$H:$H,0))</f>
        <v>0</v>
      </c>
      <c r="G289" s="46" cm="1">
        <f t="array" ref="G289">SUM(IF((LEFT('2-1 采购订单物料明细表报表导出'!$K:$K,7)=G$1)*('2-1 采购订单物料明细表报表导出'!$D:$D=$A289),'2-1 采购订单物料明细表报表导出'!$H:$H,0))</f>
        <v>0</v>
      </c>
      <c r="H289" s="46" cm="1">
        <f t="array" ref="H289">SUM(IF((LEFT('2-1 采购订单物料明细表报表导出'!$K:$K,7)=H$1)*('2-1 采购订单物料明细表报表导出'!$D:$D=$A289),'2-1 采购订单物料明细表报表导出'!$H:$H,0))</f>
        <v>0</v>
      </c>
      <c r="I289" s="46" cm="1">
        <f t="array" ref="I289">SUM(IF((LEFT('2-1 采购订单物料明细表报表导出'!$K:$K,7)=I$1)*('2-1 采购订单物料明细表报表导出'!$D:$D=$A289),'2-1 采购订单物料明细表报表导出'!$H:$H,0))</f>
        <v>0</v>
      </c>
      <c r="J289" s="46" cm="1">
        <f t="array" ref="J289">SUM(IF((LEFT('2-1 采购订单物料明细表报表导出'!$K:$K,7)=J$1)*('2-1 采购订单物料明细表报表导出'!$D:$D=$A289),'2-1 采购订单物料明细表报表导出'!$H:$H,0))</f>
        <v>0</v>
      </c>
      <c r="K289" s="46" cm="1">
        <f t="array" ref="K289">SUM(IF((LEFT('2-1 采购订单物料明细表报表导出'!$K:$K,7)=K$1)*('2-1 采购订单物料明细表报表导出'!$D:$D=$A289),'2-1 采购订单物料明细表报表导出'!$H:$H,0))</f>
        <v>0</v>
      </c>
      <c r="L289" s="46" cm="1">
        <f t="array" ref="L289">SUM(IF((LEFT('2-1 采购订单物料明细表报表导出'!$K:$K,7)=L$1)*('2-1 采购订单物料明细表报表导出'!$D:$D=$A289),'2-1 采购订单物料明细表报表导出'!$H:$H,0))</f>
        <v>0</v>
      </c>
      <c r="M289" s="46" cm="1">
        <f t="array" ref="M289">SUM(IF((LEFT('2-1 采购订单物料明细表报表导出'!$K:$K,7)=M$1)*('2-1 采购订单物料明细表报表导出'!$D:$D=$A289),'2-1 采购订单物料明细表报表导出'!$H:$H,0))</f>
        <v>0</v>
      </c>
      <c r="N289" s="46" cm="1">
        <f t="array" ref="N289">SUM(IF((LEFT('2-1 采购订单物料明细表报表导出'!$K:$K,7)=N$1)*('2-1 采购订单物料明细表报表导出'!$D:$D=$A289),'2-1 采购订单物料明细表报表导出'!$H:$H,0))</f>
        <v>0</v>
      </c>
      <c r="O289" s="46" cm="1">
        <f t="array" ref="O289">SUM(IF((LEFT('2-1 采购订单物料明细表报表导出'!$K:$K,7)=O$1)*('2-1 采购订单物料明细表报表导出'!$D:$D=$A289),'2-1 采购订单物料明细表报表导出'!$H:$H,0))</f>
        <v>0</v>
      </c>
    </row>
    <row r="290" ht="16.5" spans="1:15">
      <c r="A290" s="49" t="s">
        <v>3711</v>
      </c>
      <c r="B290" s="47" t="s">
        <v>2120</v>
      </c>
      <c r="C290" s="48" t="s">
        <v>2121</v>
      </c>
      <c r="D290" s="46" cm="1">
        <f t="array" ref="D290">SUM(IF((LEFT('2-1 采购订单物料明细表报表导出'!$K:$K,7)=D$1)*('2-1 采购订单物料明细表报表导出'!$D:$D=$A290),'2-1 采购订单物料明细表报表导出'!$H:$H,0))</f>
        <v>0</v>
      </c>
      <c r="E290" s="46" cm="1">
        <f t="array" ref="E290">SUM(IF((LEFT('2-1 采购订单物料明细表报表导出'!$K:$K,7)=E$1)*('2-1 采购订单物料明细表报表导出'!$D:$D=$A290),'2-1 采购订单物料明细表报表导出'!$H:$H,0))</f>
        <v>0</v>
      </c>
      <c r="F290" s="46" cm="1">
        <f t="array" ref="F290">SUM(IF((LEFT('2-1 采购订单物料明细表报表导出'!$K:$K,7)=F$1)*('2-1 采购订单物料明细表报表导出'!$D:$D=$A290),'2-1 采购订单物料明细表报表导出'!$H:$H,0))</f>
        <v>0</v>
      </c>
      <c r="G290" s="46" cm="1">
        <f t="array" ref="G290">SUM(IF((LEFT('2-1 采购订单物料明细表报表导出'!$K:$K,7)=G$1)*('2-1 采购订单物料明细表报表导出'!$D:$D=$A290),'2-1 采购订单物料明细表报表导出'!$H:$H,0))</f>
        <v>0</v>
      </c>
      <c r="H290" s="46" cm="1">
        <f t="array" ref="H290">SUM(IF((LEFT('2-1 采购订单物料明细表报表导出'!$K:$K,7)=H$1)*('2-1 采购订单物料明细表报表导出'!$D:$D=$A290),'2-1 采购订单物料明细表报表导出'!$H:$H,0))</f>
        <v>0</v>
      </c>
      <c r="I290" s="46" cm="1">
        <f t="array" ref="I290">SUM(IF((LEFT('2-1 采购订单物料明细表报表导出'!$K:$K,7)=I$1)*('2-1 采购订单物料明细表报表导出'!$D:$D=$A290),'2-1 采购订单物料明细表报表导出'!$H:$H,0))</f>
        <v>0</v>
      </c>
      <c r="J290" s="46" cm="1">
        <f t="array" ref="J290">SUM(IF((LEFT('2-1 采购订单物料明细表报表导出'!$K:$K,7)=J$1)*('2-1 采购订单物料明细表报表导出'!$D:$D=$A290),'2-1 采购订单物料明细表报表导出'!$H:$H,0))</f>
        <v>0</v>
      </c>
      <c r="K290" s="46" cm="1">
        <f t="array" ref="K290">SUM(IF((LEFT('2-1 采购订单物料明细表报表导出'!$K:$K,7)=K$1)*('2-1 采购订单物料明细表报表导出'!$D:$D=$A290),'2-1 采购订单物料明细表报表导出'!$H:$H,0))</f>
        <v>0</v>
      </c>
      <c r="L290" s="46" cm="1">
        <f t="array" ref="L290">SUM(IF((LEFT('2-1 采购订单物料明细表报表导出'!$K:$K,7)=L$1)*('2-1 采购订单物料明细表报表导出'!$D:$D=$A290),'2-1 采购订单物料明细表报表导出'!$H:$H,0))</f>
        <v>0</v>
      </c>
      <c r="M290" s="46" cm="1">
        <f t="array" ref="M290">SUM(IF((LEFT('2-1 采购订单物料明细表报表导出'!$K:$K,7)=M$1)*('2-1 采购订单物料明细表报表导出'!$D:$D=$A290),'2-1 采购订单物料明细表报表导出'!$H:$H,0))</f>
        <v>0</v>
      </c>
      <c r="N290" s="46" cm="1">
        <f t="array" ref="N290">SUM(IF((LEFT('2-1 采购订单物料明细表报表导出'!$K:$K,7)=N$1)*('2-1 采购订单物料明细表报表导出'!$D:$D=$A290),'2-1 采购订单物料明细表报表导出'!$H:$H,0))</f>
        <v>0</v>
      </c>
      <c r="O290" s="46" cm="1">
        <f t="array" ref="O290">SUM(IF((LEFT('2-1 采购订单物料明细表报表导出'!$K:$K,7)=O$1)*('2-1 采购订单物料明细表报表导出'!$D:$D=$A290),'2-1 采购订单物料明细表报表导出'!$H:$H,0))</f>
        <v>0</v>
      </c>
    </row>
    <row r="291" ht="16.5" spans="1:15">
      <c r="A291" s="17" t="s">
        <v>3712</v>
      </c>
      <c r="B291" s="47" t="s">
        <v>2120</v>
      </c>
      <c r="C291" s="48" t="s">
        <v>2121</v>
      </c>
      <c r="D291" s="46" cm="1">
        <f t="array" ref="D291">SUM(IF((LEFT('2-1 采购订单物料明细表报表导出'!$K:$K,7)=D$1)*('2-1 采购订单物料明细表报表导出'!$D:$D=$A291),'2-1 采购订单物料明细表报表导出'!$H:$H,0))</f>
        <v>0</v>
      </c>
      <c r="E291" s="46" cm="1">
        <f t="array" ref="E291">SUM(IF((LEFT('2-1 采购订单物料明细表报表导出'!$K:$K,7)=E$1)*('2-1 采购订单物料明细表报表导出'!$D:$D=$A291),'2-1 采购订单物料明细表报表导出'!$H:$H,0))</f>
        <v>0</v>
      </c>
      <c r="F291" s="46" cm="1">
        <f t="array" ref="F291">SUM(IF((LEFT('2-1 采购订单物料明细表报表导出'!$K:$K,7)=F$1)*('2-1 采购订单物料明细表报表导出'!$D:$D=$A291),'2-1 采购订单物料明细表报表导出'!$H:$H,0))</f>
        <v>0</v>
      </c>
      <c r="G291" s="46" cm="1">
        <f t="array" ref="G291">SUM(IF((LEFT('2-1 采购订单物料明细表报表导出'!$K:$K,7)=G$1)*('2-1 采购订单物料明细表报表导出'!$D:$D=$A291),'2-1 采购订单物料明细表报表导出'!$H:$H,0))</f>
        <v>0</v>
      </c>
      <c r="H291" s="46" cm="1">
        <f t="array" ref="H291">SUM(IF((LEFT('2-1 采购订单物料明细表报表导出'!$K:$K,7)=H$1)*('2-1 采购订单物料明细表报表导出'!$D:$D=$A291),'2-1 采购订单物料明细表报表导出'!$H:$H,0))</f>
        <v>0</v>
      </c>
      <c r="I291" s="46" cm="1">
        <f t="array" ref="I291">SUM(IF((LEFT('2-1 采购订单物料明细表报表导出'!$K:$K,7)=I$1)*('2-1 采购订单物料明细表报表导出'!$D:$D=$A291),'2-1 采购订单物料明细表报表导出'!$H:$H,0))</f>
        <v>0</v>
      </c>
      <c r="J291" s="46" cm="1">
        <f t="array" ref="J291">SUM(IF((LEFT('2-1 采购订单物料明细表报表导出'!$K:$K,7)=J$1)*('2-1 采购订单物料明细表报表导出'!$D:$D=$A291),'2-1 采购订单物料明细表报表导出'!$H:$H,0))</f>
        <v>0</v>
      </c>
      <c r="K291" s="46" cm="1">
        <f t="array" ref="K291">SUM(IF((LEFT('2-1 采购订单物料明细表报表导出'!$K:$K,7)=K$1)*('2-1 采购订单物料明细表报表导出'!$D:$D=$A291),'2-1 采购订单物料明细表报表导出'!$H:$H,0))</f>
        <v>0</v>
      </c>
      <c r="L291" s="46" cm="1">
        <f t="array" ref="L291">SUM(IF((LEFT('2-1 采购订单物料明细表报表导出'!$K:$K,7)=L$1)*('2-1 采购订单物料明细表报表导出'!$D:$D=$A291),'2-1 采购订单物料明细表报表导出'!$H:$H,0))</f>
        <v>0</v>
      </c>
      <c r="M291" s="46" cm="1">
        <f t="array" ref="M291">SUM(IF((LEFT('2-1 采购订单物料明细表报表导出'!$K:$K,7)=M$1)*('2-1 采购订单物料明细表报表导出'!$D:$D=$A291),'2-1 采购订单物料明细表报表导出'!$H:$H,0))</f>
        <v>0</v>
      </c>
      <c r="N291" s="46" cm="1">
        <f t="array" ref="N291">SUM(IF((LEFT('2-1 采购订单物料明细表报表导出'!$K:$K,7)=N$1)*('2-1 采购订单物料明细表报表导出'!$D:$D=$A291),'2-1 采购订单物料明细表报表导出'!$H:$H,0))</f>
        <v>0</v>
      </c>
      <c r="O291" s="46" cm="1">
        <f t="array" ref="O291">SUM(IF((LEFT('2-1 采购订单物料明细表报表导出'!$K:$K,7)=O$1)*('2-1 采购订单物料明细表报表导出'!$D:$D=$A291),'2-1 采购订单物料明细表报表导出'!$H:$H,0))</f>
        <v>0</v>
      </c>
    </row>
    <row r="292" ht="16.5" spans="1:15">
      <c r="A292" s="17" t="s">
        <v>3713</v>
      </c>
      <c r="B292" s="47" t="s">
        <v>2120</v>
      </c>
      <c r="C292" s="48" t="s">
        <v>2121</v>
      </c>
      <c r="D292" s="46" cm="1">
        <f t="array" ref="D292">SUM(IF((LEFT('2-1 采购订单物料明细表报表导出'!$K:$K,7)=D$1)*('2-1 采购订单物料明细表报表导出'!$D:$D=$A292),'2-1 采购订单物料明细表报表导出'!$H:$H,0))</f>
        <v>0</v>
      </c>
      <c r="E292" s="46" cm="1">
        <f t="array" ref="E292">SUM(IF((LEFT('2-1 采购订单物料明细表报表导出'!$K:$K,7)=E$1)*('2-1 采购订单物料明细表报表导出'!$D:$D=$A292),'2-1 采购订单物料明细表报表导出'!$H:$H,0))</f>
        <v>0</v>
      </c>
      <c r="F292" s="46" cm="1">
        <f t="array" ref="F292">SUM(IF((LEFT('2-1 采购订单物料明细表报表导出'!$K:$K,7)=F$1)*('2-1 采购订单物料明细表报表导出'!$D:$D=$A292),'2-1 采购订单物料明细表报表导出'!$H:$H,0))</f>
        <v>0</v>
      </c>
      <c r="G292" s="46" cm="1">
        <f t="array" ref="G292">SUM(IF((LEFT('2-1 采购订单物料明细表报表导出'!$K:$K,7)=G$1)*('2-1 采购订单物料明细表报表导出'!$D:$D=$A292),'2-1 采购订单物料明细表报表导出'!$H:$H,0))</f>
        <v>0</v>
      </c>
      <c r="H292" s="46" cm="1">
        <f t="array" ref="H292">SUM(IF((LEFT('2-1 采购订单物料明细表报表导出'!$K:$K,7)=H$1)*('2-1 采购订单物料明细表报表导出'!$D:$D=$A292),'2-1 采购订单物料明细表报表导出'!$H:$H,0))</f>
        <v>0</v>
      </c>
      <c r="I292" s="46" cm="1">
        <f t="array" ref="I292">SUM(IF((LEFT('2-1 采购订单物料明细表报表导出'!$K:$K,7)=I$1)*('2-1 采购订单物料明细表报表导出'!$D:$D=$A292),'2-1 采购订单物料明细表报表导出'!$H:$H,0))</f>
        <v>0</v>
      </c>
      <c r="J292" s="46" cm="1">
        <f t="array" ref="J292">SUM(IF((LEFT('2-1 采购订单物料明细表报表导出'!$K:$K,7)=J$1)*('2-1 采购订单物料明细表报表导出'!$D:$D=$A292),'2-1 采购订单物料明细表报表导出'!$H:$H,0))</f>
        <v>0</v>
      </c>
      <c r="K292" s="46" cm="1">
        <f t="array" ref="K292">SUM(IF((LEFT('2-1 采购订单物料明细表报表导出'!$K:$K,7)=K$1)*('2-1 采购订单物料明细表报表导出'!$D:$D=$A292),'2-1 采购订单物料明细表报表导出'!$H:$H,0))</f>
        <v>0</v>
      </c>
      <c r="L292" s="46" cm="1">
        <f t="array" ref="L292">SUM(IF((LEFT('2-1 采购订单物料明细表报表导出'!$K:$K,7)=L$1)*('2-1 采购订单物料明细表报表导出'!$D:$D=$A292),'2-1 采购订单物料明细表报表导出'!$H:$H,0))</f>
        <v>0</v>
      </c>
      <c r="M292" s="46" cm="1">
        <f t="array" ref="M292">SUM(IF((LEFT('2-1 采购订单物料明细表报表导出'!$K:$K,7)=M$1)*('2-1 采购订单物料明细表报表导出'!$D:$D=$A292),'2-1 采购订单物料明细表报表导出'!$H:$H,0))</f>
        <v>0</v>
      </c>
      <c r="N292" s="46" cm="1">
        <f t="array" ref="N292">SUM(IF((LEFT('2-1 采购订单物料明细表报表导出'!$K:$K,7)=N$1)*('2-1 采购订单物料明细表报表导出'!$D:$D=$A292),'2-1 采购订单物料明细表报表导出'!$H:$H,0))</f>
        <v>0</v>
      </c>
      <c r="O292" s="46" cm="1">
        <f t="array" ref="O292">SUM(IF((LEFT('2-1 采购订单物料明细表报表导出'!$K:$K,7)=O$1)*('2-1 采购订单物料明细表报表导出'!$D:$D=$A292),'2-1 采购订单物料明细表报表导出'!$H:$H,0))</f>
        <v>0</v>
      </c>
    </row>
    <row r="293" ht="16.5" spans="1:15">
      <c r="A293" s="17" t="s">
        <v>3714</v>
      </c>
      <c r="B293" s="47" t="s">
        <v>2120</v>
      </c>
      <c r="C293" s="48" t="s">
        <v>2121</v>
      </c>
      <c r="D293" s="46" cm="1">
        <f t="array" ref="D293">SUM(IF((LEFT('2-1 采购订单物料明细表报表导出'!$K:$K,7)=D$1)*('2-1 采购订单物料明细表报表导出'!$D:$D=$A293),'2-1 采购订单物料明细表报表导出'!$H:$H,0))</f>
        <v>0</v>
      </c>
      <c r="E293" s="46" cm="1">
        <f t="array" ref="E293">SUM(IF((LEFT('2-1 采购订单物料明细表报表导出'!$K:$K,7)=E$1)*('2-1 采购订单物料明细表报表导出'!$D:$D=$A293),'2-1 采购订单物料明细表报表导出'!$H:$H,0))</f>
        <v>0</v>
      </c>
      <c r="F293" s="46" cm="1">
        <f t="array" ref="F293">SUM(IF((LEFT('2-1 采购订单物料明细表报表导出'!$K:$K,7)=F$1)*('2-1 采购订单物料明细表报表导出'!$D:$D=$A293),'2-1 采购订单物料明细表报表导出'!$H:$H,0))</f>
        <v>0</v>
      </c>
      <c r="G293" s="46" cm="1">
        <f t="array" ref="G293">SUM(IF((LEFT('2-1 采购订单物料明细表报表导出'!$K:$K,7)=G$1)*('2-1 采购订单物料明细表报表导出'!$D:$D=$A293),'2-1 采购订单物料明细表报表导出'!$H:$H,0))</f>
        <v>0</v>
      </c>
      <c r="H293" s="46" cm="1">
        <f t="array" ref="H293">SUM(IF((LEFT('2-1 采购订单物料明细表报表导出'!$K:$K,7)=H$1)*('2-1 采购订单物料明细表报表导出'!$D:$D=$A293),'2-1 采购订单物料明细表报表导出'!$H:$H,0))</f>
        <v>0</v>
      </c>
      <c r="I293" s="46" cm="1">
        <f t="array" ref="I293">SUM(IF((LEFT('2-1 采购订单物料明细表报表导出'!$K:$K,7)=I$1)*('2-1 采购订单物料明细表报表导出'!$D:$D=$A293),'2-1 采购订单物料明细表报表导出'!$H:$H,0))</f>
        <v>0</v>
      </c>
      <c r="J293" s="46" cm="1">
        <f t="array" ref="J293">SUM(IF((LEFT('2-1 采购订单物料明细表报表导出'!$K:$K,7)=J$1)*('2-1 采购订单物料明细表报表导出'!$D:$D=$A293),'2-1 采购订单物料明细表报表导出'!$H:$H,0))</f>
        <v>0</v>
      </c>
      <c r="K293" s="46" cm="1">
        <f t="array" ref="K293">SUM(IF((LEFT('2-1 采购订单物料明细表报表导出'!$K:$K,7)=K$1)*('2-1 采购订单物料明细表报表导出'!$D:$D=$A293),'2-1 采购订单物料明细表报表导出'!$H:$H,0))</f>
        <v>0</v>
      </c>
      <c r="L293" s="46" cm="1">
        <f t="array" ref="L293">SUM(IF((LEFT('2-1 采购订单物料明细表报表导出'!$K:$K,7)=L$1)*('2-1 采购订单物料明细表报表导出'!$D:$D=$A293),'2-1 采购订单物料明细表报表导出'!$H:$H,0))</f>
        <v>0</v>
      </c>
      <c r="M293" s="46" cm="1">
        <f t="array" ref="M293">SUM(IF((LEFT('2-1 采购订单物料明细表报表导出'!$K:$K,7)=M$1)*('2-1 采购订单物料明细表报表导出'!$D:$D=$A293),'2-1 采购订单物料明细表报表导出'!$H:$H,0))</f>
        <v>0</v>
      </c>
      <c r="N293" s="46" cm="1">
        <f t="array" ref="N293">SUM(IF((LEFT('2-1 采购订单物料明细表报表导出'!$K:$K,7)=N$1)*('2-1 采购订单物料明细表报表导出'!$D:$D=$A293),'2-1 采购订单物料明细表报表导出'!$H:$H,0))</f>
        <v>0</v>
      </c>
      <c r="O293" s="46" cm="1">
        <f t="array" ref="O293">SUM(IF((LEFT('2-1 采购订单物料明细表报表导出'!$K:$K,7)=O$1)*('2-1 采购订单物料明细表报表导出'!$D:$D=$A293),'2-1 采购订单物料明细表报表导出'!$H:$H,0))</f>
        <v>0</v>
      </c>
    </row>
    <row r="294" ht="16.5" spans="1:15">
      <c r="A294" s="17" t="s">
        <v>3044</v>
      </c>
      <c r="B294" s="47" t="s">
        <v>2120</v>
      </c>
      <c r="C294" s="48" t="s">
        <v>2121</v>
      </c>
      <c r="D294" s="46" cm="1">
        <f t="array" ref="D294">SUM(IF((LEFT('2-1 采购订单物料明细表报表导出'!$K:$K,7)=D$1)*('2-1 采购订单物料明细表报表导出'!$D:$D=$A294),'2-1 采购订单物料明细表报表导出'!$H:$H,0))</f>
        <v>0</v>
      </c>
      <c r="E294" s="46" cm="1">
        <f t="array" ref="E294">SUM(IF((LEFT('2-1 采购订单物料明细表报表导出'!$K:$K,7)=E$1)*('2-1 采购订单物料明细表报表导出'!$D:$D=$A294),'2-1 采购订单物料明细表报表导出'!$H:$H,0))</f>
        <v>0</v>
      </c>
      <c r="F294" s="46" cm="1">
        <f t="array" ref="F294">SUM(IF((LEFT('2-1 采购订单物料明细表报表导出'!$K:$K,7)=F$1)*('2-1 采购订单物料明细表报表导出'!$D:$D=$A294),'2-1 采购订单物料明细表报表导出'!$H:$H,0))</f>
        <v>101.5</v>
      </c>
      <c r="G294" s="46" cm="1">
        <f t="array" ref="G294">SUM(IF((LEFT('2-1 采购订单物料明细表报表导出'!$K:$K,7)=G$1)*('2-1 采购订单物料明细表报表导出'!$D:$D=$A294),'2-1 采购订单物料明细表报表导出'!$H:$H,0))</f>
        <v>0</v>
      </c>
      <c r="H294" s="46" cm="1">
        <f t="array" ref="H294">SUM(IF((LEFT('2-1 采购订单物料明细表报表导出'!$K:$K,7)=H$1)*('2-1 采购订单物料明细表报表导出'!$D:$D=$A294),'2-1 采购订单物料明细表报表导出'!$H:$H,0))</f>
        <v>0</v>
      </c>
      <c r="I294" s="46" cm="1">
        <f t="array" ref="I294">SUM(IF((LEFT('2-1 采购订单物料明细表报表导出'!$K:$K,7)=I$1)*('2-1 采购订单物料明细表报表导出'!$D:$D=$A294),'2-1 采购订单物料明细表报表导出'!$H:$H,0))</f>
        <v>0</v>
      </c>
      <c r="J294" s="46" cm="1">
        <f t="array" ref="J294">SUM(IF((LEFT('2-1 采购订单物料明细表报表导出'!$K:$K,7)=J$1)*('2-1 采购订单物料明细表报表导出'!$D:$D=$A294),'2-1 采购订单物料明细表报表导出'!$H:$H,0))</f>
        <v>0</v>
      </c>
      <c r="K294" s="46" cm="1">
        <f t="array" ref="K294">SUM(IF((LEFT('2-1 采购订单物料明细表报表导出'!$K:$K,7)=K$1)*('2-1 采购订单物料明细表报表导出'!$D:$D=$A294),'2-1 采购订单物料明细表报表导出'!$H:$H,0))</f>
        <v>0</v>
      </c>
      <c r="L294" s="46" cm="1">
        <f t="array" ref="L294">SUM(IF((LEFT('2-1 采购订单物料明细表报表导出'!$K:$K,7)=L$1)*('2-1 采购订单物料明细表报表导出'!$D:$D=$A294),'2-1 采购订单物料明细表报表导出'!$H:$H,0))</f>
        <v>0</v>
      </c>
      <c r="M294" s="46" cm="1">
        <f t="array" ref="M294">SUM(IF((LEFT('2-1 采购订单物料明细表报表导出'!$K:$K,7)=M$1)*('2-1 采购订单物料明细表报表导出'!$D:$D=$A294),'2-1 采购订单物料明细表报表导出'!$H:$H,0))</f>
        <v>0</v>
      </c>
      <c r="N294" s="46" cm="1">
        <f t="array" ref="N294">SUM(IF((LEFT('2-1 采购订单物料明细表报表导出'!$K:$K,7)=N$1)*('2-1 采购订单物料明细表报表导出'!$D:$D=$A294),'2-1 采购订单物料明细表报表导出'!$H:$H,0))</f>
        <v>0</v>
      </c>
      <c r="O294" s="46" cm="1">
        <f t="array" ref="O294">SUM(IF((LEFT('2-1 采购订单物料明细表报表导出'!$K:$K,7)=O$1)*('2-1 采购订单物料明细表报表导出'!$D:$D=$A294),'2-1 采购订单物料明细表报表导出'!$H:$H,0))</f>
        <v>0</v>
      </c>
    </row>
    <row r="295" ht="16.5" spans="1:15">
      <c r="A295" s="17" t="s">
        <v>3715</v>
      </c>
      <c r="B295" s="47" t="s">
        <v>2120</v>
      </c>
      <c r="C295" s="48" t="s">
        <v>2121</v>
      </c>
      <c r="D295" s="46" cm="1">
        <f t="array" ref="D295">SUM(IF((LEFT('2-1 采购订单物料明细表报表导出'!$K:$K,7)=D$1)*('2-1 采购订单物料明细表报表导出'!$D:$D=$A295),'2-1 采购订单物料明细表报表导出'!$H:$H,0))</f>
        <v>0</v>
      </c>
      <c r="E295" s="46" cm="1">
        <f t="array" ref="E295">SUM(IF((LEFT('2-1 采购订单物料明细表报表导出'!$K:$K,7)=E$1)*('2-1 采购订单物料明细表报表导出'!$D:$D=$A295),'2-1 采购订单物料明细表报表导出'!$H:$H,0))</f>
        <v>0</v>
      </c>
      <c r="F295" s="46" cm="1">
        <f t="array" ref="F295">SUM(IF((LEFT('2-1 采购订单物料明细表报表导出'!$K:$K,7)=F$1)*('2-1 采购订单物料明细表报表导出'!$D:$D=$A295),'2-1 采购订单物料明细表报表导出'!$H:$H,0))</f>
        <v>0</v>
      </c>
      <c r="G295" s="46" cm="1">
        <f t="array" ref="G295">SUM(IF((LEFT('2-1 采购订单物料明细表报表导出'!$K:$K,7)=G$1)*('2-1 采购订单物料明细表报表导出'!$D:$D=$A295),'2-1 采购订单物料明细表报表导出'!$H:$H,0))</f>
        <v>0</v>
      </c>
      <c r="H295" s="46" cm="1">
        <f t="array" ref="H295">SUM(IF((LEFT('2-1 采购订单物料明细表报表导出'!$K:$K,7)=H$1)*('2-1 采购订单物料明细表报表导出'!$D:$D=$A295),'2-1 采购订单物料明细表报表导出'!$H:$H,0))</f>
        <v>0</v>
      </c>
      <c r="I295" s="46" cm="1">
        <f t="array" ref="I295">SUM(IF((LEFT('2-1 采购订单物料明细表报表导出'!$K:$K,7)=I$1)*('2-1 采购订单物料明细表报表导出'!$D:$D=$A295),'2-1 采购订单物料明细表报表导出'!$H:$H,0))</f>
        <v>0</v>
      </c>
      <c r="J295" s="46" cm="1">
        <f t="array" ref="J295">SUM(IF((LEFT('2-1 采购订单物料明细表报表导出'!$K:$K,7)=J$1)*('2-1 采购订单物料明细表报表导出'!$D:$D=$A295),'2-1 采购订单物料明细表报表导出'!$H:$H,0))</f>
        <v>0</v>
      </c>
      <c r="K295" s="46" cm="1">
        <f t="array" ref="K295">SUM(IF((LEFT('2-1 采购订单物料明细表报表导出'!$K:$K,7)=K$1)*('2-1 采购订单物料明细表报表导出'!$D:$D=$A295),'2-1 采购订单物料明细表报表导出'!$H:$H,0))</f>
        <v>0</v>
      </c>
      <c r="L295" s="46" cm="1">
        <f t="array" ref="L295">SUM(IF((LEFT('2-1 采购订单物料明细表报表导出'!$K:$K,7)=L$1)*('2-1 采购订单物料明细表报表导出'!$D:$D=$A295),'2-1 采购订单物料明细表报表导出'!$H:$H,0))</f>
        <v>0</v>
      </c>
      <c r="M295" s="46" cm="1">
        <f t="array" ref="M295">SUM(IF((LEFT('2-1 采购订单物料明细表报表导出'!$K:$K,7)=M$1)*('2-1 采购订单物料明细表报表导出'!$D:$D=$A295),'2-1 采购订单物料明细表报表导出'!$H:$H,0))</f>
        <v>0</v>
      </c>
      <c r="N295" s="46" cm="1">
        <f t="array" ref="N295">SUM(IF((LEFT('2-1 采购订单物料明细表报表导出'!$K:$K,7)=N$1)*('2-1 采购订单物料明细表报表导出'!$D:$D=$A295),'2-1 采购订单物料明细表报表导出'!$H:$H,0))</f>
        <v>0</v>
      </c>
      <c r="O295" s="46" cm="1">
        <f t="array" ref="O295">SUM(IF((LEFT('2-1 采购订单物料明细表报表导出'!$K:$K,7)=O$1)*('2-1 采购订单物料明细表报表导出'!$D:$D=$A295),'2-1 采购订单物料明细表报表导出'!$H:$H,0))</f>
        <v>0</v>
      </c>
    </row>
    <row r="296" ht="16.5" spans="1:15">
      <c r="A296" s="17" t="s">
        <v>3716</v>
      </c>
      <c r="B296" s="47" t="s">
        <v>2120</v>
      </c>
      <c r="C296" s="48" t="s">
        <v>2121</v>
      </c>
      <c r="D296" s="46" cm="1">
        <f t="array" ref="D296">SUM(IF((LEFT('2-1 采购订单物料明细表报表导出'!$K:$K,7)=D$1)*('2-1 采购订单物料明细表报表导出'!$D:$D=$A296),'2-1 采购订单物料明细表报表导出'!$H:$H,0))</f>
        <v>0</v>
      </c>
      <c r="E296" s="46" cm="1">
        <f t="array" ref="E296">SUM(IF((LEFT('2-1 采购订单物料明细表报表导出'!$K:$K,7)=E$1)*('2-1 采购订单物料明细表报表导出'!$D:$D=$A296),'2-1 采购订单物料明细表报表导出'!$H:$H,0))</f>
        <v>0</v>
      </c>
      <c r="F296" s="46" cm="1">
        <f t="array" ref="F296">SUM(IF((LEFT('2-1 采购订单物料明细表报表导出'!$K:$K,7)=F$1)*('2-1 采购订单物料明细表报表导出'!$D:$D=$A296),'2-1 采购订单物料明细表报表导出'!$H:$H,0))</f>
        <v>0</v>
      </c>
      <c r="G296" s="46" cm="1">
        <f t="array" ref="G296">SUM(IF((LEFT('2-1 采购订单物料明细表报表导出'!$K:$K,7)=G$1)*('2-1 采购订单物料明细表报表导出'!$D:$D=$A296),'2-1 采购订单物料明细表报表导出'!$H:$H,0))</f>
        <v>0</v>
      </c>
      <c r="H296" s="46" cm="1">
        <f t="array" ref="H296">SUM(IF((LEFT('2-1 采购订单物料明细表报表导出'!$K:$K,7)=H$1)*('2-1 采购订单物料明细表报表导出'!$D:$D=$A296),'2-1 采购订单物料明细表报表导出'!$H:$H,0))</f>
        <v>0</v>
      </c>
      <c r="I296" s="46" cm="1">
        <f t="array" ref="I296">SUM(IF((LEFT('2-1 采购订单物料明细表报表导出'!$K:$K,7)=I$1)*('2-1 采购订单物料明细表报表导出'!$D:$D=$A296),'2-1 采购订单物料明细表报表导出'!$H:$H,0))</f>
        <v>0</v>
      </c>
      <c r="J296" s="46" cm="1">
        <f t="array" ref="J296">SUM(IF((LEFT('2-1 采购订单物料明细表报表导出'!$K:$K,7)=J$1)*('2-1 采购订单物料明细表报表导出'!$D:$D=$A296),'2-1 采购订单物料明细表报表导出'!$H:$H,0))</f>
        <v>0</v>
      </c>
      <c r="K296" s="46" cm="1">
        <f t="array" ref="K296">SUM(IF((LEFT('2-1 采购订单物料明细表报表导出'!$K:$K,7)=K$1)*('2-1 采购订单物料明细表报表导出'!$D:$D=$A296),'2-1 采购订单物料明细表报表导出'!$H:$H,0))</f>
        <v>0</v>
      </c>
      <c r="L296" s="46" cm="1">
        <f t="array" ref="L296">SUM(IF((LEFT('2-1 采购订单物料明细表报表导出'!$K:$K,7)=L$1)*('2-1 采购订单物料明细表报表导出'!$D:$D=$A296),'2-1 采购订单物料明细表报表导出'!$H:$H,0))</f>
        <v>0</v>
      </c>
      <c r="M296" s="46" cm="1">
        <f t="array" ref="M296">SUM(IF((LEFT('2-1 采购订单物料明细表报表导出'!$K:$K,7)=M$1)*('2-1 采购订单物料明细表报表导出'!$D:$D=$A296),'2-1 采购订单物料明细表报表导出'!$H:$H,0))</f>
        <v>0</v>
      </c>
      <c r="N296" s="46" cm="1">
        <f t="array" ref="N296">SUM(IF((LEFT('2-1 采购订单物料明细表报表导出'!$K:$K,7)=N$1)*('2-1 采购订单物料明细表报表导出'!$D:$D=$A296),'2-1 采购订单物料明细表报表导出'!$H:$H,0))</f>
        <v>0</v>
      </c>
      <c r="O296" s="46" cm="1">
        <f t="array" ref="O296">SUM(IF((LEFT('2-1 采购订单物料明细表报表导出'!$K:$K,7)=O$1)*('2-1 采购订单物料明细表报表导出'!$D:$D=$A296),'2-1 采购订单物料明细表报表导出'!$H:$H,0))</f>
        <v>0</v>
      </c>
    </row>
    <row r="297" ht="16.5" spans="1:15">
      <c r="A297" s="17" t="s">
        <v>3717</v>
      </c>
      <c r="B297" s="47" t="s">
        <v>2120</v>
      </c>
      <c r="C297" s="48" t="s">
        <v>2121</v>
      </c>
      <c r="D297" s="46" cm="1">
        <f t="array" ref="D297">SUM(IF((LEFT('2-1 采购订单物料明细表报表导出'!$K:$K,7)=D$1)*('2-1 采购订单物料明细表报表导出'!$D:$D=$A297),'2-1 采购订单物料明细表报表导出'!$H:$H,0))</f>
        <v>0</v>
      </c>
      <c r="E297" s="46" cm="1">
        <f t="array" ref="E297">SUM(IF((LEFT('2-1 采购订单物料明细表报表导出'!$K:$K,7)=E$1)*('2-1 采购订单物料明细表报表导出'!$D:$D=$A297),'2-1 采购订单物料明细表报表导出'!$H:$H,0))</f>
        <v>0</v>
      </c>
      <c r="F297" s="46" cm="1">
        <f t="array" ref="F297">SUM(IF((LEFT('2-1 采购订单物料明细表报表导出'!$K:$K,7)=F$1)*('2-1 采购订单物料明细表报表导出'!$D:$D=$A297),'2-1 采购订单物料明细表报表导出'!$H:$H,0))</f>
        <v>0</v>
      </c>
      <c r="G297" s="46" cm="1">
        <f t="array" ref="G297">SUM(IF((LEFT('2-1 采购订单物料明细表报表导出'!$K:$K,7)=G$1)*('2-1 采购订单物料明细表报表导出'!$D:$D=$A297),'2-1 采购订单物料明细表报表导出'!$H:$H,0))</f>
        <v>0</v>
      </c>
      <c r="H297" s="46" cm="1">
        <f t="array" ref="H297">SUM(IF((LEFT('2-1 采购订单物料明细表报表导出'!$K:$K,7)=H$1)*('2-1 采购订单物料明细表报表导出'!$D:$D=$A297),'2-1 采购订单物料明细表报表导出'!$H:$H,0))</f>
        <v>0</v>
      </c>
      <c r="I297" s="46" cm="1">
        <f t="array" ref="I297">SUM(IF((LEFT('2-1 采购订单物料明细表报表导出'!$K:$K,7)=I$1)*('2-1 采购订单物料明细表报表导出'!$D:$D=$A297),'2-1 采购订单物料明细表报表导出'!$H:$H,0))</f>
        <v>0</v>
      </c>
      <c r="J297" s="46" cm="1">
        <f t="array" ref="J297">SUM(IF((LEFT('2-1 采购订单物料明细表报表导出'!$K:$K,7)=J$1)*('2-1 采购订单物料明细表报表导出'!$D:$D=$A297),'2-1 采购订单物料明细表报表导出'!$H:$H,0))</f>
        <v>0</v>
      </c>
      <c r="K297" s="46" cm="1">
        <f t="array" ref="K297">SUM(IF((LEFT('2-1 采购订单物料明细表报表导出'!$K:$K,7)=K$1)*('2-1 采购订单物料明细表报表导出'!$D:$D=$A297),'2-1 采购订单物料明细表报表导出'!$H:$H,0))</f>
        <v>0</v>
      </c>
      <c r="L297" s="46" cm="1">
        <f t="array" ref="L297">SUM(IF((LEFT('2-1 采购订单物料明细表报表导出'!$K:$K,7)=L$1)*('2-1 采购订单物料明细表报表导出'!$D:$D=$A297),'2-1 采购订单物料明细表报表导出'!$H:$H,0))</f>
        <v>0</v>
      </c>
      <c r="M297" s="46" cm="1">
        <f t="array" ref="M297">SUM(IF((LEFT('2-1 采购订单物料明细表报表导出'!$K:$K,7)=M$1)*('2-1 采购订单物料明细表报表导出'!$D:$D=$A297),'2-1 采购订单物料明细表报表导出'!$H:$H,0))</f>
        <v>0</v>
      </c>
      <c r="N297" s="46" cm="1">
        <f t="array" ref="N297">SUM(IF((LEFT('2-1 采购订单物料明细表报表导出'!$K:$K,7)=N$1)*('2-1 采购订单物料明细表报表导出'!$D:$D=$A297),'2-1 采购订单物料明细表报表导出'!$H:$H,0))</f>
        <v>0</v>
      </c>
      <c r="O297" s="46" cm="1">
        <f t="array" ref="O297">SUM(IF((LEFT('2-1 采购订单物料明细表报表导出'!$K:$K,7)=O$1)*('2-1 采购订单物料明细表报表导出'!$D:$D=$A297),'2-1 采购订单物料明细表报表导出'!$H:$H,0))</f>
        <v>0</v>
      </c>
    </row>
    <row r="298" ht="16.5" spans="1:15">
      <c r="A298" s="17" t="s">
        <v>3718</v>
      </c>
      <c r="B298" s="47" t="s">
        <v>2120</v>
      </c>
      <c r="C298" s="48" t="s">
        <v>2121</v>
      </c>
      <c r="D298" s="46" cm="1">
        <f t="array" ref="D298">SUM(IF((LEFT('2-1 采购订单物料明细表报表导出'!$K:$K,7)=D$1)*('2-1 采购订单物料明细表报表导出'!$D:$D=$A298),'2-1 采购订单物料明细表报表导出'!$H:$H,0))</f>
        <v>0</v>
      </c>
      <c r="E298" s="46" cm="1">
        <f t="array" ref="E298">SUM(IF((LEFT('2-1 采购订单物料明细表报表导出'!$K:$K,7)=E$1)*('2-1 采购订单物料明细表报表导出'!$D:$D=$A298),'2-1 采购订单物料明细表报表导出'!$H:$H,0))</f>
        <v>0</v>
      </c>
      <c r="F298" s="46" cm="1">
        <f t="array" ref="F298">SUM(IF((LEFT('2-1 采购订单物料明细表报表导出'!$K:$K,7)=F$1)*('2-1 采购订单物料明细表报表导出'!$D:$D=$A298),'2-1 采购订单物料明细表报表导出'!$H:$H,0))</f>
        <v>0</v>
      </c>
      <c r="G298" s="46" cm="1">
        <f t="array" ref="G298">SUM(IF((LEFT('2-1 采购订单物料明细表报表导出'!$K:$K,7)=G$1)*('2-1 采购订单物料明细表报表导出'!$D:$D=$A298),'2-1 采购订单物料明细表报表导出'!$H:$H,0))</f>
        <v>0</v>
      </c>
      <c r="H298" s="46" cm="1">
        <f t="array" ref="H298">SUM(IF((LEFT('2-1 采购订单物料明细表报表导出'!$K:$K,7)=H$1)*('2-1 采购订单物料明细表报表导出'!$D:$D=$A298),'2-1 采购订单物料明细表报表导出'!$H:$H,0))</f>
        <v>0</v>
      </c>
      <c r="I298" s="46" cm="1">
        <f t="array" ref="I298">SUM(IF((LEFT('2-1 采购订单物料明细表报表导出'!$K:$K,7)=I$1)*('2-1 采购订单物料明细表报表导出'!$D:$D=$A298),'2-1 采购订单物料明细表报表导出'!$H:$H,0))</f>
        <v>0</v>
      </c>
      <c r="J298" s="46" cm="1">
        <f t="array" ref="J298">SUM(IF((LEFT('2-1 采购订单物料明细表报表导出'!$K:$K,7)=J$1)*('2-1 采购订单物料明细表报表导出'!$D:$D=$A298),'2-1 采购订单物料明细表报表导出'!$H:$H,0))</f>
        <v>0</v>
      </c>
      <c r="K298" s="46" cm="1">
        <f t="array" ref="K298">SUM(IF((LEFT('2-1 采购订单物料明细表报表导出'!$K:$K,7)=K$1)*('2-1 采购订单物料明细表报表导出'!$D:$D=$A298),'2-1 采购订单物料明细表报表导出'!$H:$H,0))</f>
        <v>0</v>
      </c>
      <c r="L298" s="46" cm="1">
        <f t="array" ref="L298">SUM(IF((LEFT('2-1 采购订单物料明细表报表导出'!$K:$K,7)=L$1)*('2-1 采购订单物料明细表报表导出'!$D:$D=$A298),'2-1 采购订单物料明细表报表导出'!$H:$H,0))</f>
        <v>0</v>
      </c>
      <c r="M298" s="46" cm="1">
        <f t="array" ref="M298">SUM(IF((LEFT('2-1 采购订单物料明细表报表导出'!$K:$K,7)=M$1)*('2-1 采购订单物料明细表报表导出'!$D:$D=$A298),'2-1 采购订单物料明细表报表导出'!$H:$H,0))</f>
        <v>0</v>
      </c>
      <c r="N298" s="46" cm="1">
        <f t="array" ref="N298">SUM(IF((LEFT('2-1 采购订单物料明细表报表导出'!$K:$K,7)=N$1)*('2-1 采购订单物料明细表报表导出'!$D:$D=$A298),'2-1 采购订单物料明细表报表导出'!$H:$H,0))</f>
        <v>0</v>
      </c>
      <c r="O298" s="46" cm="1">
        <f t="array" ref="O298">SUM(IF((LEFT('2-1 采购订单物料明细表报表导出'!$K:$K,7)=O$1)*('2-1 采购订单物料明细表报表导出'!$D:$D=$A298),'2-1 采购订单物料明细表报表导出'!$H:$H,0))</f>
        <v>0</v>
      </c>
    </row>
    <row r="299" ht="16.5" spans="1:15">
      <c r="A299" s="17" t="s">
        <v>3719</v>
      </c>
      <c r="B299" s="47" t="s">
        <v>2120</v>
      </c>
      <c r="C299" s="48" t="s">
        <v>2121</v>
      </c>
      <c r="D299" s="46" cm="1">
        <f t="array" ref="D299">SUM(IF((LEFT('2-1 采购订单物料明细表报表导出'!$K:$K,7)=D$1)*('2-1 采购订单物料明细表报表导出'!$D:$D=$A299),'2-1 采购订单物料明细表报表导出'!$H:$H,0))</f>
        <v>0</v>
      </c>
      <c r="E299" s="46" cm="1">
        <f t="array" ref="E299">SUM(IF((LEFT('2-1 采购订单物料明细表报表导出'!$K:$K,7)=E$1)*('2-1 采购订单物料明细表报表导出'!$D:$D=$A299),'2-1 采购订单物料明细表报表导出'!$H:$H,0))</f>
        <v>0</v>
      </c>
      <c r="F299" s="46" cm="1">
        <f t="array" ref="F299">SUM(IF((LEFT('2-1 采购订单物料明细表报表导出'!$K:$K,7)=F$1)*('2-1 采购订单物料明细表报表导出'!$D:$D=$A299),'2-1 采购订单物料明细表报表导出'!$H:$H,0))</f>
        <v>0</v>
      </c>
      <c r="G299" s="46" cm="1">
        <f t="array" ref="G299">SUM(IF((LEFT('2-1 采购订单物料明细表报表导出'!$K:$K,7)=G$1)*('2-1 采购订单物料明细表报表导出'!$D:$D=$A299),'2-1 采购订单物料明细表报表导出'!$H:$H,0))</f>
        <v>0</v>
      </c>
      <c r="H299" s="46" cm="1">
        <f t="array" ref="H299">SUM(IF((LEFT('2-1 采购订单物料明细表报表导出'!$K:$K,7)=H$1)*('2-1 采购订单物料明细表报表导出'!$D:$D=$A299),'2-1 采购订单物料明细表报表导出'!$H:$H,0))</f>
        <v>0</v>
      </c>
      <c r="I299" s="46" cm="1">
        <f t="array" ref="I299">SUM(IF((LEFT('2-1 采购订单物料明细表报表导出'!$K:$K,7)=I$1)*('2-1 采购订单物料明细表报表导出'!$D:$D=$A299),'2-1 采购订单物料明细表报表导出'!$H:$H,0))</f>
        <v>0</v>
      </c>
      <c r="J299" s="46" cm="1">
        <f t="array" ref="J299">SUM(IF((LEFT('2-1 采购订单物料明细表报表导出'!$K:$K,7)=J$1)*('2-1 采购订单物料明细表报表导出'!$D:$D=$A299),'2-1 采购订单物料明细表报表导出'!$H:$H,0))</f>
        <v>0</v>
      </c>
      <c r="K299" s="46" cm="1">
        <f t="array" ref="K299">SUM(IF((LEFT('2-1 采购订单物料明细表报表导出'!$K:$K,7)=K$1)*('2-1 采购订单物料明细表报表导出'!$D:$D=$A299),'2-1 采购订单物料明细表报表导出'!$H:$H,0))</f>
        <v>0</v>
      </c>
      <c r="L299" s="46" cm="1">
        <f t="array" ref="L299">SUM(IF((LEFT('2-1 采购订单物料明细表报表导出'!$K:$K,7)=L$1)*('2-1 采购订单物料明细表报表导出'!$D:$D=$A299),'2-1 采购订单物料明细表报表导出'!$H:$H,0))</f>
        <v>0</v>
      </c>
      <c r="M299" s="46" cm="1">
        <f t="array" ref="M299">SUM(IF((LEFT('2-1 采购订单物料明细表报表导出'!$K:$K,7)=M$1)*('2-1 采购订单物料明细表报表导出'!$D:$D=$A299),'2-1 采购订单物料明细表报表导出'!$H:$H,0))</f>
        <v>0</v>
      </c>
      <c r="N299" s="46" cm="1">
        <f t="array" ref="N299">SUM(IF((LEFT('2-1 采购订单物料明细表报表导出'!$K:$K,7)=N$1)*('2-1 采购订单物料明细表报表导出'!$D:$D=$A299),'2-1 采购订单物料明细表报表导出'!$H:$H,0))</f>
        <v>0</v>
      </c>
      <c r="O299" s="46" cm="1">
        <f t="array" ref="O299">SUM(IF((LEFT('2-1 采购订单物料明细表报表导出'!$K:$K,7)=O$1)*('2-1 采购订单物料明细表报表导出'!$D:$D=$A299),'2-1 采购订单物料明细表报表导出'!$H:$H,0))</f>
        <v>0</v>
      </c>
    </row>
    <row r="300" ht="16.5" spans="1:15">
      <c r="A300" s="17" t="s">
        <v>3720</v>
      </c>
      <c r="B300" s="47" t="s">
        <v>2120</v>
      </c>
      <c r="C300" s="48" t="s">
        <v>2121</v>
      </c>
      <c r="D300" s="46" cm="1">
        <f t="array" ref="D300">SUM(IF((LEFT('2-1 采购订单物料明细表报表导出'!$K:$K,7)=D$1)*('2-1 采购订单物料明细表报表导出'!$D:$D=$A300),'2-1 采购订单物料明细表报表导出'!$H:$H,0))</f>
        <v>0</v>
      </c>
      <c r="E300" s="46" cm="1">
        <f t="array" ref="E300">SUM(IF((LEFT('2-1 采购订单物料明细表报表导出'!$K:$K,7)=E$1)*('2-1 采购订单物料明细表报表导出'!$D:$D=$A300),'2-1 采购订单物料明细表报表导出'!$H:$H,0))</f>
        <v>0</v>
      </c>
      <c r="F300" s="46" cm="1">
        <f t="array" ref="F300">SUM(IF((LEFT('2-1 采购订单物料明细表报表导出'!$K:$K,7)=F$1)*('2-1 采购订单物料明细表报表导出'!$D:$D=$A300),'2-1 采购订单物料明细表报表导出'!$H:$H,0))</f>
        <v>0</v>
      </c>
      <c r="G300" s="46" cm="1">
        <f t="array" ref="G300">SUM(IF((LEFT('2-1 采购订单物料明细表报表导出'!$K:$K,7)=G$1)*('2-1 采购订单物料明细表报表导出'!$D:$D=$A300),'2-1 采购订单物料明细表报表导出'!$H:$H,0))</f>
        <v>0</v>
      </c>
      <c r="H300" s="46" cm="1">
        <f t="array" ref="H300">SUM(IF((LEFT('2-1 采购订单物料明细表报表导出'!$K:$K,7)=H$1)*('2-1 采购订单物料明细表报表导出'!$D:$D=$A300),'2-1 采购订单物料明细表报表导出'!$H:$H,0))</f>
        <v>0</v>
      </c>
      <c r="I300" s="46" cm="1">
        <f t="array" ref="I300">SUM(IF((LEFT('2-1 采购订单物料明细表报表导出'!$K:$K,7)=I$1)*('2-1 采购订单物料明细表报表导出'!$D:$D=$A300),'2-1 采购订单物料明细表报表导出'!$H:$H,0))</f>
        <v>0</v>
      </c>
      <c r="J300" s="46" cm="1">
        <f t="array" ref="J300">SUM(IF((LEFT('2-1 采购订单物料明细表报表导出'!$K:$K,7)=J$1)*('2-1 采购订单物料明细表报表导出'!$D:$D=$A300),'2-1 采购订单物料明细表报表导出'!$H:$H,0))</f>
        <v>0</v>
      </c>
      <c r="K300" s="46" cm="1">
        <f t="array" ref="K300">SUM(IF((LEFT('2-1 采购订单物料明细表报表导出'!$K:$K,7)=K$1)*('2-1 采购订单物料明细表报表导出'!$D:$D=$A300),'2-1 采购订单物料明细表报表导出'!$H:$H,0))</f>
        <v>0</v>
      </c>
      <c r="L300" s="46" cm="1">
        <f t="array" ref="L300">SUM(IF((LEFT('2-1 采购订单物料明细表报表导出'!$K:$K,7)=L$1)*('2-1 采购订单物料明细表报表导出'!$D:$D=$A300),'2-1 采购订单物料明细表报表导出'!$H:$H,0))</f>
        <v>0</v>
      </c>
      <c r="M300" s="46" cm="1">
        <f t="array" ref="M300">SUM(IF((LEFT('2-1 采购订单物料明细表报表导出'!$K:$K,7)=M$1)*('2-1 采购订单物料明细表报表导出'!$D:$D=$A300),'2-1 采购订单物料明细表报表导出'!$H:$H,0))</f>
        <v>0</v>
      </c>
      <c r="N300" s="46" cm="1">
        <f t="array" ref="N300">SUM(IF((LEFT('2-1 采购订单物料明细表报表导出'!$K:$K,7)=N$1)*('2-1 采购订单物料明细表报表导出'!$D:$D=$A300),'2-1 采购订单物料明细表报表导出'!$H:$H,0))</f>
        <v>0</v>
      </c>
      <c r="O300" s="46" cm="1">
        <f t="array" ref="O300">SUM(IF((LEFT('2-1 采购订单物料明细表报表导出'!$K:$K,7)=O$1)*('2-1 采购订单物料明细表报表导出'!$D:$D=$A300),'2-1 采购订单物料明细表报表导出'!$H:$H,0))</f>
        <v>0</v>
      </c>
    </row>
    <row r="301" ht="16.5" spans="1:15">
      <c r="A301" s="17" t="s">
        <v>3721</v>
      </c>
      <c r="B301" s="47" t="s">
        <v>2120</v>
      </c>
      <c r="C301" s="48" t="s">
        <v>2121</v>
      </c>
      <c r="D301" s="46" cm="1">
        <f t="array" ref="D301">SUM(IF((LEFT('2-1 采购订单物料明细表报表导出'!$K:$K,7)=D$1)*('2-1 采购订单物料明细表报表导出'!$D:$D=$A301),'2-1 采购订单物料明细表报表导出'!$H:$H,0))</f>
        <v>0</v>
      </c>
      <c r="E301" s="46" cm="1">
        <f t="array" ref="E301">SUM(IF((LEFT('2-1 采购订单物料明细表报表导出'!$K:$K,7)=E$1)*('2-1 采购订单物料明细表报表导出'!$D:$D=$A301),'2-1 采购订单物料明细表报表导出'!$H:$H,0))</f>
        <v>0</v>
      </c>
      <c r="F301" s="46" cm="1">
        <f t="array" ref="F301">SUM(IF((LEFT('2-1 采购订单物料明细表报表导出'!$K:$K,7)=F$1)*('2-1 采购订单物料明细表报表导出'!$D:$D=$A301),'2-1 采购订单物料明细表报表导出'!$H:$H,0))</f>
        <v>0</v>
      </c>
      <c r="G301" s="46" cm="1">
        <f t="array" ref="G301">SUM(IF((LEFT('2-1 采购订单物料明细表报表导出'!$K:$K,7)=G$1)*('2-1 采购订单物料明细表报表导出'!$D:$D=$A301),'2-1 采购订单物料明细表报表导出'!$H:$H,0))</f>
        <v>0</v>
      </c>
      <c r="H301" s="46" cm="1">
        <f t="array" ref="H301">SUM(IF((LEFT('2-1 采购订单物料明细表报表导出'!$K:$K,7)=H$1)*('2-1 采购订单物料明细表报表导出'!$D:$D=$A301),'2-1 采购订单物料明细表报表导出'!$H:$H,0))</f>
        <v>0</v>
      </c>
      <c r="I301" s="46" cm="1">
        <f t="array" ref="I301">SUM(IF((LEFT('2-1 采购订单物料明细表报表导出'!$K:$K,7)=I$1)*('2-1 采购订单物料明细表报表导出'!$D:$D=$A301),'2-1 采购订单物料明细表报表导出'!$H:$H,0))</f>
        <v>0</v>
      </c>
      <c r="J301" s="46" cm="1">
        <f t="array" ref="J301">SUM(IF((LEFT('2-1 采购订单物料明细表报表导出'!$K:$K,7)=J$1)*('2-1 采购订单物料明细表报表导出'!$D:$D=$A301),'2-1 采购订单物料明细表报表导出'!$H:$H,0))</f>
        <v>0</v>
      </c>
      <c r="K301" s="46" cm="1">
        <f t="array" ref="K301">SUM(IF((LEFT('2-1 采购订单物料明细表报表导出'!$K:$K,7)=K$1)*('2-1 采购订单物料明细表报表导出'!$D:$D=$A301),'2-1 采购订单物料明细表报表导出'!$H:$H,0))</f>
        <v>0</v>
      </c>
      <c r="L301" s="46" cm="1">
        <f t="array" ref="L301">SUM(IF((LEFT('2-1 采购订单物料明细表报表导出'!$K:$K,7)=L$1)*('2-1 采购订单物料明细表报表导出'!$D:$D=$A301),'2-1 采购订单物料明细表报表导出'!$H:$H,0))</f>
        <v>0</v>
      </c>
      <c r="M301" s="46" cm="1">
        <f t="array" ref="M301">SUM(IF((LEFT('2-1 采购订单物料明细表报表导出'!$K:$K,7)=M$1)*('2-1 采购订单物料明细表报表导出'!$D:$D=$A301),'2-1 采购订单物料明细表报表导出'!$H:$H,0))</f>
        <v>0</v>
      </c>
      <c r="N301" s="46" cm="1">
        <f t="array" ref="N301">SUM(IF((LEFT('2-1 采购订单物料明细表报表导出'!$K:$K,7)=N$1)*('2-1 采购订单物料明细表报表导出'!$D:$D=$A301),'2-1 采购订单物料明细表报表导出'!$H:$H,0))</f>
        <v>0</v>
      </c>
      <c r="O301" s="46" cm="1">
        <f t="array" ref="O301">SUM(IF((LEFT('2-1 采购订单物料明细表报表导出'!$K:$K,7)=O$1)*('2-1 采购订单物料明细表报表导出'!$D:$D=$A301),'2-1 采购订单物料明细表报表导出'!$H:$H,0))</f>
        <v>0</v>
      </c>
    </row>
    <row r="302" ht="16.5" spans="1:15">
      <c r="A302" s="17" t="s">
        <v>2980</v>
      </c>
      <c r="B302" s="47" t="s">
        <v>2120</v>
      </c>
      <c r="C302" s="48" t="s">
        <v>2121</v>
      </c>
      <c r="D302" s="46" cm="1">
        <f t="array" ref="D302">SUM(IF((LEFT('2-1 采购订单物料明细表报表导出'!$K:$K,7)=D$1)*('2-1 采购订单物料明细表报表导出'!$D:$D=$A302),'2-1 采购订单物料明细表报表导出'!$H:$H,0))</f>
        <v>0</v>
      </c>
      <c r="E302" s="46" cm="1">
        <f t="array" ref="E302">SUM(IF((LEFT('2-1 采购订单物料明细表报表导出'!$K:$K,7)=E$1)*('2-1 采购订单物料明细表报表导出'!$D:$D=$A302),'2-1 采购订单物料明细表报表导出'!$H:$H,0))</f>
        <v>0</v>
      </c>
      <c r="F302" s="46" cm="1">
        <f t="array" ref="F302">SUM(IF((LEFT('2-1 采购订单物料明细表报表导出'!$K:$K,7)=F$1)*('2-1 采购订单物料明细表报表导出'!$D:$D=$A302),'2-1 采购订单物料明细表报表导出'!$H:$H,0))</f>
        <v>0</v>
      </c>
      <c r="G302" s="46" cm="1">
        <f t="array" ref="G302">SUM(IF((LEFT('2-1 采购订单物料明细表报表导出'!$K:$K,7)=G$1)*('2-1 采购订单物料明细表报表导出'!$D:$D=$A302),'2-1 采购订单物料明细表报表导出'!$H:$H,0))</f>
        <v>136.34</v>
      </c>
      <c r="H302" s="46" cm="1">
        <f t="array" ref="H302">SUM(IF((LEFT('2-1 采购订单物料明细表报表导出'!$K:$K,7)=H$1)*('2-1 采购订单物料明细表报表导出'!$D:$D=$A302),'2-1 采购订单物料明细表报表导出'!$H:$H,0))</f>
        <v>0</v>
      </c>
      <c r="I302" s="46" cm="1">
        <f t="array" ref="I302">SUM(IF((LEFT('2-1 采购订单物料明细表报表导出'!$K:$K,7)=I$1)*('2-1 采购订单物料明细表报表导出'!$D:$D=$A302),'2-1 采购订单物料明细表报表导出'!$H:$H,0))</f>
        <v>0</v>
      </c>
      <c r="J302" s="46" cm="1">
        <f t="array" ref="J302">SUM(IF((LEFT('2-1 采购订单物料明细表报表导出'!$K:$K,7)=J$1)*('2-1 采购订单物料明细表报表导出'!$D:$D=$A302),'2-1 采购订单物料明细表报表导出'!$H:$H,0))</f>
        <v>0</v>
      </c>
      <c r="K302" s="46" cm="1">
        <f t="array" ref="K302">SUM(IF((LEFT('2-1 采购订单物料明细表报表导出'!$K:$K,7)=K$1)*('2-1 采购订单物料明细表报表导出'!$D:$D=$A302),'2-1 采购订单物料明细表报表导出'!$H:$H,0))</f>
        <v>0</v>
      </c>
      <c r="L302" s="46" cm="1">
        <f t="array" ref="L302">SUM(IF((LEFT('2-1 采购订单物料明细表报表导出'!$K:$K,7)=L$1)*('2-1 采购订单物料明细表报表导出'!$D:$D=$A302),'2-1 采购订单物料明细表报表导出'!$H:$H,0))</f>
        <v>0</v>
      </c>
      <c r="M302" s="46" cm="1">
        <f t="array" ref="M302">SUM(IF((LEFT('2-1 采购订单物料明细表报表导出'!$K:$K,7)=M$1)*('2-1 采购订单物料明细表报表导出'!$D:$D=$A302),'2-1 采购订单物料明细表报表导出'!$H:$H,0))</f>
        <v>0</v>
      </c>
      <c r="N302" s="46" cm="1">
        <f t="array" ref="N302">SUM(IF((LEFT('2-1 采购订单物料明细表报表导出'!$K:$K,7)=N$1)*('2-1 采购订单物料明细表报表导出'!$D:$D=$A302),'2-1 采购订单物料明细表报表导出'!$H:$H,0))</f>
        <v>0</v>
      </c>
      <c r="O302" s="46" cm="1">
        <f t="array" ref="O302">SUM(IF((LEFT('2-1 采购订单物料明细表报表导出'!$K:$K,7)=O$1)*('2-1 采购订单物料明细表报表导出'!$D:$D=$A302),'2-1 采购订单物料明细表报表导出'!$H:$H,0))</f>
        <v>0</v>
      </c>
    </row>
    <row r="303" ht="16.5" spans="1:15">
      <c r="A303" s="17" t="s">
        <v>3722</v>
      </c>
      <c r="B303" s="47" t="s">
        <v>2057</v>
      </c>
      <c r="C303" s="48" t="s">
        <v>2058</v>
      </c>
      <c r="D303" s="46" cm="1">
        <f t="array" ref="D303">SUM(IF((LEFT('2-1 采购订单物料明细表报表导出'!$K:$K,7)=D$1)*('2-1 采购订单物料明细表报表导出'!$D:$D=$A303),'2-1 采购订单物料明细表报表导出'!$H:$H,0))</f>
        <v>0</v>
      </c>
      <c r="E303" s="46" cm="1">
        <f t="array" ref="E303">SUM(IF((LEFT('2-1 采购订单物料明细表报表导出'!$K:$K,7)=E$1)*('2-1 采购订单物料明细表报表导出'!$D:$D=$A303),'2-1 采购订单物料明细表报表导出'!$H:$H,0))</f>
        <v>0</v>
      </c>
      <c r="F303" s="46" cm="1">
        <f t="array" ref="F303">SUM(IF((LEFT('2-1 采购订单物料明细表报表导出'!$K:$K,7)=F$1)*('2-1 采购订单物料明细表报表导出'!$D:$D=$A303),'2-1 采购订单物料明细表报表导出'!$H:$H,0))</f>
        <v>0</v>
      </c>
      <c r="G303" s="46" cm="1">
        <f t="array" ref="G303">SUM(IF((LEFT('2-1 采购订单物料明细表报表导出'!$K:$K,7)=G$1)*('2-1 采购订单物料明细表报表导出'!$D:$D=$A303),'2-1 采购订单物料明细表报表导出'!$H:$H,0))</f>
        <v>0</v>
      </c>
      <c r="H303" s="46" cm="1">
        <f t="array" ref="H303">SUM(IF((LEFT('2-1 采购订单物料明细表报表导出'!$K:$K,7)=H$1)*('2-1 采购订单物料明细表报表导出'!$D:$D=$A303),'2-1 采购订单物料明细表报表导出'!$H:$H,0))</f>
        <v>0</v>
      </c>
      <c r="I303" s="46" cm="1">
        <f t="array" ref="I303">SUM(IF((LEFT('2-1 采购订单物料明细表报表导出'!$K:$K,7)=I$1)*('2-1 采购订单物料明细表报表导出'!$D:$D=$A303),'2-1 采购订单物料明细表报表导出'!$H:$H,0))</f>
        <v>0</v>
      </c>
      <c r="J303" s="46" cm="1">
        <f t="array" ref="J303">SUM(IF((LEFT('2-1 采购订单物料明细表报表导出'!$K:$K,7)=J$1)*('2-1 采购订单物料明细表报表导出'!$D:$D=$A303),'2-1 采购订单物料明细表报表导出'!$H:$H,0))</f>
        <v>0</v>
      </c>
      <c r="K303" s="46" cm="1">
        <f t="array" ref="K303">SUM(IF((LEFT('2-1 采购订单物料明细表报表导出'!$K:$K,7)=K$1)*('2-1 采购订单物料明细表报表导出'!$D:$D=$A303),'2-1 采购订单物料明细表报表导出'!$H:$H,0))</f>
        <v>0</v>
      </c>
      <c r="L303" s="46" cm="1">
        <f t="array" ref="L303">SUM(IF((LEFT('2-1 采购订单物料明细表报表导出'!$K:$K,7)=L$1)*('2-1 采购订单物料明细表报表导出'!$D:$D=$A303),'2-1 采购订单物料明细表报表导出'!$H:$H,0))</f>
        <v>0</v>
      </c>
      <c r="M303" s="46" cm="1">
        <f t="array" ref="M303">SUM(IF((LEFT('2-1 采购订单物料明细表报表导出'!$K:$K,7)=M$1)*('2-1 采购订单物料明细表报表导出'!$D:$D=$A303),'2-1 采购订单物料明细表报表导出'!$H:$H,0))</f>
        <v>0</v>
      </c>
      <c r="N303" s="46" cm="1">
        <f t="array" ref="N303">SUM(IF((LEFT('2-1 采购订单物料明细表报表导出'!$K:$K,7)=N$1)*('2-1 采购订单物料明细表报表导出'!$D:$D=$A303),'2-1 采购订单物料明细表报表导出'!$H:$H,0))</f>
        <v>0</v>
      </c>
      <c r="O303" s="46" cm="1">
        <f t="array" ref="O303">SUM(IF((LEFT('2-1 采购订单物料明细表报表导出'!$K:$K,7)=O$1)*('2-1 采购订单物料明细表报表导出'!$D:$D=$A303),'2-1 采购订单物料明细表报表导出'!$H:$H,0))</f>
        <v>0</v>
      </c>
    </row>
    <row r="304" ht="16.5" spans="1:15">
      <c r="A304" s="17" t="s">
        <v>3723</v>
      </c>
      <c r="B304" s="47" t="s">
        <v>2057</v>
      </c>
      <c r="C304" s="48" t="s">
        <v>2058</v>
      </c>
      <c r="D304" s="46" cm="1">
        <f t="array" ref="D304">SUM(IF((LEFT('2-1 采购订单物料明细表报表导出'!$K:$K,7)=D$1)*('2-1 采购订单物料明细表报表导出'!$D:$D=$A304),'2-1 采购订单物料明细表报表导出'!$H:$H,0))</f>
        <v>0</v>
      </c>
      <c r="E304" s="46" cm="1">
        <f t="array" ref="E304">SUM(IF((LEFT('2-1 采购订单物料明细表报表导出'!$K:$K,7)=E$1)*('2-1 采购订单物料明细表报表导出'!$D:$D=$A304),'2-1 采购订单物料明细表报表导出'!$H:$H,0))</f>
        <v>0</v>
      </c>
      <c r="F304" s="46" cm="1">
        <f t="array" ref="F304">SUM(IF((LEFT('2-1 采购订单物料明细表报表导出'!$K:$K,7)=F$1)*('2-1 采购订单物料明细表报表导出'!$D:$D=$A304),'2-1 采购订单物料明细表报表导出'!$H:$H,0))</f>
        <v>0</v>
      </c>
      <c r="G304" s="46" cm="1">
        <f t="array" ref="G304">SUM(IF((LEFT('2-1 采购订单物料明细表报表导出'!$K:$K,7)=G$1)*('2-1 采购订单物料明细表报表导出'!$D:$D=$A304),'2-1 采购订单物料明细表报表导出'!$H:$H,0))</f>
        <v>0</v>
      </c>
      <c r="H304" s="46" cm="1">
        <f t="array" ref="H304">SUM(IF((LEFT('2-1 采购订单物料明细表报表导出'!$K:$K,7)=H$1)*('2-1 采购订单物料明细表报表导出'!$D:$D=$A304),'2-1 采购订单物料明细表报表导出'!$H:$H,0))</f>
        <v>0</v>
      </c>
      <c r="I304" s="46" cm="1">
        <f t="array" ref="I304">SUM(IF((LEFT('2-1 采购订单物料明细表报表导出'!$K:$K,7)=I$1)*('2-1 采购订单物料明细表报表导出'!$D:$D=$A304),'2-1 采购订单物料明细表报表导出'!$H:$H,0))</f>
        <v>0</v>
      </c>
      <c r="J304" s="46" cm="1">
        <f t="array" ref="J304">SUM(IF((LEFT('2-1 采购订单物料明细表报表导出'!$K:$K,7)=J$1)*('2-1 采购订单物料明细表报表导出'!$D:$D=$A304),'2-1 采购订单物料明细表报表导出'!$H:$H,0))</f>
        <v>0</v>
      </c>
      <c r="K304" s="46" cm="1">
        <f t="array" ref="K304">SUM(IF((LEFT('2-1 采购订单物料明细表报表导出'!$K:$K,7)=K$1)*('2-1 采购订单物料明细表报表导出'!$D:$D=$A304),'2-1 采购订单物料明细表报表导出'!$H:$H,0))</f>
        <v>0</v>
      </c>
      <c r="L304" s="46" cm="1">
        <f t="array" ref="L304">SUM(IF((LEFT('2-1 采购订单物料明细表报表导出'!$K:$K,7)=L$1)*('2-1 采购订单物料明细表报表导出'!$D:$D=$A304),'2-1 采购订单物料明细表报表导出'!$H:$H,0))</f>
        <v>0</v>
      </c>
      <c r="M304" s="46" cm="1">
        <f t="array" ref="M304">SUM(IF((LEFT('2-1 采购订单物料明细表报表导出'!$K:$K,7)=M$1)*('2-1 采购订单物料明细表报表导出'!$D:$D=$A304),'2-1 采购订单物料明细表报表导出'!$H:$H,0))</f>
        <v>0</v>
      </c>
      <c r="N304" s="46" cm="1">
        <f t="array" ref="N304">SUM(IF((LEFT('2-1 采购订单物料明细表报表导出'!$K:$K,7)=N$1)*('2-1 采购订单物料明细表报表导出'!$D:$D=$A304),'2-1 采购订单物料明细表报表导出'!$H:$H,0))</f>
        <v>0</v>
      </c>
      <c r="O304" s="46" cm="1">
        <f t="array" ref="O304">SUM(IF((LEFT('2-1 采购订单物料明细表报表导出'!$K:$K,7)=O$1)*('2-1 采购订单物料明细表报表导出'!$D:$D=$A304),'2-1 采购订单物料明细表报表导出'!$H:$H,0))</f>
        <v>0</v>
      </c>
    </row>
    <row r="305" ht="16.5" spans="1:15">
      <c r="A305" s="17" t="s">
        <v>3724</v>
      </c>
      <c r="B305" s="47" t="s">
        <v>2057</v>
      </c>
      <c r="C305" s="48" t="s">
        <v>2058</v>
      </c>
      <c r="D305" s="46" cm="1">
        <f t="array" ref="D305">SUM(IF((LEFT('2-1 采购订单物料明细表报表导出'!$K:$K,7)=D$1)*('2-1 采购订单物料明细表报表导出'!$D:$D=$A305),'2-1 采购订单物料明细表报表导出'!$H:$H,0))</f>
        <v>0</v>
      </c>
      <c r="E305" s="46" cm="1">
        <f t="array" ref="E305">SUM(IF((LEFT('2-1 采购订单物料明细表报表导出'!$K:$K,7)=E$1)*('2-1 采购订单物料明细表报表导出'!$D:$D=$A305),'2-1 采购订单物料明细表报表导出'!$H:$H,0))</f>
        <v>0</v>
      </c>
      <c r="F305" s="46" cm="1">
        <f t="array" ref="F305">SUM(IF((LEFT('2-1 采购订单物料明细表报表导出'!$K:$K,7)=F$1)*('2-1 采购订单物料明细表报表导出'!$D:$D=$A305),'2-1 采购订单物料明细表报表导出'!$H:$H,0))</f>
        <v>0</v>
      </c>
      <c r="G305" s="46" cm="1">
        <f t="array" ref="G305">SUM(IF((LEFT('2-1 采购订单物料明细表报表导出'!$K:$K,7)=G$1)*('2-1 采购订单物料明细表报表导出'!$D:$D=$A305),'2-1 采购订单物料明细表报表导出'!$H:$H,0))</f>
        <v>0</v>
      </c>
      <c r="H305" s="46" cm="1">
        <f t="array" ref="H305">SUM(IF((LEFT('2-1 采购订单物料明细表报表导出'!$K:$K,7)=H$1)*('2-1 采购订单物料明细表报表导出'!$D:$D=$A305),'2-1 采购订单物料明细表报表导出'!$H:$H,0))</f>
        <v>0</v>
      </c>
      <c r="I305" s="46" cm="1">
        <f t="array" ref="I305">SUM(IF((LEFT('2-1 采购订单物料明细表报表导出'!$K:$K,7)=I$1)*('2-1 采购订单物料明细表报表导出'!$D:$D=$A305),'2-1 采购订单物料明细表报表导出'!$H:$H,0))</f>
        <v>0</v>
      </c>
      <c r="J305" s="46" cm="1">
        <f t="array" ref="J305">SUM(IF((LEFT('2-1 采购订单物料明细表报表导出'!$K:$K,7)=J$1)*('2-1 采购订单物料明细表报表导出'!$D:$D=$A305),'2-1 采购订单物料明细表报表导出'!$H:$H,0))</f>
        <v>0</v>
      </c>
      <c r="K305" s="46" cm="1">
        <f t="array" ref="K305">SUM(IF((LEFT('2-1 采购订单物料明细表报表导出'!$K:$K,7)=K$1)*('2-1 采购订单物料明细表报表导出'!$D:$D=$A305),'2-1 采购订单物料明细表报表导出'!$H:$H,0))</f>
        <v>0</v>
      </c>
      <c r="L305" s="46" cm="1">
        <f t="array" ref="L305">SUM(IF((LEFT('2-1 采购订单物料明细表报表导出'!$K:$K,7)=L$1)*('2-1 采购订单物料明细表报表导出'!$D:$D=$A305),'2-1 采购订单物料明细表报表导出'!$H:$H,0))</f>
        <v>0</v>
      </c>
      <c r="M305" s="46" cm="1">
        <f t="array" ref="M305">SUM(IF((LEFT('2-1 采购订单物料明细表报表导出'!$K:$K,7)=M$1)*('2-1 采购订单物料明细表报表导出'!$D:$D=$A305),'2-1 采购订单物料明细表报表导出'!$H:$H,0))</f>
        <v>0</v>
      </c>
      <c r="N305" s="46" cm="1">
        <f t="array" ref="N305">SUM(IF((LEFT('2-1 采购订单物料明细表报表导出'!$K:$K,7)=N$1)*('2-1 采购订单物料明细表报表导出'!$D:$D=$A305),'2-1 采购订单物料明细表报表导出'!$H:$H,0))</f>
        <v>0</v>
      </c>
      <c r="O305" s="46" cm="1">
        <f t="array" ref="O305">SUM(IF((LEFT('2-1 采购订单物料明细表报表导出'!$K:$K,7)=O$1)*('2-1 采购订单物料明细表报表导出'!$D:$D=$A305),'2-1 采购订单物料明细表报表导出'!$H:$H,0))</f>
        <v>0</v>
      </c>
    </row>
    <row r="306" ht="16.5" spans="1:15">
      <c r="A306" s="17" t="s">
        <v>3725</v>
      </c>
      <c r="B306" s="47" t="s">
        <v>2057</v>
      </c>
      <c r="C306" s="48" t="s">
        <v>2058</v>
      </c>
      <c r="D306" s="46" cm="1">
        <f t="array" ref="D306">SUM(IF((LEFT('2-1 采购订单物料明细表报表导出'!$K:$K,7)=D$1)*('2-1 采购订单物料明细表报表导出'!$D:$D=$A306),'2-1 采购订单物料明细表报表导出'!$H:$H,0))</f>
        <v>0</v>
      </c>
      <c r="E306" s="46" cm="1">
        <f t="array" ref="E306">SUM(IF((LEFT('2-1 采购订单物料明细表报表导出'!$K:$K,7)=E$1)*('2-1 采购订单物料明细表报表导出'!$D:$D=$A306),'2-1 采购订单物料明细表报表导出'!$H:$H,0))</f>
        <v>0</v>
      </c>
      <c r="F306" s="46" cm="1">
        <f t="array" ref="F306">SUM(IF((LEFT('2-1 采购订单物料明细表报表导出'!$K:$K,7)=F$1)*('2-1 采购订单物料明细表报表导出'!$D:$D=$A306),'2-1 采购订单物料明细表报表导出'!$H:$H,0))</f>
        <v>0</v>
      </c>
      <c r="G306" s="46" cm="1">
        <f t="array" ref="G306">SUM(IF((LEFT('2-1 采购订单物料明细表报表导出'!$K:$K,7)=G$1)*('2-1 采购订单物料明细表报表导出'!$D:$D=$A306),'2-1 采购订单物料明细表报表导出'!$H:$H,0))</f>
        <v>0</v>
      </c>
      <c r="H306" s="46" cm="1">
        <f t="array" ref="H306">SUM(IF((LEFT('2-1 采购订单物料明细表报表导出'!$K:$K,7)=H$1)*('2-1 采购订单物料明细表报表导出'!$D:$D=$A306),'2-1 采购订单物料明细表报表导出'!$H:$H,0))</f>
        <v>0</v>
      </c>
      <c r="I306" s="46" cm="1">
        <f t="array" ref="I306">SUM(IF((LEFT('2-1 采购订单物料明细表报表导出'!$K:$K,7)=I$1)*('2-1 采购订单物料明细表报表导出'!$D:$D=$A306),'2-1 采购订单物料明细表报表导出'!$H:$H,0))</f>
        <v>0</v>
      </c>
      <c r="J306" s="46" cm="1">
        <f t="array" ref="J306">SUM(IF((LEFT('2-1 采购订单物料明细表报表导出'!$K:$K,7)=J$1)*('2-1 采购订单物料明细表报表导出'!$D:$D=$A306),'2-1 采购订单物料明细表报表导出'!$H:$H,0))</f>
        <v>0</v>
      </c>
      <c r="K306" s="46" cm="1">
        <f t="array" ref="K306">SUM(IF((LEFT('2-1 采购订单物料明细表报表导出'!$K:$K,7)=K$1)*('2-1 采购订单物料明细表报表导出'!$D:$D=$A306),'2-1 采购订单物料明细表报表导出'!$H:$H,0))</f>
        <v>0</v>
      </c>
      <c r="L306" s="46" cm="1">
        <f t="array" ref="L306">SUM(IF((LEFT('2-1 采购订单物料明细表报表导出'!$K:$K,7)=L$1)*('2-1 采购订单物料明细表报表导出'!$D:$D=$A306),'2-1 采购订单物料明细表报表导出'!$H:$H,0))</f>
        <v>0</v>
      </c>
      <c r="M306" s="46" cm="1">
        <f t="array" ref="M306">SUM(IF((LEFT('2-1 采购订单物料明细表报表导出'!$K:$K,7)=M$1)*('2-1 采购订单物料明细表报表导出'!$D:$D=$A306),'2-1 采购订单物料明细表报表导出'!$H:$H,0))</f>
        <v>0</v>
      </c>
      <c r="N306" s="46" cm="1">
        <f t="array" ref="N306">SUM(IF((LEFT('2-1 采购订单物料明细表报表导出'!$K:$K,7)=N$1)*('2-1 采购订单物料明细表报表导出'!$D:$D=$A306),'2-1 采购订单物料明细表报表导出'!$H:$H,0))</f>
        <v>0</v>
      </c>
      <c r="O306" s="46" cm="1">
        <f t="array" ref="O306">SUM(IF((LEFT('2-1 采购订单物料明细表报表导出'!$K:$K,7)=O$1)*('2-1 采购订单物料明细表报表导出'!$D:$D=$A306),'2-1 采购订单物料明细表报表导出'!$H:$H,0))</f>
        <v>0</v>
      </c>
    </row>
    <row r="307" ht="16.5" spans="1:15">
      <c r="A307" s="17" t="s">
        <v>3726</v>
      </c>
      <c r="B307" s="47" t="s">
        <v>2057</v>
      </c>
      <c r="C307" s="48" t="s">
        <v>2058</v>
      </c>
      <c r="D307" s="46" cm="1">
        <f t="array" ref="D307">SUM(IF((LEFT('2-1 采购订单物料明细表报表导出'!$K:$K,7)=D$1)*('2-1 采购订单物料明细表报表导出'!$D:$D=$A307),'2-1 采购订单物料明细表报表导出'!$H:$H,0))</f>
        <v>0</v>
      </c>
      <c r="E307" s="46" cm="1">
        <f t="array" ref="E307">SUM(IF((LEFT('2-1 采购订单物料明细表报表导出'!$K:$K,7)=E$1)*('2-1 采购订单物料明细表报表导出'!$D:$D=$A307),'2-1 采购订单物料明细表报表导出'!$H:$H,0))</f>
        <v>0</v>
      </c>
      <c r="F307" s="46" cm="1">
        <f t="array" ref="F307">SUM(IF((LEFT('2-1 采购订单物料明细表报表导出'!$K:$K,7)=F$1)*('2-1 采购订单物料明细表报表导出'!$D:$D=$A307),'2-1 采购订单物料明细表报表导出'!$H:$H,0))</f>
        <v>0</v>
      </c>
      <c r="G307" s="46" cm="1">
        <f t="array" ref="G307">SUM(IF((LEFT('2-1 采购订单物料明细表报表导出'!$K:$K,7)=G$1)*('2-1 采购订单物料明细表报表导出'!$D:$D=$A307),'2-1 采购订单物料明细表报表导出'!$H:$H,0))</f>
        <v>0</v>
      </c>
      <c r="H307" s="46" cm="1">
        <f t="array" ref="H307">SUM(IF((LEFT('2-1 采购订单物料明细表报表导出'!$K:$K,7)=H$1)*('2-1 采购订单物料明细表报表导出'!$D:$D=$A307),'2-1 采购订单物料明细表报表导出'!$H:$H,0))</f>
        <v>0</v>
      </c>
      <c r="I307" s="46" cm="1">
        <f t="array" ref="I307">SUM(IF((LEFT('2-1 采购订单物料明细表报表导出'!$K:$K,7)=I$1)*('2-1 采购订单物料明细表报表导出'!$D:$D=$A307),'2-1 采购订单物料明细表报表导出'!$H:$H,0))</f>
        <v>0</v>
      </c>
      <c r="J307" s="46" cm="1">
        <f t="array" ref="J307">SUM(IF((LEFT('2-1 采购订单物料明细表报表导出'!$K:$K,7)=J$1)*('2-1 采购订单物料明细表报表导出'!$D:$D=$A307),'2-1 采购订单物料明细表报表导出'!$H:$H,0))</f>
        <v>0</v>
      </c>
      <c r="K307" s="46" cm="1">
        <f t="array" ref="K307">SUM(IF((LEFT('2-1 采购订单物料明细表报表导出'!$K:$K,7)=K$1)*('2-1 采购订单物料明细表报表导出'!$D:$D=$A307),'2-1 采购订单物料明细表报表导出'!$H:$H,0))</f>
        <v>0</v>
      </c>
      <c r="L307" s="46" cm="1">
        <f t="array" ref="L307">SUM(IF((LEFT('2-1 采购订单物料明细表报表导出'!$K:$K,7)=L$1)*('2-1 采购订单物料明细表报表导出'!$D:$D=$A307),'2-1 采购订单物料明细表报表导出'!$H:$H,0))</f>
        <v>0</v>
      </c>
      <c r="M307" s="46" cm="1">
        <f t="array" ref="M307">SUM(IF((LEFT('2-1 采购订单物料明细表报表导出'!$K:$K,7)=M$1)*('2-1 采购订单物料明细表报表导出'!$D:$D=$A307),'2-1 采购订单物料明细表报表导出'!$H:$H,0))</f>
        <v>0</v>
      </c>
      <c r="N307" s="46" cm="1">
        <f t="array" ref="N307">SUM(IF((LEFT('2-1 采购订单物料明细表报表导出'!$K:$K,7)=N$1)*('2-1 采购订单物料明细表报表导出'!$D:$D=$A307),'2-1 采购订单物料明细表报表导出'!$H:$H,0))</f>
        <v>0</v>
      </c>
      <c r="O307" s="46" cm="1">
        <f t="array" ref="O307">SUM(IF((LEFT('2-1 采购订单物料明细表报表导出'!$K:$K,7)=O$1)*('2-1 采购订单物料明细表报表导出'!$D:$D=$A307),'2-1 采购订单物料明细表报表导出'!$H:$H,0))</f>
        <v>0</v>
      </c>
    </row>
    <row r="308" ht="16.5" spans="1:15">
      <c r="A308" s="17" t="s">
        <v>3727</v>
      </c>
      <c r="B308" s="47" t="s">
        <v>2057</v>
      </c>
      <c r="C308" s="48" t="s">
        <v>2058</v>
      </c>
      <c r="D308" s="46" cm="1">
        <f t="array" ref="D308">SUM(IF((LEFT('2-1 采购订单物料明细表报表导出'!$K:$K,7)=D$1)*('2-1 采购订单物料明细表报表导出'!$D:$D=$A308),'2-1 采购订单物料明细表报表导出'!$H:$H,0))</f>
        <v>0</v>
      </c>
      <c r="E308" s="46" cm="1">
        <f t="array" ref="E308">SUM(IF((LEFT('2-1 采购订单物料明细表报表导出'!$K:$K,7)=E$1)*('2-1 采购订单物料明细表报表导出'!$D:$D=$A308),'2-1 采购订单物料明细表报表导出'!$H:$H,0))</f>
        <v>0</v>
      </c>
      <c r="F308" s="46" cm="1">
        <f t="array" ref="F308">SUM(IF((LEFT('2-1 采购订单物料明细表报表导出'!$K:$K,7)=F$1)*('2-1 采购订单物料明细表报表导出'!$D:$D=$A308),'2-1 采购订单物料明细表报表导出'!$H:$H,0))</f>
        <v>0</v>
      </c>
      <c r="G308" s="46" cm="1">
        <f t="array" ref="G308">SUM(IF((LEFT('2-1 采购订单物料明细表报表导出'!$K:$K,7)=G$1)*('2-1 采购订单物料明细表报表导出'!$D:$D=$A308),'2-1 采购订单物料明细表报表导出'!$H:$H,0))</f>
        <v>0</v>
      </c>
      <c r="H308" s="46" cm="1">
        <f t="array" ref="H308">SUM(IF((LEFT('2-1 采购订单物料明细表报表导出'!$K:$K,7)=H$1)*('2-1 采购订单物料明细表报表导出'!$D:$D=$A308),'2-1 采购订单物料明细表报表导出'!$H:$H,0))</f>
        <v>0</v>
      </c>
      <c r="I308" s="46" cm="1">
        <f t="array" ref="I308">SUM(IF((LEFT('2-1 采购订单物料明细表报表导出'!$K:$K,7)=I$1)*('2-1 采购订单物料明细表报表导出'!$D:$D=$A308),'2-1 采购订单物料明细表报表导出'!$H:$H,0))</f>
        <v>0</v>
      </c>
      <c r="J308" s="46" cm="1">
        <f t="array" ref="J308">SUM(IF((LEFT('2-1 采购订单物料明细表报表导出'!$K:$K,7)=J$1)*('2-1 采购订单物料明细表报表导出'!$D:$D=$A308),'2-1 采购订单物料明细表报表导出'!$H:$H,0))</f>
        <v>0</v>
      </c>
      <c r="K308" s="46" cm="1">
        <f t="array" ref="K308">SUM(IF((LEFT('2-1 采购订单物料明细表报表导出'!$K:$K,7)=K$1)*('2-1 采购订单物料明细表报表导出'!$D:$D=$A308),'2-1 采购订单物料明细表报表导出'!$H:$H,0))</f>
        <v>0</v>
      </c>
      <c r="L308" s="46" cm="1">
        <f t="array" ref="L308">SUM(IF((LEFT('2-1 采购订单物料明细表报表导出'!$K:$K,7)=L$1)*('2-1 采购订单物料明细表报表导出'!$D:$D=$A308),'2-1 采购订单物料明细表报表导出'!$H:$H,0))</f>
        <v>0</v>
      </c>
      <c r="M308" s="46" cm="1">
        <f t="array" ref="M308">SUM(IF((LEFT('2-1 采购订单物料明细表报表导出'!$K:$K,7)=M$1)*('2-1 采购订单物料明细表报表导出'!$D:$D=$A308),'2-1 采购订单物料明细表报表导出'!$H:$H,0))</f>
        <v>0</v>
      </c>
      <c r="N308" s="46" cm="1">
        <f t="array" ref="N308">SUM(IF((LEFT('2-1 采购订单物料明细表报表导出'!$K:$K,7)=N$1)*('2-1 采购订单物料明细表报表导出'!$D:$D=$A308),'2-1 采购订单物料明细表报表导出'!$H:$H,0))</f>
        <v>0</v>
      </c>
      <c r="O308" s="46" cm="1">
        <f t="array" ref="O308">SUM(IF((LEFT('2-1 采购订单物料明细表报表导出'!$K:$K,7)=O$1)*('2-1 采购订单物料明细表报表导出'!$D:$D=$A308),'2-1 采购订单物料明细表报表导出'!$H:$H,0))</f>
        <v>0</v>
      </c>
    </row>
    <row r="309" ht="16.5" spans="1:15">
      <c r="A309" s="17" t="s">
        <v>3728</v>
      </c>
      <c r="B309" s="47" t="s">
        <v>2080</v>
      </c>
      <c r="C309" s="48" t="s">
        <v>2081</v>
      </c>
      <c r="D309" s="46" cm="1">
        <f t="array" ref="D309">SUM(IF((LEFT('2-1 采购订单物料明细表报表导出'!$K:$K,7)=D$1)*('2-1 采购订单物料明细表报表导出'!$D:$D=$A309),'2-1 采购订单物料明细表报表导出'!$H:$H,0))</f>
        <v>0</v>
      </c>
      <c r="E309" s="46" cm="1">
        <f t="array" ref="E309">SUM(IF((LEFT('2-1 采购订单物料明细表报表导出'!$K:$K,7)=E$1)*('2-1 采购订单物料明细表报表导出'!$D:$D=$A309),'2-1 采购订单物料明细表报表导出'!$H:$H,0))</f>
        <v>0</v>
      </c>
      <c r="F309" s="46" cm="1">
        <f t="array" ref="F309">SUM(IF((LEFT('2-1 采购订单物料明细表报表导出'!$K:$K,7)=F$1)*('2-1 采购订单物料明细表报表导出'!$D:$D=$A309),'2-1 采购订单物料明细表报表导出'!$H:$H,0))</f>
        <v>0</v>
      </c>
      <c r="G309" s="46" cm="1">
        <f t="array" ref="G309">SUM(IF((LEFT('2-1 采购订单物料明细表报表导出'!$K:$K,7)=G$1)*('2-1 采购订单物料明细表报表导出'!$D:$D=$A309),'2-1 采购订单物料明细表报表导出'!$H:$H,0))</f>
        <v>0</v>
      </c>
      <c r="H309" s="46" cm="1">
        <f t="array" ref="H309">SUM(IF((LEFT('2-1 采购订单物料明细表报表导出'!$K:$K,7)=H$1)*('2-1 采购订单物料明细表报表导出'!$D:$D=$A309),'2-1 采购订单物料明细表报表导出'!$H:$H,0))</f>
        <v>0</v>
      </c>
      <c r="I309" s="46" cm="1">
        <f t="array" ref="I309">SUM(IF((LEFT('2-1 采购订单物料明细表报表导出'!$K:$K,7)=I$1)*('2-1 采购订单物料明细表报表导出'!$D:$D=$A309),'2-1 采购订单物料明细表报表导出'!$H:$H,0))</f>
        <v>0</v>
      </c>
      <c r="J309" s="46" cm="1">
        <f t="array" ref="J309">SUM(IF((LEFT('2-1 采购订单物料明细表报表导出'!$K:$K,7)=J$1)*('2-1 采购订单物料明细表报表导出'!$D:$D=$A309),'2-1 采购订单物料明细表报表导出'!$H:$H,0))</f>
        <v>0</v>
      </c>
      <c r="K309" s="46" cm="1">
        <f t="array" ref="K309">SUM(IF((LEFT('2-1 采购订单物料明细表报表导出'!$K:$K,7)=K$1)*('2-1 采购订单物料明细表报表导出'!$D:$D=$A309),'2-1 采购订单物料明细表报表导出'!$H:$H,0))</f>
        <v>0</v>
      </c>
      <c r="L309" s="46" cm="1">
        <f t="array" ref="L309">SUM(IF((LEFT('2-1 采购订单物料明细表报表导出'!$K:$K,7)=L$1)*('2-1 采购订单物料明细表报表导出'!$D:$D=$A309),'2-1 采购订单物料明细表报表导出'!$H:$H,0))</f>
        <v>0</v>
      </c>
      <c r="M309" s="46" cm="1">
        <f t="array" ref="M309">SUM(IF((LEFT('2-1 采购订单物料明细表报表导出'!$K:$K,7)=M$1)*('2-1 采购订单物料明细表报表导出'!$D:$D=$A309),'2-1 采购订单物料明细表报表导出'!$H:$H,0))</f>
        <v>0</v>
      </c>
      <c r="N309" s="46" cm="1">
        <f t="array" ref="N309">SUM(IF((LEFT('2-1 采购订单物料明细表报表导出'!$K:$K,7)=N$1)*('2-1 采购订单物料明细表报表导出'!$D:$D=$A309),'2-1 采购订单物料明细表报表导出'!$H:$H,0))</f>
        <v>0</v>
      </c>
      <c r="O309" s="46" cm="1">
        <f t="array" ref="O309">SUM(IF((LEFT('2-1 采购订单物料明细表报表导出'!$K:$K,7)=O$1)*('2-1 采购订单物料明细表报表导出'!$D:$D=$A309),'2-1 采购订单物料明细表报表导出'!$H:$H,0))</f>
        <v>0</v>
      </c>
    </row>
    <row r="310" ht="16.5" spans="1:15">
      <c r="A310" s="17" t="s">
        <v>3729</v>
      </c>
      <c r="B310" s="47" t="s">
        <v>2080</v>
      </c>
      <c r="C310" s="48" t="s">
        <v>2081</v>
      </c>
      <c r="D310" s="46" cm="1">
        <f t="array" ref="D310">SUM(IF((LEFT('2-1 采购订单物料明细表报表导出'!$K:$K,7)=D$1)*('2-1 采购订单物料明细表报表导出'!$D:$D=$A310),'2-1 采购订单物料明细表报表导出'!$H:$H,0))</f>
        <v>0</v>
      </c>
      <c r="E310" s="46" cm="1">
        <f t="array" ref="E310">SUM(IF((LEFT('2-1 采购订单物料明细表报表导出'!$K:$K,7)=E$1)*('2-1 采购订单物料明细表报表导出'!$D:$D=$A310),'2-1 采购订单物料明细表报表导出'!$H:$H,0))</f>
        <v>0</v>
      </c>
      <c r="F310" s="46" cm="1">
        <f t="array" ref="F310">SUM(IF((LEFT('2-1 采购订单物料明细表报表导出'!$K:$K,7)=F$1)*('2-1 采购订单物料明细表报表导出'!$D:$D=$A310),'2-1 采购订单物料明细表报表导出'!$H:$H,0))</f>
        <v>0</v>
      </c>
      <c r="G310" s="46" cm="1">
        <f t="array" ref="G310">SUM(IF((LEFT('2-1 采购订单物料明细表报表导出'!$K:$K,7)=G$1)*('2-1 采购订单物料明细表报表导出'!$D:$D=$A310),'2-1 采购订单物料明细表报表导出'!$H:$H,0))</f>
        <v>0</v>
      </c>
      <c r="H310" s="46" cm="1">
        <f t="array" ref="H310">SUM(IF((LEFT('2-1 采购订单物料明细表报表导出'!$K:$K,7)=H$1)*('2-1 采购订单物料明细表报表导出'!$D:$D=$A310),'2-1 采购订单物料明细表报表导出'!$H:$H,0))</f>
        <v>0</v>
      </c>
      <c r="I310" s="46" cm="1">
        <f t="array" ref="I310">SUM(IF((LEFT('2-1 采购订单物料明细表报表导出'!$K:$K,7)=I$1)*('2-1 采购订单物料明细表报表导出'!$D:$D=$A310),'2-1 采购订单物料明细表报表导出'!$H:$H,0))</f>
        <v>0</v>
      </c>
      <c r="J310" s="46" cm="1">
        <f t="array" ref="J310">SUM(IF((LEFT('2-1 采购订单物料明细表报表导出'!$K:$K,7)=J$1)*('2-1 采购订单物料明细表报表导出'!$D:$D=$A310),'2-1 采购订单物料明细表报表导出'!$H:$H,0))</f>
        <v>0</v>
      </c>
      <c r="K310" s="46" cm="1">
        <f t="array" ref="K310">SUM(IF((LEFT('2-1 采购订单物料明细表报表导出'!$K:$K,7)=K$1)*('2-1 采购订单物料明细表报表导出'!$D:$D=$A310),'2-1 采购订单物料明细表报表导出'!$H:$H,0))</f>
        <v>0</v>
      </c>
      <c r="L310" s="46" cm="1">
        <f t="array" ref="L310">SUM(IF((LEFT('2-1 采购订单物料明细表报表导出'!$K:$K,7)=L$1)*('2-1 采购订单物料明细表报表导出'!$D:$D=$A310),'2-1 采购订单物料明细表报表导出'!$H:$H,0))</f>
        <v>0</v>
      </c>
      <c r="M310" s="46" cm="1">
        <f t="array" ref="M310">SUM(IF((LEFT('2-1 采购订单物料明细表报表导出'!$K:$K,7)=M$1)*('2-1 采购订单物料明细表报表导出'!$D:$D=$A310),'2-1 采购订单物料明细表报表导出'!$H:$H,0))</f>
        <v>0</v>
      </c>
      <c r="N310" s="46" cm="1">
        <f t="array" ref="N310">SUM(IF((LEFT('2-1 采购订单物料明细表报表导出'!$K:$K,7)=N$1)*('2-1 采购订单物料明细表报表导出'!$D:$D=$A310),'2-1 采购订单物料明细表报表导出'!$H:$H,0))</f>
        <v>0</v>
      </c>
      <c r="O310" s="46" cm="1">
        <f t="array" ref="O310">SUM(IF((LEFT('2-1 采购订单物料明细表报表导出'!$K:$K,7)=O$1)*('2-1 采购订单物料明细表报表导出'!$D:$D=$A310),'2-1 采购订单物料明细表报表导出'!$H:$H,0))</f>
        <v>0</v>
      </c>
    </row>
    <row r="311" ht="16.5" spans="1:15">
      <c r="A311" s="17" t="s">
        <v>3730</v>
      </c>
      <c r="B311" s="47" t="s">
        <v>2080</v>
      </c>
      <c r="C311" s="48" t="s">
        <v>2081</v>
      </c>
      <c r="D311" s="46" cm="1">
        <f t="array" ref="D311">SUM(IF((LEFT('2-1 采购订单物料明细表报表导出'!$K:$K,7)=D$1)*('2-1 采购订单物料明细表报表导出'!$D:$D=$A311),'2-1 采购订单物料明细表报表导出'!$H:$H,0))</f>
        <v>0</v>
      </c>
      <c r="E311" s="46" cm="1">
        <f t="array" ref="E311">SUM(IF((LEFT('2-1 采购订单物料明细表报表导出'!$K:$K,7)=E$1)*('2-1 采购订单物料明细表报表导出'!$D:$D=$A311),'2-1 采购订单物料明细表报表导出'!$H:$H,0))</f>
        <v>0</v>
      </c>
      <c r="F311" s="46" cm="1">
        <f t="array" ref="F311">SUM(IF((LEFT('2-1 采购订单物料明细表报表导出'!$K:$K,7)=F$1)*('2-1 采购订单物料明细表报表导出'!$D:$D=$A311),'2-1 采购订单物料明细表报表导出'!$H:$H,0))</f>
        <v>0</v>
      </c>
      <c r="G311" s="46" cm="1">
        <f t="array" ref="G311">SUM(IF((LEFT('2-1 采购订单物料明细表报表导出'!$K:$K,7)=G$1)*('2-1 采购订单物料明细表报表导出'!$D:$D=$A311),'2-1 采购订单物料明细表报表导出'!$H:$H,0))</f>
        <v>0</v>
      </c>
      <c r="H311" s="46" cm="1">
        <f t="array" ref="H311">SUM(IF((LEFT('2-1 采购订单物料明细表报表导出'!$K:$K,7)=H$1)*('2-1 采购订单物料明细表报表导出'!$D:$D=$A311),'2-1 采购订单物料明细表报表导出'!$H:$H,0))</f>
        <v>0</v>
      </c>
      <c r="I311" s="46" cm="1">
        <f t="array" ref="I311">SUM(IF((LEFT('2-1 采购订单物料明细表报表导出'!$K:$K,7)=I$1)*('2-1 采购订单物料明细表报表导出'!$D:$D=$A311),'2-1 采购订单物料明细表报表导出'!$H:$H,0))</f>
        <v>0</v>
      </c>
      <c r="J311" s="46" cm="1">
        <f t="array" ref="J311">SUM(IF((LEFT('2-1 采购订单物料明细表报表导出'!$K:$K,7)=J$1)*('2-1 采购订单物料明细表报表导出'!$D:$D=$A311),'2-1 采购订单物料明细表报表导出'!$H:$H,0))</f>
        <v>0</v>
      </c>
      <c r="K311" s="46" cm="1">
        <f t="array" ref="K311">SUM(IF((LEFT('2-1 采购订单物料明细表报表导出'!$K:$K,7)=K$1)*('2-1 采购订单物料明细表报表导出'!$D:$D=$A311),'2-1 采购订单物料明细表报表导出'!$H:$H,0))</f>
        <v>0</v>
      </c>
      <c r="L311" s="46" cm="1">
        <f t="array" ref="L311">SUM(IF((LEFT('2-1 采购订单物料明细表报表导出'!$K:$K,7)=L$1)*('2-1 采购订单物料明细表报表导出'!$D:$D=$A311),'2-1 采购订单物料明细表报表导出'!$H:$H,0))</f>
        <v>0</v>
      </c>
      <c r="M311" s="46" cm="1">
        <f t="array" ref="M311">SUM(IF((LEFT('2-1 采购订单物料明细表报表导出'!$K:$K,7)=M$1)*('2-1 采购订单物料明细表报表导出'!$D:$D=$A311),'2-1 采购订单物料明细表报表导出'!$H:$H,0))</f>
        <v>0</v>
      </c>
      <c r="N311" s="46" cm="1">
        <f t="array" ref="N311">SUM(IF((LEFT('2-1 采购订单物料明细表报表导出'!$K:$K,7)=N$1)*('2-1 采购订单物料明细表报表导出'!$D:$D=$A311),'2-1 采购订单物料明细表报表导出'!$H:$H,0))</f>
        <v>0</v>
      </c>
      <c r="O311" s="46" cm="1">
        <f t="array" ref="O311">SUM(IF((LEFT('2-1 采购订单物料明细表报表导出'!$K:$K,7)=O$1)*('2-1 采购订单物料明细表报表导出'!$D:$D=$A311),'2-1 采购订单物料明细表报表导出'!$H:$H,0))</f>
        <v>0</v>
      </c>
    </row>
    <row r="312" ht="16.5" spans="1:15">
      <c r="A312" s="17" t="s">
        <v>2935</v>
      </c>
      <c r="B312" s="47" t="s">
        <v>2080</v>
      </c>
      <c r="C312" s="48" t="s">
        <v>2081</v>
      </c>
      <c r="D312" s="46" cm="1">
        <f t="array" ref="D312">SUM(IF((LEFT('2-1 采购订单物料明细表报表导出'!$K:$K,7)=D$1)*('2-1 采购订单物料明细表报表导出'!$D:$D=$A312),'2-1 采购订单物料明细表报表导出'!$H:$H,0))</f>
        <v>0</v>
      </c>
      <c r="E312" s="46" cm="1">
        <f t="array" ref="E312">SUM(IF((LEFT('2-1 采购订单物料明细表报表导出'!$K:$K,7)=E$1)*('2-1 采购订单物料明细表报表导出'!$D:$D=$A312),'2-1 采购订单物料明细表报表导出'!$H:$H,0))</f>
        <v>0</v>
      </c>
      <c r="F312" s="46" cm="1">
        <f t="array" ref="F312">SUM(IF((LEFT('2-1 采购订单物料明细表报表导出'!$K:$K,7)=F$1)*('2-1 采购订单物料明细表报表导出'!$D:$D=$A312),'2-1 采购订单物料明细表报表导出'!$H:$H,0))</f>
        <v>0</v>
      </c>
      <c r="G312" s="46" cm="1">
        <f t="array" ref="G312">SUM(IF((LEFT('2-1 采购订单物料明细表报表导出'!$K:$K,7)=G$1)*('2-1 采购订单物料明细表报表导出'!$D:$D=$A312),'2-1 采购订单物料明细表报表导出'!$H:$H,0))</f>
        <v>0</v>
      </c>
      <c r="H312" s="46" cm="1">
        <f t="array" ref="H312">SUM(IF((LEFT('2-1 采购订单物料明细表报表导出'!$K:$K,7)=H$1)*('2-1 采购订单物料明细表报表导出'!$D:$D=$A312),'2-1 采购订单物料明细表报表导出'!$H:$H,0))</f>
        <v>61.96</v>
      </c>
      <c r="I312" s="46" cm="1">
        <f t="array" ref="I312">SUM(IF((LEFT('2-1 采购订单物料明细表报表导出'!$K:$K,7)=I$1)*('2-1 采购订单物料明细表报表导出'!$D:$D=$A312),'2-1 采购订单物料明细表报表导出'!$H:$H,0))</f>
        <v>0</v>
      </c>
      <c r="J312" s="46" cm="1">
        <f t="array" ref="J312">SUM(IF((LEFT('2-1 采购订单物料明细表报表导出'!$K:$K,7)=J$1)*('2-1 采购订单物料明细表报表导出'!$D:$D=$A312),'2-1 采购订单物料明细表报表导出'!$H:$H,0))</f>
        <v>0</v>
      </c>
      <c r="K312" s="46" cm="1">
        <f t="array" ref="K312">SUM(IF((LEFT('2-1 采购订单物料明细表报表导出'!$K:$K,7)=K$1)*('2-1 采购订单物料明细表报表导出'!$D:$D=$A312),'2-1 采购订单物料明细表报表导出'!$H:$H,0))</f>
        <v>0</v>
      </c>
      <c r="L312" s="46" cm="1">
        <f t="array" ref="L312">SUM(IF((LEFT('2-1 采购订单物料明细表报表导出'!$K:$K,7)=L$1)*('2-1 采购订单物料明细表报表导出'!$D:$D=$A312),'2-1 采购订单物料明细表报表导出'!$H:$H,0))</f>
        <v>0</v>
      </c>
      <c r="M312" s="46" cm="1">
        <f t="array" ref="M312">SUM(IF((LEFT('2-1 采购订单物料明细表报表导出'!$K:$K,7)=M$1)*('2-1 采购订单物料明细表报表导出'!$D:$D=$A312),'2-1 采购订单物料明细表报表导出'!$H:$H,0))</f>
        <v>0</v>
      </c>
      <c r="N312" s="46" cm="1">
        <f t="array" ref="N312">SUM(IF((LEFT('2-1 采购订单物料明细表报表导出'!$K:$K,7)=N$1)*('2-1 采购订单物料明细表报表导出'!$D:$D=$A312),'2-1 采购订单物料明细表报表导出'!$H:$H,0))</f>
        <v>0</v>
      </c>
      <c r="O312" s="46" cm="1">
        <f t="array" ref="O312">SUM(IF((LEFT('2-1 采购订单物料明细表报表导出'!$K:$K,7)=O$1)*('2-1 采购订单物料明细表报表导出'!$D:$D=$A312),'2-1 采购订单物料明细表报表导出'!$H:$H,0))</f>
        <v>0</v>
      </c>
    </row>
    <row r="313" ht="16.5" spans="1:15">
      <c r="A313" s="17" t="s">
        <v>3731</v>
      </c>
      <c r="B313" s="47" t="s">
        <v>2080</v>
      </c>
      <c r="C313" s="48" t="s">
        <v>2081</v>
      </c>
      <c r="D313" s="46" cm="1">
        <f t="array" ref="D313">SUM(IF((LEFT('2-1 采购订单物料明细表报表导出'!$K:$K,7)=D$1)*('2-1 采购订单物料明细表报表导出'!$D:$D=$A313),'2-1 采购订单物料明细表报表导出'!$H:$H,0))</f>
        <v>0</v>
      </c>
      <c r="E313" s="46" cm="1">
        <f t="array" ref="E313">SUM(IF((LEFT('2-1 采购订单物料明细表报表导出'!$K:$K,7)=E$1)*('2-1 采购订单物料明细表报表导出'!$D:$D=$A313),'2-1 采购订单物料明细表报表导出'!$H:$H,0))</f>
        <v>0</v>
      </c>
      <c r="F313" s="46" cm="1">
        <f t="array" ref="F313">SUM(IF((LEFT('2-1 采购订单物料明细表报表导出'!$K:$K,7)=F$1)*('2-1 采购订单物料明细表报表导出'!$D:$D=$A313),'2-1 采购订单物料明细表报表导出'!$H:$H,0))</f>
        <v>0</v>
      </c>
      <c r="G313" s="46" cm="1">
        <f t="array" ref="G313">SUM(IF((LEFT('2-1 采购订单物料明细表报表导出'!$K:$K,7)=G$1)*('2-1 采购订单物料明细表报表导出'!$D:$D=$A313),'2-1 采购订单物料明细表报表导出'!$H:$H,0))</f>
        <v>0</v>
      </c>
      <c r="H313" s="46" cm="1">
        <f t="array" ref="H313">SUM(IF((LEFT('2-1 采购订单物料明细表报表导出'!$K:$K,7)=H$1)*('2-1 采购订单物料明细表报表导出'!$D:$D=$A313),'2-1 采购订单物料明细表报表导出'!$H:$H,0))</f>
        <v>0</v>
      </c>
      <c r="I313" s="46" cm="1">
        <f t="array" ref="I313">SUM(IF((LEFT('2-1 采购订单物料明细表报表导出'!$K:$K,7)=I$1)*('2-1 采购订单物料明细表报表导出'!$D:$D=$A313),'2-1 采购订单物料明细表报表导出'!$H:$H,0))</f>
        <v>0</v>
      </c>
      <c r="J313" s="46" cm="1">
        <f t="array" ref="J313">SUM(IF((LEFT('2-1 采购订单物料明细表报表导出'!$K:$K,7)=J$1)*('2-1 采购订单物料明细表报表导出'!$D:$D=$A313),'2-1 采购订单物料明细表报表导出'!$H:$H,0))</f>
        <v>0</v>
      </c>
      <c r="K313" s="46" cm="1">
        <f t="array" ref="K313">SUM(IF((LEFT('2-1 采购订单物料明细表报表导出'!$K:$K,7)=K$1)*('2-1 采购订单物料明细表报表导出'!$D:$D=$A313),'2-1 采购订单物料明细表报表导出'!$H:$H,0))</f>
        <v>0</v>
      </c>
      <c r="L313" s="46" cm="1">
        <f t="array" ref="L313">SUM(IF((LEFT('2-1 采购订单物料明细表报表导出'!$K:$K,7)=L$1)*('2-1 采购订单物料明细表报表导出'!$D:$D=$A313),'2-1 采购订单物料明细表报表导出'!$H:$H,0))</f>
        <v>0</v>
      </c>
      <c r="M313" s="46" cm="1">
        <f t="array" ref="M313">SUM(IF((LEFT('2-1 采购订单物料明细表报表导出'!$K:$K,7)=M$1)*('2-1 采购订单物料明细表报表导出'!$D:$D=$A313),'2-1 采购订单物料明细表报表导出'!$H:$H,0))</f>
        <v>0</v>
      </c>
      <c r="N313" s="46" cm="1">
        <f t="array" ref="N313">SUM(IF((LEFT('2-1 采购订单物料明细表报表导出'!$K:$K,7)=N$1)*('2-1 采购订单物料明细表报表导出'!$D:$D=$A313),'2-1 采购订单物料明细表报表导出'!$H:$H,0))</f>
        <v>0</v>
      </c>
      <c r="O313" s="46" cm="1">
        <f t="array" ref="O313">SUM(IF((LEFT('2-1 采购订单物料明细表报表导出'!$K:$K,7)=O$1)*('2-1 采购订单物料明细表报表导出'!$D:$D=$A313),'2-1 采购订单物料明细表报表导出'!$H:$H,0))</f>
        <v>0</v>
      </c>
    </row>
    <row r="314" ht="16.5" spans="1:15">
      <c r="A314" s="17" t="s">
        <v>3732</v>
      </c>
      <c r="B314" s="47" t="s">
        <v>2080</v>
      </c>
      <c r="C314" s="48" t="s">
        <v>2081</v>
      </c>
      <c r="D314" s="46" cm="1">
        <f t="array" ref="D314">SUM(IF((LEFT('2-1 采购订单物料明细表报表导出'!$K:$K,7)=D$1)*('2-1 采购订单物料明细表报表导出'!$D:$D=$A314),'2-1 采购订单物料明细表报表导出'!$H:$H,0))</f>
        <v>0</v>
      </c>
      <c r="E314" s="46" cm="1">
        <f t="array" ref="E314">SUM(IF((LEFT('2-1 采购订单物料明细表报表导出'!$K:$K,7)=E$1)*('2-1 采购订单物料明细表报表导出'!$D:$D=$A314),'2-1 采购订单物料明细表报表导出'!$H:$H,0))</f>
        <v>0</v>
      </c>
      <c r="F314" s="46" cm="1">
        <f t="array" ref="F314">SUM(IF((LEFT('2-1 采购订单物料明细表报表导出'!$K:$K,7)=F$1)*('2-1 采购订单物料明细表报表导出'!$D:$D=$A314),'2-1 采购订单物料明细表报表导出'!$H:$H,0))</f>
        <v>0</v>
      </c>
      <c r="G314" s="46" cm="1">
        <f t="array" ref="G314">SUM(IF((LEFT('2-1 采购订单物料明细表报表导出'!$K:$K,7)=G$1)*('2-1 采购订单物料明细表报表导出'!$D:$D=$A314),'2-1 采购订单物料明细表报表导出'!$H:$H,0))</f>
        <v>0</v>
      </c>
      <c r="H314" s="46" cm="1">
        <f t="array" ref="H314">SUM(IF((LEFT('2-1 采购订单物料明细表报表导出'!$K:$K,7)=H$1)*('2-1 采购订单物料明细表报表导出'!$D:$D=$A314),'2-1 采购订单物料明细表报表导出'!$H:$H,0))</f>
        <v>0</v>
      </c>
      <c r="I314" s="46" cm="1">
        <f t="array" ref="I314">SUM(IF((LEFT('2-1 采购订单物料明细表报表导出'!$K:$K,7)=I$1)*('2-1 采购订单物料明细表报表导出'!$D:$D=$A314),'2-1 采购订单物料明细表报表导出'!$H:$H,0))</f>
        <v>0</v>
      </c>
      <c r="J314" s="46" cm="1">
        <f t="array" ref="J314">SUM(IF((LEFT('2-1 采购订单物料明细表报表导出'!$K:$K,7)=J$1)*('2-1 采购订单物料明细表报表导出'!$D:$D=$A314),'2-1 采购订单物料明细表报表导出'!$H:$H,0))</f>
        <v>0</v>
      </c>
      <c r="K314" s="46" cm="1">
        <f t="array" ref="K314">SUM(IF((LEFT('2-1 采购订单物料明细表报表导出'!$K:$K,7)=K$1)*('2-1 采购订单物料明细表报表导出'!$D:$D=$A314),'2-1 采购订单物料明细表报表导出'!$H:$H,0))</f>
        <v>0</v>
      </c>
      <c r="L314" s="46" cm="1">
        <f t="array" ref="L314">SUM(IF((LEFT('2-1 采购订单物料明细表报表导出'!$K:$K,7)=L$1)*('2-1 采购订单物料明细表报表导出'!$D:$D=$A314),'2-1 采购订单物料明细表报表导出'!$H:$H,0))</f>
        <v>0</v>
      </c>
      <c r="M314" s="46" cm="1">
        <f t="array" ref="M314">SUM(IF((LEFT('2-1 采购订单物料明细表报表导出'!$K:$K,7)=M$1)*('2-1 采购订单物料明细表报表导出'!$D:$D=$A314),'2-1 采购订单物料明细表报表导出'!$H:$H,0))</f>
        <v>0</v>
      </c>
      <c r="N314" s="46" cm="1">
        <f t="array" ref="N314">SUM(IF((LEFT('2-1 采购订单物料明细表报表导出'!$K:$K,7)=N$1)*('2-1 采购订单物料明细表报表导出'!$D:$D=$A314),'2-1 采购订单物料明细表报表导出'!$H:$H,0))</f>
        <v>0</v>
      </c>
      <c r="O314" s="46" cm="1">
        <f t="array" ref="O314">SUM(IF((LEFT('2-1 采购订单物料明细表报表导出'!$K:$K,7)=O$1)*('2-1 采购订单物料明细表报表导出'!$D:$D=$A314),'2-1 采购订单物料明细表报表导出'!$H:$H,0))</f>
        <v>0</v>
      </c>
    </row>
    <row r="315" ht="16.5" spans="1:15">
      <c r="A315" s="17" t="s">
        <v>3733</v>
      </c>
      <c r="B315" s="47" t="s">
        <v>2080</v>
      </c>
      <c r="C315" s="48" t="s">
        <v>2081</v>
      </c>
      <c r="D315" s="46" cm="1">
        <f t="array" ref="D315">SUM(IF((LEFT('2-1 采购订单物料明细表报表导出'!$K:$K,7)=D$1)*('2-1 采购订单物料明细表报表导出'!$D:$D=$A315),'2-1 采购订单物料明细表报表导出'!$H:$H,0))</f>
        <v>0</v>
      </c>
      <c r="E315" s="46" cm="1">
        <f t="array" ref="E315">SUM(IF((LEFT('2-1 采购订单物料明细表报表导出'!$K:$K,7)=E$1)*('2-1 采购订单物料明细表报表导出'!$D:$D=$A315),'2-1 采购订单物料明细表报表导出'!$H:$H,0))</f>
        <v>0</v>
      </c>
      <c r="F315" s="46" cm="1">
        <f t="array" ref="F315">SUM(IF((LEFT('2-1 采购订单物料明细表报表导出'!$K:$K,7)=F$1)*('2-1 采购订单物料明细表报表导出'!$D:$D=$A315),'2-1 采购订单物料明细表报表导出'!$H:$H,0))</f>
        <v>0</v>
      </c>
      <c r="G315" s="46" cm="1">
        <f t="array" ref="G315">SUM(IF((LEFT('2-1 采购订单物料明细表报表导出'!$K:$K,7)=G$1)*('2-1 采购订单物料明细表报表导出'!$D:$D=$A315),'2-1 采购订单物料明细表报表导出'!$H:$H,0))</f>
        <v>0</v>
      </c>
      <c r="H315" s="46" cm="1">
        <f t="array" ref="H315">SUM(IF((LEFT('2-1 采购订单物料明细表报表导出'!$K:$K,7)=H$1)*('2-1 采购订单物料明细表报表导出'!$D:$D=$A315),'2-1 采购订单物料明细表报表导出'!$H:$H,0))</f>
        <v>0</v>
      </c>
      <c r="I315" s="46" cm="1">
        <f t="array" ref="I315">SUM(IF((LEFT('2-1 采购订单物料明细表报表导出'!$K:$K,7)=I$1)*('2-1 采购订单物料明细表报表导出'!$D:$D=$A315),'2-1 采购订单物料明细表报表导出'!$H:$H,0))</f>
        <v>0</v>
      </c>
      <c r="J315" s="46" cm="1">
        <f t="array" ref="J315">SUM(IF((LEFT('2-1 采购订单物料明细表报表导出'!$K:$K,7)=J$1)*('2-1 采购订单物料明细表报表导出'!$D:$D=$A315),'2-1 采购订单物料明细表报表导出'!$H:$H,0))</f>
        <v>0</v>
      </c>
      <c r="K315" s="46" cm="1">
        <f t="array" ref="K315">SUM(IF((LEFT('2-1 采购订单物料明细表报表导出'!$K:$K,7)=K$1)*('2-1 采购订单物料明细表报表导出'!$D:$D=$A315),'2-1 采购订单物料明细表报表导出'!$H:$H,0))</f>
        <v>0</v>
      </c>
      <c r="L315" s="46" cm="1">
        <f t="array" ref="L315">SUM(IF((LEFT('2-1 采购订单物料明细表报表导出'!$K:$K,7)=L$1)*('2-1 采购订单物料明细表报表导出'!$D:$D=$A315),'2-1 采购订单物料明细表报表导出'!$H:$H,0))</f>
        <v>0</v>
      </c>
      <c r="M315" s="46" cm="1">
        <f t="array" ref="M315">SUM(IF((LEFT('2-1 采购订单物料明细表报表导出'!$K:$K,7)=M$1)*('2-1 采购订单物料明细表报表导出'!$D:$D=$A315),'2-1 采购订单物料明细表报表导出'!$H:$H,0))</f>
        <v>0</v>
      </c>
      <c r="N315" s="46" cm="1">
        <f t="array" ref="N315">SUM(IF((LEFT('2-1 采购订单物料明细表报表导出'!$K:$K,7)=N$1)*('2-1 采购订单物料明细表报表导出'!$D:$D=$A315),'2-1 采购订单物料明细表报表导出'!$H:$H,0))</f>
        <v>0</v>
      </c>
      <c r="O315" s="46" cm="1">
        <f t="array" ref="O315">SUM(IF((LEFT('2-1 采购订单物料明细表报表导出'!$K:$K,7)=O$1)*('2-1 采购订单物料明细表报表导出'!$D:$D=$A315),'2-1 采购订单物料明细表报表导出'!$H:$H,0))</f>
        <v>0</v>
      </c>
    </row>
    <row r="316" ht="16.5" spans="1:15">
      <c r="A316" s="17" t="s">
        <v>3734</v>
      </c>
      <c r="B316" s="47" t="s">
        <v>2080</v>
      </c>
      <c r="C316" s="48" t="s">
        <v>2081</v>
      </c>
      <c r="D316" s="46" cm="1">
        <f t="array" ref="D316">SUM(IF((LEFT('2-1 采购订单物料明细表报表导出'!$K:$K,7)=D$1)*('2-1 采购订单物料明细表报表导出'!$D:$D=$A316),'2-1 采购订单物料明细表报表导出'!$H:$H,0))</f>
        <v>0</v>
      </c>
      <c r="E316" s="46" cm="1">
        <f t="array" ref="E316">SUM(IF((LEFT('2-1 采购订单物料明细表报表导出'!$K:$K,7)=E$1)*('2-1 采购订单物料明细表报表导出'!$D:$D=$A316),'2-1 采购订单物料明细表报表导出'!$H:$H,0))</f>
        <v>0</v>
      </c>
      <c r="F316" s="46" cm="1">
        <f t="array" ref="F316">SUM(IF((LEFT('2-1 采购订单物料明细表报表导出'!$K:$K,7)=F$1)*('2-1 采购订单物料明细表报表导出'!$D:$D=$A316),'2-1 采购订单物料明细表报表导出'!$H:$H,0))</f>
        <v>0</v>
      </c>
      <c r="G316" s="46" cm="1">
        <f t="array" ref="G316">SUM(IF((LEFT('2-1 采购订单物料明细表报表导出'!$K:$K,7)=G$1)*('2-1 采购订单物料明细表报表导出'!$D:$D=$A316),'2-1 采购订单物料明细表报表导出'!$H:$H,0))</f>
        <v>0</v>
      </c>
      <c r="H316" s="46" cm="1">
        <f t="array" ref="H316">SUM(IF((LEFT('2-1 采购订单物料明细表报表导出'!$K:$K,7)=H$1)*('2-1 采购订单物料明细表报表导出'!$D:$D=$A316),'2-1 采购订单物料明细表报表导出'!$H:$H,0))</f>
        <v>0</v>
      </c>
      <c r="I316" s="46" cm="1">
        <f t="array" ref="I316">SUM(IF((LEFT('2-1 采购订单物料明细表报表导出'!$K:$K,7)=I$1)*('2-1 采购订单物料明细表报表导出'!$D:$D=$A316),'2-1 采购订单物料明细表报表导出'!$H:$H,0))</f>
        <v>0</v>
      </c>
      <c r="J316" s="46" cm="1">
        <f t="array" ref="J316">SUM(IF((LEFT('2-1 采购订单物料明细表报表导出'!$K:$K,7)=J$1)*('2-1 采购订单物料明细表报表导出'!$D:$D=$A316),'2-1 采购订单物料明细表报表导出'!$H:$H,0))</f>
        <v>0</v>
      </c>
      <c r="K316" s="46" cm="1">
        <f t="array" ref="K316">SUM(IF((LEFT('2-1 采购订单物料明细表报表导出'!$K:$K,7)=K$1)*('2-1 采购订单物料明细表报表导出'!$D:$D=$A316),'2-1 采购订单物料明细表报表导出'!$H:$H,0))</f>
        <v>0</v>
      </c>
      <c r="L316" s="46" cm="1">
        <f t="array" ref="L316">SUM(IF((LEFT('2-1 采购订单物料明细表报表导出'!$K:$K,7)=L$1)*('2-1 采购订单物料明细表报表导出'!$D:$D=$A316),'2-1 采购订单物料明细表报表导出'!$H:$H,0))</f>
        <v>0</v>
      </c>
      <c r="M316" s="46" cm="1">
        <f t="array" ref="M316">SUM(IF((LEFT('2-1 采购订单物料明细表报表导出'!$K:$K,7)=M$1)*('2-1 采购订单物料明细表报表导出'!$D:$D=$A316),'2-1 采购订单物料明细表报表导出'!$H:$H,0))</f>
        <v>0</v>
      </c>
      <c r="N316" s="46" cm="1">
        <f t="array" ref="N316">SUM(IF((LEFT('2-1 采购订单物料明细表报表导出'!$K:$K,7)=N$1)*('2-1 采购订单物料明细表报表导出'!$D:$D=$A316),'2-1 采购订单物料明细表报表导出'!$H:$H,0))</f>
        <v>0</v>
      </c>
      <c r="O316" s="46" cm="1">
        <f t="array" ref="O316">SUM(IF((LEFT('2-1 采购订单物料明细表报表导出'!$K:$K,7)=O$1)*('2-1 采购订单物料明细表报表导出'!$D:$D=$A316),'2-1 采购订单物料明细表报表导出'!$H:$H,0))</f>
        <v>0</v>
      </c>
    </row>
    <row r="317" ht="16.5" spans="1:15">
      <c r="A317" s="17" t="s">
        <v>3735</v>
      </c>
      <c r="B317" s="47" t="s">
        <v>2080</v>
      </c>
      <c r="C317" s="48" t="s">
        <v>2081</v>
      </c>
      <c r="D317" s="46" cm="1">
        <f t="array" ref="D317">SUM(IF((LEFT('2-1 采购订单物料明细表报表导出'!$K:$K,7)=D$1)*('2-1 采购订单物料明细表报表导出'!$D:$D=$A317),'2-1 采购订单物料明细表报表导出'!$H:$H,0))</f>
        <v>0</v>
      </c>
      <c r="E317" s="46" cm="1">
        <f t="array" ref="E317">SUM(IF((LEFT('2-1 采购订单物料明细表报表导出'!$K:$K,7)=E$1)*('2-1 采购订单物料明细表报表导出'!$D:$D=$A317),'2-1 采购订单物料明细表报表导出'!$H:$H,0))</f>
        <v>0</v>
      </c>
      <c r="F317" s="46" cm="1">
        <f t="array" ref="F317">SUM(IF((LEFT('2-1 采购订单物料明细表报表导出'!$K:$K,7)=F$1)*('2-1 采购订单物料明细表报表导出'!$D:$D=$A317),'2-1 采购订单物料明细表报表导出'!$H:$H,0))</f>
        <v>0</v>
      </c>
      <c r="G317" s="46" cm="1">
        <f t="array" ref="G317">SUM(IF((LEFT('2-1 采购订单物料明细表报表导出'!$K:$K,7)=G$1)*('2-1 采购订单物料明细表报表导出'!$D:$D=$A317),'2-1 采购订单物料明细表报表导出'!$H:$H,0))</f>
        <v>0</v>
      </c>
      <c r="H317" s="46" cm="1">
        <f t="array" ref="H317">SUM(IF((LEFT('2-1 采购订单物料明细表报表导出'!$K:$K,7)=H$1)*('2-1 采购订单物料明细表报表导出'!$D:$D=$A317),'2-1 采购订单物料明细表报表导出'!$H:$H,0))</f>
        <v>0</v>
      </c>
      <c r="I317" s="46" cm="1">
        <f t="array" ref="I317">SUM(IF((LEFT('2-1 采购订单物料明细表报表导出'!$K:$K,7)=I$1)*('2-1 采购订单物料明细表报表导出'!$D:$D=$A317),'2-1 采购订单物料明细表报表导出'!$H:$H,0))</f>
        <v>0</v>
      </c>
      <c r="J317" s="46" cm="1">
        <f t="array" ref="J317">SUM(IF((LEFT('2-1 采购订单物料明细表报表导出'!$K:$K,7)=J$1)*('2-1 采购订单物料明细表报表导出'!$D:$D=$A317),'2-1 采购订单物料明细表报表导出'!$H:$H,0))</f>
        <v>0</v>
      </c>
      <c r="K317" s="46" cm="1">
        <f t="array" ref="K317">SUM(IF((LEFT('2-1 采购订单物料明细表报表导出'!$K:$K,7)=K$1)*('2-1 采购订单物料明细表报表导出'!$D:$D=$A317),'2-1 采购订单物料明细表报表导出'!$H:$H,0))</f>
        <v>0</v>
      </c>
      <c r="L317" s="46" cm="1">
        <f t="array" ref="L317">SUM(IF((LEFT('2-1 采购订单物料明细表报表导出'!$K:$K,7)=L$1)*('2-1 采购订单物料明细表报表导出'!$D:$D=$A317),'2-1 采购订单物料明细表报表导出'!$H:$H,0))</f>
        <v>0</v>
      </c>
      <c r="M317" s="46" cm="1">
        <f t="array" ref="M317">SUM(IF((LEFT('2-1 采购订单物料明细表报表导出'!$K:$K,7)=M$1)*('2-1 采购订单物料明细表报表导出'!$D:$D=$A317),'2-1 采购订单物料明细表报表导出'!$H:$H,0))</f>
        <v>0</v>
      </c>
      <c r="N317" s="46" cm="1">
        <f t="array" ref="N317">SUM(IF((LEFT('2-1 采购订单物料明细表报表导出'!$K:$K,7)=N$1)*('2-1 采购订单物料明细表报表导出'!$D:$D=$A317),'2-1 采购订单物料明细表报表导出'!$H:$H,0))</f>
        <v>0</v>
      </c>
      <c r="O317" s="46" cm="1">
        <f t="array" ref="O317">SUM(IF((LEFT('2-1 采购订单物料明细表报表导出'!$K:$K,7)=O$1)*('2-1 采购订单物料明细表报表导出'!$D:$D=$A317),'2-1 采购订单物料明细表报表导出'!$H:$H,0))</f>
        <v>0</v>
      </c>
    </row>
    <row r="318" ht="16.5" spans="1:15">
      <c r="A318" s="17" t="s">
        <v>3736</v>
      </c>
      <c r="B318" s="47" t="s">
        <v>2080</v>
      </c>
      <c r="C318" s="48" t="s">
        <v>2081</v>
      </c>
      <c r="D318" s="46" cm="1">
        <f t="array" ref="D318">SUM(IF((LEFT('2-1 采购订单物料明细表报表导出'!$K:$K,7)=D$1)*('2-1 采购订单物料明细表报表导出'!$D:$D=$A318),'2-1 采购订单物料明细表报表导出'!$H:$H,0))</f>
        <v>0</v>
      </c>
      <c r="E318" s="46" cm="1">
        <f t="array" ref="E318">SUM(IF((LEFT('2-1 采购订单物料明细表报表导出'!$K:$K,7)=E$1)*('2-1 采购订单物料明细表报表导出'!$D:$D=$A318),'2-1 采购订单物料明细表报表导出'!$H:$H,0))</f>
        <v>0</v>
      </c>
      <c r="F318" s="46" cm="1">
        <f t="array" ref="F318">SUM(IF((LEFT('2-1 采购订单物料明细表报表导出'!$K:$K,7)=F$1)*('2-1 采购订单物料明细表报表导出'!$D:$D=$A318),'2-1 采购订单物料明细表报表导出'!$H:$H,0))</f>
        <v>0</v>
      </c>
      <c r="G318" s="46" cm="1">
        <f t="array" ref="G318">SUM(IF((LEFT('2-1 采购订单物料明细表报表导出'!$K:$K,7)=G$1)*('2-1 采购订单物料明细表报表导出'!$D:$D=$A318),'2-1 采购订单物料明细表报表导出'!$H:$H,0))</f>
        <v>0</v>
      </c>
      <c r="H318" s="46" cm="1">
        <f t="array" ref="H318">SUM(IF((LEFT('2-1 采购订单物料明细表报表导出'!$K:$K,7)=H$1)*('2-1 采购订单物料明细表报表导出'!$D:$D=$A318),'2-1 采购订单物料明细表报表导出'!$H:$H,0))</f>
        <v>0</v>
      </c>
      <c r="I318" s="46" cm="1">
        <f t="array" ref="I318">SUM(IF((LEFT('2-1 采购订单物料明细表报表导出'!$K:$K,7)=I$1)*('2-1 采购订单物料明细表报表导出'!$D:$D=$A318),'2-1 采购订单物料明细表报表导出'!$H:$H,0))</f>
        <v>0</v>
      </c>
      <c r="J318" s="46" cm="1">
        <f t="array" ref="J318">SUM(IF((LEFT('2-1 采购订单物料明细表报表导出'!$K:$K,7)=J$1)*('2-1 采购订单物料明细表报表导出'!$D:$D=$A318),'2-1 采购订单物料明细表报表导出'!$H:$H,0))</f>
        <v>0</v>
      </c>
      <c r="K318" s="46" cm="1">
        <f t="array" ref="K318">SUM(IF((LEFT('2-1 采购订单物料明细表报表导出'!$K:$K,7)=K$1)*('2-1 采购订单物料明细表报表导出'!$D:$D=$A318),'2-1 采购订单物料明细表报表导出'!$H:$H,0))</f>
        <v>0</v>
      </c>
      <c r="L318" s="46" cm="1">
        <f t="array" ref="L318">SUM(IF((LEFT('2-1 采购订单物料明细表报表导出'!$K:$K,7)=L$1)*('2-1 采购订单物料明细表报表导出'!$D:$D=$A318),'2-1 采购订单物料明细表报表导出'!$H:$H,0))</f>
        <v>0</v>
      </c>
      <c r="M318" s="46" cm="1">
        <f t="array" ref="M318">SUM(IF((LEFT('2-1 采购订单物料明细表报表导出'!$K:$K,7)=M$1)*('2-1 采购订单物料明细表报表导出'!$D:$D=$A318),'2-1 采购订单物料明细表报表导出'!$H:$H,0))</f>
        <v>0</v>
      </c>
      <c r="N318" s="46" cm="1">
        <f t="array" ref="N318">SUM(IF((LEFT('2-1 采购订单物料明细表报表导出'!$K:$K,7)=N$1)*('2-1 采购订单物料明细表报表导出'!$D:$D=$A318),'2-1 采购订单物料明细表报表导出'!$H:$H,0))</f>
        <v>0</v>
      </c>
      <c r="O318" s="46" cm="1">
        <f t="array" ref="O318">SUM(IF((LEFT('2-1 采购订单物料明细表报表导出'!$K:$K,7)=O$1)*('2-1 采购订单物料明细表报表导出'!$D:$D=$A318),'2-1 采购订单物料明细表报表导出'!$H:$H,0))</f>
        <v>0</v>
      </c>
    </row>
    <row r="319" ht="16.5" spans="1:15">
      <c r="A319" s="17" t="s">
        <v>3737</v>
      </c>
      <c r="B319" s="47" t="s">
        <v>2080</v>
      </c>
      <c r="C319" s="48" t="s">
        <v>2081</v>
      </c>
      <c r="D319" s="46" cm="1">
        <f t="array" ref="D319">SUM(IF((LEFT('2-1 采购订单物料明细表报表导出'!$K:$K,7)=D$1)*('2-1 采购订单物料明细表报表导出'!$D:$D=$A319),'2-1 采购订单物料明细表报表导出'!$H:$H,0))</f>
        <v>0</v>
      </c>
      <c r="E319" s="46" cm="1">
        <f t="array" ref="E319">SUM(IF((LEFT('2-1 采购订单物料明细表报表导出'!$K:$K,7)=E$1)*('2-1 采购订单物料明细表报表导出'!$D:$D=$A319),'2-1 采购订单物料明细表报表导出'!$H:$H,0))</f>
        <v>0</v>
      </c>
      <c r="F319" s="46" cm="1">
        <f t="array" ref="F319">SUM(IF((LEFT('2-1 采购订单物料明细表报表导出'!$K:$K,7)=F$1)*('2-1 采购订单物料明细表报表导出'!$D:$D=$A319),'2-1 采购订单物料明细表报表导出'!$H:$H,0))</f>
        <v>0</v>
      </c>
      <c r="G319" s="46" cm="1">
        <f t="array" ref="G319">SUM(IF((LEFT('2-1 采购订单物料明细表报表导出'!$K:$K,7)=G$1)*('2-1 采购订单物料明细表报表导出'!$D:$D=$A319),'2-1 采购订单物料明细表报表导出'!$H:$H,0))</f>
        <v>0</v>
      </c>
      <c r="H319" s="46" cm="1">
        <f t="array" ref="H319">SUM(IF((LEFT('2-1 采购订单物料明细表报表导出'!$K:$K,7)=H$1)*('2-1 采购订单物料明细表报表导出'!$D:$D=$A319),'2-1 采购订单物料明细表报表导出'!$H:$H,0))</f>
        <v>0</v>
      </c>
      <c r="I319" s="46" cm="1">
        <f t="array" ref="I319">SUM(IF((LEFT('2-1 采购订单物料明细表报表导出'!$K:$K,7)=I$1)*('2-1 采购订单物料明细表报表导出'!$D:$D=$A319),'2-1 采购订单物料明细表报表导出'!$H:$H,0))</f>
        <v>0</v>
      </c>
      <c r="J319" s="46" cm="1">
        <f t="array" ref="J319">SUM(IF((LEFT('2-1 采购订单物料明细表报表导出'!$K:$K,7)=J$1)*('2-1 采购订单物料明细表报表导出'!$D:$D=$A319),'2-1 采购订单物料明细表报表导出'!$H:$H,0))</f>
        <v>0</v>
      </c>
      <c r="K319" s="46" cm="1">
        <f t="array" ref="K319">SUM(IF((LEFT('2-1 采购订单物料明细表报表导出'!$K:$K,7)=K$1)*('2-1 采购订单物料明细表报表导出'!$D:$D=$A319),'2-1 采购订单物料明细表报表导出'!$H:$H,0))</f>
        <v>0</v>
      </c>
      <c r="L319" s="46" cm="1">
        <f t="array" ref="L319">SUM(IF((LEFT('2-1 采购订单物料明细表报表导出'!$K:$K,7)=L$1)*('2-1 采购订单物料明细表报表导出'!$D:$D=$A319),'2-1 采购订单物料明细表报表导出'!$H:$H,0))</f>
        <v>0</v>
      </c>
      <c r="M319" s="46" cm="1">
        <f t="array" ref="M319">SUM(IF((LEFT('2-1 采购订单物料明细表报表导出'!$K:$K,7)=M$1)*('2-1 采购订单物料明细表报表导出'!$D:$D=$A319),'2-1 采购订单物料明细表报表导出'!$H:$H,0))</f>
        <v>0</v>
      </c>
      <c r="N319" s="46" cm="1">
        <f t="array" ref="N319">SUM(IF((LEFT('2-1 采购订单物料明细表报表导出'!$K:$K,7)=N$1)*('2-1 采购订单物料明细表报表导出'!$D:$D=$A319),'2-1 采购订单物料明细表报表导出'!$H:$H,0))</f>
        <v>0</v>
      </c>
      <c r="O319" s="46" cm="1">
        <f t="array" ref="O319">SUM(IF((LEFT('2-1 采购订单物料明细表报表导出'!$K:$K,7)=O$1)*('2-1 采购订单物料明细表报表导出'!$D:$D=$A319),'2-1 采购订单物料明细表报表导出'!$H:$H,0))</f>
        <v>0</v>
      </c>
    </row>
    <row r="320" ht="16.5" spans="1:15">
      <c r="A320" s="17" t="s">
        <v>3738</v>
      </c>
      <c r="B320" s="47" t="s">
        <v>2080</v>
      </c>
      <c r="C320" s="48" t="s">
        <v>2081</v>
      </c>
      <c r="D320" s="46" cm="1">
        <f t="array" ref="D320">SUM(IF((LEFT('2-1 采购订单物料明细表报表导出'!$K:$K,7)=D$1)*('2-1 采购订单物料明细表报表导出'!$D:$D=$A320),'2-1 采购订单物料明细表报表导出'!$H:$H,0))</f>
        <v>0</v>
      </c>
      <c r="E320" s="46" cm="1">
        <f t="array" ref="E320">SUM(IF((LEFT('2-1 采购订单物料明细表报表导出'!$K:$K,7)=E$1)*('2-1 采购订单物料明细表报表导出'!$D:$D=$A320),'2-1 采购订单物料明细表报表导出'!$H:$H,0))</f>
        <v>0</v>
      </c>
      <c r="F320" s="46" cm="1">
        <f t="array" ref="F320">SUM(IF((LEFT('2-1 采购订单物料明细表报表导出'!$K:$K,7)=F$1)*('2-1 采购订单物料明细表报表导出'!$D:$D=$A320),'2-1 采购订单物料明细表报表导出'!$H:$H,0))</f>
        <v>0</v>
      </c>
      <c r="G320" s="46" cm="1">
        <f t="array" ref="G320">SUM(IF((LEFT('2-1 采购订单物料明细表报表导出'!$K:$K,7)=G$1)*('2-1 采购订单物料明细表报表导出'!$D:$D=$A320),'2-1 采购订单物料明细表报表导出'!$H:$H,0))</f>
        <v>0</v>
      </c>
      <c r="H320" s="46" cm="1">
        <f t="array" ref="H320">SUM(IF((LEFT('2-1 采购订单物料明细表报表导出'!$K:$K,7)=H$1)*('2-1 采购订单物料明细表报表导出'!$D:$D=$A320),'2-1 采购订单物料明细表报表导出'!$H:$H,0))</f>
        <v>0</v>
      </c>
      <c r="I320" s="46" cm="1">
        <f t="array" ref="I320">SUM(IF((LEFT('2-1 采购订单物料明细表报表导出'!$K:$K,7)=I$1)*('2-1 采购订单物料明细表报表导出'!$D:$D=$A320),'2-1 采购订单物料明细表报表导出'!$H:$H,0))</f>
        <v>0</v>
      </c>
      <c r="J320" s="46" cm="1">
        <f t="array" ref="J320">SUM(IF((LEFT('2-1 采购订单物料明细表报表导出'!$K:$K,7)=J$1)*('2-1 采购订单物料明细表报表导出'!$D:$D=$A320),'2-1 采购订单物料明细表报表导出'!$H:$H,0))</f>
        <v>0</v>
      </c>
      <c r="K320" s="46" cm="1">
        <f t="array" ref="K320">SUM(IF((LEFT('2-1 采购订单物料明细表报表导出'!$K:$K,7)=K$1)*('2-1 采购订单物料明细表报表导出'!$D:$D=$A320),'2-1 采购订单物料明细表报表导出'!$H:$H,0))</f>
        <v>0</v>
      </c>
      <c r="L320" s="46" cm="1">
        <f t="array" ref="L320">SUM(IF((LEFT('2-1 采购订单物料明细表报表导出'!$K:$K,7)=L$1)*('2-1 采购订单物料明细表报表导出'!$D:$D=$A320),'2-1 采购订单物料明细表报表导出'!$H:$H,0))</f>
        <v>0</v>
      </c>
      <c r="M320" s="46" cm="1">
        <f t="array" ref="M320">SUM(IF((LEFT('2-1 采购订单物料明细表报表导出'!$K:$K,7)=M$1)*('2-1 采购订单物料明细表报表导出'!$D:$D=$A320),'2-1 采购订单物料明细表报表导出'!$H:$H,0))</f>
        <v>0</v>
      </c>
      <c r="N320" s="46" cm="1">
        <f t="array" ref="N320">SUM(IF((LEFT('2-1 采购订单物料明细表报表导出'!$K:$K,7)=N$1)*('2-1 采购订单物料明细表报表导出'!$D:$D=$A320),'2-1 采购订单物料明细表报表导出'!$H:$H,0))</f>
        <v>0</v>
      </c>
      <c r="O320" s="46" cm="1">
        <f t="array" ref="O320">SUM(IF((LEFT('2-1 采购订单物料明细表报表导出'!$K:$K,7)=O$1)*('2-1 采购订单物料明细表报表导出'!$D:$D=$A320),'2-1 采购订单物料明细表报表导出'!$H:$H,0))</f>
        <v>0</v>
      </c>
    </row>
    <row r="321" ht="16.5" spans="1:15">
      <c r="A321" s="17" t="s">
        <v>3739</v>
      </c>
      <c r="B321" s="47" t="s">
        <v>2080</v>
      </c>
      <c r="C321" s="48" t="s">
        <v>2081</v>
      </c>
      <c r="D321" s="46" cm="1">
        <f t="array" ref="D321">SUM(IF((LEFT('2-1 采购订单物料明细表报表导出'!$K:$K,7)=D$1)*('2-1 采购订单物料明细表报表导出'!$D:$D=$A321),'2-1 采购订单物料明细表报表导出'!$H:$H,0))</f>
        <v>0</v>
      </c>
      <c r="E321" s="46" cm="1">
        <f t="array" ref="E321">SUM(IF((LEFT('2-1 采购订单物料明细表报表导出'!$K:$K,7)=E$1)*('2-1 采购订单物料明细表报表导出'!$D:$D=$A321),'2-1 采购订单物料明细表报表导出'!$H:$H,0))</f>
        <v>0</v>
      </c>
      <c r="F321" s="46" cm="1">
        <f t="array" ref="F321">SUM(IF((LEFT('2-1 采购订单物料明细表报表导出'!$K:$K,7)=F$1)*('2-1 采购订单物料明细表报表导出'!$D:$D=$A321),'2-1 采购订单物料明细表报表导出'!$H:$H,0))</f>
        <v>0</v>
      </c>
      <c r="G321" s="46" cm="1">
        <f t="array" ref="G321">SUM(IF((LEFT('2-1 采购订单物料明细表报表导出'!$K:$K,7)=G$1)*('2-1 采购订单物料明细表报表导出'!$D:$D=$A321),'2-1 采购订单物料明细表报表导出'!$H:$H,0))</f>
        <v>0</v>
      </c>
      <c r="H321" s="46" cm="1">
        <f t="array" ref="H321">SUM(IF((LEFT('2-1 采购订单物料明细表报表导出'!$K:$K,7)=H$1)*('2-1 采购订单物料明细表报表导出'!$D:$D=$A321),'2-1 采购订单物料明细表报表导出'!$H:$H,0))</f>
        <v>0</v>
      </c>
      <c r="I321" s="46" cm="1">
        <f t="array" ref="I321">SUM(IF((LEFT('2-1 采购订单物料明细表报表导出'!$K:$K,7)=I$1)*('2-1 采购订单物料明细表报表导出'!$D:$D=$A321),'2-1 采购订单物料明细表报表导出'!$H:$H,0))</f>
        <v>0</v>
      </c>
      <c r="J321" s="46" cm="1">
        <f t="array" ref="J321">SUM(IF((LEFT('2-1 采购订单物料明细表报表导出'!$K:$K,7)=J$1)*('2-1 采购订单物料明细表报表导出'!$D:$D=$A321),'2-1 采购订单物料明细表报表导出'!$H:$H,0))</f>
        <v>0</v>
      </c>
      <c r="K321" s="46" cm="1">
        <f t="array" ref="K321">SUM(IF((LEFT('2-1 采购订单物料明细表报表导出'!$K:$K,7)=K$1)*('2-1 采购订单物料明细表报表导出'!$D:$D=$A321),'2-1 采购订单物料明细表报表导出'!$H:$H,0))</f>
        <v>0</v>
      </c>
      <c r="L321" s="46" cm="1">
        <f t="array" ref="L321">SUM(IF((LEFT('2-1 采购订单物料明细表报表导出'!$K:$K,7)=L$1)*('2-1 采购订单物料明细表报表导出'!$D:$D=$A321),'2-1 采购订单物料明细表报表导出'!$H:$H,0))</f>
        <v>0</v>
      </c>
      <c r="M321" s="46" cm="1">
        <f t="array" ref="M321">SUM(IF((LEFT('2-1 采购订单物料明细表报表导出'!$K:$K,7)=M$1)*('2-1 采购订单物料明细表报表导出'!$D:$D=$A321),'2-1 采购订单物料明细表报表导出'!$H:$H,0))</f>
        <v>0</v>
      </c>
      <c r="N321" s="46" cm="1">
        <f t="array" ref="N321">SUM(IF((LEFT('2-1 采购订单物料明细表报表导出'!$K:$K,7)=N$1)*('2-1 采购订单物料明细表报表导出'!$D:$D=$A321),'2-1 采购订单物料明细表报表导出'!$H:$H,0))</f>
        <v>0</v>
      </c>
      <c r="O321" s="46" cm="1">
        <f t="array" ref="O321">SUM(IF((LEFT('2-1 采购订单物料明细表报表导出'!$K:$K,7)=O$1)*('2-1 采购订单物料明细表报表导出'!$D:$D=$A321),'2-1 采购订单物料明细表报表导出'!$H:$H,0))</f>
        <v>0</v>
      </c>
    </row>
    <row r="322" ht="16.5" spans="1:15">
      <c r="A322" s="17" t="s">
        <v>3740</v>
      </c>
      <c r="B322" s="47" t="s">
        <v>2080</v>
      </c>
      <c r="C322" s="48" t="s">
        <v>2081</v>
      </c>
      <c r="D322" s="46" cm="1">
        <f t="array" ref="D322">SUM(IF((LEFT('2-1 采购订单物料明细表报表导出'!$K:$K,7)=D$1)*('2-1 采购订单物料明细表报表导出'!$D:$D=$A322),'2-1 采购订单物料明细表报表导出'!$H:$H,0))</f>
        <v>0</v>
      </c>
      <c r="E322" s="46" cm="1">
        <f t="array" ref="E322">SUM(IF((LEFT('2-1 采购订单物料明细表报表导出'!$K:$K,7)=E$1)*('2-1 采购订单物料明细表报表导出'!$D:$D=$A322),'2-1 采购订单物料明细表报表导出'!$H:$H,0))</f>
        <v>0</v>
      </c>
      <c r="F322" s="46" cm="1">
        <f t="array" ref="F322">SUM(IF((LEFT('2-1 采购订单物料明细表报表导出'!$K:$K,7)=F$1)*('2-1 采购订单物料明细表报表导出'!$D:$D=$A322),'2-1 采购订单物料明细表报表导出'!$H:$H,0))</f>
        <v>0</v>
      </c>
      <c r="G322" s="46" cm="1">
        <f t="array" ref="G322">SUM(IF((LEFT('2-1 采购订单物料明细表报表导出'!$K:$K,7)=G$1)*('2-1 采购订单物料明细表报表导出'!$D:$D=$A322),'2-1 采购订单物料明细表报表导出'!$H:$H,0))</f>
        <v>0</v>
      </c>
      <c r="H322" s="46" cm="1">
        <f t="array" ref="H322">SUM(IF((LEFT('2-1 采购订单物料明细表报表导出'!$K:$K,7)=H$1)*('2-1 采购订单物料明细表报表导出'!$D:$D=$A322),'2-1 采购订单物料明细表报表导出'!$H:$H,0))</f>
        <v>0</v>
      </c>
      <c r="I322" s="46" cm="1">
        <f t="array" ref="I322">SUM(IF((LEFT('2-1 采购订单物料明细表报表导出'!$K:$K,7)=I$1)*('2-1 采购订单物料明细表报表导出'!$D:$D=$A322),'2-1 采购订单物料明细表报表导出'!$H:$H,0))</f>
        <v>0</v>
      </c>
      <c r="J322" s="46" cm="1">
        <f t="array" ref="J322">SUM(IF((LEFT('2-1 采购订单物料明细表报表导出'!$K:$K,7)=J$1)*('2-1 采购订单物料明细表报表导出'!$D:$D=$A322),'2-1 采购订单物料明细表报表导出'!$H:$H,0))</f>
        <v>0</v>
      </c>
      <c r="K322" s="46" cm="1">
        <f t="array" ref="K322">SUM(IF((LEFT('2-1 采购订单物料明细表报表导出'!$K:$K,7)=K$1)*('2-1 采购订单物料明细表报表导出'!$D:$D=$A322),'2-1 采购订单物料明细表报表导出'!$H:$H,0))</f>
        <v>0</v>
      </c>
      <c r="L322" s="46" cm="1">
        <f t="array" ref="L322">SUM(IF((LEFT('2-1 采购订单物料明细表报表导出'!$K:$K,7)=L$1)*('2-1 采购订单物料明细表报表导出'!$D:$D=$A322),'2-1 采购订单物料明细表报表导出'!$H:$H,0))</f>
        <v>0</v>
      </c>
      <c r="M322" s="46" cm="1">
        <f t="array" ref="M322">SUM(IF((LEFT('2-1 采购订单物料明细表报表导出'!$K:$K,7)=M$1)*('2-1 采购订单物料明细表报表导出'!$D:$D=$A322),'2-1 采购订单物料明细表报表导出'!$H:$H,0))</f>
        <v>0</v>
      </c>
      <c r="N322" s="46" cm="1">
        <f t="array" ref="N322">SUM(IF((LEFT('2-1 采购订单物料明细表报表导出'!$K:$K,7)=N$1)*('2-1 采购订单物料明细表报表导出'!$D:$D=$A322),'2-1 采购订单物料明细表报表导出'!$H:$H,0))</f>
        <v>0</v>
      </c>
      <c r="O322" s="46" cm="1">
        <f t="array" ref="O322">SUM(IF((LEFT('2-1 采购订单物料明细表报表导出'!$K:$K,7)=O$1)*('2-1 采购订单物料明细表报表导出'!$D:$D=$A322),'2-1 采购订单物料明细表报表导出'!$H:$H,0))</f>
        <v>0</v>
      </c>
    </row>
    <row r="323" ht="16.5" spans="1:15">
      <c r="A323" s="17" t="s">
        <v>3741</v>
      </c>
      <c r="B323" s="47" t="s">
        <v>2080</v>
      </c>
      <c r="C323" s="48" t="s">
        <v>2081</v>
      </c>
      <c r="D323" s="46" cm="1">
        <f t="array" ref="D323">SUM(IF((LEFT('2-1 采购订单物料明细表报表导出'!$K:$K,7)=D$1)*('2-1 采购订单物料明细表报表导出'!$D:$D=$A323),'2-1 采购订单物料明细表报表导出'!$H:$H,0))</f>
        <v>0</v>
      </c>
      <c r="E323" s="46" cm="1">
        <f t="array" ref="E323">SUM(IF((LEFT('2-1 采购订单物料明细表报表导出'!$K:$K,7)=E$1)*('2-1 采购订单物料明细表报表导出'!$D:$D=$A323),'2-1 采购订单物料明细表报表导出'!$H:$H,0))</f>
        <v>0</v>
      </c>
      <c r="F323" s="46" cm="1">
        <f t="array" ref="F323">SUM(IF((LEFT('2-1 采购订单物料明细表报表导出'!$K:$K,7)=F$1)*('2-1 采购订单物料明细表报表导出'!$D:$D=$A323),'2-1 采购订单物料明细表报表导出'!$H:$H,0))</f>
        <v>0</v>
      </c>
      <c r="G323" s="46" cm="1">
        <f t="array" ref="G323">SUM(IF((LEFT('2-1 采购订单物料明细表报表导出'!$K:$K,7)=G$1)*('2-1 采购订单物料明细表报表导出'!$D:$D=$A323),'2-1 采购订单物料明细表报表导出'!$H:$H,0))</f>
        <v>0</v>
      </c>
      <c r="H323" s="46" cm="1">
        <f t="array" ref="H323">SUM(IF((LEFT('2-1 采购订单物料明细表报表导出'!$K:$K,7)=H$1)*('2-1 采购订单物料明细表报表导出'!$D:$D=$A323),'2-1 采购订单物料明细表报表导出'!$H:$H,0))</f>
        <v>0</v>
      </c>
      <c r="I323" s="46" cm="1">
        <f t="array" ref="I323">SUM(IF((LEFT('2-1 采购订单物料明细表报表导出'!$K:$K,7)=I$1)*('2-1 采购订单物料明细表报表导出'!$D:$D=$A323),'2-1 采购订单物料明细表报表导出'!$H:$H,0))</f>
        <v>0</v>
      </c>
      <c r="J323" s="46" cm="1">
        <f t="array" ref="J323">SUM(IF((LEFT('2-1 采购订单物料明细表报表导出'!$K:$K,7)=J$1)*('2-1 采购订单物料明细表报表导出'!$D:$D=$A323),'2-1 采购订单物料明细表报表导出'!$H:$H,0))</f>
        <v>0</v>
      </c>
      <c r="K323" s="46" cm="1">
        <f t="array" ref="K323">SUM(IF((LEFT('2-1 采购订单物料明细表报表导出'!$K:$K,7)=K$1)*('2-1 采购订单物料明细表报表导出'!$D:$D=$A323),'2-1 采购订单物料明细表报表导出'!$H:$H,0))</f>
        <v>0</v>
      </c>
      <c r="L323" s="46" cm="1">
        <f t="array" ref="L323">SUM(IF((LEFT('2-1 采购订单物料明细表报表导出'!$K:$K,7)=L$1)*('2-1 采购订单物料明细表报表导出'!$D:$D=$A323),'2-1 采购订单物料明细表报表导出'!$H:$H,0))</f>
        <v>0</v>
      </c>
      <c r="M323" s="46" cm="1">
        <f t="array" ref="M323">SUM(IF((LEFT('2-1 采购订单物料明细表报表导出'!$K:$K,7)=M$1)*('2-1 采购订单物料明细表报表导出'!$D:$D=$A323),'2-1 采购订单物料明细表报表导出'!$H:$H,0))</f>
        <v>0</v>
      </c>
      <c r="N323" s="46" cm="1">
        <f t="array" ref="N323">SUM(IF((LEFT('2-1 采购订单物料明细表报表导出'!$K:$K,7)=N$1)*('2-1 采购订单物料明细表报表导出'!$D:$D=$A323),'2-1 采购订单物料明细表报表导出'!$H:$H,0))</f>
        <v>0</v>
      </c>
      <c r="O323" s="46" cm="1">
        <f t="array" ref="O323">SUM(IF((LEFT('2-1 采购订单物料明细表报表导出'!$K:$K,7)=O$1)*('2-1 采购订单物料明细表报表导出'!$D:$D=$A323),'2-1 采购订单物料明细表报表导出'!$H:$H,0))</f>
        <v>0</v>
      </c>
    </row>
    <row r="324" ht="16.5" spans="1:15">
      <c r="A324" s="17" t="s">
        <v>3742</v>
      </c>
      <c r="B324" s="47" t="s">
        <v>2080</v>
      </c>
      <c r="C324" s="48" t="s">
        <v>2081</v>
      </c>
      <c r="D324" s="46" cm="1">
        <f t="array" ref="D324">SUM(IF((LEFT('2-1 采购订单物料明细表报表导出'!$K:$K,7)=D$1)*('2-1 采购订单物料明细表报表导出'!$D:$D=$A324),'2-1 采购订单物料明细表报表导出'!$H:$H,0))</f>
        <v>0</v>
      </c>
      <c r="E324" s="46" cm="1">
        <f t="array" ref="E324">SUM(IF((LEFT('2-1 采购订单物料明细表报表导出'!$K:$K,7)=E$1)*('2-1 采购订单物料明细表报表导出'!$D:$D=$A324),'2-1 采购订单物料明细表报表导出'!$H:$H,0))</f>
        <v>0</v>
      </c>
      <c r="F324" s="46" cm="1">
        <f t="array" ref="F324">SUM(IF((LEFT('2-1 采购订单物料明细表报表导出'!$K:$K,7)=F$1)*('2-1 采购订单物料明细表报表导出'!$D:$D=$A324),'2-1 采购订单物料明细表报表导出'!$H:$H,0))</f>
        <v>0</v>
      </c>
      <c r="G324" s="46" cm="1">
        <f t="array" ref="G324">SUM(IF((LEFT('2-1 采购订单物料明细表报表导出'!$K:$K,7)=G$1)*('2-1 采购订单物料明细表报表导出'!$D:$D=$A324),'2-1 采购订单物料明细表报表导出'!$H:$H,0))</f>
        <v>0</v>
      </c>
      <c r="H324" s="46" cm="1">
        <f t="array" ref="H324">SUM(IF((LEFT('2-1 采购订单物料明细表报表导出'!$K:$K,7)=H$1)*('2-1 采购订单物料明细表报表导出'!$D:$D=$A324),'2-1 采购订单物料明细表报表导出'!$H:$H,0))</f>
        <v>0</v>
      </c>
      <c r="I324" s="46" cm="1">
        <f t="array" ref="I324">SUM(IF((LEFT('2-1 采购订单物料明细表报表导出'!$K:$K,7)=I$1)*('2-1 采购订单物料明细表报表导出'!$D:$D=$A324),'2-1 采购订单物料明细表报表导出'!$H:$H,0))</f>
        <v>0</v>
      </c>
      <c r="J324" s="46" cm="1">
        <f t="array" ref="J324">SUM(IF((LEFT('2-1 采购订单物料明细表报表导出'!$K:$K,7)=J$1)*('2-1 采购订单物料明细表报表导出'!$D:$D=$A324),'2-1 采购订单物料明细表报表导出'!$H:$H,0))</f>
        <v>0</v>
      </c>
      <c r="K324" s="46" cm="1">
        <f t="array" ref="K324">SUM(IF((LEFT('2-1 采购订单物料明细表报表导出'!$K:$K,7)=K$1)*('2-1 采购订单物料明细表报表导出'!$D:$D=$A324),'2-1 采购订单物料明细表报表导出'!$H:$H,0))</f>
        <v>0</v>
      </c>
      <c r="L324" s="46" cm="1">
        <f t="array" ref="L324">SUM(IF((LEFT('2-1 采购订单物料明细表报表导出'!$K:$K,7)=L$1)*('2-1 采购订单物料明细表报表导出'!$D:$D=$A324),'2-1 采购订单物料明细表报表导出'!$H:$H,0))</f>
        <v>0</v>
      </c>
      <c r="M324" s="46" cm="1">
        <f t="array" ref="M324">SUM(IF((LEFT('2-1 采购订单物料明细表报表导出'!$K:$K,7)=M$1)*('2-1 采购订单物料明细表报表导出'!$D:$D=$A324),'2-1 采购订单物料明细表报表导出'!$H:$H,0))</f>
        <v>0</v>
      </c>
      <c r="N324" s="46" cm="1">
        <f t="array" ref="N324">SUM(IF((LEFT('2-1 采购订单物料明细表报表导出'!$K:$K,7)=N$1)*('2-1 采购订单物料明细表报表导出'!$D:$D=$A324),'2-1 采购订单物料明细表报表导出'!$H:$H,0))</f>
        <v>0</v>
      </c>
      <c r="O324" s="46" cm="1">
        <f t="array" ref="O324">SUM(IF((LEFT('2-1 采购订单物料明细表报表导出'!$K:$K,7)=O$1)*('2-1 采购订单物料明细表报表导出'!$D:$D=$A324),'2-1 采购订单物料明细表报表导出'!$H:$H,0))</f>
        <v>0</v>
      </c>
    </row>
    <row r="325" ht="16.5" spans="1:15">
      <c r="A325" s="17" t="s">
        <v>3743</v>
      </c>
      <c r="B325" s="47" t="s">
        <v>2080</v>
      </c>
      <c r="C325" s="48" t="s">
        <v>2081</v>
      </c>
      <c r="D325" s="46" cm="1">
        <f t="array" ref="D325">SUM(IF((LEFT('2-1 采购订单物料明细表报表导出'!$K:$K,7)=D$1)*('2-1 采购订单物料明细表报表导出'!$D:$D=$A325),'2-1 采购订单物料明细表报表导出'!$H:$H,0))</f>
        <v>0</v>
      </c>
      <c r="E325" s="46" cm="1">
        <f t="array" ref="E325">SUM(IF((LEFT('2-1 采购订单物料明细表报表导出'!$K:$K,7)=E$1)*('2-1 采购订单物料明细表报表导出'!$D:$D=$A325),'2-1 采购订单物料明细表报表导出'!$H:$H,0))</f>
        <v>0</v>
      </c>
      <c r="F325" s="46" cm="1">
        <f t="array" ref="F325">SUM(IF((LEFT('2-1 采购订单物料明细表报表导出'!$K:$K,7)=F$1)*('2-1 采购订单物料明细表报表导出'!$D:$D=$A325),'2-1 采购订单物料明细表报表导出'!$H:$H,0))</f>
        <v>0</v>
      </c>
      <c r="G325" s="46" cm="1">
        <f t="array" ref="G325">SUM(IF((LEFT('2-1 采购订单物料明细表报表导出'!$K:$K,7)=G$1)*('2-1 采购订单物料明细表报表导出'!$D:$D=$A325),'2-1 采购订单物料明细表报表导出'!$H:$H,0))</f>
        <v>0</v>
      </c>
      <c r="H325" s="46" cm="1">
        <f t="array" ref="H325">SUM(IF((LEFT('2-1 采购订单物料明细表报表导出'!$K:$K,7)=H$1)*('2-1 采购订单物料明细表报表导出'!$D:$D=$A325),'2-1 采购订单物料明细表报表导出'!$H:$H,0))</f>
        <v>0</v>
      </c>
      <c r="I325" s="46" cm="1">
        <f t="array" ref="I325">SUM(IF((LEFT('2-1 采购订单物料明细表报表导出'!$K:$K,7)=I$1)*('2-1 采购订单物料明细表报表导出'!$D:$D=$A325),'2-1 采购订单物料明细表报表导出'!$H:$H,0))</f>
        <v>0</v>
      </c>
      <c r="J325" s="46" cm="1">
        <f t="array" ref="J325">SUM(IF((LEFT('2-1 采购订单物料明细表报表导出'!$K:$K,7)=J$1)*('2-1 采购订单物料明细表报表导出'!$D:$D=$A325),'2-1 采购订单物料明细表报表导出'!$H:$H,0))</f>
        <v>0</v>
      </c>
      <c r="K325" s="46" cm="1">
        <f t="array" ref="K325">SUM(IF((LEFT('2-1 采购订单物料明细表报表导出'!$K:$K,7)=K$1)*('2-1 采购订单物料明细表报表导出'!$D:$D=$A325),'2-1 采购订单物料明细表报表导出'!$H:$H,0))</f>
        <v>0</v>
      </c>
      <c r="L325" s="46" cm="1">
        <f t="array" ref="L325">SUM(IF((LEFT('2-1 采购订单物料明细表报表导出'!$K:$K,7)=L$1)*('2-1 采购订单物料明细表报表导出'!$D:$D=$A325),'2-1 采购订单物料明细表报表导出'!$H:$H,0))</f>
        <v>0</v>
      </c>
      <c r="M325" s="46" cm="1">
        <f t="array" ref="M325">SUM(IF((LEFT('2-1 采购订单物料明细表报表导出'!$K:$K,7)=M$1)*('2-1 采购订单物料明细表报表导出'!$D:$D=$A325),'2-1 采购订单物料明细表报表导出'!$H:$H,0))</f>
        <v>0</v>
      </c>
      <c r="N325" s="46" cm="1">
        <f t="array" ref="N325">SUM(IF((LEFT('2-1 采购订单物料明细表报表导出'!$K:$K,7)=N$1)*('2-1 采购订单物料明细表报表导出'!$D:$D=$A325),'2-1 采购订单物料明细表报表导出'!$H:$H,0))</f>
        <v>0</v>
      </c>
      <c r="O325" s="46" cm="1">
        <f t="array" ref="O325">SUM(IF((LEFT('2-1 采购订单物料明细表报表导出'!$K:$K,7)=O$1)*('2-1 采购订单物料明细表报表导出'!$D:$D=$A325),'2-1 采购订单物料明细表报表导出'!$H:$H,0))</f>
        <v>0</v>
      </c>
    </row>
    <row r="326" ht="16.5" spans="1:15">
      <c r="A326" s="17" t="s">
        <v>3744</v>
      </c>
      <c r="B326" s="47" t="s">
        <v>2080</v>
      </c>
      <c r="C326" s="48" t="s">
        <v>2081</v>
      </c>
      <c r="D326" s="46" cm="1">
        <f t="array" ref="D326">SUM(IF((LEFT('2-1 采购订单物料明细表报表导出'!$K:$K,7)=D$1)*('2-1 采购订单物料明细表报表导出'!$D:$D=$A326),'2-1 采购订单物料明细表报表导出'!$H:$H,0))</f>
        <v>0</v>
      </c>
      <c r="E326" s="46" cm="1">
        <f t="array" ref="E326">SUM(IF((LEFT('2-1 采购订单物料明细表报表导出'!$K:$K,7)=E$1)*('2-1 采购订单物料明细表报表导出'!$D:$D=$A326),'2-1 采购订单物料明细表报表导出'!$H:$H,0))</f>
        <v>0</v>
      </c>
      <c r="F326" s="46" cm="1">
        <f t="array" ref="F326">SUM(IF((LEFT('2-1 采购订单物料明细表报表导出'!$K:$K,7)=F$1)*('2-1 采购订单物料明细表报表导出'!$D:$D=$A326),'2-1 采购订单物料明细表报表导出'!$H:$H,0))</f>
        <v>0</v>
      </c>
      <c r="G326" s="46" cm="1">
        <f t="array" ref="G326">SUM(IF((LEFT('2-1 采购订单物料明细表报表导出'!$K:$K,7)=G$1)*('2-1 采购订单物料明细表报表导出'!$D:$D=$A326),'2-1 采购订单物料明细表报表导出'!$H:$H,0))</f>
        <v>0</v>
      </c>
      <c r="H326" s="46" cm="1">
        <f t="array" ref="H326">SUM(IF((LEFT('2-1 采购订单物料明细表报表导出'!$K:$K,7)=H$1)*('2-1 采购订单物料明细表报表导出'!$D:$D=$A326),'2-1 采购订单物料明细表报表导出'!$H:$H,0))</f>
        <v>0</v>
      </c>
      <c r="I326" s="46" cm="1">
        <f t="array" ref="I326">SUM(IF((LEFT('2-1 采购订单物料明细表报表导出'!$K:$K,7)=I$1)*('2-1 采购订单物料明细表报表导出'!$D:$D=$A326),'2-1 采购订单物料明细表报表导出'!$H:$H,0))</f>
        <v>0</v>
      </c>
      <c r="J326" s="46" cm="1">
        <f t="array" ref="J326">SUM(IF((LEFT('2-1 采购订单物料明细表报表导出'!$K:$K,7)=J$1)*('2-1 采购订单物料明细表报表导出'!$D:$D=$A326),'2-1 采购订单物料明细表报表导出'!$H:$H,0))</f>
        <v>0</v>
      </c>
      <c r="K326" s="46" cm="1">
        <f t="array" ref="K326">SUM(IF((LEFT('2-1 采购订单物料明细表报表导出'!$K:$K,7)=K$1)*('2-1 采购订单物料明细表报表导出'!$D:$D=$A326),'2-1 采购订单物料明细表报表导出'!$H:$H,0))</f>
        <v>0</v>
      </c>
      <c r="L326" s="46" cm="1">
        <f t="array" ref="L326">SUM(IF((LEFT('2-1 采购订单物料明细表报表导出'!$K:$K,7)=L$1)*('2-1 采购订单物料明细表报表导出'!$D:$D=$A326),'2-1 采购订单物料明细表报表导出'!$H:$H,0))</f>
        <v>0</v>
      </c>
      <c r="M326" s="46" cm="1">
        <f t="array" ref="M326">SUM(IF((LEFT('2-1 采购订单物料明细表报表导出'!$K:$K,7)=M$1)*('2-1 采购订单物料明细表报表导出'!$D:$D=$A326),'2-1 采购订单物料明细表报表导出'!$H:$H,0))</f>
        <v>0</v>
      </c>
      <c r="N326" s="46" cm="1">
        <f t="array" ref="N326">SUM(IF((LEFT('2-1 采购订单物料明细表报表导出'!$K:$K,7)=N$1)*('2-1 采购订单物料明细表报表导出'!$D:$D=$A326),'2-1 采购订单物料明细表报表导出'!$H:$H,0))</f>
        <v>0</v>
      </c>
      <c r="O326" s="46" cm="1">
        <f t="array" ref="O326">SUM(IF((LEFT('2-1 采购订单物料明细表报表导出'!$K:$K,7)=O$1)*('2-1 采购订单物料明细表报表导出'!$D:$D=$A326),'2-1 采购订单物料明细表报表导出'!$H:$H,0))</f>
        <v>0</v>
      </c>
    </row>
    <row r="327" ht="16.5" spans="1:15">
      <c r="A327" s="17" t="s">
        <v>3745</v>
      </c>
      <c r="B327" s="47" t="s">
        <v>2080</v>
      </c>
      <c r="C327" s="48" t="s">
        <v>2081</v>
      </c>
      <c r="D327" s="46" cm="1">
        <f t="array" ref="D327">SUM(IF((LEFT('2-1 采购订单物料明细表报表导出'!$K:$K,7)=D$1)*('2-1 采购订单物料明细表报表导出'!$D:$D=$A327),'2-1 采购订单物料明细表报表导出'!$H:$H,0))</f>
        <v>0</v>
      </c>
      <c r="E327" s="46" cm="1">
        <f t="array" ref="E327">SUM(IF((LEFT('2-1 采购订单物料明细表报表导出'!$K:$K,7)=E$1)*('2-1 采购订单物料明细表报表导出'!$D:$D=$A327),'2-1 采购订单物料明细表报表导出'!$H:$H,0))</f>
        <v>0</v>
      </c>
      <c r="F327" s="46" cm="1">
        <f t="array" ref="F327">SUM(IF((LEFT('2-1 采购订单物料明细表报表导出'!$K:$K,7)=F$1)*('2-1 采购订单物料明细表报表导出'!$D:$D=$A327),'2-1 采购订单物料明细表报表导出'!$H:$H,0))</f>
        <v>0</v>
      </c>
      <c r="G327" s="46" cm="1">
        <f t="array" ref="G327">SUM(IF((LEFT('2-1 采购订单物料明细表报表导出'!$K:$K,7)=G$1)*('2-1 采购订单物料明细表报表导出'!$D:$D=$A327),'2-1 采购订单物料明细表报表导出'!$H:$H,0))</f>
        <v>0</v>
      </c>
      <c r="H327" s="46" cm="1">
        <f t="array" ref="H327">SUM(IF((LEFT('2-1 采购订单物料明细表报表导出'!$K:$K,7)=H$1)*('2-1 采购订单物料明细表报表导出'!$D:$D=$A327),'2-1 采购订单物料明细表报表导出'!$H:$H,0))</f>
        <v>0</v>
      </c>
      <c r="I327" s="46" cm="1">
        <f t="array" ref="I327">SUM(IF((LEFT('2-1 采购订单物料明细表报表导出'!$K:$K,7)=I$1)*('2-1 采购订单物料明细表报表导出'!$D:$D=$A327),'2-1 采购订单物料明细表报表导出'!$H:$H,0))</f>
        <v>0</v>
      </c>
      <c r="J327" s="46" cm="1">
        <f t="array" ref="J327">SUM(IF((LEFT('2-1 采购订单物料明细表报表导出'!$K:$K,7)=J$1)*('2-1 采购订单物料明细表报表导出'!$D:$D=$A327),'2-1 采购订单物料明细表报表导出'!$H:$H,0))</f>
        <v>0</v>
      </c>
      <c r="K327" s="46" cm="1">
        <f t="array" ref="K327">SUM(IF((LEFT('2-1 采购订单物料明细表报表导出'!$K:$K,7)=K$1)*('2-1 采购订单物料明细表报表导出'!$D:$D=$A327),'2-1 采购订单物料明细表报表导出'!$H:$H,0))</f>
        <v>0</v>
      </c>
      <c r="L327" s="46" cm="1">
        <f t="array" ref="L327">SUM(IF((LEFT('2-1 采购订单物料明细表报表导出'!$K:$K,7)=L$1)*('2-1 采购订单物料明细表报表导出'!$D:$D=$A327),'2-1 采购订单物料明细表报表导出'!$H:$H,0))</f>
        <v>0</v>
      </c>
      <c r="M327" s="46" cm="1">
        <f t="array" ref="M327">SUM(IF((LEFT('2-1 采购订单物料明细表报表导出'!$K:$K,7)=M$1)*('2-1 采购订单物料明细表报表导出'!$D:$D=$A327),'2-1 采购订单物料明细表报表导出'!$H:$H,0))</f>
        <v>0</v>
      </c>
      <c r="N327" s="46" cm="1">
        <f t="array" ref="N327">SUM(IF((LEFT('2-1 采购订单物料明细表报表导出'!$K:$K,7)=N$1)*('2-1 采购订单物料明细表报表导出'!$D:$D=$A327),'2-1 采购订单物料明细表报表导出'!$H:$H,0))</f>
        <v>0</v>
      </c>
      <c r="O327" s="46" cm="1">
        <f t="array" ref="O327">SUM(IF((LEFT('2-1 采购订单物料明细表报表导出'!$K:$K,7)=O$1)*('2-1 采购订单物料明细表报表导出'!$D:$D=$A327),'2-1 采购订单物料明细表报表导出'!$H:$H,0))</f>
        <v>0</v>
      </c>
    </row>
    <row r="328" ht="16.5" spans="1:15">
      <c r="A328" s="17" t="s">
        <v>3746</v>
      </c>
      <c r="B328" s="47" t="s">
        <v>2080</v>
      </c>
      <c r="C328" s="48" t="s">
        <v>2081</v>
      </c>
      <c r="D328" s="46" cm="1">
        <f t="array" ref="D328">SUM(IF((LEFT('2-1 采购订单物料明细表报表导出'!$K:$K,7)=D$1)*('2-1 采购订单物料明细表报表导出'!$D:$D=$A328),'2-1 采购订单物料明细表报表导出'!$H:$H,0))</f>
        <v>0</v>
      </c>
      <c r="E328" s="46" cm="1">
        <f t="array" ref="E328">SUM(IF((LEFT('2-1 采购订单物料明细表报表导出'!$K:$K,7)=E$1)*('2-1 采购订单物料明细表报表导出'!$D:$D=$A328),'2-1 采购订单物料明细表报表导出'!$H:$H,0))</f>
        <v>0</v>
      </c>
      <c r="F328" s="46" cm="1">
        <f t="array" ref="F328">SUM(IF((LEFT('2-1 采购订单物料明细表报表导出'!$K:$K,7)=F$1)*('2-1 采购订单物料明细表报表导出'!$D:$D=$A328),'2-1 采购订单物料明细表报表导出'!$H:$H,0))</f>
        <v>0</v>
      </c>
      <c r="G328" s="46" cm="1">
        <f t="array" ref="G328">SUM(IF((LEFT('2-1 采购订单物料明细表报表导出'!$K:$K,7)=G$1)*('2-1 采购订单物料明细表报表导出'!$D:$D=$A328),'2-1 采购订单物料明细表报表导出'!$H:$H,0))</f>
        <v>0</v>
      </c>
      <c r="H328" s="46" cm="1">
        <f t="array" ref="H328">SUM(IF((LEFT('2-1 采购订单物料明细表报表导出'!$K:$K,7)=H$1)*('2-1 采购订单物料明细表报表导出'!$D:$D=$A328),'2-1 采购订单物料明细表报表导出'!$H:$H,0))</f>
        <v>0</v>
      </c>
      <c r="I328" s="46" cm="1">
        <f t="array" ref="I328">SUM(IF((LEFT('2-1 采购订单物料明细表报表导出'!$K:$K,7)=I$1)*('2-1 采购订单物料明细表报表导出'!$D:$D=$A328),'2-1 采购订单物料明细表报表导出'!$H:$H,0))</f>
        <v>0</v>
      </c>
      <c r="J328" s="46" cm="1">
        <f t="array" ref="J328">SUM(IF((LEFT('2-1 采购订单物料明细表报表导出'!$K:$K,7)=J$1)*('2-1 采购订单物料明细表报表导出'!$D:$D=$A328),'2-1 采购订单物料明细表报表导出'!$H:$H,0))</f>
        <v>0</v>
      </c>
      <c r="K328" s="46" cm="1">
        <f t="array" ref="K328">SUM(IF((LEFT('2-1 采购订单物料明细表报表导出'!$K:$K,7)=K$1)*('2-1 采购订单物料明细表报表导出'!$D:$D=$A328),'2-1 采购订单物料明细表报表导出'!$H:$H,0))</f>
        <v>0</v>
      </c>
      <c r="L328" s="46" cm="1">
        <f t="array" ref="L328">SUM(IF((LEFT('2-1 采购订单物料明细表报表导出'!$K:$K,7)=L$1)*('2-1 采购订单物料明细表报表导出'!$D:$D=$A328),'2-1 采购订单物料明细表报表导出'!$H:$H,0))</f>
        <v>0</v>
      </c>
      <c r="M328" s="46" cm="1">
        <f t="array" ref="M328">SUM(IF((LEFT('2-1 采购订单物料明细表报表导出'!$K:$K,7)=M$1)*('2-1 采购订单物料明细表报表导出'!$D:$D=$A328),'2-1 采购订单物料明细表报表导出'!$H:$H,0))</f>
        <v>0</v>
      </c>
      <c r="N328" s="46" cm="1">
        <f t="array" ref="N328">SUM(IF((LEFT('2-1 采购订单物料明细表报表导出'!$K:$K,7)=N$1)*('2-1 采购订单物料明细表报表导出'!$D:$D=$A328),'2-1 采购订单物料明细表报表导出'!$H:$H,0))</f>
        <v>0</v>
      </c>
      <c r="O328" s="46" cm="1">
        <f t="array" ref="O328">SUM(IF((LEFT('2-1 采购订单物料明细表报表导出'!$K:$K,7)=O$1)*('2-1 采购订单物料明细表报表导出'!$D:$D=$A328),'2-1 采购订单物料明细表报表导出'!$H:$H,0))</f>
        <v>0</v>
      </c>
    </row>
    <row r="329" ht="16.5" spans="1:15">
      <c r="A329" s="17" t="s">
        <v>3747</v>
      </c>
      <c r="B329" s="47" t="s">
        <v>2080</v>
      </c>
      <c r="C329" s="48" t="s">
        <v>2081</v>
      </c>
      <c r="D329" s="46" cm="1">
        <f t="array" ref="D329">SUM(IF((LEFT('2-1 采购订单物料明细表报表导出'!$K:$K,7)=D$1)*('2-1 采购订单物料明细表报表导出'!$D:$D=$A329),'2-1 采购订单物料明细表报表导出'!$H:$H,0))</f>
        <v>0</v>
      </c>
      <c r="E329" s="46" cm="1">
        <f t="array" ref="E329">SUM(IF((LEFT('2-1 采购订单物料明细表报表导出'!$K:$K,7)=E$1)*('2-1 采购订单物料明细表报表导出'!$D:$D=$A329),'2-1 采购订单物料明细表报表导出'!$H:$H,0))</f>
        <v>0</v>
      </c>
      <c r="F329" s="46" cm="1">
        <f t="array" ref="F329">SUM(IF((LEFT('2-1 采购订单物料明细表报表导出'!$K:$K,7)=F$1)*('2-1 采购订单物料明细表报表导出'!$D:$D=$A329),'2-1 采购订单物料明细表报表导出'!$H:$H,0))</f>
        <v>0</v>
      </c>
      <c r="G329" s="46" cm="1">
        <f t="array" ref="G329">SUM(IF((LEFT('2-1 采购订单物料明细表报表导出'!$K:$K,7)=G$1)*('2-1 采购订单物料明细表报表导出'!$D:$D=$A329),'2-1 采购订单物料明细表报表导出'!$H:$H,0))</f>
        <v>0</v>
      </c>
      <c r="H329" s="46" cm="1">
        <f t="array" ref="H329">SUM(IF((LEFT('2-1 采购订单物料明细表报表导出'!$K:$K,7)=H$1)*('2-1 采购订单物料明细表报表导出'!$D:$D=$A329),'2-1 采购订单物料明细表报表导出'!$H:$H,0))</f>
        <v>0</v>
      </c>
      <c r="I329" s="46" cm="1">
        <f t="array" ref="I329">SUM(IF((LEFT('2-1 采购订单物料明细表报表导出'!$K:$K,7)=I$1)*('2-1 采购订单物料明细表报表导出'!$D:$D=$A329),'2-1 采购订单物料明细表报表导出'!$H:$H,0))</f>
        <v>0</v>
      </c>
      <c r="J329" s="46" cm="1">
        <f t="array" ref="J329">SUM(IF((LEFT('2-1 采购订单物料明细表报表导出'!$K:$K,7)=J$1)*('2-1 采购订单物料明细表报表导出'!$D:$D=$A329),'2-1 采购订单物料明细表报表导出'!$H:$H,0))</f>
        <v>0</v>
      </c>
      <c r="K329" s="46" cm="1">
        <f t="array" ref="K329">SUM(IF((LEFT('2-1 采购订单物料明细表报表导出'!$K:$K,7)=K$1)*('2-1 采购订单物料明细表报表导出'!$D:$D=$A329),'2-1 采购订单物料明细表报表导出'!$H:$H,0))</f>
        <v>0</v>
      </c>
      <c r="L329" s="46" cm="1">
        <f t="array" ref="L329">SUM(IF((LEFT('2-1 采购订单物料明细表报表导出'!$K:$K,7)=L$1)*('2-1 采购订单物料明细表报表导出'!$D:$D=$A329),'2-1 采购订单物料明细表报表导出'!$H:$H,0))</f>
        <v>0</v>
      </c>
      <c r="M329" s="46" cm="1">
        <f t="array" ref="M329">SUM(IF((LEFT('2-1 采购订单物料明细表报表导出'!$K:$K,7)=M$1)*('2-1 采购订单物料明细表报表导出'!$D:$D=$A329),'2-1 采购订单物料明细表报表导出'!$H:$H,0))</f>
        <v>0</v>
      </c>
      <c r="N329" s="46" cm="1">
        <f t="array" ref="N329">SUM(IF((LEFT('2-1 采购订单物料明细表报表导出'!$K:$K,7)=N$1)*('2-1 采购订单物料明细表报表导出'!$D:$D=$A329),'2-1 采购订单物料明细表报表导出'!$H:$H,0))</f>
        <v>0</v>
      </c>
      <c r="O329" s="46" cm="1">
        <f t="array" ref="O329">SUM(IF((LEFT('2-1 采购订单物料明细表报表导出'!$K:$K,7)=O$1)*('2-1 采购订单物料明细表报表导出'!$D:$D=$A329),'2-1 采购订单物料明细表报表导出'!$H:$H,0))</f>
        <v>0</v>
      </c>
    </row>
    <row r="330" ht="16.5" spans="1:15">
      <c r="A330" s="17" t="s">
        <v>3748</v>
      </c>
      <c r="B330" s="47" t="s">
        <v>2080</v>
      </c>
      <c r="C330" s="48" t="s">
        <v>2081</v>
      </c>
      <c r="D330" s="46" cm="1">
        <f t="array" ref="D330">SUM(IF((LEFT('2-1 采购订单物料明细表报表导出'!$K:$K,7)=D$1)*('2-1 采购订单物料明细表报表导出'!$D:$D=$A330),'2-1 采购订单物料明细表报表导出'!$H:$H,0))</f>
        <v>0</v>
      </c>
      <c r="E330" s="46" cm="1">
        <f t="array" ref="E330">SUM(IF((LEFT('2-1 采购订单物料明细表报表导出'!$K:$K,7)=E$1)*('2-1 采购订单物料明细表报表导出'!$D:$D=$A330),'2-1 采购订单物料明细表报表导出'!$H:$H,0))</f>
        <v>0</v>
      </c>
      <c r="F330" s="46" cm="1">
        <f t="array" ref="F330">SUM(IF((LEFT('2-1 采购订单物料明细表报表导出'!$K:$K,7)=F$1)*('2-1 采购订单物料明细表报表导出'!$D:$D=$A330),'2-1 采购订单物料明细表报表导出'!$H:$H,0))</f>
        <v>0</v>
      </c>
      <c r="G330" s="46" cm="1">
        <f t="array" ref="G330">SUM(IF((LEFT('2-1 采购订单物料明细表报表导出'!$K:$K,7)=G$1)*('2-1 采购订单物料明细表报表导出'!$D:$D=$A330),'2-1 采购订单物料明细表报表导出'!$H:$H,0))</f>
        <v>0</v>
      </c>
      <c r="H330" s="46" cm="1">
        <f t="array" ref="H330">SUM(IF((LEFT('2-1 采购订单物料明细表报表导出'!$K:$K,7)=H$1)*('2-1 采购订单物料明细表报表导出'!$D:$D=$A330),'2-1 采购订单物料明细表报表导出'!$H:$H,0))</f>
        <v>0</v>
      </c>
      <c r="I330" s="46" cm="1">
        <f t="array" ref="I330">SUM(IF((LEFT('2-1 采购订单物料明细表报表导出'!$K:$K,7)=I$1)*('2-1 采购订单物料明细表报表导出'!$D:$D=$A330),'2-1 采购订单物料明细表报表导出'!$H:$H,0))</f>
        <v>0</v>
      </c>
      <c r="J330" s="46" cm="1">
        <f t="array" ref="J330">SUM(IF((LEFT('2-1 采购订单物料明细表报表导出'!$K:$K,7)=J$1)*('2-1 采购订单物料明细表报表导出'!$D:$D=$A330),'2-1 采购订单物料明细表报表导出'!$H:$H,0))</f>
        <v>0</v>
      </c>
      <c r="K330" s="46" cm="1">
        <f t="array" ref="K330">SUM(IF((LEFT('2-1 采购订单物料明细表报表导出'!$K:$K,7)=K$1)*('2-1 采购订单物料明细表报表导出'!$D:$D=$A330),'2-1 采购订单物料明细表报表导出'!$H:$H,0))</f>
        <v>0</v>
      </c>
      <c r="L330" s="46" cm="1">
        <f t="array" ref="L330">SUM(IF((LEFT('2-1 采购订单物料明细表报表导出'!$K:$K,7)=L$1)*('2-1 采购订单物料明细表报表导出'!$D:$D=$A330),'2-1 采购订单物料明细表报表导出'!$H:$H,0))</f>
        <v>0</v>
      </c>
      <c r="M330" s="46" cm="1">
        <f t="array" ref="M330">SUM(IF((LEFT('2-1 采购订单物料明细表报表导出'!$K:$K,7)=M$1)*('2-1 采购订单物料明细表报表导出'!$D:$D=$A330),'2-1 采购订单物料明细表报表导出'!$H:$H,0))</f>
        <v>0</v>
      </c>
      <c r="N330" s="46" cm="1">
        <f t="array" ref="N330">SUM(IF((LEFT('2-1 采购订单物料明细表报表导出'!$K:$K,7)=N$1)*('2-1 采购订单物料明细表报表导出'!$D:$D=$A330),'2-1 采购订单物料明细表报表导出'!$H:$H,0))</f>
        <v>0</v>
      </c>
      <c r="O330" s="46" cm="1">
        <f t="array" ref="O330">SUM(IF((LEFT('2-1 采购订单物料明细表报表导出'!$K:$K,7)=O$1)*('2-1 采购订单物料明细表报表导出'!$D:$D=$A330),'2-1 采购订单物料明细表报表导出'!$H:$H,0))</f>
        <v>0</v>
      </c>
    </row>
    <row r="331" ht="16.5" spans="1:15">
      <c r="A331" s="17" t="s">
        <v>3749</v>
      </c>
      <c r="B331" s="47" t="s">
        <v>2080</v>
      </c>
      <c r="C331" s="48" t="s">
        <v>2081</v>
      </c>
      <c r="D331" s="46" cm="1">
        <f t="array" ref="D331">SUM(IF((LEFT('2-1 采购订单物料明细表报表导出'!$K:$K,7)=D$1)*('2-1 采购订单物料明细表报表导出'!$D:$D=$A331),'2-1 采购订单物料明细表报表导出'!$H:$H,0))</f>
        <v>0</v>
      </c>
      <c r="E331" s="46" cm="1">
        <f t="array" ref="E331">SUM(IF((LEFT('2-1 采购订单物料明细表报表导出'!$K:$K,7)=E$1)*('2-1 采购订单物料明细表报表导出'!$D:$D=$A331),'2-1 采购订单物料明细表报表导出'!$H:$H,0))</f>
        <v>0</v>
      </c>
      <c r="F331" s="46" cm="1">
        <f t="array" ref="F331">SUM(IF((LEFT('2-1 采购订单物料明细表报表导出'!$K:$K,7)=F$1)*('2-1 采购订单物料明细表报表导出'!$D:$D=$A331),'2-1 采购订单物料明细表报表导出'!$H:$H,0))</f>
        <v>0</v>
      </c>
      <c r="G331" s="46" cm="1">
        <f t="array" ref="G331">SUM(IF((LEFT('2-1 采购订单物料明细表报表导出'!$K:$K,7)=G$1)*('2-1 采购订单物料明细表报表导出'!$D:$D=$A331),'2-1 采购订单物料明细表报表导出'!$H:$H,0))</f>
        <v>0</v>
      </c>
      <c r="H331" s="46" cm="1">
        <f t="array" ref="H331">SUM(IF((LEFT('2-1 采购订单物料明细表报表导出'!$K:$K,7)=H$1)*('2-1 采购订单物料明细表报表导出'!$D:$D=$A331),'2-1 采购订单物料明细表报表导出'!$H:$H,0))</f>
        <v>0</v>
      </c>
      <c r="I331" s="46" cm="1">
        <f t="array" ref="I331">SUM(IF((LEFT('2-1 采购订单物料明细表报表导出'!$K:$K,7)=I$1)*('2-1 采购订单物料明细表报表导出'!$D:$D=$A331),'2-1 采购订单物料明细表报表导出'!$H:$H,0))</f>
        <v>0</v>
      </c>
      <c r="J331" s="46" cm="1">
        <f t="array" ref="J331">SUM(IF((LEFT('2-1 采购订单物料明细表报表导出'!$K:$K,7)=J$1)*('2-1 采购订单物料明细表报表导出'!$D:$D=$A331),'2-1 采购订单物料明细表报表导出'!$H:$H,0))</f>
        <v>0</v>
      </c>
      <c r="K331" s="46" cm="1">
        <f t="array" ref="K331">SUM(IF((LEFT('2-1 采购订单物料明细表报表导出'!$K:$K,7)=K$1)*('2-1 采购订单物料明细表报表导出'!$D:$D=$A331),'2-1 采购订单物料明细表报表导出'!$H:$H,0))</f>
        <v>0</v>
      </c>
      <c r="L331" s="46" cm="1">
        <f t="array" ref="L331">SUM(IF((LEFT('2-1 采购订单物料明细表报表导出'!$K:$K,7)=L$1)*('2-1 采购订单物料明细表报表导出'!$D:$D=$A331),'2-1 采购订单物料明细表报表导出'!$H:$H,0))</f>
        <v>0</v>
      </c>
      <c r="M331" s="46" cm="1">
        <f t="array" ref="M331">SUM(IF((LEFT('2-1 采购订单物料明细表报表导出'!$K:$K,7)=M$1)*('2-1 采购订单物料明细表报表导出'!$D:$D=$A331),'2-1 采购订单物料明细表报表导出'!$H:$H,0))</f>
        <v>0</v>
      </c>
      <c r="N331" s="46" cm="1">
        <f t="array" ref="N331">SUM(IF((LEFT('2-1 采购订单物料明细表报表导出'!$K:$K,7)=N$1)*('2-1 采购订单物料明细表报表导出'!$D:$D=$A331),'2-1 采购订单物料明细表报表导出'!$H:$H,0))</f>
        <v>0</v>
      </c>
      <c r="O331" s="46" cm="1">
        <f t="array" ref="O331">SUM(IF((LEFT('2-1 采购订单物料明细表报表导出'!$K:$K,7)=O$1)*('2-1 采购订单物料明细表报表导出'!$D:$D=$A331),'2-1 采购订单物料明细表报表导出'!$H:$H,0))</f>
        <v>0</v>
      </c>
    </row>
    <row r="332" ht="16.5" spans="1:15">
      <c r="A332" s="17" t="s">
        <v>3750</v>
      </c>
      <c r="B332" s="47" t="s">
        <v>2080</v>
      </c>
      <c r="C332" s="48" t="s">
        <v>2081</v>
      </c>
      <c r="D332" s="46" cm="1">
        <f t="array" ref="D332">SUM(IF((LEFT('2-1 采购订单物料明细表报表导出'!$K:$K,7)=D$1)*('2-1 采购订单物料明细表报表导出'!$D:$D=$A332),'2-1 采购订单物料明细表报表导出'!$H:$H,0))</f>
        <v>0</v>
      </c>
      <c r="E332" s="46" cm="1">
        <f t="array" ref="E332">SUM(IF((LEFT('2-1 采购订单物料明细表报表导出'!$K:$K,7)=E$1)*('2-1 采购订单物料明细表报表导出'!$D:$D=$A332),'2-1 采购订单物料明细表报表导出'!$H:$H,0))</f>
        <v>0</v>
      </c>
      <c r="F332" s="46" cm="1">
        <f t="array" ref="F332">SUM(IF((LEFT('2-1 采购订单物料明细表报表导出'!$K:$K,7)=F$1)*('2-1 采购订单物料明细表报表导出'!$D:$D=$A332),'2-1 采购订单物料明细表报表导出'!$H:$H,0))</f>
        <v>0</v>
      </c>
      <c r="G332" s="46" cm="1">
        <f t="array" ref="G332">SUM(IF((LEFT('2-1 采购订单物料明细表报表导出'!$K:$K,7)=G$1)*('2-1 采购订单物料明细表报表导出'!$D:$D=$A332),'2-1 采购订单物料明细表报表导出'!$H:$H,0))</f>
        <v>0</v>
      </c>
      <c r="H332" s="46" cm="1">
        <f t="array" ref="H332">SUM(IF((LEFT('2-1 采购订单物料明细表报表导出'!$K:$K,7)=H$1)*('2-1 采购订单物料明细表报表导出'!$D:$D=$A332),'2-1 采购订单物料明细表报表导出'!$H:$H,0))</f>
        <v>0</v>
      </c>
      <c r="I332" s="46" cm="1">
        <f t="array" ref="I332">SUM(IF((LEFT('2-1 采购订单物料明细表报表导出'!$K:$K,7)=I$1)*('2-1 采购订单物料明细表报表导出'!$D:$D=$A332),'2-1 采购订单物料明细表报表导出'!$H:$H,0))</f>
        <v>0</v>
      </c>
      <c r="J332" s="46" cm="1">
        <f t="array" ref="J332">SUM(IF((LEFT('2-1 采购订单物料明细表报表导出'!$K:$K,7)=J$1)*('2-1 采购订单物料明细表报表导出'!$D:$D=$A332),'2-1 采购订单物料明细表报表导出'!$H:$H,0))</f>
        <v>0</v>
      </c>
      <c r="K332" s="46" cm="1">
        <f t="array" ref="K332">SUM(IF((LEFT('2-1 采购订单物料明细表报表导出'!$K:$K,7)=K$1)*('2-1 采购订单物料明细表报表导出'!$D:$D=$A332),'2-1 采购订单物料明细表报表导出'!$H:$H,0))</f>
        <v>0</v>
      </c>
      <c r="L332" s="46" cm="1">
        <f t="array" ref="L332">SUM(IF((LEFT('2-1 采购订单物料明细表报表导出'!$K:$K,7)=L$1)*('2-1 采购订单物料明细表报表导出'!$D:$D=$A332),'2-1 采购订单物料明细表报表导出'!$H:$H,0))</f>
        <v>0</v>
      </c>
      <c r="M332" s="46" cm="1">
        <f t="array" ref="M332">SUM(IF((LEFT('2-1 采购订单物料明细表报表导出'!$K:$K,7)=M$1)*('2-1 采购订单物料明细表报表导出'!$D:$D=$A332),'2-1 采购订单物料明细表报表导出'!$H:$H,0))</f>
        <v>0</v>
      </c>
      <c r="N332" s="46" cm="1">
        <f t="array" ref="N332">SUM(IF((LEFT('2-1 采购订单物料明细表报表导出'!$K:$K,7)=N$1)*('2-1 采购订单物料明细表报表导出'!$D:$D=$A332),'2-1 采购订单物料明细表报表导出'!$H:$H,0))</f>
        <v>0</v>
      </c>
      <c r="O332" s="46" cm="1">
        <f t="array" ref="O332">SUM(IF((LEFT('2-1 采购订单物料明细表报表导出'!$K:$K,7)=O$1)*('2-1 采购订单物料明细表报表导出'!$D:$D=$A332),'2-1 采购订单物料明细表报表导出'!$H:$H,0))</f>
        <v>0</v>
      </c>
    </row>
    <row r="333" ht="16.5" spans="1:15">
      <c r="A333" s="17" t="s">
        <v>3751</v>
      </c>
      <c r="B333" s="47" t="s">
        <v>2080</v>
      </c>
      <c r="C333" s="48" t="s">
        <v>2081</v>
      </c>
      <c r="D333" s="46" cm="1">
        <f t="array" ref="D333">SUM(IF((LEFT('2-1 采购订单物料明细表报表导出'!$K:$K,7)=D$1)*('2-1 采购订单物料明细表报表导出'!$D:$D=$A333),'2-1 采购订单物料明细表报表导出'!$H:$H,0))</f>
        <v>0</v>
      </c>
      <c r="E333" s="46" cm="1">
        <f t="array" ref="E333">SUM(IF((LEFT('2-1 采购订单物料明细表报表导出'!$K:$K,7)=E$1)*('2-1 采购订单物料明细表报表导出'!$D:$D=$A333),'2-1 采购订单物料明细表报表导出'!$H:$H,0))</f>
        <v>0</v>
      </c>
      <c r="F333" s="46" cm="1">
        <f t="array" ref="F333">SUM(IF((LEFT('2-1 采购订单物料明细表报表导出'!$K:$K,7)=F$1)*('2-1 采购订单物料明细表报表导出'!$D:$D=$A333),'2-1 采购订单物料明细表报表导出'!$H:$H,0))</f>
        <v>0</v>
      </c>
      <c r="G333" s="46" cm="1">
        <f t="array" ref="G333">SUM(IF((LEFT('2-1 采购订单物料明细表报表导出'!$K:$K,7)=G$1)*('2-1 采购订单物料明细表报表导出'!$D:$D=$A333),'2-1 采购订单物料明细表报表导出'!$H:$H,0))</f>
        <v>0</v>
      </c>
      <c r="H333" s="46" cm="1">
        <f t="array" ref="H333">SUM(IF((LEFT('2-1 采购订单物料明细表报表导出'!$K:$K,7)=H$1)*('2-1 采购订单物料明细表报表导出'!$D:$D=$A333),'2-1 采购订单物料明细表报表导出'!$H:$H,0))</f>
        <v>0</v>
      </c>
      <c r="I333" s="46" cm="1">
        <f t="array" ref="I333">SUM(IF((LEFT('2-1 采购订单物料明细表报表导出'!$K:$K,7)=I$1)*('2-1 采购订单物料明细表报表导出'!$D:$D=$A333),'2-1 采购订单物料明细表报表导出'!$H:$H,0))</f>
        <v>0</v>
      </c>
      <c r="J333" s="46" cm="1">
        <f t="array" ref="J333">SUM(IF((LEFT('2-1 采购订单物料明细表报表导出'!$K:$K,7)=J$1)*('2-1 采购订单物料明细表报表导出'!$D:$D=$A333),'2-1 采购订单物料明细表报表导出'!$H:$H,0))</f>
        <v>0</v>
      </c>
      <c r="K333" s="46" cm="1">
        <f t="array" ref="K333">SUM(IF((LEFT('2-1 采购订单物料明细表报表导出'!$K:$K,7)=K$1)*('2-1 采购订单物料明细表报表导出'!$D:$D=$A333),'2-1 采购订单物料明细表报表导出'!$H:$H,0))</f>
        <v>0</v>
      </c>
      <c r="L333" s="46" cm="1">
        <f t="array" ref="L333">SUM(IF((LEFT('2-1 采购订单物料明细表报表导出'!$K:$K,7)=L$1)*('2-1 采购订单物料明细表报表导出'!$D:$D=$A333),'2-1 采购订单物料明细表报表导出'!$H:$H,0))</f>
        <v>0</v>
      </c>
      <c r="M333" s="46" cm="1">
        <f t="array" ref="M333">SUM(IF((LEFT('2-1 采购订单物料明细表报表导出'!$K:$K,7)=M$1)*('2-1 采购订单物料明细表报表导出'!$D:$D=$A333),'2-1 采购订单物料明细表报表导出'!$H:$H,0))</f>
        <v>0</v>
      </c>
      <c r="N333" s="46" cm="1">
        <f t="array" ref="N333">SUM(IF((LEFT('2-1 采购订单物料明细表报表导出'!$K:$K,7)=N$1)*('2-1 采购订单物料明细表报表导出'!$D:$D=$A333),'2-1 采购订单物料明细表报表导出'!$H:$H,0))</f>
        <v>0</v>
      </c>
      <c r="O333" s="46" cm="1">
        <f t="array" ref="O333">SUM(IF((LEFT('2-1 采购订单物料明细表报表导出'!$K:$K,7)=O$1)*('2-1 采购订单物料明细表报表导出'!$D:$D=$A333),'2-1 采购订单物料明细表报表导出'!$H:$H,0))</f>
        <v>0</v>
      </c>
    </row>
    <row r="334" ht="16.5" spans="1:15">
      <c r="A334" s="17" t="s">
        <v>3752</v>
      </c>
      <c r="B334" s="47" t="s">
        <v>2080</v>
      </c>
      <c r="C334" s="48" t="s">
        <v>2081</v>
      </c>
      <c r="D334" s="46" cm="1">
        <f t="array" ref="D334">SUM(IF((LEFT('2-1 采购订单物料明细表报表导出'!$K:$K,7)=D$1)*('2-1 采购订单物料明细表报表导出'!$D:$D=$A334),'2-1 采购订单物料明细表报表导出'!$H:$H,0))</f>
        <v>0</v>
      </c>
      <c r="E334" s="46" cm="1">
        <f t="array" ref="E334">SUM(IF((LEFT('2-1 采购订单物料明细表报表导出'!$K:$K,7)=E$1)*('2-1 采购订单物料明细表报表导出'!$D:$D=$A334),'2-1 采购订单物料明细表报表导出'!$H:$H,0))</f>
        <v>0</v>
      </c>
      <c r="F334" s="46" cm="1">
        <f t="array" ref="F334">SUM(IF((LEFT('2-1 采购订单物料明细表报表导出'!$K:$K,7)=F$1)*('2-1 采购订单物料明细表报表导出'!$D:$D=$A334),'2-1 采购订单物料明细表报表导出'!$H:$H,0))</f>
        <v>0</v>
      </c>
      <c r="G334" s="46" cm="1">
        <f t="array" ref="G334">SUM(IF((LEFT('2-1 采购订单物料明细表报表导出'!$K:$K,7)=G$1)*('2-1 采购订单物料明细表报表导出'!$D:$D=$A334),'2-1 采购订单物料明细表报表导出'!$H:$H,0))</f>
        <v>0</v>
      </c>
      <c r="H334" s="46" cm="1">
        <f t="array" ref="H334">SUM(IF((LEFT('2-1 采购订单物料明细表报表导出'!$K:$K,7)=H$1)*('2-1 采购订单物料明细表报表导出'!$D:$D=$A334),'2-1 采购订单物料明细表报表导出'!$H:$H,0))</f>
        <v>0</v>
      </c>
      <c r="I334" s="46" cm="1">
        <f t="array" ref="I334">SUM(IF((LEFT('2-1 采购订单物料明细表报表导出'!$K:$K,7)=I$1)*('2-1 采购订单物料明细表报表导出'!$D:$D=$A334),'2-1 采购订单物料明细表报表导出'!$H:$H,0))</f>
        <v>0</v>
      </c>
      <c r="J334" s="46" cm="1">
        <f t="array" ref="J334">SUM(IF((LEFT('2-1 采购订单物料明细表报表导出'!$K:$K,7)=J$1)*('2-1 采购订单物料明细表报表导出'!$D:$D=$A334),'2-1 采购订单物料明细表报表导出'!$H:$H,0))</f>
        <v>0</v>
      </c>
      <c r="K334" s="46" cm="1">
        <f t="array" ref="K334">SUM(IF((LEFT('2-1 采购订单物料明细表报表导出'!$K:$K,7)=K$1)*('2-1 采购订单物料明细表报表导出'!$D:$D=$A334),'2-1 采购订单物料明细表报表导出'!$H:$H,0))</f>
        <v>0</v>
      </c>
      <c r="L334" s="46" cm="1">
        <f t="array" ref="L334">SUM(IF((LEFT('2-1 采购订单物料明细表报表导出'!$K:$K,7)=L$1)*('2-1 采购订单物料明细表报表导出'!$D:$D=$A334),'2-1 采购订单物料明细表报表导出'!$H:$H,0))</f>
        <v>0</v>
      </c>
      <c r="M334" s="46" cm="1">
        <f t="array" ref="M334">SUM(IF((LEFT('2-1 采购订单物料明细表报表导出'!$K:$K,7)=M$1)*('2-1 采购订单物料明细表报表导出'!$D:$D=$A334),'2-1 采购订单物料明细表报表导出'!$H:$H,0))</f>
        <v>0</v>
      </c>
      <c r="N334" s="46" cm="1">
        <f t="array" ref="N334">SUM(IF((LEFT('2-1 采购订单物料明细表报表导出'!$K:$K,7)=N$1)*('2-1 采购订单物料明细表报表导出'!$D:$D=$A334),'2-1 采购订单物料明细表报表导出'!$H:$H,0))</f>
        <v>0</v>
      </c>
      <c r="O334" s="46" cm="1">
        <f t="array" ref="O334">SUM(IF((LEFT('2-1 采购订单物料明细表报表导出'!$K:$K,7)=O$1)*('2-1 采购订单物料明细表报表导出'!$D:$D=$A334),'2-1 采购订单物料明细表报表导出'!$H:$H,0))</f>
        <v>0</v>
      </c>
    </row>
    <row r="335" ht="16.5" spans="1:15">
      <c r="A335" s="17" t="s">
        <v>3753</v>
      </c>
      <c r="B335" s="47" t="s">
        <v>2080</v>
      </c>
      <c r="C335" s="48" t="s">
        <v>2081</v>
      </c>
      <c r="D335" s="46" cm="1">
        <f t="array" ref="D335">SUM(IF((LEFT('2-1 采购订单物料明细表报表导出'!$K:$K,7)=D$1)*('2-1 采购订单物料明细表报表导出'!$D:$D=$A335),'2-1 采购订单物料明细表报表导出'!$H:$H,0))</f>
        <v>0</v>
      </c>
      <c r="E335" s="46" cm="1">
        <f t="array" ref="E335">SUM(IF((LEFT('2-1 采购订单物料明细表报表导出'!$K:$K,7)=E$1)*('2-1 采购订单物料明细表报表导出'!$D:$D=$A335),'2-1 采购订单物料明细表报表导出'!$H:$H,0))</f>
        <v>0</v>
      </c>
      <c r="F335" s="46" cm="1">
        <f t="array" ref="F335">SUM(IF((LEFT('2-1 采购订单物料明细表报表导出'!$K:$K,7)=F$1)*('2-1 采购订单物料明细表报表导出'!$D:$D=$A335),'2-1 采购订单物料明细表报表导出'!$H:$H,0))</f>
        <v>0</v>
      </c>
      <c r="G335" s="46" cm="1">
        <f t="array" ref="G335">SUM(IF((LEFT('2-1 采购订单物料明细表报表导出'!$K:$K,7)=G$1)*('2-1 采购订单物料明细表报表导出'!$D:$D=$A335),'2-1 采购订单物料明细表报表导出'!$H:$H,0))</f>
        <v>0</v>
      </c>
      <c r="H335" s="46" cm="1">
        <f t="array" ref="H335">SUM(IF((LEFT('2-1 采购订单物料明细表报表导出'!$K:$K,7)=H$1)*('2-1 采购订单物料明细表报表导出'!$D:$D=$A335),'2-1 采购订单物料明细表报表导出'!$H:$H,0))</f>
        <v>0</v>
      </c>
      <c r="I335" s="46" cm="1">
        <f t="array" ref="I335">SUM(IF((LEFT('2-1 采购订单物料明细表报表导出'!$K:$K,7)=I$1)*('2-1 采购订单物料明细表报表导出'!$D:$D=$A335),'2-1 采购订单物料明细表报表导出'!$H:$H,0))</f>
        <v>0</v>
      </c>
      <c r="J335" s="46" cm="1">
        <f t="array" ref="J335">SUM(IF((LEFT('2-1 采购订单物料明细表报表导出'!$K:$K,7)=J$1)*('2-1 采购订单物料明细表报表导出'!$D:$D=$A335),'2-1 采购订单物料明细表报表导出'!$H:$H,0))</f>
        <v>0</v>
      </c>
      <c r="K335" s="46" cm="1">
        <f t="array" ref="K335">SUM(IF((LEFT('2-1 采购订单物料明细表报表导出'!$K:$K,7)=K$1)*('2-1 采购订单物料明细表报表导出'!$D:$D=$A335),'2-1 采购订单物料明细表报表导出'!$H:$H,0))</f>
        <v>0</v>
      </c>
      <c r="L335" s="46" cm="1">
        <f t="array" ref="L335">SUM(IF((LEFT('2-1 采购订单物料明细表报表导出'!$K:$K,7)=L$1)*('2-1 采购订单物料明细表报表导出'!$D:$D=$A335),'2-1 采购订单物料明细表报表导出'!$H:$H,0))</f>
        <v>0</v>
      </c>
      <c r="M335" s="46" cm="1">
        <f t="array" ref="M335">SUM(IF((LEFT('2-1 采购订单物料明细表报表导出'!$K:$K,7)=M$1)*('2-1 采购订单物料明细表报表导出'!$D:$D=$A335),'2-1 采购订单物料明细表报表导出'!$H:$H,0))</f>
        <v>0</v>
      </c>
      <c r="N335" s="46" cm="1">
        <f t="array" ref="N335">SUM(IF((LEFT('2-1 采购订单物料明细表报表导出'!$K:$K,7)=N$1)*('2-1 采购订单物料明细表报表导出'!$D:$D=$A335),'2-1 采购订单物料明细表报表导出'!$H:$H,0))</f>
        <v>0</v>
      </c>
      <c r="O335" s="46" cm="1">
        <f t="array" ref="O335">SUM(IF((LEFT('2-1 采购订单物料明细表报表导出'!$K:$K,7)=O$1)*('2-1 采购订单物料明细表报表导出'!$D:$D=$A335),'2-1 采购订单物料明细表报表导出'!$H:$H,0))</f>
        <v>0</v>
      </c>
    </row>
    <row r="336" ht="16.5" spans="1:15">
      <c r="A336" s="17" t="s">
        <v>3754</v>
      </c>
      <c r="B336" s="47" t="s">
        <v>2080</v>
      </c>
      <c r="C336" s="48" t="s">
        <v>2081</v>
      </c>
      <c r="D336" s="46" cm="1">
        <f t="array" ref="D336">SUM(IF((LEFT('2-1 采购订单物料明细表报表导出'!$K:$K,7)=D$1)*('2-1 采购订单物料明细表报表导出'!$D:$D=$A336),'2-1 采购订单物料明细表报表导出'!$H:$H,0))</f>
        <v>0</v>
      </c>
      <c r="E336" s="46" cm="1">
        <f t="array" ref="E336">SUM(IF((LEFT('2-1 采购订单物料明细表报表导出'!$K:$K,7)=E$1)*('2-1 采购订单物料明细表报表导出'!$D:$D=$A336),'2-1 采购订单物料明细表报表导出'!$H:$H,0))</f>
        <v>0</v>
      </c>
      <c r="F336" s="46" cm="1">
        <f t="array" ref="F336">SUM(IF((LEFT('2-1 采购订单物料明细表报表导出'!$K:$K,7)=F$1)*('2-1 采购订单物料明细表报表导出'!$D:$D=$A336),'2-1 采购订单物料明细表报表导出'!$H:$H,0))</f>
        <v>0</v>
      </c>
      <c r="G336" s="46" cm="1">
        <f t="array" ref="G336">SUM(IF((LEFT('2-1 采购订单物料明细表报表导出'!$K:$K,7)=G$1)*('2-1 采购订单物料明细表报表导出'!$D:$D=$A336),'2-1 采购订单物料明细表报表导出'!$H:$H,0))</f>
        <v>0</v>
      </c>
      <c r="H336" s="46" cm="1">
        <f t="array" ref="H336">SUM(IF((LEFT('2-1 采购订单物料明细表报表导出'!$K:$K,7)=H$1)*('2-1 采购订单物料明细表报表导出'!$D:$D=$A336),'2-1 采购订单物料明细表报表导出'!$H:$H,0))</f>
        <v>0</v>
      </c>
      <c r="I336" s="46" cm="1">
        <f t="array" ref="I336">SUM(IF((LEFT('2-1 采购订单物料明细表报表导出'!$K:$K,7)=I$1)*('2-1 采购订单物料明细表报表导出'!$D:$D=$A336),'2-1 采购订单物料明细表报表导出'!$H:$H,0))</f>
        <v>0</v>
      </c>
      <c r="J336" s="46" cm="1">
        <f t="array" ref="J336">SUM(IF((LEFT('2-1 采购订单物料明细表报表导出'!$K:$K,7)=J$1)*('2-1 采购订单物料明细表报表导出'!$D:$D=$A336),'2-1 采购订单物料明细表报表导出'!$H:$H,0))</f>
        <v>0</v>
      </c>
      <c r="K336" s="46" cm="1">
        <f t="array" ref="K336">SUM(IF((LEFT('2-1 采购订单物料明细表报表导出'!$K:$K,7)=K$1)*('2-1 采购订单物料明细表报表导出'!$D:$D=$A336),'2-1 采购订单物料明细表报表导出'!$H:$H,0))</f>
        <v>0</v>
      </c>
      <c r="L336" s="46" cm="1">
        <f t="array" ref="L336">SUM(IF((LEFT('2-1 采购订单物料明细表报表导出'!$K:$K,7)=L$1)*('2-1 采购订单物料明细表报表导出'!$D:$D=$A336),'2-1 采购订单物料明细表报表导出'!$H:$H,0))</f>
        <v>0</v>
      </c>
      <c r="M336" s="46" cm="1">
        <f t="array" ref="M336">SUM(IF((LEFT('2-1 采购订单物料明细表报表导出'!$K:$K,7)=M$1)*('2-1 采购订单物料明细表报表导出'!$D:$D=$A336),'2-1 采购订单物料明细表报表导出'!$H:$H,0))</f>
        <v>0</v>
      </c>
      <c r="N336" s="46" cm="1">
        <f t="array" ref="N336">SUM(IF((LEFT('2-1 采购订单物料明细表报表导出'!$K:$K,7)=N$1)*('2-1 采购订单物料明细表报表导出'!$D:$D=$A336),'2-1 采购订单物料明细表报表导出'!$H:$H,0))</f>
        <v>0</v>
      </c>
      <c r="O336" s="46" cm="1">
        <f t="array" ref="O336">SUM(IF((LEFT('2-1 采购订单物料明细表报表导出'!$K:$K,7)=O$1)*('2-1 采购订单物料明细表报表导出'!$D:$D=$A336),'2-1 采购订单物料明细表报表导出'!$H:$H,0))</f>
        <v>0</v>
      </c>
    </row>
    <row r="337" ht="16.5" spans="1:15">
      <c r="A337" s="17" t="s">
        <v>3755</v>
      </c>
      <c r="B337" s="47" t="s">
        <v>2080</v>
      </c>
      <c r="C337" s="48" t="s">
        <v>2081</v>
      </c>
      <c r="D337" s="46" cm="1">
        <f t="array" ref="D337">SUM(IF((LEFT('2-1 采购订单物料明细表报表导出'!$K:$K,7)=D$1)*('2-1 采购订单物料明细表报表导出'!$D:$D=$A337),'2-1 采购订单物料明细表报表导出'!$H:$H,0))</f>
        <v>0</v>
      </c>
      <c r="E337" s="46" cm="1">
        <f t="array" ref="E337">SUM(IF((LEFT('2-1 采购订单物料明细表报表导出'!$K:$K,7)=E$1)*('2-1 采购订单物料明细表报表导出'!$D:$D=$A337),'2-1 采购订单物料明细表报表导出'!$H:$H,0))</f>
        <v>0</v>
      </c>
      <c r="F337" s="46" cm="1">
        <f t="array" ref="F337">SUM(IF((LEFT('2-1 采购订单物料明细表报表导出'!$K:$K,7)=F$1)*('2-1 采购订单物料明细表报表导出'!$D:$D=$A337),'2-1 采购订单物料明细表报表导出'!$H:$H,0))</f>
        <v>0</v>
      </c>
      <c r="G337" s="46" cm="1">
        <f t="array" ref="G337">SUM(IF((LEFT('2-1 采购订单物料明细表报表导出'!$K:$K,7)=G$1)*('2-1 采购订单物料明细表报表导出'!$D:$D=$A337),'2-1 采购订单物料明细表报表导出'!$H:$H,0))</f>
        <v>0</v>
      </c>
      <c r="H337" s="46" cm="1">
        <f t="array" ref="H337">SUM(IF((LEFT('2-1 采购订单物料明细表报表导出'!$K:$K,7)=H$1)*('2-1 采购订单物料明细表报表导出'!$D:$D=$A337),'2-1 采购订单物料明细表报表导出'!$H:$H,0))</f>
        <v>0</v>
      </c>
      <c r="I337" s="46" cm="1">
        <f t="array" ref="I337">SUM(IF((LEFT('2-1 采购订单物料明细表报表导出'!$K:$K,7)=I$1)*('2-1 采购订单物料明细表报表导出'!$D:$D=$A337),'2-1 采购订单物料明细表报表导出'!$H:$H,0))</f>
        <v>0</v>
      </c>
      <c r="J337" s="46" cm="1">
        <f t="array" ref="J337">SUM(IF((LEFT('2-1 采购订单物料明细表报表导出'!$K:$K,7)=J$1)*('2-1 采购订单物料明细表报表导出'!$D:$D=$A337),'2-1 采购订单物料明细表报表导出'!$H:$H,0))</f>
        <v>0</v>
      </c>
      <c r="K337" s="46" cm="1">
        <f t="array" ref="K337">SUM(IF((LEFT('2-1 采购订单物料明细表报表导出'!$K:$K,7)=K$1)*('2-1 采购订单物料明细表报表导出'!$D:$D=$A337),'2-1 采购订单物料明细表报表导出'!$H:$H,0))</f>
        <v>0</v>
      </c>
      <c r="L337" s="46" cm="1">
        <f t="array" ref="L337">SUM(IF((LEFT('2-1 采购订单物料明细表报表导出'!$K:$K,7)=L$1)*('2-1 采购订单物料明细表报表导出'!$D:$D=$A337),'2-1 采购订单物料明细表报表导出'!$H:$H,0))</f>
        <v>0</v>
      </c>
      <c r="M337" s="46" cm="1">
        <f t="array" ref="M337">SUM(IF((LEFT('2-1 采购订单物料明细表报表导出'!$K:$K,7)=M$1)*('2-1 采购订单物料明细表报表导出'!$D:$D=$A337),'2-1 采购订单物料明细表报表导出'!$H:$H,0))</f>
        <v>0</v>
      </c>
      <c r="N337" s="46" cm="1">
        <f t="array" ref="N337">SUM(IF((LEFT('2-1 采购订单物料明细表报表导出'!$K:$K,7)=N$1)*('2-1 采购订单物料明细表报表导出'!$D:$D=$A337),'2-1 采购订单物料明细表报表导出'!$H:$H,0))</f>
        <v>0</v>
      </c>
      <c r="O337" s="46" cm="1">
        <f t="array" ref="O337">SUM(IF((LEFT('2-1 采购订单物料明细表报表导出'!$K:$K,7)=O$1)*('2-1 采购订单物料明细表报表导出'!$D:$D=$A337),'2-1 采购订单物料明细表报表导出'!$H:$H,0))</f>
        <v>0</v>
      </c>
    </row>
    <row r="338" ht="16.5" spans="1:15">
      <c r="A338" s="17" t="s">
        <v>3756</v>
      </c>
      <c r="B338" s="47" t="s">
        <v>2080</v>
      </c>
      <c r="C338" s="48" t="s">
        <v>2081</v>
      </c>
      <c r="D338" s="46" cm="1">
        <f t="array" ref="D338">SUM(IF((LEFT('2-1 采购订单物料明细表报表导出'!$K:$K,7)=D$1)*('2-1 采购订单物料明细表报表导出'!$D:$D=$A338),'2-1 采购订单物料明细表报表导出'!$H:$H,0))</f>
        <v>0</v>
      </c>
      <c r="E338" s="46" cm="1">
        <f t="array" ref="E338">SUM(IF((LEFT('2-1 采购订单物料明细表报表导出'!$K:$K,7)=E$1)*('2-1 采购订单物料明细表报表导出'!$D:$D=$A338),'2-1 采购订单物料明细表报表导出'!$H:$H,0))</f>
        <v>0</v>
      </c>
      <c r="F338" s="46" cm="1">
        <f t="array" ref="F338">SUM(IF((LEFT('2-1 采购订单物料明细表报表导出'!$K:$K,7)=F$1)*('2-1 采购订单物料明细表报表导出'!$D:$D=$A338),'2-1 采购订单物料明细表报表导出'!$H:$H,0))</f>
        <v>0</v>
      </c>
      <c r="G338" s="46" cm="1">
        <f t="array" ref="G338">SUM(IF((LEFT('2-1 采购订单物料明细表报表导出'!$K:$K,7)=G$1)*('2-1 采购订单物料明细表报表导出'!$D:$D=$A338),'2-1 采购订单物料明细表报表导出'!$H:$H,0))</f>
        <v>0</v>
      </c>
      <c r="H338" s="46" cm="1">
        <f t="array" ref="H338">SUM(IF((LEFT('2-1 采购订单物料明细表报表导出'!$K:$K,7)=H$1)*('2-1 采购订单物料明细表报表导出'!$D:$D=$A338),'2-1 采购订单物料明细表报表导出'!$H:$H,0))</f>
        <v>0</v>
      </c>
      <c r="I338" s="46" cm="1">
        <f t="array" ref="I338">SUM(IF((LEFT('2-1 采购订单物料明细表报表导出'!$K:$K,7)=I$1)*('2-1 采购订单物料明细表报表导出'!$D:$D=$A338),'2-1 采购订单物料明细表报表导出'!$H:$H,0))</f>
        <v>0</v>
      </c>
      <c r="J338" s="46" cm="1">
        <f t="array" ref="J338">SUM(IF((LEFT('2-1 采购订单物料明细表报表导出'!$K:$K,7)=J$1)*('2-1 采购订单物料明细表报表导出'!$D:$D=$A338),'2-1 采购订单物料明细表报表导出'!$H:$H,0))</f>
        <v>0</v>
      </c>
      <c r="K338" s="46" cm="1">
        <f t="array" ref="K338">SUM(IF((LEFT('2-1 采购订单物料明细表报表导出'!$K:$K,7)=K$1)*('2-1 采购订单物料明细表报表导出'!$D:$D=$A338),'2-1 采购订单物料明细表报表导出'!$H:$H,0))</f>
        <v>0</v>
      </c>
      <c r="L338" s="46" cm="1">
        <f t="array" ref="L338">SUM(IF((LEFT('2-1 采购订单物料明细表报表导出'!$K:$K,7)=L$1)*('2-1 采购订单物料明细表报表导出'!$D:$D=$A338),'2-1 采购订单物料明细表报表导出'!$H:$H,0))</f>
        <v>0</v>
      </c>
      <c r="M338" s="46" cm="1">
        <f t="array" ref="M338">SUM(IF((LEFT('2-1 采购订单物料明细表报表导出'!$K:$K,7)=M$1)*('2-1 采购订单物料明细表报表导出'!$D:$D=$A338),'2-1 采购订单物料明细表报表导出'!$H:$H,0))</f>
        <v>0</v>
      </c>
      <c r="N338" s="46" cm="1">
        <f t="array" ref="N338">SUM(IF((LEFT('2-1 采购订单物料明细表报表导出'!$K:$K,7)=N$1)*('2-1 采购订单物料明细表报表导出'!$D:$D=$A338),'2-1 采购订单物料明细表报表导出'!$H:$H,0))</f>
        <v>0</v>
      </c>
      <c r="O338" s="46" cm="1">
        <f t="array" ref="O338">SUM(IF((LEFT('2-1 采购订单物料明细表报表导出'!$K:$K,7)=O$1)*('2-1 采购订单物料明细表报表导出'!$D:$D=$A338),'2-1 采购订单物料明细表报表导出'!$H:$H,0))</f>
        <v>0</v>
      </c>
    </row>
    <row r="339" ht="16.5" spans="1:15">
      <c r="A339" s="17" t="s">
        <v>3757</v>
      </c>
      <c r="B339" s="47" t="s">
        <v>2080</v>
      </c>
      <c r="C339" s="48" t="s">
        <v>2081</v>
      </c>
      <c r="D339" s="46" cm="1">
        <f t="array" ref="D339">SUM(IF((LEFT('2-1 采购订单物料明细表报表导出'!$K:$K,7)=D$1)*('2-1 采购订单物料明细表报表导出'!$D:$D=$A339),'2-1 采购订单物料明细表报表导出'!$H:$H,0))</f>
        <v>0</v>
      </c>
      <c r="E339" s="46" cm="1">
        <f t="array" ref="E339">SUM(IF((LEFT('2-1 采购订单物料明细表报表导出'!$K:$K,7)=E$1)*('2-1 采购订单物料明细表报表导出'!$D:$D=$A339),'2-1 采购订单物料明细表报表导出'!$H:$H,0))</f>
        <v>0</v>
      </c>
      <c r="F339" s="46" cm="1">
        <f t="array" ref="F339">SUM(IF((LEFT('2-1 采购订单物料明细表报表导出'!$K:$K,7)=F$1)*('2-1 采购订单物料明细表报表导出'!$D:$D=$A339),'2-1 采购订单物料明细表报表导出'!$H:$H,0))</f>
        <v>0</v>
      </c>
      <c r="G339" s="46" cm="1">
        <f t="array" ref="G339">SUM(IF((LEFT('2-1 采购订单物料明细表报表导出'!$K:$K,7)=G$1)*('2-1 采购订单物料明细表报表导出'!$D:$D=$A339),'2-1 采购订单物料明细表报表导出'!$H:$H,0))</f>
        <v>0</v>
      </c>
      <c r="H339" s="46" cm="1">
        <f t="array" ref="H339">SUM(IF((LEFT('2-1 采购订单物料明细表报表导出'!$K:$K,7)=H$1)*('2-1 采购订单物料明细表报表导出'!$D:$D=$A339),'2-1 采购订单物料明细表报表导出'!$H:$H,0))</f>
        <v>0</v>
      </c>
      <c r="I339" s="46" cm="1">
        <f t="array" ref="I339">SUM(IF((LEFT('2-1 采购订单物料明细表报表导出'!$K:$K,7)=I$1)*('2-1 采购订单物料明细表报表导出'!$D:$D=$A339),'2-1 采购订单物料明细表报表导出'!$H:$H,0))</f>
        <v>0</v>
      </c>
      <c r="J339" s="46" cm="1">
        <f t="array" ref="J339">SUM(IF((LEFT('2-1 采购订单物料明细表报表导出'!$K:$K,7)=J$1)*('2-1 采购订单物料明细表报表导出'!$D:$D=$A339),'2-1 采购订单物料明细表报表导出'!$H:$H,0))</f>
        <v>0</v>
      </c>
      <c r="K339" s="46" cm="1">
        <f t="array" ref="K339">SUM(IF((LEFT('2-1 采购订单物料明细表报表导出'!$K:$K,7)=K$1)*('2-1 采购订单物料明细表报表导出'!$D:$D=$A339),'2-1 采购订单物料明细表报表导出'!$H:$H,0))</f>
        <v>0</v>
      </c>
      <c r="L339" s="46" cm="1">
        <f t="array" ref="L339">SUM(IF((LEFT('2-1 采购订单物料明细表报表导出'!$K:$K,7)=L$1)*('2-1 采购订单物料明细表报表导出'!$D:$D=$A339),'2-1 采购订单物料明细表报表导出'!$H:$H,0))</f>
        <v>0</v>
      </c>
      <c r="M339" s="46" cm="1">
        <f t="array" ref="M339">SUM(IF((LEFT('2-1 采购订单物料明细表报表导出'!$K:$K,7)=M$1)*('2-1 采购订单物料明细表报表导出'!$D:$D=$A339),'2-1 采购订单物料明细表报表导出'!$H:$H,0))</f>
        <v>0</v>
      </c>
      <c r="N339" s="46" cm="1">
        <f t="array" ref="N339">SUM(IF((LEFT('2-1 采购订单物料明细表报表导出'!$K:$K,7)=N$1)*('2-1 采购订单物料明细表报表导出'!$D:$D=$A339),'2-1 采购订单物料明细表报表导出'!$H:$H,0))</f>
        <v>0</v>
      </c>
      <c r="O339" s="46" cm="1">
        <f t="array" ref="O339">SUM(IF((LEFT('2-1 采购订单物料明细表报表导出'!$K:$K,7)=O$1)*('2-1 采购订单物料明细表报表导出'!$D:$D=$A339),'2-1 采购订单物料明细表报表导出'!$H:$H,0))</f>
        <v>0</v>
      </c>
    </row>
    <row r="340" ht="16.5" spans="1:15">
      <c r="A340" s="17" t="s">
        <v>3758</v>
      </c>
      <c r="B340" s="47" t="s">
        <v>2080</v>
      </c>
      <c r="C340" s="48" t="s">
        <v>2081</v>
      </c>
      <c r="D340" s="46" cm="1">
        <f t="array" ref="D340">SUM(IF((LEFT('2-1 采购订单物料明细表报表导出'!$K:$K,7)=D$1)*('2-1 采购订单物料明细表报表导出'!$D:$D=$A340),'2-1 采购订单物料明细表报表导出'!$H:$H,0))</f>
        <v>0</v>
      </c>
      <c r="E340" s="46" cm="1">
        <f t="array" ref="E340">SUM(IF((LEFT('2-1 采购订单物料明细表报表导出'!$K:$K,7)=E$1)*('2-1 采购订单物料明细表报表导出'!$D:$D=$A340),'2-1 采购订单物料明细表报表导出'!$H:$H,0))</f>
        <v>0</v>
      </c>
      <c r="F340" s="46" cm="1">
        <f t="array" ref="F340">SUM(IF((LEFT('2-1 采购订单物料明细表报表导出'!$K:$K,7)=F$1)*('2-1 采购订单物料明细表报表导出'!$D:$D=$A340),'2-1 采购订单物料明细表报表导出'!$H:$H,0))</f>
        <v>0</v>
      </c>
      <c r="G340" s="46" cm="1">
        <f t="array" ref="G340">SUM(IF((LEFT('2-1 采购订单物料明细表报表导出'!$K:$K,7)=G$1)*('2-1 采购订单物料明细表报表导出'!$D:$D=$A340),'2-1 采购订单物料明细表报表导出'!$H:$H,0))</f>
        <v>0</v>
      </c>
      <c r="H340" s="46" cm="1">
        <f t="array" ref="H340">SUM(IF((LEFT('2-1 采购订单物料明细表报表导出'!$K:$K,7)=H$1)*('2-1 采购订单物料明细表报表导出'!$D:$D=$A340),'2-1 采购订单物料明细表报表导出'!$H:$H,0))</f>
        <v>0</v>
      </c>
      <c r="I340" s="46" cm="1">
        <f t="array" ref="I340">SUM(IF((LEFT('2-1 采购订单物料明细表报表导出'!$K:$K,7)=I$1)*('2-1 采购订单物料明细表报表导出'!$D:$D=$A340),'2-1 采购订单物料明细表报表导出'!$H:$H,0))</f>
        <v>0</v>
      </c>
      <c r="J340" s="46" cm="1">
        <f t="array" ref="J340">SUM(IF((LEFT('2-1 采购订单物料明细表报表导出'!$K:$K,7)=J$1)*('2-1 采购订单物料明细表报表导出'!$D:$D=$A340),'2-1 采购订单物料明细表报表导出'!$H:$H,0))</f>
        <v>0</v>
      </c>
      <c r="K340" s="46" cm="1">
        <f t="array" ref="K340">SUM(IF((LEFT('2-1 采购订单物料明细表报表导出'!$K:$K,7)=K$1)*('2-1 采购订单物料明细表报表导出'!$D:$D=$A340),'2-1 采购订单物料明细表报表导出'!$H:$H,0))</f>
        <v>0</v>
      </c>
      <c r="L340" s="46" cm="1">
        <f t="array" ref="L340">SUM(IF((LEFT('2-1 采购订单物料明细表报表导出'!$K:$K,7)=L$1)*('2-1 采购订单物料明细表报表导出'!$D:$D=$A340),'2-1 采购订单物料明细表报表导出'!$H:$H,0))</f>
        <v>0</v>
      </c>
      <c r="M340" s="46" cm="1">
        <f t="array" ref="M340">SUM(IF((LEFT('2-1 采购订单物料明细表报表导出'!$K:$K,7)=M$1)*('2-1 采购订单物料明细表报表导出'!$D:$D=$A340),'2-1 采购订单物料明细表报表导出'!$H:$H,0))</f>
        <v>0</v>
      </c>
      <c r="N340" s="46" cm="1">
        <f t="array" ref="N340">SUM(IF((LEFT('2-1 采购订单物料明细表报表导出'!$K:$K,7)=N$1)*('2-1 采购订单物料明细表报表导出'!$D:$D=$A340),'2-1 采购订单物料明细表报表导出'!$H:$H,0))</f>
        <v>0</v>
      </c>
      <c r="O340" s="46" cm="1">
        <f t="array" ref="O340">SUM(IF((LEFT('2-1 采购订单物料明细表报表导出'!$K:$K,7)=O$1)*('2-1 采购订单物料明细表报表导出'!$D:$D=$A340),'2-1 采购订单物料明细表报表导出'!$H:$H,0))</f>
        <v>0</v>
      </c>
    </row>
    <row r="341" ht="16.5" spans="1:15">
      <c r="A341" s="17" t="s">
        <v>3759</v>
      </c>
      <c r="B341" s="47" t="s">
        <v>2080</v>
      </c>
      <c r="C341" s="48" t="s">
        <v>2081</v>
      </c>
      <c r="D341" s="46" cm="1">
        <f t="array" ref="D341">SUM(IF((LEFT('2-1 采购订单物料明细表报表导出'!$K:$K,7)=D$1)*('2-1 采购订单物料明细表报表导出'!$D:$D=$A341),'2-1 采购订单物料明细表报表导出'!$H:$H,0))</f>
        <v>0</v>
      </c>
      <c r="E341" s="46" cm="1">
        <f t="array" ref="E341">SUM(IF((LEFT('2-1 采购订单物料明细表报表导出'!$K:$K,7)=E$1)*('2-1 采购订单物料明细表报表导出'!$D:$D=$A341),'2-1 采购订单物料明细表报表导出'!$H:$H,0))</f>
        <v>0</v>
      </c>
      <c r="F341" s="46" cm="1">
        <f t="array" ref="F341">SUM(IF((LEFT('2-1 采购订单物料明细表报表导出'!$K:$K,7)=F$1)*('2-1 采购订单物料明细表报表导出'!$D:$D=$A341),'2-1 采购订单物料明细表报表导出'!$H:$H,0))</f>
        <v>0</v>
      </c>
      <c r="G341" s="46" cm="1">
        <f t="array" ref="G341">SUM(IF((LEFT('2-1 采购订单物料明细表报表导出'!$K:$K,7)=G$1)*('2-1 采购订单物料明细表报表导出'!$D:$D=$A341),'2-1 采购订单物料明细表报表导出'!$H:$H,0))</f>
        <v>0</v>
      </c>
      <c r="H341" s="46" cm="1">
        <f t="array" ref="H341">SUM(IF((LEFT('2-1 采购订单物料明细表报表导出'!$K:$K,7)=H$1)*('2-1 采购订单物料明细表报表导出'!$D:$D=$A341),'2-1 采购订单物料明细表报表导出'!$H:$H,0))</f>
        <v>0</v>
      </c>
      <c r="I341" s="46" cm="1">
        <f t="array" ref="I341">SUM(IF((LEFT('2-1 采购订单物料明细表报表导出'!$K:$K,7)=I$1)*('2-1 采购订单物料明细表报表导出'!$D:$D=$A341),'2-1 采购订单物料明细表报表导出'!$H:$H,0))</f>
        <v>0</v>
      </c>
      <c r="J341" s="46" cm="1">
        <f t="array" ref="J341">SUM(IF((LEFT('2-1 采购订单物料明细表报表导出'!$K:$K,7)=J$1)*('2-1 采购订单物料明细表报表导出'!$D:$D=$A341),'2-1 采购订单物料明细表报表导出'!$H:$H,0))</f>
        <v>0</v>
      </c>
      <c r="K341" s="46" cm="1">
        <f t="array" ref="K341">SUM(IF((LEFT('2-1 采购订单物料明细表报表导出'!$K:$K,7)=K$1)*('2-1 采购订单物料明细表报表导出'!$D:$D=$A341),'2-1 采购订单物料明细表报表导出'!$H:$H,0))</f>
        <v>0</v>
      </c>
      <c r="L341" s="46" cm="1">
        <f t="array" ref="L341">SUM(IF((LEFT('2-1 采购订单物料明细表报表导出'!$K:$K,7)=L$1)*('2-1 采购订单物料明细表报表导出'!$D:$D=$A341),'2-1 采购订单物料明细表报表导出'!$H:$H,0))</f>
        <v>0</v>
      </c>
      <c r="M341" s="46" cm="1">
        <f t="array" ref="M341">SUM(IF((LEFT('2-1 采购订单物料明细表报表导出'!$K:$K,7)=M$1)*('2-1 采购订单物料明细表报表导出'!$D:$D=$A341),'2-1 采购订单物料明细表报表导出'!$H:$H,0))</f>
        <v>0</v>
      </c>
      <c r="N341" s="46" cm="1">
        <f t="array" ref="N341">SUM(IF((LEFT('2-1 采购订单物料明细表报表导出'!$K:$K,7)=N$1)*('2-1 采购订单物料明细表报表导出'!$D:$D=$A341),'2-1 采购订单物料明细表报表导出'!$H:$H,0))</f>
        <v>0</v>
      </c>
      <c r="O341" s="46" cm="1">
        <f t="array" ref="O341">SUM(IF((LEFT('2-1 采购订单物料明细表报表导出'!$K:$K,7)=O$1)*('2-1 采购订单物料明细表报表导出'!$D:$D=$A341),'2-1 采购订单物料明细表报表导出'!$H:$H,0))</f>
        <v>0</v>
      </c>
    </row>
    <row r="342" ht="16.5" spans="1:15">
      <c r="A342" s="17" t="s">
        <v>3760</v>
      </c>
      <c r="B342" s="47" t="s">
        <v>2080</v>
      </c>
      <c r="C342" s="48" t="s">
        <v>2081</v>
      </c>
      <c r="D342" s="46" cm="1">
        <f t="array" ref="D342">SUM(IF((LEFT('2-1 采购订单物料明细表报表导出'!$K:$K,7)=D$1)*('2-1 采购订单物料明细表报表导出'!$D:$D=$A342),'2-1 采购订单物料明细表报表导出'!$H:$H,0))</f>
        <v>0</v>
      </c>
      <c r="E342" s="46" cm="1">
        <f t="array" ref="E342">SUM(IF((LEFT('2-1 采购订单物料明细表报表导出'!$K:$K,7)=E$1)*('2-1 采购订单物料明细表报表导出'!$D:$D=$A342),'2-1 采购订单物料明细表报表导出'!$H:$H,0))</f>
        <v>0</v>
      </c>
      <c r="F342" s="46" cm="1">
        <f t="array" ref="F342">SUM(IF((LEFT('2-1 采购订单物料明细表报表导出'!$K:$K,7)=F$1)*('2-1 采购订单物料明细表报表导出'!$D:$D=$A342),'2-1 采购订单物料明细表报表导出'!$H:$H,0))</f>
        <v>0</v>
      </c>
      <c r="G342" s="46" cm="1">
        <f t="array" ref="G342">SUM(IF((LEFT('2-1 采购订单物料明细表报表导出'!$K:$K,7)=G$1)*('2-1 采购订单物料明细表报表导出'!$D:$D=$A342),'2-1 采购订单物料明细表报表导出'!$H:$H,0))</f>
        <v>0</v>
      </c>
      <c r="H342" s="46" cm="1">
        <f t="array" ref="H342">SUM(IF((LEFT('2-1 采购订单物料明细表报表导出'!$K:$K,7)=H$1)*('2-1 采购订单物料明细表报表导出'!$D:$D=$A342),'2-1 采购订单物料明细表报表导出'!$H:$H,0))</f>
        <v>0</v>
      </c>
      <c r="I342" s="46" cm="1">
        <f t="array" ref="I342">SUM(IF((LEFT('2-1 采购订单物料明细表报表导出'!$K:$K,7)=I$1)*('2-1 采购订单物料明细表报表导出'!$D:$D=$A342),'2-1 采购订单物料明细表报表导出'!$H:$H,0))</f>
        <v>0</v>
      </c>
      <c r="J342" s="46" cm="1">
        <f t="array" ref="J342">SUM(IF((LEFT('2-1 采购订单物料明细表报表导出'!$K:$K,7)=J$1)*('2-1 采购订单物料明细表报表导出'!$D:$D=$A342),'2-1 采购订单物料明细表报表导出'!$H:$H,0))</f>
        <v>0</v>
      </c>
      <c r="K342" s="46" cm="1">
        <f t="array" ref="K342">SUM(IF((LEFT('2-1 采购订单物料明细表报表导出'!$K:$K,7)=K$1)*('2-1 采购订单物料明细表报表导出'!$D:$D=$A342),'2-1 采购订单物料明细表报表导出'!$H:$H,0))</f>
        <v>0</v>
      </c>
      <c r="L342" s="46" cm="1">
        <f t="array" ref="L342">SUM(IF((LEFT('2-1 采购订单物料明细表报表导出'!$K:$K,7)=L$1)*('2-1 采购订单物料明细表报表导出'!$D:$D=$A342),'2-1 采购订单物料明细表报表导出'!$H:$H,0))</f>
        <v>0</v>
      </c>
      <c r="M342" s="46" cm="1">
        <f t="array" ref="M342">SUM(IF((LEFT('2-1 采购订单物料明细表报表导出'!$K:$K,7)=M$1)*('2-1 采购订单物料明细表报表导出'!$D:$D=$A342),'2-1 采购订单物料明细表报表导出'!$H:$H,0))</f>
        <v>0</v>
      </c>
      <c r="N342" s="46" cm="1">
        <f t="array" ref="N342">SUM(IF((LEFT('2-1 采购订单物料明细表报表导出'!$K:$K,7)=N$1)*('2-1 采购订单物料明细表报表导出'!$D:$D=$A342),'2-1 采购订单物料明细表报表导出'!$H:$H,0))</f>
        <v>0</v>
      </c>
      <c r="O342" s="46" cm="1">
        <f t="array" ref="O342">SUM(IF((LEFT('2-1 采购订单物料明细表报表导出'!$K:$K,7)=O$1)*('2-1 采购订单物料明细表报表导出'!$D:$D=$A342),'2-1 采购订单物料明细表报表导出'!$H:$H,0))</f>
        <v>0</v>
      </c>
    </row>
    <row r="343" ht="16.5" spans="1:15">
      <c r="A343" s="17" t="s">
        <v>3761</v>
      </c>
      <c r="B343" s="47" t="s">
        <v>2080</v>
      </c>
      <c r="C343" s="48" t="s">
        <v>2081</v>
      </c>
      <c r="D343" s="46" cm="1">
        <f t="array" ref="D343">SUM(IF((LEFT('2-1 采购订单物料明细表报表导出'!$K:$K,7)=D$1)*('2-1 采购订单物料明细表报表导出'!$D:$D=$A343),'2-1 采购订单物料明细表报表导出'!$H:$H,0))</f>
        <v>0</v>
      </c>
      <c r="E343" s="46" cm="1">
        <f t="array" ref="E343">SUM(IF((LEFT('2-1 采购订单物料明细表报表导出'!$K:$K,7)=E$1)*('2-1 采购订单物料明细表报表导出'!$D:$D=$A343),'2-1 采购订单物料明细表报表导出'!$H:$H,0))</f>
        <v>0</v>
      </c>
      <c r="F343" s="46" cm="1">
        <f t="array" ref="F343">SUM(IF((LEFT('2-1 采购订单物料明细表报表导出'!$K:$K,7)=F$1)*('2-1 采购订单物料明细表报表导出'!$D:$D=$A343),'2-1 采购订单物料明细表报表导出'!$H:$H,0))</f>
        <v>0</v>
      </c>
      <c r="G343" s="46" cm="1">
        <f t="array" ref="G343">SUM(IF((LEFT('2-1 采购订单物料明细表报表导出'!$K:$K,7)=G$1)*('2-1 采购订单物料明细表报表导出'!$D:$D=$A343),'2-1 采购订单物料明细表报表导出'!$H:$H,0))</f>
        <v>0</v>
      </c>
      <c r="H343" s="46" cm="1">
        <f t="array" ref="H343">SUM(IF((LEFT('2-1 采购订单物料明细表报表导出'!$K:$K,7)=H$1)*('2-1 采购订单物料明细表报表导出'!$D:$D=$A343),'2-1 采购订单物料明细表报表导出'!$H:$H,0))</f>
        <v>0</v>
      </c>
      <c r="I343" s="46" cm="1">
        <f t="array" ref="I343">SUM(IF((LEFT('2-1 采购订单物料明细表报表导出'!$K:$K,7)=I$1)*('2-1 采购订单物料明细表报表导出'!$D:$D=$A343),'2-1 采购订单物料明细表报表导出'!$H:$H,0))</f>
        <v>0</v>
      </c>
      <c r="J343" s="46" cm="1">
        <f t="array" ref="J343">SUM(IF((LEFT('2-1 采购订单物料明细表报表导出'!$K:$K,7)=J$1)*('2-1 采购订单物料明细表报表导出'!$D:$D=$A343),'2-1 采购订单物料明细表报表导出'!$H:$H,0))</f>
        <v>0</v>
      </c>
      <c r="K343" s="46" cm="1">
        <f t="array" ref="K343">SUM(IF((LEFT('2-1 采购订单物料明细表报表导出'!$K:$K,7)=K$1)*('2-1 采购订单物料明细表报表导出'!$D:$D=$A343),'2-1 采购订单物料明细表报表导出'!$H:$H,0))</f>
        <v>0</v>
      </c>
      <c r="L343" s="46" cm="1">
        <f t="array" ref="L343">SUM(IF((LEFT('2-1 采购订单物料明细表报表导出'!$K:$K,7)=L$1)*('2-1 采购订单物料明细表报表导出'!$D:$D=$A343),'2-1 采购订单物料明细表报表导出'!$H:$H,0))</f>
        <v>0</v>
      </c>
      <c r="M343" s="46" cm="1">
        <f t="array" ref="M343">SUM(IF((LEFT('2-1 采购订单物料明细表报表导出'!$K:$K,7)=M$1)*('2-1 采购订单物料明细表报表导出'!$D:$D=$A343),'2-1 采购订单物料明细表报表导出'!$H:$H,0))</f>
        <v>0</v>
      </c>
      <c r="N343" s="46" cm="1">
        <f t="array" ref="N343">SUM(IF((LEFT('2-1 采购订单物料明细表报表导出'!$K:$K,7)=N$1)*('2-1 采购订单物料明细表报表导出'!$D:$D=$A343),'2-1 采购订单物料明细表报表导出'!$H:$H,0))</f>
        <v>0</v>
      </c>
      <c r="O343" s="46" cm="1">
        <f t="array" ref="O343">SUM(IF((LEFT('2-1 采购订单物料明细表报表导出'!$K:$K,7)=O$1)*('2-1 采购订单物料明细表报表导出'!$D:$D=$A343),'2-1 采购订单物料明细表报表导出'!$H:$H,0))</f>
        <v>0</v>
      </c>
    </row>
    <row r="344" ht="16.5" spans="1:15">
      <c r="A344" s="17" t="s">
        <v>3762</v>
      </c>
      <c r="B344" s="47" t="s">
        <v>2080</v>
      </c>
      <c r="C344" s="48" t="s">
        <v>2081</v>
      </c>
      <c r="D344" s="46" cm="1">
        <f t="array" ref="D344">SUM(IF((LEFT('2-1 采购订单物料明细表报表导出'!$K:$K,7)=D$1)*('2-1 采购订单物料明细表报表导出'!$D:$D=$A344),'2-1 采购订单物料明细表报表导出'!$H:$H,0))</f>
        <v>0</v>
      </c>
      <c r="E344" s="46" cm="1">
        <f t="array" ref="E344">SUM(IF((LEFT('2-1 采购订单物料明细表报表导出'!$K:$K,7)=E$1)*('2-1 采购订单物料明细表报表导出'!$D:$D=$A344),'2-1 采购订单物料明细表报表导出'!$H:$H,0))</f>
        <v>0</v>
      </c>
      <c r="F344" s="46" cm="1">
        <f t="array" ref="F344">SUM(IF((LEFT('2-1 采购订单物料明细表报表导出'!$K:$K,7)=F$1)*('2-1 采购订单物料明细表报表导出'!$D:$D=$A344),'2-1 采购订单物料明细表报表导出'!$H:$H,0))</f>
        <v>0</v>
      </c>
      <c r="G344" s="46" cm="1">
        <f t="array" ref="G344">SUM(IF((LEFT('2-1 采购订单物料明细表报表导出'!$K:$K,7)=G$1)*('2-1 采购订单物料明细表报表导出'!$D:$D=$A344),'2-1 采购订单物料明细表报表导出'!$H:$H,0))</f>
        <v>0</v>
      </c>
      <c r="H344" s="46" cm="1">
        <f t="array" ref="H344">SUM(IF((LEFT('2-1 采购订单物料明细表报表导出'!$K:$K,7)=H$1)*('2-1 采购订单物料明细表报表导出'!$D:$D=$A344),'2-1 采购订单物料明细表报表导出'!$H:$H,0))</f>
        <v>0</v>
      </c>
      <c r="I344" s="46" cm="1">
        <f t="array" ref="I344">SUM(IF((LEFT('2-1 采购订单物料明细表报表导出'!$K:$K,7)=I$1)*('2-1 采购订单物料明细表报表导出'!$D:$D=$A344),'2-1 采购订单物料明细表报表导出'!$H:$H,0))</f>
        <v>0</v>
      </c>
      <c r="J344" s="46" cm="1">
        <f t="array" ref="J344">SUM(IF((LEFT('2-1 采购订单物料明细表报表导出'!$K:$K,7)=J$1)*('2-1 采购订单物料明细表报表导出'!$D:$D=$A344),'2-1 采购订单物料明细表报表导出'!$H:$H,0))</f>
        <v>0</v>
      </c>
      <c r="K344" s="46" cm="1">
        <f t="array" ref="K344">SUM(IF((LEFT('2-1 采购订单物料明细表报表导出'!$K:$K,7)=K$1)*('2-1 采购订单物料明细表报表导出'!$D:$D=$A344),'2-1 采购订单物料明细表报表导出'!$H:$H,0))</f>
        <v>0</v>
      </c>
      <c r="L344" s="46" cm="1">
        <f t="array" ref="L344">SUM(IF((LEFT('2-1 采购订单物料明细表报表导出'!$K:$K,7)=L$1)*('2-1 采购订单物料明细表报表导出'!$D:$D=$A344),'2-1 采购订单物料明细表报表导出'!$H:$H,0))</f>
        <v>0</v>
      </c>
      <c r="M344" s="46" cm="1">
        <f t="array" ref="M344">SUM(IF((LEFT('2-1 采购订单物料明细表报表导出'!$K:$K,7)=M$1)*('2-1 采购订单物料明细表报表导出'!$D:$D=$A344),'2-1 采购订单物料明细表报表导出'!$H:$H,0))</f>
        <v>0</v>
      </c>
      <c r="N344" s="46" cm="1">
        <f t="array" ref="N344">SUM(IF((LEFT('2-1 采购订单物料明细表报表导出'!$K:$K,7)=N$1)*('2-1 采购订单物料明细表报表导出'!$D:$D=$A344),'2-1 采购订单物料明细表报表导出'!$H:$H,0))</f>
        <v>0</v>
      </c>
      <c r="O344" s="46" cm="1">
        <f t="array" ref="O344">SUM(IF((LEFT('2-1 采购订单物料明细表报表导出'!$K:$K,7)=O$1)*('2-1 采购订单物料明细表报表导出'!$D:$D=$A344),'2-1 采购订单物料明细表报表导出'!$H:$H,0))</f>
        <v>0</v>
      </c>
    </row>
    <row r="345" ht="16.5" spans="1:15">
      <c r="A345" s="17" t="s">
        <v>3763</v>
      </c>
      <c r="B345" s="47" t="s">
        <v>2080</v>
      </c>
      <c r="C345" s="48" t="s">
        <v>2081</v>
      </c>
      <c r="D345" s="46" cm="1">
        <f t="array" ref="D345">SUM(IF((LEFT('2-1 采购订单物料明细表报表导出'!$K:$K,7)=D$1)*('2-1 采购订单物料明细表报表导出'!$D:$D=$A345),'2-1 采购订单物料明细表报表导出'!$H:$H,0))</f>
        <v>0</v>
      </c>
      <c r="E345" s="46" cm="1">
        <f t="array" ref="E345">SUM(IF((LEFT('2-1 采购订单物料明细表报表导出'!$K:$K,7)=E$1)*('2-1 采购订单物料明细表报表导出'!$D:$D=$A345),'2-1 采购订单物料明细表报表导出'!$H:$H,0))</f>
        <v>0</v>
      </c>
      <c r="F345" s="46" cm="1">
        <f t="array" ref="F345">SUM(IF((LEFT('2-1 采购订单物料明细表报表导出'!$K:$K,7)=F$1)*('2-1 采购订单物料明细表报表导出'!$D:$D=$A345),'2-1 采购订单物料明细表报表导出'!$H:$H,0))</f>
        <v>0</v>
      </c>
      <c r="G345" s="46" cm="1">
        <f t="array" ref="G345">SUM(IF((LEFT('2-1 采购订单物料明细表报表导出'!$K:$K,7)=G$1)*('2-1 采购订单物料明细表报表导出'!$D:$D=$A345),'2-1 采购订单物料明细表报表导出'!$H:$H,0))</f>
        <v>0</v>
      </c>
      <c r="H345" s="46" cm="1">
        <f t="array" ref="H345">SUM(IF((LEFT('2-1 采购订单物料明细表报表导出'!$K:$K,7)=H$1)*('2-1 采购订单物料明细表报表导出'!$D:$D=$A345),'2-1 采购订单物料明细表报表导出'!$H:$H,0))</f>
        <v>0</v>
      </c>
      <c r="I345" s="46" cm="1">
        <f t="array" ref="I345">SUM(IF((LEFT('2-1 采购订单物料明细表报表导出'!$K:$K,7)=I$1)*('2-1 采购订单物料明细表报表导出'!$D:$D=$A345),'2-1 采购订单物料明细表报表导出'!$H:$H,0))</f>
        <v>0</v>
      </c>
      <c r="J345" s="46" cm="1">
        <f t="array" ref="J345">SUM(IF((LEFT('2-1 采购订单物料明细表报表导出'!$K:$K,7)=J$1)*('2-1 采购订单物料明细表报表导出'!$D:$D=$A345),'2-1 采购订单物料明细表报表导出'!$H:$H,0))</f>
        <v>0</v>
      </c>
      <c r="K345" s="46" cm="1">
        <f t="array" ref="K345">SUM(IF((LEFT('2-1 采购订单物料明细表报表导出'!$K:$K,7)=K$1)*('2-1 采购订单物料明细表报表导出'!$D:$D=$A345),'2-1 采购订单物料明细表报表导出'!$H:$H,0))</f>
        <v>0</v>
      </c>
      <c r="L345" s="46" cm="1">
        <f t="array" ref="L345">SUM(IF((LEFT('2-1 采购订单物料明细表报表导出'!$K:$K,7)=L$1)*('2-1 采购订单物料明细表报表导出'!$D:$D=$A345),'2-1 采购订单物料明细表报表导出'!$H:$H,0))</f>
        <v>0</v>
      </c>
      <c r="M345" s="46" cm="1">
        <f t="array" ref="M345">SUM(IF((LEFT('2-1 采购订单物料明细表报表导出'!$K:$K,7)=M$1)*('2-1 采购订单物料明细表报表导出'!$D:$D=$A345),'2-1 采购订单物料明细表报表导出'!$H:$H,0))</f>
        <v>0</v>
      </c>
      <c r="N345" s="46" cm="1">
        <f t="array" ref="N345">SUM(IF((LEFT('2-1 采购订单物料明细表报表导出'!$K:$K,7)=N$1)*('2-1 采购订单物料明细表报表导出'!$D:$D=$A345),'2-1 采购订单物料明细表报表导出'!$H:$H,0))</f>
        <v>0</v>
      </c>
      <c r="O345" s="46" cm="1">
        <f t="array" ref="O345">SUM(IF((LEFT('2-1 采购订单物料明细表报表导出'!$K:$K,7)=O$1)*('2-1 采购订单物料明细表报表导出'!$D:$D=$A345),'2-1 采购订单物料明细表报表导出'!$H:$H,0))</f>
        <v>0</v>
      </c>
    </row>
    <row r="346" ht="16.5" spans="1:15">
      <c r="A346" s="17" t="s">
        <v>3764</v>
      </c>
      <c r="B346" s="47" t="s">
        <v>2080</v>
      </c>
      <c r="C346" s="48" t="s">
        <v>2081</v>
      </c>
      <c r="D346" s="46" cm="1">
        <f t="array" ref="D346">SUM(IF((LEFT('2-1 采购订单物料明细表报表导出'!$K:$K,7)=D$1)*('2-1 采购订单物料明细表报表导出'!$D:$D=$A346),'2-1 采购订单物料明细表报表导出'!$H:$H,0))</f>
        <v>0</v>
      </c>
      <c r="E346" s="46" cm="1">
        <f t="array" ref="E346">SUM(IF((LEFT('2-1 采购订单物料明细表报表导出'!$K:$K,7)=E$1)*('2-1 采购订单物料明细表报表导出'!$D:$D=$A346),'2-1 采购订单物料明细表报表导出'!$H:$H,0))</f>
        <v>0</v>
      </c>
      <c r="F346" s="46" cm="1">
        <f t="array" ref="F346">SUM(IF((LEFT('2-1 采购订单物料明细表报表导出'!$K:$K,7)=F$1)*('2-1 采购订单物料明细表报表导出'!$D:$D=$A346),'2-1 采购订单物料明细表报表导出'!$H:$H,0))</f>
        <v>0</v>
      </c>
      <c r="G346" s="46" cm="1">
        <f t="array" ref="G346">SUM(IF((LEFT('2-1 采购订单物料明细表报表导出'!$K:$K,7)=G$1)*('2-1 采购订单物料明细表报表导出'!$D:$D=$A346),'2-1 采购订单物料明细表报表导出'!$H:$H,0))</f>
        <v>0</v>
      </c>
      <c r="H346" s="46" cm="1">
        <f t="array" ref="H346">SUM(IF((LEFT('2-1 采购订单物料明细表报表导出'!$K:$K,7)=H$1)*('2-1 采购订单物料明细表报表导出'!$D:$D=$A346),'2-1 采购订单物料明细表报表导出'!$H:$H,0))</f>
        <v>0</v>
      </c>
      <c r="I346" s="46" cm="1">
        <f t="array" ref="I346">SUM(IF((LEFT('2-1 采购订单物料明细表报表导出'!$K:$K,7)=I$1)*('2-1 采购订单物料明细表报表导出'!$D:$D=$A346),'2-1 采购订单物料明细表报表导出'!$H:$H,0))</f>
        <v>0</v>
      </c>
      <c r="J346" s="46" cm="1">
        <f t="array" ref="J346">SUM(IF((LEFT('2-1 采购订单物料明细表报表导出'!$K:$K,7)=J$1)*('2-1 采购订单物料明细表报表导出'!$D:$D=$A346),'2-1 采购订单物料明细表报表导出'!$H:$H,0))</f>
        <v>0</v>
      </c>
      <c r="K346" s="46" cm="1">
        <f t="array" ref="K346">SUM(IF((LEFT('2-1 采购订单物料明细表报表导出'!$K:$K,7)=K$1)*('2-1 采购订单物料明细表报表导出'!$D:$D=$A346),'2-1 采购订单物料明细表报表导出'!$H:$H,0))</f>
        <v>0</v>
      </c>
      <c r="L346" s="46" cm="1">
        <f t="array" ref="L346">SUM(IF((LEFT('2-1 采购订单物料明细表报表导出'!$K:$K,7)=L$1)*('2-1 采购订单物料明细表报表导出'!$D:$D=$A346),'2-1 采购订单物料明细表报表导出'!$H:$H,0))</f>
        <v>0</v>
      </c>
      <c r="M346" s="46" cm="1">
        <f t="array" ref="M346">SUM(IF((LEFT('2-1 采购订单物料明细表报表导出'!$K:$K,7)=M$1)*('2-1 采购订单物料明细表报表导出'!$D:$D=$A346),'2-1 采购订单物料明细表报表导出'!$H:$H,0))</f>
        <v>0</v>
      </c>
      <c r="N346" s="46" cm="1">
        <f t="array" ref="N346">SUM(IF((LEFT('2-1 采购订单物料明细表报表导出'!$K:$K,7)=N$1)*('2-1 采购订单物料明细表报表导出'!$D:$D=$A346),'2-1 采购订单物料明细表报表导出'!$H:$H,0))</f>
        <v>0</v>
      </c>
      <c r="O346" s="46" cm="1">
        <f t="array" ref="O346">SUM(IF((LEFT('2-1 采购订单物料明细表报表导出'!$K:$K,7)=O$1)*('2-1 采购订单物料明细表报表导出'!$D:$D=$A346),'2-1 采购订单物料明细表报表导出'!$H:$H,0))</f>
        <v>0</v>
      </c>
    </row>
    <row r="347" ht="16.5" spans="1:15">
      <c r="A347" s="17" t="s">
        <v>3765</v>
      </c>
      <c r="B347" s="47" t="s">
        <v>2080</v>
      </c>
      <c r="C347" s="48" t="s">
        <v>2081</v>
      </c>
      <c r="D347" s="46" cm="1">
        <f t="array" ref="D347">SUM(IF((LEFT('2-1 采购订单物料明细表报表导出'!$K:$K,7)=D$1)*('2-1 采购订单物料明细表报表导出'!$D:$D=$A347),'2-1 采购订单物料明细表报表导出'!$H:$H,0))</f>
        <v>0</v>
      </c>
      <c r="E347" s="46" cm="1">
        <f t="array" ref="E347">SUM(IF((LEFT('2-1 采购订单物料明细表报表导出'!$K:$K,7)=E$1)*('2-1 采购订单物料明细表报表导出'!$D:$D=$A347),'2-1 采购订单物料明细表报表导出'!$H:$H,0))</f>
        <v>0</v>
      </c>
      <c r="F347" s="46" cm="1">
        <f t="array" ref="F347">SUM(IF((LEFT('2-1 采购订单物料明细表报表导出'!$K:$K,7)=F$1)*('2-1 采购订单物料明细表报表导出'!$D:$D=$A347),'2-1 采购订单物料明细表报表导出'!$H:$H,0))</f>
        <v>0</v>
      </c>
      <c r="G347" s="46" cm="1">
        <f t="array" ref="G347">SUM(IF((LEFT('2-1 采购订单物料明细表报表导出'!$K:$K,7)=G$1)*('2-1 采购订单物料明细表报表导出'!$D:$D=$A347),'2-1 采购订单物料明细表报表导出'!$H:$H,0))</f>
        <v>0</v>
      </c>
      <c r="H347" s="46" cm="1">
        <f t="array" ref="H347">SUM(IF((LEFT('2-1 采购订单物料明细表报表导出'!$K:$K,7)=H$1)*('2-1 采购订单物料明细表报表导出'!$D:$D=$A347),'2-1 采购订单物料明细表报表导出'!$H:$H,0))</f>
        <v>0</v>
      </c>
      <c r="I347" s="46" cm="1">
        <f t="array" ref="I347">SUM(IF((LEFT('2-1 采购订单物料明细表报表导出'!$K:$K,7)=I$1)*('2-1 采购订单物料明细表报表导出'!$D:$D=$A347),'2-1 采购订单物料明细表报表导出'!$H:$H,0))</f>
        <v>0</v>
      </c>
      <c r="J347" s="46" cm="1">
        <f t="array" ref="J347">SUM(IF((LEFT('2-1 采购订单物料明细表报表导出'!$K:$K,7)=J$1)*('2-1 采购订单物料明细表报表导出'!$D:$D=$A347),'2-1 采购订单物料明细表报表导出'!$H:$H,0))</f>
        <v>0</v>
      </c>
      <c r="K347" s="46" cm="1">
        <f t="array" ref="K347">SUM(IF((LEFT('2-1 采购订单物料明细表报表导出'!$K:$K,7)=K$1)*('2-1 采购订单物料明细表报表导出'!$D:$D=$A347),'2-1 采购订单物料明细表报表导出'!$H:$H,0))</f>
        <v>0</v>
      </c>
      <c r="L347" s="46" cm="1">
        <f t="array" ref="L347">SUM(IF((LEFT('2-1 采购订单物料明细表报表导出'!$K:$K,7)=L$1)*('2-1 采购订单物料明细表报表导出'!$D:$D=$A347),'2-1 采购订单物料明细表报表导出'!$H:$H,0))</f>
        <v>0</v>
      </c>
      <c r="M347" s="46" cm="1">
        <f t="array" ref="M347">SUM(IF((LEFT('2-1 采购订单物料明细表报表导出'!$K:$K,7)=M$1)*('2-1 采购订单物料明细表报表导出'!$D:$D=$A347),'2-1 采购订单物料明细表报表导出'!$H:$H,0))</f>
        <v>0</v>
      </c>
      <c r="N347" s="46" cm="1">
        <f t="array" ref="N347">SUM(IF((LEFT('2-1 采购订单物料明细表报表导出'!$K:$K,7)=N$1)*('2-1 采购订单物料明细表报表导出'!$D:$D=$A347),'2-1 采购订单物料明细表报表导出'!$H:$H,0))</f>
        <v>0</v>
      </c>
      <c r="O347" s="46" cm="1">
        <f t="array" ref="O347">SUM(IF((LEFT('2-1 采购订单物料明细表报表导出'!$K:$K,7)=O$1)*('2-1 采购订单物料明细表报表导出'!$D:$D=$A347),'2-1 采购订单物料明细表报表导出'!$H:$H,0))</f>
        <v>0</v>
      </c>
    </row>
    <row r="348" ht="16.5" spans="1:15">
      <c r="A348" s="17" t="s">
        <v>2913</v>
      </c>
      <c r="B348" s="47" t="s">
        <v>2080</v>
      </c>
      <c r="C348" s="48" t="s">
        <v>2081</v>
      </c>
      <c r="D348" s="46" cm="1">
        <f t="array" ref="D348">SUM(IF((LEFT('2-1 采购订单物料明细表报表导出'!$K:$K,7)=D$1)*('2-1 采购订单物料明细表报表导出'!$D:$D=$A348),'2-1 采购订单物料明细表报表导出'!$H:$H,0))</f>
        <v>0</v>
      </c>
      <c r="E348" s="46" cm="1">
        <f t="array" ref="E348">SUM(IF((LEFT('2-1 采购订单物料明细表报表导出'!$K:$K,7)=E$1)*('2-1 采购订单物料明细表报表导出'!$D:$D=$A348),'2-1 采购订单物料明细表报表导出'!$H:$H,0))</f>
        <v>0</v>
      </c>
      <c r="F348" s="46" cm="1">
        <f t="array" ref="F348">SUM(IF((LEFT('2-1 采购订单物料明细表报表导出'!$K:$K,7)=F$1)*('2-1 采购订单物料明细表报表导出'!$D:$D=$A348),'2-1 采购订单物料明细表报表导出'!$H:$H,0))</f>
        <v>0</v>
      </c>
      <c r="G348" s="46" cm="1">
        <f t="array" ref="G348">SUM(IF((LEFT('2-1 采购订单物料明细表报表导出'!$K:$K,7)=G$1)*('2-1 采购订单物料明细表报表导出'!$D:$D=$A348),'2-1 采购订单物料明细表报表导出'!$H:$H,0))</f>
        <v>0</v>
      </c>
      <c r="H348" s="46" cm="1">
        <f t="array" ref="H348">SUM(IF((LEFT('2-1 采购订单物料明细表报表导出'!$K:$K,7)=H$1)*('2-1 采购订单物料明细表报表导出'!$D:$D=$A348),'2-1 采购订单物料明细表报表导出'!$H:$H,0))</f>
        <v>35.6</v>
      </c>
      <c r="I348" s="46" cm="1">
        <f t="array" ref="I348">SUM(IF((LEFT('2-1 采购订单物料明细表报表导出'!$K:$K,7)=I$1)*('2-1 采购订单物料明细表报表导出'!$D:$D=$A348),'2-1 采购订单物料明细表报表导出'!$H:$H,0))</f>
        <v>0</v>
      </c>
      <c r="J348" s="46" cm="1">
        <f t="array" ref="J348">SUM(IF((LEFT('2-1 采购订单物料明细表报表导出'!$K:$K,7)=J$1)*('2-1 采购订单物料明细表报表导出'!$D:$D=$A348),'2-1 采购订单物料明细表报表导出'!$H:$H,0))</f>
        <v>0</v>
      </c>
      <c r="K348" s="46" cm="1">
        <f t="array" ref="K348">SUM(IF((LEFT('2-1 采购订单物料明细表报表导出'!$K:$K,7)=K$1)*('2-1 采购订单物料明细表报表导出'!$D:$D=$A348),'2-1 采购订单物料明细表报表导出'!$H:$H,0))</f>
        <v>0</v>
      </c>
      <c r="L348" s="46" cm="1">
        <f t="array" ref="L348">SUM(IF((LEFT('2-1 采购订单物料明细表报表导出'!$K:$K,7)=L$1)*('2-1 采购订单物料明细表报表导出'!$D:$D=$A348),'2-1 采购订单物料明细表报表导出'!$H:$H,0))</f>
        <v>0</v>
      </c>
      <c r="M348" s="46" cm="1">
        <f t="array" ref="M348">SUM(IF((LEFT('2-1 采购订单物料明细表报表导出'!$K:$K,7)=M$1)*('2-1 采购订单物料明细表报表导出'!$D:$D=$A348),'2-1 采购订单物料明细表报表导出'!$H:$H,0))</f>
        <v>0</v>
      </c>
      <c r="N348" s="46" cm="1">
        <f t="array" ref="N348">SUM(IF((LEFT('2-1 采购订单物料明细表报表导出'!$K:$K,7)=N$1)*('2-1 采购订单物料明细表报表导出'!$D:$D=$A348),'2-1 采购订单物料明细表报表导出'!$H:$H,0))</f>
        <v>0</v>
      </c>
      <c r="O348" s="46" cm="1">
        <f t="array" ref="O348">SUM(IF((LEFT('2-1 采购订单物料明细表报表导出'!$K:$K,7)=O$1)*('2-1 采购订单物料明细表报表导出'!$D:$D=$A348),'2-1 采购订单物料明细表报表导出'!$H:$H,0))</f>
        <v>0</v>
      </c>
    </row>
    <row r="349" ht="16.5" spans="1:15">
      <c r="A349" s="17" t="s">
        <v>3766</v>
      </c>
      <c r="B349" s="47" t="s">
        <v>2080</v>
      </c>
      <c r="C349" s="48" t="s">
        <v>2081</v>
      </c>
      <c r="D349" s="46" cm="1">
        <f t="array" ref="D349">SUM(IF((LEFT('2-1 采购订单物料明细表报表导出'!$K:$K,7)=D$1)*('2-1 采购订单物料明细表报表导出'!$D:$D=$A349),'2-1 采购订单物料明细表报表导出'!$H:$H,0))</f>
        <v>0</v>
      </c>
      <c r="E349" s="46" cm="1">
        <f t="array" ref="E349">SUM(IF((LEFT('2-1 采购订单物料明细表报表导出'!$K:$K,7)=E$1)*('2-1 采购订单物料明细表报表导出'!$D:$D=$A349),'2-1 采购订单物料明细表报表导出'!$H:$H,0))</f>
        <v>0</v>
      </c>
      <c r="F349" s="46" cm="1">
        <f t="array" ref="F349">SUM(IF((LEFT('2-1 采购订单物料明细表报表导出'!$K:$K,7)=F$1)*('2-1 采购订单物料明细表报表导出'!$D:$D=$A349),'2-1 采购订单物料明细表报表导出'!$H:$H,0))</f>
        <v>0</v>
      </c>
      <c r="G349" s="46" cm="1">
        <f t="array" ref="G349">SUM(IF((LEFT('2-1 采购订单物料明细表报表导出'!$K:$K,7)=G$1)*('2-1 采购订单物料明细表报表导出'!$D:$D=$A349),'2-1 采购订单物料明细表报表导出'!$H:$H,0))</f>
        <v>0</v>
      </c>
      <c r="H349" s="46" cm="1">
        <f t="array" ref="H349">SUM(IF((LEFT('2-1 采购订单物料明细表报表导出'!$K:$K,7)=H$1)*('2-1 采购订单物料明细表报表导出'!$D:$D=$A349),'2-1 采购订单物料明细表报表导出'!$H:$H,0))</f>
        <v>0</v>
      </c>
      <c r="I349" s="46" cm="1">
        <f t="array" ref="I349">SUM(IF((LEFT('2-1 采购订单物料明细表报表导出'!$K:$K,7)=I$1)*('2-1 采购订单物料明细表报表导出'!$D:$D=$A349),'2-1 采购订单物料明细表报表导出'!$H:$H,0))</f>
        <v>0</v>
      </c>
      <c r="J349" s="46" cm="1">
        <f t="array" ref="J349">SUM(IF((LEFT('2-1 采购订单物料明细表报表导出'!$K:$K,7)=J$1)*('2-1 采购订单物料明细表报表导出'!$D:$D=$A349),'2-1 采购订单物料明细表报表导出'!$H:$H,0))</f>
        <v>0</v>
      </c>
      <c r="K349" s="46" cm="1">
        <f t="array" ref="K349">SUM(IF((LEFT('2-1 采购订单物料明细表报表导出'!$K:$K,7)=K$1)*('2-1 采购订单物料明细表报表导出'!$D:$D=$A349),'2-1 采购订单物料明细表报表导出'!$H:$H,0))</f>
        <v>0</v>
      </c>
      <c r="L349" s="46" cm="1">
        <f t="array" ref="L349">SUM(IF((LEFT('2-1 采购订单物料明细表报表导出'!$K:$K,7)=L$1)*('2-1 采购订单物料明细表报表导出'!$D:$D=$A349),'2-1 采购订单物料明细表报表导出'!$H:$H,0))</f>
        <v>0</v>
      </c>
      <c r="M349" s="46" cm="1">
        <f t="array" ref="M349">SUM(IF((LEFT('2-1 采购订单物料明细表报表导出'!$K:$K,7)=M$1)*('2-1 采购订单物料明细表报表导出'!$D:$D=$A349),'2-1 采购订单物料明细表报表导出'!$H:$H,0))</f>
        <v>0</v>
      </c>
      <c r="N349" s="46" cm="1">
        <f t="array" ref="N349">SUM(IF((LEFT('2-1 采购订单物料明细表报表导出'!$K:$K,7)=N$1)*('2-1 采购订单物料明细表报表导出'!$D:$D=$A349),'2-1 采购订单物料明细表报表导出'!$H:$H,0))</f>
        <v>0</v>
      </c>
      <c r="O349" s="46" cm="1">
        <f t="array" ref="O349">SUM(IF((LEFT('2-1 采购订单物料明细表报表导出'!$K:$K,7)=O$1)*('2-1 采购订单物料明细表报表导出'!$D:$D=$A349),'2-1 采购订单物料明细表报表导出'!$H:$H,0))</f>
        <v>0</v>
      </c>
    </row>
    <row r="350" ht="16.5" spans="1:15">
      <c r="A350" s="17" t="s">
        <v>3767</v>
      </c>
      <c r="B350" s="47" t="s">
        <v>2080</v>
      </c>
      <c r="C350" s="48" t="s">
        <v>2081</v>
      </c>
      <c r="D350" s="46" cm="1">
        <f t="array" ref="D350">SUM(IF((LEFT('2-1 采购订单物料明细表报表导出'!$K:$K,7)=D$1)*('2-1 采购订单物料明细表报表导出'!$D:$D=$A350),'2-1 采购订单物料明细表报表导出'!$H:$H,0))</f>
        <v>0</v>
      </c>
      <c r="E350" s="46" cm="1">
        <f t="array" ref="E350">SUM(IF((LEFT('2-1 采购订单物料明细表报表导出'!$K:$K,7)=E$1)*('2-1 采购订单物料明细表报表导出'!$D:$D=$A350),'2-1 采购订单物料明细表报表导出'!$H:$H,0))</f>
        <v>0</v>
      </c>
      <c r="F350" s="46" cm="1">
        <f t="array" ref="F350">SUM(IF((LEFT('2-1 采购订单物料明细表报表导出'!$K:$K,7)=F$1)*('2-1 采购订单物料明细表报表导出'!$D:$D=$A350),'2-1 采购订单物料明细表报表导出'!$H:$H,0))</f>
        <v>0</v>
      </c>
      <c r="G350" s="46" cm="1">
        <f t="array" ref="G350">SUM(IF((LEFT('2-1 采购订单物料明细表报表导出'!$K:$K,7)=G$1)*('2-1 采购订单物料明细表报表导出'!$D:$D=$A350),'2-1 采购订单物料明细表报表导出'!$H:$H,0))</f>
        <v>0</v>
      </c>
      <c r="H350" s="46" cm="1">
        <f t="array" ref="H350">SUM(IF((LEFT('2-1 采购订单物料明细表报表导出'!$K:$K,7)=H$1)*('2-1 采购订单物料明细表报表导出'!$D:$D=$A350),'2-1 采购订单物料明细表报表导出'!$H:$H,0))</f>
        <v>0</v>
      </c>
      <c r="I350" s="46" cm="1">
        <f t="array" ref="I350">SUM(IF((LEFT('2-1 采购订单物料明细表报表导出'!$K:$K,7)=I$1)*('2-1 采购订单物料明细表报表导出'!$D:$D=$A350),'2-1 采购订单物料明细表报表导出'!$H:$H,0))</f>
        <v>0</v>
      </c>
      <c r="J350" s="46" cm="1">
        <f t="array" ref="J350">SUM(IF((LEFT('2-1 采购订单物料明细表报表导出'!$K:$K,7)=J$1)*('2-1 采购订单物料明细表报表导出'!$D:$D=$A350),'2-1 采购订单物料明细表报表导出'!$H:$H,0))</f>
        <v>0</v>
      </c>
      <c r="K350" s="46" cm="1">
        <f t="array" ref="K350">SUM(IF((LEFT('2-1 采购订单物料明细表报表导出'!$K:$K,7)=K$1)*('2-1 采购订单物料明细表报表导出'!$D:$D=$A350),'2-1 采购订单物料明细表报表导出'!$H:$H,0))</f>
        <v>0</v>
      </c>
      <c r="L350" s="46" cm="1">
        <f t="array" ref="L350">SUM(IF((LEFT('2-1 采购订单物料明细表报表导出'!$K:$K,7)=L$1)*('2-1 采购订单物料明细表报表导出'!$D:$D=$A350),'2-1 采购订单物料明细表报表导出'!$H:$H,0))</f>
        <v>0</v>
      </c>
      <c r="M350" s="46" cm="1">
        <f t="array" ref="M350">SUM(IF((LEFT('2-1 采购订单物料明细表报表导出'!$K:$K,7)=M$1)*('2-1 采购订单物料明细表报表导出'!$D:$D=$A350),'2-1 采购订单物料明细表报表导出'!$H:$H,0))</f>
        <v>0</v>
      </c>
      <c r="N350" s="46" cm="1">
        <f t="array" ref="N350">SUM(IF((LEFT('2-1 采购订单物料明细表报表导出'!$K:$K,7)=N$1)*('2-1 采购订单物料明细表报表导出'!$D:$D=$A350),'2-1 采购订单物料明细表报表导出'!$H:$H,0))</f>
        <v>0</v>
      </c>
      <c r="O350" s="46" cm="1">
        <f t="array" ref="O350">SUM(IF((LEFT('2-1 采购订单物料明细表报表导出'!$K:$K,7)=O$1)*('2-1 采购订单物料明细表报表导出'!$D:$D=$A350),'2-1 采购订单物料明细表报表导出'!$H:$H,0))</f>
        <v>0</v>
      </c>
    </row>
    <row r="351" ht="16.5" spans="1:15">
      <c r="A351" s="17" t="s">
        <v>3768</v>
      </c>
      <c r="B351" s="47" t="s">
        <v>2080</v>
      </c>
      <c r="C351" s="48" t="s">
        <v>2081</v>
      </c>
      <c r="D351" s="46" cm="1">
        <f t="array" ref="D351">SUM(IF((LEFT('2-1 采购订单物料明细表报表导出'!$K:$K,7)=D$1)*('2-1 采购订单物料明细表报表导出'!$D:$D=$A351),'2-1 采购订单物料明细表报表导出'!$H:$H,0))</f>
        <v>0</v>
      </c>
      <c r="E351" s="46" cm="1">
        <f t="array" ref="E351">SUM(IF((LEFT('2-1 采购订单物料明细表报表导出'!$K:$K,7)=E$1)*('2-1 采购订单物料明细表报表导出'!$D:$D=$A351),'2-1 采购订单物料明细表报表导出'!$H:$H,0))</f>
        <v>0</v>
      </c>
      <c r="F351" s="46" cm="1">
        <f t="array" ref="F351">SUM(IF((LEFT('2-1 采购订单物料明细表报表导出'!$K:$K,7)=F$1)*('2-1 采购订单物料明细表报表导出'!$D:$D=$A351),'2-1 采购订单物料明细表报表导出'!$H:$H,0))</f>
        <v>0</v>
      </c>
      <c r="G351" s="46" cm="1">
        <f t="array" ref="G351">SUM(IF((LEFT('2-1 采购订单物料明细表报表导出'!$K:$K,7)=G$1)*('2-1 采购订单物料明细表报表导出'!$D:$D=$A351),'2-1 采购订单物料明细表报表导出'!$H:$H,0))</f>
        <v>0</v>
      </c>
      <c r="H351" s="46" cm="1">
        <f t="array" ref="H351">SUM(IF((LEFT('2-1 采购订单物料明细表报表导出'!$K:$K,7)=H$1)*('2-1 采购订单物料明细表报表导出'!$D:$D=$A351),'2-1 采购订单物料明细表报表导出'!$H:$H,0))</f>
        <v>0</v>
      </c>
      <c r="I351" s="46" cm="1">
        <f t="array" ref="I351">SUM(IF((LEFT('2-1 采购订单物料明细表报表导出'!$K:$K,7)=I$1)*('2-1 采购订单物料明细表报表导出'!$D:$D=$A351),'2-1 采购订单物料明细表报表导出'!$H:$H,0))</f>
        <v>0</v>
      </c>
      <c r="J351" s="46" cm="1">
        <f t="array" ref="J351">SUM(IF((LEFT('2-1 采购订单物料明细表报表导出'!$K:$K,7)=J$1)*('2-1 采购订单物料明细表报表导出'!$D:$D=$A351),'2-1 采购订单物料明细表报表导出'!$H:$H,0))</f>
        <v>0</v>
      </c>
      <c r="K351" s="46" cm="1">
        <f t="array" ref="K351">SUM(IF((LEFT('2-1 采购订单物料明细表报表导出'!$K:$K,7)=K$1)*('2-1 采购订单物料明细表报表导出'!$D:$D=$A351),'2-1 采购订单物料明细表报表导出'!$H:$H,0))</f>
        <v>0</v>
      </c>
      <c r="L351" s="46" cm="1">
        <f t="array" ref="L351">SUM(IF((LEFT('2-1 采购订单物料明细表报表导出'!$K:$K,7)=L$1)*('2-1 采购订单物料明细表报表导出'!$D:$D=$A351),'2-1 采购订单物料明细表报表导出'!$H:$H,0))</f>
        <v>0</v>
      </c>
      <c r="M351" s="46" cm="1">
        <f t="array" ref="M351">SUM(IF((LEFT('2-1 采购订单物料明细表报表导出'!$K:$K,7)=M$1)*('2-1 采购订单物料明细表报表导出'!$D:$D=$A351),'2-1 采购订单物料明细表报表导出'!$H:$H,0))</f>
        <v>0</v>
      </c>
      <c r="N351" s="46" cm="1">
        <f t="array" ref="N351">SUM(IF((LEFT('2-1 采购订单物料明细表报表导出'!$K:$K,7)=N$1)*('2-1 采购订单物料明细表报表导出'!$D:$D=$A351),'2-1 采购订单物料明细表报表导出'!$H:$H,0))</f>
        <v>0</v>
      </c>
      <c r="O351" s="46" cm="1">
        <f t="array" ref="O351">SUM(IF((LEFT('2-1 采购订单物料明细表报表导出'!$K:$K,7)=O$1)*('2-1 采购订单物料明细表报表导出'!$D:$D=$A351),'2-1 采购订单物料明细表报表导出'!$H:$H,0))</f>
        <v>0</v>
      </c>
    </row>
    <row r="352" ht="16.5" spans="1:15">
      <c r="A352" s="17" t="s">
        <v>3769</v>
      </c>
      <c r="B352" s="47" t="s">
        <v>2080</v>
      </c>
      <c r="C352" s="48" t="s">
        <v>2081</v>
      </c>
      <c r="D352" s="46" cm="1">
        <f t="array" ref="D352">SUM(IF((LEFT('2-1 采购订单物料明细表报表导出'!$K:$K,7)=D$1)*('2-1 采购订单物料明细表报表导出'!$D:$D=$A352),'2-1 采购订单物料明细表报表导出'!$H:$H,0))</f>
        <v>0</v>
      </c>
      <c r="E352" s="46" cm="1">
        <f t="array" ref="E352">SUM(IF((LEFT('2-1 采购订单物料明细表报表导出'!$K:$K,7)=E$1)*('2-1 采购订单物料明细表报表导出'!$D:$D=$A352),'2-1 采购订单物料明细表报表导出'!$H:$H,0))</f>
        <v>0</v>
      </c>
      <c r="F352" s="46" cm="1">
        <f t="array" ref="F352">SUM(IF((LEFT('2-1 采购订单物料明细表报表导出'!$K:$K,7)=F$1)*('2-1 采购订单物料明细表报表导出'!$D:$D=$A352),'2-1 采购订单物料明细表报表导出'!$H:$H,0))</f>
        <v>0</v>
      </c>
      <c r="G352" s="46" cm="1">
        <f t="array" ref="G352">SUM(IF((LEFT('2-1 采购订单物料明细表报表导出'!$K:$K,7)=G$1)*('2-1 采购订单物料明细表报表导出'!$D:$D=$A352),'2-1 采购订单物料明细表报表导出'!$H:$H,0))</f>
        <v>0</v>
      </c>
      <c r="H352" s="46" cm="1">
        <f t="array" ref="H352">SUM(IF((LEFT('2-1 采购订单物料明细表报表导出'!$K:$K,7)=H$1)*('2-1 采购订单物料明细表报表导出'!$D:$D=$A352),'2-1 采购订单物料明细表报表导出'!$H:$H,0))</f>
        <v>0</v>
      </c>
      <c r="I352" s="46" cm="1">
        <f t="array" ref="I352">SUM(IF((LEFT('2-1 采购订单物料明细表报表导出'!$K:$K,7)=I$1)*('2-1 采购订单物料明细表报表导出'!$D:$D=$A352),'2-1 采购订单物料明细表报表导出'!$H:$H,0))</f>
        <v>0</v>
      </c>
      <c r="J352" s="46" cm="1">
        <f t="array" ref="J352">SUM(IF((LEFT('2-1 采购订单物料明细表报表导出'!$K:$K,7)=J$1)*('2-1 采购订单物料明细表报表导出'!$D:$D=$A352),'2-1 采购订单物料明细表报表导出'!$H:$H,0))</f>
        <v>0</v>
      </c>
      <c r="K352" s="46" cm="1">
        <f t="array" ref="K352">SUM(IF((LEFT('2-1 采购订单物料明细表报表导出'!$K:$K,7)=K$1)*('2-1 采购订单物料明细表报表导出'!$D:$D=$A352),'2-1 采购订单物料明细表报表导出'!$H:$H,0))</f>
        <v>0</v>
      </c>
      <c r="L352" s="46" cm="1">
        <f t="array" ref="L352">SUM(IF((LEFT('2-1 采购订单物料明细表报表导出'!$K:$K,7)=L$1)*('2-1 采购订单物料明细表报表导出'!$D:$D=$A352),'2-1 采购订单物料明细表报表导出'!$H:$H,0))</f>
        <v>0</v>
      </c>
      <c r="M352" s="46" cm="1">
        <f t="array" ref="M352">SUM(IF((LEFT('2-1 采购订单物料明细表报表导出'!$K:$K,7)=M$1)*('2-1 采购订单物料明细表报表导出'!$D:$D=$A352),'2-1 采购订单物料明细表报表导出'!$H:$H,0))</f>
        <v>0</v>
      </c>
      <c r="N352" s="46" cm="1">
        <f t="array" ref="N352">SUM(IF((LEFT('2-1 采购订单物料明细表报表导出'!$K:$K,7)=N$1)*('2-1 采购订单物料明细表报表导出'!$D:$D=$A352),'2-1 采购订单物料明细表报表导出'!$H:$H,0))</f>
        <v>0</v>
      </c>
      <c r="O352" s="46" cm="1">
        <f t="array" ref="O352">SUM(IF((LEFT('2-1 采购订单物料明细表报表导出'!$K:$K,7)=O$1)*('2-1 采购订单物料明细表报表导出'!$D:$D=$A352),'2-1 采购订单物料明细表报表导出'!$H:$H,0))</f>
        <v>0</v>
      </c>
    </row>
    <row r="353" ht="16.5" spans="1:15">
      <c r="A353" s="17" t="s">
        <v>3770</v>
      </c>
      <c r="B353" s="47" t="s">
        <v>2080</v>
      </c>
      <c r="C353" s="48" t="s">
        <v>2081</v>
      </c>
      <c r="D353" s="46" cm="1">
        <f t="array" ref="D353">SUM(IF((LEFT('2-1 采购订单物料明细表报表导出'!$K:$K,7)=D$1)*('2-1 采购订单物料明细表报表导出'!$D:$D=$A353),'2-1 采购订单物料明细表报表导出'!$H:$H,0))</f>
        <v>0</v>
      </c>
      <c r="E353" s="46" cm="1">
        <f t="array" ref="E353">SUM(IF((LEFT('2-1 采购订单物料明细表报表导出'!$K:$K,7)=E$1)*('2-1 采购订单物料明细表报表导出'!$D:$D=$A353),'2-1 采购订单物料明细表报表导出'!$H:$H,0))</f>
        <v>0</v>
      </c>
      <c r="F353" s="46" cm="1">
        <f t="array" ref="F353">SUM(IF((LEFT('2-1 采购订单物料明细表报表导出'!$K:$K,7)=F$1)*('2-1 采购订单物料明细表报表导出'!$D:$D=$A353),'2-1 采购订单物料明细表报表导出'!$H:$H,0))</f>
        <v>0</v>
      </c>
      <c r="G353" s="46" cm="1">
        <f t="array" ref="G353">SUM(IF((LEFT('2-1 采购订单物料明细表报表导出'!$K:$K,7)=G$1)*('2-1 采购订单物料明细表报表导出'!$D:$D=$A353),'2-1 采购订单物料明细表报表导出'!$H:$H,0))</f>
        <v>0</v>
      </c>
      <c r="H353" s="46" cm="1">
        <f t="array" ref="H353">SUM(IF((LEFT('2-1 采购订单物料明细表报表导出'!$K:$K,7)=H$1)*('2-1 采购订单物料明细表报表导出'!$D:$D=$A353),'2-1 采购订单物料明细表报表导出'!$H:$H,0))</f>
        <v>0</v>
      </c>
      <c r="I353" s="46" cm="1">
        <f t="array" ref="I353">SUM(IF((LEFT('2-1 采购订单物料明细表报表导出'!$K:$K,7)=I$1)*('2-1 采购订单物料明细表报表导出'!$D:$D=$A353),'2-1 采购订单物料明细表报表导出'!$H:$H,0))</f>
        <v>0</v>
      </c>
      <c r="J353" s="46" cm="1">
        <f t="array" ref="J353">SUM(IF((LEFT('2-1 采购订单物料明细表报表导出'!$K:$K,7)=J$1)*('2-1 采购订单物料明细表报表导出'!$D:$D=$A353),'2-1 采购订单物料明细表报表导出'!$H:$H,0))</f>
        <v>0</v>
      </c>
      <c r="K353" s="46" cm="1">
        <f t="array" ref="K353">SUM(IF((LEFT('2-1 采购订单物料明细表报表导出'!$K:$K,7)=K$1)*('2-1 采购订单物料明细表报表导出'!$D:$D=$A353),'2-1 采购订单物料明细表报表导出'!$H:$H,0))</f>
        <v>0</v>
      </c>
      <c r="L353" s="46" cm="1">
        <f t="array" ref="L353">SUM(IF((LEFT('2-1 采购订单物料明细表报表导出'!$K:$K,7)=L$1)*('2-1 采购订单物料明细表报表导出'!$D:$D=$A353),'2-1 采购订单物料明细表报表导出'!$H:$H,0))</f>
        <v>0</v>
      </c>
      <c r="M353" s="46" cm="1">
        <f t="array" ref="M353">SUM(IF((LEFT('2-1 采购订单物料明细表报表导出'!$K:$K,7)=M$1)*('2-1 采购订单物料明细表报表导出'!$D:$D=$A353),'2-1 采购订单物料明细表报表导出'!$H:$H,0))</f>
        <v>0</v>
      </c>
      <c r="N353" s="46" cm="1">
        <f t="array" ref="N353">SUM(IF((LEFT('2-1 采购订单物料明细表报表导出'!$K:$K,7)=N$1)*('2-1 采购订单物料明细表报表导出'!$D:$D=$A353),'2-1 采购订单物料明细表报表导出'!$H:$H,0))</f>
        <v>0</v>
      </c>
      <c r="O353" s="46" cm="1">
        <f t="array" ref="O353">SUM(IF((LEFT('2-1 采购订单物料明细表报表导出'!$K:$K,7)=O$1)*('2-1 采购订单物料明细表报表导出'!$D:$D=$A353),'2-1 采购订单物料明细表报表导出'!$H:$H,0))</f>
        <v>0</v>
      </c>
    </row>
    <row r="354" ht="16.5" spans="1:15">
      <c r="A354" s="17" t="s">
        <v>3771</v>
      </c>
      <c r="B354" s="47" t="s">
        <v>2080</v>
      </c>
      <c r="C354" s="48" t="s">
        <v>2081</v>
      </c>
      <c r="D354" s="46" cm="1">
        <f t="array" ref="D354">SUM(IF((LEFT('2-1 采购订单物料明细表报表导出'!$K:$K,7)=D$1)*('2-1 采购订单物料明细表报表导出'!$D:$D=$A354),'2-1 采购订单物料明细表报表导出'!$H:$H,0))</f>
        <v>0</v>
      </c>
      <c r="E354" s="46" cm="1">
        <f t="array" ref="E354">SUM(IF((LEFT('2-1 采购订单物料明细表报表导出'!$K:$K,7)=E$1)*('2-1 采购订单物料明细表报表导出'!$D:$D=$A354),'2-1 采购订单物料明细表报表导出'!$H:$H,0))</f>
        <v>0</v>
      </c>
      <c r="F354" s="46" cm="1">
        <f t="array" ref="F354">SUM(IF((LEFT('2-1 采购订单物料明细表报表导出'!$K:$K,7)=F$1)*('2-1 采购订单物料明细表报表导出'!$D:$D=$A354),'2-1 采购订单物料明细表报表导出'!$H:$H,0))</f>
        <v>0</v>
      </c>
      <c r="G354" s="46" cm="1">
        <f t="array" ref="G354">SUM(IF((LEFT('2-1 采购订单物料明细表报表导出'!$K:$K,7)=G$1)*('2-1 采购订单物料明细表报表导出'!$D:$D=$A354),'2-1 采购订单物料明细表报表导出'!$H:$H,0))</f>
        <v>0</v>
      </c>
      <c r="H354" s="46" cm="1">
        <f t="array" ref="H354">SUM(IF((LEFT('2-1 采购订单物料明细表报表导出'!$K:$K,7)=H$1)*('2-1 采购订单物料明细表报表导出'!$D:$D=$A354),'2-1 采购订单物料明细表报表导出'!$H:$H,0))</f>
        <v>0</v>
      </c>
      <c r="I354" s="46" cm="1">
        <f t="array" ref="I354">SUM(IF((LEFT('2-1 采购订单物料明细表报表导出'!$K:$K,7)=I$1)*('2-1 采购订单物料明细表报表导出'!$D:$D=$A354),'2-1 采购订单物料明细表报表导出'!$H:$H,0))</f>
        <v>0</v>
      </c>
      <c r="J354" s="46" cm="1">
        <f t="array" ref="J354">SUM(IF((LEFT('2-1 采购订单物料明细表报表导出'!$K:$K,7)=J$1)*('2-1 采购订单物料明细表报表导出'!$D:$D=$A354),'2-1 采购订单物料明细表报表导出'!$H:$H,0))</f>
        <v>0</v>
      </c>
      <c r="K354" s="46" cm="1">
        <f t="array" ref="K354">SUM(IF((LEFT('2-1 采购订单物料明细表报表导出'!$K:$K,7)=K$1)*('2-1 采购订单物料明细表报表导出'!$D:$D=$A354),'2-1 采购订单物料明细表报表导出'!$H:$H,0))</f>
        <v>0</v>
      </c>
      <c r="L354" s="46" cm="1">
        <f t="array" ref="L354">SUM(IF((LEFT('2-1 采购订单物料明细表报表导出'!$K:$K,7)=L$1)*('2-1 采购订单物料明细表报表导出'!$D:$D=$A354),'2-1 采购订单物料明细表报表导出'!$H:$H,0))</f>
        <v>0</v>
      </c>
      <c r="M354" s="46" cm="1">
        <f t="array" ref="M354">SUM(IF((LEFT('2-1 采购订单物料明细表报表导出'!$K:$K,7)=M$1)*('2-1 采购订单物料明细表报表导出'!$D:$D=$A354),'2-1 采购订单物料明细表报表导出'!$H:$H,0))</f>
        <v>0</v>
      </c>
      <c r="N354" s="46" cm="1">
        <f t="array" ref="N354">SUM(IF((LEFT('2-1 采购订单物料明细表报表导出'!$K:$K,7)=N$1)*('2-1 采购订单物料明细表报表导出'!$D:$D=$A354),'2-1 采购订单物料明细表报表导出'!$H:$H,0))</f>
        <v>0</v>
      </c>
      <c r="O354" s="46" cm="1">
        <f t="array" ref="O354">SUM(IF((LEFT('2-1 采购订单物料明细表报表导出'!$K:$K,7)=O$1)*('2-1 采购订单物料明细表报表导出'!$D:$D=$A354),'2-1 采购订单物料明细表报表导出'!$H:$H,0))</f>
        <v>0</v>
      </c>
    </row>
    <row r="355" ht="16.5" spans="1:15">
      <c r="A355" s="17" t="s">
        <v>3772</v>
      </c>
      <c r="B355" s="47" t="s">
        <v>2080</v>
      </c>
      <c r="C355" s="48" t="s">
        <v>2081</v>
      </c>
      <c r="D355" s="46" cm="1">
        <f t="array" ref="D355">SUM(IF((LEFT('2-1 采购订单物料明细表报表导出'!$K:$K,7)=D$1)*('2-1 采购订单物料明细表报表导出'!$D:$D=$A355),'2-1 采购订单物料明细表报表导出'!$H:$H,0))</f>
        <v>0</v>
      </c>
      <c r="E355" s="46" cm="1">
        <f t="array" ref="E355">SUM(IF((LEFT('2-1 采购订单物料明细表报表导出'!$K:$K,7)=E$1)*('2-1 采购订单物料明细表报表导出'!$D:$D=$A355),'2-1 采购订单物料明细表报表导出'!$H:$H,0))</f>
        <v>0</v>
      </c>
      <c r="F355" s="46" cm="1">
        <f t="array" ref="F355">SUM(IF((LEFT('2-1 采购订单物料明细表报表导出'!$K:$K,7)=F$1)*('2-1 采购订单物料明细表报表导出'!$D:$D=$A355),'2-1 采购订单物料明细表报表导出'!$H:$H,0))</f>
        <v>0</v>
      </c>
      <c r="G355" s="46" cm="1">
        <f t="array" ref="G355">SUM(IF((LEFT('2-1 采购订单物料明细表报表导出'!$K:$K,7)=G$1)*('2-1 采购订单物料明细表报表导出'!$D:$D=$A355),'2-1 采购订单物料明细表报表导出'!$H:$H,0))</f>
        <v>0</v>
      </c>
      <c r="H355" s="46" cm="1">
        <f t="array" ref="H355">SUM(IF((LEFT('2-1 采购订单物料明细表报表导出'!$K:$K,7)=H$1)*('2-1 采购订单物料明细表报表导出'!$D:$D=$A355),'2-1 采购订单物料明细表报表导出'!$H:$H,0))</f>
        <v>0</v>
      </c>
      <c r="I355" s="46" cm="1">
        <f t="array" ref="I355">SUM(IF((LEFT('2-1 采购订单物料明细表报表导出'!$K:$K,7)=I$1)*('2-1 采购订单物料明细表报表导出'!$D:$D=$A355),'2-1 采购订单物料明细表报表导出'!$H:$H,0))</f>
        <v>0</v>
      </c>
      <c r="J355" s="46" cm="1">
        <f t="array" ref="J355">SUM(IF((LEFT('2-1 采购订单物料明细表报表导出'!$K:$K,7)=J$1)*('2-1 采购订单物料明细表报表导出'!$D:$D=$A355),'2-1 采购订单物料明细表报表导出'!$H:$H,0))</f>
        <v>0</v>
      </c>
      <c r="K355" s="46" cm="1">
        <f t="array" ref="K355">SUM(IF((LEFT('2-1 采购订单物料明细表报表导出'!$K:$K,7)=K$1)*('2-1 采购订单物料明细表报表导出'!$D:$D=$A355),'2-1 采购订单物料明细表报表导出'!$H:$H,0))</f>
        <v>0</v>
      </c>
      <c r="L355" s="46" cm="1">
        <f t="array" ref="L355">SUM(IF((LEFT('2-1 采购订单物料明细表报表导出'!$K:$K,7)=L$1)*('2-1 采购订单物料明细表报表导出'!$D:$D=$A355),'2-1 采购订单物料明细表报表导出'!$H:$H,0))</f>
        <v>0</v>
      </c>
      <c r="M355" s="46" cm="1">
        <f t="array" ref="M355">SUM(IF((LEFT('2-1 采购订单物料明细表报表导出'!$K:$K,7)=M$1)*('2-1 采购订单物料明细表报表导出'!$D:$D=$A355),'2-1 采购订单物料明细表报表导出'!$H:$H,0))</f>
        <v>0</v>
      </c>
      <c r="N355" s="46" cm="1">
        <f t="array" ref="N355">SUM(IF((LEFT('2-1 采购订单物料明细表报表导出'!$K:$K,7)=N$1)*('2-1 采购订单物料明细表报表导出'!$D:$D=$A355),'2-1 采购订单物料明细表报表导出'!$H:$H,0))</f>
        <v>0</v>
      </c>
      <c r="O355" s="46" cm="1">
        <f t="array" ref="O355">SUM(IF((LEFT('2-1 采购订单物料明细表报表导出'!$K:$K,7)=O$1)*('2-1 采购订单物料明细表报表导出'!$D:$D=$A355),'2-1 采购订单物料明细表报表导出'!$H:$H,0))</f>
        <v>0</v>
      </c>
    </row>
    <row r="356" ht="16.5" spans="1:15">
      <c r="A356" s="17" t="s">
        <v>3773</v>
      </c>
      <c r="B356" s="47" t="s">
        <v>2080</v>
      </c>
      <c r="C356" s="48" t="s">
        <v>2081</v>
      </c>
      <c r="D356" s="46" cm="1">
        <f t="array" ref="D356">SUM(IF((LEFT('2-1 采购订单物料明细表报表导出'!$K:$K,7)=D$1)*('2-1 采购订单物料明细表报表导出'!$D:$D=$A356),'2-1 采购订单物料明细表报表导出'!$H:$H,0))</f>
        <v>0</v>
      </c>
      <c r="E356" s="46" cm="1">
        <f t="array" ref="E356">SUM(IF((LEFT('2-1 采购订单物料明细表报表导出'!$K:$K,7)=E$1)*('2-1 采购订单物料明细表报表导出'!$D:$D=$A356),'2-1 采购订单物料明细表报表导出'!$H:$H,0))</f>
        <v>0</v>
      </c>
      <c r="F356" s="46" cm="1">
        <f t="array" ref="F356">SUM(IF((LEFT('2-1 采购订单物料明细表报表导出'!$K:$K,7)=F$1)*('2-1 采购订单物料明细表报表导出'!$D:$D=$A356),'2-1 采购订单物料明细表报表导出'!$H:$H,0))</f>
        <v>0</v>
      </c>
      <c r="G356" s="46" cm="1">
        <f t="array" ref="G356">SUM(IF((LEFT('2-1 采购订单物料明细表报表导出'!$K:$K,7)=G$1)*('2-1 采购订单物料明细表报表导出'!$D:$D=$A356),'2-1 采购订单物料明细表报表导出'!$H:$H,0))</f>
        <v>0</v>
      </c>
      <c r="H356" s="46" cm="1">
        <f t="array" ref="H356">SUM(IF((LEFT('2-1 采购订单物料明细表报表导出'!$K:$K,7)=H$1)*('2-1 采购订单物料明细表报表导出'!$D:$D=$A356),'2-1 采购订单物料明细表报表导出'!$H:$H,0))</f>
        <v>0</v>
      </c>
      <c r="I356" s="46" cm="1">
        <f t="array" ref="I356">SUM(IF((LEFT('2-1 采购订单物料明细表报表导出'!$K:$K,7)=I$1)*('2-1 采购订单物料明细表报表导出'!$D:$D=$A356),'2-1 采购订单物料明细表报表导出'!$H:$H,0))</f>
        <v>0</v>
      </c>
      <c r="J356" s="46" cm="1">
        <f t="array" ref="J356">SUM(IF((LEFT('2-1 采购订单物料明细表报表导出'!$K:$K,7)=J$1)*('2-1 采购订单物料明细表报表导出'!$D:$D=$A356),'2-1 采购订单物料明细表报表导出'!$H:$H,0))</f>
        <v>0</v>
      </c>
      <c r="K356" s="46" cm="1">
        <f t="array" ref="K356">SUM(IF((LEFT('2-1 采购订单物料明细表报表导出'!$K:$K,7)=K$1)*('2-1 采购订单物料明细表报表导出'!$D:$D=$A356),'2-1 采购订单物料明细表报表导出'!$H:$H,0))</f>
        <v>0</v>
      </c>
      <c r="L356" s="46" cm="1">
        <f t="array" ref="L356">SUM(IF((LEFT('2-1 采购订单物料明细表报表导出'!$K:$K,7)=L$1)*('2-1 采购订单物料明细表报表导出'!$D:$D=$A356),'2-1 采购订单物料明细表报表导出'!$H:$H,0))</f>
        <v>0</v>
      </c>
      <c r="M356" s="46" cm="1">
        <f t="array" ref="M356">SUM(IF((LEFT('2-1 采购订单物料明细表报表导出'!$K:$K,7)=M$1)*('2-1 采购订单物料明细表报表导出'!$D:$D=$A356),'2-1 采购订单物料明细表报表导出'!$H:$H,0))</f>
        <v>0</v>
      </c>
      <c r="N356" s="46" cm="1">
        <f t="array" ref="N356">SUM(IF((LEFT('2-1 采购订单物料明细表报表导出'!$K:$K,7)=N$1)*('2-1 采购订单物料明细表报表导出'!$D:$D=$A356),'2-1 采购订单物料明细表报表导出'!$H:$H,0))</f>
        <v>0</v>
      </c>
      <c r="O356" s="46" cm="1">
        <f t="array" ref="O356">SUM(IF((LEFT('2-1 采购订单物料明细表报表导出'!$K:$K,7)=O$1)*('2-1 采购订单物料明细表报表导出'!$D:$D=$A356),'2-1 采购订单物料明细表报表导出'!$H:$H,0))</f>
        <v>0</v>
      </c>
    </row>
    <row r="357" ht="16.5" spans="1:15">
      <c r="A357" s="17" t="s">
        <v>3774</v>
      </c>
      <c r="B357" s="47" t="s">
        <v>2080</v>
      </c>
      <c r="C357" s="48" t="s">
        <v>2081</v>
      </c>
      <c r="D357" s="46" cm="1">
        <f t="array" ref="D357">SUM(IF((LEFT('2-1 采购订单物料明细表报表导出'!$K:$K,7)=D$1)*('2-1 采购订单物料明细表报表导出'!$D:$D=$A357),'2-1 采购订单物料明细表报表导出'!$H:$H,0))</f>
        <v>0</v>
      </c>
      <c r="E357" s="46" cm="1">
        <f t="array" ref="E357">SUM(IF((LEFT('2-1 采购订单物料明细表报表导出'!$K:$K,7)=E$1)*('2-1 采购订单物料明细表报表导出'!$D:$D=$A357),'2-1 采购订单物料明细表报表导出'!$H:$H,0))</f>
        <v>0</v>
      </c>
      <c r="F357" s="46" cm="1">
        <f t="array" ref="F357">SUM(IF((LEFT('2-1 采购订单物料明细表报表导出'!$K:$K,7)=F$1)*('2-1 采购订单物料明细表报表导出'!$D:$D=$A357),'2-1 采购订单物料明细表报表导出'!$H:$H,0))</f>
        <v>0</v>
      </c>
      <c r="G357" s="46" cm="1">
        <f t="array" ref="G357">SUM(IF((LEFT('2-1 采购订单物料明细表报表导出'!$K:$K,7)=G$1)*('2-1 采购订单物料明细表报表导出'!$D:$D=$A357),'2-1 采购订单物料明细表报表导出'!$H:$H,0))</f>
        <v>0</v>
      </c>
      <c r="H357" s="46" cm="1">
        <f t="array" ref="H357">SUM(IF((LEFT('2-1 采购订单物料明细表报表导出'!$K:$K,7)=H$1)*('2-1 采购订单物料明细表报表导出'!$D:$D=$A357),'2-1 采购订单物料明细表报表导出'!$H:$H,0))</f>
        <v>0</v>
      </c>
      <c r="I357" s="46" cm="1">
        <f t="array" ref="I357">SUM(IF((LEFT('2-1 采购订单物料明细表报表导出'!$K:$K,7)=I$1)*('2-1 采购订单物料明细表报表导出'!$D:$D=$A357),'2-1 采购订单物料明细表报表导出'!$H:$H,0))</f>
        <v>0</v>
      </c>
      <c r="J357" s="46" cm="1">
        <f t="array" ref="J357">SUM(IF((LEFT('2-1 采购订单物料明细表报表导出'!$K:$K,7)=J$1)*('2-1 采购订单物料明细表报表导出'!$D:$D=$A357),'2-1 采购订单物料明细表报表导出'!$H:$H,0))</f>
        <v>0</v>
      </c>
      <c r="K357" s="46" cm="1">
        <f t="array" ref="K357">SUM(IF((LEFT('2-1 采购订单物料明细表报表导出'!$K:$K,7)=K$1)*('2-1 采购订单物料明细表报表导出'!$D:$D=$A357),'2-1 采购订单物料明细表报表导出'!$H:$H,0))</f>
        <v>0</v>
      </c>
      <c r="L357" s="46" cm="1">
        <f t="array" ref="L357">SUM(IF((LEFT('2-1 采购订单物料明细表报表导出'!$K:$K,7)=L$1)*('2-1 采购订单物料明细表报表导出'!$D:$D=$A357),'2-1 采购订单物料明细表报表导出'!$H:$H,0))</f>
        <v>0</v>
      </c>
      <c r="M357" s="46" cm="1">
        <f t="array" ref="M357">SUM(IF((LEFT('2-1 采购订单物料明细表报表导出'!$K:$K,7)=M$1)*('2-1 采购订单物料明细表报表导出'!$D:$D=$A357),'2-1 采购订单物料明细表报表导出'!$H:$H,0))</f>
        <v>0</v>
      </c>
      <c r="N357" s="46" cm="1">
        <f t="array" ref="N357">SUM(IF((LEFT('2-1 采购订单物料明细表报表导出'!$K:$K,7)=N$1)*('2-1 采购订单物料明细表报表导出'!$D:$D=$A357),'2-1 采购订单物料明细表报表导出'!$H:$H,0))</f>
        <v>0</v>
      </c>
      <c r="O357" s="46" cm="1">
        <f t="array" ref="O357">SUM(IF((LEFT('2-1 采购订单物料明细表报表导出'!$K:$K,7)=O$1)*('2-1 采购订单物料明细表报表导出'!$D:$D=$A357),'2-1 采购订单物料明细表报表导出'!$H:$H,0))</f>
        <v>0</v>
      </c>
    </row>
    <row r="358" ht="16.5" spans="1:15">
      <c r="A358" s="17" t="s">
        <v>3775</v>
      </c>
      <c r="B358" s="47" t="s">
        <v>2080</v>
      </c>
      <c r="C358" s="48" t="s">
        <v>2081</v>
      </c>
      <c r="D358" s="46" cm="1">
        <f t="array" ref="D358">SUM(IF((LEFT('2-1 采购订单物料明细表报表导出'!$K:$K,7)=D$1)*('2-1 采购订单物料明细表报表导出'!$D:$D=$A358),'2-1 采购订单物料明细表报表导出'!$H:$H,0))</f>
        <v>0</v>
      </c>
      <c r="E358" s="46" cm="1">
        <f t="array" ref="E358">SUM(IF((LEFT('2-1 采购订单物料明细表报表导出'!$K:$K,7)=E$1)*('2-1 采购订单物料明细表报表导出'!$D:$D=$A358),'2-1 采购订单物料明细表报表导出'!$H:$H,0))</f>
        <v>0</v>
      </c>
      <c r="F358" s="46" cm="1">
        <f t="array" ref="F358">SUM(IF((LEFT('2-1 采购订单物料明细表报表导出'!$K:$K,7)=F$1)*('2-1 采购订单物料明细表报表导出'!$D:$D=$A358),'2-1 采购订单物料明细表报表导出'!$H:$H,0))</f>
        <v>0</v>
      </c>
      <c r="G358" s="46" cm="1">
        <f t="array" ref="G358">SUM(IF((LEFT('2-1 采购订单物料明细表报表导出'!$K:$K,7)=G$1)*('2-1 采购订单物料明细表报表导出'!$D:$D=$A358),'2-1 采购订单物料明细表报表导出'!$H:$H,0))</f>
        <v>0</v>
      </c>
      <c r="H358" s="46" cm="1">
        <f t="array" ref="H358">SUM(IF((LEFT('2-1 采购订单物料明细表报表导出'!$K:$K,7)=H$1)*('2-1 采购订单物料明细表报表导出'!$D:$D=$A358),'2-1 采购订单物料明细表报表导出'!$H:$H,0))</f>
        <v>0</v>
      </c>
      <c r="I358" s="46" cm="1">
        <f t="array" ref="I358">SUM(IF((LEFT('2-1 采购订单物料明细表报表导出'!$K:$K,7)=I$1)*('2-1 采购订单物料明细表报表导出'!$D:$D=$A358),'2-1 采购订单物料明细表报表导出'!$H:$H,0))</f>
        <v>0</v>
      </c>
      <c r="J358" s="46" cm="1">
        <f t="array" ref="J358">SUM(IF((LEFT('2-1 采购订单物料明细表报表导出'!$K:$K,7)=J$1)*('2-1 采购订单物料明细表报表导出'!$D:$D=$A358),'2-1 采购订单物料明细表报表导出'!$H:$H,0))</f>
        <v>0</v>
      </c>
      <c r="K358" s="46" cm="1">
        <f t="array" ref="K358">SUM(IF((LEFT('2-1 采购订单物料明细表报表导出'!$K:$K,7)=K$1)*('2-1 采购订单物料明细表报表导出'!$D:$D=$A358),'2-1 采购订单物料明细表报表导出'!$H:$H,0))</f>
        <v>0</v>
      </c>
      <c r="L358" s="46" cm="1">
        <f t="array" ref="L358">SUM(IF((LEFT('2-1 采购订单物料明细表报表导出'!$K:$K,7)=L$1)*('2-1 采购订单物料明细表报表导出'!$D:$D=$A358),'2-1 采购订单物料明细表报表导出'!$H:$H,0))</f>
        <v>0</v>
      </c>
      <c r="M358" s="46" cm="1">
        <f t="array" ref="M358">SUM(IF((LEFT('2-1 采购订单物料明细表报表导出'!$K:$K,7)=M$1)*('2-1 采购订单物料明细表报表导出'!$D:$D=$A358),'2-1 采购订单物料明细表报表导出'!$H:$H,0))</f>
        <v>0</v>
      </c>
      <c r="N358" s="46" cm="1">
        <f t="array" ref="N358">SUM(IF((LEFT('2-1 采购订单物料明细表报表导出'!$K:$K,7)=N$1)*('2-1 采购订单物料明细表报表导出'!$D:$D=$A358),'2-1 采购订单物料明细表报表导出'!$H:$H,0))</f>
        <v>0</v>
      </c>
      <c r="O358" s="46" cm="1">
        <f t="array" ref="O358">SUM(IF((LEFT('2-1 采购订单物料明细表报表导出'!$K:$K,7)=O$1)*('2-1 采购订单物料明细表报表导出'!$D:$D=$A358),'2-1 采购订单物料明细表报表导出'!$H:$H,0))</f>
        <v>0</v>
      </c>
    </row>
    <row r="359" ht="16.5" spans="1:15">
      <c r="A359" s="17" t="s">
        <v>3776</v>
      </c>
      <c r="B359" s="47" t="s">
        <v>2080</v>
      </c>
      <c r="C359" s="48" t="s">
        <v>2081</v>
      </c>
      <c r="D359" s="46" cm="1">
        <f t="array" ref="D359">SUM(IF((LEFT('2-1 采购订单物料明细表报表导出'!$K:$K,7)=D$1)*('2-1 采购订单物料明细表报表导出'!$D:$D=$A359),'2-1 采购订单物料明细表报表导出'!$H:$H,0))</f>
        <v>0</v>
      </c>
      <c r="E359" s="46" cm="1">
        <f t="array" ref="E359">SUM(IF((LEFT('2-1 采购订单物料明细表报表导出'!$K:$K,7)=E$1)*('2-1 采购订单物料明细表报表导出'!$D:$D=$A359),'2-1 采购订单物料明细表报表导出'!$H:$H,0))</f>
        <v>0</v>
      </c>
      <c r="F359" s="46" cm="1">
        <f t="array" ref="F359">SUM(IF((LEFT('2-1 采购订单物料明细表报表导出'!$K:$K,7)=F$1)*('2-1 采购订单物料明细表报表导出'!$D:$D=$A359),'2-1 采购订单物料明细表报表导出'!$H:$H,0))</f>
        <v>0</v>
      </c>
      <c r="G359" s="46" cm="1">
        <f t="array" ref="G359">SUM(IF((LEFT('2-1 采购订单物料明细表报表导出'!$K:$K,7)=G$1)*('2-1 采购订单物料明细表报表导出'!$D:$D=$A359),'2-1 采购订单物料明细表报表导出'!$H:$H,0))</f>
        <v>0</v>
      </c>
      <c r="H359" s="46" cm="1">
        <f t="array" ref="H359">SUM(IF((LEFT('2-1 采购订单物料明细表报表导出'!$K:$K,7)=H$1)*('2-1 采购订单物料明细表报表导出'!$D:$D=$A359),'2-1 采购订单物料明细表报表导出'!$H:$H,0))</f>
        <v>0</v>
      </c>
      <c r="I359" s="46" cm="1">
        <f t="array" ref="I359">SUM(IF((LEFT('2-1 采购订单物料明细表报表导出'!$K:$K,7)=I$1)*('2-1 采购订单物料明细表报表导出'!$D:$D=$A359),'2-1 采购订单物料明细表报表导出'!$H:$H,0))</f>
        <v>0</v>
      </c>
      <c r="J359" s="46" cm="1">
        <f t="array" ref="J359">SUM(IF((LEFT('2-1 采购订单物料明细表报表导出'!$K:$K,7)=J$1)*('2-1 采购订单物料明细表报表导出'!$D:$D=$A359),'2-1 采购订单物料明细表报表导出'!$H:$H,0))</f>
        <v>0</v>
      </c>
      <c r="K359" s="46" cm="1">
        <f t="array" ref="K359">SUM(IF((LEFT('2-1 采购订单物料明细表报表导出'!$K:$K,7)=K$1)*('2-1 采购订单物料明细表报表导出'!$D:$D=$A359),'2-1 采购订单物料明细表报表导出'!$H:$H,0))</f>
        <v>0</v>
      </c>
      <c r="L359" s="46" cm="1">
        <f t="array" ref="L359">SUM(IF((LEFT('2-1 采购订单物料明细表报表导出'!$K:$K,7)=L$1)*('2-1 采购订单物料明细表报表导出'!$D:$D=$A359),'2-1 采购订单物料明细表报表导出'!$H:$H,0))</f>
        <v>0</v>
      </c>
      <c r="M359" s="46" cm="1">
        <f t="array" ref="M359">SUM(IF((LEFT('2-1 采购订单物料明细表报表导出'!$K:$K,7)=M$1)*('2-1 采购订单物料明细表报表导出'!$D:$D=$A359),'2-1 采购订单物料明细表报表导出'!$H:$H,0))</f>
        <v>0</v>
      </c>
      <c r="N359" s="46" cm="1">
        <f t="array" ref="N359">SUM(IF((LEFT('2-1 采购订单物料明细表报表导出'!$K:$K,7)=N$1)*('2-1 采购订单物料明细表报表导出'!$D:$D=$A359),'2-1 采购订单物料明细表报表导出'!$H:$H,0))</f>
        <v>0</v>
      </c>
      <c r="O359" s="46" cm="1">
        <f t="array" ref="O359">SUM(IF((LEFT('2-1 采购订单物料明细表报表导出'!$K:$K,7)=O$1)*('2-1 采购订单物料明细表报表导出'!$D:$D=$A359),'2-1 采购订单物料明细表报表导出'!$H:$H,0))</f>
        <v>0</v>
      </c>
    </row>
    <row r="360" ht="16.5" spans="1:15">
      <c r="A360" s="17" t="s">
        <v>3777</v>
      </c>
      <c r="B360" s="47" t="s">
        <v>2080</v>
      </c>
      <c r="C360" s="48" t="s">
        <v>2081</v>
      </c>
      <c r="D360" s="46" cm="1">
        <f t="array" ref="D360">SUM(IF((LEFT('2-1 采购订单物料明细表报表导出'!$K:$K,7)=D$1)*('2-1 采购订单物料明细表报表导出'!$D:$D=$A360),'2-1 采购订单物料明细表报表导出'!$H:$H,0))</f>
        <v>0</v>
      </c>
      <c r="E360" s="46" cm="1">
        <f t="array" ref="E360">SUM(IF((LEFT('2-1 采购订单物料明细表报表导出'!$K:$K,7)=E$1)*('2-1 采购订单物料明细表报表导出'!$D:$D=$A360),'2-1 采购订单物料明细表报表导出'!$H:$H,0))</f>
        <v>0</v>
      </c>
      <c r="F360" s="46" cm="1">
        <f t="array" ref="F360">SUM(IF((LEFT('2-1 采购订单物料明细表报表导出'!$K:$K,7)=F$1)*('2-1 采购订单物料明细表报表导出'!$D:$D=$A360),'2-1 采购订单物料明细表报表导出'!$H:$H,0))</f>
        <v>0</v>
      </c>
      <c r="G360" s="46" cm="1">
        <f t="array" ref="G360">SUM(IF((LEFT('2-1 采购订单物料明细表报表导出'!$K:$K,7)=G$1)*('2-1 采购订单物料明细表报表导出'!$D:$D=$A360),'2-1 采购订单物料明细表报表导出'!$H:$H,0))</f>
        <v>0</v>
      </c>
      <c r="H360" s="46" cm="1">
        <f t="array" ref="H360">SUM(IF((LEFT('2-1 采购订单物料明细表报表导出'!$K:$K,7)=H$1)*('2-1 采购订单物料明细表报表导出'!$D:$D=$A360),'2-1 采购订单物料明细表报表导出'!$H:$H,0))</f>
        <v>0</v>
      </c>
      <c r="I360" s="46" cm="1">
        <f t="array" ref="I360">SUM(IF((LEFT('2-1 采购订单物料明细表报表导出'!$K:$K,7)=I$1)*('2-1 采购订单物料明细表报表导出'!$D:$D=$A360),'2-1 采购订单物料明细表报表导出'!$H:$H,0))</f>
        <v>0</v>
      </c>
      <c r="J360" s="46" cm="1">
        <f t="array" ref="J360">SUM(IF((LEFT('2-1 采购订单物料明细表报表导出'!$K:$K,7)=J$1)*('2-1 采购订单物料明细表报表导出'!$D:$D=$A360),'2-1 采购订单物料明细表报表导出'!$H:$H,0))</f>
        <v>0</v>
      </c>
      <c r="K360" s="46" cm="1">
        <f t="array" ref="K360">SUM(IF((LEFT('2-1 采购订单物料明细表报表导出'!$K:$K,7)=K$1)*('2-1 采购订单物料明细表报表导出'!$D:$D=$A360),'2-1 采购订单物料明细表报表导出'!$H:$H,0))</f>
        <v>0</v>
      </c>
      <c r="L360" s="46" cm="1">
        <f t="array" ref="L360">SUM(IF((LEFT('2-1 采购订单物料明细表报表导出'!$K:$K,7)=L$1)*('2-1 采购订单物料明细表报表导出'!$D:$D=$A360),'2-1 采购订单物料明细表报表导出'!$H:$H,0))</f>
        <v>0</v>
      </c>
      <c r="M360" s="46" cm="1">
        <f t="array" ref="M360">SUM(IF((LEFT('2-1 采购订单物料明细表报表导出'!$K:$K,7)=M$1)*('2-1 采购订单物料明细表报表导出'!$D:$D=$A360),'2-1 采购订单物料明细表报表导出'!$H:$H,0))</f>
        <v>0</v>
      </c>
      <c r="N360" s="46" cm="1">
        <f t="array" ref="N360">SUM(IF((LEFT('2-1 采购订单物料明细表报表导出'!$K:$K,7)=N$1)*('2-1 采购订单物料明细表报表导出'!$D:$D=$A360),'2-1 采购订单物料明细表报表导出'!$H:$H,0))</f>
        <v>0</v>
      </c>
      <c r="O360" s="46" cm="1">
        <f t="array" ref="O360">SUM(IF((LEFT('2-1 采购订单物料明细表报表导出'!$K:$K,7)=O$1)*('2-1 采购订单物料明细表报表导出'!$D:$D=$A360),'2-1 采购订单物料明细表报表导出'!$H:$H,0))</f>
        <v>0</v>
      </c>
    </row>
    <row r="361" ht="16.5" spans="1:15">
      <c r="A361" s="17" t="s">
        <v>3778</v>
      </c>
      <c r="B361" s="47" t="s">
        <v>2080</v>
      </c>
      <c r="C361" s="48" t="s">
        <v>2081</v>
      </c>
      <c r="D361" s="46" cm="1">
        <f t="array" ref="D361">SUM(IF((LEFT('2-1 采购订单物料明细表报表导出'!$K:$K,7)=D$1)*('2-1 采购订单物料明细表报表导出'!$D:$D=$A361),'2-1 采购订单物料明细表报表导出'!$H:$H,0))</f>
        <v>0</v>
      </c>
      <c r="E361" s="46" cm="1">
        <f t="array" ref="E361">SUM(IF((LEFT('2-1 采购订单物料明细表报表导出'!$K:$K,7)=E$1)*('2-1 采购订单物料明细表报表导出'!$D:$D=$A361),'2-1 采购订单物料明细表报表导出'!$H:$H,0))</f>
        <v>0</v>
      </c>
      <c r="F361" s="46" cm="1">
        <f t="array" ref="F361">SUM(IF((LEFT('2-1 采购订单物料明细表报表导出'!$K:$K,7)=F$1)*('2-1 采购订单物料明细表报表导出'!$D:$D=$A361),'2-1 采购订单物料明细表报表导出'!$H:$H,0))</f>
        <v>0</v>
      </c>
      <c r="G361" s="46" cm="1">
        <f t="array" ref="G361">SUM(IF((LEFT('2-1 采购订单物料明细表报表导出'!$K:$K,7)=G$1)*('2-1 采购订单物料明细表报表导出'!$D:$D=$A361),'2-1 采购订单物料明细表报表导出'!$H:$H,0))</f>
        <v>0</v>
      </c>
      <c r="H361" s="46" cm="1">
        <f t="array" ref="H361">SUM(IF((LEFT('2-1 采购订单物料明细表报表导出'!$K:$K,7)=H$1)*('2-1 采购订单物料明细表报表导出'!$D:$D=$A361),'2-1 采购订单物料明细表报表导出'!$H:$H,0))</f>
        <v>0</v>
      </c>
      <c r="I361" s="46" cm="1">
        <f t="array" ref="I361">SUM(IF((LEFT('2-1 采购订单物料明细表报表导出'!$K:$K,7)=I$1)*('2-1 采购订单物料明细表报表导出'!$D:$D=$A361),'2-1 采购订单物料明细表报表导出'!$H:$H,0))</f>
        <v>0</v>
      </c>
      <c r="J361" s="46" cm="1">
        <f t="array" ref="J361">SUM(IF((LEFT('2-1 采购订单物料明细表报表导出'!$K:$K,7)=J$1)*('2-1 采购订单物料明细表报表导出'!$D:$D=$A361),'2-1 采购订单物料明细表报表导出'!$H:$H,0))</f>
        <v>0</v>
      </c>
      <c r="K361" s="46" cm="1">
        <f t="array" ref="K361">SUM(IF((LEFT('2-1 采购订单物料明细表报表导出'!$K:$K,7)=K$1)*('2-1 采购订单物料明细表报表导出'!$D:$D=$A361),'2-1 采购订单物料明细表报表导出'!$H:$H,0))</f>
        <v>0</v>
      </c>
      <c r="L361" s="46" cm="1">
        <f t="array" ref="L361">SUM(IF((LEFT('2-1 采购订单物料明细表报表导出'!$K:$K,7)=L$1)*('2-1 采购订单物料明细表报表导出'!$D:$D=$A361),'2-1 采购订单物料明细表报表导出'!$H:$H,0))</f>
        <v>0</v>
      </c>
      <c r="M361" s="46" cm="1">
        <f t="array" ref="M361">SUM(IF((LEFT('2-1 采购订单物料明细表报表导出'!$K:$K,7)=M$1)*('2-1 采购订单物料明细表报表导出'!$D:$D=$A361),'2-1 采购订单物料明细表报表导出'!$H:$H,0))</f>
        <v>0</v>
      </c>
      <c r="N361" s="46" cm="1">
        <f t="array" ref="N361">SUM(IF((LEFT('2-1 采购订单物料明细表报表导出'!$K:$K,7)=N$1)*('2-1 采购订单物料明细表报表导出'!$D:$D=$A361),'2-1 采购订单物料明细表报表导出'!$H:$H,0))</f>
        <v>0</v>
      </c>
      <c r="O361" s="46" cm="1">
        <f t="array" ref="O361">SUM(IF((LEFT('2-1 采购订单物料明细表报表导出'!$K:$K,7)=O$1)*('2-1 采购订单物料明细表报表导出'!$D:$D=$A361),'2-1 采购订单物料明细表报表导出'!$H:$H,0))</f>
        <v>0</v>
      </c>
    </row>
    <row r="362" ht="16.5" spans="1:15">
      <c r="A362" s="17" t="s">
        <v>3779</v>
      </c>
      <c r="B362" s="47" t="s">
        <v>2080</v>
      </c>
      <c r="C362" s="48" t="s">
        <v>2081</v>
      </c>
      <c r="D362" s="46" cm="1">
        <f t="array" ref="D362">SUM(IF((LEFT('2-1 采购订单物料明细表报表导出'!$K:$K,7)=D$1)*('2-1 采购订单物料明细表报表导出'!$D:$D=$A362),'2-1 采购订单物料明细表报表导出'!$H:$H,0))</f>
        <v>0</v>
      </c>
      <c r="E362" s="46" cm="1">
        <f t="array" ref="E362">SUM(IF((LEFT('2-1 采购订单物料明细表报表导出'!$K:$K,7)=E$1)*('2-1 采购订单物料明细表报表导出'!$D:$D=$A362),'2-1 采购订单物料明细表报表导出'!$H:$H,0))</f>
        <v>0</v>
      </c>
      <c r="F362" s="46" cm="1">
        <f t="array" ref="F362">SUM(IF((LEFT('2-1 采购订单物料明细表报表导出'!$K:$K,7)=F$1)*('2-1 采购订单物料明细表报表导出'!$D:$D=$A362),'2-1 采购订单物料明细表报表导出'!$H:$H,0))</f>
        <v>0</v>
      </c>
      <c r="G362" s="46" cm="1">
        <f t="array" ref="G362">SUM(IF((LEFT('2-1 采购订单物料明细表报表导出'!$K:$K,7)=G$1)*('2-1 采购订单物料明细表报表导出'!$D:$D=$A362),'2-1 采购订单物料明细表报表导出'!$H:$H,0))</f>
        <v>0</v>
      </c>
      <c r="H362" s="46" cm="1">
        <f t="array" ref="H362">SUM(IF((LEFT('2-1 采购订单物料明细表报表导出'!$K:$K,7)=H$1)*('2-1 采购订单物料明细表报表导出'!$D:$D=$A362),'2-1 采购订单物料明细表报表导出'!$H:$H,0))</f>
        <v>0</v>
      </c>
      <c r="I362" s="46" cm="1">
        <f t="array" ref="I362">SUM(IF((LEFT('2-1 采购订单物料明细表报表导出'!$K:$K,7)=I$1)*('2-1 采购订单物料明细表报表导出'!$D:$D=$A362),'2-1 采购订单物料明细表报表导出'!$H:$H,0))</f>
        <v>0</v>
      </c>
      <c r="J362" s="46" cm="1">
        <f t="array" ref="J362">SUM(IF((LEFT('2-1 采购订单物料明细表报表导出'!$K:$K,7)=J$1)*('2-1 采购订单物料明细表报表导出'!$D:$D=$A362),'2-1 采购订单物料明细表报表导出'!$H:$H,0))</f>
        <v>0</v>
      </c>
      <c r="K362" s="46" cm="1">
        <f t="array" ref="K362">SUM(IF((LEFT('2-1 采购订单物料明细表报表导出'!$K:$K,7)=K$1)*('2-1 采购订单物料明细表报表导出'!$D:$D=$A362),'2-1 采购订单物料明细表报表导出'!$H:$H,0))</f>
        <v>0</v>
      </c>
      <c r="L362" s="46" cm="1">
        <f t="array" ref="L362">SUM(IF((LEFT('2-1 采购订单物料明细表报表导出'!$K:$K,7)=L$1)*('2-1 采购订单物料明细表报表导出'!$D:$D=$A362),'2-1 采购订单物料明细表报表导出'!$H:$H,0))</f>
        <v>0</v>
      </c>
      <c r="M362" s="46" cm="1">
        <f t="array" ref="M362">SUM(IF((LEFT('2-1 采购订单物料明细表报表导出'!$K:$K,7)=M$1)*('2-1 采购订单物料明细表报表导出'!$D:$D=$A362),'2-1 采购订单物料明细表报表导出'!$H:$H,0))</f>
        <v>0</v>
      </c>
      <c r="N362" s="46" cm="1">
        <f t="array" ref="N362">SUM(IF((LEFT('2-1 采购订单物料明细表报表导出'!$K:$K,7)=N$1)*('2-1 采购订单物料明细表报表导出'!$D:$D=$A362),'2-1 采购订单物料明细表报表导出'!$H:$H,0))</f>
        <v>0</v>
      </c>
      <c r="O362" s="46" cm="1">
        <f t="array" ref="O362">SUM(IF((LEFT('2-1 采购订单物料明细表报表导出'!$K:$K,7)=O$1)*('2-1 采购订单物料明细表报表导出'!$D:$D=$A362),'2-1 采购订单物料明细表报表导出'!$H:$H,0))</f>
        <v>0</v>
      </c>
    </row>
    <row r="363" ht="16.5" spans="1:15">
      <c r="A363" s="17" t="s">
        <v>3780</v>
      </c>
      <c r="B363" s="47" t="s">
        <v>2080</v>
      </c>
      <c r="C363" s="48" t="s">
        <v>2081</v>
      </c>
      <c r="D363" s="46" cm="1">
        <f t="array" ref="D363">SUM(IF((LEFT('2-1 采购订单物料明细表报表导出'!$K:$K,7)=D$1)*('2-1 采购订单物料明细表报表导出'!$D:$D=$A363),'2-1 采购订单物料明细表报表导出'!$H:$H,0))</f>
        <v>0</v>
      </c>
      <c r="E363" s="46" cm="1">
        <f t="array" ref="E363">SUM(IF((LEFT('2-1 采购订单物料明细表报表导出'!$K:$K,7)=E$1)*('2-1 采购订单物料明细表报表导出'!$D:$D=$A363),'2-1 采购订单物料明细表报表导出'!$H:$H,0))</f>
        <v>0</v>
      </c>
      <c r="F363" s="46" cm="1">
        <f t="array" ref="F363">SUM(IF((LEFT('2-1 采购订单物料明细表报表导出'!$K:$K,7)=F$1)*('2-1 采购订单物料明细表报表导出'!$D:$D=$A363),'2-1 采购订单物料明细表报表导出'!$H:$H,0))</f>
        <v>0</v>
      </c>
      <c r="G363" s="46" cm="1">
        <f t="array" ref="G363">SUM(IF((LEFT('2-1 采购订单物料明细表报表导出'!$K:$K,7)=G$1)*('2-1 采购订单物料明细表报表导出'!$D:$D=$A363),'2-1 采购订单物料明细表报表导出'!$H:$H,0))</f>
        <v>0</v>
      </c>
      <c r="H363" s="46" cm="1">
        <f t="array" ref="H363">SUM(IF((LEFT('2-1 采购订单物料明细表报表导出'!$K:$K,7)=H$1)*('2-1 采购订单物料明细表报表导出'!$D:$D=$A363),'2-1 采购订单物料明细表报表导出'!$H:$H,0))</f>
        <v>0</v>
      </c>
      <c r="I363" s="46" cm="1">
        <f t="array" ref="I363">SUM(IF((LEFT('2-1 采购订单物料明细表报表导出'!$K:$K,7)=I$1)*('2-1 采购订单物料明细表报表导出'!$D:$D=$A363),'2-1 采购订单物料明细表报表导出'!$H:$H,0))</f>
        <v>0</v>
      </c>
      <c r="J363" s="46" cm="1">
        <f t="array" ref="J363">SUM(IF((LEFT('2-1 采购订单物料明细表报表导出'!$K:$K,7)=J$1)*('2-1 采购订单物料明细表报表导出'!$D:$D=$A363),'2-1 采购订单物料明细表报表导出'!$H:$H,0))</f>
        <v>0</v>
      </c>
      <c r="K363" s="46" cm="1">
        <f t="array" ref="K363">SUM(IF((LEFT('2-1 采购订单物料明细表报表导出'!$K:$K,7)=K$1)*('2-1 采购订单物料明细表报表导出'!$D:$D=$A363),'2-1 采购订单物料明细表报表导出'!$H:$H,0))</f>
        <v>0</v>
      </c>
      <c r="L363" s="46" cm="1">
        <f t="array" ref="L363">SUM(IF((LEFT('2-1 采购订单物料明细表报表导出'!$K:$K,7)=L$1)*('2-1 采购订单物料明细表报表导出'!$D:$D=$A363),'2-1 采购订单物料明细表报表导出'!$H:$H,0))</f>
        <v>0</v>
      </c>
      <c r="M363" s="46" cm="1">
        <f t="array" ref="M363">SUM(IF((LEFT('2-1 采购订单物料明细表报表导出'!$K:$K,7)=M$1)*('2-1 采购订单物料明细表报表导出'!$D:$D=$A363),'2-1 采购订单物料明细表报表导出'!$H:$H,0))</f>
        <v>0</v>
      </c>
      <c r="N363" s="46" cm="1">
        <f t="array" ref="N363">SUM(IF((LEFT('2-1 采购订单物料明细表报表导出'!$K:$K,7)=N$1)*('2-1 采购订单物料明细表报表导出'!$D:$D=$A363),'2-1 采购订单物料明细表报表导出'!$H:$H,0))</f>
        <v>0</v>
      </c>
      <c r="O363" s="46" cm="1">
        <f t="array" ref="O363">SUM(IF((LEFT('2-1 采购订单物料明细表报表导出'!$K:$K,7)=O$1)*('2-1 采购订单物料明细表报表导出'!$D:$D=$A363),'2-1 采购订单物料明细表报表导出'!$H:$H,0))</f>
        <v>0</v>
      </c>
    </row>
    <row r="364" ht="16.5" spans="1:15">
      <c r="A364" s="17" t="s">
        <v>3781</v>
      </c>
      <c r="B364" s="47" t="s">
        <v>2080</v>
      </c>
      <c r="C364" s="48" t="s">
        <v>2081</v>
      </c>
      <c r="D364" s="46" cm="1">
        <f t="array" ref="D364">SUM(IF((LEFT('2-1 采购订单物料明细表报表导出'!$K:$K,7)=D$1)*('2-1 采购订单物料明细表报表导出'!$D:$D=$A364),'2-1 采购订单物料明细表报表导出'!$H:$H,0))</f>
        <v>0</v>
      </c>
      <c r="E364" s="46" cm="1">
        <f t="array" ref="E364">SUM(IF((LEFT('2-1 采购订单物料明细表报表导出'!$K:$K,7)=E$1)*('2-1 采购订单物料明细表报表导出'!$D:$D=$A364),'2-1 采购订单物料明细表报表导出'!$H:$H,0))</f>
        <v>0</v>
      </c>
      <c r="F364" s="46" cm="1">
        <f t="array" ref="F364">SUM(IF((LEFT('2-1 采购订单物料明细表报表导出'!$K:$K,7)=F$1)*('2-1 采购订单物料明细表报表导出'!$D:$D=$A364),'2-1 采购订单物料明细表报表导出'!$H:$H,0))</f>
        <v>0</v>
      </c>
      <c r="G364" s="46" cm="1">
        <f t="array" ref="G364">SUM(IF((LEFT('2-1 采购订单物料明细表报表导出'!$K:$K,7)=G$1)*('2-1 采购订单物料明细表报表导出'!$D:$D=$A364),'2-1 采购订单物料明细表报表导出'!$H:$H,0))</f>
        <v>0</v>
      </c>
      <c r="H364" s="46" cm="1">
        <f t="array" ref="H364">SUM(IF((LEFT('2-1 采购订单物料明细表报表导出'!$K:$K,7)=H$1)*('2-1 采购订单物料明细表报表导出'!$D:$D=$A364),'2-1 采购订单物料明细表报表导出'!$H:$H,0))</f>
        <v>0</v>
      </c>
      <c r="I364" s="46" cm="1">
        <f t="array" ref="I364">SUM(IF((LEFT('2-1 采购订单物料明细表报表导出'!$K:$K,7)=I$1)*('2-1 采购订单物料明细表报表导出'!$D:$D=$A364),'2-1 采购订单物料明细表报表导出'!$H:$H,0))</f>
        <v>0</v>
      </c>
      <c r="J364" s="46" cm="1">
        <f t="array" ref="J364">SUM(IF((LEFT('2-1 采购订单物料明细表报表导出'!$K:$K,7)=J$1)*('2-1 采购订单物料明细表报表导出'!$D:$D=$A364),'2-1 采购订单物料明细表报表导出'!$H:$H,0))</f>
        <v>0</v>
      </c>
      <c r="K364" s="46" cm="1">
        <f t="array" ref="K364">SUM(IF((LEFT('2-1 采购订单物料明细表报表导出'!$K:$K,7)=K$1)*('2-1 采购订单物料明细表报表导出'!$D:$D=$A364),'2-1 采购订单物料明细表报表导出'!$H:$H,0))</f>
        <v>0</v>
      </c>
      <c r="L364" s="46" cm="1">
        <f t="array" ref="L364">SUM(IF((LEFT('2-1 采购订单物料明细表报表导出'!$K:$K,7)=L$1)*('2-1 采购订单物料明细表报表导出'!$D:$D=$A364),'2-1 采购订单物料明细表报表导出'!$H:$H,0))</f>
        <v>0</v>
      </c>
      <c r="M364" s="46" cm="1">
        <f t="array" ref="M364">SUM(IF((LEFT('2-1 采购订单物料明细表报表导出'!$K:$K,7)=M$1)*('2-1 采购订单物料明细表报表导出'!$D:$D=$A364),'2-1 采购订单物料明细表报表导出'!$H:$H,0))</f>
        <v>0</v>
      </c>
      <c r="N364" s="46" cm="1">
        <f t="array" ref="N364">SUM(IF((LEFT('2-1 采购订单物料明细表报表导出'!$K:$K,7)=N$1)*('2-1 采购订单物料明细表报表导出'!$D:$D=$A364),'2-1 采购订单物料明细表报表导出'!$H:$H,0))</f>
        <v>0</v>
      </c>
      <c r="O364" s="46" cm="1">
        <f t="array" ref="O364">SUM(IF((LEFT('2-1 采购订单物料明细表报表导出'!$K:$K,7)=O$1)*('2-1 采购订单物料明细表报表导出'!$D:$D=$A364),'2-1 采购订单物料明细表报表导出'!$H:$H,0))</f>
        <v>0</v>
      </c>
    </row>
    <row r="365" ht="16.5" spans="1:15">
      <c r="A365" s="17" t="s">
        <v>3782</v>
      </c>
      <c r="B365" s="47" t="s">
        <v>2080</v>
      </c>
      <c r="C365" s="48" t="s">
        <v>2081</v>
      </c>
      <c r="D365" s="46" cm="1">
        <f t="array" ref="D365">SUM(IF((LEFT('2-1 采购订单物料明细表报表导出'!$K:$K,7)=D$1)*('2-1 采购订单物料明细表报表导出'!$D:$D=$A365),'2-1 采购订单物料明细表报表导出'!$H:$H,0))</f>
        <v>0</v>
      </c>
      <c r="E365" s="46" cm="1">
        <f t="array" ref="E365">SUM(IF((LEFT('2-1 采购订单物料明细表报表导出'!$K:$K,7)=E$1)*('2-1 采购订单物料明细表报表导出'!$D:$D=$A365),'2-1 采购订单物料明细表报表导出'!$H:$H,0))</f>
        <v>0</v>
      </c>
      <c r="F365" s="46" cm="1">
        <f t="array" ref="F365">SUM(IF((LEFT('2-1 采购订单物料明细表报表导出'!$K:$K,7)=F$1)*('2-1 采购订单物料明细表报表导出'!$D:$D=$A365),'2-1 采购订单物料明细表报表导出'!$H:$H,0))</f>
        <v>0</v>
      </c>
      <c r="G365" s="46" cm="1">
        <f t="array" ref="G365">SUM(IF((LEFT('2-1 采购订单物料明细表报表导出'!$K:$K,7)=G$1)*('2-1 采购订单物料明细表报表导出'!$D:$D=$A365),'2-1 采购订单物料明细表报表导出'!$H:$H,0))</f>
        <v>0</v>
      </c>
      <c r="H365" s="46" cm="1">
        <f t="array" ref="H365">SUM(IF((LEFT('2-1 采购订单物料明细表报表导出'!$K:$K,7)=H$1)*('2-1 采购订单物料明细表报表导出'!$D:$D=$A365),'2-1 采购订单物料明细表报表导出'!$H:$H,0))</f>
        <v>0</v>
      </c>
      <c r="I365" s="46" cm="1">
        <f t="array" ref="I365">SUM(IF((LEFT('2-1 采购订单物料明细表报表导出'!$K:$K,7)=I$1)*('2-1 采购订单物料明细表报表导出'!$D:$D=$A365),'2-1 采购订单物料明细表报表导出'!$H:$H,0))</f>
        <v>0</v>
      </c>
      <c r="J365" s="46" cm="1">
        <f t="array" ref="J365">SUM(IF((LEFT('2-1 采购订单物料明细表报表导出'!$K:$K,7)=J$1)*('2-1 采购订单物料明细表报表导出'!$D:$D=$A365),'2-1 采购订单物料明细表报表导出'!$H:$H,0))</f>
        <v>0</v>
      </c>
      <c r="K365" s="46" cm="1">
        <f t="array" ref="K365">SUM(IF((LEFT('2-1 采购订单物料明细表报表导出'!$K:$K,7)=K$1)*('2-1 采购订单物料明细表报表导出'!$D:$D=$A365),'2-1 采购订单物料明细表报表导出'!$H:$H,0))</f>
        <v>0</v>
      </c>
      <c r="L365" s="46" cm="1">
        <f t="array" ref="L365">SUM(IF((LEFT('2-1 采购订单物料明细表报表导出'!$K:$K,7)=L$1)*('2-1 采购订单物料明细表报表导出'!$D:$D=$A365),'2-1 采购订单物料明细表报表导出'!$H:$H,0))</f>
        <v>0</v>
      </c>
      <c r="M365" s="46" cm="1">
        <f t="array" ref="M365">SUM(IF((LEFT('2-1 采购订单物料明细表报表导出'!$K:$K,7)=M$1)*('2-1 采购订单物料明细表报表导出'!$D:$D=$A365),'2-1 采购订单物料明细表报表导出'!$H:$H,0))</f>
        <v>0</v>
      </c>
      <c r="N365" s="46" cm="1">
        <f t="array" ref="N365">SUM(IF((LEFT('2-1 采购订单物料明细表报表导出'!$K:$K,7)=N$1)*('2-1 采购订单物料明细表报表导出'!$D:$D=$A365),'2-1 采购订单物料明细表报表导出'!$H:$H,0))</f>
        <v>0</v>
      </c>
      <c r="O365" s="46" cm="1">
        <f t="array" ref="O365">SUM(IF((LEFT('2-1 采购订单物料明细表报表导出'!$K:$K,7)=O$1)*('2-1 采购订单物料明细表报表导出'!$D:$D=$A365),'2-1 采购订单物料明细表报表导出'!$H:$H,0))</f>
        <v>0</v>
      </c>
    </row>
    <row r="366" ht="16.5" spans="1:15">
      <c r="A366" s="49" t="s">
        <v>3783</v>
      </c>
      <c r="B366" s="47" t="s">
        <v>2120</v>
      </c>
      <c r="C366" s="48" t="s">
        <v>2121</v>
      </c>
      <c r="D366" s="46" cm="1">
        <f t="array" ref="D366">SUM(IF((LEFT('2-1 采购订单物料明细表报表导出'!$K:$K,7)=D$1)*('2-1 采购订单物料明细表报表导出'!$D:$D=$A366),'2-1 采购订单物料明细表报表导出'!$H:$H,0))</f>
        <v>0</v>
      </c>
      <c r="E366" s="46" cm="1">
        <f t="array" ref="E366">SUM(IF((LEFT('2-1 采购订单物料明细表报表导出'!$K:$K,7)=E$1)*('2-1 采购订单物料明细表报表导出'!$D:$D=$A366),'2-1 采购订单物料明细表报表导出'!$H:$H,0))</f>
        <v>0</v>
      </c>
      <c r="F366" s="46" cm="1">
        <f t="array" ref="F366">SUM(IF((LEFT('2-1 采购订单物料明细表报表导出'!$K:$K,7)=F$1)*('2-1 采购订单物料明细表报表导出'!$D:$D=$A366),'2-1 采购订单物料明细表报表导出'!$H:$H,0))</f>
        <v>0</v>
      </c>
      <c r="G366" s="46" cm="1">
        <f t="array" ref="G366">SUM(IF((LEFT('2-1 采购订单物料明细表报表导出'!$K:$K,7)=G$1)*('2-1 采购订单物料明细表报表导出'!$D:$D=$A366),'2-1 采购订单物料明细表报表导出'!$H:$H,0))</f>
        <v>0</v>
      </c>
      <c r="H366" s="46" cm="1">
        <f t="array" ref="H366">SUM(IF((LEFT('2-1 采购订单物料明细表报表导出'!$K:$K,7)=H$1)*('2-1 采购订单物料明细表报表导出'!$D:$D=$A366),'2-1 采购订单物料明细表报表导出'!$H:$H,0))</f>
        <v>0</v>
      </c>
      <c r="I366" s="46" cm="1">
        <f t="array" ref="I366">SUM(IF((LEFT('2-1 采购订单物料明细表报表导出'!$K:$K,7)=I$1)*('2-1 采购订单物料明细表报表导出'!$D:$D=$A366),'2-1 采购订单物料明细表报表导出'!$H:$H,0))</f>
        <v>0</v>
      </c>
      <c r="J366" s="46" cm="1">
        <f t="array" ref="J366">SUM(IF((LEFT('2-1 采购订单物料明细表报表导出'!$K:$K,7)=J$1)*('2-1 采购订单物料明细表报表导出'!$D:$D=$A366),'2-1 采购订单物料明细表报表导出'!$H:$H,0))</f>
        <v>0</v>
      </c>
      <c r="K366" s="46" cm="1">
        <f t="array" ref="K366">SUM(IF((LEFT('2-1 采购订单物料明细表报表导出'!$K:$K,7)=K$1)*('2-1 采购订单物料明细表报表导出'!$D:$D=$A366),'2-1 采购订单物料明细表报表导出'!$H:$H,0))</f>
        <v>0</v>
      </c>
      <c r="L366" s="46" cm="1">
        <f t="array" ref="L366">SUM(IF((LEFT('2-1 采购订单物料明细表报表导出'!$K:$K,7)=L$1)*('2-1 采购订单物料明细表报表导出'!$D:$D=$A366),'2-1 采购订单物料明细表报表导出'!$H:$H,0))</f>
        <v>0</v>
      </c>
      <c r="M366" s="46" cm="1">
        <f t="array" ref="M366">SUM(IF((LEFT('2-1 采购订单物料明细表报表导出'!$K:$K,7)=M$1)*('2-1 采购订单物料明细表报表导出'!$D:$D=$A366),'2-1 采购订单物料明细表报表导出'!$H:$H,0))</f>
        <v>0</v>
      </c>
      <c r="N366" s="46" cm="1">
        <f t="array" ref="N366">SUM(IF((LEFT('2-1 采购订单物料明细表报表导出'!$K:$K,7)=N$1)*('2-1 采购订单物料明细表报表导出'!$D:$D=$A366),'2-1 采购订单物料明细表报表导出'!$H:$H,0))</f>
        <v>0</v>
      </c>
      <c r="O366" s="46" cm="1">
        <f t="array" ref="O366">SUM(IF((LEFT('2-1 采购订单物料明细表报表导出'!$K:$K,7)=O$1)*('2-1 采购订单物料明细表报表导出'!$D:$D=$A366),'2-1 采购订单物料明细表报表导出'!$H:$H,0))</f>
        <v>0</v>
      </c>
    </row>
    <row r="367" ht="16.5" spans="1:15">
      <c r="A367" s="17" t="s">
        <v>3784</v>
      </c>
      <c r="B367" s="47" t="s">
        <v>2120</v>
      </c>
      <c r="C367" s="48" t="s">
        <v>2121</v>
      </c>
      <c r="D367" s="46" cm="1">
        <f t="array" ref="D367">SUM(IF((LEFT('2-1 采购订单物料明细表报表导出'!$K:$K,7)=D$1)*('2-1 采购订单物料明细表报表导出'!$D:$D=$A367),'2-1 采购订单物料明细表报表导出'!$H:$H,0))</f>
        <v>0</v>
      </c>
      <c r="E367" s="46" cm="1">
        <f t="array" ref="E367">SUM(IF((LEFT('2-1 采购订单物料明细表报表导出'!$K:$K,7)=E$1)*('2-1 采购订单物料明细表报表导出'!$D:$D=$A367),'2-1 采购订单物料明细表报表导出'!$H:$H,0))</f>
        <v>0</v>
      </c>
      <c r="F367" s="46" cm="1">
        <f t="array" ref="F367">SUM(IF((LEFT('2-1 采购订单物料明细表报表导出'!$K:$K,7)=F$1)*('2-1 采购订单物料明细表报表导出'!$D:$D=$A367),'2-1 采购订单物料明细表报表导出'!$H:$H,0))</f>
        <v>0</v>
      </c>
      <c r="G367" s="46" cm="1">
        <f t="array" ref="G367">SUM(IF((LEFT('2-1 采购订单物料明细表报表导出'!$K:$K,7)=G$1)*('2-1 采购订单物料明细表报表导出'!$D:$D=$A367),'2-1 采购订单物料明细表报表导出'!$H:$H,0))</f>
        <v>0</v>
      </c>
      <c r="H367" s="46" cm="1">
        <f t="array" ref="H367">SUM(IF((LEFT('2-1 采购订单物料明细表报表导出'!$K:$K,7)=H$1)*('2-1 采购订单物料明细表报表导出'!$D:$D=$A367),'2-1 采购订单物料明细表报表导出'!$H:$H,0))</f>
        <v>0</v>
      </c>
      <c r="I367" s="46" cm="1">
        <f t="array" ref="I367">SUM(IF((LEFT('2-1 采购订单物料明细表报表导出'!$K:$K,7)=I$1)*('2-1 采购订单物料明细表报表导出'!$D:$D=$A367),'2-1 采购订单物料明细表报表导出'!$H:$H,0))</f>
        <v>0</v>
      </c>
      <c r="J367" s="46" cm="1">
        <f t="array" ref="J367">SUM(IF((LEFT('2-1 采购订单物料明细表报表导出'!$K:$K,7)=J$1)*('2-1 采购订单物料明细表报表导出'!$D:$D=$A367),'2-1 采购订单物料明细表报表导出'!$H:$H,0))</f>
        <v>0</v>
      </c>
      <c r="K367" s="46" cm="1">
        <f t="array" ref="K367">SUM(IF((LEFT('2-1 采购订单物料明细表报表导出'!$K:$K,7)=K$1)*('2-1 采购订单物料明细表报表导出'!$D:$D=$A367),'2-1 采购订单物料明细表报表导出'!$H:$H,0))</f>
        <v>0</v>
      </c>
      <c r="L367" s="46" cm="1">
        <f t="array" ref="L367">SUM(IF((LEFT('2-1 采购订单物料明细表报表导出'!$K:$K,7)=L$1)*('2-1 采购订单物料明细表报表导出'!$D:$D=$A367),'2-1 采购订单物料明细表报表导出'!$H:$H,0))</f>
        <v>0</v>
      </c>
      <c r="M367" s="46" cm="1">
        <f t="array" ref="M367">SUM(IF((LEFT('2-1 采购订单物料明细表报表导出'!$K:$K,7)=M$1)*('2-1 采购订单物料明细表报表导出'!$D:$D=$A367),'2-1 采购订单物料明细表报表导出'!$H:$H,0))</f>
        <v>0</v>
      </c>
      <c r="N367" s="46" cm="1">
        <f t="array" ref="N367">SUM(IF((LEFT('2-1 采购订单物料明细表报表导出'!$K:$K,7)=N$1)*('2-1 采购订单物料明细表报表导出'!$D:$D=$A367),'2-1 采购订单物料明细表报表导出'!$H:$H,0))</f>
        <v>0</v>
      </c>
      <c r="O367" s="46" cm="1">
        <f t="array" ref="O367">SUM(IF((LEFT('2-1 采购订单物料明细表报表导出'!$K:$K,7)=O$1)*('2-1 采购订单物料明细表报表导出'!$D:$D=$A367),'2-1 采购订单物料明细表报表导出'!$H:$H,0))</f>
        <v>0</v>
      </c>
    </row>
    <row r="368" ht="16.5" spans="1:15">
      <c r="A368" s="17" t="s">
        <v>3785</v>
      </c>
      <c r="B368" s="47" t="s">
        <v>2120</v>
      </c>
      <c r="C368" s="48" t="s">
        <v>2121</v>
      </c>
      <c r="D368" s="46" cm="1">
        <f t="array" ref="D368">SUM(IF((LEFT('2-1 采购订单物料明细表报表导出'!$K:$K,7)=D$1)*('2-1 采购订单物料明细表报表导出'!$D:$D=$A368),'2-1 采购订单物料明细表报表导出'!$H:$H,0))</f>
        <v>0</v>
      </c>
      <c r="E368" s="46" cm="1">
        <f t="array" ref="E368">SUM(IF((LEFT('2-1 采购订单物料明细表报表导出'!$K:$K,7)=E$1)*('2-1 采购订单物料明细表报表导出'!$D:$D=$A368),'2-1 采购订单物料明细表报表导出'!$H:$H,0))</f>
        <v>0</v>
      </c>
      <c r="F368" s="46" cm="1">
        <f t="array" ref="F368">SUM(IF((LEFT('2-1 采购订单物料明细表报表导出'!$K:$K,7)=F$1)*('2-1 采购订单物料明细表报表导出'!$D:$D=$A368),'2-1 采购订单物料明细表报表导出'!$H:$H,0))</f>
        <v>0</v>
      </c>
      <c r="G368" s="46" cm="1">
        <f t="array" ref="G368">SUM(IF((LEFT('2-1 采购订单物料明细表报表导出'!$K:$K,7)=G$1)*('2-1 采购订单物料明细表报表导出'!$D:$D=$A368),'2-1 采购订单物料明细表报表导出'!$H:$H,0))</f>
        <v>0</v>
      </c>
      <c r="H368" s="46" cm="1">
        <f t="array" ref="H368">SUM(IF((LEFT('2-1 采购订单物料明细表报表导出'!$K:$K,7)=H$1)*('2-1 采购订单物料明细表报表导出'!$D:$D=$A368),'2-1 采购订单物料明细表报表导出'!$H:$H,0))</f>
        <v>0</v>
      </c>
      <c r="I368" s="46" cm="1">
        <f t="array" ref="I368">SUM(IF((LEFT('2-1 采购订单物料明细表报表导出'!$K:$K,7)=I$1)*('2-1 采购订单物料明细表报表导出'!$D:$D=$A368),'2-1 采购订单物料明细表报表导出'!$H:$H,0))</f>
        <v>0</v>
      </c>
      <c r="J368" s="46" cm="1">
        <f t="array" ref="J368">SUM(IF((LEFT('2-1 采购订单物料明细表报表导出'!$K:$K,7)=J$1)*('2-1 采购订单物料明细表报表导出'!$D:$D=$A368),'2-1 采购订单物料明细表报表导出'!$H:$H,0))</f>
        <v>0</v>
      </c>
      <c r="K368" s="46" cm="1">
        <f t="array" ref="K368">SUM(IF((LEFT('2-1 采购订单物料明细表报表导出'!$K:$K,7)=K$1)*('2-1 采购订单物料明细表报表导出'!$D:$D=$A368),'2-1 采购订单物料明细表报表导出'!$H:$H,0))</f>
        <v>0</v>
      </c>
      <c r="L368" s="46" cm="1">
        <f t="array" ref="L368">SUM(IF((LEFT('2-1 采购订单物料明细表报表导出'!$K:$K,7)=L$1)*('2-1 采购订单物料明细表报表导出'!$D:$D=$A368),'2-1 采购订单物料明细表报表导出'!$H:$H,0))</f>
        <v>0</v>
      </c>
      <c r="M368" s="46" cm="1">
        <f t="array" ref="M368">SUM(IF((LEFT('2-1 采购订单物料明细表报表导出'!$K:$K,7)=M$1)*('2-1 采购订单物料明细表报表导出'!$D:$D=$A368),'2-1 采购订单物料明细表报表导出'!$H:$H,0))</f>
        <v>0</v>
      </c>
      <c r="N368" s="46" cm="1">
        <f t="array" ref="N368">SUM(IF((LEFT('2-1 采购订单物料明细表报表导出'!$K:$K,7)=N$1)*('2-1 采购订单物料明细表报表导出'!$D:$D=$A368),'2-1 采购订单物料明细表报表导出'!$H:$H,0))</f>
        <v>0</v>
      </c>
      <c r="O368" s="46" cm="1">
        <f t="array" ref="O368">SUM(IF((LEFT('2-1 采购订单物料明细表报表导出'!$K:$K,7)=O$1)*('2-1 采购订单物料明细表报表导出'!$D:$D=$A368),'2-1 采购订单物料明细表报表导出'!$H:$H,0))</f>
        <v>0</v>
      </c>
    </row>
    <row r="369" ht="16.5" spans="1:15">
      <c r="A369" s="49" t="s">
        <v>3004</v>
      </c>
      <c r="B369" s="47" t="s">
        <v>2120</v>
      </c>
      <c r="C369" s="48" t="s">
        <v>2121</v>
      </c>
      <c r="D369" s="46" cm="1">
        <f t="array" ref="D369">SUM(IF((LEFT('2-1 采购订单物料明细表报表导出'!$K:$K,7)=D$1)*('2-1 采购订单物料明细表报表导出'!$D:$D=$A369),'2-1 采购订单物料明细表报表导出'!$H:$H,0))</f>
        <v>0</v>
      </c>
      <c r="E369" s="46" cm="1">
        <f t="array" ref="E369">SUM(IF((LEFT('2-1 采购订单物料明细表报表导出'!$K:$K,7)=E$1)*('2-1 采购订单物料明细表报表导出'!$D:$D=$A369),'2-1 采购订单物料明细表报表导出'!$H:$H,0))</f>
        <v>0</v>
      </c>
      <c r="F369" s="46" cm="1">
        <f t="array" ref="F369">SUM(IF((LEFT('2-1 采购订单物料明细表报表导出'!$K:$K,7)=F$1)*('2-1 采购订单物料明细表报表导出'!$D:$D=$A369),'2-1 采购订单物料明细表报表导出'!$H:$H,0))</f>
        <v>0</v>
      </c>
      <c r="G369" s="46" cm="1">
        <f t="array" ref="G369">SUM(IF((LEFT('2-1 采购订单物料明细表报表导出'!$K:$K,7)=G$1)*('2-1 采购订单物料明细表报表导出'!$D:$D=$A369),'2-1 采购订单物料明细表报表导出'!$H:$H,0))</f>
        <v>85.5</v>
      </c>
      <c r="H369" s="46" cm="1">
        <f t="array" ref="H369">SUM(IF((LEFT('2-1 采购订单物料明细表报表导出'!$K:$K,7)=H$1)*('2-1 采购订单物料明细表报表导出'!$D:$D=$A369),'2-1 采购订单物料明细表报表导出'!$H:$H,0))</f>
        <v>0</v>
      </c>
      <c r="I369" s="46" cm="1">
        <f t="array" ref="I369">SUM(IF((LEFT('2-1 采购订单物料明细表报表导出'!$K:$K,7)=I$1)*('2-1 采购订单物料明细表报表导出'!$D:$D=$A369),'2-1 采购订单物料明细表报表导出'!$H:$H,0))</f>
        <v>0</v>
      </c>
      <c r="J369" s="46" cm="1">
        <f t="array" ref="J369">SUM(IF((LEFT('2-1 采购订单物料明细表报表导出'!$K:$K,7)=J$1)*('2-1 采购订单物料明细表报表导出'!$D:$D=$A369),'2-1 采购订单物料明细表报表导出'!$H:$H,0))</f>
        <v>0</v>
      </c>
      <c r="K369" s="46" cm="1">
        <f t="array" ref="K369">SUM(IF((LEFT('2-1 采购订单物料明细表报表导出'!$K:$K,7)=K$1)*('2-1 采购订单物料明细表报表导出'!$D:$D=$A369),'2-1 采购订单物料明细表报表导出'!$H:$H,0))</f>
        <v>0</v>
      </c>
      <c r="L369" s="46" cm="1">
        <f t="array" ref="L369">SUM(IF((LEFT('2-1 采购订单物料明细表报表导出'!$K:$K,7)=L$1)*('2-1 采购订单物料明细表报表导出'!$D:$D=$A369),'2-1 采购订单物料明细表报表导出'!$H:$H,0))</f>
        <v>0</v>
      </c>
      <c r="M369" s="46" cm="1">
        <f t="array" ref="M369">SUM(IF((LEFT('2-1 采购订单物料明细表报表导出'!$K:$K,7)=M$1)*('2-1 采购订单物料明细表报表导出'!$D:$D=$A369),'2-1 采购订单物料明细表报表导出'!$H:$H,0))</f>
        <v>0</v>
      </c>
      <c r="N369" s="46" cm="1">
        <f t="array" ref="N369">SUM(IF((LEFT('2-1 采购订单物料明细表报表导出'!$K:$K,7)=N$1)*('2-1 采购订单物料明细表报表导出'!$D:$D=$A369),'2-1 采购订单物料明细表报表导出'!$H:$H,0))</f>
        <v>0</v>
      </c>
      <c r="O369" s="46" cm="1">
        <f t="array" ref="O369">SUM(IF((LEFT('2-1 采购订单物料明细表报表导出'!$K:$K,7)=O$1)*('2-1 采购订单物料明细表报表导出'!$D:$D=$A369),'2-1 采购订单物料明细表报表导出'!$H:$H,0))</f>
        <v>0</v>
      </c>
    </row>
    <row r="370" ht="16.5" spans="1:15">
      <c r="A370" s="17" t="s">
        <v>3786</v>
      </c>
      <c r="B370" s="47" t="s">
        <v>2120</v>
      </c>
      <c r="C370" s="48" t="s">
        <v>2121</v>
      </c>
      <c r="D370" s="46" cm="1">
        <f t="array" ref="D370">SUM(IF((LEFT('2-1 采购订单物料明细表报表导出'!$K:$K,7)=D$1)*('2-1 采购订单物料明细表报表导出'!$D:$D=$A370),'2-1 采购订单物料明细表报表导出'!$H:$H,0))</f>
        <v>0</v>
      </c>
      <c r="E370" s="46" cm="1">
        <f t="array" ref="E370">SUM(IF((LEFT('2-1 采购订单物料明细表报表导出'!$K:$K,7)=E$1)*('2-1 采购订单物料明细表报表导出'!$D:$D=$A370),'2-1 采购订单物料明细表报表导出'!$H:$H,0))</f>
        <v>0</v>
      </c>
      <c r="F370" s="46" cm="1">
        <f t="array" ref="F370">SUM(IF((LEFT('2-1 采购订单物料明细表报表导出'!$K:$K,7)=F$1)*('2-1 采购订单物料明细表报表导出'!$D:$D=$A370),'2-1 采购订单物料明细表报表导出'!$H:$H,0))</f>
        <v>0</v>
      </c>
      <c r="G370" s="46" cm="1">
        <f t="array" ref="G370">SUM(IF((LEFT('2-1 采购订单物料明细表报表导出'!$K:$K,7)=G$1)*('2-1 采购订单物料明细表报表导出'!$D:$D=$A370),'2-1 采购订单物料明细表报表导出'!$H:$H,0))</f>
        <v>0</v>
      </c>
      <c r="H370" s="46" cm="1">
        <f t="array" ref="H370">SUM(IF((LEFT('2-1 采购订单物料明细表报表导出'!$K:$K,7)=H$1)*('2-1 采购订单物料明细表报表导出'!$D:$D=$A370),'2-1 采购订单物料明细表报表导出'!$H:$H,0))</f>
        <v>0</v>
      </c>
      <c r="I370" s="46" cm="1">
        <f t="array" ref="I370">SUM(IF((LEFT('2-1 采购订单物料明细表报表导出'!$K:$K,7)=I$1)*('2-1 采购订单物料明细表报表导出'!$D:$D=$A370),'2-1 采购订单物料明细表报表导出'!$H:$H,0))</f>
        <v>0</v>
      </c>
      <c r="J370" s="46" cm="1">
        <f t="array" ref="J370">SUM(IF((LEFT('2-1 采购订单物料明细表报表导出'!$K:$K,7)=J$1)*('2-1 采购订单物料明细表报表导出'!$D:$D=$A370),'2-1 采购订单物料明细表报表导出'!$H:$H,0))</f>
        <v>0</v>
      </c>
      <c r="K370" s="46" cm="1">
        <f t="array" ref="K370">SUM(IF((LEFT('2-1 采购订单物料明细表报表导出'!$K:$K,7)=K$1)*('2-1 采购订单物料明细表报表导出'!$D:$D=$A370),'2-1 采购订单物料明细表报表导出'!$H:$H,0))</f>
        <v>0</v>
      </c>
      <c r="L370" s="46" cm="1">
        <f t="array" ref="L370">SUM(IF((LEFT('2-1 采购订单物料明细表报表导出'!$K:$K,7)=L$1)*('2-1 采购订单物料明细表报表导出'!$D:$D=$A370),'2-1 采购订单物料明细表报表导出'!$H:$H,0))</f>
        <v>0</v>
      </c>
      <c r="M370" s="46" cm="1">
        <f t="array" ref="M370">SUM(IF((LEFT('2-1 采购订单物料明细表报表导出'!$K:$K,7)=M$1)*('2-1 采购订单物料明细表报表导出'!$D:$D=$A370),'2-1 采购订单物料明细表报表导出'!$H:$H,0))</f>
        <v>0</v>
      </c>
      <c r="N370" s="46" cm="1">
        <f t="array" ref="N370">SUM(IF((LEFT('2-1 采购订单物料明细表报表导出'!$K:$K,7)=N$1)*('2-1 采购订单物料明细表报表导出'!$D:$D=$A370),'2-1 采购订单物料明细表报表导出'!$H:$H,0))</f>
        <v>0</v>
      </c>
      <c r="O370" s="46" cm="1">
        <f t="array" ref="O370">SUM(IF((LEFT('2-1 采购订单物料明细表报表导出'!$K:$K,7)=O$1)*('2-1 采购订单物料明细表报表导出'!$D:$D=$A370),'2-1 采购订单物料明细表报表导出'!$H:$H,0))</f>
        <v>0</v>
      </c>
    </row>
    <row r="371" ht="16.5" spans="1:15">
      <c r="A371" s="17" t="s">
        <v>3787</v>
      </c>
      <c r="B371" s="47" t="s">
        <v>2120</v>
      </c>
      <c r="C371" s="48" t="s">
        <v>2121</v>
      </c>
      <c r="D371" s="46" cm="1">
        <f t="array" ref="D371">SUM(IF((LEFT('2-1 采购订单物料明细表报表导出'!$K:$K,7)=D$1)*('2-1 采购订单物料明细表报表导出'!$D:$D=$A371),'2-1 采购订单物料明细表报表导出'!$H:$H,0))</f>
        <v>0</v>
      </c>
      <c r="E371" s="46" cm="1">
        <f t="array" ref="E371">SUM(IF((LEFT('2-1 采购订单物料明细表报表导出'!$K:$K,7)=E$1)*('2-1 采购订单物料明细表报表导出'!$D:$D=$A371),'2-1 采购订单物料明细表报表导出'!$H:$H,0))</f>
        <v>0</v>
      </c>
      <c r="F371" s="46" cm="1">
        <f t="array" ref="F371">SUM(IF((LEFT('2-1 采购订单物料明细表报表导出'!$K:$K,7)=F$1)*('2-1 采购订单物料明细表报表导出'!$D:$D=$A371),'2-1 采购订单物料明细表报表导出'!$H:$H,0))</f>
        <v>0</v>
      </c>
      <c r="G371" s="46" cm="1">
        <f t="array" ref="G371">SUM(IF((LEFT('2-1 采购订单物料明细表报表导出'!$K:$K,7)=G$1)*('2-1 采购订单物料明细表报表导出'!$D:$D=$A371),'2-1 采购订单物料明细表报表导出'!$H:$H,0))</f>
        <v>0</v>
      </c>
      <c r="H371" s="46" cm="1">
        <f t="array" ref="H371">SUM(IF((LEFT('2-1 采购订单物料明细表报表导出'!$K:$K,7)=H$1)*('2-1 采购订单物料明细表报表导出'!$D:$D=$A371),'2-1 采购订单物料明细表报表导出'!$H:$H,0))</f>
        <v>0</v>
      </c>
      <c r="I371" s="46" cm="1">
        <f t="array" ref="I371">SUM(IF((LEFT('2-1 采购订单物料明细表报表导出'!$K:$K,7)=I$1)*('2-1 采购订单物料明细表报表导出'!$D:$D=$A371),'2-1 采购订单物料明细表报表导出'!$H:$H,0))</f>
        <v>0</v>
      </c>
      <c r="J371" s="46" cm="1">
        <f t="array" ref="J371">SUM(IF((LEFT('2-1 采购订单物料明细表报表导出'!$K:$K,7)=J$1)*('2-1 采购订单物料明细表报表导出'!$D:$D=$A371),'2-1 采购订单物料明细表报表导出'!$H:$H,0))</f>
        <v>0</v>
      </c>
      <c r="K371" s="46" cm="1">
        <f t="array" ref="K371">SUM(IF((LEFT('2-1 采购订单物料明细表报表导出'!$K:$K,7)=K$1)*('2-1 采购订单物料明细表报表导出'!$D:$D=$A371),'2-1 采购订单物料明细表报表导出'!$H:$H,0))</f>
        <v>0</v>
      </c>
      <c r="L371" s="46" cm="1">
        <f t="array" ref="L371">SUM(IF((LEFT('2-1 采购订单物料明细表报表导出'!$K:$K,7)=L$1)*('2-1 采购订单物料明细表报表导出'!$D:$D=$A371),'2-1 采购订单物料明细表报表导出'!$H:$H,0))</f>
        <v>0</v>
      </c>
      <c r="M371" s="46" cm="1">
        <f t="array" ref="M371">SUM(IF((LEFT('2-1 采购订单物料明细表报表导出'!$K:$K,7)=M$1)*('2-1 采购订单物料明细表报表导出'!$D:$D=$A371),'2-1 采购订单物料明细表报表导出'!$H:$H,0))</f>
        <v>0</v>
      </c>
      <c r="N371" s="46" cm="1">
        <f t="array" ref="N371">SUM(IF((LEFT('2-1 采购订单物料明细表报表导出'!$K:$K,7)=N$1)*('2-1 采购订单物料明细表报表导出'!$D:$D=$A371),'2-1 采购订单物料明细表报表导出'!$H:$H,0))</f>
        <v>0</v>
      </c>
      <c r="O371" s="46" cm="1">
        <f t="array" ref="O371">SUM(IF((LEFT('2-1 采购订单物料明细表报表导出'!$K:$K,7)=O$1)*('2-1 采购订单物料明细表报表导出'!$D:$D=$A371),'2-1 采购订单物料明细表报表导出'!$H:$H,0))</f>
        <v>0</v>
      </c>
    </row>
    <row r="372" ht="16.5" spans="1:15">
      <c r="A372" s="17" t="s">
        <v>3788</v>
      </c>
      <c r="B372" s="47" t="s">
        <v>2120</v>
      </c>
      <c r="C372" s="48" t="s">
        <v>2121</v>
      </c>
      <c r="D372" s="46" cm="1">
        <f t="array" ref="D372">SUM(IF((LEFT('2-1 采购订单物料明细表报表导出'!$K:$K,7)=D$1)*('2-1 采购订单物料明细表报表导出'!$D:$D=$A372),'2-1 采购订单物料明细表报表导出'!$H:$H,0))</f>
        <v>0</v>
      </c>
      <c r="E372" s="46" cm="1">
        <f t="array" ref="E372">SUM(IF((LEFT('2-1 采购订单物料明细表报表导出'!$K:$K,7)=E$1)*('2-1 采购订单物料明细表报表导出'!$D:$D=$A372),'2-1 采购订单物料明细表报表导出'!$H:$H,0))</f>
        <v>0</v>
      </c>
      <c r="F372" s="46" cm="1">
        <f t="array" ref="F372">SUM(IF((LEFT('2-1 采购订单物料明细表报表导出'!$K:$K,7)=F$1)*('2-1 采购订单物料明细表报表导出'!$D:$D=$A372),'2-1 采购订单物料明细表报表导出'!$H:$H,0))</f>
        <v>0</v>
      </c>
      <c r="G372" s="46" cm="1">
        <f t="array" ref="G372">SUM(IF((LEFT('2-1 采购订单物料明细表报表导出'!$K:$K,7)=G$1)*('2-1 采购订单物料明细表报表导出'!$D:$D=$A372),'2-1 采购订单物料明细表报表导出'!$H:$H,0))</f>
        <v>0</v>
      </c>
      <c r="H372" s="46" cm="1">
        <f t="array" ref="H372">SUM(IF((LEFT('2-1 采购订单物料明细表报表导出'!$K:$K,7)=H$1)*('2-1 采购订单物料明细表报表导出'!$D:$D=$A372),'2-1 采购订单物料明细表报表导出'!$H:$H,0))</f>
        <v>0</v>
      </c>
      <c r="I372" s="46" cm="1">
        <f t="array" ref="I372">SUM(IF((LEFT('2-1 采购订单物料明细表报表导出'!$K:$K,7)=I$1)*('2-1 采购订单物料明细表报表导出'!$D:$D=$A372),'2-1 采购订单物料明细表报表导出'!$H:$H,0))</f>
        <v>0</v>
      </c>
      <c r="J372" s="46" cm="1">
        <f t="array" ref="J372">SUM(IF((LEFT('2-1 采购订单物料明细表报表导出'!$K:$K,7)=J$1)*('2-1 采购订单物料明细表报表导出'!$D:$D=$A372),'2-1 采购订单物料明细表报表导出'!$H:$H,0))</f>
        <v>0</v>
      </c>
      <c r="K372" s="46" cm="1">
        <f t="array" ref="K372">SUM(IF((LEFT('2-1 采购订单物料明细表报表导出'!$K:$K,7)=K$1)*('2-1 采购订单物料明细表报表导出'!$D:$D=$A372),'2-1 采购订单物料明细表报表导出'!$H:$H,0))</f>
        <v>0</v>
      </c>
      <c r="L372" s="46" cm="1">
        <f t="array" ref="L372">SUM(IF((LEFT('2-1 采购订单物料明细表报表导出'!$K:$K,7)=L$1)*('2-1 采购订单物料明细表报表导出'!$D:$D=$A372),'2-1 采购订单物料明细表报表导出'!$H:$H,0))</f>
        <v>0</v>
      </c>
      <c r="M372" s="46" cm="1">
        <f t="array" ref="M372">SUM(IF((LEFT('2-1 采购订单物料明细表报表导出'!$K:$K,7)=M$1)*('2-1 采购订单物料明细表报表导出'!$D:$D=$A372),'2-1 采购订单物料明细表报表导出'!$H:$H,0))</f>
        <v>0</v>
      </c>
      <c r="N372" s="46" cm="1">
        <f t="array" ref="N372">SUM(IF((LEFT('2-1 采购订单物料明细表报表导出'!$K:$K,7)=N$1)*('2-1 采购订单物料明细表报表导出'!$D:$D=$A372),'2-1 采购订单物料明细表报表导出'!$H:$H,0))</f>
        <v>0</v>
      </c>
      <c r="O372" s="46" cm="1">
        <f t="array" ref="O372">SUM(IF((LEFT('2-1 采购订单物料明细表报表导出'!$K:$K,7)=O$1)*('2-1 采购订单物料明细表报表导出'!$D:$D=$A372),'2-1 采购订单物料明细表报表导出'!$H:$H,0))</f>
        <v>0</v>
      </c>
    </row>
    <row r="373" ht="16.5" spans="1:15">
      <c r="A373" s="17" t="s">
        <v>3789</v>
      </c>
      <c r="B373" s="47" t="s">
        <v>2120</v>
      </c>
      <c r="C373" s="48" t="s">
        <v>2121</v>
      </c>
      <c r="D373" s="46" cm="1">
        <f t="array" ref="D373">SUM(IF((LEFT('2-1 采购订单物料明细表报表导出'!$K:$K,7)=D$1)*('2-1 采购订单物料明细表报表导出'!$D:$D=$A373),'2-1 采购订单物料明细表报表导出'!$H:$H,0))</f>
        <v>0</v>
      </c>
      <c r="E373" s="46" cm="1">
        <f t="array" ref="E373">SUM(IF((LEFT('2-1 采购订单物料明细表报表导出'!$K:$K,7)=E$1)*('2-1 采购订单物料明细表报表导出'!$D:$D=$A373),'2-1 采购订单物料明细表报表导出'!$H:$H,0))</f>
        <v>0</v>
      </c>
      <c r="F373" s="46" cm="1">
        <f t="array" ref="F373">SUM(IF((LEFT('2-1 采购订单物料明细表报表导出'!$K:$K,7)=F$1)*('2-1 采购订单物料明细表报表导出'!$D:$D=$A373),'2-1 采购订单物料明细表报表导出'!$H:$H,0))</f>
        <v>0</v>
      </c>
      <c r="G373" s="46" cm="1">
        <f t="array" ref="G373">SUM(IF((LEFT('2-1 采购订单物料明细表报表导出'!$K:$K,7)=G$1)*('2-1 采购订单物料明细表报表导出'!$D:$D=$A373),'2-1 采购订单物料明细表报表导出'!$H:$H,0))</f>
        <v>0</v>
      </c>
      <c r="H373" s="46" cm="1">
        <f t="array" ref="H373">SUM(IF((LEFT('2-1 采购订单物料明细表报表导出'!$K:$K,7)=H$1)*('2-1 采购订单物料明细表报表导出'!$D:$D=$A373),'2-1 采购订单物料明细表报表导出'!$H:$H,0))</f>
        <v>0</v>
      </c>
      <c r="I373" s="46" cm="1">
        <f t="array" ref="I373">SUM(IF((LEFT('2-1 采购订单物料明细表报表导出'!$K:$K,7)=I$1)*('2-1 采购订单物料明细表报表导出'!$D:$D=$A373),'2-1 采购订单物料明细表报表导出'!$H:$H,0))</f>
        <v>0</v>
      </c>
      <c r="J373" s="46" cm="1">
        <f t="array" ref="J373">SUM(IF((LEFT('2-1 采购订单物料明细表报表导出'!$K:$K,7)=J$1)*('2-1 采购订单物料明细表报表导出'!$D:$D=$A373),'2-1 采购订单物料明细表报表导出'!$H:$H,0))</f>
        <v>0</v>
      </c>
      <c r="K373" s="46" cm="1">
        <f t="array" ref="K373">SUM(IF((LEFT('2-1 采购订单物料明细表报表导出'!$K:$K,7)=K$1)*('2-1 采购订单物料明细表报表导出'!$D:$D=$A373),'2-1 采购订单物料明细表报表导出'!$H:$H,0))</f>
        <v>0</v>
      </c>
      <c r="L373" s="46" cm="1">
        <f t="array" ref="L373">SUM(IF((LEFT('2-1 采购订单物料明细表报表导出'!$K:$K,7)=L$1)*('2-1 采购订单物料明细表报表导出'!$D:$D=$A373),'2-1 采购订单物料明细表报表导出'!$H:$H,0))</f>
        <v>0</v>
      </c>
      <c r="M373" s="46" cm="1">
        <f t="array" ref="M373">SUM(IF((LEFT('2-1 采购订单物料明细表报表导出'!$K:$K,7)=M$1)*('2-1 采购订单物料明细表报表导出'!$D:$D=$A373),'2-1 采购订单物料明细表报表导出'!$H:$H,0))</f>
        <v>0</v>
      </c>
      <c r="N373" s="46" cm="1">
        <f t="array" ref="N373">SUM(IF((LEFT('2-1 采购订单物料明细表报表导出'!$K:$K,7)=N$1)*('2-1 采购订单物料明细表报表导出'!$D:$D=$A373),'2-1 采购订单物料明细表报表导出'!$H:$H,0))</f>
        <v>0</v>
      </c>
      <c r="O373" s="46" cm="1">
        <f t="array" ref="O373">SUM(IF((LEFT('2-1 采购订单物料明细表报表导出'!$K:$K,7)=O$1)*('2-1 采购订单物料明细表报表导出'!$D:$D=$A373),'2-1 采购订单物料明细表报表导出'!$H:$H,0))</f>
        <v>0</v>
      </c>
    </row>
    <row r="374" ht="16.5" spans="1:15">
      <c r="A374" s="17" t="s">
        <v>3790</v>
      </c>
      <c r="B374" s="47" t="s">
        <v>2120</v>
      </c>
      <c r="C374" s="48" t="s">
        <v>2121</v>
      </c>
      <c r="D374" s="46" cm="1">
        <f t="array" ref="D374">SUM(IF((LEFT('2-1 采购订单物料明细表报表导出'!$K:$K,7)=D$1)*('2-1 采购订单物料明细表报表导出'!$D:$D=$A374),'2-1 采购订单物料明细表报表导出'!$H:$H,0))</f>
        <v>0</v>
      </c>
      <c r="E374" s="46" cm="1">
        <f t="array" ref="E374">SUM(IF((LEFT('2-1 采购订单物料明细表报表导出'!$K:$K,7)=E$1)*('2-1 采购订单物料明细表报表导出'!$D:$D=$A374),'2-1 采购订单物料明细表报表导出'!$H:$H,0))</f>
        <v>0</v>
      </c>
      <c r="F374" s="46" cm="1">
        <f t="array" ref="F374">SUM(IF((LEFT('2-1 采购订单物料明细表报表导出'!$K:$K,7)=F$1)*('2-1 采购订单物料明细表报表导出'!$D:$D=$A374),'2-1 采购订单物料明细表报表导出'!$H:$H,0))</f>
        <v>0</v>
      </c>
      <c r="G374" s="46" cm="1">
        <f t="array" ref="G374">SUM(IF((LEFT('2-1 采购订单物料明细表报表导出'!$K:$K,7)=G$1)*('2-1 采购订单物料明细表报表导出'!$D:$D=$A374),'2-1 采购订单物料明细表报表导出'!$H:$H,0))</f>
        <v>0</v>
      </c>
      <c r="H374" s="46" cm="1">
        <f t="array" ref="H374">SUM(IF((LEFT('2-1 采购订单物料明细表报表导出'!$K:$K,7)=H$1)*('2-1 采购订单物料明细表报表导出'!$D:$D=$A374),'2-1 采购订单物料明细表报表导出'!$H:$H,0))</f>
        <v>0</v>
      </c>
      <c r="I374" s="46" cm="1">
        <f t="array" ref="I374">SUM(IF((LEFT('2-1 采购订单物料明细表报表导出'!$K:$K,7)=I$1)*('2-1 采购订单物料明细表报表导出'!$D:$D=$A374),'2-1 采购订单物料明细表报表导出'!$H:$H,0))</f>
        <v>0</v>
      </c>
      <c r="J374" s="46" cm="1">
        <f t="array" ref="J374">SUM(IF((LEFT('2-1 采购订单物料明细表报表导出'!$K:$K,7)=J$1)*('2-1 采购订单物料明细表报表导出'!$D:$D=$A374),'2-1 采购订单物料明细表报表导出'!$H:$H,0))</f>
        <v>0</v>
      </c>
      <c r="K374" s="46" cm="1">
        <f t="array" ref="K374">SUM(IF((LEFT('2-1 采购订单物料明细表报表导出'!$K:$K,7)=K$1)*('2-1 采购订单物料明细表报表导出'!$D:$D=$A374),'2-1 采购订单物料明细表报表导出'!$H:$H,0))</f>
        <v>0</v>
      </c>
      <c r="L374" s="46" cm="1">
        <f t="array" ref="L374">SUM(IF((LEFT('2-1 采购订单物料明细表报表导出'!$K:$K,7)=L$1)*('2-1 采购订单物料明细表报表导出'!$D:$D=$A374),'2-1 采购订单物料明细表报表导出'!$H:$H,0))</f>
        <v>0</v>
      </c>
      <c r="M374" s="46" cm="1">
        <f t="array" ref="M374">SUM(IF((LEFT('2-1 采购订单物料明细表报表导出'!$K:$K,7)=M$1)*('2-1 采购订单物料明细表报表导出'!$D:$D=$A374),'2-1 采购订单物料明细表报表导出'!$H:$H,0))</f>
        <v>0</v>
      </c>
      <c r="N374" s="46" cm="1">
        <f t="array" ref="N374">SUM(IF((LEFT('2-1 采购订单物料明细表报表导出'!$K:$K,7)=N$1)*('2-1 采购订单物料明细表报表导出'!$D:$D=$A374),'2-1 采购订单物料明细表报表导出'!$H:$H,0))</f>
        <v>0</v>
      </c>
      <c r="O374" s="46" cm="1">
        <f t="array" ref="O374">SUM(IF((LEFT('2-1 采购订单物料明细表报表导出'!$K:$K,7)=O$1)*('2-1 采购订单物料明细表报表导出'!$D:$D=$A374),'2-1 采购订单物料明细表报表导出'!$H:$H,0))</f>
        <v>0</v>
      </c>
    </row>
    <row r="375" ht="16.5" spans="1:15">
      <c r="A375" s="17" t="s">
        <v>3791</v>
      </c>
      <c r="B375" s="47" t="s">
        <v>2120</v>
      </c>
      <c r="C375" s="48" t="s">
        <v>2121</v>
      </c>
      <c r="D375" s="46" cm="1">
        <f t="array" ref="D375">SUM(IF((LEFT('2-1 采购订单物料明细表报表导出'!$K:$K,7)=D$1)*('2-1 采购订单物料明细表报表导出'!$D:$D=$A375),'2-1 采购订单物料明细表报表导出'!$H:$H,0))</f>
        <v>0</v>
      </c>
      <c r="E375" s="46" cm="1">
        <f t="array" ref="E375">SUM(IF((LEFT('2-1 采购订单物料明细表报表导出'!$K:$K,7)=E$1)*('2-1 采购订单物料明细表报表导出'!$D:$D=$A375),'2-1 采购订单物料明细表报表导出'!$H:$H,0))</f>
        <v>0</v>
      </c>
      <c r="F375" s="46" cm="1">
        <f t="array" ref="F375">SUM(IF((LEFT('2-1 采购订单物料明细表报表导出'!$K:$K,7)=F$1)*('2-1 采购订单物料明细表报表导出'!$D:$D=$A375),'2-1 采购订单物料明细表报表导出'!$H:$H,0))</f>
        <v>0</v>
      </c>
      <c r="G375" s="46" cm="1">
        <f t="array" ref="G375">SUM(IF((LEFT('2-1 采购订单物料明细表报表导出'!$K:$K,7)=G$1)*('2-1 采购订单物料明细表报表导出'!$D:$D=$A375),'2-1 采购订单物料明细表报表导出'!$H:$H,0))</f>
        <v>0</v>
      </c>
      <c r="H375" s="46" cm="1">
        <f t="array" ref="H375">SUM(IF((LEFT('2-1 采购订单物料明细表报表导出'!$K:$K,7)=H$1)*('2-1 采购订单物料明细表报表导出'!$D:$D=$A375),'2-1 采购订单物料明细表报表导出'!$H:$H,0))</f>
        <v>0</v>
      </c>
      <c r="I375" s="46" cm="1">
        <f t="array" ref="I375">SUM(IF((LEFT('2-1 采购订单物料明细表报表导出'!$K:$K,7)=I$1)*('2-1 采购订单物料明细表报表导出'!$D:$D=$A375),'2-1 采购订单物料明细表报表导出'!$H:$H,0))</f>
        <v>0</v>
      </c>
      <c r="J375" s="46" cm="1">
        <f t="array" ref="J375">SUM(IF((LEFT('2-1 采购订单物料明细表报表导出'!$K:$K,7)=J$1)*('2-1 采购订单物料明细表报表导出'!$D:$D=$A375),'2-1 采购订单物料明细表报表导出'!$H:$H,0))</f>
        <v>0</v>
      </c>
      <c r="K375" s="46" cm="1">
        <f t="array" ref="K375">SUM(IF((LEFT('2-1 采购订单物料明细表报表导出'!$K:$K,7)=K$1)*('2-1 采购订单物料明细表报表导出'!$D:$D=$A375),'2-1 采购订单物料明细表报表导出'!$H:$H,0))</f>
        <v>0</v>
      </c>
      <c r="L375" s="46" cm="1">
        <f t="array" ref="L375">SUM(IF((LEFT('2-1 采购订单物料明细表报表导出'!$K:$K,7)=L$1)*('2-1 采购订单物料明细表报表导出'!$D:$D=$A375),'2-1 采购订单物料明细表报表导出'!$H:$H,0))</f>
        <v>0</v>
      </c>
      <c r="M375" s="46" cm="1">
        <f t="array" ref="M375">SUM(IF((LEFT('2-1 采购订单物料明细表报表导出'!$K:$K,7)=M$1)*('2-1 采购订单物料明细表报表导出'!$D:$D=$A375),'2-1 采购订单物料明细表报表导出'!$H:$H,0))</f>
        <v>0</v>
      </c>
      <c r="N375" s="46" cm="1">
        <f t="array" ref="N375">SUM(IF((LEFT('2-1 采购订单物料明细表报表导出'!$K:$K,7)=N$1)*('2-1 采购订单物料明细表报表导出'!$D:$D=$A375),'2-1 采购订单物料明细表报表导出'!$H:$H,0))</f>
        <v>0</v>
      </c>
      <c r="O375" s="46" cm="1">
        <f t="array" ref="O375">SUM(IF((LEFT('2-1 采购订单物料明细表报表导出'!$K:$K,7)=O$1)*('2-1 采购订单物料明细表报表导出'!$D:$D=$A375),'2-1 采购订单物料明细表报表导出'!$H:$H,0))</f>
        <v>0</v>
      </c>
    </row>
    <row r="376" ht="16.5" spans="1:15">
      <c r="A376" s="49" t="s">
        <v>3792</v>
      </c>
      <c r="B376" s="47" t="s">
        <v>2120</v>
      </c>
      <c r="C376" s="48" t="s">
        <v>2121</v>
      </c>
      <c r="D376" s="46" cm="1">
        <f t="array" ref="D376">SUM(IF((LEFT('2-1 采购订单物料明细表报表导出'!$K:$K,7)=D$1)*('2-1 采购订单物料明细表报表导出'!$D:$D=$A376),'2-1 采购订单物料明细表报表导出'!$H:$H,0))</f>
        <v>0</v>
      </c>
      <c r="E376" s="46" cm="1">
        <f t="array" ref="E376">SUM(IF((LEFT('2-1 采购订单物料明细表报表导出'!$K:$K,7)=E$1)*('2-1 采购订单物料明细表报表导出'!$D:$D=$A376),'2-1 采购订单物料明细表报表导出'!$H:$H,0))</f>
        <v>0</v>
      </c>
      <c r="F376" s="46" cm="1">
        <f t="array" ref="F376">SUM(IF((LEFT('2-1 采购订单物料明细表报表导出'!$K:$K,7)=F$1)*('2-1 采购订单物料明细表报表导出'!$D:$D=$A376),'2-1 采购订单物料明细表报表导出'!$H:$H,0))</f>
        <v>0</v>
      </c>
      <c r="G376" s="46" cm="1">
        <f t="array" ref="G376">SUM(IF((LEFT('2-1 采购订单物料明细表报表导出'!$K:$K,7)=G$1)*('2-1 采购订单物料明细表报表导出'!$D:$D=$A376),'2-1 采购订单物料明细表报表导出'!$H:$H,0))</f>
        <v>0</v>
      </c>
      <c r="H376" s="46" cm="1">
        <f t="array" ref="H376">SUM(IF((LEFT('2-1 采购订单物料明细表报表导出'!$K:$K,7)=H$1)*('2-1 采购订单物料明细表报表导出'!$D:$D=$A376),'2-1 采购订单物料明细表报表导出'!$H:$H,0))</f>
        <v>0</v>
      </c>
      <c r="I376" s="46" cm="1">
        <f t="array" ref="I376">SUM(IF((LEFT('2-1 采购订单物料明细表报表导出'!$K:$K,7)=I$1)*('2-1 采购订单物料明细表报表导出'!$D:$D=$A376),'2-1 采购订单物料明细表报表导出'!$H:$H,0))</f>
        <v>0</v>
      </c>
      <c r="J376" s="46" cm="1">
        <f t="array" ref="J376">SUM(IF((LEFT('2-1 采购订单物料明细表报表导出'!$K:$K,7)=J$1)*('2-1 采购订单物料明细表报表导出'!$D:$D=$A376),'2-1 采购订单物料明细表报表导出'!$H:$H,0))</f>
        <v>0</v>
      </c>
      <c r="K376" s="46" cm="1">
        <f t="array" ref="K376">SUM(IF((LEFT('2-1 采购订单物料明细表报表导出'!$K:$K,7)=K$1)*('2-1 采购订单物料明细表报表导出'!$D:$D=$A376),'2-1 采购订单物料明细表报表导出'!$H:$H,0))</f>
        <v>0</v>
      </c>
      <c r="L376" s="46" cm="1">
        <f t="array" ref="L376">SUM(IF((LEFT('2-1 采购订单物料明细表报表导出'!$K:$K,7)=L$1)*('2-1 采购订单物料明细表报表导出'!$D:$D=$A376),'2-1 采购订单物料明细表报表导出'!$H:$H,0))</f>
        <v>0</v>
      </c>
      <c r="M376" s="46" cm="1">
        <f t="array" ref="M376">SUM(IF((LEFT('2-1 采购订单物料明细表报表导出'!$K:$K,7)=M$1)*('2-1 采购订单物料明细表报表导出'!$D:$D=$A376),'2-1 采购订单物料明细表报表导出'!$H:$H,0))</f>
        <v>0</v>
      </c>
      <c r="N376" s="46" cm="1">
        <f t="array" ref="N376">SUM(IF((LEFT('2-1 采购订单物料明细表报表导出'!$K:$K,7)=N$1)*('2-1 采购订单物料明细表报表导出'!$D:$D=$A376),'2-1 采购订单物料明细表报表导出'!$H:$H,0))</f>
        <v>0</v>
      </c>
      <c r="O376" s="46" cm="1">
        <f t="array" ref="O376">SUM(IF((LEFT('2-1 采购订单物料明细表报表导出'!$K:$K,7)=O$1)*('2-1 采购订单物料明细表报表导出'!$D:$D=$A376),'2-1 采购订单物料明细表报表导出'!$H:$H,0))</f>
        <v>0</v>
      </c>
    </row>
    <row r="377" ht="16.5" spans="1:15">
      <c r="A377" s="17" t="s">
        <v>3793</v>
      </c>
      <c r="B377" s="47" t="s">
        <v>2120</v>
      </c>
      <c r="C377" s="48" t="s">
        <v>2121</v>
      </c>
      <c r="D377" s="46" cm="1">
        <f t="array" ref="D377">SUM(IF((LEFT('2-1 采购订单物料明细表报表导出'!$K:$K,7)=D$1)*('2-1 采购订单物料明细表报表导出'!$D:$D=$A377),'2-1 采购订单物料明细表报表导出'!$H:$H,0))</f>
        <v>0</v>
      </c>
      <c r="E377" s="46" cm="1">
        <f t="array" ref="E377">SUM(IF((LEFT('2-1 采购订单物料明细表报表导出'!$K:$K,7)=E$1)*('2-1 采购订单物料明细表报表导出'!$D:$D=$A377),'2-1 采购订单物料明细表报表导出'!$H:$H,0))</f>
        <v>0</v>
      </c>
      <c r="F377" s="46" cm="1">
        <f t="array" ref="F377">SUM(IF((LEFT('2-1 采购订单物料明细表报表导出'!$K:$K,7)=F$1)*('2-1 采购订单物料明细表报表导出'!$D:$D=$A377),'2-1 采购订单物料明细表报表导出'!$H:$H,0))</f>
        <v>0</v>
      </c>
      <c r="G377" s="46" cm="1">
        <f t="array" ref="G377">SUM(IF((LEFT('2-1 采购订单物料明细表报表导出'!$K:$K,7)=G$1)*('2-1 采购订单物料明细表报表导出'!$D:$D=$A377),'2-1 采购订单物料明细表报表导出'!$H:$H,0))</f>
        <v>0</v>
      </c>
      <c r="H377" s="46" cm="1">
        <f t="array" ref="H377">SUM(IF((LEFT('2-1 采购订单物料明细表报表导出'!$K:$K,7)=H$1)*('2-1 采购订单物料明细表报表导出'!$D:$D=$A377),'2-1 采购订单物料明细表报表导出'!$H:$H,0))</f>
        <v>0</v>
      </c>
      <c r="I377" s="46" cm="1">
        <f t="array" ref="I377">SUM(IF((LEFT('2-1 采购订单物料明细表报表导出'!$K:$K,7)=I$1)*('2-1 采购订单物料明细表报表导出'!$D:$D=$A377),'2-1 采购订单物料明细表报表导出'!$H:$H,0))</f>
        <v>0</v>
      </c>
      <c r="J377" s="46" cm="1">
        <f t="array" ref="J377">SUM(IF((LEFT('2-1 采购订单物料明细表报表导出'!$K:$K,7)=J$1)*('2-1 采购订单物料明细表报表导出'!$D:$D=$A377),'2-1 采购订单物料明细表报表导出'!$H:$H,0))</f>
        <v>0</v>
      </c>
      <c r="K377" s="46" cm="1">
        <f t="array" ref="K377">SUM(IF((LEFT('2-1 采购订单物料明细表报表导出'!$K:$K,7)=K$1)*('2-1 采购订单物料明细表报表导出'!$D:$D=$A377),'2-1 采购订单物料明细表报表导出'!$H:$H,0))</f>
        <v>0</v>
      </c>
      <c r="L377" s="46" cm="1">
        <f t="array" ref="L377">SUM(IF((LEFT('2-1 采购订单物料明细表报表导出'!$K:$K,7)=L$1)*('2-1 采购订单物料明细表报表导出'!$D:$D=$A377),'2-1 采购订单物料明细表报表导出'!$H:$H,0))</f>
        <v>0</v>
      </c>
      <c r="M377" s="46" cm="1">
        <f t="array" ref="M377">SUM(IF((LEFT('2-1 采购订单物料明细表报表导出'!$K:$K,7)=M$1)*('2-1 采购订单物料明细表报表导出'!$D:$D=$A377),'2-1 采购订单物料明细表报表导出'!$H:$H,0))</f>
        <v>0</v>
      </c>
      <c r="N377" s="46" cm="1">
        <f t="array" ref="N377">SUM(IF((LEFT('2-1 采购订单物料明细表报表导出'!$K:$K,7)=N$1)*('2-1 采购订单物料明细表报表导出'!$D:$D=$A377),'2-1 采购订单物料明细表报表导出'!$H:$H,0))</f>
        <v>0</v>
      </c>
      <c r="O377" s="46" cm="1">
        <f t="array" ref="O377">SUM(IF((LEFT('2-1 采购订单物料明细表报表导出'!$K:$K,7)=O$1)*('2-1 采购订单物料明细表报表导出'!$D:$D=$A377),'2-1 采购订单物料明细表报表导出'!$H:$H,0))</f>
        <v>0</v>
      </c>
    </row>
    <row r="378" ht="16.5" spans="1:15">
      <c r="A378" s="17" t="s">
        <v>3794</v>
      </c>
      <c r="B378" s="47" t="s">
        <v>2120</v>
      </c>
      <c r="C378" s="48" t="s">
        <v>2121</v>
      </c>
      <c r="D378" s="46" cm="1">
        <f t="array" ref="D378">SUM(IF((LEFT('2-1 采购订单物料明细表报表导出'!$K:$K,7)=D$1)*('2-1 采购订单物料明细表报表导出'!$D:$D=$A378),'2-1 采购订单物料明细表报表导出'!$H:$H,0))</f>
        <v>0</v>
      </c>
      <c r="E378" s="46" cm="1">
        <f t="array" ref="E378">SUM(IF((LEFT('2-1 采购订单物料明细表报表导出'!$K:$K,7)=E$1)*('2-1 采购订单物料明细表报表导出'!$D:$D=$A378),'2-1 采购订单物料明细表报表导出'!$H:$H,0))</f>
        <v>0</v>
      </c>
      <c r="F378" s="46" cm="1">
        <f t="array" ref="F378">SUM(IF((LEFT('2-1 采购订单物料明细表报表导出'!$K:$K,7)=F$1)*('2-1 采购订单物料明细表报表导出'!$D:$D=$A378),'2-1 采购订单物料明细表报表导出'!$H:$H,0))</f>
        <v>0</v>
      </c>
      <c r="G378" s="46" cm="1">
        <f t="array" ref="G378">SUM(IF((LEFT('2-1 采购订单物料明细表报表导出'!$K:$K,7)=G$1)*('2-1 采购订单物料明细表报表导出'!$D:$D=$A378),'2-1 采购订单物料明细表报表导出'!$H:$H,0))</f>
        <v>0</v>
      </c>
      <c r="H378" s="46" cm="1">
        <f t="array" ref="H378">SUM(IF((LEFT('2-1 采购订单物料明细表报表导出'!$K:$K,7)=H$1)*('2-1 采购订单物料明细表报表导出'!$D:$D=$A378),'2-1 采购订单物料明细表报表导出'!$H:$H,0))</f>
        <v>0</v>
      </c>
      <c r="I378" s="46" cm="1">
        <f t="array" ref="I378">SUM(IF((LEFT('2-1 采购订单物料明细表报表导出'!$K:$K,7)=I$1)*('2-1 采购订单物料明细表报表导出'!$D:$D=$A378),'2-1 采购订单物料明细表报表导出'!$H:$H,0))</f>
        <v>0</v>
      </c>
      <c r="J378" s="46" cm="1">
        <f t="array" ref="J378">SUM(IF((LEFT('2-1 采购订单物料明细表报表导出'!$K:$K,7)=J$1)*('2-1 采购订单物料明细表报表导出'!$D:$D=$A378),'2-1 采购订单物料明细表报表导出'!$H:$H,0))</f>
        <v>0</v>
      </c>
      <c r="K378" s="46" cm="1">
        <f t="array" ref="K378">SUM(IF((LEFT('2-1 采购订单物料明细表报表导出'!$K:$K,7)=K$1)*('2-1 采购订单物料明细表报表导出'!$D:$D=$A378),'2-1 采购订单物料明细表报表导出'!$H:$H,0))</f>
        <v>0</v>
      </c>
      <c r="L378" s="46" cm="1">
        <f t="array" ref="L378">SUM(IF((LEFT('2-1 采购订单物料明细表报表导出'!$K:$K,7)=L$1)*('2-1 采购订单物料明细表报表导出'!$D:$D=$A378),'2-1 采购订单物料明细表报表导出'!$H:$H,0))</f>
        <v>0</v>
      </c>
      <c r="M378" s="46" cm="1">
        <f t="array" ref="M378">SUM(IF((LEFT('2-1 采购订单物料明细表报表导出'!$K:$K,7)=M$1)*('2-1 采购订单物料明细表报表导出'!$D:$D=$A378),'2-1 采购订单物料明细表报表导出'!$H:$H,0))</f>
        <v>0</v>
      </c>
      <c r="N378" s="46" cm="1">
        <f t="array" ref="N378">SUM(IF((LEFT('2-1 采购订单物料明细表报表导出'!$K:$K,7)=N$1)*('2-1 采购订单物料明细表报表导出'!$D:$D=$A378),'2-1 采购订单物料明细表报表导出'!$H:$H,0))</f>
        <v>0</v>
      </c>
      <c r="O378" s="46" cm="1">
        <f t="array" ref="O378">SUM(IF((LEFT('2-1 采购订单物料明细表报表导出'!$K:$K,7)=O$1)*('2-1 采购订单物料明细表报表导出'!$D:$D=$A378),'2-1 采购订单物料明细表报表导出'!$H:$H,0))</f>
        <v>0</v>
      </c>
    </row>
    <row r="379" ht="16.5" spans="1:15">
      <c r="A379" s="17" t="s">
        <v>3795</v>
      </c>
      <c r="B379" s="47" t="s">
        <v>2120</v>
      </c>
      <c r="C379" s="48" t="s">
        <v>2121</v>
      </c>
      <c r="D379" s="46" cm="1">
        <f t="array" ref="D379">SUM(IF((LEFT('2-1 采购订单物料明细表报表导出'!$K:$K,7)=D$1)*('2-1 采购订单物料明细表报表导出'!$D:$D=$A379),'2-1 采购订单物料明细表报表导出'!$H:$H,0))</f>
        <v>0</v>
      </c>
      <c r="E379" s="46" cm="1">
        <f t="array" ref="E379">SUM(IF((LEFT('2-1 采购订单物料明细表报表导出'!$K:$K,7)=E$1)*('2-1 采购订单物料明细表报表导出'!$D:$D=$A379),'2-1 采购订单物料明细表报表导出'!$H:$H,0))</f>
        <v>0</v>
      </c>
      <c r="F379" s="46" cm="1">
        <f t="array" ref="F379">SUM(IF((LEFT('2-1 采购订单物料明细表报表导出'!$K:$K,7)=F$1)*('2-1 采购订单物料明细表报表导出'!$D:$D=$A379),'2-1 采购订单物料明细表报表导出'!$H:$H,0))</f>
        <v>0</v>
      </c>
      <c r="G379" s="46" cm="1">
        <f t="array" ref="G379">SUM(IF((LEFT('2-1 采购订单物料明细表报表导出'!$K:$K,7)=G$1)*('2-1 采购订单物料明细表报表导出'!$D:$D=$A379),'2-1 采购订单物料明细表报表导出'!$H:$H,0))</f>
        <v>0</v>
      </c>
      <c r="H379" s="46" cm="1">
        <f t="array" ref="H379">SUM(IF((LEFT('2-1 采购订单物料明细表报表导出'!$K:$K,7)=H$1)*('2-1 采购订单物料明细表报表导出'!$D:$D=$A379),'2-1 采购订单物料明细表报表导出'!$H:$H,0))</f>
        <v>0</v>
      </c>
      <c r="I379" s="46" cm="1">
        <f t="array" ref="I379">SUM(IF((LEFT('2-1 采购订单物料明细表报表导出'!$K:$K,7)=I$1)*('2-1 采购订单物料明细表报表导出'!$D:$D=$A379),'2-1 采购订单物料明细表报表导出'!$H:$H,0))</f>
        <v>0</v>
      </c>
      <c r="J379" s="46" cm="1">
        <f t="array" ref="J379">SUM(IF((LEFT('2-1 采购订单物料明细表报表导出'!$K:$K,7)=J$1)*('2-1 采购订单物料明细表报表导出'!$D:$D=$A379),'2-1 采购订单物料明细表报表导出'!$H:$H,0))</f>
        <v>0</v>
      </c>
      <c r="K379" s="46" cm="1">
        <f t="array" ref="K379">SUM(IF((LEFT('2-1 采购订单物料明细表报表导出'!$K:$K,7)=K$1)*('2-1 采购订单物料明细表报表导出'!$D:$D=$A379),'2-1 采购订单物料明细表报表导出'!$H:$H,0))</f>
        <v>0</v>
      </c>
      <c r="L379" s="46" cm="1">
        <f t="array" ref="L379">SUM(IF((LEFT('2-1 采购订单物料明细表报表导出'!$K:$K,7)=L$1)*('2-1 采购订单物料明细表报表导出'!$D:$D=$A379),'2-1 采购订单物料明细表报表导出'!$H:$H,0))</f>
        <v>0</v>
      </c>
      <c r="M379" s="46" cm="1">
        <f t="array" ref="M379">SUM(IF((LEFT('2-1 采购订单物料明细表报表导出'!$K:$K,7)=M$1)*('2-1 采购订单物料明细表报表导出'!$D:$D=$A379),'2-1 采购订单物料明细表报表导出'!$H:$H,0))</f>
        <v>0</v>
      </c>
      <c r="N379" s="46" cm="1">
        <f t="array" ref="N379">SUM(IF((LEFT('2-1 采购订单物料明细表报表导出'!$K:$K,7)=N$1)*('2-1 采购订单物料明细表报表导出'!$D:$D=$A379),'2-1 采购订单物料明细表报表导出'!$H:$H,0))</f>
        <v>0</v>
      </c>
      <c r="O379" s="46" cm="1">
        <f t="array" ref="O379">SUM(IF((LEFT('2-1 采购订单物料明细表报表导出'!$K:$K,7)=O$1)*('2-1 采购订单物料明细表报表导出'!$D:$D=$A379),'2-1 采购订单物料明细表报表导出'!$H:$H,0))</f>
        <v>0</v>
      </c>
    </row>
    <row r="380" ht="16.5" spans="1:15">
      <c r="A380" s="17" t="s">
        <v>3796</v>
      </c>
      <c r="B380" s="47" t="s">
        <v>2120</v>
      </c>
      <c r="C380" s="48" t="s">
        <v>2121</v>
      </c>
      <c r="D380" s="46" cm="1">
        <f t="array" ref="D380">SUM(IF((LEFT('2-1 采购订单物料明细表报表导出'!$K:$K,7)=D$1)*('2-1 采购订单物料明细表报表导出'!$D:$D=$A380),'2-1 采购订单物料明细表报表导出'!$H:$H,0))</f>
        <v>0</v>
      </c>
      <c r="E380" s="46" cm="1">
        <f t="array" ref="E380">SUM(IF((LEFT('2-1 采购订单物料明细表报表导出'!$K:$K,7)=E$1)*('2-1 采购订单物料明细表报表导出'!$D:$D=$A380),'2-1 采购订单物料明细表报表导出'!$H:$H,0))</f>
        <v>0</v>
      </c>
      <c r="F380" s="46" cm="1">
        <f t="array" ref="F380">SUM(IF((LEFT('2-1 采购订单物料明细表报表导出'!$K:$K,7)=F$1)*('2-1 采购订单物料明细表报表导出'!$D:$D=$A380),'2-1 采购订单物料明细表报表导出'!$H:$H,0))</f>
        <v>0</v>
      </c>
      <c r="G380" s="46" cm="1">
        <f t="array" ref="G380">SUM(IF((LEFT('2-1 采购订单物料明细表报表导出'!$K:$K,7)=G$1)*('2-1 采购订单物料明细表报表导出'!$D:$D=$A380),'2-1 采购订单物料明细表报表导出'!$H:$H,0))</f>
        <v>0</v>
      </c>
      <c r="H380" s="46" cm="1">
        <f t="array" ref="H380">SUM(IF((LEFT('2-1 采购订单物料明细表报表导出'!$K:$K,7)=H$1)*('2-1 采购订单物料明细表报表导出'!$D:$D=$A380),'2-1 采购订单物料明细表报表导出'!$H:$H,0))</f>
        <v>0</v>
      </c>
      <c r="I380" s="46" cm="1">
        <f t="array" ref="I380">SUM(IF((LEFT('2-1 采购订单物料明细表报表导出'!$K:$K,7)=I$1)*('2-1 采购订单物料明细表报表导出'!$D:$D=$A380),'2-1 采购订单物料明细表报表导出'!$H:$H,0))</f>
        <v>0</v>
      </c>
      <c r="J380" s="46" cm="1">
        <f t="array" ref="J380">SUM(IF((LEFT('2-1 采购订单物料明细表报表导出'!$K:$K,7)=J$1)*('2-1 采购订单物料明细表报表导出'!$D:$D=$A380),'2-1 采购订单物料明细表报表导出'!$H:$H,0))</f>
        <v>0</v>
      </c>
      <c r="K380" s="46" cm="1">
        <f t="array" ref="K380">SUM(IF((LEFT('2-1 采购订单物料明细表报表导出'!$K:$K,7)=K$1)*('2-1 采购订单物料明细表报表导出'!$D:$D=$A380),'2-1 采购订单物料明细表报表导出'!$H:$H,0))</f>
        <v>0</v>
      </c>
      <c r="L380" s="46" cm="1">
        <f t="array" ref="L380">SUM(IF((LEFT('2-1 采购订单物料明细表报表导出'!$K:$K,7)=L$1)*('2-1 采购订单物料明细表报表导出'!$D:$D=$A380),'2-1 采购订单物料明细表报表导出'!$H:$H,0))</f>
        <v>0</v>
      </c>
      <c r="M380" s="46" cm="1">
        <f t="array" ref="M380">SUM(IF((LEFT('2-1 采购订单物料明细表报表导出'!$K:$K,7)=M$1)*('2-1 采购订单物料明细表报表导出'!$D:$D=$A380),'2-1 采购订单物料明细表报表导出'!$H:$H,0))</f>
        <v>0</v>
      </c>
      <c r="N380" s="46" cm="1">
        <f t="array" ref="N380">SUM(IF((LEFT('2-1 采购订单物料明细表报表导出'!$K:$K,7)=N$1)*('2-1 采购订单物料明细表报表导出'!$D:$D=$A380),'2-1 采购订单物料明细表报表导出'!$H:$H,0))</f>
        <v>0</v>
      </c>
      <c r="O380" s="46" cm="1">
        <f t="array" ref="O380">SUM(IF((LEFT('2-1 采购订单物料明细表报表导出'!$K:$K,7)=O$1)*('2-1 采购订单物料明细表报表导出'!$D:$D=$A380),'2-1 采购订单物料明细表报表导出'!$H:$H,0))</f>
        <v>0</v>
      </c>
    </row>
    <row r="381" ht="16.5" spans="1:15">
      <c r="A381" s="17" t="s">
        <v>2874</v>
      </c>
      <c r="B381" s="47" t="s">
        <v>2120</v>
      </c>
      <c r="C381" s="48" t="s">
        <v>2121</v>
      </c>
      <c r="D381" s="46" cm="1">
        <f t="array" ref="D381">SUM(IF((LEFT('2-1 采购订单物料明细表报表导出'!$K:$K,7)=D$1)*('2-1 采购订单物料明细表报表导出'!$D:$D=$A381),'2-1 采购订单物料明细表报表导出'!$H:$H,0))</f>
        <v>0</v>
      </c>
      <c r="E381" s="46" cm="1">
        <f t="array" ref="E381">SUM(IF((LEFT('2-1 采购订单物料明细表报表导出'!$K:$K,7)=E$1)*('2-1 采购订单物料明细表报表导出'!$D:$D=$A381),'2-1 采购订单物料明细表报表导出'!$H:$H,0))</f>
        <v>0</v>
      </c>
      <c r="F381" s="46" cm="1">
        <f t="array" ref="F381">SUM(IF((LEFT('2-1 采购订单物料明细表报表导出'!$K:$K,7)=F$1)*('2-1 采购订单物料明细表报表导出'!$D:$D=$A381),'2-1 采购订单物料明细表报表导出'!$H:$H,0))</f>
        <v>0</v>
      </c>
      <c r="G381" s="46" cm="1">
        <f t="array" ref="G381">SUM(IF((LEFT('2-1 采购订单物料明细表报表导出'!$K:$K,7)=G$1)*('2-1 采购订单物料明细表报表导出'!$D:$D=$A381),'2-1 采购订单物料明细表报表导出'!$H:$H,0))</f>
        <v>0</v>
      </c>
      <c r="H381" s="46" cm="1">
        <f t="array" ref="H381">SUM(IF((LEFT('2-1 采购订单物料明细表报表导出'!$K:$K,7)=H$1)*('2-1 采购订单物料明细表报表导出'!$D:$D=$A381),'2-1 采购订单物料明细表报表导出'!$H:$H,0))</f>
        <v>0</v>
      </c>
      <c r="I381" s="46" cm="1">
        <f t="array" ref="I381">SUM(IF((LEFT('2-1 采购订单物料明细表报表导出'!$K:$K,7)=I$1)*('2-1 采购订单物料明细表报表导出'!$D:$D=$A381),'2-1 采购订单物料明细表报表导出'!$H:$H,0))</f>
        <v>106.2</v>
      </c>
      <c r="J381" s="46" cm="1">
        <f t="array" ref="J381">SUM(IF((LEFT('2-1 采购订单物料明细表报表导出'!$K:$K,7)=J$1)*('2-1 采购订单物料明细表报表导出'!$D:$D=$A381),'2-1 采购订单物料明细表报表导出'!$H:$H,0))</f>
        <v>0</v>
      </c>
      <c r="K381" s="46" cm="1">
        <f t="array" ref="K381">SUM(IF((LEFT('2-1 采购订单物料明细表报表导出'!$K:$K,7)=K$1)*('2-1 采购订单物料明细表报表导出'!$D:$D=$A381),'2-1 采购订单物料明细表报表导出'!$H:$H,0))</f>
        <v>0</v>
      </c>
      <c r="L381" s="46" cm="1">
        <f t="array" ref="L381">SUM(IF((LEFT('2-1 采购订单物料明细表报表导出'!$K:$K,7)=L$1)*('2-1 采购订单物料明细表报表导出'!$D:$D=$A381),'2-1 采购订单物料明细表报表导出'!$H:$H,0))</f>
        <v>0</v>
      </c>
      <c r="M381" s="46" cm="1">
        <f t="array" ref="M381">SUM(IF((LEFT('2-1 采购订单物料明细表报表导出'!$K:$K,7)=M$1)*('2-1 采购订单物料明细表报表导出'!$D:$D=$A381),'2-1 采购订单物料明细表报表导出'!$H:$H,0))</f>
        <v>0</v>
      </c>
      <c r="N381" s="46" cm="1">
        <f t="array" ref="N381">SUM(IF((LEFT('2-1 采购订单物料明细表报表导出'!$K:$K,7)=N$1)*('2-1 采购订单物料明细表报表导出'!$D:$D=$A381),'2-1 采购订单物料明细表报表导出'!$H:$H,0))</f>
        <v>0</v>
      </c>
      <c r="O381" s="46" cm="1">
        <f t="array" ref="O381">SUM(IF((LEFT('2-1 采购订单物料明细表报表导出'!$K:$K,7)=O$1)*('2-1 采购订单物料明细表报表导出'!$D:$D=$A381),'2-1 采购订单物料明细表报表导出'!$H:$H,0))</f>
        <v>0</v>
      </c>
    </row>
    <row r="382" ht="16.5" spans="1:15">
      <c r="A382" s="17" t="s">
        <v>3797</v>
      </c>
      <c r="B382" s="47" t="s">
        <v>2120</v>
      </c>
      <c r="C382" s="48" t="s">
        <v>2121</v>
      </c>
      <c r="D382" s="46" cm="1">
        <f t="array" ref="D382">SUM(IF((LEFT('2-1 采购订单物料明细表报表导出'!$K:$K,7)=D$1)*('2-1 采购订单物料明细表报表导出'!$D:$D=$A382),'2-1 采购订单物料明细表报表导出'!$H:$H,0))</f>
        <v>0</v>
      </c>
      <c r="E382" s="46" cm="1">
        <f t="array" ref="E382">SUM(IF((LEFT('2-1 采购订单物料明细表报表导出'!$K:$K,7)=E$1)*('2-1 采购订单物料明细表报表导出'!$D:$D=$A382),'2-1 采购订单物料明细表报表导出'!$H:$H,0))</f>
        <v>0</v>
      </c>
      <c r="F382" s="46" cm="1">
        <f t="array" ref="F382">SUM(IF((LEFT('2-1 采购订单物料明细表报表导出'!$K:$K,7)=F$1)*('2-1 采购订单物料明细表报表导出'!$D:$D=$A382),'2-1 采购订单物料明细表报表导出'!$H:$H,0))</f>
        <v>0</v>
      </c>
      <c r="G382" s="46" cm="1">
        <f t="array" ref="G382">SUM(IF((LEFT('2-1 采购订单物料明细表报表导出'!$K:$K,7)=G$1)*('2-1 采购订单物料明细表报表导出'!$D:$D=$A382),'2-1 采购订单物料明细表报表导出'!$H:$H,0))</f>
        <v>0</v>
      </c>
      <c r="H382" s="46" cm="1">
        <f t="array" ref="H382">SUM(IF((LEFT('2-1 采购订单物料明细表报表导出'!$K:$K,7)=H$1)*('2-1 采购订单物料明细表报表导出'!$D:$D=$A382),'2-1 采购订单物料明细表报表导出'!$H:$H,0))</f>
        <v>0</v>
      </c>
      <c r="I382" s="46" cm="1">
        <f t="array" ref="I382">SUM(IF((LEFT('2-1 采购订单物料明细表报表导出'!$K:$K,7)=I$1)*('2-1 采购订单物料明细表报表导出'!$D:$D=$A382),'2-1 采购订单物料明细表报表导出'!$H:$H,0))</f>
        <v>0</v>
      </c>
      <c r="J382" s="46" cm="1">
        <f t="array" ref="J382">SUM(IF((LEFT('2-1 采购订单物料明细表报表导出'!$K:$K,7)=J$1)*('2-1 采购订单物料明细表报表导出'!$D:$D=$A382),'2-1 采购订单物料明细表报表导出'!$H:$H,0))</f>
        <v>0</v>
      </c>
      <c r="K382" s="46" cm="1">
        <f t="array" ref="K382">SUM(IF((LEFT('2-1 采购订单物料明细表报表导出'!$K:$K,7)=K$1)*('2-1 采购订单物料明细表报表导出'!$D:$D=$A382),'2-1 采购订单物料明细表报表导出'!$H:$H,0))</f>
        <v>0</v>
      </c>
      <c r="L382" s="46" cm="1">
        <f t="array" ref="L382">SUM(IF((LEFT('2-1 采购订单物料明细表报表导出'!$K:$K,7)=L$1)*('2-1 采购订单物料明细表报表导出'!$D:$D=$A382),'2-1 采购订单物料明细表报表导出'!$H:$H,0))</f>
        <v>0</v>
      </c>
      <c r="M382" s="46" cm="1">
        <f t="array" ref="M382">SUM(IF((LEFT('2-1 采购订单物料明细表报表导出'!$K:$K,7)=M$1)*('2-1 采购订单物料明细表报表导出'!$D:$D=$A382),'2-1 采购订单物料明细表报表导出'!$H:$H,0))</f>
        <v>0</v>
      </c>
      <c r="N382" s="46" cm="1">
        <f t="array" ref="N382">SUM(IF((LEFT('2-1 采购订单物料明细表报表导出'!$K:$K,7)=N$1)*('2-1 采购订单物料明细表报表导出'!$D:$D=$A382),'2-1 采购订单物料明细表报表导出'!$H:$H,0))</f>
        <v>0</v>
      </c>
      <c r="O382" s="46" cm="1">
        <f t="array" ref="O382">SUM(IF((LEFT('2-1 采购订单物料明细表报表导出'!$K:$K,7)=O$1)*('2-1 采购订单物料明细表报表导出'!$D:$D=$A382),'2-1 采购订单物料明细表报表导出'!$H:$H,0))</f>
        <v>0</v>
      </c>
    </row>
    <row r="383" ht="16.5" spans="1:15">
      <c r="A383" s="17" t="s">
        <v>3798</v>
      </c>
      <c r="B383" s="47" t="s">
        <v>2120</v>
      </c>
      <c r="C383" s="48" t="s">
        <v>2121</v>
      </c>
      <c r="D383" s="46" cm="1">
        <f t="array" ref="D383">SUM(IF((LEFT('2-1 采购订单物料明细表报表导出'!$K:$K,7)=D$1)*('2-1 采购订单物料明细表报表导出'!$D:$D=$A383),'2-1 采购订单物料明细表报表导出'!$H:$H,0))</f>
        <v>0</v>
      </c>
      <c r="E383" s="46" cm="1">
        <f t="array" ref="E383">SUM(IF((LEFT('2-1 采购订单物料明细表报表导出'!$K:$K,7)=E$1)*('2-1 采购订单物料明细表报表导出'!$D:$D=$A383),'2-1 采购订单物料明细表报表导出'!$H:$H,0))</f>
        <v>0</v>
      </c>
      <c r="F383" s="46" cm="1">
        <f t="array" ref="F383">SUM(IF((LEFT('2-1 采购订单物料明细表报表导出'!$K:$K,7)=F$1)*('2-1 采购订单物料明细表报表导出'!$D:$D=$A383),'2-1 采购订单物料明细表报表导出'!$H:$H,0))</f>
        <v>0</v>
      </c>
      <c r="G383" s="46" cm="1">
        <f t="array" ref="G383">SUM(IF((LEFT('2-1 采购订单物料明细表报表导出'!$K:$K,7)=G$1)*('2-1 采购订单物料明细表报表导出'!$D:$D=$A383),'2-1 采购订单物料明细表报表导出'!$H:$H,0))</f>
        <v>0</v>
      </c>
      <c r="H383" s="46" cm="1">
        <f t="array" ref="H383">SUM(IF((LEFT('2-1 采购订单物料明细表报表导出'!$K:$K,7)=H$1)*('2-1 采购订单物料明细表报表导出'!$D:$D=$A383),'2-1 采购订单物料明细表报表导出'!$H:$H,0))</f>
        <v>0</v>
      </c>
      <c r="I383" s="46" cm="1">
        <f t="array" ref="I383">SUM(IF((LEFT('2-1 采购订单物料明细表报表导出'!$K:$K,7)=I$1)*('2-1 采购订单物料明细表报表导出'!$D:$D=$A383),'2-1 采购订单物料明细表报表导出'!$H:$H,0))</f>
        <v>0</v>
      </c>
      <c r="J383" s="46" cm="1">
        <f t="array" ref="J383">SUM(IF((LEFT('2-1 采购订单物料明细表报表导出'!$K:$K,7)=J$1)*('2-1 采购订单物料明细表报表导出'!$D:$D=$A383),'2-1 采购订单物料明细表报表导出'!$H:$H,0))</f>
        <v>0</v>
      </c>
      <c r="K383" s="46" cm="1">
        <f t="array" ref="K383">SUM(IF((LEFT('2-1 采购订单物料明细表报表导出'!$K:$K,7)=K$1)*('2-1 采购订单物料明细表报表导出'!$D:$D=$A383),'2-1 采购订单物料明细表报表导出'!$H:$H,0))</f>
        <v>0</v>
      </c>
      <c r="L383" s="46" cm="1">
        <f t="array" ref="L383">SUM(IF((LEFT('2-1 采购订单物料明细表报表导出'!$K:$K,7)=L$1)*('2-1 采购订单物料明细表报表导出'!$D:$D=$A383),'2-1 采购订单物料明细表报表导出'!$H:$H,0))</f>
        <v>0</v>
      </c>
      <c r="M383" s="46" cm="1">
        <f t="array" ref="M383">SUM(IF((LEFT('2-1 采购订单物料明细表报表导出'!$K:$K,7)=M$1)*('2-1 采购订单物料明细表报表导出'!$D:$D=$A383),'2-1 采购订单物料明细表报表导出'!$H:$H,0))</f>
        <v>0</v>
      </c>
      <c r="N383" s="46" cm="1">
        <f t="array" ref="N383">SUM(IF((LEFT('2-1 采购订单物料明细表报表导出'!$K:$K,7)=N$1)*('2-1 采购订单物料明细表报表导出'!$D:$D=$A383),'2-1 采购订单物料明细表报表导出'!$H:$H,0))</f>
        <v>0</v>
      </c>
      <c r="O383" s="46" cm="1">
        <f t="array" ref="O383">SUM(IF((LEFT('2-1 采购订单物料明细表报表导出'!$K:$K,7)=O$1)*('2-1 采购订单物料明细表报表导出'!$D:$D=$A383),'2-1 采购订单物料明细表报表导出'!$H:$H,0))</f>
        <v>0</v>
      </c>
    </row>
    <row r="384" ht="16.5" spans="1:15">
      <c r="A384" s="49" t="s">
        <v>3799</v>
      </c>
      <c r="B384" s="47" t="s">
        <v>2120</v>
      </c>
      <c r="C384" s="48" t="s">
        <v>2121</v>
      </c>
      <c r="D384" s="46" cm="1">
        <f t="array" ref="D384">SUM(IF((LEFT('2-1 采购订单物料明细表报表导出'!$K:$K,7)=D$1)*('2-1 采购订单物料明细表报表导出'!$D:$D=$A384),'2-1 采购订单物料明细表报表导出'!$H:$H,0))</f>
        <v>0</v>
      </c>
      <c r="E384" s="46" cm="1">
        <f t="array" ref="E384">SUM(IF((LEFT('2-1 采购订单物料明细表报表导出'!$K:$K,7)=E$1)*('2-1 采购订单物料明细表报表导出'!$D:$D=$A384),'2-1 采购订单物料明细表报表导出'!$H:$H,0))</f>
        <v>0</v>
      </c>
      <c r="F384" s="46" cm="1">
        <f t="array" ref="F384">SUM(IF((LEFT('2-1 采购订单物料明细表报表导出'!$K:$K,7)=F$1)*('2-1 采购订单物料明细表报表导出'!$D:$D=$A384),'2-1 采购订单物料明细表报表导出'!$H:$H,0))</f>
        <v>0</v>
      </c>
      <c r="G384" s="46" cm="1">
        <f t="array" ref="G384">SUM(IF((LEFT('2-1 采购订单物料明细表报表导出'!$K:$K,7)=G$1)*('2-1 采购订单物料明细表报表导出'!$D:$D=$A384),'2-1 采购订单物料明细表报表导出'!$H:$H,0))</f>
        <v>0</v>
      </c>
      <c r="H384" s="46" cm="1">
        <f t="array" ref="H384">SUM(IF((LEFT('2-1 采购订单物料明细表报表导出'!$K:$K,7)=H$1)*('2-1 采购订单物料明细表报表导出'!$D:$D=$A384),'2-1 采购订单物料明细表报表导出'!$H:$H,0))</f>
        <v>0</v>
      </c>
      <c r="I384" s="46" cm="1">
        <f t="array" ref="I384">SUM(IF((LEFT('2-1 采购订单物料明细表报表导出'!$K:$K,7)=I$1)*('2-1 采购订单物料明细表报表导出'!$D:$D=$A384),'2-1 采购订单物料明细表报表导出'!$H:$H,0))</f>
        <v>0</v>
      </c>
      <c r="J384" s="46" cm="1">
        <f t="array" ref="J384">SUM(IF((LEFT('2-1 采购订单物料明细表报表导出'!$K:$K,7)=J$1)*('2-1 采购订单物料明细表报表导出'!$D:$D=$A384),'2-1 采购订单物料明细表报表导出'!$H:$H,0))</f>
        <v>0</v>
      </c>
      <c r="K384" s="46" cm="1">
        <f t="array" ref="K384">SUM(IF((LEFT('2-1 采购订单物料明细表报表导出'!$K:$K,7)=K$1)*('2-1 采购订单物料明细表报表导出'!$D:$D=$A384),'2-1 采购订单物料明细表报表导出'!$H:$H,0))</f>
        <v>0</v>
      </c>
      <c r="L384" s="46" cm="1">
        <f t="array" ref="L384">SUM(IF((LEFT('2-1 采购订单物料明细表报表导出'!$K:$K,7)=L$1)*('2-1 采购订单物料明细表报表导出'!$D:$D=$A384),'2-1 采购订单物料明细表报表导出'!$H:$H,0))</f>
        <v>0</v>
      </c>
      <c r="M384" s="46" cm="1">
        <f t="array" ref="M384">SUM(IF((LEFT('2-1 采购订单物料明细表报表导出'!$K:$K,7)=M$1)*('2-1 采购订单物料明细表报表导出'!$D:$D=$A384),'2-1 采购订单物料明细表报表导出'!$H:$H,0))</f>
        <v>0</v>
      </c>
      <c r="N384" s="46" cm="1">
        <f t="array" ref="N384">SUM(IF((LEFT('2-1 采购订单物料明细表报表导出'!$K:$K,7)=N$1)*('2-1 采购订单物料明细表报表导出'!$D:$D=$A384),'2-1 采购订单物料明细表报表导出'!$H:$H,0))</f>
        <v>0</v>
      </c>
      <c r="O384" s="46" cm="1">
        <f t="array" ref="O384">SUM(IF((LEFT('2-1 采购订单物料明细表报表导出'!$K:$K,7)=O$1)*('2-1 采购订单物料明细表报表导出'!$D:$D=$A384),'2-1 采购订单物料明细表报表导出'!$H:$H,0))</f>
        <v>0</v>
      </c>
    </row>
    <row r="385" ht="16.5" spans="1:15">
      <c r="A385" s="49" t="s">
        <v>3800</v>
      </c>
      <c r="B385" s="47" t="s">
        <v>2120</v>
      </c>
      <c r="C385" s="48" t="s">
        <v>2121</v>
      </c>
      <c r="D385" s="46" cm="1">
        <f t="array" ref="D385">SUM(IF((LEFT('2-1 采购订单物料明细表报表导出'!$K:$K,7)=D$1)*('2-1 采购订单物料明细表报表导出'!$D:$D=$A385),'2-1 采购订单物料明细表报表导出'!$H:$H,0))</f>
        <v>0</v>
      </c>
      <c r="E385" s="46" cm="1">
        <f t="array" ref="E385">SUM(IF((LEFT('2-1 采购订单物料明细表报表导出'!$K:$K,7)=E$1)*('2-1 采购订单物料明细表报表导出'!$D:$D=$A385),'2-1 采购订单物料明细表报表导出'!$H:$H,0))</f>
        <v>0</v>
      </c>
      <c r="F385" s="46" cm="1">
        <f t="array" ref="F385">SUM(IF((LEFT('2-1 采购订单物料明细表报表导出'!$K:$K,7)=F$1)*('2-1 采购订单物料明细表报表导出'!$D:$D=$A385),'2-1 采购订单物料明细表报表导出'!$H:$H,0))</f>
        <v>0</v>
      </c>
      <c r="G385" s="46" cm="1">
        <f t="array" ref="G385">SUM(IF((LEFT('2-1 采购订单物料明细表报表导出'!$K:$K,7)=G$1)*('2-1 采购订单物料明细表报表导出'!$D:$D=$A385),'2-1 采购订单物料明细表报表导出'!$H:$H,0))</f>
        <v>0</v>
      </c>
      <c r="H385" s="46" cm="1">
        <f t="array" ref="H385">SUM(IF((LEFT('2-1 采购订单物料明细表报表导出'!$K:$K,7)=H$1)*('2-1 采购订单物料明细表报表导出'!$D:$D=$A385),'2-1 采购订单物料明细表报表导出'!$H:$H,0))</f>
        <v>0</v>
      </c>
      <c r="I385" s="46" cm="1">
        <f t="array" ref="I385">SUM(IF((LEFT('2-1 采购订单物料明细表报表导出'!$K:$K,7)=I$1)*('2-1 采购订单物料明细表报表导出'!$D:$D=$A385),'2-1 采购订单物料明细表报表导出'!$H:$H,0))</f>
        <v>0</v>
      </c>
      <c r="J385" s="46" cm="1">
        <f t="array" ref="J385">SUM(IF((LEFT('2-1 采购订单物料明细表报表导出'!$K:$K,7)=J$1)*('2-1 采购订单物料明细表报表导出'!$D:$D=$A385),'2-1 采购订单物料明细表报表导出'!$H:$H,0))</f>
        <v>0</v>
      </c>
      <c r="K385" s="46" cm="1">
        <f t="array" ref="K385">SUM(IF((LEFT('2-1 采购订单物料明细表报表导出'!$K:$K,7)=K$1)*('2-1 采购订单物料明细表报表导出'!$D:$D=$A385),'2-1 采购订单物料明细表报表导出'!$H:$H,0))</f>
        <v>0</v>
      </c>
      <c r="L385" s="46" cm="1">
        <f t="array" ref="L385">SUM(IF((LEFT('2-1 采购订单物料明细表报表导出'!$K:$K,7)=L$1)*('2-1 采购订单物料明细表报表导出'!$D:$D=$A385),'2-1 采购订单物料明细表报表导出'!$H:$H,0))</f>
        <v>0</v>
      </c>
      <c r="M385" s="46" cm="1">
        <f t="array" ref="M385">SUM(IF((LEFT('2-1 采购订单物料明细表报表导出'!$K:$K,7)=M$1)*('2-1 采购订单物料明细表报表导出'!$D:$D=$A385),'2-1 采购订单物料明细表报表导出'!$H:$H,0))</f>
        <v>0</v>
      </c>
      <c r="N385" s="46" cm="1">
        <f t="array" ref="N385">SUM(IF((LEFT('2-1 采购订单物料明细表报表导出'!$K:$K,7)=N$1)*('2-1 采购订单物料明细表报表导出'!$D:$D=$A385),'2-1 采购订单物料明细表报表导出'!$H:$H,0))</f>
        <v>0</v>
      </c>
      <c r="O385" s="46" cm="1">
        <f t="array" ref="O385">SUM(IF((LEFT('2-1 采购订单物料明细表报表导出'!$K:$K,7)=O$1)*('2-1 采购订单物料明细表报表导出'!$D:$D=$A385),'2-1 采购订单物料明细表报表导出'!$H:$H,0))</f>
        <v>0</v>
      </c>
    </row>
    <row r="386" ht="16.5" spans="1:15">
      <c r="A386" s="17" t="s">
        <v>3058</v>
      </c>
      <c r="B386" s="47" t="s">
        <v>2120</v>
      </c>
      <c r="C386" s="48" t="s">
        <v>2121</v>
      </c>
      <c r="D386" s="46" cm="1">
        <f t="array" ref="D386">SUM(IF((LEFT('2-1 采购订单物料明细表报表导出'!$K:$K,7)=D$1)*('2-1 采购订单物料明细表报表导出'!$D:$D=$A386),'2-1 采购订单物料明细表报表导出'!$H:$H,0))</f>
        <v>0</v>
      </c>
      <c r="E386" s="46" cm="1">
        <f t="array" ref="E386">SUM(IF((LEFT('2-1 采购订单物料明细表报表导出'!$K:$K,7)=E$1)*('2-1 采购订单物料明细表报表导出'!$D:$D=$A386),'2-1 采购订单物料明细表报表导出'!$H:$H,0))</f>
        <v>0</v>
      </c>
      <c r="F386" s="46" cm="1">
        <f t="array" ref="F386">SUM(IF((LEFT('2-1 采购订单物料明细表报表导出'!$K:$K,7)=F$1)*('2-1 采购订单物料明细表报表导出'!$D:$D=$A386),'2-1 采购订单物料明细表报表导出'!$H:$H,0))</f>
        <v>153.8</v>
      </c>
      <c r="G386" s="46" cm="1">
        <f t="array" ref="G386">SUM(IF((LEFT('2-1 采购订单物料明细表报表导出'!$K:$K,7)=G$1)*('2-1 采购订单物料明细表报表导出'!$D:$D=$A386),'2-1 采购订单物料明细表报表导出'!$H:$H,0))</f>
        <v>0</v>
      </c>
      <c r="H386" s="46" cm="1">
        <f t="array" ref="H386">SUM(IF((LEFT('2-1 采购订单物料明细表报表导出'!$K:$K,7)=H$1)*('2-1 采购订单物料明细表报表导出'!$D:$D=$A386),'2-1 采购订单物料明细表报表导出'!$H:$H,0))</f>
        <v>0</v>
      </c>
      <c r="I386" s="46" cm="1">
        <f t="array" ref="I386">SUM(IF((LEFT('2-1 采购订单物料明细表报表导出'!$K:$K,7)=I$1)*('2-1 采购订单物料明细表报表导出'!$D:$D=$A386),'2-1 采购订单物料明细表报表导出'!$H:$H,0))</f>
        <v>0</v>
      </c>
      <c r="J386" s="46" cm="1">
        <f t="array" ref="J386">SUM(IF((LEFT('2-1 采购订单物料明细表报表导出'!$K:$K,7)=J$1)*('2-1 采购订单物料明细表报表导出'!$D:$D=$A386),'2-1 采购订单物料明细表报表导出'!$H:$H,0))</f>
        <v>0</v>
      </c>
      <c r="K386" s="46" cm="1">
        <f t="array" ref="K386">SUM(IF((LEFT('2-1 采购订单物料明细表报表导出'!$K:$K,7)=K$1)*('2-1 采购订单物料明细表报表导出'!$D:$D=$A386),'2-1 采购订单物料明细表报表导出'!$H:$H,0))</f>
        <v>0</v>
      </c>
      <c r="L386" s="46" cm="1">
        <f t="array" ref="L386">SUM(IF((LEFT('2-1 采购订单物料明细表报表导出'!$K:$K,7)=L$1)*('2-1 采购订单物料明细表报表导出'!$D:$D=$A386),'2-1 采购订单物料明细表报表导出'!$H:$H,0))</f>
        <v>0</v>
      </c>
      <c r="M386" s="46" cm="1">
        <f t="array" ref="M386">SUM(IF((LEFT('2-1 采购订单物料明细表报表导出'!$K:$K,7)=M$1)*('2-1 采购订单物料明细表报表导出'!$D:$D=$A386),'2-1 采购订单物料明细表报表导出'!$H:$H,0))</f>
        <v>0</v>
      </c>
      <c r="N386" s="46" cm="1">
        <f t="array" ref="N386">SUM(IF((LEFT('2-1 采购订单物料明细表报表导出'!$K:$K,7)=N$1)*('2-1 采购订单物料明细表报表导出'!$D:$D=$A386),'2-1 采购订单物料明细表报表导出'!$H:$H,0))</f>
        <v>0</v>
      </c>
      <c r="O386" s="46" cm="1">
        <f t="array" ref="O386">SUM(IF((LEFT('2-1 采购订单物料明细表报表导出'!$K:$K,7)=O$1)*('2-1 采购订单物料明细表报表导出'!$D:$D=$A386),'2-1 采购订单物料明细表报表导出'!$H:$H,0))</f>
        <v>0</v>
      </c>
    </row>
    <row r="387" ht="16.5" spans="1:15">
      <c r="A387" s="17" t="s">
        <v>3801</v>
      </c>
      <c r="B387" s="47" t="s">
        <v>2120</v>
      </c>
      <c r="C387" s="48" t="s">
        <v>2121</v>
      </c>
      <c r="D387" s="46" cm="1">
        <f t="array" ref="D387">SUM(IF((LEFT('2-1 采购订单物料明细表报表导出'!$K:$K,7)=D$1)*('2-1 采购订单物料明细表报表导出'!$D:$D=$A387),'2-1 采购订单物料明细表报表导出'!$H:$H,0))</f>
        <v>0</v>
      </c>
      <c r="E387" s="46" cm="1">
        <f t="array" ref="E387">SUM(IF((LEFT('2-1 采购订单物料明细表报表导出'!$K:$K,7)=E$1)*('2-1 采购订单物料明细表报表导出'!$D:$D=$A387),'2-1 采购订单物料明细表报表导出'!$H:$H,0))</f>
        <v>0</v>
      </c>
      <c r="F387" s="46" cm="1">
        <f t="array" ref="F387">SUM(IF((LEFT('2-1 采购订单物料明细表报表导出'!$K:$K,7)=F$1)*('2-1 采购订单物料明细表报表导出'!$D:$D=$A387),'2-1 采购订单物料明细表报表导出'!$H:$H,0))</f>
        <v>0</v>
      </c>
      <c r="G387" s="46" cm="1">
        <f t="array" ref="G387">SUM(IF((LEFT('2-1 采购订单物料明细表报表导出'!$K:$K,7)=G$1)*('2-1 采购订单物料明细表报表导出'!$D:$D=$A387),'2-1 采购订单物料明细表报表导出'!$H:$H,0))</f>
        <v>0</v>
      </c>
      <c r="H387" s="46" cm="1">
        <f t="array" ref="H387">SUM(IF((LEFT('2-1 采购订单物料明细表报表导出'!$K:$K,7)=H$1)*('2-1 采购订单物料明细表报表导出'!$D:$D=$A387),'2-1 采购订单物料明细表报表导出'!$H:$H,0))</f>
        <v>0</v>
      </c>
      <c r="I387" s="46" cm="1">
        <f t="array" ref="I387">SUM(IF((LEFT('2-1 采购订单物料明细表报表导出'!$K:$K,7)=I$1)*('2-1 采购订单物料明细表报表导出'!$D:$D=$A387),'2-1 采购订单物料明细表报表导出'!$H:$H,0))</f>
        <v>0</v>
      </c>
      <c r="J387" s="46" cm="1">
        <f t="array" ref="J387">SUM(IF((LEFT('2-1 采购订单物料明细表报表导出'!$K:$K,7)=J$1)*('2-1 采购订单物料明细表报表导出'!$D:$D=$A387),'2-1 采购订单物料明细表报表导出'!$H:$H,0))</f>
        <v>0</v>
      </c>
      <c r="K387" s="46" cm="1">
        <f t="array" ref="K387">SUM(IF((LEFT('2-1 采购订单物料明细表报表导出'!$K:$K,7)=K$1)*('2-1 采购订单物料明细表报表导出'!$D:$D=$A387),'2-1 采购订单物料明细表报表导出'!$H:$H,0))</f>
        <v>0</v>
      </c>
      <c r="L387" s="46" cm="1">
        <f t="array" ref="L387">SUM(IF((LEFT('2-1 采购订单物料明细表报表导出'!$K:$K,7)=L$1)*('2-1 采购订单物料明细表报表导出'!$D:$D=$A387),'2-1 采购订单物料明细表报表导出'!$H:$H,0))</f>
        <v>0</v>
      </c>
      <c r="M387" s="46" cm="1">
        <f t="array" ref="M387">SUM(IF((LEFT('2-1 采购订单物料明细表报表导出'!$K:$K,7)=M$1)*('2-1 采购订单物料明细表报表导出'!$D:$D=$A387),'2-1 采购订单物料明细表报表导出'!$H:$H,0))</f>
        <v>0</v>
      </c>
      <c r="N387" s="46" cm="1">
        <f t="array" ref="N387">SUM(IF((LEFT('2-1 采购订单物料明细表报表导出'!$K:$K,7)=N$1)*('2-1 采购订单物料明细表报表导出'!$D:$D=$A387),'2-1 采购订单物料明细表报表导出'!$H:$H,0))</f>
        <v>0</v>
      </c>
      <c r="O387" s="46" cm="1">
        <f t="array" ref="O387">SUM(IF((LEFT('2-1 采购订单物料明细表报表导出'!$K:$K,7)=O$1)*('2-1 采购订单物料明细表报表导出'!$D:$D=$A387),'2-1 采购订单物料明细表报表导出'!$H:$H,0))</f>
        <v>0</v>
      </c>
    </row>
    <row r="388" ht="16.5" spans="1:15">
      <c r="A388" s="17" t="s">
        <v>3802</v>
      </c>
      <c r="B388" s="47" t="s">
        <v>2120</v>
      </c>
      <c r="C388" s="48" t="s">
        <v>2121</v>
      </c>
      <c r="D388" s="46" cm="1">
        <f t="array" ref="D388">SUM(IF((LEFT('2-1 采购订单物料明细表报表导出'!$K:$K,7)=D$1)*('2-1 采购订单物料明细表报表导出'!$D:$D=$A388),'2-1 采购订单物料明细表报表导出'!$H:$H,0))</f>
        <v>0</v>
      </c>
      <c r="E388" s="46" cm="1">
        <f t="array" ref="E388">SUM(IF((LEFT('2-1 采购订单物料明细表报表导出'!$K:$K,7)=E$1)*('2-1 采购订单物料明细表报表导出'!$D:$D=$A388),'2-1 采购订单物料明细表报表导出'!$H:$H,0))</f>
        <v>0</v>
      </c>
      <c r="F388" s="46" cm="1">
        <f t="array" ref="F388">SUM(IF((LEFT('2-1 采购订单物料明细表报表导出'!$K:$K,7)=F$1)*('2-1 采购订单物料明细表报表导出'!$D:$D=$A388),'2-1 采购订单物料明细表报表导出'!$H:$H,0))</f>
        <v>0</v>
      </c>
      <c r="G388" s="46" cm="1">
        <f t="array" ref="G388">SUM(IF((LEFT('2-1 采购订单物料明细表报表导出'!$K:$K,7)=G$1)*('2-1 采购订单物料明细表报表导出'!$D:$D=$A388),'2-1 采购订单物料明细表报表导出'!$H:$H,0))</f>
        <v>0</v>
      </c>
      <c r="H388" s="46" cm="1">
        <f t="array" ref="H388">SUM(IF((LEFT('2-1 采购订单物料明细表报表导出'!$K:$K,7)=H$1)*('2-1 采购订单物料明细表报表导出'!$D:$D=$A388),'2-1 采购订单物料明细表报表导出'!$H:$H,0))</f>
        <v>0</v>
      </c>
      <c r="I388" s="46" cm="1">
        <f t="array" ref="I388">SUM(IF((LEFT('2-1 采购订单物料明细表报表导出'!$K:$K,7)=I$1)*('2-1 采购订单物料明细表报表导出'!$D:$D=$A388),'2-1 采购订单物料明细表报表导出'!$H:$H,0))</f>
        <v>0</v>
      </c>
      <c r="J388" s="46" cm="1">
        <f t="array" ref="J388">SUM(IF((LEFT('2-1 采购订单物料明细表报表导出'!$K:$K,7)=J$1)*('2-1 采购订单物料明细表报表导出'!$D:$D=$A388),'2-1 采购订单物料明细表报表导出'!$H:$H,0))</f>
        <v>0</v>
      </c>
      <c r="K388" s="46" cm="1">
        <f t="array" ref="K388">SUM(IF((LEFT('2-1 采购订单物料明细表报表导出'!$K:$K,7)=K$1)*('2-1 采购订单物料明细表报表导出'!$D:$D=$A388),'2-1 采购订单物料明细表报表导出'!$H:$H,0))</f>
        <v>0</v>
      </c>
      <c r="L388" s="46" cm="1">
        <f t="array" ref="L388">SUM(IF((LEFT('2-1 采购订单物料明细表报表导出'!$K:$K,7)=L$1)*('2-1 采购订单物料明细表报表导出'!$D:$D=$A388),'2-1 采购订单物料明细表报表导出'!$H:$H,0))</f>
        <v>0</v>
      </c>
      <c r="M388" s="46" cm="1">
        <f t="array" ref="M388">SUM(IF((LEFT('2-1 采购订单物料明细表报表导出'!$K:$K,7)=M$1)*('2-1 采购订单物料明细表报表导出'!$D:$D=$A388),'2-1 采购订单物料明细表报表导出'!$H:$H,0))</f>
        <v>0</v>
      </c>
      <c r="N388" s="46" cm="1">
        <f t="array" ref="N388">SUM(IF((LEFT('2-1 采购订单物料明细表报表导出'!$K:$K,7)=N$1)*('2-1 采购订单物料明细表报表导出'!$D:$D=$A388),'2-1 采购订单物料明细表报表导出'!$H:$H,0))</f>
        <v>0</v>
      </c>
      <c r="O388" s="46" cm="1">
        <f t="array" ref="O388">SUM(IF((LEFT('2-1 采购订单物料明细表报表导出'!$K:$K,7)=O$1)*('2-1 采购订单物料明细表报表导出'!$D:$D=$A388),'2-1 采购订单物料明细表报表导出'!$H:$H,0))</f>
        <v>0</v>
      </c>
    </row>
    <row r="389" ht="16.5" spans="1:15">
      <c r="A389" s="17" t="s">
        <v>3803</v>
      </c>
      <c r="B389" s="47" t="s">
        <v>2120</v>
      </c>
      <c r="C389" s="48" t="s">
        <v>2121</v>
      </c>
      <c r="D389" s="46" cm="1">
        <f t="array" ref="D389">SUM(IF((LEFT('2-1 采购订单物料明细表报表导出'!$K:$K,7)=D$1)*('2-1 采购订单物料明细表报表导出'!$D:$D=$A389),'2-1 采购订单物料明细表报表导出'!$H:$H,0))</f>
        <v>0</v>
      </c>
      <c r="E389" s="46" cm="1">
        <f t="array" ref="E389">SUM(IF((LEFT('2-1 采购订单物料明细表报表导出'!$K:$K,7)=E$1)*('2-1 采购订单物料明细表报表导出'!$D:$D=$A389),'2-1 采购订单物料明细表报表导出'!$H:$H,0))</f>
        <v>0</v>
      </c>
      <c r="F389" s="46" cm="1">
        <f t="array" ref="F389">SUM(IF((LEFT('2-1 采购订单物料明细表报表导出'!$K:$K,7)=F$1)*('2-1 采购订单物料明细表报表导出'!$D:$D=$A389),'2-1 采购订单物料明细表报表导出'!$H:$H,0))</f>
        <v>0</v>
      </c>
      <c r="G389" s="46" cm="1">
        <f t="array" ref="G389">SUM(IF((LEFT('2-1 采购订单物料明细表报表导出'!$K:$K,7)=G$1)*('2-1 采购订单物料明细表报表导出'!$D:$D=$A389),'2-1 采购订单物料明细表报表导出'!$H:$H,0))</f>
        <v>0</v>
      </c>
      <c r="H389" s="46" cm="1">
        <f t="array" ref="H389">SUM(IF((LEFT('2-1 采购订单物料明细表报表导出'!$K:$K,7)=H$1)*('2-1 采购订单物料明细表报表导出'!$D:$D=$A389),'2-1 采购订单物料明细表报表导出'!$H:$H,0))</f>
        <v>0</v>
      </c>
      <c r="I389" s="46" cm="1">
        <f t="array" ref="I389">SUM(IF((LEFT('2-1 采购订单物料明细表报表导出'!$K:$K,7)=I$1)*('2-1 采购订单物料明细表报表导出'!$D:$D=$A389),'2-1 采购订单物料明细表报表导出'!$H:$H,0))</f>
        <v>0</v>
      </c>
      <c r="J389" s="46" cm="1">
        <f t="array" ref="J389">SUM(IF((LEFT('2-1 采购订单物料明细表报表导出'!$K:$K,7)=J$1)*('2-1 采购订单物料明细表报表导出'!$D:$D=$A389),'2-1 采购订单物料明细表报表导出'!$H:$H,0))</f>
        <v>0</v>
      </c>
      <c r="K389" s="46" cm="1">
        <f t="array" ref="K389">SUM(IF((LEFT('2-1 采购订单物料明细表报表导出'!$K:$K,7)=K$1)*('2-1 采购订单物料明细表报表导出'!$D:$D=$A389),'2-1 采购订单物料明细表报表导出'!$H:$H,0))</f>
        <v>0</v>
      </c>
      <c r="L389" s="46" cm="1">
        <f t="array" ref="L389">SUM(IF((LEFT('2-1 采购订单物料明细表报表导出'!$K:$K,7)=L$1)*('2-1 采购订单物料明细表报表导出'!$D:$D=$A389),'2-1 采购订单物料明细表报表导出'!$H:$H,0))</f>
        <v>0</v>
      </c>
      <c r="M389" s="46" cm="1">
        <f t="array" ref="M389">SUM(IF((LEFT('2-1 采购订单物料明细表报表导出'!$K:$K,7)=M$1)*('2-1 采购订单物料明细表报表导出'!$D:$D=$A389),'2-1 采购订单物料明细表报表导出'!$H:$H,0))</f>
        <v>0</v>
      </c>
      <c r="N389" s="46" cm="1">
        <f t="array" ref="N389">SUM(IF((LEFT('2-1 采购订单物料明细表报表导出'!$K:$K,7)=N$1)*('2-1 采购订单物料明细表报表导出'!$D:$D=$A389),'2-1 采购订单物料明细表报表导出'!$H:$H,0))</f>
        <v>0</v>
      </c>
      <c r="O389" s="46" cm="1">
        <f t="array" ref="O389">SUM(IF((LEFT('2-1 采购订单物料明细表报表导出'!$K:$K,7)=O$1)*('2-1 采购订单物料明细表报表导出'!$D:$D=$A389),'2-1 采购订单物料明细表报表导出'!$H:$H,0))</f>
        <v>0</v>
      </c>
    </row>
    <row r="390" ht="16.5" spans="1:15">
      <c r="A390" s="17" t="s">
        <v>3804</v>
      </c>
      <c r="B390" s="47" t="s">
        <v>2120</v>
      </c>
      <c r="C390" s="48" t="s">
        <v>2121</v>
      </c>
      <c r="D390" s="46" cm="1">
        <f t="array" ref="D390">SUM(IF((LEFT('2-1 采购订单物料明细表报表导出'!$K:$K,7)=D$1)*('2-1 采购订单物料明细表报表导出'!$D:$D=$A390),'2-1 采购订单物料明细表报表导出'!$H:$H,0))</f>
        <v>0</v>
      </c>
      <c r="E390" s="46" cm="1">
        <f t="array" ref="E390">SUM(IF((LEFT('2-1 采购订单物料明细表报表导出'!$K:$K,7)=E$1)*('2-1 采购订单物料明细表报表导出'!$D:$D=$A390),'2-1 采购订单物料明细表报表导出'!$H:$H,0))</f>
        <v>0</v>
      </c>
      <c r="F390" s="46" cm="1">
        <f t="array" ref="F390">SUM(IF((LEFT('2-1 采购订单物料明细表报表导出'!$K:$K,7)=F$1)*('2-1 采购订单物料明细表报表导出'!$D:$D=$A390),'2-1 采购订单物料明细表报表导出'!$H:$H,0))</f>
        <v>0</v>
      </c>
      <c r="G390" s="46" cm="1">
        <f t="array" ref="G390">SUM(IF((LEFT('2-1 采购订单物料明细表报表导出'!$K:$K,7)=G$1)*('2-1 采购订单物料明细表报表导出'!$D:$D=$A390),'2-1 采购订单物料明细表报表导出'!$H:$H,0))</f>
        <v>0</v>
      </c>
      <c r="H390" s="46" cm="1">
        <f t="array" ref="H390">SUM(IF((LEFT('2-1 采购订单物料明细表报表导出'!$K:$K,7)=H$1)*('2-1 采购订单物料明细表报表导出'!$D:$D=$A390),'2-1 采购订单物料明细表报表导出'!$H:$H,0))</f>
        <v>0</v>
      </c>
      <c r="I390" s="46" cm="1">
        <f t="array" ref="I390">SUM(IF((LEFT('2-1 采购订单物料明细表报表导出'!$K:$K,7)=I$1)*('2-1 采购订单物料明细表报表导出'!$D:$D=$A390),'2-1 采购订单物料明细表报表导出'!$H:$H,0))</f>
        <v>0</v>
      </c>
      <c r="J390" s="46" cm="1">
        <f t="array" ref="J390">SUM(IF((LEFT('2-1 采购订单物料明细表报表导出'!$K:$K,7)=J$1)*('2-1 采购订单物料明细表报表导出'!$D:$D=$A390),'2-1 采购订单物料明细表报表导出'!$H:$H,0))</f>
        <v>0</v>
      </c>
      <c r="K390" s="46" cm="1">
        <f t="array" ref="K390">SUM(IF((LEFT('2-1 采购订单物料明细表报表导出'!$K:$K,7)=K$1)*('2-1 采购订单物料明细表报表导出'!$D:$D=$A390),'2-1 采购订单物料明细表报表导出'!$H:$H,0))</f>
        <v>0</v>
      </c>
      <c r="L390" s="46" cm="1">
        <f t="array" ref="L390">SUM(IF((LEFT('2-1 采购订单物料明细表报表导出'!$K:$K,7)=L$1)*('2-1 采购订单物料明细表报表导出'!$D:$D=$A390),'2-1 采购订单物料明细表报表导出'!$H:$H,0))</f>
        <v>0</v>
      </c>
      <c r="M390" s="46" cm="1">
        <f t="array" ref="M390">SUM(IF((LEFT('2-1 采购订单物料明细表报表导出'!$K:$K,7)=M$1)*('2-1 采购订单物料明细表报表导出'!$D:$D=$A390),'2-1 采购订单物料明细表报表导出'!$H:$H,0))</f>
        <v>0</v>
      </c>
      <c r="N390" s="46" cm="1">
        <f t="array" ref="N390">SUM(IF((LEFT('2-1 采购订单物料明细表报表导出'!$K:$K,7)=N$1)*('2-1 采购订单物料明细表报表导出'!$D:$D=$A390),'2-1 采购订单物料明细表报表导出'!$H:$H,0))</f>
        <v>0</v>
      </c>
      <c r="O390" s="46" cm="1">
        <f t="array" ref="O390">SUM(IF((LEFT('2-1 采购订单物料明细表报表导出'!$K:$K,7)=O$1)*('2-1 采购订单物料明细表报表导出'!$D:$D=$A390),'2-1 采购订单物料明细表报表导出'!$H:$H,0))</f>
        <v>0</v>
      </c>
    </row>
    <row r="391" ht="16.5" spans="1:15">
      <c r="A391" s="49" t="s">
        <v>3805</v>
      </c>
      <c r="B391" s="47" t="s">
        <v>2120</v>
      </c>
      <c r="C391" s="48" t="s">
        <v>2121</v>
      </c>
      <c r="D391" s="46" cm="1">
        <f t="array" ref="D391">SUM(IF((LEFT('2-1 采购订单物料明细表报表导出'!$K:$K,7)=D$1)*('2-1 采购订单物料明细表报表导出'!$D:$D=$A391),'2-1 采购订单物料明细表报表导出'!$H:$H,0))</f>
        <v>0</v>
      </c>
      <c r="E391" s="46" cm="1">
        <f t="array" ref="E391">SUM(IF((LEFT('2-1 采购订单物料明细表报表导出'!$K:$K,7)=E$1)*('2-1 采购订单物料明细表报表导出'!$D:$D=$A391),'2-1 采购订单物料明细表报表导出'!$H:$H,0))</f>
        <v>0</v>
      </c>
      <c r="F391" s="46" cm="1">
        <f t="array" ref="F391">SUM(IF((LEFT('2-1 采购订单物料明细表报表导出'!$K:$K,7)=F$1)*('2-1 采购订单物料明细表报表导出'!$D:$D=$A391),'2-1 采购订单物料明细表报表导出'!$H:$H,0))</f>
        <v>0</v>
      </c>
      <c r="G391" s="46" cm="1">
        <f t="array" ref="G391">SUM(IF((LEFT('2-1 采购订单物料明细表报表导出'!$K:$K,7)=G$1)*('2-1 采购订单物料明细表报表导出'!$D:$D=$A391),'2-1 采购订单物料明细表报表导出'!$H:$H,0))</f>
        <v>0</v>
      </c>
      <c r="H391" s="46" cm="1">
        <f t="array" ref="H391">SUM(IF((LEFT('2-1 采购订单物料明细表报表导出'!$K:$K,7)=H$1)*('2-1 采购订单物料明细表报表导出'!$D:$D=$A391),'2-1 采购订单物料明细表报表导出'!$H:$H,0))</f>
        <v>0</v>
      </c>
      <c r="I391" s="46" cm="1">
        <f t="array" ref="I391">SUM(IF((LEFT('2-1 采购订单物料明细表报表导出'!$K:$K,7)=I$1)*('2-1 采购订单物料明细表报表导出'!$D:$D=$A391),'2-1 采购订单物料明细表报表导出'!$H:$H,0))</f>
        <v>0</v>
      </c>
      <c r="J391" s="46" cm="1">
        <f t="array" ref="J391">SUM(IF((LEFT('2-1 采购订单物料明细表报表导出'!$K:$K,7)=J$1)*('2-1 采购订单物料明细表报表导出'!$D:$D=$A391),'2-1 采购订单物料明细表报表导出'!$H:$H,0))</f>
        <v>0</v>
      </c>
      <c r="K391" s="46" cm="1">
        <f t="array" ref="K391">SUM(IF((LEFT('2-1 采购订单物料明细表报表导出'!$K:$K,7)=K$1)*('2-1 采购订单物料明细表报表导出'!$D:$D=$A391),'2-1 采购订单物料明细表报表导出'!$H:$H,0))</f>
        <v>0</v>
      </c>
      <c r="L391" s="46" cm="1">
        <f t="array" ref="L391">SUM(IF((LEFT('2-1 采购订单物料明细表报表导出'!$K:$K,7)=L$1)*('2-1 采购订单物料明细表报表导出'!$D:$D=$A391),'2-1 采购订单物料明细表报表导出'!$H:$H,0))</f>
        <v>0</v>
      </c>
      <c r="M391" s="46" cm="1">
        <f t="array" ref="M391">SUM(IF((LEFT('2-1 采购订单物料明细表报表导出'!$K:$K,7)=M$1)*('2-1 采购订单物料明细表报表导出'!$D:$D=$A391),'2-1 采购订单物料明细表报表导出'!$H:$H,0))</f>
        <v>0</v>
      </c>
      <c r="N391" s="46" cm="1">
        <f t="array" ref="N391">SUM(IF((LEFT('2-1 采购订单物料明细表报表导出'!$K:$K,7)=N$1)*('2-1 采购订单物料明细表报表导出'!$D:$D=$A391),'2-1 采购订单物料明细表报表导出'!$H:$H,0))</f>
        <v>0</v>
      </c>
      <c r="O391" s="46" cm="1">
        <f t="array" ref="O391">SUM(IF((LEFT('2-1 采购订单物料明细表报表导出'!$K:$K,7)=O$1)*('2-1 采购订单物料明细表报表导出'!$D:$D=$A391),'2-1 采购订单物料明细表报表导出'!$H:$H,0))</f>
        <v>0</v>
      </c>
    </row>
    <row r="392" ht="16.5" spans="1:15">
      <c r="A392" s="49" t="s">
        <v>3806</v>
      </c>
      <c r="B392" s="47" t="s">
        <v>2120</v>
      </c>
      <c r="C392" s="48" t="s">
        <v>2121</v>
      </c>
      <c r="D392" s="46" cm="1">
        <f t="array" ref="D392">SUM(IF((LEFT('2-1 采购订单物料明细表报表导出'!$K:$K,7)=D$1)*('2-1 采购订单物料明细表报表导出'!$D:$D=$A392),'2-1 采购订单物料明细表报表导出'!$H:$H,0))</f>
        <v>0</v>
      </c>
      <c r="E392" s="46" cm="1">
        <f t="array" ref="E392">SUM(IF((LEFT('2-1 采购订单物料明细表报表导出'!$K:$K,7)=E$1)*('2-1 采购订单物料明细表报表导出'!$D:$D=$A392),'2-1 采购订单物料明细表报表导出'!$H:$H,0))</f>
        <v>0</v>
      </c>
      <c r="F392" s="46" cm="1">
        <f t="array" ref="F392">SUM(IF((LEFT('2-1 采购订单物料明细表报表导出'!$K:$K,7)=F$1)*('2-1 采购订单物料明细表报表导出'!$D:$D=$A392),'2-1 采购订单物料明细表报表导出'!$H:$H,0))</f>
        <v>0</v>
      </c>
      <c r="G392" s="46" cm="1">
        <f t="array" ref="G392">SUM(IF((LEFT('2-1 采购订单物料明细表报表导出'!$K:$K,7)=G$1)*('2-1 采购订单物料明细表报表导出'!$D:$D=$A392),'2-1 采购订单物料明细表报表导出'!$H:$H,0))</f>
        <v>0</v>
      </c>
      <c r="H392" s="46" cm="1">
        <f t="array" ref="H392">SUM(IF((LEFT('2-1 采购订单物料明细表报表导出'!$K:$K,7)=H$1)*('2-1 采购订单物料明细表报表导出'!$D:$D=$A392),'2-1 采购订单物料明细表报表导出'!$H:$H,0))</f>
        <v>0</v>
      </c>
      <c r="I392" s="46" cm="1">
        <f t="array" ref="I392">SUM(IF((LEFT('2-1 采购订单物料明细表报表导出'!$K:$K,7)=I$1)*('2-1 采购订单物料明细表报表导出'!$D:$D=$A392),'2-1 采购订单物料明细表报表导出'!$H:$H,0))</f>
        <v>0</v>
      </c>
      <c r="J392" s="46" cm="1">
        <f t="array" ref="J392">SUM(IF((LEFT('2-1 采购订单物料明细表报表导出'!$K:$K,7)=J$1)*('2-1 采购订单物料明细表报表导出'!$D:$D=$A392),'2-1 采购订单物料明细表报表导出'!$H:$H,0))</f>
        <v>0</v>
      </c>
      <c r="K392" s="46" cm="1">
        <f t="array" ref="K392">SUM(IF((LEFT('2-1 采购订单物料明细表报表导出'!$K:$K,7)=K$1)*('2-1 采购订单物料明细表报表导出'!$D:$D=$A392),'2-1 采购订单物料明细表报表导出'!$H:$H,0))</f>
        <v>0</v>
      </c>
      <c r="L392" s="46" cm="1">
        <f t="array" ref="L392">SUM(IF((LEFT('2-1 采购订单物料明细表报表导出'!$K:$K,7)=L$1)*('2-1 采购订单物料明细表报表导出'!$D:$D=$A392),'2-1 采购订单物料明细表报表导出'!$H:$H,0))</f>
        <v>0</v>
      </c>
      <c r="M392" s="46" cm="1">
        <f t="array" ref="M392">SUM(IF((LEFT('2-1 采购订单物料明细表报表导出'!$K:$K,7)=M$1)*('2-1 采购订单物料明细表报表导出'!$D:$D=$A392),'2-1 采购订单物料明细表报表导出'!$H:$H,0))</f>
        <v>0</v>
      </c>
      <c r="N392" s="46" cm="1">
        <f t="array" ref="N392">SUM(IF((LEFT('2-1 采购订单物料明细表报表导出'!$K:$K,7)=N$1)*('2-1 采购订单物料明细表报表导出'!$D:$D=$A392),'2-1 采购订单物料明细表报表导出'!$H:$H,0))</f>
        <v>0</v>
      </c>
      <c r="O392" s="46" cm="1">
        <f t="array" ref="O392">SUM(IF((LEFT('2-1 采购订单物料明细表报表导出'!$K:$K,7)=O$1)*('2-1 采购订单物料明细表报表导出'!$D:$D=$A392),'2-1 采购订单物料明细表报表导出'!$H:$H,0))</f>
        <v>0</v>
      </c>
    </row>
    <row r="393" ht="16.5" spans="1:15">
      <c r="A393" s="49" t="s">
        <v>3807</v>
      </c>
      <c r="B393" s="47" t="s">
        <v>2120</v>
      </c>
      <c r="C393" s="48" t="s">
        <v>2121</v>
      </c>
      <c r="D393" s="46" cm="1">
        <f t="array" ref="D393">SUM(IF((LEFT('2-1 采购订单物料明细表报表导出'!$K:$K,7)=D$1)*('2-1 采购订单物料明细表报表导出'!$D:$D=$A393),'2-1 采购订单物料明细表报表导出'!$H:$H,0))</f>
        <v>0</v>
      </c>
      <c r="E393" s="46" cm="1">
        <f t="array" ref="E393">SUM(IF((LEFT('2-1 采购订单物料明细表报表导出'!$K:$K,7)=E$1)*('2-1 采购订单物料明细表报表导出'!$D:$D=$A393),'2-1 采购订单物料明细表报表导出'!$H:$H,0))</f>
        <v>0</v>
      </c>
      <c r="F393" s="46" cm="1">
        <f t="array" ref="F393">SUM(IF((LEFT('2-1 采购订单物料明细表报表导出'!$K:$K,7)=F$1)*('2-1 采购订单物料明细表报表导出'!$D:$D=$A393),'2-1 采购订单物料明细表报表导出'!$H:$H,0))</f>
        <v>0</v>
      </c>
      <c r="G393" s="46" cm="1">
        <f t="array" ref="G393">SUM(IF((LEFT('2-1 采购订单物料明细表报表导出'!$K:$K,7)=G$1)*('2-1 采购订单物料明细表报表导出'!$D:$D=$A393),'2-1 采购订单物料明细表报表导出'!$H:$H,0))</f>
        <v>0</v>
      </c>
      <c r="H393" s="46" cm="1">
        <f t="array" ref="H393">SUM(IF((LEFT('2-1 采购订单物料明细表报表导出'!$K:$K,7)=H$1)*('2-1 采购订单物料明细表报表导出'!$D:$D=$A393),'2-1 采购订单物料明细表报表导出'!$H:$H,0))</f>
        <v>0</v>
      </c>
      <c r="I393" s="46" cm="1">
        <f t="array" ref="I393">SUM(IF((LEFT('2-1 采购订单物料明细表报表导出'!$K:$K,7)=I$1)*('2-1 采购订单物料明细表报表导出'!$D:$D=$A393),'2-1 采购订单物料明细表报表导出'!$H:$H,0))</f>
        <v>0</v>
      </c>
      <c r="J393" s="46" cm="1">
        <f t="array" ref="J393">SUM(IF((LEFT('2-1 采购订单物料明细表报表导出'!$K:$K,7)=J$1)*('2-1 采购订单物料明细表报表导出'!$D:$D=$A393),'2-1 采购订单物料明细表报表导出'!$H:$H,0))</f>
        <v>0</v>
      </c>
      <c r="K393" s="46" cm="1">
        <f t="array" ref="K393">SUM(IF((LEFT('2-1 采购订单物料明细表报表导出'!$K:$K,7)=K$1)*('2-1 采购订单物料明细表报表导出'!$D:$D=$A393),'2-1 采购订单物料明细表报表导出'!$H:$H,0))</f>
        <v>0</v>
      </c>
      <c r="L393" s="46" cm="1">
        <f t="array" ref="L393">SUM(IF((LEFT('2-1 采购订单物料明细表报表导出'!$K:$K,7)=L$1)*('2-1 采购订单物料明细表报表导出'!$D:$D=$A393),'2-1 采购订单物料明细表报表导出'!$H:$H,0))</f>
        <v>0</v>
      </c>
      <c r="M393" s="46" cm="1">
        <f t="array" ref="M393">SUM(IF((LEFT('2-1 采购订单物料明细表报表导出'!$K:$K,7)=M$1)*('2-1 采购订单物料明细表报表导出'!$D:$D=$A393),'2-1 采购订单物料明细表报表导出'!$H:$H,0))</f>
        <v>0</v>
      </c>
      <c r="N393" s="46" cm="1">
        <f t="array" ref="N393">SUM(IF((LEFT('2-1 采购订单物料明细表报表导出'!$K:$K,7)=N$1)*('2-1 采购订单物料明细表报表导出'!$D:$D=$A393),'2-1 采购订单物料明细表报表导出'!$H:$H,0))</f>
        <v>0</v>
      </c>
      <c r="O393" s="46" cm="1">
        <f t="array" ref="O393">SUM(IF((LEFT('2-1 采购订单物料明细表报表导出'!$K:$K,7)=O$1)*('2-1 采购订单物料明细表报表导出'!$D:$D=$A393),'2-1 采购订单物料明细表报表导出'!$H:$H,0))</f>
        <v>0</v>
      </c>
    </row>
    <row r="394" ht="16.5" spans="1:15">
      <c r="A394" s="49" t="s">
        <v>3808</v>
      </c>
      <c r="B394" s="47" t="s">
        <v>2120</v>
      </c>
      <c r="C394" s="48" t="s">
        <v>2121</v>
      </c>
      <c r="D394" s="46" cm="1">
        <f t="array" ref="D394">SUM(IF((LEFT('2-1 采购订单物料明细表报表导出'!$K:$K,7)=D$1)*('2-1 采购订单物料明细表报表导出'!$D:$D=$A394),'2-1 采购订单物料明细表报表导出'!$H:$H,0))</f>
        <v>0</v>
      </c>
      <c r="E394" s="46" cm="1">
        <f t="array" ref="E394">SUM(IF((LEFT('2-1 采购订单物料明细表报表导出'!$K:$K,7)=E$1)*('2-1 采购订单物料明细表报表导出'!$D:$D=$A394),'2-1 采购订单物料明细表报表导出'!$H:$H,0))</f>
        <v>0</v>
      </c>
      <c r="F394" s="46" cm="1">
        <f t="array" ref="F394">SUM(IF((LEFT('2-1 采购订单物料明细表报表导出'!$K:$K,7)=F$1)*('2-1 采购订单物料明细表报表导出'!$D:$D=$A394),'2-1 采购订单物料明细表报表导出'!$H:$H,0))</f>
        <v>0</v>
      </c>
      <c r="G394" s="46" cm="1">
        <f t="array" ref="G394">SUM(IF((LEFT('2-1 采购订单物料明细表报表导出'!$K:$K,7)=G$1)*('2-1 采购订单物料明细表报表导出'!$D:$D=$A394),'2-1 采购订单物料明细表报表导出'!$H:$H,0))</f>
        <v>0</v>
      </c>
      <c r="H394" s="46" cm="1">
        <f t="array" ref="H394">SUM(IF((LEFT('2-1 采购订单物料明细表报表导出'!$K:$K,7)=H$1)*('2-1 采购订单物料明细表报表导出'!$D:$D=$A394),'2-1 采购订单物料明细表报表导出'!$H:$H,0))</f>
        <v>0</v>
      </c>
      <c r="I394" s="46" cm="1">
        <f t="array" ref="I394">SUM(IF((LEFT('2-1 采购订单物料明细表报表导出'!$K:$K,7)=I$1)*('2-1 采购订单物料明细表报表导出'!$D:$D=$A394),'2-1 采购订单物料明细表报表导出'!$H:$H,0))</f>
        <v>0</v>
      </c>
      <c r="J394" s="46" cm="1">
        <f t="array" ref="J394">SUM(IF((LEFT('2-1 采购订单物料明细表报表导出'!$K:$K,7)=J$1)*('2-1 采购订单物料明细表报表导出'!$D:$D=$A394),'2-1 采购订单物料明细表报表导出'!$H:$H,0))</f>
        <v>0</v>
      </c>
      <c r="K394" s="46" cm="1">
        <f t="array" ref="K394">SUM(IF((LEFT('2-1 采购订单物料明细表报表导出'!$K:$K,7)=K$1)*('2-1 采购订单物料明细表报表导出'!$D:$D=$A394),'2-1 采购订单物料明细表报表导出'!$H:$H,0))</f>
        <v>0</v>
      </c>
      <c r="L394" s="46" cm="1">
        <f t="array" ref="L394">SUM(IF((LEFT('2-1 采购订单物料明细表报表导出'!$K:$K,7)=L$1)*('2-1 采购订单物料明细表报表导出'!$D:$D=$A394),'2-1 采购订单物料明细表报表导出'!$H:$H,0))</f>
        <v>0</v>
      </c>
      <c r="M394" s="46" cm="1">
        <f t="array" ref="M394">SUM(IF((LEFT('2-1 采购订单物料明细表报表导出'!$K:$K,7)=M$1)*('2-1 采购订单物料明细表报表导出'!$D:$D=$A394),'2-1 采购订单物料明细表报表导出'!$H:$H,0))</f>
        <v>0</v>
      </c>
      <c r="N394" s="46" cm="1">
        <f t="array" ref="N394">SUM(IF((LEFT('2-1 采购订单物料明细表报表导出'!$K:$K,7)=N$1)*('2-1 采购订单物料明细表报表导出'!$D:$D=$A394),'2-1 采购订单物料明细表报表导出'!$H:$H,0))</f>
        <v>0</v>
      </c>
      <c r="O394" s="46" cm="1">
        <f t="array" ref="O394">SUM(IF((LEFT('2-1 采购订单物料明细表报表导出'!$K:$K,7)=O$1)*('2-1 采购订单物料明细表报表导出'!$D:$D=$A394),'2-1 采购订单物料明细表报表导出'!$H:$H,0))</f>
        <v>0</v>
      </c>
    </row>
    <row r="395" ht="16.5" spans="1:15">
      <c r="A395" s="17" t="s">
        <v>3809</v>
      </c>
      <c r="B395" s="47" t="s">
        <v>2120</v>
      </c>
      <c r="C395" s="48" t="s">
        <v>2121</v>
      </c>
      <c r="D395" s="46" cm="1">
        <f t="array" ref="D395">SUM(IF((LEFT('2-1 采购订单物料明细表报表导出'!$K:$K,7)=D$1)*('2-1 采购订单物料明细表报表导出'!$D:$D=$A395),'2-1 采购订单物料明细表报表导出'!$H:$H,0))</f>
        <v>0</v>
      </c>
      <c r="E395" s="46" cm="1">
        <f t="array" ref="E395">SUM(IF((LEFT('2-1 采购订单物料明细表报表导出'!$K:$K,7)=E$1)*('2-1 采购订单物料明细表报表导出'!$D:$D=$A395),'2-1 采购订单物料明细表报表导出'!$H:$H,0))</f>
        <v>0</v>
      </c>
      <c r="F395" s="46" cm="1">
        <f t="array" ref="F395">SUM(IF((LEFT('2-1 采购订单物料明细表报表导出'!$K:$K,7)=F$1)*('2-1 采购订单物料明细表报表导出'!$D:$D=$A395),'2-1 采购订单物料明细表报表导出'!$H:$H,0))</f>
        <v>0</v>
      </c>
      <c r="G395" s="46" cm="1">
        <f t="array" ref="G395">SUM(IF((LEFT('2-1 采购订单物料明细表报表导出'!$K:$K,7)=G$1)*('2-1 采购订单物料明细表报表导出'!$D:$D=$A395),'2-1 采购订单物料明细表报表导出'!$H:$H,0))</f>
        <v>0</v>
      </c>
      <c r="H395" s="46" cm="1">
        <f t="array" ref="H395">SUM(IF((LEFT('2-1 采购订单物料明细表报表导出'!$K:$K,7)=H$1)*('2-1 采购订单物料明细表报表导出'!$D:$D=$A395),'2-1 采购订单物料明细表报表导出'!$H:$H,0))</f>
        <v>0</v>
      </c>
      <c r="I395" s="46" cm="1">
        <f t="array" ref="I395">SUM(IF((LEFT('2-1 采购订单物料明细表报表导出'!$K:$K,7)=I$1)*('2-1 采购订单物料明细表报表导出'!$D:$D=$A395),'2-1 采购订单物料明细表报表导出'!$H:$H,0))</f>
        <v>0</v>
      </c>
      <c r="J395" s="46" cm="1">
        <f t="array" ref="J395">SUM(IF((LEFT('2-1 采购订单物料明细表报表导出'!$K:$K,7)=J$1)*('2-1 采购订单物料明细表报表导出'!$D:$D=$A395),'2-1 采购订单物料明细表报表导出'!$H:$H,0))</f>
        <v>0</v>
      </c>
      <c r="K395" s="46" cm="1">
        <f t="array" ref="K395">SUM(IF((LEFT('2-1 采购订单物料明细表报表导出'!$K:$K,7)=K$1)*('2-1 采购订单物料明细表报表导出'!$D:$D=$A395),'2-1 采购订单物料明细表报表导出'!$H:$H,0))</f>
        <v>0</v>
      </c>
      <c r="L395" s="46" cm="1">
        <f t="array" ref="L395">SUM(IF((LEFT('2-1 采购订单物料明细表报表导出'!$K:$K,7)=L$1)*('2-1 采购订单物料明细表报表导出'!$D:$D=$A395),'2-1 采购订单物料明细表报表导出'!$H:$H,0))</f>
        <v>0</v>
      </c>
      <c r="M395" s="46" cm="1">
        <f t="array" ref="M395">SUM(IF((LEFT('2-1 采购订单物料明细表报表导出'!$K:$K,7)=M$1)*('2-1 采购订单物料明细表报表导出'!$D:$D=$A395),'2-1 采购订单物料明细表报表导出'!$H:$H,0))</f>
        <v>0</v>
      </c>
      <c r="N395" s="46" cm="1">
        <f t="array" ref="N395">SUM(IF((LEFT('2-1 采购订单物料明细表报表导出'!$K:$K,7)=N$1)*('2-1 采购订单物料明细表报表导出'!$D:$D=$A395),'2-1 采购订单物料明细表报表导出'!$H:$H,0))</f>
        <v>0</v>
      </c>
      <c r="O395" s="46" cm="1">
        <f t="array" ref="O395">SUM(IF((LEFT('2-1 采购订单物料明细表报表导出'!$K:$K,7)=O$1)*('2-1 采购订单物料明细表报表导出'!$D:$D=$A395),'2-1 采购订单物料明细表报表导出'!$H:$H,0))</f>
        <v>0</v>
      </c>
    </row>
    <row r="396" ht="16.5" spans="1:15">
      <c r="A396" s="17" t="s">
        <v>2995</v>
      </c>
      <c r="B396" s="47" t="s">
        <v>2120</v>
      </c>
      <c r="C396" s="48" t="s">
        <v>2121</v>
      </c>
      <c r="D396" s="46" cm="1">
        <f t="array" ref="D396">SUM(IF((LEFT('2-1 采购订单物料明细表报表导出'!$K:$K,7)=D$1)*('2-1 采购订单物料明细表报表导出'!$D:$D=$A396),'2-1 采购订单物料明细表报表导出'!$H:$H,0))</f>
        <v>0</v>
      </c>
      <c r="E396" s="46" cm="1">
        <f t="array" ref="E396">SUM(IF((LEFT('2-1 采购订单物料明细表报表导出'!$K:$K,7)=E$1)*('2-1 采购订单物料明细表报表导出'!$D:$D=$A396),'2-1 采购订单物料明细表报表导出'!$H:$H,0))</f>
        <v>0</v>
      </c>
      <c r="F396" s="46" cm="1">
        <f t="array" ref="F396">SUM(IF((LEFT('2-1 采购订单物料明细表报表导出'!$K:$K,7)=F$1)*('2-1 采购订单物料明细表报表导出'!$D:$D=$A396),'2-1 采购订单物料明细表报表导出'!$H:$H,0))</f>
        <v>0</v>
      </c>
      <c r="G396" s="46" cm="1">
        <f t="array" ref="G396">SUM(IF((LEFT('2-1 采购订单物料明细表报表导出'!$K:$K,7)=G$1)*('2-1 采购订单物料明细表报表导出'!$D:$D=$A396),'2-1 采购订单物料明细表报表导出'!$H:$H,0))</f>
        <v>16.3</v>
      </c>
      <c r="H396" s="46" cm="1">
        <f t="array" ref="H396">SUM(IF((LEFT('2-1 采购订单物料明细表报表导出'!$K:$K,7)=H$1)*('2-1 采购订单物料明细表报表导出'!$D:$D=$A396),'2-1 采购订单物料明细表报表导出'!$H:$H,0))</f>
        <v>0</v>
      </c>
      <c r="I396" s="46" cm="1">
        <f t="array" ref="I396">SUM(IF((LEFT('2-1 采购订单物料明细表报表导出'!$K:$K,7)=I$1)*('2-1 采购订单物料明细表报表导出'!$D:$D=$A396),'2-1 采购订单物料明细表报表导出'!$H:$H,0))</f>
        <v>0</v>
      </c>
      <c r="J396" s="46" cm="1">
        <f t="array" ref="J396">SUM(IF((LEFT('2-1 采购订单物料明细表报表导出'!$K:$K,7)=J$1)*('2-1 采购订单物料明细表报表导出'!$D:$D=$A396),'2-1 采购订单物料明细表报表导出'!$H:$H,0))</f>
        <v>0</v>
      </c>
      <c r="K396" s="46" cm="1">
        <f t="array" ref="K396">SUM(IF((LEFT('2-1 采购订单物料明细表报表导出'!$K:$K,7)=K$1)*('2-1 采购订单物料明细表报表导出'!$D:$D=$A396),'2-1 采购订单物料明细表报表导出'!$H:$H,0))</f>
        <v>0</v>
      </c>
      <c r="L396" s="46" cm="1">
        <f t="array" ref="L396">SUM(IF((LEFT('2-1 采购订单物料明细表报表导出'!$K:$K,7)=L$1)*('2-1 采购订单物料明细表报表导出'!$D:$D=$A396),'2-1 采购订单物料明细表报表导出'!$H:$H,0))</f>
        <v>0</v>
      </c>
      <c r="M396" s="46" cm="1">
        <f t="array" ref="M396">SUM(IF((LEFT('2-1 采购订单物料明细表报表导出'!$K:$K,7)=M$1)*('2-1 采购订单物料明细表报表导出'!$D:$D=$A396),'2-1 采购订单物料明细表报表导出'!$H:$H,0))</f>
        <v>0</v>
      </c>
      <c r="N396" s="46" cm="1">
        <f t="array" ref="N396">SUM(IF((LEFT('2-1 采购订单物料明细表报表导出'!$K:$K,7)=N$1)*('2-1 采购订单物料明细表报表导出'!$D:$D=$A396),'2-1 采购订单物料明细表报表导出'!$H:$H,0))</f>
        <v>0</v>
      </c>
      <c r="O396" s="46" cm="1">
        <f t="array" ref="O396">SUM(IF((LEFT('2-1 采购订单物料明细表报表导出'!$K:$K,7)=O$1)*('2-1 采购订单物料明细表报表导出'!$D:$D=$A396),'2-1 采购订单物料明细表报表导出'!$H:$H,0))</f>
        <v>0</v>
      </c>
    </row>
    <row r="397" ht="16.5" spans="1:15">
      <c r="A397" s="17" t="s">
        <v>3810</v>
      </c>
      <c r="B397" s="47" t="s">
        <v>2120</v>
      </c>
      <c r="C397" s="48" t="s">
        <v>2121</v>
      </c>
      <c r="D397" s="46" cm="1">
        <f t="array" ref="D397">SUM(IF((LEFT('2-1 采购订单物料明细表报表导出'!$K:$K,7)=D$1)*('2-1 采购订单物料明细表报表导出'!$D:$D=$A397),'2-1 采购订单物料明细表报表导出'!$H:$H,0))</f>
        <v>0</v>
      </c>
      <c r="E397" s="46" cm="1">
        <f t="array" ref="E397">SUM(IF((LEFT('2-1 采购订单物料明细表报表导出'!$K:$K,7)=E$1)*('2-1 采购订单物料明细表报表导出'!$D:$D=$A397),'2-1 采购订单物料明细表报表导出'!$H:$H,0))</f>
        <v>0</v>
      </c>
      <c r="F397" s="46" cm="1">
        <f t="array" ref="F397">SUM(IF((LEFT('2-1 采购订单物料明细表报表导出'!$K:$K,7)=F$1)*('2-1 采购订单物料明细表报表导出'!$D:$D=$A397),'2-1 采购订单物料明细表报表导出'!$H:$H,0))</f>
        <v>0</v>
      </c>
      <c r="G397" s="46" cm="1">
        <f t="array" ref="G397">SUM(IF((LEFT('2-1 采购订单物料明细表报表导出'!$K:$K,7)=G$1)*('2-1 采购订单物料明细表报表导出'!$D:$D=$A397),'2-1 采购订单物料明细表报表导出'!$H:$H,0))</f>
        <v>0</v>
      </c>
      <c r="H397" s="46" cm="1">
        <f t="array" ref="H397">SUM(IF((LEFT('2-1 采购订单物料明细表报表导出'!$K:$K,7)=H$1)*('2-1 采购订单物料明细表报表导出'!$D:$D=$A397),'2-1 采购订单物料明细表报表导出'!$H:$H,0))</f>
        <v>0</v>
      </c>
      <c r="I397" s="46" cm="1">
        <f t="array" ref="I397">SUM(IF((LEFT('2-1 采购订单物料明细表报表导出'!$K:$K,7)=I$1)*('2-1 采购订单物料明细表报表导出'!$D:$D=$A397),'2-1 采购订单物料明细表报表导出'!$H:$H,0))</f>
        <v>0</v>
      </c>
      <c r="J397" s="46" cm="1">
        <f t="array" ref="J397">SUM(IF((LEFT('2-1 采购订单物料明细表报表导出'!$K:$K,7)=J$1)*('2-1 采购订单物料明细表报表导出'!$D:$D=$A397),'2-1 采购订单物料明细表报表导出'!$H:$H,0))</f>
        <v>0</v>
      </c>
      <c r="K397" s="46" cm="1">
        <f t="array" ref="K397">SUM(IF((LEFT('2-1 采购订单物料明细表报表导出'!$K:$K,7)=K$1)*('2-1 采购订单物料明细表报表导出'!$D:$D=$A397),'2-1 采购订单物料明细表报表导出'!$H:$H,0))</f>
        <v>0</v>
      </c>
      <c r="L397" s="46" cm="1">
        <f t="array" ref="L397">SUM(IF((LEFT('2-1 采购订单物料明细表报表导出'!$K:$K,7)=L$1)*('2-1 采购订单物料明细表报表导出'!$D:$D=$A397),'2-1 采购订单物料明细表报表导出'!$H:$H,0))</f>
        <v>0</v>
      </c>
      <c r="M397" s="46" cm="1">
        <f t="array" ref="M397">SUM(IF((LEFT('2-1 采购订单物料明细表报表导出'!$K:$K,7)=M$1)*('2-1 采购订单物料明细表报表导出'!$D:$D=$A397),'2-1 采购订单物料明细表报表导出'!$H:$H,0))</f>
        <v>0</v>
      </c>
      <c r="N397" s="46" cm="1">
        <f t="array" ref="N397">SUM(IF((LEFT('2-1 采购订单物料明细表报表导出'!$K:$K,7)=N$1)*('2-1 采购订单物料明细表报表导出'!$D:$D=$A397),'2-1 采购订单物料明细表报表导出'!$H:$H,0))</f>
        <v>0</v>
      </c>
      <c r="O397" s="46" cm="1">
        <f t="array" ref="O397">SUM(IF((LEFT('2-1 采购订单物料明细表报表导出'!$K:$K,7)=O$1)*('2-1 采购订单物料明细表报表导出'!$D:$D=$A397),'2-1 采购订单物料明细表报表导出'!$H:$H,0))</f>
        <v>0</v>
      </c>
    </row>
    <row r="398" ht="16.5" spans="1:15">
      <c r="A398" s="17" t="s">
        <v>3811</v>
      </c>
      <c r="B398" s="47" t="s">
        <v>2120</v>
      </c>
      <c r="C398" s="48" t="s">
        <v>2121</v>
      </c>
      <c r="D398" s="46" cm="1">
        <f t="array" ref="D398">SUM(IF((LEFT('2-1 采购订单物料明细表报表导出'!$K:$K,7)=D$1)*('2-1 采购订单物料明细表报表导出'!$D:$D=$A398),'2-1 采购订单物料明细表报表导出'!$H:$H,0))</f>
        <v>0</v>
      </c>
      <c r="E398" s="46" cm="1">
        <f t="array" ref="E398">SUM(IF((LEFT('2-1 采购订单物料明细表报表导出'!$K:$K,7)=E$1)*('2-1 采购订单物料明细表报表导出'!$D:$D=$A398),'2-1 采购订单物料明细表报表导出'!$H:$H,0))</f>
        <v>0</v>
      </c>
      <c r="F398" s="46" cm="1">
        <f t="array" ref="F398">SUM(IF((LEFT('2-1 采购订单物料明细表报表导出'!$K:$K,7)=F$1)*('2-1 采购订单物料明细表报表导出'!$D:$D=$A398),'2-1 采购订单物料明细表报表导出'!$H:$H,0))</f>
        <v>0</v>
      </c>
      <c r="G398" s="46" cm="1">
        <f t="array" ref="G398">SUM(IF((LEFT('2-1 采购订单物料明细表报表导出'!$K:$K,7)=G$1)*('2-1 采购订单物料明细表报表导出'!$D:$D=$A398),'2-1 采购订单物料明细表报表导出'!$H:$H,0))</f>
        <v>0</v>
      </c>
      <c r="H398" s="46" cm="1">
        <f t="array" ref="H398">SUM(IF((LEFT('2-1 采购订单物料明细表报表导出'!$K:$K,7)=H$1)*('2-1 采购订单物料明细表报表导出'!$D:$D=$A398),'2-1 采购订单物料明细表报表导出'!$H:$H,0))</f>
        <v>0</v>
      </c>
      <c r="I398" s="46" cm="1">
        <f t="array" ref="I398">SUM(IF((LEFT('2-1 采购订单物料明细表报表导出'!$K:$K,7)=I$1)*('2-1 采购订单物料明细表报表导出'!$D:$D=$A398),'2-1 采购订单物料明细表报表导出'!$H:$H,0))</f>
        <v>0</v>
      </c>
      <c r="J398" s="46" cm="1">
        <f t="array" ref="J398">SUM(IF((LEFT('2-1 采购订单物料明细表报表导出'!$K:$K,7)=J$1)*('2-1 采购订单物料明细表报表导出'!$D:$D=$A398),'2-1 采购订单物料明细表报表导出'!$H:$H,0))</f>
        <v>0</v>
      </c>
      <c r="K398" s="46" cm="1">
        <f t="array" ref="K398">SUM(IF((LEFT('2-1 采购订单物料明细表报表导出'!$K:$K,7)=K$1)*('2-1 采购订单物料明细表报表导出'!$D:$D=$A398),'2-1 采购订单物料明细表报表导出'!$H:$H,0))</f>
        <v>0</v>
      </c>
      <c r="L398" s="46" cm="1">
        <f t="array" ref="L398">SUM(IF((LEFT('2-1 采购订单物料明细表报表导出'!$K:$K,7)=L$1)*('2-1 采购订单物料明细表报表导出'!$D:$D=$A398),'2-1 采购订单物料明细表报表导出'!$H:$H,0))</f>
        <v>0</v>
      </c>
      <c r="M398" s="46" cm="1">
        <f t="array" ref="M398">SUM(IF((LEFT('2-1 采购订单物料明细表报表导出'!$K:$K,7)=M$1)*('2-1 采购订单物料明细表报表导出'!$D:$D=$A398),'2-1 采购订单物料明细表报表导出'!$H:$H,0))</f>
        <v>0</v>
      </c>
      <c r="N398" s="46" cm="1">
        <f t="array" ref="N398">SUM(IF((LEFT('2-1 采购订单物料明细表报表导出'!$K:$K,7)=N$1)*('2-1 采购订单物料明细表报表导出'!$D:$D=$A398),'2-1 采购订单物料明细表报表导出'!$H:$H,0))</f>
        <v>0</v>
      </c>
      <c r="O398" s="46" cm="1">
        <f t="array" ref="O398">SUM(IF((LEFT('2-1 采购订单物料明细表报表导出'!$K:$K,7)=O$1)*('2-1 采购订单物料明细表报表导出'!$D:$D=$A398),'2-1 采购订单物料明细表报表导出'!$H:$H,0))</f>
        <v>0</v>
      </c>
    </row>
    <row r="399" ht="16.5" spans="1:15">
      <c r="A399" s="17" t="s">
        <v>3812</v>
      </c>
      <c r="B399" s="47" t="s">
        <v>2120</v>
      </c>
      <c r="C399" s="48" t="s">
        <v>2121</v>
      </c>
      <c r="D399" s="46" cm="1">
        <f t="array" ref="D399">SUM(IF((LEFT('2-1 采购订单物料明细表报表导出'!$K:$K,7)=D$1)*('2-1 采购订单物料明细表报表导出'!$D:$D=$A399),'2-1 采购订单物料明细表报表导出'!$H:$H,0))</f>
        <v>0</v>
      </c>
      <c r="E399" s="46" cm="1">
        <f t="array" ref="E399">SUM(IF((LEFT('2-1 采购订单物料明细表报表导出'!$K:$K,7)=E$1)*('2-1 采购订单物料明细表报表导出'!$D:$D=$A399),'2-1 采购订单物料明细表报表导出'!$H:$H,0))</f>
        <v>0</v>
      </c>
      <c r="F399" s="46" cm="1">
        <f t="array" ref="F399">SUM(IF((LEFT('2-1 采购订单物料明细表报表导出'!$K:$K,7)=F$1)*('2-1 采购订单物料明细表报表导出'!$D:$D=$A399),'2-1 采购订单物料明细表报表导出'!$H:$H,0))</f>
        <v>0</v>
      </c>
      <c r="G399" s="46" cm="1">
        <f t="array" ref="G399">SUM(IF((LEFT('2-1 采购订单物料明细表报表导出'!$K:$K,7)=G$1)*('2-1 采购订单物料明细表报表导出'!$D:$D=$A399),'2-1 采购订单物料明细表报表导出'!$H:$H,0))</f>
        <v>0</v>
      </c>
      <c r="H399" s="46" cm="1">
        <f t="array" ref="H399">SUM(IF((LEFT('2-1 采购订单物料明细表报表导出'!$K:$K,7)=H$1)*('2-1 采购订单物料明细表报表导出'!$D:$D=$A399),'2-1 采购订单物料明细表报表导出'!$H:$H,0))</f>
        <v>0</v>
      </c>
      <c r="I399" s="46" cm="1">
        <f t="array" ref="I399">SUM(IF((LEFT('2-1 采购订单物料明细表报表导出'!$K:$K,7)=I$1)*('2-1 采购订单物料明细表报表导出'!$D:$D=$A399),'2-1 采购订单物料明细表报表导出'!$H:$H,0))</f>
        <v>0</v>
      </c>
      <c r="J399" s="46" cm="1">
        <f t="array" ref="J399">SUM(IF((LEFT('2-1 采购订单物料明细表报表导出'!$K:$K,7)=J$1)*('2-1 采购订单物料明细表报表导出'!$D:$D=$A399),'2-1 采购订单物料明细表报表导出'!$H:$H,0))</f>
        <v>0</v>
      </c>
      <c r="K399" s="46" cm="1">
        <f t="array" ref="K399">SUM(IF((LEFT('2-1 采购订单物料明细表报表导出'!$K:$K,7)=K$1)*('2-1 采购订单物料明细表报表导出'!$D:$D=$A399),'2-1 采购订单物料明细表报表导出'!$H:$H,0))</f>
        <v>0</v>
      </c>
      <c r="L399" s="46" cm="1">
        <f t="array" ref="L399">SUM(IF((LEFT('2-1 采购订单物料明细表报表导出'!$K:$K,7)=L$1)*('2-1 采购订单物料明细表报表导出'!$D:$D=$A399),'2-1 采购订单物料明细表报表导出'!$H:$H,0))</f>
        <v>0</v>
      </c>
      <c r="M399" s="46" cm="1">
        <f t="array" ref="M399">SUM(IF((LEFT('2-1 采购订单物料明细表报表导出'!$K:$K,7)=M$1)*('2-1 采购订单物料明细表报表导出'!$D:$D=$A399),'2-1 采购订单物料明细表报表导出'!$H:$H,0))</f>
        <v>0</v>
      </c>
      <c r="N399" s="46" cm="1">
        <f t="array" ref="N399">SUM(IF((LEFT('2-1 采购订单物料明细表报表导出'!$K:$K,7)=N$1)*('2-1 采购订单物料明细表报表导出'!$D:$D=$A399),'2-1 采购订单物料明细表报表导出'!$H:$H,0))</f>
        <v>0</v>
      </c>
      <c r="O399" s="46" cm="1">
        <f t="array" ref="O399">SUM(IF((LEFT('2-1 采购订单物料明细表报表导出'!$K:$K,7)=O$1)*('2-1 采购订单物料明细表报表导出'!$D:$D=$A399),'2-1 采购订单物料明细表报表导出'!$H:$H,0))</f>
        <v>0</v>
      </c>
    </row>
    <row r="400" ht="16.5" spans="1:15">
      <c r="A400" s="17" t="s">
        <v>3813</v>
      </c>
      <c r="B400" s="47" t="s">
        <v>2120</v>
      </c>
      <c r="C400" s="48" t="s">
        <v>2121</v>
      </c>
      <c r="D400" s="46" cm="1">
        <f t="array" ref="D400">SUM(IF((LEFT('2-1 采购订单物料明细表报表导出'!$K:$K,7)=D$1)*('2-1 采购订单物料明细表报表导出'!$D:$D=$A400),'2-1 采购订单物料明细表报表导出'!$H:$H,0))</f>
        <v>0</v>
      </c>
      <c r="E400" s="46" cm="1">
        <f t="array" ref="E400">SUM(IF((LEFT('2-1 采购订单物料明细表报表导出'!$K:$K,7)=E$1)*('2-1 采购订单物料明细表报表导出'!$D:$D=$A400),'2-1 采购订单物料明细表报表导出'!$H:$H,0))</f>
        <v>0</v>
      </c>
      <c r="F400" s="46" cm="1">
        <f t="array" ref="F400">SUM(IF((LEFT('2-1 采购订单物料明细表报表导出'!$K:$K,7)=F$1)*('2-1 采购订单物料明细表报表导出'!$D:$D=$A400),'2-1 采购订单物料明细表报表导出'!$H:$H,0))</f>
        <v>0</v>
      </c>
      <c r="G400" s="46" cm="1">
        <f t="array" ref="G400">SUM(IF((LEFT('2-1 采购订单物料明细表报表导出'!$K:$K,7)=G$1)*('2-1 采购订单物料明细表报表导出'!$D:$D=$A400),'2-1 采购订单物料明细表报表导出'!$H:$H,0))</f>
        <v>0</v>
      </c>
      <c r="H400" s="46" cm="1">
        <f t="array" ref="H400">SUM(IF((LEFT('2-1 采购订单物料明细表报表导出'!$K:$K,7)=H$1)*('2-1 采购订单物料明细表报表导出'!$D:$D=$A400),'2-1 采购订单物料明细表报表导出'!$H:$H,0))</f>
        <v>0</v>
      </c>
      <c r="I400" s="46" cm="1">
        <f t="array" ref="I400">SUM(IF((LEFT('2-1 采购订单物料明细表报表导出'!$K:$K,7)=I$1)*('2-1 采购订单物料明细表报表导出'!$D:$D=$A400),'2-1 采购订单物料明细表报表导出'!$H:$H,0))</f>
        <v>0</v>
      </c>
      <c r="J400" s="46" cm="1">
        <f t="array" ref="J400">SUM(IF((LEFT('2-1 采购订单物料明细表报表导出'!$K:$K,7)=J$1)*('2-1 采购订单物料明细表报表导出'!$D:$D=$A400),'2-1 采购订单物料明细表报表导出'!$H:$H,0))</f>
        <v>0</v>
      </c>
      <c r="K400" s="46" cm="1">
        <f t="array" ref="K400">SUM(IF((LEFT('2-1 采购订单物料明细表报表导出'!$K:$K,7)=K$1)*('2-1 采购订单物料明细表报表导出'!$D:$D=$A400),'2-1 采购订单物料明细表报表导出'!$H:$H,0))</f>
        <v>0</v>
      </c>
      <c r="L400" s="46" cm="1">
        <f t="array" ref="L400">SUM(IF((LEFT('2-1 采购订单物料明细表报表导出'!$K:$K,7)=L$1)*('2-1 采购订单物料明细表报表导出'!$D:$D=$A400),'2-1 采购订单物料明细表报表导出'!$H:$H,0))</f>
        <v>0</v>
      </c>
      <c r="M400" s="46" cm="1">
        <f t="array" ref="M400">SUM(IF((LEFT('2-1 采购订单物料明细表报表导出'!$K:$K,7)=M$1)*('2-1 采购订单物料明细表报表导出'!$D:$D=$A400),'2-1 采购订单物料明细表报表导出'!$H:$H,0))</f>
        <v>0</v>
      </c>
      <c r="N400" s="46" cm="1">
        <f t="array" ref="N400">SUM(IF((LEFT('2-1 采购订单物料明细表报表导出'!$K:$K,7)=N$1)*('2-1 采购订单物料明细表报表导出'!$D:$D=$A400),'2-1 采购订单物料明细表报表导出'!$H:$H,0))</f>
        <v>0</v>
      </c>
      <c r="O400" s="46" cm="1">
        <f t="array" ref="O400">SUM(IF((LEFT('2-1 采购订单物料明细表报表导出'!$K:$K,7)=O$1)*('2-1 采购订单物料明细表报表导出'!$D:$D=$A400),'2-1 采购订单物料明细表报表导出'!$H:$H,0))</f>
        <v>0</v>
      </c>
    </row>
    <row r="401" ht="16.5" spans="1:15">
      <c r="A401" s="49" t="s">
        <v>3814</v>
      </c>
      <c r="B401" s="47" t="s">
        <v>2120</v>
      </c>
      <c r="C401" s="48" t="s">
        <v>2121</v>
      </c>
      <c r="D401" s="46" cm="1">
        <f t="array" ref="D401">SUM(IF((LEFT('2-1 采购订单物料明细表报表导出'!$K:$K,7)=D$1)*('2-1 采购订单物料明细表报表导出'!$D:$D=$A401),'2-1 采购订单物料明细表报表导出'!$H:$H,0))</f>
        <v>0</v>
      </c>
      <c r="E401" s="46" cm="1">
        <f t="array" ref="E401">SUM(IF((LEFT('2-1 采购订单物料明细表报表导出'!$K:$K,7)=E$1)*('2-1 采购订单物料明细表报表导出'!$D:$D=$A401),'2-1 采购订单物料明细表报表导出'!$H:$H,0))</f>
        <v>0</v>
      </c>
      <c r="F401" s="46" cm="1">
        <f t="array" ref="F401">SUM(IF((LEFT('2-1 采购订单物料明细表报表导出'!$K:$K,7)=F$1)*('2-1 采购订单物料明细表报表导出'!$D:$D=$A401),'2-1 采购订单物料明细表报表导出'!$H:$H,0))</f>
        <v>0</v>
      </c>
      <c r="G401" s="46" cm="1">
        <f t="array" ref="G401">SUM(IF((LEFT('2-1 采购订单物料明细表报表导出'!$K:$K,7)=G$1)*('2-1 采购订单物料明细表报表导出'!$D:$D=$A401),'2-1 采购订单物料明细表报表导出'!$H:$H,0))</f>
        <v>0</v>
      </c>
      <c r="H401" s="46" cm="1">
        <f t="array" ref="H401">SUM(IF((LEFT('2-1 采购订单物料明细表报表导出'!$K:$K,7)=H$1)*('2-1 采购订单物料明细表报表导出'!$D:$D=$A401),'2-1 采购订单物料明细表报表导出'!$H:$H,0))</f>
        <v>0</v>
      </c>
      <c r="I401" s="46" cm="1">
        <f t="array" ref="I401">SUM(IF((LEFT('2-1 采购订单物料明细表报表导出'!$K:$K,7)=I$1)*('2-1 采购订单物料明细表报表导出'!$D:$D=$A401),'2-1 采购订单物料明细表报表导出'!$H:$H,0))</f>
        <v>0</v>
      </c>
      <c r="J401" s="46" cm="1">
        <f t="array" ref="J401">SUM(IF((LEFT('2-1 采购订单物料明细表报表导出'!$K:$K,7)=J$1)*('2-1 采购订单物料明细表报表导出'!$D:$D=$A401),'2-1 采购订单物料明细表报表导出'!$H:$H,0))</f>
        <v>0</v>
      </c>
      <c r="K401" s="46" cm="1">
        <f t="array" ref="K401">SUM(IF((LEFT('2-1 采购订单物料明细表报表导出'!$K:$K,7)=K$1)*('2-1 采购订单物料明细表报表导出'!$D:$D=$A401),'2-1 采购订单物料明细表报表导出'!$H:$H,0))</f>
        <v>0</v>
      </c>
      <c r="L401" s="46" cm="1">
        <f t="array" ref="L401">SUM(IF((LEFT('2-1 采购订单物料明细表报表导出'!$K:$K,7)=L$1)*('2-1 采购订单物料明细表报表导出'!$D:$D=$A401),'2-1 采购订单物料明细表报表导出'!$H:$H,0))</f>
        <v>0</v>
      </c>
      <c r="M401" s="46" cm="1">
        <f t="array" ref="M401">SUM(IF((LEFT('2-1 采购订单物料明细表报表导出'!$K:$K,7)=M$1)*('2-1 采购订单物料明细表报表导出'!$D:$D=$A401),'2-1 采购订单物料明细表报表导出'!$H:$H,0))</f>
        <v>0</v>
      </c>
      <c r="N401" s="46" cm="1">
        <f t="array" ref="N401">SUM(IF((LEFT('2-1 采购订单物料明细表报表导出'!$K:$K,7)=N$1)*('2-1 采购订单物料明细表报表导出'!$D:$D=$A401),'2-1 采购订单物料明细表报表导出'!$H:$H,0))</f>
        <v>0</v>
      </c>
      <c r="O401" s="46" cm="1">
        <f t="array" ref="O401">SUM(IF((LEFT('2-1 采购订单物料明细表报表导出'!$K:$K,7)=O$1)*('2-1 采购订单物料明细表报表导出'!$D:$D=$A401),'2-1 采购订单物料明细表报表导出'!$H:$H,0))</f>
        <v>0</v>
      </c>
    </row>
    <row r="402" ht="16.5" spans="1:15">
      <c r="A402" s="17" t="s">
        <v>3815</v>
      </c>
      <c r="B402" s="47" t="s">
        <v>2120</v>
      </c>
      <c r="C402" s="48" t="s">
        <v>2121</v>
      </c>
      <c r="D402" s="46" cm="1">
        <f t="array" ref="D402">SUM(IF((LEFT('2-1 采购订单物料明细表报表导出'!$K:$K,7)=D$1)*('2-1 采购订单物料明细表报表导出'!$D:$D=$A402),'2-1 采购订单物料明细表报表导出'!$H:$H,0))</f>
        <v>0</v>
      </c>
      <c r="E402" s="46" cm="1">
        <f t="array" ref="E402">SUM(IF((LEFT('2-1 采购订单物料明细表报表导出'!$K:$K,7)=E$1)*('2-1 采购订单物料明细表报表导出'!$D:$D=$A402),'2-1 采购订单物料明细表报表导出'!$H:$H,0))</f>
        <v>0</v>
      </c>
      <c r="F402" s="46" cm="1">
        <f t="array" ref="F402">SUM(IF((LEFT('2-1 采购订单物料明细表报表导出'!$K:$K,7)=F$1)*('2-1 采购订单物料明细表报表导出'!$D:$D=$A402),'2-1 采购订单物料明细表报表导出'!$H:$H,0))</f>
        <v>0</v>
      </c>
      <c r="G402" s="46" cm="1">
        <f t="array" ref="G402">SUM(IF((LEFT('2-1 采购订单物料明细表报表导出'!$K:$K,7)=G$1)*('2-1 采购订单物料明细表报表导出'!$D:$D=$A402),'2-1 采购订单物料明细表报表导出'!$H:$H,0))</f>
        <v>0</v>
      </c>
      <c r="H402" s="46" cm="1">
        <f t="array" ref="H402">SUM(IF((LEFT('2-1 采购订单物料明细表报表导出'!$K:$K,7)=H$1)*('2-1 采购订单物料明细表报表导出'!$D:$D=$A402),'2-1 采购订单物料明细表报表导出'!$H:$H,0))</f>
        <v>0</v>
      </c>
      <c r="I402" s="46" cm="1">
        <f t="array" ref="I402">SUM(IF((LEFT('2-1 采购订单物料明细表报表导出'!$K:$K,7)=I$1)*('2-1 采购订单物料明细表报表导出'!$D:$D=$A402),'2-1 采购订单物料明细表报表导出'!$H:$H,0))</f>
        <v>0</v>
      </c>
      <c r="J402" s="46" cm="1">
        <f t="array" ref="J402">SUM(IF((LEFT('2-1 采购订单物料明细表报表导出'!$K:$K,7)=J$1)*('2-1 采购订单物料明细表报表导出'!$D:$D=$A402),'2-1 采购订单物料明细表报表导出'!$H:$H,0))</f>
        <v>0</v>
      </c>
      <c r="K402" s="46" cm="1">
        <f t="array" ref="K402">SUM(IF((LEFT('2-1 采购订单物料明细表报表导出'!$K:$K,7)=K$1)*('2-1 采购订单物料明细表报表导出'!$D:$D=$A402),'2-1 采购订单物料明细表报表导出'!$H:$H,0))</f>
        <v>0</v>
      </c>
      <c r="L402" s="46" cm="1">
        <f t="array" ref="L402">SUM(IF((LEFT('2-1 采购订单物料明细表报表导出'!$K:$K,7)=L$1)*('2-1 采购订单物料明细表报表导出'!$D:$D=$A402),'2-1 采购订单物料明细表报表导出'!$H:$H,0))</f>
        <v>0</v>
      </c>
      <c r="M402" s="46" cm="1">
        <f t="array" ref="M402">SUM(IF((LEFT('2-1 采购订单物料明细表报表导出'!$K:$K,7)=M$1)*('2-1 采购订单物料明细表报表导出'!$D:$D=$A402),'2-1 采购订单物料明细表报表导出'!$H:$H,0))</f>
        <v>0</v>
      </c>
      <c r="N402" s="46" cm="1">
        <f t="array" ref="N402">SUM(IF((LEFT('2-1 采购订单物料明细表报表导出'!$K:$K,7)=N$1)*('2-1 采购订单物料明细表报表导出'!$D:$D=$A402),'2-1 采购订单物料明细表报表导出'!$H:$H,0))</f>
        <v>0</v>
      </c>
      <c r="O402" s="46" cm="1">
        <f t="array" ref="O402">SUM(IF((LEFT('2-1 采购订单物料明细表报表导出'!$K:$K,7)=O$1)*('2-1 采购订单物料明细表报表导出'!$D:$D=$A402),'2-1 采购订单物料明细表报表导出'!$H:$H,0))</f>
        <v>0</v>
      </c>
    </row>
    <row r="403" ht="16.5" spans="1:15">
      <c r="A403" s="17" t="s">
        <v>3816</v>
      </c>
      <c r="B403" s="47" t="s">
        <v>2120</v>
      </c>
      <c r="C403" s="48" t="s">
        <v>2121</v>
      </c>
      <c r="D403" s="46" cm="1">
        <f t="array" ref="D403">SUM(IF((LEFT('2-1 采购订单物料明细表报表导出'!$K:$K,7)=D$1)*('2-1 采购订单物料明细表报表导出'!$D:$D=$A403),'2-1 采购订单物料明细表报表导出'!$H:$H,0))</f>
        <v>0</v>
      </c>
      <c r="E403" s="46" cm="1">
        <f t="array" ref="E403">SUM(IF((LEFT('2-1 采购订单物料明细表报表导出'!$K:$K,7)=E$1)*('2-1 采购订单物料明细表报表导出'!$D:$D=$A403),'2-1 采购订单物料明细表报表导出'!$H:$H,0))</f>
        <v>0</v>
      </c>
      <c r="F403" s="46" cm="1">
        <f t="array" ref="F403">SUM(IF((LEFT('2-1 采购订单物料明细表报表导出'!$K:$K,7)=F$1)*('2-1 采购订单物料明细表报表导出'!$D:$D=$A403),'2-1 采购订单物料明细表报表导出'!$H:$H,0))</f>
        <v>0</v>
      </c>
      <c r="G403" s="46" cm="1">
        <f t="array" ref="G403">SUM(IF((LEFT('2-1 采购订单物料明细表报表导出'!$K:$K,7)=G$1)*('2-1 采购订单物料明细表报表导出'!$D:$D=$A403),'2-1 采购订单物料明细表报表导出'!$H:$H,0))</f>
        <v>0</v>
      </c>
      <c r="H403" s="46" cm="1">
        <f t="array" ref="H403">SUM(IF((LEFT('2-1 采购订单物料明细表报表导出'!$K:$K,7)=H$1)*('2-1 采购订单物料明细表报表导出'!$D:$D=$A403),'2-1 采购订单物料明细表报表导出'!$H:$H,0))</f>
        <v>0</v>
      </c>
      <c r="I403" s="46" cm="1">
        <f t="array" ref="I403">SUM(IF((LEFT('2-1 采购订单物料明细表报表导出'!$K:$K,7)=I$1)*('2-1 采购订单物料明细表报表导出'!$D:$D=$A403),'2-1 采购订单物料明细表报表导出'!$H:$H,0))</f>
        <v>0</v>
      </c>
      <c r="J403" s="46" cm="1">
        <f t="array" ref="J403">SUM(IF((LEFT('2-1 采购订单物料明细表报表导出'!$K:$K,7)=J$1)*('2-1 采购订单物料明细表报表导出'!$D:$D=$A403),'2-1 采购订单物料明细表报表导出'!$H:$H,0))</f>
        <v>0</v>
      </c>
      <c r="K403" s="46" cm="1">
        <f t="array" ref="K403">SUM(IF((LEFT('2-1 采购订单物料明细表报表导出'!$K:$K,7)=K$1)*('2-1 采购订单物料明细表报表导出'!$D:$D=$A403),'2-1 采购订单物料明细表报表导出'!$H:$H,0))</f>
        <v>0</v>
      </c>
      <c r="L403" s="46" cm="1">
        <f t="array" ref="L403">SUM(IF((LEFT('2-1 采购订单物料明细表报表导出'!$K:$K,7)=L$1)*('2-1 采购订单物料明细表报表导出'!$D:$D=$A403),'2-1 采购订单物料明细表报表导出'!$H:$H,0))</f>
        <v>0</v>
      </c>
      <c r="M403" s="46" cm="1">
        <f t="array" ref="M403">SUM(IF((LEFT('2-1 采购订单物料明细表报表导出'!$K:$K,7)=M$1)*('2-1 采购订单物料明细表报表导出'!$D:$D=$A403),'2-1 采购订单物料明细表报表导出'!$H:$H,0))</f>
        <v>0</v>
      </c>
      <c r="N403" s="46" cm="1">
        <f t="array" ref="N403">SUM(IF((LEFT('2-1 采购订单物料明细表报表导出'!$K:$K,7)=N$1)*('2-1 采购订单物料明细表报表导出'!$D:$D=$A403),'2-1 采购订单物料明细表报表导出'!$H:$H,0))</f>
        <v>0</v>
      </c>
      <c r="O403" s="46" cm="1">
        <f t="array" ref="O403">SUM(IF((LEFT('2-1 采购订单物料明细表报表导出'!$K:$K,7)=O$1)*('2-1 采购订单物料明细表报表导出'!$D:$D=$A403),'2-1 采购订单物料明细表报表导出'!$H:$H,0))</f>
        <v>0</v>
      </c>
    </row>
    <row r="404" ht="16.5" spans="1:15">
      <c r="A404" s="17" t="s">
        <v>3817</v>
      </c>
      <c r="B404" s="47" t="s">
        <v>2120</v>
      </c>
      <c r="C404" s="48" t="s">
        <v>2121</v>
      </c>
      <c r="D404" s="46" cm="1">
        <f t="array" ref="D404">SUM(IF((LEFT('2-1 采购订单物料明细表报表导出'!$K:$K,7)=D$1)*('2-1 采购订单物料明细表报表导出'!$D:$D=$A404),'2-1 采购订单物料明细表报表导出'!$H:$H,0))</f>
        <v>0</v>
      </c>
      <c r="E404" s="46" cm="1">
        <f t="array" ref="E404">SUM(IF((LEFT('2-1 采购订单物料明细表报表导出'!$K:$K,7)=E$1)*('2-1 采购订单物料明细表报表导出'!$D:$D=$A404),'2-1 采购订单物料明细表报表导出'!$H:$H,0))</f>
        <v>0</v>
      </c>
      <c r="F404" s="46" cm="1">
        <f t="array" ref="F404">SUM(IF((LEFT('2-1 采购订单物料明细表报表导出'!$K:$K,7)=F$1)*('2-1 采购订单物料明细表报表导出'!$D:$D=$A404),'2-1 采购订单物料明细表报表导出'!$H:$H,0))</f>
        <v>0</v>
      </c>
      <c r="G404" s="46" cm="1">
        <f t="array" ref="G404">SUM(IF((LEFT('2-1 采购订单物料明细表报表导出'!$K:$K,7)=G$1)*('2-1 采购订单物料明细表报表导出'!$D:$D=$A404),'2-1 采购订单物料明细表报表导出'!$H:$H,0))</f>
        <v>0</v>
      </c>
      <c r="H404" s="46" cm="1">
        <f t="array" ref="H404">SUM(IF((LEFT('2-1 采购订单物料明细表报表导出'!$K:$K,7)=H$1)*('2-1 采购订单物料明细表报表导出'!$D:$D=$A404),'2-1 采购订单物料明细表报表导出'!$H:$H,0))</f>
        <v>0</v>
      </c>
      <c r="I404" s="46" cm="1">
        <f t="array" ref="I404">SUM(IF((LEFT('2-1 采购订单物料明细表报表导出'!$K:$K,7)=I$1)*('2-1 采购订单物料明细表报表导出'!$D:$D=$A404),'2-1 采购订单物料明细表报表导出'!$H:$H,0))</f>
        <v>0</v>
      </c>
      <c r="J404" s="46" cm="1">
        <f t="array" ref="J404">SUM(IF((LEFT('2-1 采购订单物料明细表报表导出'!$K:$K,7)=J$1)*('2-1 采购订单物料明细表报表导出'!$D:$D=$A404),'2-1 采购订单物料明细表报表导出'!$H:$H,0))</f>
        <v>0</v>
      </c>
      <c r="K404" s="46" cm="1">
        <f t="array" ref="K404">SUM(IF((LEFT('2-1 采购订单物料明细表报表导出'!$K:$K,7)=K$1)*('2-1 采购订单物料明细表报表导出'!$D:$D=$A404),'2-1 采购订单物料明细表报表导出'!$H:$H,0))</f>
        <v>0</v>
      </c>
      <c r="L404" s="46" cm="1">
        <f t="array" ref="L404">SUM(IF((LEFT('2-1 采购订单物料明细表报表导出'!$K:$K,7)=L$1)*('2-1 采购订单物料明细表报表导出'!$D:$D=$A404),'2-1 采购订单物料明细表报表导出'!$H:$H,0))</f>
        <v>0</v>
      </c>
      <c r="M404" s="46" cm="1">
        <f t="array" ref="M404">SUM(IF((LEFT('2-1 采购订单物料明细表报表导出'!$K:$K,7)=M$1)*('2-1 采购订单物料明细表报表导出'!$D:$D=$A404),'2-1 采购订单物料明细表报表导出'!$H:$H,0))</f>
        <v>0</v>
      </c>
      <c r="N404" s="46" cm="1">
        <f t="array" ref="N404">SUM(IF((LEFT('2-1 采购订单物料明细表报表导出'!$K:$K,7)=N$1)*('2-1 采购订单物料明细表报表导出'!$D:$D=$A404),'2-1 采购订单物料明细表报表导出'!$H:$H,0))</f>
        <v>0</v>
      </c>
      <c r="O404" s="46" cm="1">
        <f t="array" ref="O404">SUM(IF((LEFT('2-1 采购订单物料明细表报表导出'!$K:$K,7)=O$1)*('2-1 采购订单物料明细表报表导出'!$D:$D=$A404),'2-1 采购订单物料明细表报表导出'!$H:$H,0))</f>
        <v>0</v>
      </c>
    </row>
    <row r="405" ht="16.5" spans="1:15">
      <c r="A405" s="17" t="s">
        <v>3818</v>
      </c>
      <c r="B405" s="47" t="s">
        <v>2120</v>
      </c>
      <c r="C405" s="48" t="s">
        <v>2121</v>
      </c>
      <c r="D405" s="46" cm="1">
        <f t="array" ref="D405">SUM(IF((LEFT('2-1 采购订单物料明细表报表导出'!$K:$K,7)=D$1)*('2-1 采购订单物料明细表报表导出'!$D:$D=$A405),'2-1 采购订单物料明细表报表导出'!$H:$H,0))</f>
        <v>0</v>
      </c>
      <c r="E405" s="46" cm="1">
        <f t="array" ref="E405">SUM(IF((LEFT('2-1 采购订单物料明细表报表导出'!$K:$K,7)=E$1)*('2-1 采购订单物料明细表报表导出'!$D:$D=$A405),'2-1 采购订单物料明细表报表导出'!$H:$H,0))</f>
        <v>0</v>
      </c>
      <c r="F405" s="46" cm="1">
        <f t="array" ref="F405">SUM(IF((LEFT('2-1 采购订单物料明细表报表导出'!$K:$K,7)=F$1)*('2-1 采购订单物料明细表报表导出'!$D:$D=$A405),'2-1 采购订单物料明细表报表导出'!$H:$H,0))</f>
        <v>0</v>
      </c>
      <c r="G405" s="46" cm="1">
        <f t="array" ref="G405">SUM(IF((LEFT('2-1 采购订单物料明细表报表导出'!$K:$K,7)=G$1)*('2-1 采购订单物料明细表报表导出'!$D:$D=$A405),'2-1 采购订单物料明细表报表导出'!$H:$H,0))</f>
        <v>0</v>
      </c>
      <c r="H405" s="46" cm="1">
        <f t="array" ref="H405">SUM(IF((LEFT('2-1 采购订单物料明细表报表导出'!$K:$K,7)=H$1)*('2-1 采购订单物料明细表报表导出'!$D:$D=$A405),'2-1 采购订单物料明细表报表导出'!$H:$H,0))</f>
        <v>0</v>
      </c>
      <c r="I405" s="46" cm="1">
        <f t="array" ref="I405">SUM(IF((LEFT('2-1 采购订单物料明细表报表导出'!$K:$K,7)=I$1)*('2-1 采购订单物料明细表报表导出'!$D:$D=$A405),'2-1 采购订单物料明细表报表导出'!$H:$H,0))</f>
        <v>0</v>
      </c>
      <c r="J405" s="46" cm="1">
        <f t="array" ref="J405">SUM(IF((LEFT('2-1 采购订单物料明细表报表导出'!$K:$K,7)=J$1)*('2-1 采购订单物料明细表报表导出'!$D:$D=$A405),'2-1 采购订单物料明细表报表导出'!$H:$H,0))</f>
        <v>0</v>
      </c>
      <c r="K405" s="46" cm="1">
        <f t="array" ref="K405">SUM(IF((LEFT('2-1 采购订单物料明细表报表导出'!$K:$K,7)=K$1)*('2-1 采购订单物料明细表报表导出'!$D:$D=$A405),'2-1 采购订单物料明细表报表导出'!$H:$H,0))</f>
        <v>0</v>
      </c>
      <c r="L405" s="46" cm="1">
        <f t="array" ref="L405">SUM(IF((LEFT('2-1 采购订单物料明细表报表导出'!$K:$K,7)=L$1)*('2-1 采购订单物料明细表报表导出'!$D:$D=$A405),'2-1 采购订单物料明细表报表导出'!$H:$H,0))</f>
        <v>0</v>
      </c>
      <c r="M405" s="46" cm="1">
        <f t="array" ref="M405">SUM(IF((LEFT('2-1 采购订单物料明细表报表导出'!$K:$K,7)=M$1)*('2-1 采购订单物料明细表报表导出'!$D:$D=$A405),'2-1 采购订单物料明细表报表导出'!$H:$H,0))</f>
        <v>0</v>
      </c>
      <c r="N405" s="46" cm="1">
        <f t="array" ref="N405">SUM(IF((LEFT('2-1 采购订单物料明细表报表导出'!$K:$K,7)=N$1)*('2-1 采购订单物料明细表报表导出'!$D:$D=$A405),'2-1 采购订单物料明细表报表导出'!$H:$H,0))</f>
        <v>0</v>
      </c>
      <c r="O405" s="46" cm="1">
        <f t="array" ref="O405">SUM(IF((LEFT('2-1 采购订单物料明细表报表导出'!$K:$K,7)=O$1)*('2-1 采购订单物料明细表报表导出'!$D:$D=$A405),'2-1 采购订单物料明细表报表导出'!$H:$H,0))</f>
        <v>0</v>
      </c>
    </row>
    <row r="406" ht="16.5" spans="1:15">
      <c r="A406" s="17" t="s">
        <v>3819</v>
      </c>
      <c r="B406" s="47" t="s">
        <v>2120</v>
      </c>
      <c r="C406" s="48" t="s">
        <v>2121</v>
      </c>
      <c r="D406" s="46" cm="1">
        <f t="array" ref="D406">SUM(IF((LEFT('2-1 采购订单物料明细表报表导出'!$K:$K,7)=D$1)*('2-1 采购订单物料明细表报表导出'!$D:$D=$A406),'2-1 采购订单物料明细表报表导出'!$H:$H,0))</f>
        <v>0</v>
      </c>
      <c r="E406" s="46" cm="1">
        <f t="array" ref="E406">SUM(IF((LEFT('2-1 采购订单物料明细表报表导出'!$K:$K,7)=E$1)*('2-1 采购订单物料明细表报表导出'!$D:$D=$A406),'2-1 采购订单物料明细表报表导出'!$H:$H,0))</f>
        <v>0</v>
      </c>
      <c r="F406" s="46" cm="1">
        <f t="array" ref="F406">SUM(IF((LEFT('2-1 采购订单物料明细表报表导出'!$K:$K,7)=F$1)*('2-1 采购订单物料明细表报表导出'!$D:$D=$A406),'2-1 采购订单物料明细表报表导出'!$H:$H,0))</f>
        <v>0</v>
      </c>
      <c r="G406" s="46" cm="1">
        <f t="array" ref="G406">SUM(IF((LEFT('2-1 采购订单物料明细表报表导出'!$K:$K,7)=G$1)*('2-1 采购订单物料明细表报表导出'!$D:$D=$A406),'2-1 采购订单物料明细表报表导出'!$H:$H,0))</f>
        <v>0</v>
      </c>
      <c r="H406" s="46" cm="1">
        <f t="array" ref="H406">SUM(IF((LEFT('2-1 采购订单物料明细表报表导出'!$K:$K,7)=H$1)*('2-1 采购订单物料明细表报表导出'!$D:$D=$A406),'2-1 采购订单物料明细表报表导出'!$H:$H,0))</f>
        <v>0</v>
      </c>
      <c r="I406" s="46" cm="1">
        <f t="array" ref="I406">SUM(IF((LEFT('2-1 采购订单物料明细表报表导出'!$K:$K,7)=I$1)*('2-1 采购订单物料明细表报表导出'!$D:$D=$A406),'2-1 采购订单物料明细表报表导出'!$H:$H,0))</f>
        <v>0</v>
      </c>
      <c r="J406" s="46" cm="1">
        <f t="array" ref="J406">SUM(IF((LEFT('2-1 采购订单物料明细表报表导出'!$K:$K,7)=J$1)*('2-1 采购订单物料明细表报表导出'!$D:$D=$A406),'2-1 采购订单物料明细表报表导出'!$H:$H,0))</f>
        <v>0</v>
      </c>
      <c r="K406" s="46" cm="1">
        <f t="array" ref="K406">SUM(IF((LEFT('2-1 采购订单物料明细表报表导出'!$K:$K,7)=K$1)*('2-1 采购订单物料明细表报表导出'!$D:$D=$A406),'2-1 采购订单物料明细表报表导出'!$H:$H,0))</f>
        <v>0</v>
      </c>
      <c r="L406" s="46" cm="1">
        <f t="array" ref="L406">SUM(IF((LEFT('2-1 采购订单物料明细表报表导出'!$K:$K,7)=L$1)*('2-1 采购订单物料明细表报表导出'!$D:$D=$A406),'2-1 采购订单物料明细表报表导出'!$H:$H,0))</f>
        <v>0</v>
      </c>
      <c r="M406" s="46" cm="1">
        <f t="array" ref="M406">SUM(IF((LEFT('2-1 采购订单物料明细表报表导出'!$K:$K,7)=M$1)*('2-1 采购订单物料明细表报表导出'!$D:$D=$A406),'2-1 采购订单物料明细表报表导出'!$H:$H,0))</f>
        <v>0</v>
      </c>
      <c r="N406" s="46" cm="1">
        <f t="array" ref="N406">SUM(IF((LEFT('2-1 采购订单物料明细表报表导出'!$K:$K,7)=N$1)*('2-1 采购订单物料明细表报表导出'!$D:$D=$A406),'2-1 采购订单物料明细表报表导出'!$H:$H,0))</f>
        <v>0</v>
      </c>
      <c r="O406" s="46" cm="1">
        <f t="array" ref="O406">SUM(IF((LEFT('2-1 采购订单物料明细表报表导出'!$K:$K,7)=O$1)*('2-1 采购订单物料明细表报表导出'!$D:$D=$A406),'2-1 采购订单物料明细表报表导出'!$H:$H,0))</f>
        <v>0</v>
      </c>
    </row>
    <row r="407" ht="16.5" spans="1:15">
      <c r="A407" s="17" t="s">
        <v>3820</v>
      </c>
      <c r="B407" s="47" t="s">
        <v>2120</v>
      </c>
      <c r="C407" s="48" t="s">
        <v>2121</v>
      </c>
      <c r="D407" s="46" cm="1">
        <f t="array" ref="D407">SUM(IF((LEFT('2-1 采购订单物料明细表报表导出'!$K:$K,7)=D$1)*('2-1 采购订单物料明细表报表导出'!$D:$D=$A407),'2-1 采购订单物料明细表报表导出'!$H:$H,0))</f>
        <v>0</v>
      </c>
      <c r="E407" s="46" cm="1">
        <f t="array" ref="E407">SUM(IF((LEFT('2-1 采购订单物料明细表报表导出'!$K:$K,7)=E$1)*('2-1 采购订单物料明细表报表导出'!$D:$D=$A407),'2-1 采购订单物料明细表报表导出'!$H:$H,0))</f>
        <v>0</v>
      </c>
      <c r="F407" s="46" cm="1">
        <f t="array" ref="F407">SUM(IF((LEFT('2-1 采购订单物料明细表报表导出'!$K:$K,7)=F$1)*('2-1 采购订单物料明细表报表导出'!$D:$D=$A407),'2-1 采购订单物料明细表报表导出'!$H:$H,0))</f>
        <v>0</v>
      </c>
      <c r="G407" s="46" cm="1">
        <f t="array" ref="G407">SUM(IF((LEFT('2-1 采购订单物料明细表报表导出'!$K:$K,7)=G$1)*('2-1 采购订单物料明细表报表导出'!$D:$D=$A407),'2-1 采购订单物料明细表报表导出'!$H:$H,0))</f>
        <v>0</v>
      </c>
      <c r="H407" s="46" cm="1">
        <f t="array" ref="H407">SUM(IF((LEFT('2-1 采购订单物料明细表报表导出'!$K:$K,7)=H$1)*('2-1 采购订单物料明细表报表导出'!$D:$D=$A407),'2-1 采购订单物料明细表报表导出'!$H:$H,0))</f>
        <v>0</v>
      </c>
      <c r="I407" s="46" cm="1">
        <f t="array" ref="I407">SUM(IF((LEFT('2-1 采购订单物料明细表报表导出'!$K:$K,7)=I$1)*('2-1 采购订单物料明细表报表导出'!$D:$D=$A407),'2-1 采购订单物料明细表报表导出'!$H:$H,0))</f>
        <v>0</v>
      </c>
      <c r="J407" s="46" cm="1">
        <f t="array" ref="J407">SUM(IF((LEFT('2-1 采购订单物料明细表报表导出'!$K:$K,7)=J$1)*('2-1 采购订单物料明细表报表导出'!$D:$D=$A407),'2-1 采购订单物料明细表报表导出'!$H:$H,0))</f>
        <v>0</v>
      </c>
      <c r="K407" s="46" cm="1">
        <f t="array" ref="K407">SUM(IF((LEFT('2-1 采购订单物料明细表报表导出'!$K:$K,7)=K$1)*('2-1 采购订单物料明细表报表导出'!$D:$D=$A407),'2-1 采购订单物料明细表报表导出'!$H:$H,0))</f>
        <v>0</v>
      </c>
      <c r="L407" s="46" cm="1">
        <f t="array" ref="L407">SUM(IF((LEFT('2-1 采购订单物料明细表报表导出'!$K:$K,7)=L$1)*('2-1 采购订单物料明细表报表导出'!$D:$D=$A407),'2-1 采购订单物料明细表报表导出'!$H:$H,0))</f>
        <v>0</v>
      </c>
      <c r="M407" s="46" cm="1">
        <f t="array" ref="M407">SUM(IF((LEFT('2-1 采购订单物料明细表报表导出'!$K:$K,7)=M$1)*('2-1 采购订单物料明细表报表导出'!$D:$D=$A407),'2-1 采购订单物料明细表报表导出'!$H:$H,0))</f>
        <v>0</v>
      </c>
      <c r="N407" s="46" cm="1">
        <f t="array" ref="N407">SUM(IF((LEFT('2-1 采购订单物料明细表报表导出'!$K:$K,7)=N$1)*('2-1 采购订单物料明细表报表导出'!$D:$D=$A407),'2-1 采购订单物料明细表报表导出'!$H:$H,0))</f>
        <v>0</v>
      </c>
      <c r="O407" s="46" cm="1">
        <f t="array" ref="O407">SUM(IF((LEFT('2-1 采购订单物料明细表报表导出'!$K:$K,7)=O$1)*('2-1 采购订单物料明细表报表导出'!$D:$D=$A407),'2-1 采购订单物料明细表报表导出'!$H:$H,0))</f>
        <v>0</v>
      </c>
    </row>
    <row r="408" ht="16.5" spans="1:15">
      <c r="A408" s="17" t="s">
        <v>3821</v>
      </c>
      <c r="B408" s="47" t="s">
        <v>2120</v>
      </c>
      <c r="C408" s="48" t="s">
        <v>2121</v>
      </c>
      <c r="D408" s="46" cm="1">
        <f t="array" ref="D408">SUM(IF((LEFT('2-1 采购订单物料明细表报表导出'!$K:$K,7)=D$1)*('2-1 采购订单物料明细表报表导出'!$D:$D=$A408),'2-1 采购订单物料明细表报表导出'!$H:$H,0))</f>
        <v>0</v>
      </c>
      <c r="E408" s="46" cm="1">
        <f t="array" ref="E408">SUM(IF((LEFT('2-1 采购订单物料明细表报表导出'!$K:$K,7)=E$1)*('2-1 采购订单物料明细表报表导出'!$D:$D=$A408),'2-1 采购订单物料明细表报表导出'!$H:$H,0))</f>
        <v>0</v>
      </c>
      <c r="F408" s="46" cm="1">
        <f t="array" ref="F408">SUM(IF((LEFT('2-1 采购订单物料明细表报表导出'!$K:$K,7)=F$1)*('2-1 采购订单物料明细表报表导出'!$D:$D=$A408),'2-1 采购订单物料明细表报表导出'!$H:$H,0))</f>
        <v>0</v>
      </c>
      <c r="G408" s="46" cm="1">
        <f t="array" ref="G408">SUM(IF((LEFT('2-1 采购订单物料明细表报表导出'!$K:$K,7)=G$1)*('2-1 采购订单物料明细表报表导出'!$D:$D=$A408),'2-1 采购订单物料明细表报表导出'!$H:$H,0))</f>
        <v>0</v>
      </c>
      <c r="H408" s="46" cm="1">
        <f t="array" ref="H408">SUM(IF((LEFT('2-1 采购订单物料明细表报表导出'!$K:$K,7)=H$1)*('2-1 采购订单物料明细表报表导出'!$D:$D=$A408),'2-1 采购订单物料明细表报表导出'!$H:$H,0))</f>
        <v>0</v>
      </c>
      <c r="I408" s="46" cm="1">
        <f t="array" ref="I408">SUM(IF((LEFT('2-1 采购订单物料明细表报表导出'!$K:$K,7)=I$1)*('2-1 采购订单物料明细表报表导出'!$D:$D=$A408),'2-1 采购订单物料明细表报表导出'!$H:$H,0))</f>
        <v>0</v>
      </c>
      <c r="J408" s="46" cm="1">
        <f t="array" ref="J408">SUM(IF((LEFT('2-1 采购订单物料明细表报表导出'!$K:$K,7)=J$1)*('2-1 采购订单物料明细表报表导出'!$D:$D=$A408),'2-1 采购订单物料明细表报表导出'!$H:$H,0))</f>
        <v>0</v>
      </c>
      <c r="K408" s="46" cm="1">
        <f t="array" ref="K408">SUM(IF((LEFT('2-1 采购订单物料明细表报表导出'!$K:$K,7)=K$1)*('2-1 采购订单物料明细表报表导出'!$D:$D=$A408),'2-1 采购订单物料明细表报表导出'!$H:$H,0))</f>
        <v>0</v>
      </c>
      <c r="L408" s="46" cm="1">
        <f t="array" ref="L408">SUM(IF((LEFT('2-1 采购订单物料明细表报表导出'!$K:$K,7)=L$1)*('2-1 采购订单物料明细表报表导出'!$D:$D=$A408),'2-1 采购订单物料明细表报表导出'!$H:$H,0))</f>
        <v>0</v>
      </c>
      <c r="M408" s="46" cm="1">
        <f t="array" ref="M408">SUM(IF((LEFT('2-1 采购订单物料明细表报表导出'!$K:$K,7)=M$1)*('2-1 采购订单物料明细表报表导出'!$D:$D=$A408),'2-1 采购订单物料明细表报表导出'!$H:$H,0))</f>
        <v>0</v>
      </c>
      <c r="N408" s="46" cm="1">
        <f t="array" ref="N408">SUM(IF((LEFT('2-1 采购订单物料明细表报表导出'!$K:$K,7)=N$1)*('2-1 采购订单物料明细表报表导出'!$D:$D=$A408),'2-1 采购订单物料明细表报表导出'!$H:$H,0))</f>
        <v>0</v>
      </c>
      <c r="O408" s="46" cm="1">
        <f t="array" ref="O408">SUM(IF((LEFT('2-1 采购订单物料明细表报表导出'!$K:$K,7)=O$1)*('2-1 采购订单物料明细表报表导出'!$D:$D=$A408),'2-1 采购订单物料明细表报表导出'!$H:$H,0))</f>
        <v>0</v>
      </c>
    </row>
    <row r="409" ht="16.5" spans="1:15">
      <c r="A409" s="17" t="s">
        <v>3822</v>
      </c>
      <c r="B409" s="47" t="s">
        <v>2120</v>
      </c>
      <c r="C409" s="48" t="s">
        <v>2121</v>
      </c>
      <c r="D409" s="46" cm="1">
        <f t="array" ref="D409">SUM(IF((LEFT('2-1 采购订单物料明细表报表导出'!$K:$K,7)=D$1)*('2-1 采购订单物料明细表报表导出'!$D:$D=$A409),'2-1 采购订单物料明细表报表导出'!$H:$H,0))</f>
        <v>0</v>
      </c>
      <c r="E409" s="46" cm="1">
        <f t="array" ref="E409">SUM(IF((LEFT('2-1 采购订单物料明细表报表导出'!$K:$K,7)=E$1)*('2-1 采购订单物料明细表报表导出'!$D:$D=$A409),'2-1 采购订单物料明细表报表导出'!$H:$H,0))</f>
        <v>0</v>
      </c>
      <c r="F409" s="46" cm="1">
        <f t="array" ref="F409">SUM(IF((LEFT('2-1 采购订单物料明细表报表导出'!$K:$K,7)=F$1)*('2-1 采购订单物料明细表报表导出'!$D:$D=$A409),'2-1 采购订单物料明细表报表导出'!$H:$H,0))</f>
        <v>0</v>
      </c>
      <c r="G409" s="46" cm="1">
        <f t="array" ref="G409">SUM(IF((LEFT('2-1 采购订单物料明细表报表导出'!$K:$K,7)=G$1)*('2-1 采购订单物料明细表报表导出'!$D:$D=$A409),'2-1 采购订单物料明细表报表导出'!$H:$H,0))</f>
        <v>0</v>
      </c>
      <c r="H409" s="46" cm="1">
        <f t="array" ref="H409">SUM(IF((LEFT('2-1 采购订单物料明细表报表导出'!$K:$K,7)=H$1)*('2-1 采购订单物料明细表报表导出'!$D:$D=$A409),'2-1 采购订单物料明细表报表导出'!$H:$H,0))</f>
        <v>0</v>
      </c>
      <c r="I409" s="46" cm="1">
        <f t="array" ref="I409">SUM(IF((LEFT('2-1 采购订单物料明细表报表导出'!$K:$K,7)=I$1)*('2-1 采购订单物料明细表报表导出'!$D:$D=$A409),'2-1 采购订单物料明细表报表导出'!$H:$H,0))</f>
        <v>0</v>
      </c>
      <c r="J409" s="46" cm="1">
        <f t="array" ref="J409">SUM(IF((LEFT('2-1 采购订单物料明细表报表导出'!$K:$K,7)=J$1)*('2-1 采购订单物料明细表报表导出'!$D:$D=$A409),'2-1 采购订单物料明细表报表导出'!$H:$H,0))</f>
        <v>0</v>
      </c>
      <c r="K409" s="46" cm="1">
        <f t="array" ref="K409">SUM(IF((LEFT('2-1 采购订单物料明细表报表导出'!$K:$K,7)=K$1)*('2-1 采购订单物料明细表报表导出'!$D:$D=$A409),'2-1 采购订单物料明细表报表导出'!$H:$H,0))</f>
        <v>0</v>
      </c>
      <c r="L409" s="46" cm="1">
        <f t="array" ref="L409">SUM(IF((LEFT('2-1 采购订单物料明细表报表导出'!$K:$K,7)=L$1)*('2-1 采购订单物料明细表报表导出'!$D:$D=$A409),'2-1 采购订单物料明细表报表导出'!$H:$H,0))</f>
        <v>0</v>
      </c>
      <c r="M409" s="46" cm="1">
        <f t="array" ref="M409">SUM(IF((LEFT('2-1 采购订单物料明细表报表导出'!$K:$K,7)=M$1)*('2-1 采购订单物料明细表报表导出'!$D:$D=$A409),'2-1 采购订单物料明细表报表导出'!$H:$H,0))</f>
        <v>0</v>
      </c>
      <c r="N409" s="46" cm="1">
        <f t="array" ref="N409">SUM(IF((LEFT('2-1 采购订单物料明细表报表导出'!$K:$K,7)=N$1)*('2-1 采购订单物料明细表报表导出'!$D:$D=$A409),'2-1 采购订单物料明细表报表导出'!$H:$H,0))</f>
        <v>0</v>
      </c>
      <c r="O409" s="46" cm="1">
        <f t="array" ref="O409">SUM(IF((LEFT('2-1 采购订单物料明细表报表导出'!$K:$K,7)=O$1)*('2-1 采购订单物料明细表报表导出'!$D:$D=$A409),'2-1 采购订单物料明细表报表导出'!$H:$H,0))</f>
        <v>0</v>
      </c>
    </row>
    <row r="410" ht="16.5" spans="1:15">
      <c r="A410" s="17" t="s">
        <v>3823</v>
      </c>
      <c r="B410" s="47" t="s">
        <v>2120</v>
      </c>
      <c r="C410" s="48" t="s">
        <v>2121</v>
      </c>
      <c r="D410" s="46" cm="1">
        <f t="array" ref="D410">SUM(IF((LEFT('2-1 采购订单物料明细表报表导出'!$K:$K,7)=D$1)*('2-1 采购订单物料明细表报表导出'!$D:$D=$A410),'2-1 采购订单物料明细表报表导出'!$H:$H,0))</f>
        <v>0</v>
      </c>
      <c r="E410" s="46" cm="1">
        <f t="array" ref="E410">SUM(IF((LEFT('2-1 采购订单物料明细表报表导出'!$K:$K,7)=E$1)*('2-1 采购订单物料明细表报表导出'!$D:$D=$A410),'2-1 采购订单物料明细表报表导出'!$H:$H,0))</f>
        <v>0</v>
      </c>
      <c r="F410" s="46" cm="1">
        <f t="array" ref="F410">SUM(IF((LEFT('2-1 采购订单物料明细表报表导出'!$K:$K,7)=F$1)*('2-1 采购订单物料明细表报表导出'!$D:$D=$A410),'2-1 采购订单物料明细表报表导出'!$H:$H,0))</f>
        <v>0</v>
      </c>
      <c r="G410" s="46" cm="1">
        <f t="array" ref="G410">SUM(IF((LEFT('2-1 采购订单物料明细表报表导出'!$K:$K,7)=G$1)*('2-1 采购订单物料明细表报表导出'!$D:$D=$A410),'2-1 采购订单物料明细表报表导出'!$H:$H,0))</f>
        <v>0</v>
      </c>
      <c r="H410" s="46" cm="1">
        <f t="array" ref="H410">SUM(IF((LEFT('2-1 采购订单物料明细表报表导出'!$K:$K,7)=H$1)*('2-1 采购订单物料明细表报表导出'!$D:$D=$A410),'2-1 采购订单物料明细表报表导出'!$H:$H,0))</f>
        <v>0</v>
      </c>
      <c r="I410" s="46" cm="1">
        <f t="array" ref="I410">SUM(IF((LEFT('2-1 采购订单物料明细表报表导出'!$K:$K,7)=I$1)*('2-1 采购订单物料明细表报表导出'!$D:$D=$A410),'2-1 采购订单物料明细表报表导出'!$H:$H,0))</f>
        <v>0</v>
      </c>
      <c r="J410" s="46" cm="1">
        <f t="array" ref="J410">SUM(IF((LEFT('2-1 采购订单物料明细表报表导出'!$K:$K,7)=J$1)*('2-1 采购订单物料明细表报表导出'!$D:$D=$A410),'2-1 采购订单物料明细表报表导出'!$H:$H,0))</f>
        <v>0</v>
      </c>
      <c r="K410" s="46" cm="1">
        <f t="array" ref="K410">SUM(IF((LEFT('2-1 采购订单物料明细表报表导出'!$K:$K,7)=K$1)*('2-1 采购订单物料明细表报表导出'!$D:$D=$A410),'2-1 采购订单物料明细表报表导出'!$H:$H,0))</f>
        <v>0</v>
      </c>
      <c r="L410" s="46" cm="1">
        <f t="array" ref="L410">SUM(IF((LEFT('2-1 采购订单物料明细表报表导出'!$K:$K,7)=L$1)*('2-1 采购订单物料明细表报表导出'!$D:$D=$A410),'2-1 采购订单物料明细表报表导出'!$H:$H,0))</f>
        <v>0</v>
      </c>
      <c r="M410" s="46" cm="1">
        <f t="array" ref="M410">SUM(IF((LEFT('2-1 采购订单物料明细表报表导出'!$K:$K,7)=M$1)*('2-1 采购订单物料明细表报表导出'!$D:$D=$A410),'2-1 采购订单物料明细表报表导出'!$H:$H,0))</f>
        <v>0</v>
      </c>
      <c r="N410" s="46" cm="1">
        <f t="array" ref="N410">SUM(IF((LEFT('2-1 采购订单物料明细表报表导出'!$K:$K,7)=N$1)*('2-1 采购订单物料明细表报表导出'!$D:$D=$A410),'2-1 采购订单物料明细表报表导出'!$H:$H,0))</f>
        <v>0</v>
      </c>
      <c r="O410" s="46" cm="1">
        <f t="array" ref="O410">SUM(IF((LEFT('2-1 采购订单物料明细表报表导出'!$K:$K,7)=O$1)*('2-1 采购订单物料明细表报表导出'!$D:$D=$A410),'2-1 采购订单物料明细表报表导出'!$H:$H,0))</f>
        <v>0</v>
      </c>
    </row>
    <row r="411" ht="16.5" spans="1:15">
      <c r="A411" s="17" t="s">
        <v>3824</v>
      </c>
      <c r="B411" s="47" t="s">
        <v>2120</v>
      </c>
      <c r="C411" s="48" t="s">
        <v>2121</v>
      </c>
      <c r="D411" s="46" cm="1">
        <f t="array" ref="D411">SUM(IF((LEFT('2-1 采购订单物料明细表报表导出'!$K:$K,7)=D$1)*('2-1 采购订单物料明细表报表导出'!$D:$D=$A411),'2-1 采购订单物料明细表报表导出'!$H:$H,0))</f>
        <v>0</v>
      </c>
      <c r="E411" s="46" cm="1">
        <f t="array" ref="E411">SUM(IF((LEFT('2-1 采购订单物料明细表报表导出'!$K:$K,7)=E$1)*('2-1 采购订单物料明细表报表导出'!$D:$D=$A411),'2-1 采购订单物料明细表报表导出'!$H:$H,0))</f>
        <v>0</v>
      </c>
      <c r="F411" s="46" cm="1">
        <f t="array" ref="F411">SUM(IF((LEFT('2-1 采购订单物料明细表报表导出'!$K:$K,7)=F$1)*('2-1 采购订单物料明细表报表导出'!$D:$D=$A411),'2-1 采购订单物料明细表报表导出'!$H:$H,0))</f>
        <v>0</v>
      </c>
      <c r="G411" s="46" cm="1">
        <f t="array" ref="G411">SUM(IF((LEFT('2-1 采购订单物料明细表报表导出'!$K:$K,7)=G$1)*('2-1 采购订单物料明细表报表导出'!$D:$D=$A411),'2-1 采购订单物料明细表报表导出'!$H:$H,0))</f>
        <v>0</v>
      </c>
      <c r="H411" s="46" cm="1">
        <f t="array" ref="H411">SUM(IF((LEFT('2-1 采购订单物料明细表报表导出'!$K:$K,7)=H$1)*('2-1 采购订单物料明细表报表导出'!$D:$D=$A411),'2-1 采购订单物料明细表报表导出'!$H:$H,0))</f>
        <v>0</v>
      </c>
      <c r="I411" s="46" cm="1">
        <f t="array" ref="I411">SUM(IF((LEFT('2-1 采购订单物料明细表报表导出'!$K:$K,7)=I$1)*('2-1 采购订单物料明细表报表导出'!$D:$D=$A411),'2-1 采购订单物料明细表报表导出'!$H:$H,0))</f>
        <v>0</v>
      </c>
      <c r="J411" s="46" cm="1">
        <f t="array" ref="J411">SUM(IF((LEFT('2-1 采购订单物料明细表报表导出'!$K:$K,7)=J$1)*('2-1 采购订单物料明细表报表导出'!$D:$D=$A411),'2-1 采购订单物料明细表报表导出'!$H:$H,0))</f>
        <v>0</v>
      </c>
      <c r="K411" s="46" cm="1">
        <f t="array" ref="K411">SUM(IF((LEFT('2-1 采购订单物料明细表报表导出'!$K:$K,7)=K$1)*('2-1 采购订单物料明细表报表导出'!$D:$D=$A411),'2-1 采购订单物料明细表报表导出'!$H:$H,0))</f>
        <v>0</v>
      </c>
      <c r="L411" s="46" cm="1">
        <f t="array" ref="L411">SUM(IF((LEFT('2-1 采购订单物料明细表报表导出'!$K:$K,7)=L$1)*('2-1 采购订单物料明细表报表导出'!$D:$D=$A411),'2-1 采购订单物料明细表报表导出'!$H:$H,0))</f>
        <v>0</v>
      </c>
      <c r="M411" s="46" cm="1">
        <f t="array" ref="M411">SUM(IF((LEFT('2-1 采购订单物料明细表报表导出'!$K:$K,7)=M$1)*('2-1 采购订单物料明细表报表导出'!$D:$D=$A411),'2-1 采购订单物料明细表报表导出'!$H:$H,0))</f>
        <v>0</v>
      </c>
      <c r="N411" s="46" cm="1">
        <f t="array" ref="N411">SUM(IF((LEFT('2-1 采购订单物料明细表报表导出'!$K:$K,7)=N$1)*('2-1 采购订单物料明细表报表导出'!$D:$D=$A411),'2-1 采购订单物料明细表报表导出'!$H:$H,0))</f>
        <v>0</v>
      </c>
      <c r="O411" s="46" cm="1">
        <f t="array" ref="O411">SUM(IF((LEFT('2-1 采购订单物料明细表报表导出'!$K:$K,7)=O$1)*('2-1 采购订单物料明细表报表导出'!$D:$D=$A411),'2-1 采购订单物料明细表报表导出'!$H:$H,0))</f>
        <v>0</v>
      </c>
    </row>
    <row r="412" ht="16.5" spans="1:15">
      <c r="A412" s="49" t="s">
        <v>3825</v>
      </c>
      <c r="B412" s="47" t="s">
        <v>2120</v>
      </c>
      <c r="C412" s="48" t="s">
        <v>2121</v>
      </c>
      <c r="D412" s="46" cm="1">
        <f t="array" ref="D412">SUM(IF((LEFT('2-1 采购订单物料明细表报表导出'!$K:$K,7)=D$1)*('2-1 采购订单物料明细表报表导出'!$D:$D=$A412),'2-1 采购订单物料明细表报表导出'!$H:$H,0))</f>
        <v>0</v>
      </c>
      <c r="E412" s="46" cm="1">
        <f t="array" ref="E412">SUM(IF((LEFT('2-1 采购订单物料明细表报表导出'!$K:$K,7)=E$1)*('2-1 采购订单物料明细表报表导出'!$D:$D=$A412),'2-1 采购订单物料明细表报表导出'!$H:$H,0))</f>
        <v>0</v>
      </c>
      <c r="F412" s="46" cm="1">
        <f t="array" ref="F412">SUM(IF((LEFT('2-1 采购订单物料明细表报表导出'!$K:$K,7)=F$1)*('2-1 采购订单物料明细表报表导出'!$D:$D=$A412),'2-1 采购订单物料明细表报表导出'!$H:$H,0))</f>
        <v>0</v>
      </c>
      <c r="G412" s="46" cm="1">
        <f t="array" ref="G412">SUM(IF((LEFT('2-1 采购订单物料明细表报表导出'!$K:$K,7)=G$1)*('2-1 采购订单物料明细表报表导出'!$D:$D=$A412),'2-1 采购订单物料明细表报表导出'!$H:$H,0))</f>
        <v>0</v>
      </c>
      <c r="H412" s="46" cm="1">
        <f t="array" ref="H412">SUM(IF((LEFT('2-1 采购订单物料明细表报表导出'!$K:$K,7)=H$1)*('2-1 采购订单物料明细表报表导出'!$D:$D=$A412),'2-1 采购订单物料明细表报表导出'!$H:$H,0))</f>
        <v>0</v>
      </c>
      <c r="I412" s="46" cm="1">
        <f t="array" ref="I412">SUM(IF((LEFT('2-1 采购订单物料明细表报表导出'!$K:$K,7)=I$1)*('2-1 采购订单物料明细表报表导出'!$D:$D=$A412),'2-1 采购订单物料明细表报表导出'!$H:$H,0))</f>
        <v>0</v>
      </c>
      <c r="J412" s="46" cm="1">
        <f t="array" ref="J412">SUM(IF((LEFT('2-1 采购订单物料明细表报表导出'!$K:$K,7)=J$1)*('2-1 采购订单物料明细表报表导出'!$D:$D=$A412),'2-1 采购订单物料明细表报表导出'!$H:$H,0))</f>
        <v>0</v>
      </c>
      <c r="K412" s="46" cm="1">
        <f t="array" ref="K412">SUM(IF((LEFT('2-1 采购订单物料明细表报表导出'!$K:$K,7)=K$1)*('2-1 采购订单物料明细表报表导出'!$D:$D=$A412),'2-1 采购订单物料明细表报表导出'!$H:$H,0))</f>
        <v>0</v>
      </c>
      <c r="L412" s="46" cm="1">
        <f t="array" ref="L412">SUM(IF((LEFT('2-1 采购订单物料明细表报表导出'!$K:$K,7)=L$1)*('2-1 采购订单物料明细表报表导出'!$D:$D=$A412),'2-1 采购订单物料明细表报表导出'!$H:$H,0))</f>
        <v>0</v>
      </c>
      <c r="M412" s="46" cm="1">
        <f t="array" ref="M412">SUM(IF((LEFT('2-1 采购订单物料明细表报表导出'!$K:$K,7)=M$1)*('2-1 采购订单物料明细表报表导出'!$D:$D=$A412),'2-1 采购订单物料明细表报表导出'!$H:$H,0))</f>
        <v>0</v>
      </c>
      <c r="N412" s="46" cm="1">
        <f t="array" ref="N412">SUM(IF((LEFT('2-1 采购订单物料明细表报表导出'!$K:$K,7)=N$1)*('2-1 采购订单物料明细表报表导出'!$D:$D=$A412),'2-1 采购订单物料明细表报表导出'!$H:$H,0))</f>
        <v>0</v>
      </c>
      <c r="O412" s="46" cm="1">
        <f t="array" ref="O412">SUM(IF((LEFT('2-1 采购订单物料明细表报表导出'!$K:$K,7)=O$1)*('2-1 采购订单物料明细表报表导出'!$D:$D=$A412),'2-1 采购订单物料明细表报表导出'!$H:$H,0))</f>
        <v>0</v>
      </c>
    </row>
    <row r="413" ht="16.5" spans="1:15">
      <c r="A413" s="49" t="s">
        <v>3826</v>
      </c>
      <c r="B413" s="47" t="s">
        <v>2120</v>
      </c>
      <c r="C413" s="48" t="s">
        <v>2121</v>
      </c>
      <c r="D413" s="46" cm="1">
        <f t="array" ref="D413">SUM(IF((LEFT('2-1 采购订单物料明细表报表导出'!$K:$K,7)=D$1)*('2-1 采购订单物料明细表报表导出'!$D:$D=$A413),'2-1 采购订单物料明细表报表导出'!$H:$H,0))</f>
        <v>0</v>
      </c>
      <c r="E413" s="46" cm="1">
        <f t="array" ref="E413">SUM(IF((LEFT('2-1 采购订单物料明细表报表导出'!$K:$K,7)=E$1)*('2-1 采购订单物料明细表报表导出'!$D:$D=$A413),'2-1 采购订单物料明细表报表导出'!$H:$H,0))</f>
        <v>0</v>
      </c>
      <c r="F413" s="46" cm="1">
        <f t="array" ref="F413">SUM(IF((LEFT('2-1 采购订单物料明细表报表导出'!$K:$K,7)=F$1)*('2-1 采购订单物料明细表报表导出'!$D:$D=$A413),'2-1 采购订单物料明细表报表导出'!$H:$H,0))</f>
        <v>0</v>
      </c>
      <c r="G413" s="46" cm="1">
        <f t="array" ref="G413">SUM(IF((LEFT('2-1 采购订单物料明细表报表导出'!$K:$K,7)=G$1)*('2-1 采购订单物料明细表报表导出'!$D:$D=$A413),'2-1 采购订单物料明细表报表导出'!$H:$H,0))</f>
        <v>0</v>
      </c>
      <c r="H413" s="46" cm="1">
        <f t="array" ref="H413">SUM(IF((LEFT('2-1 采购订单物料明细表报表导出'!$K:$K,7)=H$1)*('2-1 采购订单物料明细表报表导出'!$D:$D=$A413),'2-1 采购订单物料明细表报表导出'!$H:$H,0))</f>
        <v>0</v>
      </c>
      <c r="I413" s="46" cm="1">
        <f t="array" ref="I413">SUM(IF((LEFT('2-1 采购订单物料明细表报表导出'!$K:$K,7)=I$1)*('2-1 采购订单物料明细表报表导出'!$D:$D=$A413),'2-1 采购订单物料明细表报表导出'!$H:$H,0))</f>
        <v>0</v>
      </c>
      <c r="J413" s="46" cm="1">
        <f t="array" ref="J413">SUM(IF((LEFT('2-1 采购订单物料明细表报表导出'!$K:$K,7)=J$1)*('2-1 采购订单物料明细表报表导出'!$D:$D=$A413),'2-1 采购订单物料明细表报表导出'!$H:$H,0))</f>
        <v>0</v>
      </c>
      <c r="K413" s="46" cm="1">
        <f t="array" ref="K413">SUM(IF((LEFT('2-1 采购订单物料明细表报表导出'!$K:$K,7)=K$1)*('2-1 采购订单物料明细表报表导出'!$D:$D=$A413),'2-1 采购订单物料明细表报表导出'!$H:$H,0))</f>
        <v>0</v>
      </c>
      <c r="L413" s="46" cm="1">
        <f t="array" ref="L413">SUM(IF((LEFT('2-1 采购订单物料明细表报表导出'!$K:$K,7)=L$1)*('2-1 采购订单物料明细表报表导出'!$D:$D=$A413),'2-1 采购订单物料明细表报表导出'!$H:$H,0))</f>
        <v>0</v>
      </c>
      <c r="M413" s="46" cm="1">
        <f t="array" ref="M413">SUM(IF((LEFT('2-1 采购订单物料明细表报表导出'!$K:$K,7)=M$1)*('2-1 采购订单物料明细表报表导出'!$D:$D=$A413),'2-1 采购订单物料明细表报表导出'!$H:$H,0))</f>
        <v>0</v>
      </c>
      <c r="N413" s="46" cm="1">
        <f t="array" ref="N413">SUM(IF((LEFT('2-1 采购订单物料明细表报表导出'!$K:$K,7)=N$1)*('2-1 采购订单物料明细表报表导出'!$D:$D=$A413),'2-1 采购订单物料明细表报表导出'!$H:$H,0))</f>
        <v>0</v>
      </c>
      <c r="O413" s="46" cm="1">
        <f t="array" ref="O413">SUM(IF((LEFT('2-1 采购订单物料明细表报表导出'!$K:$K,7)=O$1)*('2-1 采购订单物料明细表报表导出'!$D:$D=$A413),'2-1 采购订单物料明细表报表导出'!$H:$H,0))</f>
        <v>0</v>
      </c>
    </row>
    <row r="414" ht="16.5" spans="1:15">
      <c r="A414" s="17" t="s">
        <v>3827</v>
      </c>
      <c r="B414" s="47" t="s">
        <v>2120</v>
      </c>
      <c r="C414" s="48" t="s">
        <v>2121</v>
      </c>
      <c r="D414" s="46" cm="1">
        <f t="array" ref="D414">SUM(IF((LEFT('2-1 采购订单物料明细表报表导出'!$K:$K,7)=D$1)*('2-1 采购订单物料明细表报表导出'!$D:$D=$A414),'2-1 采购订单物料明细表报表导出'!$H:$H,0))</f>
        <v>0</v>
      </c>
      <c r="E414" s="46" cm="1">
        <f t="array" ref="E414">SUM(IF((LEFT('2-1 采购订单物料明细表报表导出'!$K:$K,7)=E$1)*('2-1 采购订单物料明细表报表导出'!$D:$D=$A414),'2-1 采购订单物料明细表报表导出'!$H:$H,0))</f>
        <v>0</v>
      </c>
      <c r="F414" s="46" cm="1">
        <f t="array" ref="F414">SUM(IF((LEFT('2-1 采购订单物料明细表报表导出'!$K:$K,7)=F$1)*('2-1 采购订单物料明细表报表导出'!$D:$D=$A414),'2-1 采购订单物料明细表报表导出'!$H:$H,0))</f>
        <v>0</v>
      </c>
      <c r="G414" s="46" cm="1">
        <f t="array" ref="G414">SUM(IF((LEFT('2-1 采购订单物料明细表报表导出'!$K:$K,7)=G$1)*('2-1 采购订单物料明细表报表导出'!$D:$D=$A414),'2-1 采购订单物料明细表报表导出'!$H:$H,0))</f>
        <v>0</v>
      </c>
      <c r="H414" s="46" cm="1">
        <f t="array" ref="H414">SUM(IF((LEFT('2-1 采购订单物料明细表报表导出'!$K:$K,7)=H$1)*('2-1 采购订单物料明细表报表导出'!$D:$D=$A414),'2-1 采购订单物料明细表报表导出'!$H:$H,0))</f>
        <v>0</v>
      </c>
      <c r="I414" s="46" cm="1">
        <f t="array" ref="I414">SUM(IF((LEFT('2-1 采购订单物料明细表报表导出'!$K:$K,7)=I$1)*('2-1 采购订单物料明细表报表导出'!$D:$D=$A414),'2-1 采购订单物料明细表报表导出'!$H:$H,0))</f>
        <v>0</v>
      </c>
      <c r="J414" s="46" cm="1">
        <f t="array" ref="J414">SUM(IF((LEFT('2-1 采购订单物料明细表报表导出'!$K:$K,7)=J$1)*('2-1 采购订单物料明细表报表导出'!$D:$D=$A414),'2-1 采购订单物料明细表报表导出'!$H:$H,0))</f>
        <v>0</v>
      </c>
      <c r="K414" s="46" cm="1">
        <f t="array" ref="K414">SUM(IF((LEFT('2-1 采购订单物料明细表报表导出'!$K:$K,7)=K$1)*('2-1 采购订单物料明细表报表导出'!$D:$D=$A414),'2-1 采购订单物料明细表报表导出'!$H:$H,0))</f>
        <v>0</v>
      </c>
      <c r="L414" s="46" cm="1">
        <f t="array" ref="L414">SUM(IF((LEFT('2-1 采购订单物料明细表报表导出'!$K:$K,7)=L$1)*('2-1 采购订单物料明细表报表导出'!$D:$D=$A414),'2-1 采购订单物料明细表报表导出'!$H:$H,0))</f>
        <v>0</v>
      </c>
      <c r="M414" s="46" cm="1">
        <f t="array" ref="M414">SUM(IF((LEFT('2-1 采购订单物料明细表报表导出'!$K:$K,7)=M$1)*('2-1 采购订单物料明细表报表导出'!$D:$D=$A414),'2-1 采购订单物料明细表报表导出'!$H:$H,0))</f>
        <v>0</v>
      </c>
      <c r="N414" s="46" cm="1">
        <f t="array" ref="N414">SUM(IF((LEFT('2-1 采购订单物料明细表报表导出'!$K:$K,7)=N$1)*('2-1 采购订单物料明细表报表导出'!$D:$D=$A414),'2-1 采购订单物料明细表报表导出'!$H:$H,0))</f>
        <v>0</v>
      </c>
      <c r="O414" s="46" cm="1">
        <f t="array" ref="O414">SUM(IF((LEFT('2-1 采购订单物料明细表报表导出'!$K:$K,7)=O$1)*('2-1 采购订单物料明细表报表导出'!$D:$D=$A414),'2-1 采购订单物料明细表报表导出'!$H:$H,0))</f>
        <v>0</v>
      </c>
    </row>
    <row r="415" ht="16.5" spans="1:15">
      <c r="A415" s="17" t="s">
        <v>3828</v>
      </c>
      <c r="B415" s="47" t="s">
        <v>2120</v>
      </c>
      <c r="C415" s="48" t="s">
        <v>2121</v>
      </c>
      <c r="D415" s="46" cm="1">
        <f t="array" ref="D415">SUM(IF((LEFT('2-1 采购订单物料明细表报表导出'!$K:$K,7)=D$1)*('2-1 采购订单物料明细表报表导出'!$D:$D=$A415),'2-1 采购订单物料明细表报表导出'!$H:$H,0))</f>
        <v>0</v>
      </c>
      <c r="E415" s="46" cm="1">
        <f t="array" ref="E415">SUM(IF((LEFT('2-1 采购订单物料明细表报表导出'!$K:$K,7)=E$1)*('2-1 采购订单物料明细表报表导出'!$D:$D=$A415),'2-1 采购订单物料明细表报表导出'!$H:$H,0))</f>
        <v>0</v>
      </c>
      <c r="F415" s="46" cm="1">
        <f t="array" ref="F415">SUM(IF((LEFT('2-1 采购订单物料明细表报表导出'!$K:$K,7)=F$1)*('2-1 采购订单物料明细表报表导出'!$D:$D=$A415),'2-1 采购订单物料明细表报表导出'!$H:$H,0))</f>
        <v>0</v>
      </c>
      <c r="G415" s="46" cm="1">
        <f t="array" ref="G415">SUM(IF((LEFT('2-1 采购订单物料明细表报表导出'!$K:$K,7)=G$1)*('2-1 采购订单物料明细表报表导出'!$D:$D=$A415),'2-1 采购订单物料明细表报表导出'!$H:$H,0))</f>
        <v>0</v>
      </c>
      <c r="H415" s="46" cm="1">
        <f t="array" ref="H415">SUM(IF((LEFT('2-1 采购订单物料明细表报表导出'!$K:$K,7)=H$1)*('2-1 采购订单物料明细表报表导出'!$D:$D=$A415),'2-1 采购订单物料明细表报表导出'!$H:$H,0))</f>
        <v>0</v>
      </c>
      <c r="I415" s="46" cm="1">
        <f t="array" ref="I415">SUM(IF((LEFT('2-1 采购订单物料明细表报表导出'!$K:$K,7)=I$1)*('2-1 采购订单物料明细表报表导出'!$D:$D=$A415),'2-1 采购订单物料明细表报表导出'!$H:$H,0))</f>
        <v>0</v>
      </c>
      <c r="J415" s="46" cm="1">
        <f t="array" ref="J415">SUM(IF((LEFT('2-1 采购订单物料明细表报表导出'!$K:$K,7)=J$1)*('2-1 采购订单物料明细表报表导出'!$D:$D=$A415),'2-1 采购订单物料明细表报表导出'!$H:$H,0))</f>
        <v>0</v>
      </c>
      <c r="K415" s="46" cm="1">
        <f t="array" ref="K415">SUM(IF((LEFT('2-1 采购订单物料明细表报表导出'!$K:$K,7)=K$1)*('2-1 采购订单物料明细表报表导出'!$D:$D=$A415),'2-1 采购订单物料明细表报表导出'!$H:$H,0))</f>
        <v>0</v>
      </c>
      <c r="L415" s="46" cm="1">
        <f t="array" ref="L415">SUM(IF((LEFT('2-1 采购订单物料明细表报表导出'!$K:$K,7)=L$1)*('2-1 采购订单物料明细表报表导出'!$D:$D=$A415),'2-1 采购订单物料明细表报表导出'!$H:$H,0))</f>
        <v>0</v>
      </c>
      <c r="M415" s="46" cm="1">
        <f t="array" ref="M415">SUM(IF((LEFT('2-1 采购订单物料明细表报表导出'!$K:$K,7)=M$1)*('2-1 采购订单物料明细表报表导出'!$D:$D=$A415),'2-1 采购订单物料明细表报表导出'!$H:$H,0))</f>
        <v>0</v>
      </c>
      <c r="N415" s="46" cm="1">
        <f t="array" ref="N415">SUM(IF((LEFT('2-1 采购订单物料明细表报表导出'!$K:$K,7)=N$1)*('2-1 采购订单物料明细表报表导出'!$D:$D=$A415),'2-1 采购订单物料明细表报表导出'!$H:$H,0))</f>
        <v>0</v>
      </c>
      <c r="O415" s="46" cm="1">
        <f t="array" ref="O415">SUM(IF((LEFT('2-1 采购订单物料明细表报表导出'!$K:$K,7)=O$1)*('2-1 采购订单物料明细表报表导出'!$D:$D=$A415),'2-1 采购订单物料明细表报表导出'!$H:$H,0))</f>
        <v>0</v>
      </c>
    </row>
    <row r="416" ht="16.5" spans="1:15">
      <c r="A416" s="17" t="s">
        <v>3829</v>
      </c>
      <c r="B416" s="47" t="s">
        <v>2120</v>
      </c>
      <c r="C416" s="48" t="s">
        <v>2121</v>
      </c>
      <c r="D416" s="46" cm="1">
        <f t="array" ref="D416">SUM(IF((LEFT('2-1 采购订单物料明细表报表导出'!$K:$K,7)=D$1)*('2-1 采购订单物料明细表报表导出'!$D:$D=$A416),'2-1 采购订单物料明细表报表导出'!$H:$H,0))</f>
        <v>0</v>
      </c>
      <c r="E416" s="46" cm="1">
        <f t="array" ref="E416">SUM(IF((LEFT('2-1 采购订单物料明细表报表导出'!$K:$K,7)=E$1)*('2-1 采购订单物料明细表报表导出'!$D:$D=$A416),'2-1 采购订单物料明细表报表导出'!$H:$H,0))</f>
        <v>0</v>
      </c>
      <c r="F416" s="46" cm="1">
        <f t="array" ref="F416">SUM(IF((LEFT('2-1 采购订单物料明细表报表导出'!$K:$K,7)=F$1)*('2-1 采购订单物料明细表报表导出'!$D:$D=$A416),'2-1 采购订单物料明细表报表导出'!$H:$H,0))</f>
        <v>0</v>
      </c>
      <c r="G416" s="46" cm="1">
        <f t="array" ref="G416">SUM(IF((LEFT('2-1 采购订单物料明细表报表导出'!$K:$K,7)=G$1)*('2-1 采购订单物料明细表报表导出'!$D:$D=$A416),'2-1 采购订单物料明细表报表导出'!$H:$H,0))</f>
        <v>0</v>
      </c>
      <c r="H416" s="46" cm="1">
        <f t="array" ref="H416">SUM(IF((LEFT('2-1 采购订单物料明细表报表导出'!$K:$K,7)=H$1)*('2-1 采购订单物料明细表报表导出'!$D:$D=$A416),'2-1 采购订单物料明细表报表导出'!$H:$H,0))</f>
        <v>0</v>
      </c>
      <c r="I416" s="46" cm="1">
        <f t="array" ref="I416">SUM(IF((LEFT('2-1 采购订单物料明细表报表导出'!$K:$K,7)=I$1)*('2-1 采购订单物料明细表报表导出'!$D:$D=$A416),'2-1 采购订单物料明细表报表导出'!$H:$H,0))</f>
        <v>0</v>
      </c>
      <c r="J416" s="46" cm="1">
        <f t="array" ref="J416">SUM(IF((LEFT('2-1 采购订单物料明细表报表导出'!$K:$K,7)=J$1)*('2-1 采购订单物料明细表报表导出'!$D:$D=$A416),'2-1 采购订单物料明细表报表导出'!$H:$H,0))</f>
        <v>0</v>
      </c>
      <c r="K416" s="46" cm="1">
        <f t="array" ref="K416">SUM(IF((LEFT('2-1 采购订单物料明细表报表导出'!$K:$K,7)=K$1)*('2-1 采购订单物料明细表报表导出'!$D:$D=$A416),'2-1 采购订单物料明细表报表导出'!$H:$H,0))</f>
        <v>0</v>
      </c>
      <c r="L416" s="46" cm="1">
        <f t="array" ref="L416">SUM(IF((LEFT('2-1 采购订单物料明细表报表导出'!$K:$K,7)=L$1)*('2-1 采购订单物料明细表报表导出'!$D:$D=$A416),'2-1 采购订单物料明细表报表导出'!$H:$H,0))</f>
        <v>0</v>
      </c>
      <c r="M416" s="46" cm="1">
        <f t="array" ref="M416">SUM(IF((LEFT('2-1 采购订单物料明细表报表导出'!$K:$K,7)=M$1)*('2-1 采购订单物料明细表报表导出'!$D:$D=$A416),'2-1 采购订单物料明细表报表导出'!$H:$H,0))</f>
        <v>0</v>
      </c>
      <c r="N416" s="46" cm="1">
        <f t="array" ref="N416">SUM(IF((LEFT('2-1 采购订单物料明细表报表导出'!$K:$K,7)=N$1)*('2-1 采购订单物料明细表报表导出'!$D:$D=$A416),'2-1 采购订单物料明细表报表导出'!$H:$H,0))</f>
        <v>0</v>
      </c>
      <c r="O416" s="46" cm="1">
        <f t="array" ref="O416">SUM(IF((LEFT('2-1 采购订单物料明细表报表导出'!$K:$K,7)=O$1)*('2-1 采购订单物料明细表报表导出'!$D:$D=$A416),'2-1 采购订单物料明细表报表导出'!$H:$H,0))</f>
        <v>0</v>
      </c>
    </row>
    <row r="417" ht="16.5" spans="1:15">
      <c r="A417" s="17" t="s">
        <v>3830</v>
      </c>
      <c r="B417" s="47" t="s">
        <v>2120</v>
      </c>
      <c r="C417" s="48" t="s">
        <v>2121</v>
      </c>
      <c r="D417" s="46" cm="1">
        <f t="array" ref="D417">SUM(IF((LEFT('2-1 采购订单物料明细表报表导出'!$K:$K,7)=D$1)*('2-1 采购订单物料明细表报表导出'!$D:$D=$A417),'2-1 采购订单物料明细表报表导出'!$H:$H,0))</f>
        <v>0</v>
      </c>
      <c r="E417" s="46" cm="1">
        <f t="array" ref="E417">SUM(IF((LEFT('2-1 采购订单物料明细表报表导出'!$K:$K,7)=E$1)*('2-1 采购订单物料明细表报表导出'!$D:$D=$A417),'2-1 采购订单物料明细表报表导出'!$H:$H,0))</f>
        <v>0</v>
      </c>
      <c r="F417" s="46" cm="1">
        <f t="array" ref="F417">SUM(IF((LEFT('2-1 采购订单物料明细表报表导出'!$K:$K,7)=F$1)*('2-1 采购订单物料明细表报表导出'!$D:$D=$A417),'2-1 采购订单物料明细表报表导出'!$H:$H,0))</f>
        <v>0</v>
      </c>
      <c r="G417" s="46" cm="1">
        <f t="array" ref="G417">SUM(IF((LEFT('2-1 采购订单物料明细表报表导出'!$K:$K,7)=G$1)*('2-1 采购订单物料明细表报表导出'!$D:$D=$A417),'2-1 采购订单物料明细表报表导出'!$H:$H,0))</f>
        <v>0</v>
      </c>
      <c r="H417" s="46" cm="1">
        <f t="array" ref="H417">SUM(IF((LEFT('2-1 采购订单物料明细表报表导出'!$K:$K,7)=H$1)*('2-1 采购订单物料明细表报表导出'!$D:$D=$A417),'2-1 采购订单物料明细表报表导出'!$H:$H,0))</f>
        <v>0</v>
      </c>
      <c r="I417" s="46" cm="1">
        <f t="array" ref="I417">SUM(IF((LEFT('2-1 采购订单物料明细表报表导出'!$K:$K,7)=I$1)*('2-1 采购订单物料明细表报表导出'!$D:$D=$A417),'2-1 采购订单物料明细表报表导出'!$H:$H,0))</f>
        <v>0</v>
      </c>
      <c r="J417" s="46" cm="1">
        <f t="array" ref="J417">SUM(IF((LEFT('2-1 采购订单物料明细表报表导出'!$K:$K,7)=J$1)*('2-1 采购订单物料明细表报表导出'!$D:$D=$A417),'2-1 采购订单物料明细表报表导出'!$H:$H,0))</f>
        <v>0</v>
      </c>
      <c r="K417" s="46" cm="1">
        <f t="array" ref="K417">SUM(IF((LEFT('2-1 采购订单物料明细表报表导出'!$K:$K,7)=K$1)*('2-1 采购订单物料明细表报表导出'!$D:$D=$A417),'2-1 采购订单物料明细表报表导出'!$H:$H,0))</f>
        <v>0</v>
      </c>
      <c r="L417" s="46" cm="1">
        <f t="array" ref="L417">SUM(IF((LEFT('2-1 采购订单物料明细表报表导出'!$K:$K,7)=L$1)*('2-1 采购订单物料明细表报表导出'!$D:$D=$A417),'2-1 采购订单物料明细表报表导出'!$H:$H,0))</f>
        <v>0</v>
      </c>
      <c r="M417" s="46" cm="1">
        <f t="array" ref="M417">SUM(IF((LEFT('2-1 采购订单物料明细表报表导出'!$K:$K,7)=M$1)*('2-1 采购订单物料明细表报表导出'!$D:$D=$A417),'2-1 采购订单物料明细表报表导出'!$H:$H,0))</f>
        <v>0</v>
      </c>
      <c r="N417" s="46" cm="1">
        <f t="array" ref="N417">SUM(IF((LEFT('2-1 采购订单物料明细表报表导出'!$K:$K,7)=N$1)*('2-1 采购订单物料明细表报表导出'!$D:$D=$A417),'2-1 采购订单物料明细表报表导出'!$H:$H,0))</f>
        <v>0</v>
      </c>
      <c r="O417" s="46" cm="1">
        <f t="array" ref="O417">SUM(IF((LEFT('2-1 采购订单物料明细表报表导出'!$K:$K,7)=O$1)*('2-1 采购订单物料明细表报表导出'!$D:$D=$A417),'2-1 采购订单物料明细表报表导出'!$H:$H,0))</f>
        <v>0</v>
      </c>
    </row>
    <row r="418" ht="16.5" spans="1:15">
      <c r="A418" s="17" t="s">
        <v>3831</v>
      </c>
      <c r="B418" s="47" t="s">
        <v>2120</v>
      </c>
      <c r="C418" s="48" t="s">
        <v>2121</v>
      </c>
      <c r="D418" s="46" cm="1">
        <f t="array" ref="D418">SUM(IF((LEFT('2-1 采购订单物料明细表报表导出'!$K:$K,7)=D$1)*('2-1 采购订单物料明细表报表导出'!$D:$D=$A418),'2-1 采购订单物料明细表报表导出'!$H:$H,0))</f>
        <v>0</v>
      </c>
      <c r="E418" s="46" cm="1">
        <f t="array" ref="E418">SUM(IF((LEFT('2-1 采购订单物料明细表报表导出'!$K:$K,7)=E$1)*('2-1 采购订单物料明细表报表导出'!$D:$D=$A418),'2-1 采购订单物料明细表报表导出'!$H:$H,0))</f>
        <v>0</v>
      </c>
      <c r="F418" s="46" cm="1">
        <f t="array" ref="F418">SUM(IF((LEFT('2-1 采购订单物料明细表报表导出'!$K:$K,7)=F$1)*('2-1 采购订单物料明细表报表导出'!$D:$D=$A418),'2-1 采购订单物料明细表报表导出'!$H:$H,0))</f>
        <v>0</v>
      </c>
      <c r="G418" s="46" cm="1">
        <f t="array" ref="G418">SUM(IF((LEFT('2-1 采购订单物料明细表报表导出'!$K:$K,7)=G$1)*('2-1 采购订单物料明细表报表导出'!$D:$D=$A418),'2-1 采购订单物料明细表报表导出'!$H:$H,0))</f>
        <v>0</v>
      </c>
      <c r="H418" s="46" cm="1">
        <f t="array" ref="H418">SUM(IF((LEFT('2-1 采购订单物料明细表报表导出'!$K:$K,7)=H$1)*('2-1 采购订单物料明细表报表导出'!$D:$D=$A418),'2-1 采购订单物料明细表报表导出'!$H:$H,0))</f>
        <v>0</v>
      </c>
      <c r="I418" s="46" cm="1">
        <f t="array" ref="I418">SUM(IF((LEFT('2-1 采购订单物料明细表报表导出'!$K:$K,7)=I$1)*('2-1 采购订单物料明细表报表导出'!$D:$D=$A418),'2-1 采购订单物料明细表报表导出'!$H:$H,0))</f>
        <v>0</v>
      </c>
      <c r="J418" s="46" cm="1">
        <f t="array" ref="J418">SUM(IF((LEFT('2-1 采购订单物料明细表报表导出'!$K:$K,7)=J$1)*('2-1 采购订单物料明细表报表导出'!$D:$D=$A418),'2-1 采购订单物料明细表报表导出'!$H:$H,0))</f>
        <v>0</v>
      </c>
      <c r="K418" s="46" cm="1">
        <f t="array" ref="K418">SUM(IF((LEFT('2-1 采购订单物料明细表报表导出'!$K:$K,7)=K$1)*('2-1 采购订单物料明细表报表导出'!$D:$D=$A418),'2-1 采购订单物料明细表报表导出'!$H:$H,0))</f>
        <v>0</v>
      </c>
      <c r="L418" s="46" cm="1">
        <f t="array" ref="L418">SUM(IF((LEFT('2-1 采购订单物料明细表报表导出'!$K:$K,7)=L$1)*('2-1 采购订单物料明细表报表导出'!$D:$D=$A418),'2-1 采购订单物料明细表报表导出'!$H:$H,0))</f>
        <v>0</v>
      </c>
      <c r="M418" s="46" cm="1">
        <f t="array" ref="M418">SUM(IF((LEFT('2-1 采购订单物料明细表报表导出'!$K:$K,7)=M$1)*('2-1 采购订单物料明细表报表导出'!$D:$D=$A418),'2-1 采购订单物料明细表报表导出'!$H:$H,0))</f>
        <v>0</v>
      </c>
      <c r="N418" s="46" cm="1">
        <f t="array" ref="N418">SUM(IF((LEFT('2-1 采购订单物料明细表报表导出'!$K:$K,7)=N$1)*('2-1 采购订单物料明细表报表导出'!$D:$D=$A418),'2-1 采购订单物料明细表报表导出'!$H:$H,0))</f>
        <v>0</v>
      </c>
      <c r="O418" s="46" cm="1">
        <f t="array" ref="O418">SUM(IF((LEFT('2-1 采购订单物料明细表报表导出'!$K:$K,7)=O$1)*('2-1 采购订单物料明细表报表导出'!$D:$D=$A418),'2-1 采购订单物料明细表报表导出'!$H:$H,0))</f>
        <v>0</v>
      </c>
    </row>
    <row r="419" ht="16.5" spans="1:15">
      <c r="A419" s="49" t="s">
        <v>2862</v>
      </c>
      <c r="B419" s="47" t="s">
        <v>2120</v>
      </c>
      <c r="C419" s="48" t="s">
        <v>2121</v>
      </c>
      <c r="D419" s="46" cm="1">
        <f t="array" ref="D419">SUM(IF((LEFT('2-1 采购订单物料明细表报表导出'!$K:$K,7)=D$1)*('2-1 采购订单物料明细表报表导出'!$D:$D=$A419),'2-1 采购订单物料明细表报表导出'!$H:$H,0))</f>
        <v>0</v>
      </c>
      <c r="E419" s="46" cm="1">
        <f t="array" ref="E419">SUM(IF((LEFT('2-1 采购订单物料明细表报表导出'!$K:$K,7)=E$1)*('2-1 采购订单物料明细表报表导出'!$D:$D=$A419),'2-1 采购订单物料明细表报表导出'!$H:$H,0))</f>
        <v>0</v>
      </c>
      <c r="F419" s="46" cm="1">
        <f t="array" ref="F419">SUM(IF((LEFT('2-1 采购订单物料明细表报表导出'!$K:$K,7)=F$1)*('2-1 采购订单物料明细表报表导出'!$D:$D=$A419),'2-1 采购订单物料明细表报表导出'!$H:$H,0))</f>
        <v>0</v>
      </c>
      <c r="G419" s="46" cm="1">
        <f t="array" ref="G419">SUM(IF((LEFT('2-1 采购订单物料明细表报表导出'!$K:$K,7)=G$1)*('2-1 采购订单物料明细表报表导出'!$D:$D=$A419),'2-1 采购订单物料明细表报表导出'!$H:$H,0))</f>
        <v>0</v>
      </c>
      <c r="H419" s="46" cm="1">
        <f t="array" ref="H419">SUM(IF((LEFT('2-1 采购订单物料明细表报表导出'!$K:$K,7)=H$1)*('2-1 采购订单物料明细表报表导出'!$D:$D=$A419),'2-1 采购订单物料明细表报表导出'!$H:$H,0))</f>
        <v>0</v>
      </c>
      <c r="I419" s="46" cm="1">
        <f t="array" ref="I419">SUM(IF((LEFT('2-1 采购订单物料明细表报表导出'!$K:$K,7)=I$1)*('2-1 采购订单物料明细表报表导出'!$D:$D=$A419),'2-1 采购订单物料明细表报表导出'!$H:$H,0))</f>
        <v>54.24</v>
      </c>
      <c r="J419" s="46" cm="1">
        <f t="array" ref="J419">SUM(IF((LEFT('2-1 采购订单物料明细表报表导出'!$K:$K,7)=J$1)*('2-1 采购订单物料明细表报表导出'!$D:$D=$A419),'2-1 采购订单物料明细表报表导出'!$H:$H,0))</f>
        <v>0</v>
      </c>
      <c r="K419" s="46" cm="1">
        <f t="array" ref="K419">SUM(IF((LEFT('2-1 采购订单物料明细表报表导出'!$K:$K,7)=K$1)*('2-1 采购订单物料明细表报表导出'!$D:$D=$A419),'2-1 采购订单物料明细表报表导出'!$H:$H,0))</f>
        <v>0</v>
      </c>
      <c r="L419" s="46" cm="1">
        <f t="array" ref="L419">SUM(IF((LEFT('2-1 采购订单物料明细表报表导出'!$K:$K,7)=L$1)*('2-1 采购订单物料明细表报表导出'!$D:$D=$A419),'2-1 采购订单物料明细表报表导出'!$H:$H,0))</f>
        <v>0</v>
      </c>
      <c r="M419" s="46" cm="1">
        <f t="array" ref="M419">SUM(IF((LEFT('2-1 采购订单物料明细表报表导出'!$K:$K,7)=M$1)*('2-1 采购订单物料明细表报表导出'!$D:$D=$A419),'2-1 采购订单物料明细表报表导出'!$H:$H,0))</f>
        <v>0</v>
      </c>
      <c r="N419" s="46" cm="1">
        <f t="array" ref="N419">SUM(IF((LEFT('2-1 采购订单物料明细表报表导出'!$K:$K,7)=N$1)*('2-1 采购订单物料明细表报表导出'!$D:$D=$A419),'2-1 采购订单物料明细表报表导出'!$H:$H,0))</f>
        <v>0</v>
      </c>
      <c r="O419" s="46" cm="1">
        <f t="array" ref="O419">SUM(IF((LEFT('2-1 采购订单物料明细表报表导出'!$K:$K,7)=O$1)*('2-1 采购订单物料明细表报表导出'!$D:$D=$A419),'2-1 采购订单物料明细表报表导出'!$H:$H,0))</f>
        <v>0</v>
      </c>
    </row>
    <row r="420" ht="16.5" spans="1:15">
      <c r="A420" s="49" t="s">
        <v>3832</v>
      </c>
      <c r="B420" s="47" t="s">
        <v>2120</v>
      </c>
      <c r="C420" s="48" t="s">
        <v>2121</v>
      </c>
      <c r="D420" s="46" cm="1">
        <f t="array" ref="D420">SUM(IF((LEFT('2-1 采购订单物料明细表报表导出'!$K:$K,7)=D$1)*('2-1 采购订单物料明细表报表导出'!$D:$D=$A420),'2-1 采购订单物料明细表报表导出'!$H:$H,0))</f>
        <v>0</v>
      </c>
      <c r="E420" s="46" cm="1">
        <f t="array" ref="E420">SUM(IF((LEFT('2-1 采购订单物料明细表报表导出'!$K:$K,7)=E$1)*('2-1 采购订单物料明细表报表导出'!$D:$D=$A420),'2-1 采购订单物料明细表报表导出'!$H:$H,0))</f>
        <v>0</v>
      </c>
      <c r="F420" s="46" cm="1">
        <f t="array" ref="F420">SUM(IF((LEFT('2-1 采购订单物料明细表报表导出'!$K:$K,7)=F$1)*('2-1 采购订单物料明细表报表导出'!$D:$D=$A420),'2-1 采购订单物料明细表报表导出'!$H:$H,0))</f>
        <v>0</v>
      </c>
      <c r="G420" s="46" cm="1">
        <f t="array" ref="G420">SUM(IF((LEFT('2-1 采购订单物料明细表报表导出'!$K:$K,7)=G$1)*('2-1 采购订单物料明细表报表导出'!$D:$D=$A420),'2-1 采购订单物料明细表报表导出'!$H:$H,0))</f>
        <v>0</v>
      </c>
      <c r="H420" s="46" cm="1">
        <f t="array" ref="H420">SUM(IF((LEFT('2-1 采购订单物料明细表报表导出'!$K:$K,7)=H$1)*('2-1 采购订单物料明细表报表导出'!$D:$D=$A420),'2-1 采购订单物料明细表报表导出'!$H:$H,0))</f>
        <v>0</v>
      </c>
      <c r="I420" s="46" cm="1">
        <f t="array" ref="I420">SUM(IF((LEFT('2-1 采购订单物料明细表报表导出'!$K:$K,7)=I$1)*('2-1 采购订单物料明细表报表导出'!$D:$D=$A420),'2-1 采购订单物料明细表报表导出'!$H:$H,0))</f>
        <v>0</v>
      </c>
      <c r="J420" s="46" cm="1">
        <f t="array" ref="J420">SUM(IF((LEFT('2-1 采购订单物料明细表报表导出'!$K:$K,7)=J$1)*('2-1 采购订单物料明细表报表导出'!$D:$D=$A420),'2-1 采购订单物料明细表报表导出'!$H:$H,0))</f>
        <v>0</v>
      </c>
      <c r="K420" s="46" cm="1">
        <f t="array" ref="K420">SUM(IF((LEFT('2-1 采购订单物料明细表报表导出'!$K:$K,7)=K$1)*('2-1 采购订单物料明细表报表导出'!$D:$D=$A420),'2-1 采购订单物料明细表报表导出'!$H:$H,0))</f>
        <v>0</v>
      </c>
      <c r="L420" s="46" cm="1">
        <f t="array" ref="L420">SUM(IF((LEFT('2-1 采购订单物料明细表报表导出'!$K:$K,7)=L$1)*('2-1 采购订单物料明细表报表导出'!$D:$D=$A420),'2-1 采购订单物料明细表报表导出'!$H:$H,0))</f>
        <v>0</v>
      </c>
      <c r="M420" s="46" cm="1">
        <f t="array" ref="M420">SUM(IF((LEFT('2-1 采购订单物料明细表报表导出'!$K:$K,7)=M$1)*('2-1 采购订单物料明细表报表导出'!$D:$D=$A420),'2-1 采购订单物料明细表报表导出'!$H:$H,0))</f>
        <v>0</v>
      </c>
      <c r="N420" s="46" cm="1">
        <f t="array" ref="N420">SUM(IF((LEFT('2-1 采购订单物料明细表报表导出'!$K:$K,7)=N$1)*('2-1 采购订单物料明细表报表导出'!$D:$D=$A420),'2-1 采购订单物料明细表报表导出'!$H:$H,0))</f>
        <v>0</v>
      </c>
      <c r="O420" s="46" cm="1">
        <f t="array" ref="O420">SUM(IF((LEFT('2-1 采购订单物料明细表报表导出'!$K:$K,7)=O$1)*('2-1 采购订单物料明细表报表导出'!$D:$D=$A420),'2-1 采购订单物料明细表报表导出'!$H:$H,0))</f>
        <v>0</v>
      </c>
    </row>
    <row r="421" ht="16.5" spans="1:15">
      <c r="A421" s="17" t="s">
        <v>2909</v>
      </c>
      <c r="B421" s="47" t="s">
        <v>2120</v>
      </c>
      <c r="C421" s="48" t="s">
        <v>2121</v>
      </c>
      <c r="D421" s="46" cm="1">
        <f t="array" ref="D421">SUM(IF((LEFT('2-1 采购订单物料明细表报表导出'!$K:$K,7)=D$1)*('2-1 采购订单物料明细表报表导出'!$D:$D=$A421),'2-1 采购订单物料明细表报表导出'!$H:$H,0))</f>
        <v>0</v>
      </c>
      <c r="E421" s="46" cm="1">
        <f t="array" ref="E421">SUM(IF((LEFT('2-1 采购订单物料明细表报表导出'!$K:$K,7)=E$1)*('2-1 采购订单物料明细表报表导出'!$D:$D=$A421),'2-1 采购订单物料明细表报表导出'!$H:$H,0))</f>
        <v>0</v>
      </c>
      <c r="F421" s="46" cm="1">
        <f t="array" ref="F421">SUM(IF((LEFT('2-1 采购订单物料明细表报表导出'!$K:$K,7)=F$1)*('2-1 采购订单物料明细表报表导出'!$D:$D=$A421),'2-1 采购订单物料明细表报表导出'!$H:$H,0))</f>
        <v>0</v>
      </c>
      <c r="G421" s="46" cm="1">
        <f t="array" ref="G421">SUM(IF((LEFT('2-1 采购订单物料明细表报表导出'!$K:$K,7)=G$1)*('2-1 采购订单物料明细表报表导出'!$D:$D=$A421),'2-1 采购订单物料明细表报表导出'!$H:$H,0))</f>
        <v>0</v>
      </c>
      <c r="H421" s="46" cm="1">
        <f t="array" ref="H421">SUM(IF((LEFT('2-1 采购订单物料明细表报表导出'!$K:$K,7)=H$1)*('2-1 采购订单物料明细表报表导出'!$D:$D=$A421),'2-1 采购订单物料明细表报表导出'!$H:$H,0))</f>
        <v>24.09</v>
      </c>
      <c r="I421" s="46" cm="1">
        <f t="array" ref="I421">SUM(IF((LEFT('2-1 采购订单物料明细表报表导出'!$K:$K,7)=I$1)*('2-1 采购订单物料明细表报表导出'!$D:$D=$A421),'2-1 采购订单物料明细表报表导出'!$H:$H,0))</f>
        <v>0</v>
      </c>
      <c r="J421" s="46" cm="1">
        <f t="array" ref="J421">SUM(IF((LEFT('2-1 采购订单物料明细表报表导出'!$K:$K,7)=J$1)*('2-1 采购订单物料明细表报表导出'!$D:$D=$A421),'2-1 采购订单物料明细表报表导出'!$H:$H,0))</f>
        <v>0</v>
      </c>
      <c r="K421" s="46" cm="1">
        <f t="array" ref="K421">SUM(IF((LEFT('2-1 采购订单物料明细表报表导出'!$K:$K,7)=K$1)*('2-1 采购订单物料明细表报表导出'!$D:$D=$A421),'2-1 采购订单物料明细表报表导出'!$H:$H,0))</f>
        <v>0</v>
      </c>
      <c r="L421" s="46" cm="1">
        <f t="array" ref="L421">SUM(IF((LEFT('2-1 采购订单物料明细表报表导出'!$K:$K,7)=L$1)*('2-1 采购订单物料明细表报表导出'!$D:$D=$A421),'2-1 采购订单物料明细表报表导出'!$H:$H,0))</f>
        <v>0</v>
      </c>
      <c r="M421" s="46" cm="1">
        <f t="array" ref="M421">SUM(IF((LEFT('2-1 采购订单物料明细表报表导出'!$K:$K,7)=M$1)*('2-1 采购订单物料明细表报表导出'!$D:$D=$A421),'2-1 采购订单物料明细表报表导出'!$H:$H,0))</f>
        <v>0</v>
      </c>
      <c r="N421" s="46" cm="1">
        <f t="array" ref="N421">SUM(IF((LEFT('2-1 采购订单物料明细表报表导出'!$K:$K,7)=N$1)*('2-1 采购订单物料明细表报表导出'!$D:$D=$A421),'2-1 采购订单物料明细表报表导出'!$H:$H,0))</f>
        <v>0</v>
      </c>
      <c r="O421" s="46" cm="1">
        <f t="array" ref="O421">SUM(IF((LEFT('2-1 采购订单物料明细表报表导出'!$K:$K,7)=O$1)*('2-1 采购订单物料明细表报表导出'!$D:$D=$A421),'2-1 采购订单物料明细表报表导出'!$H:$H,0))</f>
        <v>0</v>
      </c>
    </row>
    <row r="422" ht="16.5" spans="1:15">
      <c r="A422" s="17" t="s">
        <v>3833</v>
      </c>
      <c r="B422" s="47" t="s">
        <v>2120</v>
      </c>
      <c r="C422" s="48" t="s">
        <v>2121</v>
      </c>
      <c r="D422" s="46" cm="1">
        <f t="array" ref="D422">SUM(IF((LEFT('2-1 采购订单物料明细表报表导出'!$K:$K,7)=D$1)*('2-1 采购订单物料明细表报表导出'!$D:$D=$A422),'2-1 采购订单物料明细表报表导出'!$H:$H,0))</f>
        <v>0</v>
      </c>
      <c r="E422" s="46" cm="1">
        <f t="array" ref="E422">SUM(IF((LEFT('2-1 采购订单物料明细表报表导出'!$K:$K,7)=E$1)*('2-1 采购订单物料明细表报表导出'!$D:$D=$A422),'2-1 采购订单物料明细表报表导出'!$H:$H,0))</f>
        <v>0</v>
      </c>
      <c r="F422" s="46" cm="1">
        <f t="array" ref="F422">SUM(IF((LEFT('2-1 采购订单物料明细表报表导出'!$K:$K,7)=F$1)*('2-1 采购订单物料明细表报表导出'!$D:$D=$A422),'2-1 采购订单物料明细表报表导出'!$H:$H,0))</f>
        <v>0</v>
      </c>
      <c r="G422" s="46" cm="1">
        <f t="array" ref="G422">SUM(IF((LEFT('2-1 采购订单物料明细表报表导出'!$K:$K,7)=G$1)*('2-1 采购订单物料明细表报表导出'!$D:$D=$A422),'2-1 采购订单物料明细表报表导出'!$H:$H,0))</f>
        <v>0</v>
      </c>
      <c r="H422" s="46" cm="1">
        <f t="array" ref="H422">SUM(IF((LEFT('2-1 采购订单物料明细表报表导出'!$K:$K,7)=H$1)*('2-1 采购订单物料明细表报表导出'!$D:$D=$A422),'2-1 采购订单物料明细表报表导出'!$H:$H,0))</f>
        <v>0</v>
      </c>
      <c r="I422" s="46" cm="1">
        <f t="array" ref="I422">SUM(IF((LEFT('2-1 采购订单物料明细表报表导出'!$K:$K,7)=I$1)*('2-1 采购订单物料明细表报表导出'!$D:$D=$A422),'2-1 采购订单物料明细表报表导出'!$H:$H,0))</f>
        <v>0</v>
      </c>
      <c r="J422" s="46" cm="1">
        <f t="array" ref="J422">SUM(IF((LEFT('2-1 采购订单物料明细表报表导出'!$K:$K,7)=J$1)*('2-1 采购订单物料明细表报表导出'!$D:$D=$A422),'2-1 采购订单物料明细表报表导出'!$H:$H,0))</f>
        <v>0</v>
      </c>
      <c r="K422" s="46" cm="1">
        <f t="array" ref="K422">SUM(IF((LEFT('2-1 采购订单物料明细表报表导出'!$K:$K,7)=K$1)*('2-1 采购订单物料明细表报表导出'!$D:$D=$A422),'2-1 采购订单物料明细表报表导出'!$H:$H,0))</f>
        <v>0</v>
      </c>
      <c r="L422" s="46" cm="1">
        <f t="array" ref="L422">SUM(IF((LEFT('2-1 采购订单物料明细表报表导出'!$K:$K,7)=L$1)*('2-1 采购订单物料明细表报表导出'!$D:$D=$A422),'2-1 采购订单物料明细表报表导出'!$H:$H,0))</f>
        <v>0</v>
      </c>
      <c r="M422" s="46" cm="1">
        <f t="array" ref="M422">SUM(IF((LEFT('2-1 采购订单物料明细表报表导出'!$K:$K,7)=M$1)*('2-1 采购订单物料明细表报表导出'!$D:$D=$A422),'2-1 采购订单物料明细表报表导出'!$H:$H,0))</f>
        <v>0</v>
      </c>
      <c r="N422" s="46" cm="1">
        <f t="array" ref="N422">SUM(IF((LEFT('2-1 采购订单物料明细表报表导出'!$K:$K,7)=N$1)*('2-1 采购订单物料明细表报表导出'!$D:$D=$A422),'2-1 采购订单物料明细表报表导出'!$H:$H,0))</f>
        <v>0</v>
      </c>
      <c r="O422" s="46" cm="1">
        <f t="array" ref="O422">SUM(IF((LEFT('2-1 采购订单物料明细表报表导出'!$K:$K,7)=O$1)*('2-1 采购订单物料明细表报表导出'!$D:$D=$A422),'2-1 采购订单物料明细表报表导出'!$H:$H,0))</f>
        <v>0</v>
      </c>
    </row>
    <row r="423" ht="16.5" spans="1:15">
      <c r="A423" s="17" t="s">
        <v>3834</v>
      </c>
      <c r="B423" s="47" t="s">
        <v>2120</v>
      </c>
      <c r="C423" s="48" t="s">
        <v>2121</v>
      </c>
      <c r="D423" s="46" cm="1">
        <f t="array" ref="D423">SUM(IF((LEFT('2-1 采购订单物料明细表报表导出'!$K:$K,7)=D$1)*('2-1 采购订单物料明细表报表导出'!$D:$D=$A423),'2-1 采购订单物料明细表报表导出'!$H:$H,0))</f>
        <v>0</v>
      </c>
      <c r="E423" s="46" cm="1">
        <f t="array" ref="E423">SUM(IF((LEFT('2-1 采购订单物料明细表报表导出'!$K:$K,7)=E$1)*('2-1 采购订单物料明细表报表导出'!$D:$D=$A423),'2-1 采购订单物料明细表报表导出'!$H:$H,0))</f>
        <v>0</v>
      </c>
      <c r="F423" s="46" cm="1">
        <f t="array" ref="F423">SUM(IF((LEFT('2-1 采购订单物料明细表报表导出'!$K:$K,7)=F$1)*('2-1 采购订单物料明细表报表导出'!$D:$D=$A423),'2-1 采购订单物料明细表报表导出'!$H:$H,0))</f>
        <v>0</v>
      </c>
      <c r="G423" s="46" cm="1">
        <f t="array" ref="G423">SUM(IF((LEFT('2-1 采购订单物料明细表报表导出'!$K:$K,7)=G$1)*('2-1 采购订单物料明细表报表导出'!$D:$D=$A423),'2-1 采购订单物料明细表报表导出'!$H:$H,0))</f>
        <v>0</v>
      </c>
      <c r="H423" s="46" cm="1">
        <f t="array" ref="H423">SUM(IF((LEFT('2-1 采购订单物料明细表报表导出'!$K:$K,7)=H$1)*('2-1 采购订单物料明细表报表导出'!$D:$D=$A423),'2-1 采购订单物料明细表报表导出'!$H:$H,0))</f>
        <v>0</v>
      </c>
      <c r="I423" s="46" cm="1">
        <f t="array" ref="I423">SUM(IF((LEFT('2-1 采购订单物料明细表报表导出'!$K:$K,7)=I$1)*('2-1 采购订单物料明细表报表导出'!$D:$D=$A423),'2-1 采购订单物料明细表报表导出'!$H:$H,0))</f>
        <v>0</v>
      </c>
      <c r="J423" s="46" cm="1">
        <f t="array" ref="J423">SUM(IF((LEFT('2-1 采购订单物料明细表报表导出'!$K:$K,7)=J$1)*('2-1 采购订单物料明细表报表导出'!$D:$D=$A423),'2-1 采购订单物料明细表报表导出'!$H:$H,0))</f>
        <v>0</v>
      </c>
      <c r="K423" s="46" cm="1">
        <f t="array" ref="K423">SUM(IF((LEFT('2-1 采购订单物料明细表报表导出'!$K:$K,7)=K$1)*('2-1 采购订单物料明细表报表导出'!$D:$D=$A423),'2-1 采购订单物料明细表报表导出'!$H:$H,0))</f>
        <v>0</v>
      </c>
      <c r="L423" s="46" cm="1">
        <f t="array" ref="L423">SUM(IF((LEFT('2-1 采购订单物料明细表报表导出'!$K:$K,7)=L$1)*('2-1 采购订单物料明细表报表导出'!$D:$D=$A423),'2-1 采购订单物料明细表报表导出'!$H:$H,0))</f>
        <v>0</v>
      </c>
      <c r="M423" s="46" cm="1">
        <f t="array" ref="M423">SUM(IF((LEFT('2-1 采购订单物料明细表报表导出'!$K:$K,7)=M$1)*('2-1 采购订单物料明细表报表导出'!$D:$D=$A423),'2-1 采购订单物料明细表报表导出'!$H:$H,0))</f>
        <v>0</v>
      </c>
      <c r="N423" s="46" cm="1">
        <f t="array" ref="N423">SUM(IF((LEFT('2-1 采购订单物料明细表报表导出'!$K:$K,7)=N$1)*('2-1 采购订单物料明细表报表导出'!$D:$D=$A423),'2-1 采购订单物料明细表报表导出'!$H:$H,0))</f>
        <v>0</v>
      </c>
      <c r="O423" s="46" cm="1">
        <f t="array" ref="O423">SUM(IF((LEFT('2-1 采购订单物料明细表报表导出'!$K:$K,7)=O$1)*('2-1 采购订单物料明细表报表导出'!$D:$D=$A423),'2-1 采购订单物料明细表报表导出'!$H:$H,0))</f>
        <v>0</v>
      </c>
    </row>
    <row r="424" ht="16.5" spans="1:15">
      <c r="A424" s="49" t="s">
        <v>3835</v>
      </c>
      <c r="B424" s="47" t="s">
        <v>2120</v>
      </c>
      <c r="C424" s="48" t="s">
        <v>2121</v>
      </c>
      <c r="D424" s="46" cm="1">
        <f t="array" ref="D424">SUM(IF((LEFT('2-1 采购订单物料明细表报表导出'!$K:$K,7)=D$1)*('2-1 采购订单物料明细表报表导出'!$D:$D=$A424),'2-1 采购订单物料明细表报表导出'!$H:$H,0))</f>
        <v>0</v>
      </c>
      <c r="E424" s="46" cm="1">
        <f t="array" ref="E424">SUM(IF((LEFT('2-1 采购订单物料明细表报表导出'!$K:$K,7)=E$1)*('2-1 采购订单物料明细表报表导出'!$D:$D=$A424),'2-1 采购订单物料明细表报表导出'!$H:$H,0))</f>
        <v>0</v>
      </c>
      <c r="F424" s="46" cm="1">
        <f t="array" ref="F424">SUM(IF((LEFT('2-1 采购订单物料明细表报表导出'!$K:$K,7)=F$1)*('2-1 采购订单物料明细表报表导出'!$D:$D=$A424),'2-1 采购订单物料明细表报表导出'!$H:$H,0))</f>
        <v>0</v>
      </c>
      <c r="G424" s="46" cm="1">
        <f t="array" ref="G424">SUM(IF((LEFT('2-1 采购订单物料明细表报表导出'!$K:$K,7)=G$1)*('2-1 采购订单物料明细表报表导出'!$D:$D=$A424),'2-1 采购订单物料明细表报表导出'!$H:$H,0))</f>
        <v>0</v>
      </c>
      <c r="H424" s="46" cm="1">
        <f t="array" ref="H424">SUM(IF((LEFT('2-1 采购订单物料明细表报表导出'!$K:$K,7)=H$1)*('2-1 采购订单物料明细表报表导出'!$D:$D=$A424),'2-1 采购订单物料明细表报表导出'!$H:$H,0))</f>
        <v>0</v>
      </c>
      <c r="I424" s="46" cm="1">
        <f t="array" ref="I424">SUM(IF((LEFT('2-1 采购订单物料明细表报表导出'!$K:$K,7)=I$1)*('2-1 采购订单物料明细表报表导出'!$D:$D=$A424),'2-1 采购订单物料明细表报表导出'!$H:$H,0))</f>
        <v>0</v>
      </c>
      <c r="J424" s="46" cm="1">
        <f t="array" ref="J424">SUM(IF((LEFT('2-1 采购订单物料明细表报表导出'!$K:$K,7)=J$1)*('2-1 采购订单物料明细表报表导出'!$D:$D=$A424),'2-1 采购订单物料明细表报表导出'!$H:$H,0))</f>
        <v>0</v>
      </c>
      <c r="K424" s="46" cm="1">
        <f t="array" ref="K424">SUM(IF((LEFT('2-1 采购订单物料明细表报表导出'!$K:$K,7)=K$1)*('2-1 采购订单物料明细表报表导出'!$D:$D=$A424),'2-1 采购订单物料明细表报表导出'!$H:$H,0))</f>
        <v>0</v>
      </c>
      <c r="L424" s="46" cm="1">
        <f t="array" ref="L424">SUM(IF((LEFT('2-1 采购订单物料明细表报表导出'!$K:$K,7)=L$1)*('2-1 采购订单物料明细表报表导出'!$D:$D=$A424),'2-1 采购订单物料明细表报表导出'!$H:$H,0))</f>
        <v>0</v>
      </c>
      <c r="M424" s="46" cm="1">
        <f t="array" ref="M424">SUM(IF((LEFT('2-1 采购订单物料明细表报表导出'!$K:$K,7)=M$1)*('2-1 采购订单物料明细表报表导出'!$D:$D=$A424),'2-1 采购订单物料明细表报表导出'!$H:$H,0))</f>
        <v>0</v>
      </c>
      <c r="N424" s="46" cm="1">
        <f t="array" ref="N424">SUM(IF((LEFT('2-1 采购订单物料明细表报表导出'!$K:$K,7)=N$1)*('2-1 采购订单物料明细表报表导出'!$D:$D=$A424),'2-1 采购订单物料明细表报表导出'!$H:$H,0))</f>
        <v>0</v>
      </c>
      <c r="O424" s="46" cm="1">
        <f t="array" ref="O424">SUM(IF((LEFT('2-1 采购订单物料明细表报表导出'!$K:$K,7)=O$1)*('2-1 采购订单物料明细表报表导出'!$D:$D=$A424),'2-1 采购订单物料明细表报表导出'!$H:$H,0))</f>
        <v>0</v>
      </c>
    </row>
    <row r="425" ht="16.5" spans="1:15">
      <c r="A425" s="17" t="s">
        <v>3836</v>
      </c>
      <c r="B425" s="47" t="s">
        <v>2120</v>
      </c>
      <c r="C425" s="48" t="s">
        <v>2121</v>
      </c>
      <c r="D425" s="46" cm="1">
        <f t="array" ref="D425">SUM(IF((LEFT('2-1 采购订单物料明细表报表导出'!$K:$K,7)=D$1)*('2-1 采购订单物料明细表报表导出'!$D:$D=$A425),'2-1 采购订单物料明细表报表导出'!$H:$H,0))</f>
        <v>0</v>
      </c>
      <c r="E425" s="46" cm="1">
        <f t="array" ref="E425">SUM(IF((LEFT('2-1 采购订单物料明细表报表导出'!$K:$K,7)=E$1)*('2-1 采购订单物料明细表报表导出'!$D:$D=$A425),'2-1 采购订单物料明细表报表导出'!$H:$H,0))</f>
        <v>0</v>
      </c>
      <c r="F425" s="46" cm="1">
        <f t="array" ref="F425">SUM(IF((LEFT('2-1 采购订单物料明细表报表导出'!$K:$K,7)=F$1)*('2-1 采购订单物料明细表报表导出'!$D:$D=$A425),'2-1 采购订单物料明细表报表导出'!$H:$H,0))</f>
        <v>0</v>
      </c>
      <c r="G425" s="46" cm="1">
        <f t="array" ref="G425">SUM(IF((LEFT('2-1 采购订单物料明细表报表导出'!$K:$K,7)=G$1)*('2-1 采购订单物料明细表报表导出'!$D:$D=$A425),'2-1 采购订单物料明细表报表导出'!$H:$H,0))</f>
        <v>0</v>
      </c>
      <c r="H425" s="46" cm="1">
        <f t="array" ref="H425">SUM(IF((LEFT('2-1 采购订单物料明细表报表导出'!$K:$K,7)=H$1)*('2-1 采购订单物料明细表报表导出'!$D:$D=$A425),'2-1 采购订单物料明细表报表导出'!$H:$H,0))</f>
        <v>0</v>
      </c>
      <c r="I425" s="46" cm="1">
        <f t="array" ref="I425">SUM(IF((LEFT('2-1 采购订单物料明细表报表导出'!$K:$K,7)=I$1)*('2-1 采购订单物料明细表报表导出'!$D:$D=$A425),'2-1 采购订单物料明细表报表导出'!$H:$H,0))</f>
        <v>0</v>
      </c>
      <c r="J425" s="46" cm="1">
        <f t="array" ref="J425">SUM(IF((LEFT('2-1 采购订单物料明细表报表导出'!$K:$K,7)=J$1)*('2-1 采购订单物料明细表报表导出'!$D:$D=$A425),'2-1 采购订单物料明细表报表导出'!$H:$H,0))</f>
        <v>0</v>
      </c>
      <c r="K425" s="46" cm="1">
        <f t="array" ref="K425">SUM(IF((LEFT('2-1 采购订单物料明细表报表导出'!$K:$K,7)=K$1)*('2-1 采购订单物料明细表报表导出'!$D:$D=$A425),'2-1 采购订单物料明细表报表导出'!$H:$H,0))</f>
        <v>0</v>
      </c>
      <c r="L425" s="46" cm="1">
        <f t="array" ref="L425">SUM(IF((LEFT('2-1 采购订单物料明细表报表导出'!$K:$K,7)=L$1)*('2-1 采购订单物料明细表报表导出'!$D:$D=$A425),'2-1 采购订单物料明细表报表导出'!$H:$H,0))</f>
        <v>0</v>
      </c>
      <c r="M425" s="46" cm="1">
        <f t="array" ref="M425">SUM(IF((LEFT('2-1 采购订单物料明细表报表导出'!$K:$K,7)=M$1)*('2-1 采购订单物料明细表报表导出'!$D:$D=$A425),'2-1 采购订单物料明细表报表导出'!$H:$H,0))</f>
        <v>0</v>
      </c>
      <c r="N425" s="46" cm="1">
        <f t="array" ref="N425">SUM(IF((LEFT('2-1 采购订单物料明细表报表导出'!$K:$K,7)=N$1)*('2-1 采购订单物料明细表报表导出'!$D:$D=$A425),'2-1 采购订单物料明细表报表导出'!$H:$H,0))</f>
        <v>0</v>
      </c>
      <c r="O425" s="46" cm="1">
        <f t="array" ref="O425">SUM(IF((LEFT('2-1 采购订单物料明细表报表导出'!$K:$K,7)=O$1)*('2-1 采购订单物料明细表报表导出'!$D:$D=$A425),'2-1 采购订单物料明细表报表导出'!$H:$H,0))</f>
        <v>0</v>
      </c>
    </row>
    <row r="426" ht="16.5" spans="1:15">
      <c r="A426" s="49" t="s">
        <v>3837</v>
      </c>
      <c r="B426" s="47" t="s">
        <v>2120</v>
      </c>
      <c r="C426" s="48" t="s">
        <v>2121</v>
      </c>
      <c r="D426" s="46" cm="1">
        <f t="array" ref="D426">SUM(IF((LEFT('2-1 采购订单物料明细表报表导出'!$K:$K,7)=D$1)*('2-1 采购订单物料明细表报表导出'!$D:$D=$A426),'2-1 采购订单物料明细表报表导出'!$H:$H,0))</f>
        <v>0</v>
      </c>
      <c r="E426" s="46" cm="1">
        <f t="array" ref="E426">SUM(IF((LEFT('2-1 采购订单物料明细表报表导出'!$K:$K,7)=E$1)*('2-1 采购订单物料明细表报表导出'!$D:$D=$A426),'2-1 采购订单物料明细表报表导出'!$H:$H,0))</f>
        <v>0</v>
      </c>
      <c r="F426" s="46" cm="1">
        <f t="array" ref="F426">SUM(IF((LEFT('2-1 采购订单物料明细表报表导出'!$K:$K,7)=F$1)*('2-1 采购订单物料明细表报表导出'!$D:$D=$A426),'2-1 采购订单物料明细表报表导出'!$H:$H,0))</f>
        <v>0</v>
      </c>
      <c r="G426" s="46" cm="1">
        <f t="array" ref="G426">SUM(IF((LEFT('2-1 采购订单物料明细表报表导出'!$K:$K,7)=G$1)*('2-1 采购订单物料明细表报表导出'!$D:$D=$A426),'2-1 采购订单物料明细表报表导出'!$H:$H,0))</f>
        <v>0</v>
      </c>
      <c r="H426" s="46" cm="1">
        <f t="array" ref="H426">SUM(IF((LEFT('2-1 采购订单物料明细表报表导出'!$K:$K,7)=H$1)*('2-1 采购订单物料明细表报表导出'!$D:$D=$A426),'2-1 采购订单物料明细表报表导出'!$H:$H,0))</f>
        <v>0</v>
      </c>
      <c r="I426" s="46" cm="1">
        <f t="array" ref="I426">SUM(IF((LEFT('2-1 采购订单物料明细表报表导出'!$K:$K,7)=I$1)*('2-1 采购订单物料明细表报表导出'!$D:$D=$A426),'2-1 采购订单物料明细表报表导出'!$H:$H,0))</f>
        <v>0</v>
      </c>
      <c r="J426" s="46" cm="1">
        <f t="array" ref="J426">SUM(IF((LEFT('2-1 采购订单物料明细表报表导出'!$K:$K,7)=J$1)*('2-1 采购订单物料明细表报表导出'!$D:$D=$A426),'2-1 采购订单物料明细表报表导出'!$H:$H,0))</f>
        <v>0</v>
      </c>
      <c r="K426" s="46" cm="1">
        <f t="array" ref="K426">SUM(IF((LEFT('2-1 采购订单物料明细表报表导出'!$K:$K,7)=K$1)*('2-1 采购订单物料明细表报表导出'!$D:$D=$A426),'2-1 采购订单物料明细表报表导出'!$H:$H,0))</f>
        <v>0</v>
      </c>
      <c r="L426" s="46" cm="1">
        <f t="array" ref="L426">SUM(IF((LEFT('2-1 采购订单物料明细表报表导出'!$K:$K,7)=L$1)*('2-1 采购订单物料明细表报表导出'!$D:$D=$A426),'2-1 采购订单物料明细表报表导出'!$H:$H,0))</f>
        <v>0</v>
      </c>
      <c r="M426" s="46" cm="1">
        <f t="array" ref="M426">SUM(IF((LEFT('2-1 采购订单物料明细表报表导出'!$K:$K,7)=M$1)*('2-1 采购订单物料明细表报表导出'!$D:$D=$A426),'2-1 采购订单物料明细表报表导出'!$H:$H,0))</f>
        <v>0</v>
      </c>
      <c r="N426" s="46" cm="1">
        <f t="array" ref="N426">SUM(IF((LEFT('2-1 采购订单物料明细表报表导出'!$K:$K,7)=N$1)*('2-1 采购订单物料明细表报表导出'!$D:$D=$A426),'2-1 采购订单物料明细表报表导出'!$H:$H,0))</f>
        <v>0</v>
      </c>
      <c r="O426" s="46" cm="1">
        <f t="array" ref="O426">SUM(IF((LEFT('2-1 采购订单物料明细表报表导出'!$K:$K,7)=O$1)*('2-1 采购订单物料明细表报表导出'!$D:$D=$A426),'2-1 采购订单物料明细表报表导出'!$H:$H,0))</f>
        <v>0</v>
      </c>
    </row>
    <row r="427" ht="16.5" spans="1:15">
      <c r="A427" s="49" t="s">
        <v>3838</v>
      </c>
      <c r="B427" s="47" t="s">
        <v>2120</v>
      </c>
      <c r="C427" s="48" t="s">
        <v>2121</v>
      </c>
      <c r="D427" s="46" cm="1">
        <f t="array" ref="D427">SUM(IF((LEFT('2-1 采购订单物料明细表报表导出'!$K:$K,7)=D$1)*('2-1 采购订单物料明细表报表导出'!$D:$D=$A427),'2-1 采购订单物料明细表报表导出'!$H:$H,0))</f>
        <v>0</v>
      </c>
      <c r="E427" s="46" cm="1">
        <f t="array" ref="E427">SUM(IF((LEFT('2-1 采购订单物料明细表报表导出'!$K:$K,7)=E$1)*('2-1 采购订单物料明细表报表导出'!$D:$D=$A427),'2-1 采购订单物料明细表报表导出'!$H:$H,0))</f>
        <v>0</v>
      </c>
      <c r="F427" s="46" cm="1">
        <f t="array" ref="F427">SUM(IF((LEFT('2-1 采购订单物料明细表报表导出'!$K:$K,7)=F$1)*('2-1 采购订单物料明细表报表导出'!$D:$D=$A427),'2-1 采购订单物料明细表报表导出'!$H:$H,0))</f>
        <v>0</v>
      </c>
      <c r="G427" s="46" cm="1">
        <f t="array" ref="G427">SUM(IF((LEFT('2-1 采购订单物料明细表报表导出'!$K:$K,7)=G$1)*('2-1 采购订单物料明细表报表导出'!$D:$D=$A427),'2-1 采购订单物料明细表报表导出'!$H:$H,0))</f>
        <v>0</v>
      </c>
      <c r="H427" s="46" cm="1">
        <f t="array" ref="H427">SUM(IF((LEFT('2-1 采购订单物料明细表报表导出'!$K:$K,7)=H$1)*('2-1 采购订单物料明细表报表导出'!$D:$D=$A427),'2-1 采购订单物料明细表报表导出'!$H:$H,0))</f>
        <v>0</v>
      </c>
      <c r="I427" s="46" cm="1">
        <f t="array" ref="I427">SUM(IF((LEFT('2-1 采购订单物料明细表报表导出'!$K:$K,7)=I$1)*('2-1 采购订单物料明细表报表导出'!$D:$D=$A427),'2-1 采购订单物料明细表报表导出'!$H:$H,0))</f>
        <v>0</v>
      </c>
      <c r="J427" s="46" cm="1">
        <f t="array" ref="J427">SUM(IF((LEFT('2-1 采购订单物料明细表报表导出'!$K:$K,7)=J$1)*('2-1 采购订单物料明细表报表导出'!$D:$D=$A427),'2-1 采购订单物料明细表报表导出'!$H:$H,0))</f>
        <v>0</v>
      </c>
      <c r="K427" s="46" cm="1">
        <f t="array" ref="K427">SUM(IF((LEFT('2-1 采购订单物料明细表报表导出'!$K:$K,7)=K$1)*('2-1 采购订单物料明细表报表导出'!$D:$D=$A427),'2-1 采购订单物料明细表报表导出'!$H:$H,0))</f>
        <v>0</v>
      </c>
      <c r="L427" s="46" cm="1">
        <f t="array" ref="L427">SUM(IF((LEFT('2-1 采购订单物料明细表报表导出'!$K:$K,7)=L$1)*('2-1 采购订单物料明细表报表导出'!$D:$D=$A427),'2-1 采购订单物料明细表报表导出'!$H:$H,0))</f>
        <v>0</v>
      </c>
      <c r="M427" s="46" cm="1">
        <f t="array" ref="M427">SUM(IF((LEFT('2-1 采购订单物料明细表报表导出'!$K:$K,7)=M$1)*('2-1 采购订单物料明细表报表导出'!$D:$D=$A427),'2-1 采购订单物料明细表报表导出'!$H:$H,0))</f>
        <v>0</v>
      </c>
      <c r="N427" s="46" cm="1">
        <f t="array" ref="N427">SUM(IF((LEFT('2-1 采购订单物料明细表报表导出'!$K:$K,7)=N$1)*('2-1 采购订单物料明细表报表导出'!$D:$D=$A427),'2-1 采购订单物料明细表报表导出'!$H:$H,0))</f>
        <v>0</v>
      </c>
      <c r="O427" s="46" cm="1">
        <f t="array" ref="O427">SUM(IF((LEFT('2-1 采购订单物料明细表报表导出'!$K:$K,7)=O$1)*('2-1 采购订单物料明细表报表导出'!$D:$D=$A427),'2-1 采购订单物料明细表报表导出'!$H:$H,0))</f>
        <v>0</v>
      </c>
    </row>
    <row r="428" ht="16.5" spans="1:15">
      <c r="A428" s="17" t="s">
        <v>3839</v>
      </c>
      <c r="B428" s="47" t="s">
        <v>2120</v>
      </c>
      <c r="C428" s="48" t="s">
        <v>2121</v>
      </c>
      <c r="D428" s="46" cm="1">
        <f t="array" ref="D428">SUM(IF((LEFT('2-1 采购订单物料明细表报表导出'!$K:$K,7)=D$1)*('2-1 采购订单物料明细表报表导出'!$D:$D=$A428),'2-1 采购订单物料明细表报表导出'!$H:$H,0))</f>
        <v>0</v>
      </c>
      <c r="E428" s="46" cm="1">
        <f t="array" ref="E428">SUM(IF((LEFT('2-1 采购订单物料明细表报表导出'!$K:$K,7)=E$1)*('2-1 采购订单物料明细表报表导出'!$D:$D=$A428),'2-1 采购订单物料明细表报表导出'!$H:$H,0))</f>
        <v>0</v>
      </c>
      <c r="F428" s="46" cm="1">
        <f t="array" ref="F428">SUM(IF((LEFT('2-1 采购订单物料明细表报表导出'!$K:$K,7)=F$1)*('2-1 采购订单物料明细表报表导出'!$D:$D=$A428),'2-1 采购订单物料明细表报表导出'!$H:$H,0))</f>
        <v>0</v>
      </c>
      <c r="G428" s="46" cm="1">
        <f t="array" ref="G428">SUM(IF((LEFT('2-1 采购订单物料明细表报表导出'!$K:$K,7)=G$1)*('2-1 采购订单物料明细表报表导出'!$D:$D=$A428),'2-1 采购订单物料明细表报表导出'!$H:$H,0))</f>
        <v>0</v>
      </c>
      <c r="H428" s="46" cm="1">
        <f t="array" ref="H428">SUM(IF((LEFT('2-1 采购订单物料明细表报表导出'!$K:$K,7)=H$1)*('2-1 采购订单物料明细表报表导出'!$D:$D=$A428),'2-1 采购订单物料明细表报表导出'!$H:$H,0))</f>
        <v>0</v>
      </c>
      <c r="I428" s="46" cm="1">
        <f t="array" ref="I428">SUM(IF((LEFT('2-1 采购订单物料明细表报表导出'!$K:$K,7)=I$1)*('2-1 采购订单物料明细表报表导出'!$D:$D=$A428),'2-1 采购订单物料明细表报表导出'!$H:$H,0))</f>
        <v>0</v>
      </c>
      <c r="J428" s="46" cm="1">
        <f t="array" ref="J428">SUM(IF((LEFT('2-1 采购订单物料明细表报表导出'!$K:$K,7)=J$1)*('2-1 采购订单物料明细表报表导出'!$D:$D=$A428),'2-1 采购订单物料明细表报表导出'!$H:$H,0))</f>
        <v>0</v>
      </c>
      <c r="K428" s="46" cm="1">
        <f t="array" ref="K428">SUM(IF((LEFT('2-1 采购订单物料明细表报表导出'!$K:$K,7)=K$1)*('2-1 采购订单物料明细表报表导出'!$D:$D=$A428),'2-1 采购订单物料明细表报表导出'!$H:$H,0))</f>
        <v>0</v>
      </c>
      <c r="L428" s="46" cm="1">
        <f t="array" ref="L428">SUM(IF((LEFT('2-1 采购订单物料明细表报表导出'!$K:$K,7)=L$1)*('2-1 采购订单物料明细表报表导出'!$D:$D=$A428),'2-1 采购订单物料明细表报表导出'!$H:$H,0))</f>
        <v>0</v>
      </c>
      <c r="M428" s="46" cm="1">
        <f t="array" ref="M428">SUM(IF((LEFT('2-1 采购订单物料明细表报表导出'!$K:$K,7)=M$1)*('2-1 采购订单物料明细表报表导出'!$D:$D=$A428),'2-1 采购订单物料明细表报表导出'!$H:$H,0))</f>
        <v>0</v>
      </c>
      <c r="N428" s="46" cm="1">
        <f t="array" ref="N428">SUM(IF((LEFT('2-1 采购订单物料明细表报表导出'!$K:$K,7)=N$1)*('2-1 采购订单物料明细表报表导出'!$D:$D=$A428),'2-1 采购订单物料明细表报表导出'!$H:$H,0))</f>
        <v>0</v>
      </c>
      <c r="O428" s="46" cm="1">
        <f t="array" ref="O428">SUM(IF((LEFT('2-1 采购订单物料明细表报表导出'!$K:$K,7)=O$1)*('2-1 采购订单物料明细表报表导出'!$D:$D=$A428),'2-1 采购订单物料明细表报表导出'!$H:$H,0))</f>
        <v>0</v>
      </c>
    </row>
    <row r="429" ht="16.5" spans="1:15">
      <c r="A429" s="17" t="s">
        <v>3840</v>
      </c>
      <c r="B429" s="47" t="s">
        <v>2120</v>
      </c>
      <c r="C429" s="48" t="s">
        <v>2121</v>
      </c>
      <c r="D429" s="46" cm="1">
        <f t="array" ref="D429">SUM(IF((LEFT('2-1 采购订单物料明细表报表导出'!$K:$K,7)=D$1)*('2-1 采购订单物料明细表报表导出'!$D:$D=$A429),'2-1 采购订单物料明细表报表导出'!$H:$H,0))</f>
        <v>0</v>
      </c>
      <c r="E429" s="46" cm="1">
        <f t="array" ref="E429">SUM(IF((LEFT('2-1 采购订单物料明细表报表导出'!$K:$K,7)=E$1)*('2-1 采购订单物料明细表报表导出'!$D:$D=$A429),'2-1 采购订单物料明细表报表导出'!$H:$H,0))</f>
        <v>0</v>
      </c>
      <c r="F429" s="46" cm="1">
        <f t="array" ref="F429">SUM(IF((LEFT('2-1 采购订单物料明细表报表导出'!$K:$K,7)=F$1)*('2-1 采购订单物料明细表报表导出'!$D:$D=$A429),'2-1 采购订单物料明细表报表导出'!$H:$H,0))</f>
        <v>0</v>
      </c>
      <c r="G429" s="46" cm="1">
        <f t="array" ref="G429">SUM(IF((LEFT('2-1 采购订单物料明细表报表导出'!$K:$K,7)=G$1)*('2-1 采购订单物料明细表报表导出'!$D:$D=$A429),'2-1 采购订单物料明细表报表导出'!$H:$H,0))</f>
        <v>0</v>
      </c>
      <c r="H429" s="46" cm="1">
        <f t="array" ref="H429">SUM(IF((LEFT('2-1 采购订单物料明细表报表导出'!$K:$K,7)=H$1)*('2-1 采购订单物料明细表报表导出'!$D:$D=$A429),'2-1 采购订单物料明细表报表导出'!$H:$H,0))</f>
        <v>0</v>
      </c>
      <c r="I429" s="46" cm="1">
        <f t="array" ref="I429">SUM(IF((LEFT('2-1 采购订单物料明细表报表导出'!$K:$K,7)=I$1)*('2-1 采购订单物料明细表报表导出'!$D:$D=$A429),'2-1 采购订单物料明细表报表导出'!$H:$H,0))</f>
        <v>0</v>
      </c>
      <c r="J429" s="46" cm="1">
        <f t="array" ref="J429">SUM(IF((LEFT('2-1 采购订单物料明细表报表导出'!$K:$K,7)=J$1)*('2-1 采购订单物料明细表报表导出'!$D:$D=$A429),'2-1 采购订单物料明细表报表导出'!$H:$H,0))</f>
        <v>0</v>
      </c>
      <c r="K429" s="46" cm="1">
        <f t="array" ref="K429">SUM(IF((LEFT('2-1 采购订单物料明细表报表导出'!$K:$K,7)=K$1)*('2-1 采购订单物料明细表报表导出'!$D:$D=$A429),'2-1 采购订单物料明细表报表导出'!$H:$H,0))</f>
        <v>0</v>
      </c>
      <c r="L429" s="46" cm="1">
        <f t="array" ref="L429">SUM(IF((LEFT('2-1 采购订单物料明细表报表导出'!$K:$K,7)=L$1)*('2-1 采购订单物料明细表报表导出'!$D:$D=$A429),'2-1 采购订单物料明细表报表导出'!$H:$H,0))</f>
        <v>0</v>
      </c>
      <c r="M429" s="46" cm="1">
        <f t="array" ref="M429">SUM(IF((LEFT('2-1 采购订单物料明细表报表导出'!$K:$K,7)=M$1)*('2-1 采购订单物料明细表报表导出'!$D:$D=$A429),'2-1 采购订单物料明细表报表导出'!$H:$H,0))</f>
        <v>0</v>
      </c>
      <c r="N429" s="46" cm="1">
        <f t="array" ref="N429">SUM(IF((LEFT('2-1 采购订单物料明细表报表导出'!$K:$K,7)=N$1)*('2-1 采购订单物料明细表报表导出'!$D:$D=$A429),'2-1 采购订单物料明细表报表导出'!$H:$H,0))</f>
        <v>0</v>
      </c>
      <c r="O429" s="46" cm="1">
        <f t="array" ref="O429">SUM(IF((LEFT('2-1 采购订单物料明细表报表导出'!$K:$K,7)=O$1)*('2-1 采购订单物料明细表报表导出'!$D:$D=$A429),'2-1 采购订单物料明细表报表导出'!$H:$H,0))</f>
        <v>0</v>
      </c>
    </row>
    <row r="430" ht="16.5" spans="1:15">
      <c r="A430" s="17" t="s">
        <v>3062</v>
      </c>
      <c r="B430" s="47" t="s">
        <v>2120</v>
      </c>
      <c r="C430" s="48" t="s">
        <v>2121</v>
      </c>
      <c r="D430" s="46" cm="1">
        <f t="array" ref="D430">SUM(IF((LEFT('2-1 采购订单物料明细表报表导出'!$K:$K,7)=D$1)*('2-1 采购订单物料明细表报表导出'!$D:$D=$A430),'2-1 采购订单物料明细表报表导出'!$H:$H,0))</f>
        <v>0</v>
      </c>
      <c r="E430" s="46" cm="1">
        <f t="array" ref="E430">SUM(IF((LEFT('2-1 采购订单物料明细表报表导出'!$K:$K,7)=E$1)*('2-1 采购订单物料明细表报表导出'!$D:$D=$A430),'2-1 采购订单物料明细表报表导出'!$H:$H,0))</f>
        <v>0</v>
      </c>
      <c r="F430" s="46" cm="1">
        <f t="array" ref="F430">SUM(IF((LEFT('2-1 采购订单物料明细表报表导出'!$K:$K,7)=F$1)*('2-1 采购订单物料明细表报表导出'!$D:$D=$A430),'2-1 采购订单物料明细表报表导出'!$H:$H,0))</f>
        <v>182.4</v>
      </c>
      <c r="G430" s="46" cm="1">
        <f t="array" ref="G430">SUM(IF((LEFT('2-1 采购订单物料明细表报表导出'!$K:$K,7)=G$1)*('2-1 采购订单物料明细表报表导出'!$D:$D=$A430),'2-1 采购订单物料明细表报表导出'!$H:$H,0))</f>
        <v>0</v>
      </c>
      <c r="H430" s="46" cm="1">
        <f t="array" ref="H430">SUM(IF((LEFT('2-1 采购订单物料明细表报表导出'!$K:$K,7)=H$1)*('2-1 采购订单物料明细表报表导出'!$D:$D=$A430),'2-1 采购订单物料明细表报表导出'!$H:$H,0))</f>
        <v>0</v>
      </c>
      <c r="I430" s="46" cm="1">
        <f t="array" ref="I430">SUM(IF((LEFT('2-1 采购订单物料明细表报表导出'!$K:$K,7)=I$1)*('2-1 采购订单物料明细表报表导出'!$D:$D=$A430),'2-1 采购订单物料明细表报表导出'!$H:$H,0))</f>
        <v>0</v>
      </c>
      <c r="J430" s="46" cm="1">
        <f t="array" ref="J430">SUM(IF((LEFT('2-1 采购订单物料明细表报表导出'!$K:$K,7)=J$1)*('2-1 采购订单物料明细表报表导出'!$D:$D=$A430),'2-1 采购订单物料明细表报表导出'!$H:$H,0))</f>
        <v>0</v>
      </c>
      <c r="K430" s="46" cm="1">
        <f t="array" ref="K430">SUM(IF((LEFT('2-1 采购订单物料明细表报表导出'!$K:$K,7)=K$1)*('2-1 采购订单物料明细表报表导出'!$D:$D=$A430),'2-1 采购订单物料明细表报表导出'!$H:$H,0))</f>
        <v>0</v>
      </c>
      <c r="L430" s="46" cm="1">
        <f t="array" ref="L430">SUM(IF((LEFT('2-1 采购订单物料明细表报表导出'!$K:$K,7)=L$1)*('2-1 采购订单物料明细表报表导出'!$D:$D=$A430),'2-1 采购订单物料明细表报表导出'!$H:$H,0))</f>
        <v>0</v>
      </c>
      <c r="M430" s="46" cm="1">
        <f t="array" ref="M430">SUM(IF((LEFT('2-1 采购订单物料明细表报表导出'!$K:$K,7)=M$1)*('2-1 采购订单物料明细表报表导出'!$D:$D=$A430),'2-1 采购订单物料明细表报表导出'!$H:$H,0))</f>
        <v>0</v>
      </c>
      <c r="N430" s="46" cm="1">
        <f t="array" ref="N430">SUM(IF((LEFT('2-1 采购订单物料明细表报表导出'!$K:$K,7)=N$1)*('2-1 采购订单物料明细表报表导出'!$D:$D=$A430),'2-1 采购订单物料明细表报表导出'!$H:$H,0))</f>
        <v>0</v>
      </c>
      <c r="O430" s="46" cm="1">
        <f t="array" ref="O430">SUM(IF((LEFT('2-1 采购订单物料明细表报表导出'!$K:$K,7)=O$1)*('2-1 采购订单物料明细表报表导出'!$D:$D=$A430),'2-1 采购订单物料明细表报表导出'!$H:$H,0))</f>
        <v>0</v>
      </c>
    </row>
    <row r="431" ht="16.5" spans="1:15">
      <c r="A431" s="17" t="s">
        <v>2925</v>
      </c>
      <c r="B431" s="47" t="s">
        <v>2120</v>
      </c>
      <c r="C431" s="48" t="s">
        <v>2121</v>
      </c>
      <c r="D431" s="46" cm="1">
        <f t="array" ref="D431">SUM(IF((LEFT('2-1 采购订单物料明细表报表导出'!$K:$K,7)=D$1)*('2-1 采购订单物料明细表报表导出'!$D:$D=$A431),'2-1 采购订单物料明细表报表导出'!$H:$H,0))</f>
        <v>0</v>
      </c>
      <c r="E431" s="46" cm="1">
        <f t="array" ref="E431">SUM(IF((LEFT('2-1 采购订单物料明细表报表导出'!$K:$K,7)=E$1)*('2-1 采购订单物料明细表报表导出'!$D:$D=$A431),'2-1 采购订单物料明细表报表导出'!$H:$H,0))</f>
        <v>0</v>
      </c>
      <c r="F431" s="46" cm="1">
        <f t="array" ref="F431">SUM(IF((LEFT('2-1 采购订单物料明细表报表导出'!$K:$K,7)=F$1)*('2-1 采购订单物料明细表报表导出'!$D:$D=$A431),'2-1 采购订单物料明细表报表导出'!$H:$H,0))</f>
        <v>378</v>
      </c>
      <c r="G431" s="46" cm="1">
        <f t="array" ref="G431">SUM(IF((LEFT('2-1 采购订单物料明细表报表导出'!$K:$K,7)=G$1)*('2-1 采购订单物料明细表报表导出'!$D:$D=$A431),'2-1 采购订单物料明细表报表导出'!$H:$H,0))</f>
        <v>0</v>
      </c>
      <c r="H431" s="46" cm="1">
        <f t="array" ref="H431">SUM(IF((LEFT('2-1 采购订单物料明细表报表导出'!$K:$K,7)=H$1)*('2-1 采购订单物料明细表报表导出'!$D:$D=$A431),'2-1 采购订单物料明细表报表导出'!$H:$H,0))</f>
        <v>205.2</v>
      </c>
      <c r="I431" s="46" cm="1">
        <f t="array" ref="I431">SUM(IF((LEFT('2-1 采购订单物料明细表报表导出'!$K:$K,7)=I$1)*('2-1 采购订单物料明细表报表导出'!$D:$D=$A431),'2-1 采购订单物料明细表报表导出'!$H:$H,0))</f>
        <v>0</v>
      </c>
      <c r="J431" s="46" cm="1">
        <f t="array" ref="J431">SUM(IF((LEFT('2-1 采购订单物料明细表报表导出'!$K:$K,7)=J$1)*('2-1 采购订单物料明细表报表导出'!$D:$D=$A431),'2-1 采购订单物料明细表报表导出'!$H:$H,0))</f>
        <v>0</v>
      </c>
      <c r="K431" s="46" cm="1">
        <f t="array" ref="K431">SUM(IF((LEFT('2-1 采购订单物料明细表报表导出'!$K:$K,7)=K$1)*('2-1 采购订单物料明细表报表导出'!$D:$D=$A431),'2-1 采购订单物料明细表报表导出'!$H:$H,0))</f>
        <v>0</v>
      </c>
      <c r="L431" s="46" cm="1">
        <f t="array" ref="L431">SUM(IF((LEFT('2-1 采购订单物料明细表报表导出'!$K:$K,7)=L$1)*('2-1 采购订单物料明细表报表导出'!$D:$D=$A431),'2-1 采购订单物料明细表报表导出'!$H:$H,0))</f>
        <v>0</v>
      </c>
      <c r="M431" s="46" cm="1">
        <f t="array" ref="M431">SUM(IF((LEFT('2-1 采购订单物料明细表报表导出'!$K:$K,7)=M$1)*('2-1 采购订单物料明细表报表导出'!$D:$D=$A431),'2-1 采购订单物料明细表报表导出'!$H:$H,0))</f>
        <v>0</v>
      </c>
      <c r="N431" s="46" cm="1">
        <f t="array" ref="N431">SUM(IF((LEFT('2-1 采购订单物料明细表报表导出'!$K:$K,7)=N$1)*('2-1 采购订单物料明细表报表导出'!$D:$D=$A431),'2-1 采购订单物料明细表报表导出'!$H:$H,0))</f>
        <v>0</v>
      </c>
      <c r="O431" s="46" cm="1">
        <f t="array" ref="O431">SUM(IF((LEFT('2-1 采购订单物料明细表报表导出'!$K:$K,7)=O$1)*('2-1 采购订单物料明细表报表导出'!$D:$D=$A431),'2-1 采购订单物料明细表报表导出'!$H:$H,0))</f>
        <v>0</v>
      </c>
    </row>
    <row r="432" ht="16.5" spans="1:15">
      <c r="A432" s="17" t="s">
        <v>3841</v>
      </c>
      <c r="B432" s="47" t="s">
        <v>2120</v>
      </c>
      <c r="C432" s="48" t="s">
        <v>2121</v>
      </c>
      <c r="D432" s="46" cm="1">
        <f t="array" ref="D432">SUM(IF((LEFT('2-1 采购订单物料明细表报表导出'!$K:$K,7)=D$1)*('2-1 采购订单物料明细表报表导出'!$D:$D=$A432),'2-1 采购订单物料明细表报表导出'!$H:$H,0))</f>
        <v>0</v>
      </c>
      <c r="E432" s="46" cm="1">
        <f t="array" ref="E432">SUM(IF((LEFT('2-1 采购订单物料明细表报表导出'!$K:$K,7)=E$1)*('2-1 采购订单物料明细表报表导出'!$D:$D=$A432),'2-1 采购订单物料明细表报表导出'!$H:$H,0))</f>
        <v>0</v>
      </c>
      <c r="F432" s="46" cm="1">
        <f t="array" ref="F432">SUM(IF((LEFT('2-1 采购订单物料明细表报表导出'!$K:$K,7)=F$1)*('2-1 采购订单物料明细表报表导出'!$D:$D=$A432),'2-1 采购订单物料明细表报表导出'!$H:$H,0))</f>
        <v>0</v>
      </c>
      <c r="G432" s="46" cm="1">
        <f t="array" ref="G432">SUM(IF((LEFT('2-1 采购订单物料明细表报表导出'!$K:$K,7)=G$1)*('2-1 采购订单物料明细表报表导出'!$D:$D=$A432),'2-1 采购订单物料明细表报表导出'!$H:$H,0))</f>
        <v>0</v>
      </c>
      <c r="H432" s="46" cm="1">
        <f t="array" ref="H432">SUM(IF((LEFT('2-1 采购订单物料明细表报表导出'!$K:$K,7)=H$1)*('2-1 采购订单物料明细表报表导出'!$D:$D=$A432),'2-1 采购订单物料明细表报表导出'!$H:$H,0))</f>
        <v>0</v>
      </c>
      <c r="I432" s="46" cm="1">
        <f t="array" ref="I432">SUM(IF((LEFT('2-1 采购订单物料明细表报表导出'!$K:$K,7)=I$1)*('2-1 采购订单物料明细表报表导出'!$D:$D=$A432),'2-1 采购订单物料明细表报表导出'!$H:$H,0))</f>
        <v>0</v>
      </c>
      <c r="J432" s="46" cm="1">
        <f t="array" ref="J432">SUM(IF((LEFT('2-1 采购订单物料明细表报表导出'!$K:$K,7)=J$1)*('2-1 采购订单物料明细表报表导出'!$D:$D=$A432),'2-1 采购订单物料明细表报表导出'!$H:$H,0))</f>
        <v>0</v>
      </c>
      <c r="K432" s="46" cm="1">
        <f t="array" ref="K432">SUM(IF((LEFT('2-1 采购订单物料明细表报表导出'!$K:$K,7)=K$1)*('2-1 采购订单物料明细表报表导出'!$D:$D=$A432),'2-1 采购订单物料明细表报表导出'!$H:$H,0))</f>
        <v>0</v>
      </c>
      <c r="L432" s="46" cm="1">
        <f t="array" ref="L432">SUM(IF((LEFT('2-1 采购订单物料明细表报表导出'!$K:$K,7)=L$1)*('2-1 采购订单物料明细表报表导出'!$D:$D=$A432),'2-1 采购订单物料明细表报表导出'!$H:$H,0))</f>
        <v>0</v>
      </c>
      <c r="M432" s="46" cm="1">
        <f t="array" ref="M432">SUM(IF((LEFT('2-1 采购订单物料明细表报表导出'!$K:$K,7)=M$1)*('2-1 采购订单物料明细表报表导出'!$D:$D=$A432),'2-1 采购订单物料明细表报表导出'!$H:$H,0))</f>
        <v>0</v>
      </c>
      <c r="N432" s="46" cm="1">
        <f t="array" ref="N432">SUM(IF((LEFT('2-1 采购订单物料明细表报表导出'!$K:$K,7)=N$1)*('2-1 采购订单物料明细表报表导出'!$D:$D=$A432),'2-1 采购订单物料明细表报表导出'!$H:$H,0))</f>
        <v>0</v>
      </c>
      <c r="O432" s="46" cm="1">
        <f t="array" ref="O432">SUM(IF((LEFT('2-1 采购订单物料明细表报表导出'!$K:$K,7)=O$1)*('2-1 采购订单物料明细表报表导出'!$D:$D=$A432),'2-1 采购订单物料明细表报表导出'!$H:$H,0))</f>
        <v>0</v>
      </c>
    </row>
    <row r="433" ht="16.5" spans="1:15">
      <c r="A433" s="17" t="s">
        <v>3842</v>
      </c>
      <c r="B433" s="47" t="s">
        <v>2120</v>
      </c>
      <c r="C433" s="48" t="s">
        <v>2121</v>
      </c>
      <c r="D433" s="46" cm="1">
        <f t="array" ref="D433">SUM(IF((LEFT('2-1 采购订单物料明细表报表导出'!$K:$K,7)=D$1)*('2-1 采购订单物料明细表报表导出'!$D:$D=$A433),'2-1 采购订单物料明细表报表导出'!$H:$H,0))</f>
        <v>0</v>
      </c>
      <c r="E433" s="46" cm="1">
        <f t="array" ref="E433">SUM(IF((LEFT('2-1 采购订单物料明细表报表导出'!$K:$K,7)=E$1)*('2-1 采购订单物料明细表报表导出'!$D:$D=$A433),'2-1 采购订单物料明细表报表导出'!$H:$H,0))</f>
        <v>0</v>
      </c>
      <c r="F433" s="46" cm="1">
        <f t="array" ref="F433">SUM(IF((LEFT('2-1 采购订单物料明细表报表导出'!$K:$K,7)=F$1)*('2-1 采购订单物料明细表报表导出'!$D:$D=$A433),'2-1 采购订单物料明细表报表导出'!$H:$H,0))</f>
        <v>0</v>
      </c>
      <c r="G433" s="46" cm="1">
        <f t="array" ref="G433">SUM(IF((LEFT('2-1 采购订单物料明细表报表导出'!$K:$K,7)=G$1)*('2-1 采购订单物料明细表报表导出'!$D:$D=$A433),'2-1 采购订单物料明细表报表导出'!$H:$H,0))</f>
        <v>0</v>
      </c>
      <c r="H433" s="46" cm="1">
        <f t="array" ref="H433">SUM(IF((LEFT('2-1 采购订单物料明细表报表导出'!$K:$K,7)=H$1)*('2-1 采购订单物料明细表报表导出'!$D:$D=$A433),'2-1 采购订单物料明细表报表导出'!$H:$H,0))</f>
        <v>0</v>
      </c>
      <c r="I433" s="46" cm="1">
        <f t="array" ref="I433">SUM(IF((LEFT('2-1 采购订单物料明细表报表导出'!$K:$K,7)=I$1)*('2-1 采购订单物料明细表报表导出'!$D:$D=$A433),'2-1 采购订单物料明细表报表导出'!$H:$H,0))</f>
        <v>0</v>
      </c>
      <c r="J433" s="46" cm="1">
        <f t="array" ref="J433">SUM(IF((LEFT('2-1 采购订单物料明细表报表导出'!$K:$K,7)=J$1)*('2-1 采购订单物料明细表报表导出'!$D:$D=$A433),'2-1 采购订单物料明细表报表导出'!$H:$H,0))</f>
        <v>0</v>
      </c>
      <c r="K433" s="46" cm="1">
        <f t="array" ref="K433">SUM(IF((LEFT('2-1 采购订单物料明细表报表导出'!$K:$K,7)=K$1)*('2-1 采购订单物料明细表报表导出'!$D:$D=$A433),'2-1 采购订单物料明细表报表导出'!$H:$H,0))</f>
        <v>0</v>
      </c>
      <c r="L433" s="46" cm="1">
        <f t="array" ref="L433">SUM(IF((LEFT('2-1 采购订单物料明细表报表导出'!$K:$K,7)=L$1)*('2-1 采购订单物料明细表报表导出'!$D:$D=$A433),'2-1 采购订单物料明细表报表导出'!$H:$H,0))</f>
        <v>0</v>
      </c>
      <c r="M433" s="46" cm="1">
        <f t="array" ref="M433">SUM(IF((LEFT('2-1 采购订单物料明细表报表导出'!$K:$K,7)=M$1)*('2-1 采购订单物料明细表报表导出'!$D:$D=$A433),'2-1 采购订单物料明细表报表导出'!$H:$H,0))</f>
        <v>0</v>
      </c>
      <c r="N433" s="46" cm="1">
        <f t="array" ref="N433">SUM(IF((LEFT('2-1 采购订单物料明细表报表导出'!$K:$K,7)=N$1)*('2-1 采购订单物料明细表报表导出'!$D:$D=$A433),'2-1 采购订单物料明细表报表导出'!$H:$H,0))</f>
        <v>0</v>
      </c>
      <c r="O433" s="46" cm="1">
        <f t="array" ref="O433">SUM(IF((LEFT('2-1 采购订单物料明细表报表导出'!$K:$K,7)=O$1)*('2-1 采购订单物料明细表报表导出'!$D:$D=$A433),'2-1 采购订单物料明细表报表导出'!$H:$H,0))</f>
        <v>0</v>
      </c>
    </row>
    <row r="434" ht="16.5" spans="1:15">
      <c r="A434" s="17" t="s">
        <v>3843</v>
      </c>
      <c r="B434" s="47" t="s">
        <v>2120</v>
      </c>
      <c r="C434" s="48" t="s">
        <v>2121</v>
      </c>
      <c r="D434" s="46" cm="1">
        <f t="array" ref="D434">SUM(IF((LEFT('2-1 采购订单物料明细表报表导出'!$K:$K,7)=D$1)*('2-1 采购订单物料明细表报表导出'!$D:$D=$A434),'2-1 采购订单物料明细表报表导出'!$H:$H,0))</f>
        <v>0</v>
      </c>
      <c r="E434" s="46" cm="1">
        <f t="array" ref="E434">SUM(IF((LEFT('2-1 采购订单物料明细表报表导出'!$K:$K,7)=E$1)*('2-1 采购订单物料明细表报表导出'!$D:$D=$A434),'2-1 采购订单物料明细表报表导出'!$H:$H,0))</f>
        <v>0</v>
      </c>
      <c r="F434" s="46" cm="1">
        <f t="array" ref="F434">SUM(IF((LEFT('2-1 采购订单物料明细表报表导出'!$K:$K,7)=F$1)*('2-1 采购订单物料明细表报表导出'!$D:$D=$A434),'2-1 采购订单物料明细表报表导出'!$H:$H,0))</f>
        <v>0</v>
      </c>
      <c r="G434" s="46" cm="1">
        <f t="array" ref="G434">SUM(IF((LEFT('2-1 采购订单物料明细表报表导出'!$K:$K,7)=G$1)*('2-1 采购订单物料明细表报表导出'!$D:$D=$A434),'2-1 采购订单物料明细表报表导出'!$H:$H,0))</f>
        <v>0</v>
      </c>
      <c r="H434" s="46" cm="1">
        <f t="array" ref="H434">SUM(IF((LEFT('2-1 采购订单物料明细表报表导出'!$K:$K,7)=H$1)*('2-1 采购订单物料明细表报表导出'!$D:$D=$A434),'2-1 采购订单物料明细表报表导出'!$H:$H,0))</f>
        <v>0</v>
      </c>
      <c r="I434" s="46" cm="1">
        <f t="array" ref="I434">SUM(IF((LEFT('2-1 采购订单物料明细表报表导出'!$K:$K,7)=I$1)*('2-1 采购订单物料明细表报表导出'!$D:$D=$A434),'2-1 采购订单物料明细表报表导出'!$H:$H,0))</f>
        <v>0</v>
      </c>
      <c r="J434" s="46" cm="1">
        <f t="array" ref="J434">SUM(IF((LEFT('2-1 采购订单物料明细表报表导出'!$K:$K,7)=J$1)*('2-1 采购订单物料明细表报表导出'!$D:$D=$A434),'2-1 采购订单物料明细表报表导出'!$H:$H,0))</f>
        <v>0</v>
      </c>
      <c r="K434" s="46" cm="1">
        <f t="array" ref="K434">SUM(IF((LEFT('2-1 采购订单物料明细表报表导出'!$K:$K,7)=K$1)*('2-1 采购订单物料明细表报表导出'!$D:$D=$A434),'2-1 采购订单物料明细表报表导出'!$H:$H,0))</f>
        <v>0</v>
      </c>
      <c r="L434" s="46" cm="1">
        <f t="array" ref="L434">SUM(IF((LEFT('2-1 采购订单物料明细表报表导出'!$K:$K,7)=L$1)*('2-1 采购订单物料明细表报表导出'!$D:$D=$A434),'2-1 采购订单物料明细表报表导出'!$H:$H,0))</f>
        <v>0</v>
      </c>
      <c r="M434" s="46" cm="1">
        <f t="array" ref="M434">SUM(IF((LEFT('2-1 采购订单物料明细表报表导出'!$K:$K,7)=M$1)*('2-1 采购订单物料明细表报表导出'!$D:$D=$A434),'2-1 采购订单物料明细表报表导出'!$H:$H,0))</f>
        <v>0</v>
      </c>
      <c r="N434" s="46" cm="1">
        <f t="array" ref="N434">SUM(IF((LEFT('2-1 采购订单物料明细表报表导出'!$K:$K,7)=N$1)*('2-1 采购订单物料明细表报表导出'!$D:$D=$A434),'2-1 采购订单物料明细表报表导出'!$H:$H,0))</f>
        <v>0</v>
      </c>
      <c r="O434" s="46" cm="1">
        <f t="array" ref="O434">SUM(IF((LEFT('2-1 采购订单物料明细表报表导出'!$K:$K,7)=O$1)*('2-1 采购订单物料明细表报表导出'!$D:$D=$A434),'2-1 采购订单物料明细表报表导出'!$H:$H,0))</f>
        <v>0</v>
      </c>
    </row>
    <row r="435" ht="16.5" spans="1:15">
      <c r="A435" s="49" t="s">
        <v>3844</v>
      </c>
      <c r="B435" s="47" t="s">
        <v>2120</v>
      </c>
      <c r="C435" s="48" t="s">
        <v>2121</v>
      </c>
      <c r="D435" s="46" cm="1">
        <f t="array" ref="D435">SUM(IF((LEFT('2-1 采购订单物料明细表报表导出'!$K:$K,7)=D$1)*('2-1 采购订单物料明细表报表导出'!$D:$D=$A435),'2-1 采购订单物料明细表报表导出'!$H:$H,0))</f>
        <v>0</v>
      </c>
      <c r="E435" s="46" cm="1">
        <f t="array" ref="E435">SUM(IF((LEFT('2-1 采购订单物料明细表报表导出'!$K:$K,7)=E$1)*('2-1 采购订单物料明细表报表导出'!$D:$D=$A435),'2-1 采购订单物料明细表报表导出'!$H:$H,0))</f>
        <v>0</v>
      </c>
      <c r="F435" s="46" cm="1">
        <f t="array" ref="F435">SUM(IF((LEFT('2-1 采购订单物料明细表报表导出'!$K:$K,7)=F$1)*('2-1 采购订单物料明细表报表导出'!$D:$D=$A435),'2-1 采购订单物料明细表报表导出'!$H:$H,0))</f>
        <v>0</v>
      </c>
      <c r="G435" s="46" cm="1">
        <f t="array" ref="G435">SUM(IF((LEFT('2-1 采购订单物料明细表报表导出'!$K:$K,7)=G$1)*('2-1 采购订单物料明细表报表导出'!$D:$D=$A435),'2-1 采购订单物料明细表报表导出'!$H:$H,0))</f>
        <v>0</v>
      </c>
      <c r="H435" s="46" cm="1">
        <f t="array" ref="H435">SUM(IF((LEFT('2-1 采购订单物料明细表报表导出'!$K:$K,7)=H$1)*('2-1 采购订单物料明细表报表导出'!$D:$D=$A435),'2-1 采购订单物料明细表报表导出'!$H:$H,0))</f>
        <v>0</v>
      </c>
      <c r="I435" s="46" cm="1">
        <f t="array" ref="I435">SUM(IF((LEFT('2-1 采购订单物料明细表报表导出'!$K:$K,7)=I$1)*('2-1 采购订单物料明细表报表导出'!$D:$D=$A435),'2-1 采购订单物料明细表报表导出'!$H:$H,0))</f>
        <v>0</v>
      </c>
      <c r="J435" s="46" cm="1">
        <f t="array" ref="J435">SUM(IF((LEFT('2-1 采购订单物料明细表报表导出'!$K:$K,7)=J$1)*('2-1 采购订单物料明细表报表导出'!$D:$D=$A435),'2-1 采购订单物料明细表报表导出'!$H:$H,0))</f>
        <v>0</v>
      </c>
      <c r="K435" s="46" cm="1">
        <f t="array" ref="K435">SUM(IF((LEFT('2-1 采购订单物料明细表报表导出'!$K:$K,7)=K$1)*('2-1 采购订单物料明细表报表导出'!$D:$D=$A435),'2-1 采购订单物料明细表报表导出'!$H:$H,0))</f>
        <v>0</v>
      </c>
      <c r="L435" s="46" cm="1">
        <f t="array" ref="L435">SUM(IF((LEFT('2-1 采购订单物料明细表报表导出'!$K:$K,7)=L$1)*('2-1 采购订单物料明细表报表导出'!$D:$D=$A435),'2-1 采购订单物料明细表报表导出'!$H:$H,0))</f>
        <v>0</v>
      </c>
      <c r="M435" s="46" cm="1">
        <f t="array" ref="M435">SUM(IF((LEFT('2-1 采购订单物料明细表报表导出'!$K:$K,7)=M$1)*('2-1 采购订单物料明细表报表导出'!$D:$D=$A435),'2-1 采购订单物料明细表报表导出'!$H:$H,0))</f>
        <v>0</v>
      </c>
      <c r="N435" s="46" cm="1">
        <f t="array" ref="N435">SUM(IF((LEFT('2-1 采购订单物料明细表报表导出'!$K:$K,7)=N$1)*('2-1 采购订单物料明细表报表导出'!$D:$D=$A435),'2-1 采购订单物料明细表报表导出'!$H:$H,0))</f>
        <v>0</v>
      </c>
      <c r="O435" s="46" cm="1">
        <f t="array" ref="O435">SUM(IF((LEFT('2-1 采购订单物料明细表报表导出'!$K:$K,7)=O$1)*('2-1 采购订单物料明细表报表导出'!$D:$D=$A435),'2-1 采购订单物料明细表报表导出'!$H:$H,0))</f>
        <v>0</v>
      </c>
    </row>
    <row r="436" ht="16.5" spans="1:15">
      <c r="A436" s="49" t="s">
        <v>3845</v>
      </c>
      <c r="B436" s="47" t="s">
        <v>2120</v>
      </c>
      <c r="C436" s="48" t="s">
        <v>2121</v>
      </c>
      <c r="D436" s="46" cm="1">
        <f t="array" ref="D436">SUM(IF((LEFT('2-1 采购订单物料明细表报表导出'!$K:$K,7)=D$1)*('2-1 采购订单物料明细表报表导出'!$D:$D=$A436),'2-1 采购订单物料明细表报表导出'!$H:$H,0))</f>
        <v>0</v>
      </c>
      <c r="E436" s="46" cm="1">
        <f t="array" ref="E436">SUM(IF((LEFT('2-1 采购订单物料明细表报表导出'!$K:$K,7)=E$1)*('2-1 采购订单物料明细表报表导出'!$D:$D=$A436),'2-1 采购订单物料明细表报表导出'!$H:$H,0))</f>
        <v>0</v>
      </c>
      <c r="F436" s="46" cm="1">
        <f t="array" ref="F436">SUM(IF((LEFT('2-1 采购订单物料明细表报表导出'!$K:$K,7)=F$1)*('2-1 采购订单物料明细表报表导出'!$D:$D=$A436),'2-1 采购订单物料明细表报表导出'!$H:$H,0))</f>
        <v>0</v>
      </c>
      <c r="G436" s="46" cm="1">
        <f t="array" ref="G436">SUM(IF((LEFT('2-1 采购订单物料明细表报表导出'!$K:$K,7)=G$1)*('2-1 采购订单物料明细表报表导出'!$D:$D=$A436),'2-1 采购订单物料明细表报表导出'!$H:$H,0))</f>
        <v>0</v>
      </c>
      <c r="H436" s="46" cm="1">
        <f t="array" ref="H436">SUM(IF((LEFT('2-1 采购订单物料明细表报表导出'!$K:$K,7)=H$1)*('2-1 采购订单物料明细表报表导出'!$D:$D=$A436),'2-1 采购订单物料明细表报表导出'!$H:$H,0))</f>
        <v>0</v>
      </c>
      <c r="I436" s="46" cm="1">
        <f t="array" ref="I436">SUM(IF((LEFT('2-1 采购订单物料明细表报表导出'!$K:$K,7)=I$1)*('2-1 采购订单物料明细表报表导出'!$D:$D=$A436),'2-1 采购订单物料明细表报表导出'!$H:$H,0))</f>
        <v>0</v>
      </c>
      <c r="J436" s="46" cm="1">
        <f t="array" ref="J436">SUM(IF((LEFT('2-1 采购订单物料明细表报表导出'!$K:$K,7)=J$1)*('2-1 采购订单物料明细表报表导出'!$D:$D=$A436),'2-1 采购订单物料明细表报表导出'!$H:$H,0))</f>
        <v>0</v>
      </c>
      <c r="K436" s="46" cm="1">
        <f t="array" ref="K436">SUM(IF((LEFT('2-1 采购订单物料明细表报表导出'!$K:$K,7)=K$1)*('2-1 采购订单物料明细表报表导出'!$D:$D=$A436),'2-1 采购订单物料明细表报表导出'!$H:$H,0))</f>
        <v>0</v>
      </c>
      <c r="L436" s="46" cm="1">
        <f t="array" ref="L436">SUM(IF((LEFT('2-1 采购订单物料明细表报表导出'!$K:$K,7)=L$1)*('2-1 采购订单物料明细表报表导出'!$D:$D=$A436),'2-1 采购订单物料明细表报表导出'!$H:$H,0))</f>
        <v>0</v>
      </c>
      <c r="M436" s="46" cm="1">
        <f t="array" ref="M436">SUM(IF((LEFT('2-1 采购订单物料明细表报表导出'!$K:$K,7)=M$1)*('2-1 采购订单物料明细表报表导出'!$D:$D=$A436),'2-1 采购订单物料明细表报表导出'!$H:$H,0))</f>
        <v>0</v>
      </c>
      <c r="N436" s="46" cm="1">
        <f t="array" ref="N436">SUM(IF((LEFT('2-1 采购订单物料明细表报表导出'!$K:$K,7)=N$1)*('2-1 采购订单物料明细表报表导出'!$D:$D=$A436),'2-1 采购订单物料明细表报表导出'!$H:$H,0))</f>
        <v>0</v>
      </c>
      <c r="O436" s="46" cm="1">
        <f t="array" ref="O436">SUM(IF((LEFT('2-1 采购订单物料明细表报表导出'!$K:$K,7)=O$1)*('2-1 采购订单物料明细表报表导出'!$D:$D=$A436),'2-1 采购订单物料明细表报表导出'!$H:$H,0))</f>
        <v>0</v>
      </c>
    </row>
    <row r="437" ht="16.5" spans="1:15">
      <c r="A437" s="17" t="s">
        <v>3846</v>
      </c>
      <c r="B437" s="47" t="s">
        <v>2120</v>
      </c>
      <c r="C437" s="48" t="s">
        <v>2121</v>
      </c>
      <c r="D437" s="46" cm="1">
        <f t="array" ref="D437">SUM(IF((LEFT('2-1 采购订单物料明细表报表导出'!$K:$K,7)=D$1)*('2-1 采购订单物料明细表报表导出'!$D:$D=$A437),'2-1 采购订单物料明细表报表导出'!$H:$H,0))</f>
        <v>0</v>
      </c>
      <c r="E437" s="46" cm="1">
        <f t="array" ref="E437">SUM(IF((LEFT('2-1 采购订单物料明细表报表导出'!$K:$K,7)=E$1)*('2-1 采购订单物料明细表报表导出'!$D:$D=$A437),'2-1 采购订单物料明细表报表导出'!$H:$H,0))</f>
        <v>0</v>
      </c>
      <c r="F437" s="46" cm="1">
        <f t="array" ref="F437">SUM(IF((LEFT('2-1 采购订单物料明细表报表导出'!$K:$K,7)=F$1)*('2-1 采购订单物料明细表报表导出'!$D:$D=$A437),'2-1 采购订单物料明细表报表导出'!$H:$H,0))</f>
        <v>0</v>
      </c>
      <c r="G437" s="46" cm="1">
        <f t="array" ref="G437">SUM(IF((LEFT('2-1 采购订单物料明细表报表导出'!$K:$K,7)=G$1)*('2-1 采购订单物料明细表报表导出'!$D:$D=$A437),'2-1 采购订单物料明细表报表导出'!$H:$H,0))</f>
        <v>0</v>
      </c>
      <c r="H437" s="46" cm="1">
        <f t="array" ref="H437">SUM(IF((LEFT('2-1 采购订单物料明细表报表导出'!$K:$K,7)=H$1)*('2-1 采购订单物料明细表报表导出'!$D:$D=$A437),'2-1 采购订单物料明细表报表导出'!$H:$H,0))</f>
        <v>0</v>
      </c>
      <c r="I437" s="46" cm="1">
        <f t="array" ref="I437">SUM(IF((LEFT('2-1 采购订单物料明细表报表导出'!$K:$K,7)=I$1)*('2-1 采购订单物料明细表报表导出'!$D:$D=$A437),'2-1 采购订单物料明细表报表导出'!$H:$H,0))</f>
        <v>0</v>
      </c>
      <c r="J437" s="46" cm="1">
        <f t="array" ref="J437">SUM(IF((LEFT('2-1 采购订单物料明细表报表导出'!$K:$K,7)=J$1)*('2-1 采购订单物料明细表报表导出'!$D:$D=$A437),'2-1 采购订单物料明细表报表导出'!$H:$H,0))</f>
        <v>0</v>
      </c>
      <c r="K437" s="46" cm="1">
        <f t="array" ref="K437">SUM(IF((LEFT('2-1 采购订单物料明细表报表导出'!$K:$K,7)=K$1)*('2-1 采购订单物料明细表报表导出'!$D:$D=$A437),'2-1 采购订单物料明细表报表导出'!$H:$H,0))</f>
        <v>0</v>
      </c>
      <c r="L437" s="46" cm="1">
        <f t="array" ref="L437">SUM(IF((LEFT('2-1 采购订单物料明细表报表导出'!$K:$K,7)=L$1)*('2-1 采购订单物料明细表报表导出'!$D:$D=$A437),'2-1 采购订单物料明细表报表导出'!$H:$H,0))</f>
        <v>0</v>
      </c>
      <c r="M437" s="46" cm="1">
        <f t="array" ref="M437">SUM(IF((LEFT('2-1 采购订单物料明细表报表导出'!$K:$K,7)=M$1)*('2-1 采购订单物料明细表报表导出'!$D:$D=$A437),'2-1 采购订单物料明细表报表导出'!$H:$H,0))</f>
        <v>0</v>
      </c>
      <c r="N437" s="46" cm="1">
        <f t="array" ref="N437">SUM(IF((LEFT('2-1 采购订单物料明细表报表导出'!$K:$K,7)=N$1)*('2-1 采购订单物料明细表报表导出'!$D:$D=$A437),'2-1 采购订单物料明细表报表导出'!$H:$H,0))</f>
        <v>0</v>
      </c>
      <c r="O437" s="46" cm="1">
        <f t="array" ref="O437">SUM(IF((LEFT('2-1 采购订单物料明细表报表导出'!$K:$K,7)=O$1)*('2-1 采购订单物料明细表报表导出'!$D:$D=$A437),'2-1 采购订单物料明细表报表导出'!$H:$H,0))</f>
        <v>0</v>
      </c>
    </row>
    <row r="438" ht="16.5" spans="1:15">
      <c r="A438" s="17" t="s">
        <v>3847</v>
      </c>
      <c r="B438" s="47" t="s">
        <v>2120</v>
      </c>
      <c r="C438" s="48" t="s">
        <v>2121</v>
      </c>
      <c r="D438" s="46" cm="1">
        <f t="array" ref="D438">SUM(IF((LEFT('2-1 采购订单物料明细表报表导出'!$K:$K,7)=D$1)*('2-1 采购订单物料明细表报表导出'!$D:$D=$A438),'2-1 采购订单物料明细表报表导出'!$H:$H,0))</f>
        <v>0</v>
      </c>
      <c r="E438" s="46" cm="1">
        <f t="array" ref="E438">SUM(IF((LEFT('2-1 采购订单物料明细表报表导出'!$K:$K,7)=E$1)*('2-1 采购订单物料明细表报表导出'!$D:$D=$A438),'2-1 采购订单物料明细表报表导出'!$H:$H,0))</f>
        <v>0</v>
      </c>
      <c r="F438" s="46" cm="1">
        <f t="array" ref="F438">SUM(IF((LEFT('2-1 采购订单物料明细表报表导出'!$K:$K,7)=F$1)*('2-1 采购订单物料明细表报表导出'!$D:$D=$A438),'2-1 采购订单物料明细表报表导出'!$H:$H,0))</f>
        <v>0</v>
      </c>
      <c r="G438" s="46" cm="1">
        <f t="array" ref="G438">SUM(IF((LEFT('2-1 采购订单物料明细表报表导出'!$K:$K,7)=G$1)*('2-1 采购订单物料明细表报表导出'!$D:$D=$A438),'2-1 采购订单物料明细表报表导出'!$H:$H,0))</f>
        <v>0</v>
      </c>
      <c r="H438" s="46" cm="1">
        <f t="array" ref="H438">SUM(IF((LEFT('2-1 采购订单物料明细表报表导出'!$K:$K,7)=H$1)*('2-1 采购订单物料明细表报表导出'!$D:$D=$A438),'2-1 采购订单物料明细表报表导出'!$H:$H,0))</f>
        <v>0</v>
      </c>
      <c r="I438" s="46" cm="1">
        <f t="array" ref="I438">SUM(IF((LEFT('2-1 采购订单物料明细表报表导出'!$K:$K,7)=I$1)*('2-1 采购订单物料明细表报表导出'!$D:$D=$A438),'2-1 采购订单物料明细表报表导出'!$H:$H,0))</f>
        <v>0</v>
      </c>
      <c r="J438" s="46" cm="1">
        <f t="array" ref="J438">SUM(IF((LEFT('2-1 采购订单物料明细表报表导出'!$K:$K,7)=J$1)*('2-1 采购订单物料明细表报表导出'!$D:$D=$A438),'2-1 采购订单物料明细表报表导出'!$H:$H,0))</f>
        <v>0</v>
      </c>
      <c r="K438" s="46" cm="1">
        <f t="array" ref="K438">SUM(IF((LEFT('2-1 采购订单物料明细表报表导出'!$K:$K,7)=K$1)*('2-1 采购订单物料明细表报表导出'!$D:$D=$A438),'2-1 采购订单物料明细表报表导出'!$H:$H,0))</f>
        <v>0</v>
      </c>
      <c r="L438" s="46" cm="1">
        <f t="array" ref="L438">SUM(IF((LEFT('2-1 采购订单物料明细表报表导出'!$K:$K,7)=L$1)*('2-1 采购订单物料明细表报表导出'!$D:$D=$A438),'2-1 采购订单物料明细表报表导出'!$H:$H,0))</f>
        <v>0</v>
      </c>
      <c r="M438" s="46" cm="1">
        <f t="array" ref="M438">SUM(IF((LEFT('2-1 采购订单物料明细表报表导出'!$K:$K,7)=M$1)*('2-1 采购订单物料明细表报表导出'!$D:$D=$A438),'2-1 采购订单物料明细表报表导出'!$H:$H,0))</f>
        <v>0</v>
      </c>
      <c r="N438" s="46" cm="1">
        <f t="array" ref="N438">SUM(IF((LEFT('2-1 采购订单物料明细表报表导出'!$K:$K,7)=N$1)*('2-1 采购订单物料明细表报表导出'!$D:$D=$A438),'2-1 采购订单物料明细表报表导出'!$H:$H,0))</f>
        <v>0</v>
      </c>
      <c r="O438" s="46" cm="1">
        <f t="array" ref="O438">SUM(IF((LEFT('2-1 采购订单物料明细表报表导出'!$K:$K,7)=O$1)*('2-1 采购订单物料明细表报表导出'!$D:$D=$A438),'2-1 采购订单物料明细表报表导出'!$H:$H,0))</f>
        <v>0</v>
      </c>
    </row>
    <row r="439" ht="16.5" spans="1:15">
      <c r="A439" s="17" t="s">
        <v>3848</v>
      </c>
      <c r="B439" s="47" t="s">
        <v>2120</v>
      </c>
      <c r="C439" s="48" t="s">
        <v>2121</v>
      </c>
      <c r="D439" s="46" cm="1">
        <f t="array" ref="D439">SUM(IF((LEFT('2-1 采购订单物料明细表报表导出'!$K:$K,7)=D$1)*('2-1 采购订单物料明细表报表导出'!$D:$D=$A439),'2-1 采购订单物料明细表报表导出'!$H:$H,0))</f>
        <v>0</v>
      </c>
      <c r="E439" s="46" cm="1">
        <f t="array" ref="E439">SUM(IF((LEFT('2-1 采购订单物料明细表报表导出'!$K:$K,7)=E$1)*('2-1 采购订单物料明细表报表导出'!$D:$D=$A439),'2-1 采购订单物料明细表报表导出'!$H:$H,0))</f>
        <v>0</v>
      </c>
      <c r="F439" s="46" cm="1">
        <f t="array" ref="F439">SUM(IF((LEFT('2-1 采购订单物料明细表报表导出'!$K:$K,7)=F$1)*('2-1 采购订单物料明细表报表导出'!$D:$D=$A439),'2-1 采购订单物料明细表报表导出'!$H:$H,0))</f>
        <v>0</v>
      </c>
      <c r="G439" s="46" cm="1">
        <f t="array" ref="G439">SUM(IF((LEFT('2-1 采购订单物料明细表报表导出'!$K:$K,7)=G$1)*('2-1 采购订单物料明细表报表导出'!$D:$D=$A439),'2-1 采购订单物料明细表报表导出'!$H:$H,0))</f>
        <v>0</v>
      </c>
      <c r="H439" s="46" cm="1">
        <f t="array" ref="H439">SUM(IF((LEFT('2-1 采购订单物料明细表报表导出'!$K:$K,7)=H$1)*('2-1 采购订单物料明细表报表导出'!$D:$D=$A439),'2-1 采购订单物料明细表报表导出'!$H:$H,0))</f>
        <v>0</v>
      </c>
      <c r="I439" s="46" cm="1">
        <f t="array" ref="I439">SUM(IF((LEFT('2-1 采购订单物料明细表报表导出'!$K:$K,7)=I$1)*('2-1 采购订单物料明细表报表导出'!$D:$D=$A439),'2-1 采购订单物料明细表报表导出'!$H:$H,0))</f>
        <v>0</v>
      </c>
      <c r="J439" s="46" cm="1">
        <f t="array" ref="J439">SUM(IF((LEFT('2-1 采购订单物料明细表报表导出'!$K:$K,7)=J$1)*('2-1 采购订单物料明细表报表导出'!$D:$D=$A439),'2-1 采购订单物料明细表报表导出'!$H:$H,0))</f>
        <v>0</v>
      </c>
      <c r="K439" s="46" cm="1">
        <f t="array" ref="K439">SUM(IF((LEFT('2-1 采购订单物料明细表报表导出'!$K:$K,7)=K$1)*('2-1 采购订单物料明细表报表导出'!$D:$D=$A439),'2-1 采购订单物料明细表报表导出'!$H:$H,0))</f>
        <v>0</v>
      </c>
      <c r="L439" s="46" cm="1">
        <f t="array" ref="L439">SUM(IF((LEFT('2-1 采购订单物料明细表报表导出'!$K:$K,7)=L$1)*('2-1 采购订单物料明细表报表导出'!$D:$D=$A439),'2-1 采购订单物料明细表报表导出'!$H:$H,0))</f>
        <v>0</v>
      </c>
      <c r="M439" s="46" cm="1">
        <f t="array" ref="M439">SUM(IF((LEFT('2-1 采购订单物料明细表报表导出'!$K:$K,7)=M$1)*('2-1 采购订单物料明细表报表导出'!$D:$D=$A439),'2-1 采购订单物料明细表报表导出'!$H:$H,0))</f>
        <v>0</v>
      </c>
      <c r="N439" s="46" cm="1">
        <f t="array" ref="N439">SUM(IF((LEFT('2-1 采购订单物料明细表报表导出'!$K:$K,7)=N$1)*('2-1 采购订单物料明细表报表导出'!$D:$D=$A439),'2-1 采购订单物料明细表报表导出'!$H:$H,0))</f>
        <v>0</v>
      </c>
      <c r="O439" s="46" cm="1">
        <f t="array" ref="O439">SUM(IF((LEFT('2-1 采购订单物料明细表报表导出'!$K:$K,7)=O$1)*('2-1 采购订单物料明细表报表导出'!$D:$D=$A439),'2-1 采购订单物料明细表报表导出'!$H:$H,0))</f>
        <v>0</v>
      </c>
    </row>
    <row r="440" ht="16.5" spans="1:15">
      <c r="A440" s="17" t="s">
        <v>3849</v>
      </c>
      <c r="B440" s="47" t="s">
        <v>2120</v>
      </c>
      <c r="C440" s="48" t="s">
        <v>2121</v>
      </c>
      <c r="D440" s="46" cm="1">
        <f t="array" ref="D440">SUM(IF((LEFT('2-1 采购订单物料明细表报表导出'!$K:$K,7)=D$1)*('2-1 采购订单物料明细表报表导出'!$D:$D=$A440),'2-1 采购订单物料明细表报表导出'!$H:$H,0))</f>
        <v>0</v>
      </c>
      <c r="E440" s="46" cm="1">
        <f t="array" ref="E440">SUM(IF((LEFT('2-1 采购订单物料明细表报表导出'!$K:$K,7)=E$1)*('2-1 采购订单物料明细表报表导出'!$D:$D=$A440),'2-1 采购订单物料明细表报表导出'!$H:$H,0))</f>
        <v>0</v>
      </c>
      <c r="F440" s="46" cm="1">
        <f t="array" ref="F440">SUM(IF((LEFT('2-1 采购订单物料明细表报表导出'!$K:$K,7)=F$1)*('2-1 采购订单物料明细表报表导出'!$D:$D=$A440),'2-1 采购订单物料明细表报表导出'!$H:$H,0))</f>
        <v>0</v>
      </c>
      <c r="G440" s="46" cm="1">
        <f t="array" ref="G440">SUM(IF((LEFT('2-1 采购订单物料明细表报表导出'!$K:$K,7)=G$1)*('2-1 采购订单物料明细表报表导出'!$D:$D=$A440),'2-1 采购订单物料明细表报表导出'!$H:$H,0))</f>
        <v>0</v>
      </c>
      <c r="H440" s="46" cm="1">
        <f t="array" ref="H440">SUM(IF((LEFT('2-1 采购订单物料明细表报表导出'!$K:$K,7)=H$1)*('2-1 采购订单物料明细表报表导出'!$D:$D=$A440),'2-1 采购订单物料明细表报表导出'!$H:$H,0))</f>
        <v>0</v>
      </c>
      <c r="I440" s="46" cm="1">
        <f t="array" ref="I440">SUM(IF((LEFT('2-1 采购订单物料明细表报表导出'!$K:$K,7)=I$1)*('2-1 采购订单物料明细表报表导出'!$D:$D=$A440),'2-1 采购订单物料明细表报表导出'!$H:$H,0))</f>
        <v>0</v>
      </c>
      <c r="J440" s="46" cm="1">
        <f t="array" ref="J440">SUM(IF((LEFT('2-1 采购订单物料明细表报表导出'!$K:$K,7)=J$1)*('2-1 采购订单物料明细表报表导出'!$D:$D=$A440),'2-1 采购订单物料明细表报表导出'!$H:$H,0))</f>
        <v>0</v>
      </c>
      <c r="K440" s="46" cm="1">
        <f t="array" ref="K440">SUM(IF((LEFT('2-1 采购订单物料明细表报表导出'!$K:$K,7)=K$1)*('2-1 采购订单物料明细表报表导出'!$D:$D=$A440),'2-1 采购订单物料明细表报表导出'!$H:$H,0))</f>
        <v>0</v>
      </c>
      <c r="L440" s="46" cm="1">
        <f t="array" ref="L440">SUM(IF((LEFT('2-1 采购订单物料明细表报表导出'!$K:$K,7)=L$1)*('2-1 采购订单物料明细表报表导出'!$D:$D=$A440),'2-1 采购订单物料明细表报表导出'!$H:$H,0))</f>
        <v>0</v>
      </c>
      <c r="M440" s="46" cm="1">
        <f t="array" ref="M440">SUM(IF((LEFT('2-1 采购订单物料明细表报表导出'!$K:$K,7)=M$1)*('2-1 采购订单物料明细表报表导出'!$D:$D=$A440),'2-1 采购订单物料明细表报表导出'!$H:$H,0))</f>
        <v>0</v>
      </c>
      <c r="N440" s="46" cm="1">
        <f t="array" ref="N440">SUM(IF((LEFT('2-1 采购订单物料明细表报表导出'!$K:$K,7)=N$1)*('2-1 采购订单物料明细表报表导出'!$D:$D=$A440),'2-1 采购订单物料明细表报表导出'!$H:$H,0))</f>
        <v>0</v>
      </c>
      <c r="O440" s="46" cm="1">
        <f t="array" ref="O440">SUM(IF((LEFT('2-1 采购订单物料明细表报表导出'!$K:$K,7)=O$1)*('2-1 采购订单物料明细表报表导出'!$D:$D=$A440),'2-1 采购订单物料明细表报表导出'!$H:$H,0))</f>
        <v>0</v>
      </c>
    </row>
    <row r="441" ht="16.5" spans="1:15">
      <c r="A441" s="17" t="s">
        <v>3850</v>
      </c>
      <c r="B441" s="47" t="s">
        <v>2120</v>
      </c>
      <c r="C441" s="48" t="s">
        <v>2121</v>
      </c>
      <c r="D441" s="46" cm="1">
        <f t="array" ref="D441">SUM(IF((LEFT('2-1 采购订单物料明细表报表导出'!$K:$K,7)=D$1)*('2-1 采购订单物料明细表报表导出'!$D:$D=$A441),'2-1 采购订单物料明细表报表导出'!$H:$H,0))</f>
        <v>0</v>
      </c>
      <c r="E441" s="46" cm="1">
        <f t="array" ref="E441">SUM(IF((LEFT('2-1 采购订单物料明细表报表导出'!$K:$K,7)=E$1)*('2-1 采购订单物料明细表报表导出'!$D:$D=$A441),'2-1 采购订单物料明细表报表导出'!$H:$H,0))</f>
        <v>0</v>
      </c>
      <c r="F441" s="46" cm="1">
        <f t="array" ref="F441">SUM(IF((LEFT('2-1 采购订单物料明细表报表导出'!$K:$K,7)=F$1)*('2-1 采购订单物料明细表报表导出'!$D:$D=$A441),'2-1 采购订单物料明细表报表导出'!$H:$H,0))</f>
        <v>0</v>
      </c>
      <c r="G441" s="46" cm="1">
        <f t="array" ref="G441">SUM(IF((LEFT('2-1 采购订单物料明细表报表导出'!$K:$K,7)=G$1)*('2-1 采购订单物料明细表报表导出'!$D:$D=$A441),'2-1 采购订单物料明细表报表导出'!$H:$H,0))</f>
        <v>0</v>
      </c>
      <c r="H441" s="46" cm="1">
        <f t="array" ref="H441">SUM(IF((LEFT('2-1 采购订单物料明细表报表导出'!$K:$K,7)=H$1)*('2-1 采购订单物料明细表报表导出'!$D:$D=$A441),'2-1 采购订单物料明细表报表导出'!$H:$H,0))</f>
        <v>0</v>
      </c>
      <c r="I441" s="46" cm="1">
        <f t="array" ref="I441">SUM(IF((LEFT('2-1 采购订单物料明细表报表导出'!$K:$K,7)=I$1)*('2-1 采购订单物料明细表报表导出'!$D:$D=$A441),'2-1 采购订单物料明细表报表导出'!$H:$H,0))</f>
        <v>0</v>
      </c>
      <c r="J441" s="46" cm="1">
        <f t="array" ref="J441">SUM(IF((LEFT('2-1 采购订单物料明细表报表导出'!$K:$K,7)=J$1)*('2-1 采购订单物料明细表报表导出'!$D:$D=$A441),'2-1 采购订单物料明细表报表导出'!$H:$H,0))</f>
        <v>0</v>
      </c>
      <c r="K441" s="46" cm="1">
        <f t="array" ref="K441">SUM(IF((LEFT('2-1 采购订单物料明细表报表导出'!$K:$K,7)=K$1)*('2-1 采购订单物料明细表报表导出'!$D:$D=$A441),'2-1 采购订单物料明细表报表导出'!$H:$H,0))</f>
        <v>0</v>
      </c>
      <c r="L441" s="46" cm="1">
        <f t="array" ref="L441">SUM(IF((LEFT('2-1 采购订单物料明细表报表导出'!$K:$K,7)=L$1)*('2-1 采购订单物料明细表报表导出'!$D:$D=$A441),'2-1 采购订单物料明细表报表导出'!$H:$H,0))</f>
        <v>0</v>
      </c>
      <c r="M441" s="46" cm="1">
        <f t="array" ref="M441">SUM(IF((LEFT('2-1 采购订单物料明细表报表导出'!$K:$K,7)=M$1)*('2-1 采购订单物料明细表报表导出'!$D:$D=$A441),'2-1 采购订单物料明细表报表导出'!$H:$H,0))</f>
        <v>0</v>
      </c>
      <c r="N441" s="46" cm="1">
        <f t="array" ref="N441">SUM(IF((LEFT('2-1 采购订单物料明细表报表导出'!$K:$K,7)=N$1)*('2-1 采购订单物料明细表报表导出'!$D:$D=$A441),'2-1 采购订单物料明细表报表导出'!$H:$H,0))</f>
        <v>0</v>
      </c>
      <c r="O441" s="46" cm="1">
        <f t="array" ref="O441">SUM(IF((LEFT('2-1 采购订单物料明细表报表导出'!$K:$K,7)=O$1)*('2-1 采购订单物料明细表报表导出'!$D:$D=$A441),'2-1 采购订单物料明细表报表导出'!$H:$H,0))</f>
        <v>0</v>
      </c>
    </row>
    <row r="442" ht="16.5" spans="1:15">
      <c r="A442" s="17" t="s">
        <v>3851</v>
      </c>
      <c r="B442" s="47" t="s">
        <v>2120</v>
      </c>
      <c r="C442" s="48" t="s">
        <v>2121</v>
      </c>
      <c r="D442" s="46" cm="1">
        <f t="array" ref="D442">SUM(IF((LEFT('2-1 采购订单物料明细表报表导出'!$K:$K,7)=D$1)*('2-1 采购订单物料明细表报表导出'!$D:$D=$A442),'2-1 采购订单物料明细表报表导出'!$H:$H,0))</f>
        <v>0</v>
      </c>
      <c r="E442" s="46" cm="1">
        <f t="array" ref="E442">SUM(IF((LEFT('2-1 采购订单物料明细表报表导出'!$K:$K,7)=E$1)*('2-1 采购订单物料明细表报表导出'!$D:$D=$A442),'2-1 采购订单物料明细表报表导出'!$H:$H,0))</f>
        <v>0</v>
      </c>
      <c r="F442" s="46" cm="1">
        <f t="array" ref="F442">SUM(IF((LEFT('2-1 采购订单物料明细表报表导出'!$K:$K,7)=F$1)*('2-1 采购订单物料明细表报表导出'!$D:$D=$A442),'2-1 采购订单物料明细表报表导出'!$H:$H,0))</f>
        <v>0</v>
      </c>
      <c r="G442" s="46" cm="1">
        <f t="array" ref="G442">SUM(IF((LEFT('2-1 采购订单物料明细表报表导出'!$K:$K,7)=G$1)*('2-1 采购订单物料明细表报表导出'!$D:$D=$A442),'2-1 采购订单物料明细表报表导出'!$H:$H,0))</f>
        <v>0</v>
      </c>
      <c r="H442" s="46" cm="1">
        <f t="array" ref="H442">SUM(IF((LEFT('2-1 采购订单物料明细表报表导出'!$K:$K,7)=H$1)*('2-1 采购订单物料明细表报表导出'!$D:$D=$A442),'2-1 采购订单物料明细表报表导出'!$H:$H,0))</f>
        <v>0</v>
      </c>
      <c r="I442" s="46" cm="1">
        <f t="array" ref="I442">SUM(IF((LEFT('2-1 采购订单物料明细表报表导出'!$K:$K,7)=I$1)*('2-1 采购订单物料明细表报表导出'!$D:$D=$A442),'2-1 采购订单物料明细表报表导出'!$H:$H,0))</f>
        <v>0</v>
      </c>
      <c r="J442" s="46" cm="1">
        <f t="array" ref="J442">SUM(IF((LEFT('2-1 采购订单物料明细表报表导出'!$K:$K,7)=J$1)*('2-1 采购订单物料明细表报表导出'!$D:$D=$A442),'2-1 采购订单物料明细表报表导出'!$H:$H,0))</f>
        <v>0</v>
      </c>
      <c r="K442" s="46" cm="1">
        <f t="array" ref="K442">SUM(IF((LEFT('2-1 采购订单物料明细表报表导出'!$K:$K,7)=K$1)*('2-1 采购订单物料明细表报表导出'!$D:$D=$A442),'2-1 采购订单物料明细表报表导出'!$H:$H,0))</f>
        <v>0</v>
      </c>
      <c r="L442" s="46" cm="1">
        <f t="array" ref="L442">SUM(IF((LEFT('2-1 采购订单物料明细表报表导出'!$K:$K,7)=L$1)*('2-1 采购订单物料明细表报表导出'!$D:$D=$A442),'2-1 采购订单物料明细表报表导出'!$H:$H,0))</f>
        <v>0</v>
      </c>
      <c r="M442" s="46" cm="1">
        <f t="array" ref="M442">SUM(IF((LEFT('2-1 采购订单物料明细表报表导出'!$K:$K,7)=M$1)*('2-1 采购订单物料明细表报表导出'!$D:$D=$A442),'2-1 采购订单物料明细表报表导出'!$H:$H,0))</f>
        <v>0</v>
      </c>
      <c r="N442" s="46" cm="1">
        <f t="array" ref="N442">SUM(IF((LEFT('2-1 采购订单物料明细表报表导出'!$K:$K,7)=N$1)*('2-1 采购订单物料明细表报表导出'!$D:$D=$A442),'2-1 采购订单物料明细表报表导出'!$H:$H,0))</f>
        <v>0</v>
      </c>
      <c r="O442" s="46" cm="1">
        <f t="array" ref="O442">SUM(IF((LEFT('2-1 采购订单物料明细表报表导出'!$K:$K,7)=O$1)*('2-1 采购订单物料明细表报表导出'!$D:$D=$A442),'2-1 采购订单物料明细表报表导出'!$H:$H,0))</f>
        <v>0</v>
      </c>
    </row>
    <row r="443" ht="16.5" spans="1:15">
      <c r="A443" s="17" t="s">
        <v>3852</v>
      </c>
      <c r="B443" s="47" t="s">
        <v>2120</v>
      </c>
      <c r="C443" s="48" t="s">
        <v>2121</v>
      </c>
      <c r="D443" s="46" cm="1">
        <f t="array" ref="D443">SUM(IF((LEFT('2-1 采购订单物料明细表报表导出'!$K:$K,7)=D$1)*('2-1 采购订单物料明细表报表导出'!$D:$D=$A443),'2-1 采购订单物料明细表报表导出'!$H:$H,0))</f>
        <v>0</v>
      </c>
      <c r="E443" s="46" cm="1">
        <f t="array" ref="E443">SUM(IF((LEFT('2-1 采购订单物料明细表报表导出'!$K:$K,7)=E$1)*('2-1 采购订单物料明细表报表导出'!$D:$D=$A443),'2-1 采购订单物料明细表报表导出'!$H:$H,0))</f>
        <v>0</v>
      </c>
      <c r="F443" s="46" cm="1">
        <f t="array" ref="F443">SUM(IF((LEFT('2-1 采购订单物料明细表报表导出'!$K:$K,7)=F$1)*('2-1 采购订单物料明细表报表导出'!$D:$D=$A443),'2-1 采购订单物料明细表报表导出'!$H:$H,0))</f>
        <v>0</v>
      </c>
      <c r="G443" s="46" cm="1">
        <f t="array" ref="G443">SUM(IF((LEFT('2-1 采购订单物料明细表报表导出'!$K:$K,7)=G$1)*('2-1 采购订单物料明细表报表导出'!$D:$D=$A443),'2-1 采购订单物料明细表报表导出'!$H:$H,0))</f>
        <v>0</v>
      </c>
      <c r="H443" s="46" cm="1">
        <f t="array" ref="H443">SUM(IF((LEFT('2-1 采购订单物料明细表报表导出'!$K:$K,7)=H$1)*('2-1 采购订单物料明细表报表导出'!$D:$D=$A443),'2-1 采购订单物料明细表报表导出'!$H:$H,0))</f>
        <v>0</v>
      </c>
      <c r="I443" s="46" cm="1">
        <f t="array" ref="I443">SUM(IF((LEFT('2-1 采购订单物料明细表报表导出'!$K:$K,7)=I$1)*('2-1 采购订单物料明细表报表导出'!$D:$D=$A443),'2-1 采购订单物料明细表报表导出'!$H:$H,0))</f>
        <v>0</v>
      </c>
      <c r="J443" s="46" cm="1">
        <f t="array" ref="J443">SUM(IF((LEFT('2-1 采购订单物料明细表报表导出'!$K:$K,7)=J$1)*('2-1 采购订单物料明细表报表导出'!$D:$D=$A443),'2-1 采购订单物料明细表报表导出'!$H:$H,0))</f>
        <v>0</v>
      </c>
      <c r="K443" s="46" cm="1">
        <f t="array" ref="K443">SUM(IF((LEFT('2-1 采购订单物料明细表报表导出'!$K:$K,7)=K$1)*('2-1 采购订单物料明细表报表导出'!$D:$D=$A443),'2-1 采购订单物料明细表报表导出'!$H:$H,0))</f>
        <v>0</v>
      </c>
      <c r="L443" s="46" cm="1">
        <f t="array" ref="L443">SUM(IF((LEFT('2-1 采购订单物料明细表报表导出'!$K:$K,7)=L$1)*('2-1 采购订单物料明细表报表导出'!$D:$D=$A443),'2-1 采购订单物料明细表报表导出'!$H:$H,0))</f>
        <v>0</v>
      </c>
      <c r="M443" s="46" cm="1">
        <f t="array" ref="M443">SUM(IF((LEFT('2-1 采购订单物料明细表报表导出'!$K:$K,7)=M$1)*('2-1 采购订单物料明细表报表导出'!$D:$D=$A443),'2-1 采购订单物料明细表报表导出'!$H:$H,0))</f>
        <v>0</v>
      </c>
      <c r="N443" s="46" cm="1">
        <f t="array" ref="N443">SUM(IF((LEFT('2-1 采购订单物料明细表报表导出'!$K:$K,7)=N$1)*('2-1 采购订单物料明细表报表导出'!$D:$D=$A443),'2-1 采购订单物料明细表报表导出'!$H:$H,0))</f>
        <v>0</v>
      </c>
      <c r="O443" s="46" cm="1">
        <f t="array" ref="O443">SUM(IF((LEFT('2-1 采购订单物料明细表报表导出'!$K:$K,7)=O$1)*('2-1 采购订单物料明细表报表导出'!$D:$D=$A443),'2-1 采购订单物料明细表报表导出'!$H:$H,0))</f>
        <v>0</v>
      </c>
    </row>
    <row r="444" ht="16.5" spans="1:15">
      <c r="A444" s="17" t="s">
        <v>3853</v>
      </c>
      <c r="B444" s="47" t="s">
        <v>2120</v>
      </c>
      <c r="C444" s="48" t="s">
        <v>2121</v>
      </c>
      <c r="D444" s="46" cm="1">
        <f t="array" ref="D444">SUM(IF((LEFT('2-1 采购订单物料明细表报表导出'!$K:$K,7)=D$1)*('2-1 采购订单物料明细表报表导出'!$D:$D=$A444),'2-1 采购订单物料明细表报表导出'!$H:$H,0))</f>
        <v>0</v>
      </c>
      <c r="E444" s="46" cm="1">
        <f t="array" ref="E444">SUM(IF((LEFT('2-1 采购订单物料明细表报表导出'!$K:$K,7)=E$1)*('2-1 采购订单物料明细表报表导出'!$D:$D=$A444),'2-1 采购订单物料明细表报表导出'!$H:$H,0))</f>
        <v>0</v>
      </c>
      <c r="F444" s="46" cm="1">
        <f t="array" ref="F444">SUM(IF((LEFT('2-1 采购订单物料明细表报表导出'!$K:$K,7)=F$1)*('2-1 采购订单物料明细表报表导出'!$D:$D=$A444),'2-1 采购订单物料明细表报表导出'!$H:$H,0))</f>
        <v>0</v>
      </c>
      <c r="G444" s="46" cm="1">
        <f t="array" ref="G444">SUM(IF((LEFT('2-1 采购订单物料明细表报表导出'!$K:$K,7)=G$1)*('2-1 采购订单物料明细表报表导出'!$D:$D=$A444),'2-1 采购订单物料明细表报表导出'!$H:$H,0))</f>
        <v>0</v>
      </c>
      <c r="H444" s="46" cm="1">
        <f t="array" ref="H444">SUM(IF((LEFT('2-1 采购订单物料明细表报表导出'!$K:$K,7)=H$1)*('2-1 采购订单物料明细表报表导出'!$D:$D=$A444),'2-1 采购订单物料明细表报表导出'!$H:$H,0))</f>
        <v>0</v>
      </c>
      <c r="I444" s="46" cm="1">
        <f t="array" ref="I444">SUM(IF((LEFT('2-1 采购订单物料明细表报表导出'!$K:$K,7)=I$1)*('2-1 采购订单物料明细表报表导出'!$D:$D=$A444),'2-1 采购订单物料明细表报表导出'!$H:$H,0))</f>
        <v>0</v>
      </c>
      <c r="J444" s="46" cm="1">
        <f t="array" ref="J444">SUM(IF((LEFT('2-1 采购订单物料明细表报表导出'!$K:$K,7)=J$1)*('2-1 采购订单物料明细表报表导出'!$D:$D=$A444),'2-1 采购订单物料明细表报表导出'!$H:$H,0))</f>
        <v>0</v>
      </c>
      <c r="K444" s="46" cm="1">
        <f t="array" ref="K444">SUM(IF((LEFT('2-1 采购订单物料明细表报表导出'!$K:$K,7)=K$1)*('2-1 采购订单物料明细表报表导出'!$D:$D=$A444),'2-1 采购订单物料明细表报表导出'!$H:$H,0))</f>
        <v>0</v>
      </c>
      <c r="L444" s="46" cm="1">
        <f t="array" ref="L444">SUM(IF((LEFT('2-1 采购订单物料明细表报表导出'!$K:$K,7)=L$1)*('2-1 采购订单物料明细表报表导出'!$D:$D=$A444),'2-1 采购订单物料明细表报表导出'!$H:$H,0))</f>
        <v>0</v>
      </c>
      <c r="M444" s="46" cm="1">
        <f t="array" ref="M444">SUM(IF((LEFT('2-1 采购订单物料明细表报表导出'!$K:$K,7)=M$1)*('2-1 采购订单物料明细表报表导出'!$D:$D=$A444),'2-1 采购订单物料明细表报表导出'!$H:$H,0))</f>
        <v>0</v>
      </c>
      <c r="N444" s="46" cm="1">
        <f t="array" ref="N444">SUM(IF((LEFT('2-1 采购订单物料明细表报表导出'!$K:$K,7)=N$1)*('2-1 采购订单物料明细表报表导出'!$D:$D=$A444),'2-1 采购订单物料明细表报表导出'!$H:$H,0))</f>
        <v>0</v>
      </c>
      <c r="O444" s="46" cm="1">
        <f t="array" ref="O444">SUM(IF((LEFT('2-1 采购订单物料明细表报表导出'!$K:$K,7)=O$1)*('2-1 采购订单物料明细表报表导出'!$D:$D=$A444),'2-1 采购订单物料明细表报表导出'!$H:$H,0))</f>
        <v>0</v>
      </c>
    </row>
    <row r="445" ht="16.5" spans="1:15">
      <c r="A445" s="49" t="s">
        <v>3854</v>
      </c>
      <c r="B445" s="47" t="s">
        <v>2120</v>
      </c>
      <c r="C445" s="48" t="s">
        <v>2121</v>
      </c>
      <c r="D445" s="46" cm="1">
        <f t="array" ref="D445">SUM(IF((LEFT('2-1 采购订单物料明细表报表导出'!$K:$K,7)=D$1)*('2-1 采购订单物料明细表报表导出'!$D:$D=$A445),'2-1 采购订单物料明细表报表导出'!$H:$H,0))</f>
        <v>0</v>
      </c>
      <c r="E445" s="46" cm="1">
        <f t="array" ref="E445">SUM(IF((LEFT('2-1 采购订单物料明细表报表导出'!$K:$K,7)=E$1)*('2-1 采购订单物料明细表报表导出'!$D:$D=$A445),'2-1 采购订单物料明细表报表导出'!$H:$H,0))</f>
        <v>0</v>
      </c>
      <c r="F445" s="46" cm="1">
        <f t="array" ref="F445">SUM(IF((LEFT('2-1 采购订单物料明细表报表导出'!$K:$K,7)=F$1)*('2-1 采购订单物料明细表报表导出'!$D:$D=$A445),'2-1 采购订单物料明细表报表导出'!$H:$H,0))</f>
        <v>0</v>
      </c>
      <c r="G445" s="46" cm="1">
        <f t="array" ref="G445">SUM(IF((LEFT('2-1 采购订单物料明细表报表导出'!$K:$K,7)=G$1)*('2-1 采购订单物料明细表报表导出'!$D:$D=$A445),'2-1 采购订单物料明细表报表导出'!$H:$H,0))</f>
        <v>0</v>
      </c>
      <c r="H445" s="46" cm="1">
        <f t="array" ref="H445">SUM(IF((LEFT('2-1 采购订单物料明细表报表导出'!$K:$K,7)=H$1)*('2-1 采购订单物料明细表报表导出'!$D:$D=$A445),'2-1 采购订单物料明细表报表导出'!$H:$H,0))</f>
        <v>0</v>
      </c>
      <c r="I445" s="46" cm="1">
        <f t="array" ref="I445">SUM(IF((LEFT('2-1 采购订单物料明细表报表导出'!$K:$K,7)=I$1)*('2-1 采购订单物料明细表报表导出'!$D:$D=$A445),'2-1 采购订单物料明细表报表导出'!$H:$H,0))</f>
        <v>0</v>
      </c>
      <c r="J445" s="46" cm="1">
        <f t="array" ref="J445">SUM(IF((LEFT('2-1 采购订单物料明细表报表导出'!$K:$K,7)=J$1)*('2-1 采购订单物料明细表报表导出'!$D:$D=$A445),'2-1 采购订单物料明细表报表导出'!$H:$H,0))</f>
        <v>0</v>
      </c>
      <c r="K445" s="46" cm="1">
        <f t="array" ref="K445">SUM(IF((LEFT('2-1 采购订单物料明细表报表导出'!$K:$K,7)=K$1)*('2-1 采购订单物料明细表报表导出'!$D:$D=$A445),'2-1 采购订单物料明细表报表导出'!$H:$H,0))</f>
        <v>0</v>
      </c>
      <c r="L445" s="46" cm="1">
        <f t="array" ref="L445">SUM(IF((LEFT('2-1 采购订单物料明细表报表导出'!$K:$K,7)=L$1)*('2-1 采购订单物料明细表报表导出'!$D:$D=$A445),'2-1 采购订单物料明细表报表导出'!$H:$H,0))</f>
        <v>0</v>
      </c>
      <c r="M445" s="46" cm="1">
        <f t="array" ref="M445">SUM(IF((LEFT('2-1 采购订单物料明细表报表导出'!$K:$K,7)=M$1)*('2-1 采购订单物料明细表报表导出'!$D:$D=$A445),'2-1 采购订单物料明细表报表导出'!$H:$H,0))</f>
        <v>0</v>
      </c>
      <c r="N445" s="46" cm="1">
        <f t="array" ref="N445">SUM(IF((LEFT('2-1 采购订单物料明细表报表导出'!$K:$K,7)=N$1)*('2-1 采购订单物料明细表报表导出'!$D:$D=$A445),'2-1 采购订单物料明细表报表导出'!$H:$H,0))</f>
        <v>0</v>
      </c>
      <c r="O445" s="46" cm="1">
        <f t="array" ref="O445">SUM(IF((LEFT('2-1 采购订单物料明细表报表导出'!$K:$K,7)=O$1)*('2-1 采购订单物料明细表报表导出'!$D:$D=$A445),'2-1 采购订单物料明细表报表导出'!$H:$H,0))</f>
        <v>0</v>
      </c>
    </row>
    <row r="446" ht="16.5" spans="1:15">
      <c r="A446" s="17" t="s">
        <v>3855</v>
      </c>
      <c r="B446" s="47" t="s">
        <v>2120</v>
      </c>
      <c r="C446" s="48" t="s">
        <v>2121</v>
      </c>
      <c r="D446" s="46" cm="1">
        <f t="array" ref="D446">SUM(IF((LEFT('2-1 采购订单物料明细表报表导出'!$K:$K,7)=D$1)*('2-1 采购订单物料明细表报表导出'!$D:$D=$A446),'2-1 采购订单物料明细表报表导出'!$H:$H,0))</f>
        <v>0</v>
      </c>
      <c r="E446" s="46" cm="1">
        <f t="array" ref="E446">SUM(IF((LEFT('2-1 采购订单物料明细表报表导出'!$K:$K,7)=E$1)*('2-1 采购订单物料明细表报表导出'!$D:$D=$A446),'2-1 采购订单物料明细表报表导出'!$H:$H,0))</f>
        <v>0</v>
      </c>
      <c r="F446" s="46" cm="1">
        <f t="array" ref="F446">SUM(IF((LEFT('2-1 采购订单物料明细表报表导出'!$K:$K,7)=F$1)*('2-1 采购订单物料明细表报表导出'!$D:$D=$A446),'2-1 采购订单物料明细表报表导出'!$H:$H,0))</f>
        <v>0</v>
      </c>
      <c r="G446" s="46" cm="1">
        <f t="array" ref="G446">SUM(IF((LEFT('2-1 采购订单物料明细表报表导出'!$K:$K,7)=G$1)*('2-1 采购订单物料明细表报表导出'!$D:$D=$A446),'2-1 采购订单物料明细表报表导出'!$H:$H,0))</f>
        <v>0</v>
      </c>
      <c r="H446" s="46" cm="1">
        <f t="array" ref="H446">SUM(IF((LEFT('2-1 采购订单物料明细表报表导出'!$K:$K,7)=H$1)*('2-1 采购订单物料明细表报表导出'!$D:$D=$A446),'2-1 采购订单物料明细表报表导出'!$H:$H,0))</f>
        <v>0</v>
      </c>
      <c r="I446" s="46" cm="1">
        <f t="array" ref="I446">SUM(IF((LEFT('2-1 采购订单物料明细表报表导出'!$K:$K,7)=I$1)*('2-1 采购订单物料明细表报表导出'!$D:$D=$A446),'2-1 采购订单物料明细表报表导出'!$H:$H,0))</f>
        <v>0</v>
      </c>
      <c r="J446" s="46" cm="1">
        <f t="array" ref="J446">SUM(IF((LEFT('2-1 采购订单物料明细表报表导出'!$K:$K,7)=J$1)*('2-1 采购订单物料明细表报表导出'!$D:$D=$A446),'2-1 采购订单物料明细表报表导出'!$H:$H,0))</f>
        <v>0</v>
      </c>
      <c r="K446" s="46" cm="1">
        <f t="array" ref="K446">SUM(IF((LEFT('2-1 采购订单物料明细表报表导出'!$K:$K,7)=K$1)*('2-1 采购订单物料明细表报表导出'!$D:$D=$A446),'2-1 采购订单物料明细表报表导出'!$H:$H,0))</f>
        <v>0</v>
      </c>
      <c r="L446" s="46" cm="1">
        <f t="array" ref="L446">SUM(IF((LEFT('2-1 采购订单物料明细表报表导出'!$K:$K,7)=L$1)*('2-1 采购订单物料明细表报表导出'!$D:$D=$A446),'2-1 采购订单物料明细表报表导出'!$H:$H,0))</f>
        <v>0</v>
      </c>
      <c r="M446" s="46" cm="1">
        <f t="array" ref="M446">SUM(IF((LEFT('2-1 采购订单物料明细表报表导出'!$K:$K,7)=M$1)*('2-1 采购订单物料明细表报表导出'!$D:$D=$A446),'2-1 采购订单物料明细表报表导出'!$H:$H,0))</f>
        <v>0</v>
      </c>
      <c r="N446" s="46" cm="1">
        <f t="array" ref="N446">SUM(IF((LEFT('2-1 采购订单物料明细表报表导出'!$K:$K,7)=N$1)*('2-1 采购订单物料明细表报表导出'!$D:$D=$A446),'2-1 采购订单物料明细表报表导出'!$H:$H,0))</f>
        <v>0</v>
      </c>
      <c r="O446" s="46" cm="1">
        <f t="array" ref="O446">SUM(IF((LEFT('2-1 采购订单物料明细表报表导出'!$K:$K,7)=O$1)*('2-1 采购订单物料明细表报表导出'!$D:$D=$A446),'2-1 采购订单物料明细表报表导出'!$H:$H,0))</f>
        <v>0</v>
      </c>
    </row>
    <row r="447" ht="16.5" spans="1:15">
      <c r="A447" s="17" t="s">
        <v>3856</v>
      </c>
      <c r="B447" s="47" t="s">
        <v>2120</v>
      </c>
      <c r="C447" s="48" t="s">
        <v>2121</v>
      </c>
      <c r="D447" s="46" cm="1">
        <f t="array" ref="D447">SUM(IF((LEFT('2-1 采购订单物料明细表报表导出'!$K:$K,7)=D$1)*('2-1 采购订单物料明细表报表导出'!$D:$D=$A447),'2-1 采购订单物料明细表报表导出'!$H:$H,0))</f>
        <v>0</v>
      </c>
      <c r="E447" s="46" cm="1">
        <f t="array" ref="E447">SUM(IF((LEFT('2-1 采购订单物料明细表报表导出'!$K:$K,7)=E$1)*('2-1 采购订单物料明细表报表导出'!$D:$D=$A447),'2-1 采购订单物料明细表报表导出'!$H:$H,0))</f>
        <v>0</v>
      </c>
      <c r="F447" s="46" cm="1">
        <f t="array" ref="F447">SUM(IF((LEFT('2-1 采购订单物料明细表报表导出'!$K:$K,7)=F$1)*('2-1 采购订单物料明细表报表导出'!$D:$D=$A447),'2-1 采购订单物料明细表报表导出'!$H:$H,0))</f>
        <v>0</v>
      </c>
      <c r="G447" s="46" cm="1">
        <f t="array" ref="G447">SUM(IF((LEFT('2-1 采购订单物料明细表报表导出'!$K:$K,7)=G$1)*('2-1 采购订单物料明细表报表导出'!$D:$D=$A447),'2-1 采购订单物料明细表报表导出'!$H:$H,0))</f>
        <v>0</v>
      </c>
      <c r="H447" s="46" cm="1">
        <f t="array" ref="H447">SUM(IF((LEFT('2-1 采购订单物料明细表报表导出'!$K:$K,7)=H$1)*('2-1 采购订单物料明细表报表导出'!$D:$D=$A447),'2-1 采购订单物料明细表报表导出'!$H:$H,0))</f>
        <v>0</v>
      </c>
      <c r="I447" s="46" cm="1">
        <f t="array" ref="I447">SUM(IF((LEFT('2-1 采购订单物料明细表报表导出'!$K:$K,7)=I$1)*('2-1 采购订单物料明细表报表导出'!$D:$D=$A447),'2-1 采购订单物料明细表报表导出'!$H:$H,0))</f>
        <v>0</v>
      </c>
      <c r="J447" s="46" cm="1">
        <f t="array" ref="J447">SUM(IF((LEFT('2-1 采购订单物料明细表报表导出'!$K:$K,7)=J$1)*('2-1 采购订单物料明细表报表导出'!$D:$D=$A447),'2-1 采购订单物料明细表报表导出'!$H:$H,0))</f>
        <v>0</v>
      </c>
      <c r="K447" s="46" cm="1">
        <f t="array" ref="K447">SUM(IF((LEFT('2-1 采购订单物料明细表报表导出'!$K:$K,7)=K$1)*('2-1 采购订单物料明细表报表导出'!$D:$D=$A447),'2-1 采购订单物料明细表报表导出'!$H:$H,0))</f>
        <v>0</v>
      </c>
      <c r="L447" s="46" cm="1">
        <f t="array" ref="L447">SUM(IF((LEFT('2-1 采购订单物料明细表报表导出'!$K:$K,7)=L$1)*('2-1 采购订单物料明细表报表导出'!$D:$D=$A447),'2-1 采购订单物料明细表报表导出'!$H:$H,0))</f>
        <v>0</v>
      </c>
      <c r="M447" s="46" cm="1">
        <f t="array" ref="M447">SUM(IF((LEFT('2-1 采购订单物料明细表报表导出'!$K:$K,7)=M$1)*('2-1 采购订单物料明细表报表导出'!$D:$D=$A447),'2-1 采购订单物料明细表报表导出'!$H:$H,0))</f>
        <v>0</v>
      </c>
      <c r="N447" s="46" cm="1">
        <f t="array" ref="N447">SUM(IF((LEFT('2-1 采购订单物料明细表报表导出'!$K:$K,7)=N$1)*('2-1 采购订单物料明细表报表导出'!$D:$D=$A447),'2-1 采购订单物料明细表报表导出'!$H:$H,0))</f>
        <v>0</v>
      </c>
      <c r="O447" s="46" cm="1">
        <f t="array" ref="O447">SUM(IF((LEFT('2-1 采购订单物料明细表报表导出'!$K:$K,7)=O$1)*('2-1 采购订单物料明细表报表导出'!$D:$D=$A447),'2-1 采购订单物料明细表报表导出'!$H:$H,0))</f>
        <v>0</v>
      </c>
    </row>
    <row r="448" ht="16.5" spans="1:15">
      <c r="A448" s="35" t="s">
        <v>3857</v>
      </c>
      <c r="B448" s="47" t="s">
        <v>2120</v>
      </c>
      <c r="C448" s="48" t="s">
        <v>2121</v>
      </c>
      <c r="D448" s="46" cm="1">
        <f t="array" ref="D448">SUM(IF((LEFT('2-1 采购订单物料明细表报表导出'!$K:$K,7)=D$1)*('2-1 采购订单物料明细表报表导出'!$D:$D=$A448),'2-1 采购订单物料明细表报表导出'!$H:$H,0))</f>
        <v>0</v>
      </c>
      <c r="E448" s="46" cm="1">
        <f t="array" ref="E448">SUM(IF((LEFT('2-1 采购订单物料明细表报表导出'!$K:$K,7)=E$1)*('2-1 采购订单物料明细表报表导出'!$D:$D=$A448),'2-1 采购订单物料明细表报表导出'!$H:$H,0))</f>
        <v>0</v>
      </c>
      <c r="F448" s="46" cm="1">
        <f t="array" ref="F448">SUM(IF((LEFT('2-1 采购订单物料明细表报表导出'!$K:$K,7)=F$1)*('2-1 采购订单物料明细表报表导出'!$D:$D=$A448),'2-1 采购订单物料明细表报表导出'!$H:$H,0))</f>
        <v>0</v>
      </c>
      <c r="G448" s="46" cm="1">
        <f t="array" ref="G448">SUM(IF((LEFT('2-1 采购订单物料明细表报表导出'!$K:$K,7)=G$1)*('2-1 采购订单物料明细表报表导出'!$D:$D=$A448),'2-1 采购订单物料明细表报表导出'!$H:$H,0))</f>
        <v>0</v>
      </c>
      <c r="H448" s="46" cm="1">
        <f t="array" ref="H448">SUM(IF((LEFT('2-1 采购订单物料明细表报表导出'!$K:$K,7)=H$1)*('2-1 采购订单物料明细表报表导出'!$D:$D=$A448),'2-1 采购订单物料明细表报表导出'!$H:$H,0))</f>
        <v>0</v>
      </c>
      <c r="I448" s="46" cm="1">
        <f t="array" ref="I448">SUM(IF((LEFT('2-1 采购订单物料明细表报表导出'!$K:$K,7)=I$1)*('2-1 采购订单物料明细表报表导出'!$D:$D=$A448),'2-1 采购订单物料明细表报表导出'!$H:$H,0))</f>
        <v>0</v>
      </c>
      <c r="J448" s="46" cm="1">
        <f t="array" ref="J448">SUM(IF((LEFT('2-1 采购订单物料明细表报表导出'!$K:$K,7)=J$1)*('2-1 采购订单物料明细表报表导出'!$D:$D=$A448),'2-1 采购订单物料明细表报表导出'!$H:$H,0))</f>
        <v>0</v>
      </c>
      <c r="K448" s="46" cm="1">
        <f t="array" ref="K448">SUM(IF((LEFT('2-1 采购订单物料明细表报表导出'!$K:$K,7)=K$1)*('2-1 采购订单物料明细表报表导出'!$D:$D=$A448),'2-1 采购订单物料明细表报表导出'!$H:$H,0))</f>
        <v>0</v>
      </c>
      <c r="L448" s="46" cm="1">
        <f t="array" ref="L448">SUM(IF((LEFT('2-1 采购订单物料明细表报表导出'!$K:$K,7)=L$1)*('2-1 采购订单物料明细表报表导出'!$D:$D=$A448),'2-1 采购订单物料明细表报表导出'!$H:$H,0))</f>
        <v>0</v>
      </c>
      <c r="M448" s="46" cm="1">
        <f t="array" ref="M448">SUM(IF((LEFT('2-1 采购订单物料明细表报表导出'!$K:$K,7)=M$1)*('2-1 采购订单物料明细表报表导出'!$D:$D=$A448),'2-1 采购订单物料明细表报表导出'!$H:$H,0))</f>
        <v>0</v>
      </c>
      <c r="N448" s="46" cm="1">
        <f t="array" ref="N448">SUM(IF((LEFT('2-1 采购订单物料明细表报表导出'!$K:$K,7)=N$1)*('2-1 采购订单物料明细表报表导出'!$D:$D=$A448),'2-1 采购订单物料明细表报表导出'!$H:$H,0))</f>
        <v>0</v>
      </c>
      <c r="O448" s="46" cm="1">
        <f t="array" ref="O448">SUM(IF((LEFT('2-1 采购订单物料明细表报表导出'!$K:$K,7)=O$1)*('2-1 采购订单物料明细表报表导出'!$D:$D=$A448),'2-1 采购订单物料明细表报表导出'!$H:$H,0))</f>
        <v>0</v>
      </c>
    </row>
    <row r="449" ht="16.5" spans="1:15">
      <c r="A449" s="17" t="s">
        <v>2848</v>
      </c>
      <c r="B449" s="47" t="s">
        <v>2120</v>
      </c>
      <c r="C449" s="48" t="s">
        <v>2121</v>
      </c>
      <c r="D449" s="46" cm="1">
        <f t="array" ref="D449">SUM(IF((LEFT('2-1 采购订单物料明细表报表导出'!$K:$K,7)=D$1)*('2-1 采购订单物料明细表报表导出'!$D:$D=$A449),'2-1 采购订单物料明细表报表导出'!$H:$H,0))</f>
        <v>0</v>
      </c>
      <c r="E449" s="46" cm="1">
        <f t="array" ref="E449">SUM(IF((LEFT('2-1 采购订单物料明细表报表导出'!$K:$K,7)=E$1)*('2-1 采购订单物料明细表报表导出'!$D:$D=$A449),'2-1 采购订单物料明细表报表导出'!$H:$H,0))</f>
        <v>0</v>
      </c>
      <c r="F449" s="46" cm="1">
        <f t="array" ref="F449">SUM(IF((LEFT('2-1 采购订单物料明细表报表导出'!$K:$K,7)=F$1)*('2-1 采购订单物料明细表报表导出'!$D:$D=$A449),'2-1 采购订单物料明细表报表导出'!$H:$H,0))</f>
        <v>0</v>
      </c>
      <c r="G449" s="46" cm="1">
        <f t="array" ref="G449">SUM(IF((LEFT('2-1 采购订单物料明细表报表导出'!$K:$K,7)=G$1)*('2-1 采购订单物料明细表报表导出'!$D:$D=$A449),'2-1 采购订单物料明细表报表导出'!$H:$H,0))</f>
        <v>0</v>
      </c>
      <c r="H449" s="46" cm="1">
        <f t="array" ref="H449">SUM(IF((LEFT('2-1 采购订单物料明细表报表导出'!$K:$K,7)=H$1)*('2-1 采购订单物料明细表报表导出'!$D:$D=$A449),'2-1 采购订单物料明细表报表导出'!$H:$H,0))</f>
        <v>41.4</v>
      </c>
      <c r="I449" s="46" cm="1">
        <f t="array" ref="I449">SUM(IF((LEFT('2-1 采购订单物料明细表报表导出'!$K:$K,7)=I$1)*('2-1 采购订单物料明细表报表导出'!$D:$D=$A449),'2-1 采购订单物料明细表报表导出'!$H:$H,0))</f>
        <v>53.77</v>
      </c>
      <c r="J449" s="46" cm="1">
        <f t="array" ref="J449">SUM(IF((LEFT('2-1 采购订单物料明细表报表导出'!$K:$K,7)=J$1)*('2-1 采购订单物料明细表报表导出'!$D:$D=$A449),'2-1 采购订单物料明细表报表导出'!$H:$H,0))</f>
        <v>0</v>
      </c>
      <c r="K449" s="46" cm="1">
        <f t="array" ref="K449">SUM(IF((LEFT('2-1 采购订单物料明细表报表导出'!$K:$K,7)=K$1)*('2-1 采购订单物料明细表报表导出'!$D:$D=$A449),'2-1 采购订单物料明细表报表导出'!$H:$H,0))</f>
        <v>0</v>
      </c>
      <c r="L449" s="46" cm="1">
        <f t="array" ref="L449">SUM(IF((LEFT('2-1 采购订单物料明细表报表导出'!$K:$K,7)=L$1)*('2-1 采购订单物料明细表报表导出'!$D:$D=$A449),'2-1 采购订单物料明细表报表导出'!$H:$H,0))</f>
        <v>0</v>
      </c>
      <c r="M449" s="46" cm="1">
        <f t="array" ref="M449">SUM(IF((LEFT('2-1 采购订单物料明细表报表导出'!$K:$K,7)=M$1)*('2-1 采购订单物料明细表报表导出'!$D:$D=$A449),'2-1 采购订单物料明细表报表导出'!$H:$H,0))</f>
        <v>0</v>
      </c>
      <c r="N449" s="46" cm="1">
        <f t="array" ref="N449">SUM(IF((LEFT('2-1 采购订单物料明细表报表导出'!$K:$K,7)=N$1)*('2-1 采购订单物料明细表报表导出'!$D:$D=$A449),'2-1 采购订单物料明细表报表导出'!$H:$H,0))</f>
        <v>0</v>
      </c>
      <c r="O449" s="46" cm="1">
        <f t="array" ref="O449">SUM(IF((LEFT('2-1 采购订单物料明细表报表导出'!$K:$K,7)=O$1)*('2-1 采购订单物料明细表报表导出'!$D:$D=$A449),'2-1 采购订单物料明细表报表导出'!$H:$H,0))</f>
        <v>0</v>
      </c>
    </row>
    <row r="450" ht="16.5" spans="1:15">
      <c r="A450" s="17" t="s">
        <v>3858</v>
      </c>
      <c r="B450" s="47" t="s">
        <v>2120</v>
      </c>
      <c r="C450" s="48" t="s">
        <v>2121</v>
      </c>
      <c r="D450" s="46" cm="1">
        <f t="array" ref="D450">SUM(IF((LEFT('2-1 采购订单物料明细表报表导出'!$K:$K,7)=D$1)*('2-1 采购订单物料明细表报表导出'!$D:$D=$A450),'2-1 采购订单物料明细表报表导出'!$H:$H,0))</f>
        <v>0</v>
      </c>
      <c r="E450" s="46" cm="1">
        <f t="array" ref="E450">SUM(IF((LEFT('2-1 采购订单物料明细表报表导出'!$K:$K,7)=E$1)*('2-1 采购订单物料明细表报表导出'!$D:$D=$A450),'2-1 采购订单物料明细表报表导出'!$H:$H,0))</f>
        <v>0</v>
      </c>
      <c r="F450" s="46" cm="1">
        <f t="array" ref="F450">SUM(IF((LEFT('2-1 采购订单物料明细表报表导出'!$K:$K,7)=F$1)*('2-1 采购订单物料明细表报表导出'!$D:$D=$A450),'2-1 采购订单物料明细表报表导出'!$H:$H,0))</f>
        <v>0</v>
      </c>
      <c r="G450" s="46" cm="1">
        <f t="array" ref="G450">SUM(IF((LEFT('2-1 采购订单物料明细表报表导出'!$K:$K,7)=G$1)*('2-1 采购订单物料明细表报表导出'!$D:$D=$A450),'2-1 采购订单物料明细表报表导出'!$H:$H,0))</f>
        <v>0</v>
      </c>
      <c r="H450" s="46" cm="1">
        <f t="array" ref="H450">SUM(IF((LEFT('2-1 采购订单物料明细表报表导出'!$K:$K,7)=H$1)*('2-1 采购订单物料明细表报表导出'!$D:$D=$A450),'2-1 采购订单物料明细表报表导出'!$H:$H,0))</f>
        <v>0</v>
      </c>
      <c r="I450" s="46" cm="1">
        <f t="array" ref="I450">SUM(IF((LEFT('2-1 采购订单物料明细表报表导出'!$K:$K,7)=I$1)*('2-1 采购订单物料明细表报表导出'!$D:$D=$A450),'2-1 采购订单物料明细表报表导出'!$H:$H,0))</f>
        <v>0</v>
      </c>
      <c r="J450" s="46" cm="1">
        <f t="array" ref="J450">SUM(IF((LEFT('2-1 采购订单物料明细表报表导出'!$K:$K,7)=J$1)*('2-1 采购订单物料明细表报表导出'!$D:$D=$A450),'2-1 采购订单物料明细表报表导出'!$H:$H,0))</f>
        <v>0</v>
      </c>
      <c r="K450" s="46" cm="1">
        <f t="array" ref="K450">SUM(IF((LEFT('2-1 采购订单物料明细表报表导出'!$K:$K,7)=K$1)*('2-1 采购订单物料明细表报表导出'!$D:$D=$A450),'2-1 采购订单物料明细表报表导出'!$H:$H,0))</f>
        <v>0</v>
      </c>
      <c r="L450" s="46" cm="1">
        <f t="array" ref="L450">SUM(IF((LEFT('2-1 采购订单物料明细表报表导出'!$K:$K,7)=L$1)*('2-1 采购订单物料明细表报表导出'!$D:$D=$A450),'2-1 采购订单物料明细表报表导出'!$H:$H,0))</f>
        <v>0</v>
      </c>
      <c r="M450" s="46" cm="1">
        <f t="array" ref="M450">SUM(IF((LEFT('2-1 采购订单物料明细表报表导出'!$K:$K,7)=M$1)*('2-1 采购订单物料明细表报表导出'!$D:$D=$A450),'2-1 采购订单物料明细表报表导出'!$H:$H,0))</f>
        <v>0</v>
      </c>
      <c r="N450" s="46" cm="1">
        <f t="array" ref="N450">SUM(IF((LEFT('2-1 采购订单物料明细表报表导出'!$K:$K,7)=N$1)*('2-1 采购订单物料明细表报表导出'!$D:$D=$A450),'2-1 采购订单物料明细表报表导出'!$H:$H,0))</f>
        <v>0</v>
      </c>
      <c r="O450" s="46" cm="1">
        <f t="array" ref="O450">SUM(IF((LEFT('2-1 采购订单物料明细表报表导出'!$K:$K,7)=O$1)*('2-1 采购订单物料明细表报表导出'!$D:$D=$A450),'2-1 采购订单物料明细表报表导出'!$H:$H,0))</f>
        <v>0</v>
      </c>
    </row>
    <row r="451" ht="16.5" spans="1:15">
      <c r="A451" s="17" t="s">
        <v>3859</v>
      </c>
      <c r="B451" s="47" t="s">
        <v>2120</v>
      </c>
      <c r="C451" s="48" t="s">
        <v>2121</v>
      </c>
      <c r="D451" s="46" cm="1">
        <f t="array" ref="D451">SUM(IF((LEFT('2-1 采购订单物料明细表报表导出'!$K:$K,7)=D$1)*('2-1 采购订单物料明细表报表导出'!$D:$D=$A451),'2-1 采购订单物料明细表报表导出'!$H:$H,0))</f>
        <v>0</v>
      </c>
      <c r="E451" s="46" cm="1">
        <f t="array" ref="E451">SUM(IF((LEFT('2-1 采购订单物料明细表报表导出'!$K:$K,7)=E$1)*('2-1 采购订单物料明细表报表导出'!$D:$D=$A451),'2-1 采购订单物料明细表报表导出'!$H:$H,0))</f>
        <v>0</v>
      </c>
      <c r="F451" s="46" cm="1">
        <f t="array" ref="F451">SUM(IF((LEFT('2-1 采购订单物料明细表报表导出'!$K:$K,7)=F$1)*('2-1 采购订单物料明细表报表导出'!$D:$D=$A451),'2-1 采购订单物料明细表报表导出'!$H:$H,0))</f>
        <v>0</v>
      </c>
      <c r="G451" s="46" cm="1">
        <f t="array" ref="G451">SUM(IF((LEFT('2-1 采购订单物料明细表报表导出'!$K:$K,7)=G$1)*('2-1 采购订单物料明细表报表导出'!$D:$D=$A451),'2-1 采购订单物料明细表报表导出'!$H:$H,0))</f>
        <v>0</v>
      </c>
      <c r="H451" s="46" cm="1">
        <f t="array" ref="H451">SUM(IF((LEFT('2-1 采购订单物料明细表报表导出'!$K:$K,7)=H$1)*('2-1 采购订单物料明细表报表导出'!$D:$D=$A451),'2-1 采购订单物料明细表报表导出'!$H:$H,0))</f>
        <v>0</v>
      </c>
      <c r="I451" s="46" cm="1">
        <f t="array" ref="I451">SUM(IF((LEFT('2-1 采购订单物料明细表报表导出'!$K:$K,7)=I$1)*('2-1 采购订单物料明细表报表导出'!$D:$D=$A451),'2-1 采购订单物料明细表报表导出'!$H:$H,0))</f>
        <v>0</v>
      </c>
      <c r="J451" s="46" cm="1">
        <f t="array" ref="J451">SUM(IF((LEFT('2-1 采购订单物料明细表报表导出'!$K:$K,7)=J$1)*('2-1 采购订单物料明细表报表导出'!$D:$D=$A451),'2-1 采购订单物料明细表报表导出'!$H:$H,0))</f>
        <v>0</v>
      </c>
      <c r="K451" s="46" cm="1">
        <f t="array" ref="K451">SUM(IF((LEFT('2-1 采购订单物料明细表报表导出'!$K:$K,7)=K$1)*('2-1 采购订单物料明细表报表导出'!$D:$D=$A451),'2-1 采购订单物料明细表报表导出'!$H:$H,0))</f>
        <v>0</v>
      </c>
      <c r="L451" s="46" cm="1">
        <f t="array" ref="L451">SUM(IF((LEFT('2-1 采购订单物料明细表报表导出'!$K:$K,7)=L$1)*('2-1 采购订单物料明细表报表导出'!$D:$D=$A451),'2-1 采购订单物料明细表报表导出'!$H:$H,0))</f>
        <v>0</v>
      </c>
      <c r="M451" s="46" cm="1">
        <f t="array" ref="M451">SUM(IF((LEFT('2-1 采购订单物料明细表报表导出'!$K:$K,7)=M$1)*('2-1 采购订单物料明细表报表导出'!$D:$D=$A451),'2-1 采购订单物料明细表报表导出'!$H:$H,0))</f>
        <v>0</v>
      </c>
      <c r="N451" s="46" cm="1">
        <f t="array" ref="N451">SUM(IF((LEFT('2-1 采购订单物料明细表报表导出'!$K:$K,7)=N$1)*('2-1 采购订单物料明细表报表导出'!$D:$D=$A451),'2-1 采购订单物料明细表报表导出'!$H:$H,0))</f>
        <v>0</v>
      </c>
      <c r="O451" s="46" cm="1">
        <f t="array" ref="O451">SUM(IF((LEFT('2-1 采购订单物料明细表报表导出'!$K:$K,7)=O$1)*('2-1 采购订单物料明细表报表导出'!$D:$D=$A451),'2-1 采购订单物料明细表报表导出'!$H:$H,0))</f>
        <v>0</v>
      </c>
    </row>
    <row r="452" ht="16.5" spans="1:15">
      <c r="A452" s="17" t="s">
        <v>3860</v>
      </c>
      <c r="B452" s="47" t="s">
        <v>2120</v>
      </c>
      <c r="C452" s="48" t="s">
        <v>2121</v>
      </c>
      <c r="D452" s="46" cm="1">
        <f t="array" ref="D452">SUM(IF((LEFT('2-1 采购订单物料明细表报表导出'!$K:$K,7)=D$1)*('2-1 采购订单物料明细表报表导出'!$D:$D=$A452),'2-1 采购订单物料明细表报表导出'!$H:$H,0))</f>
        <v>0</v>
      </c>
      <c r="E452" s="46" cm="1">
        <f t="array" ref="E452">SUM(IF((LEFT('2-1 采购订单物料明细表报表导出'!$K:$K,7)=E$1)*('2-1 采购订单物料明细表报表导出'!$D:$D=$A452),'2-1 采购订单物料明细表报表导出'!$H:$H,0))</f>
        <v>0</v>
      </c>
      <c r="F452" s="46" cm="1">
        <f t="array" ref="F452">SUM(IF((LEFT('2-1 采购订单物料明细表报表导出'!$K:$K,7)=F$1)*('2-1 采购订单物料明细表报表导出'!$D:$D=$A452),'2-1 采购订单物料明细表报表导出'!$H:$H,0))</f>
        <v>0</v>
      </c>
      <c r="G452" s="46" cm="1">
        <f t="array" ref="G452">SUM(IF((LEFT('2-1 采购订单物料明细表报表导出'!$K:$K,7)=G$1)*('2-1 采购订单物料明细表报表导出'!$D:$D=$A452),'2-1 采购订单物料明细表报表导出'!$H:$H,0))</f>
        <v>0</v>
      </c>
      <c r="H452" s="46" cm="1">
        <f t="array" ref="H452">SUM(IF((LEFT('2-1 采购订单物料明细表报表导出'!$K:$K,7)=H$1)*('2-1 采购订单物料明细表报表导出'!$D:$D=$A452),'2-1 采购订单物料明细表报表导出'!$H:$H,0))</f>
        <v>0</v>
      </c>
      <c r="I452" s="46" cm="1">
        <f t="array" ref="I452">SUM(IF((LEFT('2-1 采购订单物料明细表报表导出'!$K:$K,7)=I$1)*('2-1 采购订单物料明细表报表导出'!$D:$D=$A452),'2-1 采购订单物料明细表报表导出'!$H:$H,0))</f>
        <v>0</v>
      </c>
      <c r="J452" s="46" cm="1">
        <f t="array" ref="J452">SUM(IF((LEFT('2-1 采购订单物料明细表报表导出'!$K:$K,7)=J$1)*('2-1 采购订单物料明细表报表导出'!$D:$D=$A452),'2-1 采购订单物料明细表报表导出'!$H:$H,0))</f>
        <v>0</v>
      </c>
      <c r="K452" s="46" cm="1">
        <f t="array" ref="K452">SUM(IF((LEFT('2-1 采购订单物料明细表报表导出'!$K:$K,7)=K$1)*('2-1 采购订单物料明细表报表导出'!$D:$D=$A452),'2-1 采购订单物料明细表报表导出'!$H:$H,0))</f>
        <v>0</v>
      </c>
      <c r="L452" s="46" cm="1">
        <f t="array" ref="L452">SUM(IF((LEFT('2-1 采购订单物料明细表报表导出'!$K:$K,7)=L$1)*('2-1 采购订单物料明细表报表导出'!$D:$D=$A452),'2-1 采购订单物料明细表报表导出'!$H:$H,0))</f>
        <v>0</v>
      </c>
      <c r="M452" s="46" cm="1">
        <f t="array" ref="M452">SUM(IF((LEFT('2-1 采购订单物料明细表报表导出'!$K:$K,7)=M$1)*('2-1 采购订单物料明细表报表导出'!$D:$D=$A452),'2-1 采购订单物料明细表报表导出'!$H:$H,0))</f>
        <v>0</v>
      </c>
      <c r="N452" s="46" cm="1">
        <f t="array" ref="N452">SUM(IF((LEFT('2-1 采购订单物料明细表报表导出'!$K:$K,7)=N$1)*('2-1 采购订单物料明细表报表导出'!$D:$D=$A452),'2-1 采购订单物料明细表报表导出'!$H:$H,0))</f>
        <v>0</v>
      </c>
      <c r="O452" s="46" cm="1">
        <f t="array" ref="O452">SUM(IF((LEFT('2-1 采购订单物料明细表报表导出'!$K:$K,7)=O$1)*('2-1 采购订单物料明细表报表导出'!$D:$D=$A452),'2-1 采购订单物料明细表报表导出'!$H:$H,0))</f>
        <v>0</v>
      </c>
    </row>
    <row r="453" ht="16.5" spans="1:15">
      <c r="A453" s="17" t="s">
        <v>3861</v>
      </c>
      <c r="B453" s="47" t="s">
        <v>2120</v>
      </c>
      <c r="C453" s="48" t="s">
        <v>2121</v>
      </c>
      <c r="D453" s="46" cm="1">
        <f t="array" ref="D453">SUM(IF((LEFT('2-1 采购订单物料明细表报表导出'!$K:$K,7)=D$1)*('2-1 采购订单物料明细表报表导出'!$D:$D=$A453),'2-1 采购订单物料明细表报表导出'!$H:$H,0))</f>
        <v>0</v>
      </c>
      <c r="E453" s="46" cm="1">
        <f t="array" ref="E453">SUM(IF((LEFT('2-1 采购订单物料明细表报表导出'!$K:$K,7)=E$1)*('2-1 采购订单物料明细表报表导出'!$D:$D=$A453),'2-1 采购订单物料明细表报表导出'!$H:$H,0))</f>
        <v>0</v>
      </c>
      <c r="F453" s="46" cm="1">
        <f t="array" ref="F453">SUM(IF((LEFT('2-1 采购订单物料明细表报表导出'!$K:$K,7)=F$1)*('2-1 采购订单物料明细表报表导出'!$D:$D=$A453),'2-1 采购订单物料明细表报表导出'!$H:$H,0))</f>
        <v>0</v>
      </c>
      <c r="G453" s="46" cm="1">
        <f t="array" ref="G453">SUM(IF((LEFT('2-1 采购订单物料明细表报表导出'!$K:$K,7)=G$1)*('2-1 采购订单物料明细表报表导出'!$D:$D=$A453),'2-1 采购订单物料明细表报表导出'!$H:$H,0))</f>
        <v>0</v>
      </c>
      <c r="H453" s="46" cm="1">
        <f t="array" ref="H453">SUM(IF((LEFT('2-1 采购订单物料明细表报表导出'!$K:$K,7)=H$1)*('2-1 采购订单物料明细表报表导出'!$D:$D=$A453),'2-1 采购订单物料明细表报表导出'!$H:$H,0))</f>
        <v>0</v>
      </c>
      <c r="I453" s="46" cm="1">
        <f t="array" ref="I453">SUM(IF((LEFT('2-1 采购订单物料明细表报表导出'!$K:$K,7)=I$1)*('2-1 采购订单物料明细表报表导出'!$D:$D=$A453),'2-1 采购订单物料明细表报表导出'!$H:$H,0))</f>
        <v>0</v>
      </c>
      <c r="J453" s="46" cm="1">
        <f t="array" ref="J453">SUM(IF((LEFT('2-1 采购订单物料明细表报表导出'!$K:$K,7)=J$1)*('2-1 采购订单物料明细表报表导出'!$D:$D=$A453),'2-1 采购订单物料明细表报表导出'!$H:$H,0))</f>
        <v>0</v>
      </c>
      <c r="K453" s="46" cm="1">
        <f t="array" ref="K453">SUM(IF((LEFT('2-1 采购订单物料明细表报表导出'!$K:$K,7)=K$1)*('2-1 采购订单物料明细表报表导出'!$D:$D=$A453),'2-1 采购订单物料明细表报表导出'!$H:$H,0))</f>
        <v>0</v>
      </c>
      <c r="L453" s="46" cm="1">
        <f t="array" ref="L453">SUM(IF((LEFT('2-1 采购订单物料明细表报表导出'!$K:$K,7)=L$1)*('2-1 采购订单物料明细表报表导出'!$D:$D=$A453),'2-1 采购订单物料明细表报表导出'!$H:$H,0))</f>
        <v>0</v>
      </c>
      <c r="M453" s="46" cm="1">
        <f t="array" ref="M453">SUM(IF((LEFT('2-1 采购订单物料明细表报表导出'!$K:$K,7)=M$1)*('2-1 采购订单物料明细表报表导出'!$D:$D=$A453),'2-1 采购订单物料明细表报表导出'!$H:$H,0))</f>
        <v>0</v>
      </c>
      <c r="N453" s="46" cm="1">
        <f t="array" ref="N453">SUM(IF((LEFT('2-1 采购订单物料明细表报表导出'!$K:$K,7)=N$1)*('2-1 采购订单物料明细表报表导出'!$D:$D=$A453),'2-1 采购订单物料明细表报表导出'!$H:$H,0))</f>
        <v>0</v>
      </c>
      <c r="O453" s="46" cm="1">
        <f t="array" ref="O453">SUM(IF((LEFT('2-1 采购订单物料明细表报表导出'!$K:$K,7)=O$1)*('2-1 采购订单物料明细表报表导出'!$D:$D=$A453),'2-1 采购订单物料明细表报表导出'!$H:$H,0))</f>
        <v>0</v>
      </c>
    </row>
    <row r="454" ht="16.5" spans="1:15">
      <c r="A454" s="17" t="s">
        <v>3862</v>
      </c>
      <c r="B454" s="47" t="s">
        <v>2120</v>
      </c>
      <c r="C454" s="48" t="s">
        <v>2121</v>
      </c>
      <c r="D454" s="46" cm="1">
        <f t="array" ref="D454">SUM(IF((LEFT('2-1 采购订单物料明细表报表导出'!$K:$K,7)=D$1)*('2-1 采购订单物料明细表报表导出'!$D:$D=$A454),'2-1 采购订单物料明细表报表导出'!$H:$H,0))</f>
        <v>0</v>
      </c>
      <c r="E454" s="46" cm="1">
        <f t="array" ref="E454">SUM(IF((LEFT('2-1 采购订单物料明细表报表导出'!$K:$K,7)=E$1)*('2-1 采购订单物料明细表报表导出'!$D:$D=$A454),'2-1 采购订单物料明细表报表导出'!$H:$H,0))</f>
        <v>0</v>
      </c>
      <c r="F454" s="46" cm="1">
        <f t="array" ref="F454">SUM(IF((LEFT('2-1 采购订单物料明细表报表导出'!$K:$K,7)=F$1)*('2-1 采购订单物料明细表报表导出'!$D:$D=$A454),'2-1 采购订单物料明细表报表导出'!$H:$H,0))</f>
        <v>0</v>
      </c>
      <c r="G454" s="46" cm="1">
        <f t="array" ref="G454">SUM(IF((LEFT('2-1 采购订单物料明细表报表导出'!$K:$K,7)=G$1)*('2-1 采购订单物料明细表报表导出'!$D:$D=$A454),'2-1 采购订单物料明细表报表导出'!$H:$H,0))</f>
        <v>0</v>
      </c>
      <c r="H454" s="46" cm="1">
        <f t="array" ref="H454">SUM(IF((LEFT('2-1 采购订单物料明细表报表导出'!$K:$K,7)=H$1)*('2-1 采购订单物料明细表报表导出'!$D:$D=$A454),'2-1 采购订单物料明细表报表导出'!$H:$H,0))</f>
        <v>0</v>
      </c>
      <c r="I454" s="46" cm="1">
        <f t="array" ref="I454">SUM(IF((LEFT('2-1 采购订单物料明细表报表导出'!$K:$K,7)=I$1)*('2-1 采购订单物料明细表报表导出'!$D:$D=$A454),'2-1 采购订单物料明细表报表导出'!$H:$H,0))</f>
        <v>0</v>
      </c>
      <c r="J454" s="46" cm="1">
        <f t="array" ref="J454">SUM(IF((LEFT('2-1 采购订单物料明细表报表导出'!$K:$K,7)=J$1)*('2-1 采购订单物料明细表报表导出'!$D:$D=$A454),'2-1 采购订单物料明细表报表导出'!$H:$H,0))</f>
        <v>0</v>
      </c>
      <c r="K454" s="46" cm="1">
        <f t="array" ref="K454">SUM(IF((LEFT('2-1 采购订单物料明细表报表导出'!$K:$K,7)=K$1)*('2-1 采购订单物料明细表报表导出'!$D:$D=$A454),'2-1 采购订单物料明细表报表导出'!$H:$H,0))</f>
        <v>0</v>
      </c>
      <c r="L454" s="46" cm="1">
        <f t="array" ref="L454">SUM(IF((LEFT('2-1 采购订单物料明细表报表导出'!$K:$K,7)=L$1)*('2-1 采购订单物料明细表报表导出'!$D:$D=$A454),'2-1 采购订单物料明细表报表导出'!$H:$H,0))</f>
        <v>0</v>
      </c>
      <c r="M454" s="46" cm="1">
        <f t="array" ref="M454">SUM(IF((LEFT('2-1 采购订单物料明细表报表导出'!$K:$K,7)=M$1)*('2-1 采购订单物料明细表报表导出'!$D:$D=$A454),'2-1 采购订单物料明细表报表导出'!$H:$H,0))</f>
        <v>0</v>
      </c>
      <c r="N454" s="46" cm="1">
        <f t="array" ref="N454">SUM(IF((LEFT('2-1 采购订单物料明细表报表导出'!$K:$K,7)=N$1)*('2-1 采购订单物料明细表报表导出'!$D:$D=$A454),'2-1 采购订单物料明细表报表导出'!$H:$H,0))</f>
        <v>0</v>
      </c>
      <c r="O454" s="46" cm="1">
        <f t="array" ref="O454">SUM(IF((LEFT('2-1 采购订单物料明细表报表导出'!$K:$K,7)=O$1)*('2-1 采购订单物料明细表报表导出'!$D:$D=$A454),'2-1 采购订单物料明细表报表导出'!$H:$H,0))</f>
        <v>0</v>
      </c>
    </row>
    <row r="455" ht="16.5" spans="1:15">
      <c r="A455" s="17" t="s">
        <v>3863</v>
      </c>
      <c r="B455" s="47" t="s">
        <v>2120</v>
      </c>
      <c r="C455" s="48" t="s">
        <v>2121</v>
      </c>
      <c r="D455" s="46" cm="1">
        <f t="array" ref="D455">SUM(IF((LEFT('2-1 采购订单物料明细表报表导出'!$K:$K,7)=D$1)*('2-1 采购订单物料明细表报表导出'!$D:$D=$A455),'2-1 采购订单物料明细表报表导出'!$H:$H,0))</f>
        <v>0</v>
      </c>
      <c r="E455" s="46" cm="1">
        <f t="array" ref="E455">SUM(IF((LEFT('2-1 采购订单物料明细表报表导出'!$K:$K,7)=E$1)*('2-1 采购订单物料明细表报表导出'!$D:$D=$A455),'2-1 采购订单物料明细表报表导出'!$H:$H,0))</f>
        <v>0</v>
      </c>
      <c r="F455" s="46" cm="1">
        <f t="array" ref="F455">SUM(IF((LEFT('2-1 采购订单物料明细表报表导出'!$K:$K,7)=F$1)*('2-1 采购订单物料明细表报表导出'!$D:$D=$A455),'2-1 采购订单物料明细表报表导出'!$H:$H,0))</f>
        <v>0</v>
      </c>
      <c r="G455" s="46" cm="1">
        <f t="array" ref="G455">SUM(IF((LEFT('2-1 采购订单物料明细表报表导出'!$K:$K,7)=G$1)*('2-1 采购订单物料明细表报表导出'!$D:$D=$A455),'2-1 采购订单物料明细表报表导出'!$H:$H,0))</f>
        <v>0</v>
      </c>
      <c r="H455" s="46" cm="1">
        <f t="array" ref="H455">SUM(IF((LEFT('2-1 采购订单物料明细表报表导出'!$K:$K,7)=H$1)*('2-1 采购订单物料明细表报表导出'!$D:$D=$A455),'2-1 采购订单物料明细表报表导出'!$H:$H,0))</f>
        <v>0</v>
      </c>
      <c r="I455" s="46" cm="1">
        <f t="array" ref="I455">SUM(IF((LEFT('2-1 采购订单物料明细表报表导出'!$K:$K,7)=I$1)*('2-1 采购订单物料明细表报表导出'!$D:$D=$A455),'2-1 采购订单物料明细表报表导出'!$H:$H,0))</f>
        <v>0</v>
      </c>
      <c r="J455" s="46" cm="1">
        <f t="array" ref="J455">SUM(IF((LEFT('2-1 采购订单物料明细表报表导出'!$K:$K,7)=J$1)*('2-1 采购订单物料明细表报表导出'!$D:$D=$A455),'2-1 采购订单物料明细表报表导出'!$H:$H,0))</f>
        <v>0</v>
      </c>
      <c r="K455" s="46" cm="1">
        <f t="array" ref="K455">SUM(IF((LEFT('2-1 采购订单物料明细表报表导出'!$K:$K,7)=K$1)*('2-1 采购订单物料明细表报表导出'!$D:$D=$A455),'2-1 采购订单物料明细表报表导出'!$H:$H,0))</f>
        <v>0</v>
      </c>
      <c r="L455" s="46" cm="1">
        <f t="array" ref="L455">SUM(IF((LEFT('2-1 采购订单物料明细表报表导出'!$K:$K,7)=L$1)*('2-1 采购订单物料明细表报表导出'!$D:$D=$A455),'2-1 采购订单物料明细表报表导出'!$H:$H,0))</f>
        <v>0</v>
      </c>
      <c r="M455" s="46" cm="1">
        <f t="array" ref="M455">SUM(IF((LEFT('2-1 采购订单物料明细表报表导出'!$K:$K,7)=M$1)*('2-1 采购订单物料明细表报表导出'!$D:$D=$A455),'2-1 采购订单物料明细表报表导出'!$H:$H,0))</f>
        <v>0</v>
      </c>
      <c r="N455" s="46" cm="1">
        <f t="array" ref="N455">SUM(IF((LEFT('2-1 采购订单物料明细表报表导出'!$K:$K,7)=N$1)*('2-1 采购订单物料明细表报表导出'!$D:$D=$A455),'2-1 采购订单物料明细表报表导出'!$H:$H,0))</f>
        <v>0</v>
      </c>
      <c r="O455" s="46" cm="1">
        <f t="array" ref="O455">SUM(IF((LEFT('2-1 采购订单物料明细表报表导出'!$K:$K,7)=O$1)*('2-1 采购订单物料明细表报表导出'!$D:$D=$A455),'2-1 采购订单物料明细表报表导出'!$H:$H,0))</f>
        <v>0</v>
      </c>
    </row>
    <row r="456" ht="16.5" spans="1:15">
      <c r="A456" s="17" t="s">
        <v>3864</v>
      </c>
      <c r="B456" s="47" t="s">
        <v>2120</v>
      </c>
      <c r="C456" s="48" t="s">
        <v>2121</v>
      </c>
      <c r="D456" s="46" cm="1">
        <f t="array" ref="D456">SUM(IF((LEFT('2-1 采购订单物料明细表报表导出'!$K:$K,7)=D$1)*('2-1 采购订单物料明细表报表导出'!$D:$D=$A456),'2-1 采购订单物料明细表报表导出'!$H:$H,0))</f>
        <v>0</v>
      </c>
      <c r="E456" s="46" cm="1">
        <f t="array" ref="E456">SUM(IF((LEFT('2-1 采购订单物料明细表报表导出'!$K:$K,7)=E$1)*('2-1 采购订单物料明细表报表导出'!$D:$D=$A456),'2-1 采购订单物料明细表报表导出'!$H:$H,0))</f>
        <v>0</v>
      </c>
      <c r="F456" s="46" cm="1">
        <f t="array" ref="F456">SUM(IF((LEFT('2-1 采购订单物料明细表报表导出'!$K:$K,7)=F$1)*('2-1 采购订单物料明细表报表导出'!$D:$D=$A456),'2-1 采购订单物料明细表报表导出'!$H:$H,0))</f>
        <v>0</v>
      </c>
      <c r="G456" s="46" cm="1">
        <f t="array" ref="G456">SUM(IF((LEFT('2-1 采购订单物料明细表报表导出'!$K:$K,7)=G$1)*('2-1 采购订单物料明细表报表导出'!$D:$D=$A456),'2-1 采购订单物料明细表报表导出'!$H:$H,0))</f>
        <v>0</v>
      </c>
      <c r="H456" s="46" cm="1">
        <f t="array" ref="H456">SUM(IF((LEFT('2-1 采购订单物料明细表报表导出'!$K:$K,7)=H$1)*('2-1 采购订单物料明细表报表导出'!$D:$D=$A456),'2-1 采购订单物料明细表报表导出'!$H:$H,0))</f>
        <v>0</v>
      </c>
      <c r="I456" s="46" cm="1">
        <f t="array" ref="I456">SUM(IF((LEFT('2-1 采购订单物料明细表报表导出'!$K:$K,7)=I$1)*('2-1 采购订单物料明细表报表导出'!$D:$D=$A456),'2-1 采购订单物料明细表报表导出'!$H:$H,0))</f>
        <v>0</v>
      </c>
      <c r="J456" s="46" cm="1">
        <f t="array" ref="J456">SUM(IF((LEFT('2-1 采购订单物料明细表报表导出'!$K:$K,7)=J$1)*('2-1 采购订单物料明细表报表导出'!$D:$D=$A456),'2-1 采购订单物料明细表报表导出'!$H:$H,0))</f>
        <v>0</v>
      </c>
      <c r="K456" s="46" cm="1">
        <f t="array" ref="K456">SUM(IF((LEFT('2-1 采购订单物料明细表报表导出'!$K:$K,7)=K$1)*('2-1 采购订单物料明细表报表导出'!$D:$D=$A456),'2-1 采购订单物料明细表报表导出'!$H:$H,0))</f>
        <v>0</v>
      </c>
      <c r="L456" s="46" cm="1">
        <f t="array" ref="L456">SUM(IF((LEFT('2-1 采购订单物料明细表报表导出'!$K:$K,7)=L$1)*('2-1 采购订单物料明细表报表导出'!$D:$D=$A456),'2-1 采购订单物料明细表报表导出'!$H:$H,0))</f>
        <v>0</v>
      </c>
      <c r="M456" s="46" cm="1">
        <f t="array" ref="M456">SUM(IF((LEFT('2-1 采购订单物料明细表报表导出'!$K:$K,7)=M$1)*('2-1 采购订单物料明细表报表导出'!$D:$D=$A456),'2-1 采购订单物料明细表报表导出'!$H:$H,0))</f>
        <v>0</v>
      </c>
      <c r="N456" s="46" cm="1">
        <f t="array" ref="N456">SUM(IF((LEFT('2-1 采购订单物料明细表报表导出'!$K:$K,7)=N$1)*('2-1 采购订单物料明细表报表导出'!$D:$D=$A456),'2-1 采购订单物料明细表报表导出'!$H:$H,0))</f>
        <v>0</v>
      </c>
      <c r="O456" s="46" cm="1">
        <f t="array" ref="O456">SUM(IF((LEFT('2-1 采购订单物料明细表报表导出'!$K:$K,7)=O$1)*('2-1 采购订单物料明细表报表导出'!$D:$D=$A456),'2-1 采购订单物料明细表报表导出'!$H:$H,0))</f>
        <v>0</v>
      </c>
    </row>
    <row r="457" ht="16.5" spans="1:15">
      <c r="A457" s="17" t="s">
        <v>3865</v>
      </c>
      <c r="B457" s="47" t="s">
        <v>2120</v>
      </c>
      <c r="C457" s="48" t="s">
        <v>2121</v>
      </c>
      <c r="D457" s="46" cm="1">
        <f t="array" ref="D457">SUM(IF((LEFT('2-1 采购订单物料明细表报表导出'!$K:$K,7)=D$1)*('2-1 采购订单物料明细表报表导出'!$D:$D=$A457),'2-1 采购订单物料明细表报表导出'!$H:$H,0))</f>
        <v>0</v>
      </c>
      <c r="E457" s="46" cm="1">
        <f t="array" ref="E457">SUM(IF((LEFT('2-1 采购订单物料明细表报表导出'!$K:$K,7)=E$1)*('2-1 采购订单物料明细表报表导出'!$D:$D=$A457),'2-1 采购订单物料明细表报表导出'!$H:$H,0))</f>
        <v>0</v>
      </c>
      <c r="F457" s="46" cm="1">
        <f t="array" ref="F457">SUM(IF((LEFT('2-1 采购订单物料明细表报表导出'!$K:$K,7)=F$1)*('2-1 采购订单物料明细表报表导出'!$D:$D=$A457),'2-1 采购订单物料明细表报表导出'!$H:$H,0))</f>
        <v>0</v>
      </c>
      <c r="G457" s="46" cm="1">
        <f t="array" ref="G457">SUM(IF((LEFT('2-1 采购订单物料明细表报表导出'!$K:$K,7)=G$1)*('2-1 采购订单物料明细表报表导出'!$D:$D=$A457),'2-1 采购订单物料明细表报表导出'!$H:$H,0))</f>
        <v>0</v>
      </c>
      <c r="H457" s="46" cm="1">
        <f t="array" ref="H457">SUM(IF((LEFT('2-1 采购订单物料明细表报表导出'!$K:$K,7)=H$1)*('2-1 采购订单物料明细表报表导出'!$D:$D=$A457),'2-1 采购订单物料明细表报表导出'!$H:$H,0))</f>
        <v>0</v>
      </c>
      <c r="I457" s="46" cm="1">
        <f t="array" ref="I457">SUM(IF((LEFT('2-1 采购订单物料明细表报表导出'!$K:$K,7)=I$1)*('2-1 采购订单物料明细表报表导出'!$D:$D=$A457),'2-1 采购订单物料明细表报表导出'!$H:$H,0))</f>
        <v>0</v>
      </c>
      <c r="J457" s="46" cm="1">
        <f t="array" ref="J457">SUM(IF((LEFT('2-1 采购订单物料明细表报表导出'!$K:$K,7)=J$1)*('2-1 采购订单物料明细表报表导出'!$D:$D=$A457),'2-1 采购订单物料明细表报表导出'!$H:$H,0))</f>
        <v>0</v>
      </c>
      <c r="K457" s="46" cm="1">
        <f t="array" ref="K457">SUM(IF((LEFT('2-1 采购订单物料明细表报表导出'!$K:$K,7)=K$1)*('2-1 采购订单物料明细表报表导出'!$D:$D=$A457),'2-1 采购订单物料明细表报表导出'!$H:$H,0))</f>
        <v>0</v>
      </c>
      <c r="L457" s="46" cm="1">
        <f t="array" ref="L457">SUM(IF((LEFT('2-1 采购订单物料明细表报表导出'!$K:$K,7)=L$1)*('2-1 采购订单物料明细表报表导出'!$D:$D=$A457),'2-1 采购订单物料明细表报表导出'!$H:$H,0))</f>
        <v>0</v>
      </c>
      <c r="M457" s="46" cm="1">
        <f t="array" ref="M457">SUM(IF((LEFT('2-1 采购订单物料明细表报表导出'!$K:$K,7)=M$1)*('2-1 采购订单物料明细表报表导出'!$D:$D=$A457),'2-1 采购订单物料明细表报表导出'!$H:$H,0))</f>
        <v>0</v>
      </c>
      <c r="N457" s="46" cm="1">
        <f t="array" ref="N457">SUM(IF((LEFT('2-1 采购订单物料明细表报表导出'!$K:$K,7)=N$1)*('2-1 采购订单物料明细表报表导出'!$D:$D=$A457),'2-1 采购订单物料明细表报表导出'!$H:$H,0))</f>
        <v>0</v>
      </c>
      <c r="O457" s="46" cm="1">
        <f t="array" ref="O457">SUM(IF((LEFT('2-1 采购订单物料明细表报表导出'!$K:$K,7)=O$1)*('2-1 采购订单物料明细表报表导出'!$D:$D=$A457),'2-1 采购订单物料明细表报表导出'!$H:$H,0))</f>
        <v>0</v>
      </c>
    </row>
    <row r="458" ht="16.5" spans="1:15">
      <c r="A458" s="17" t="s">
        <v>3866</v>
      </c>
      <c r="B458" s="47" t="s">
        <v>2120</v>
      </c>
      <c r="C458" s="48" t="s">
        <v>2121</v>
      </c>
      <c r="D458" s="46" cm="1">
        <f t="array" ref="D458">SUM(IF((LEFT('2-1 采购订单物料明细表报表导出'!$K:$K,7)=D$1)*('2-1 采购订单物料明细表报表导出'!$D:$D=$A458),'2-1 采购订单物料明细表报表导出'!$H:$H,0))</f>
        <v>0</v>
      </c>
      <c r="E458" s="46" cm="1">
        <f t="array" ref="E458">SUM(IF((LEFT('2-1 采购订单物料明细表报表导出'!$K:$K,7)=E$1)*('2-1 采购订单物料明细表报表导出'!$D:$D=$A458),'2-1 采购订单物料明细表报表导出'!$H:$H,0))</f>
        <v>0</v>
      </c>
      <c r="F458" s="46" cm="1">
        <f t="array" ref="F458">SUM(IF((LEFT('2-1 采购订单物料明细表报表导出'!$K:$K,7)=F$1)*('2-1 采购订单物料明细表报表导出'!$D:$D=$A458),'2-1 采购订单物料明细表报表导出'!$H:$H,0))</f>
        <v>0</v>
      </c>
      <c r="G458" s="46" cm="1">
        <f t="array" ref="G458">SUM(IF((LEFT('2-1 采购订单物料明细表报表导出'!$K:$K,7)=G$1)*('2-1 采购订单物料明细表报表导出'!$D:$D=$A458),'2-1 采购订单物料明细表报表导出'!$H:$H,0))</f>
        <v>0</v>
      </c>
      <c r="H458" s="46" cm="1">
        <f t="array" ref="H458">SUM(IF((LEFT('2-1 采购订单物料明细表报表导出'!$K:$K,7)=H$1)*('2-1 采购订单物料明细表报表导出'!$D:$D=$A458),'2-1 采购订单物料明细表报表导出'!$H:$H,0))</f>
        <v>0</v>
      </c>
      <c r="I458" s="46" cm="1">
        <f t="array" ref="I458">SUM(IF((LEFT('2-1 采购订单物料明细表报表导出'!$K:$K,7)=I$1)*('2-1 采购订单物料明细表报表导出'!$D:$D=$A458),'2-1 采购订单物料明细表报表导出'!$H:$H,0))</f>
        <v>0</v>
      </c>
      <c r="J458" s="46" cm="1">
        <f t="array" ref="J458">SUM(IF((LEFT('2-1 采购订单物料明细表报表导出'!$K:$K,7)=J$1)*('2-1 采购订单物料明细表报表导出'!$D:$D=$A458),'2-1 采购订单物料明细表报表导出'!$H:$H,0))</f>
        <v>0</v>
      </c>
      <c r="K458" s="46" cm="1">
        <f t="array" ref="K458">SUM(IF((LEFT('2-1 采购订单物料明细表报表导出'!$K:$K,7)=K$1)*('2-1 采购订单物料明细表报表导出'!$D:$D=$A458),'2-1 采购订单物料明细表报表导出'!$H:$H,0))</f>
        <v>0</v>
      </c>
      <c r="L458" s="46" cm="1">
        <f t="array" ref="L458">SUM(IF((LEFT('2-1 采购订单物料明细表报表导出'!$K:$K,7)=L$1)*('2-1 采购订单物料明细表报表导出'!$D:$D=$A458),'2-1 采购订单物料明细表报表导出'!$H:$H,0))</f>
        <v>0</v>
      </c>
      <c r="M458" s="46" cm="1">
        <f t="array" ref="M458">SUM(IF((LEFT('2-1 采购订单物料明细表报表导出'!$K:$K,7)=M$1)*('2-1 采购订单物料明细表报表导出'!$D:$D=$A458),'2-1 采购订单物料明细表报表导出'!$H:$H,0))</f>
        <v>0</v>
      </c>
      <c r="N458" s="46" cm="1">
        <f t="array" ref="N458">SUM(IF((LEFT('2-1 采购订单物料明细表报表导出'!$K:$K,7)=N$1)*('2-1 采购订单物料明细表报表导出'!$D:$D=$A458),'2-1 采购订单物料明细表报表导出'!$H:$H,0))</f>
        <v>0</v>
      </c>
      <c r="O458" s="46" cm="1">
        <f t="array" ref="O458">SUM(IF((LEFT('2-1 采购订单物料明细表报表导出'!$K:$K,7)=O$1)*('2-1 采购订单物料明细表报表导出'!$D:$D=$A458),'2-1 采购订单物料明细表报表导出'!$H:$H,0))</f>
        <v>0</v>
      </c>
    </row>
    <row r="459" ht="16.5" spans="1:15">
      <c r="A459" s="17" t="s">
        <v>3867</v>
      </c>
      <c r="B459" s="47" t="s">
        <v>2120</v>
      </c>
      <c r="C459" s="48" t="s">
        <v>2121</v>
      </c>
      <c r="D459" s="46" cm="1">
        <f t="array" ref="D459">SUM(IF((LEFT('2-1 采购订单物料明细表报表导出'!$K:$K,7)=D$1)*('2-1 采购订单物料明细表报表导出'!$D:$D=$A459),'2-1 采购订单物料明细表报表导出'!$H:$H,0))</f>
        <v>0</v>
      </c>
      <c r="E459" s="46" cm="1">
        <f t="array" ref="E459">SUM(IF((LEFT('2-1 采购订单物料明细表报表导出'!$K:$K,7)=E$1)*('2-1 采购订单物料明细表报表导出'!$D:$D=$A459),'2-1 采购订单物料明细表报表导出'!$H:$H,0))</f>
        <v>0</v>
      </c>
      <c r="F459" s="46" cm="1">
        <f t="array" ref="F459">SUM(IF((LEFT('2-1 采购订单物料明细表报表导出'!$K:$K,7)=F$1)*('2-1 采购订单物料明细表报表导出'!$D:$D=$A459),'2-1 采购订单物料明细表报表导出'!$H:$H,0))</f>
        <v>0</v>
      </c>
      <c r="G459" s="46" cm="1">
        <f t="array" ref="G459">SUM(IF((LEFT('2-1 采购订单物料明细表报表导出'!$K:$K,7)=G$1)*('2-1 采购订单物料明细表报表导出'!$D:$D=$A459),'2-1 采购订单物料明细表报表导出'!$H:$H,0))</f>
        <v>0</v>
      </c>
      <c r="H459" s="46" cm="1">
        <f t="array" ref="H459">SUM(IF((LEFT('2-1 采购订单物料明细表报表导出'!$K:$K,7)=H$1)*('2-1 采购订单物料明细表报表导出'!$D:$D=$A459),'2-1 采购订单物料明细表报表导出'!$H:$H,0))</f>
        <v>0</v>
      </c>
      <c r="I459" s="46" cm="1">
        <f t="array" ref="I459">SUM(IF((LEFT('2-1 采购订单物料明细表报表导出'!$K:$K,7)=I$1)*('2-1 采购订单物料明细表报表导出'!$D:$D=$A459),'2-1 采购订单物料明细表报表导出'!$H:$H,0))</f>
        <v>0</v>
      </c>
      <c r="J459" s="46" cm="1">
        <f t="array" ref="J459">SUM(IF((LEFT('2-1 采购订单物料明细表报表导出'!$K:$K,7)=J$1)*('2-1 采购订单物料明细表报表导出'!$D:$D=$A459),'2-1 采购订单物料明细表报表导出'!$H:$H,0))</f>
        <v>0</v>
      </c>
      <c r="K459" s="46" cm="1">
        <f t="array" ref="K459">SUM(IF((LEFT('2-1 采购订单物料明细表报表导出'!$K:$K,7)=K$1)*('2-1 采购订单物料明细表报表导出'!$D:$D=$A459),'2-1 采购订单物料明细表报表导出'!$H:$H,0))</f>
        <v>0</v>
      </c>
      <c r="L459" s="46" cm="1">
        <f t="array" ref="L459">SUM(IF((LEFT('2-1 采购订单物料明细表报表导出'!$K:$K,7)=L$1)*('2-1 采购订单物料明细表报表导出'!$D:$D=$A459),'2-1 采购订单物料明细表报表导出'!$H:$H,0))</f>
        <v>0</v>
      </c>
      <c r="M459" s="46" cm="1">
        <f t="array" ref="M459">SUM(IF((LEFT('2-1 采购订单物料明细表报表导出'!$K:$K,7)=M$1)*('2-1 采购订单物料明细表报表导出'!$D:$D=$A459),'2-1 采购订单物料明细表报表导出'!$H:$H,0))</f>
        <v>0</v>
      </c>
      <c r="N459" s="46" cm="1">
        <f t="array" ref="N459">SUM(IF((LEFT('2-1 采购订单物料明细表报表导出'!$K:$K,7)=N$1)*('2-1 采购订单物料明细表报表导出'!$D:$D=$A459),'2-1 采购订单物料明细表报表导出'!$H:$H,0))</f>
        <v>0</v>
      </c>
      <c r="O459" s="46" cm="1">
        <f t="array" ref="O459">SUM(IF((LEFT('2-1 采购订单物料明细表报表导出'!$K:$K,7)=O$1)*('2-1 采购订单物料明细表报表导出'!$D:$D=$A459),'2-1 采购订单物料明细表报表导出'!$H:$H,0))</f>
        <v>0</v>
      </c>
    </row>
    <row r="460" ht="16.5" spans="1:15">
      <c r="A460" s="17" t="s">
        <v>3868</v>
      </c>
      <c r="B460" s="47" t="s">
        <v>2120</v>
      </c>
      <c r="C460" s="48" t="s">
        <v>2121</v>
      </c>
      <c r="D460" s="46" cm="1">
        <f t="array" ref="D460">SUM(IF((LEFT('2-1 采购订单物料明细表报表导出'!$K:$K,7)=D$1)*('2-1 采购订单物料明细表报表导出'!$D:$D=$A460),'2-1 采购订单物料明细表报表导出'!$H:$H,0))</f>
        <v>0</v>
      </c>
      <c r="E460" s="46" cm="1">
        <f t="array" ref="E460">SUM(IF((LEFT('2-1 采购订单物料明细表报表导出'!$K:$K,7)=E$1)*('2-1 采购订单物料明细表报表导出'!$D:$D=$A460),'2-1 采购订单物料明细表报表导出'!$H:$H,0))</f>
        <v>0</v>
      </c>
      <c r="F460" s="46" cm="1">
        <f t="array" ref="F460">SUM(IF((LEFT('2-1 采购订单物料明细表报表导出'!$K:$K,7)=F$1)*('2-1 采购订单物料明细表报表导出'!$D:$D=$A460),'2-1 采购订单物料明细表报表导出'!$H:$H,0))</f>
        <v>0</v>
      </c>
      <c r="G460" s="46" cm="1">
        <f t="array" ref="G460">SUM(IF((LEFT('2-1 采购订单物料明细表报表导出'!$K:$K,7)=G$1)*('2-1 采购订单物料明细表报表导出'!$D:$D=$A460),'2-1 采购订单物料明细表报表导出'!$H:$H,0))</f>
        <v>0</v>
      </c>
      <c r="H460" s="46" cm="1">
        <f t="array" ref="H460">SUM(IF((LEFT('2-1 采购订单物料明细表报表导出'!$K:$K,7)=H$1)*('2-1 采购订单物料明细表报表导出'!$D:$D=$A460),'2-1 采购订单物料明细表报表导出'!$H:$H,0))</f>
        <v>0</v>
      </c>
      <c r="I460" s="46" cm="1">
        <f t="array" ref="I460">SUM(IF((LEFT('2-1 采购订单物料明细表报表导出'!$K:$K,7)=I$1)*('2-1 采购订单物料明细表报表导出'!$D:$D=$A460),'2-1 采购订单物料明细表报表导出'!$H:$H,0))</f>
        <v>0</v>
      </c>
      <c r="J460" s="46" cm="1">
        <f t="array" ref="J460">SUM(IF((LEFT('2-1 采购订单物料明细表报表导出'!$K:$K,7)=J$1)*('2-1 采购订单物料明细表报表导出'!$D:$D=$A460),'2-1 采购订单物料明细表报表导出'!$H:$H,0))</f>
        <v>0</v>
      </c>
      <c r="K460" s="46" cm="1">
        <f t="array" ref="K460">SUM(IF((LEFT('2-1 采购订单物料明细表报表导出'!$K:$K,7)=K$1)*('2-1 采购订单物料明细表报表导出'!$D:$D=$A460),'2-1 采购订单物料明细表报表导出'!$H:$H,0))</f>
        <v>0</v>
      </c>
      <c r="L460" s="46" cm="1">
        <f t="array" ref="L460">SUM(IF((LEFT('2-1 采购订单物料明细表报表导出'!$K:$K,7)=L$1)*('2-1 采购订单物料明细表报表导出'!$D:$D=$A460),'2-1 采购订单物料明细表报表导出'!$H:$H,0))</f>
        <v>0</v>
      </c>
      <c r="M460" s="46" cm="1">
        <f t="array" ref="M460">SUM(IF((LEFT('2-1 采购订单物料明细表报表导出'!$K:$K,7)=M$1)*('2-1 采购订单物料明细表报表导出'!$D:$D=$A460),'2-1 采购订单物料明细表报表导出'!$H:$H,0))</f>
        <v>0</v>
      </c>
      <c r="N460" s="46" cm="1">
        <f t="array" ref="N460">SUM(IF((LEFT('2-1 采购订单物料明细表报表导出'!$K:$K,7)=N$1)*('2-1 采购订单物料明细表报表导出'!$D:$D=$A460),'2-1 采购订单物料明细表报表导出'!$H:$H,0))</f>
        <v>0</v>
      </c>
      <c r="O460" s="46" cm="1">
        <f t="array" ref="O460">SUM(IF((LEFT('2-1 采购订单物料明细表报表导出'!$K:$K,7)=O$1)*('2-1 采购订单物料明细表报表导出'!$D:$D=$A460),'2-1 采购订单物料明细表报表导出'!$H:$H,0))</f>
        <v>0</v>
      </c>
    </row>
    <row r="461" ht="16.5" spans="1:15">
      <c r="A461" s="17" t="s">
        <v>3869</v>
      </c>
      <c r="B461" s="47" t="s">
        <v>2120</v>
      </c>
      <c r="C461" s="48" t="s">
        <v>2121</v>
      </c>
      <c r="D461" s="46" cm="1">
        <f t="array" ref="D461">SUM(IF((LEFT('2-1 采购订单物料明细表报表导出'!$K:$K,7)=D$1)*('2-1 采购订单物料明细表报表导出'!$D:$D=$A461),'2-1 采购订单物料明细表报表导出'!$H:$H,0))</f>
        <v>0</v>
      </c>
      <c r="E461" s="46" cm="1">
        <f t="array" ref="E461">SUM(IF((LEFT('2-1 采购订单物料明细表报表导出'!$K:$K,7)=E$1)*('2-1 采购订单物料明细表报表导出'!$D:$D=$A461),'2-1 采购订单物料明细表报表导出'!$H:$H,0))</f>
        <v>0</v>
      </c>
      <c r="F461" s="46" cm="1">
        <f t="array" ref="F461">SUM(IF((LEFT('2-1 采购订单物料明细表报表导出'!$K:$K,7)=F$1)*('2-1 采购订单物料明细表报表导出'!$D:$D=$A461),'2-1 采购订单物料明细表报表导出'!$H:$H,0))</f>
        <v>0</v>
      </c>
      <c r="G461" s="46" cm="1">
        <f t="array" ref="G461">SUM(IF((LEFT('2-1 采购订单物料明细表报表导出'!$K:$K,7)=G$1)*('2-1 采购订单物料明细表报表导出'!$D:$D=$A461),'2-1 采购订单物料明细表报表导出'!$H:$H,0))</f>
        <v>0</v>
      </c>
      <c r="H461" s="46" cm="1">
        <f t="array" ref="H461">SUM(IF((LEFT('2-1 采购订单物料明细表报表导出'!$K:$K,7)=H$1)*('2-1 采购订单物料明细表报表导出'!$D:$D=$A461),'2-1 采购订单物料明细表报表导出'!$H:$H,0))</f>
        <v>0</v>
      </c>
      <c r="I461" s="46" cm="1">
        <f t="array" ref="I461">SUM(IF((LEFT('2-1 采购订单物料明细表报表导出'!$K:$K,7)=I$1)*('2-1 采购订单物料明细表报表导出'!$D:$D=$A461),'2-1 采购订单物料明细表报表导出'!$H:$H,0))</f>
        <v>0</v>
      </c>
      <c r="J461" s="46" cm="1">
        <f t="array" ref="J461">SUM(IF((LEFT('2-1 采购订单物料明细表报表导出'!$K:$K,7)=J$1)*('2-1 采购订单物料明细表报表导出'!$D:$D=$A461),'2-1 采购订单物料明细表报表导出'!$H:$H,0))</f>
        <v>0</v>
      </c>
      <c r="K461" s="46" cm="1">
        <f t="array" ref="K461">SUM(IF((LEFT('2-1 采购订单物料明细表报表导出'!$K:$K,7)=K$1)*('2-1 采购订单物料明细表报表导出'!$D:$D=$A461),'2-1 采购订单物料明细表报表导出'!$H:$H,0))</f>
        <v>0</v>
      </c>
      <c r="L461" s="46" cm="1">
        <f t="array" ref="L461">SUM(IF((LEFT('2-1 采购订单物料明细表报表导出'!$K:$K,7)=L$1)*('2-1 采购订单物料明细表报表导出'!$D:$D=$A461),'2-1 采购订单物料明细表报表导出'!$H:$H,0))</f>
        <v>0</v>
      </c>
      <c r="M461" s="46" cm="1">
        <f t="array" ref="M461">SUM(IF((LEFT('2-1 采购订单物料明细表报表导出'!$K:$K,7)=M$1)*('2-1 采购订单物料明细表报表导出'!$D:$D=$A461),'2-1 采购订单物料明细表报表导出'!$H:$H,0))</f>
        <v>0</v>
      </c>
      <c r="N461" s="46" cm="1">
        <f t="array" ref="N461">SUM(IF((LEFT('2-1 采购订单物料明细表报表导出'!$K:$K,7)=N$1)*('2-1 采购订单物料明细表报表导出'!$D:$D=$A461),'2-1 采购订单物料明细表报表导出'!$H:$H,0))</f>
        <v>0</v>
      </c>
      <c r="O461" s="46" cm="1">
        <f t="array" ref="O461">SUM(IF((LEFT('2-1 采购订单物料明细表报表导出'!$K:$K,7)=O$1)*('2-1 采购订单物料明细表报表导出'!$D:$D=$A461),'2-1 采购订单物料明细表报表导出'!$H:$H,0))</f>
        <v>0</v>
      </c>
    </row>
    <row r="462" ht="16.5" spans="1:15">
      <c r="A462" s="49" t="s">
        <v>3870</v>
      </c>
      <c r="B462" s="47" t="s">
        <v>2120</v>
      </c>
      <c r="C462" s="48" t="s">
        <v>2121</v>
      </c>
      <c r="D462" s="46" cm="1">
        <f t="array" ref="D462">SUM(IF((LEFT('2-1 采购订单物料明细表报表导出'!$K:$K,7)=D$1)*('2-1 采购订单物料明细表报表导出'!$D:$D=$A462),'2-1 采购订单物料明细表报表导出'!$H:$H,0))</f>
        <v>0</v>
      </c>
      <c r="E462" s="46" cm="1">
        <f t="array" ref="E462">SUM(IF((LEFT('2-1 采购订单物料明细表报表导出'!$K:$K,7)=E$1)*('2-1 采购订单物料明细表报表导出'!$D:$D=$A462),'2-1 采购订单物料明细表报表导出'!$H:$H,0))</f>
        <v>0</v>
      </c>
      <c r="F462" s="46" cm="1">
        <f t="array" ref="F462">SUM(IF((LEFT('2-1 采购订单物料明细表报表导出'!$K:$K,7)=F$1)*('2-1 采购订单物料明细表报表导出'!$D:$D=$A462),'2-1 采购订单物料明细表报表导出'!$H:$H,0))</f>
        <v>0</v>
      </c>
      <c r="G462" s="46" cm="1">
        <f t="array" ref="G462">SUM(IF((LEFT('2-1 采购订单物料明细表报表导出'!$K:$K,7)=G$1)*('2-1 采购订单物料明细表报表导出'!$D:$D=$A462),'2-1 采购订单物料明细表报表导出'!$H:$H,0))</f>
        <v>0</v>
      </c>
      <c r="H462" s="46" cm="1">
        <f t="array" ref="H462">SUM(IF((LEFT('2-1 采购订单物料明细表报表导出'!$K:$K,7)=H$1)*('2-1 采购订单物料明细表报表导出'!$D:$D=$A462),'2-1 采购订单物料明细表报表导出'!$H:$H,0))</f>
        <v>0</v>
      </c>
      <c r="I462" s="46" cm="1">
        <f t="array" ref="I462">SUM(IF((LEFT('2-1 采购订单物料明细表报表导出'!$K:$K,7)=I$1)*('2-1 采购订单物料明细表报表导出'!$D:$D=$A462),'2-1 采购订单物料明细表报表导出'!$H:$H,0))</f>
        <v>0</v>
      </c>
      <c r="J462" s="46" cm="1">
        <f t="array" ref="J462">SUM(IF((LEFT('2-1 采购订单物料明细表报表导出'!$K:$K,7)=J$1)*('2-1 采购订单物料明细表报表导出'!$D:$D=$A462),'2-1 采购订单物料明细表报表导出'!$H:$H,0))</f>
        <v>0</v>
      </c>
      <c r="K462" s="46" cm="1">
        <f t="array" ref="K462">SUM(IF((LEFT('2-1 采购订单物料明细表报表导出'!$K:$K,7)=K$1)*('2-1 采购订单物料明细表报表导出'!$D:$D=$A462),'2-1 采购订单物料明细表报表导出'!$H:$H,0))</f>
        <v>0</v>
      </c>
      <c r="L462" s="46" cm="1">
        <f t="array" ref="L462">SUM(IF((LEFT('2-1 采购订单物料明细表报表导出'!$K:$K,7)=L$1)*('2-1 采购订单物料明细表报表导出'!$D:$D=$A462),'2-1 采购订单物料明细表报表导出'!$H:$H,0))</f>
        <v>0</v>
      </c>
      <c r="M462" s="46" cm="1">
        <f t="array" ref="M462">SUM(IF((LEFT('2-1 采购订单物料明细表报表导出'!$K:$K,7)=M$1)*('2-1 采购订单物料明细表报表导出'!$D:$D=$A462),'2-1 采购订单物料明细表报表导出'!$H:$H,0))</f>
        <v>0</v>
      </c>
      <c r="N462" s="46" cm="1">
        <f t="array" ref="N462">SUM(IF((LEFT('2-1 采购订单物料明细表报表导出'!$K:$K,7)=N$1)*('2-1 采购订单物料明细表报表导出'!$D:$D=$A462),'2-1 采购订单物料明细表报表导出'!$H:$H,0))</f>
        <v>0</v>
      </c>
      <c r="O462" s="46" cm="1">
        <f t="array" ref="O462">SUM(IF((LEFT('2-1 采购订单物料明细表报表导出'!$K:$K,7)=O$1)*('2-1 采购订单物料明细表报表导出'!$D:$D=$A462),'2-1 采购订单物料明细表报表导出'!$H:$H,0))</f>
        <v>0</v>
      </c>
    </row>
    <row r="463" ht="16.5" spans="1:15">
      <c r="A463" s="17" t="s">
        <v>3871</v>
      </c>
      <c r="B463" s="47" t="s">
        <v>2120</v>
      </c>
      <c r="C463" s="48" t="s">
        <v>2121</v>
      </c>
      <c r="D463" s="46" cm="1">
        <f t="array" ref="D463">SUM(IF((LEFT('2-1 采购订单物料明细表报表导出'!$K:$K,7)=D$1)*('2-1 采购订单物料明细表报表导出'!$D:$D=$A463),'2-1 采购订单物料明细表报表导出'!$H:$H,0))</f>
        <v>0</v>
      </c>
      <c r="E463" s="46" cm="1">
        <f t="array" ref="E463">SUM(IF((LEFT('2-1 采购订单物料明细表报表导出'!$K:$K,7)=E$1)*('2-1 采购订单物料明细表报表导出'!$D:$D=$A463),'2-1 采购订单物料明细表报表导出'!$H:$H,0))</f>
        <v>0</v>
      </c>
      <c r="F463" s="46" cm="1">
        <f t="array" ref="F463">SUM(IF((LEFT('2-1 采购订单物料明细表报表导出'!$K:$K,7)=F$1)*('2-1 采购订单物料明细表报表导出'!$D:$D=$A463),'2-1 采购订单物料明细表报表导出'!$H:$H,0))</f>
        <v>0</v>
      </c>
      <c r="G463" s="46" cm="1">
        <f t="array" ref="G463">SUM(IF((LEFT('2-1 采购订单物料明细表报表导出'!$K:$K,7)=G$1)*('2-1 采购订单物料明细表报表导出'!$D:$D=$A463),'2-1 采购订单物料明细表报表导出'!$H:$H,0))</f>
        <v>0</v>
      </c>
      <c r="H463" s="46" cm="1">
        <f t="array" ref="H463">SUM(IF((LEFT('2-1 采购订单物料明细表报表导出'!$K:$K,7)=H$1)*('2-1 采购订单物料明细表报表导出'!$D:$D=$A463),'2-1 采购订单物料明细表报表导出'!$H:$H,0))</f>
        <v>0</v>
      </c>
      <c r="I463" s="46" cm="1">
        <f t="array" ref="I463">SUM(IF((LEFT('2-1 采购订单物料明细表报表导出'!$K:$K,7)=I$1)*('2-1 采购订单物料明细表报表导出'!$D:$D=$A463),'2-1 采购订单物料明细表报表导出'!$H:$H,0))</f>
        <v>0</v>
      </c>
      <c r="J463" s="46" cm="1">
        <f t="array" ref="J463">SUM(IF((LEFT('2-1 采购订单物料明细表报表导出'!$K:$K,7)=J$1)*('2-1 采购订单物料明细表报表导出'!$D:$D=$A463),'2-1 采购订单物料明细表报表导出'!$H:$H,0))</f>
        <v>0</v>
      </c>
      <c r="K463" s="46" cm="1">
        <f t="array" ref="K463">SUM(IF((LEFT('2-1 采购订单物料明细表报表导出'!$K:$K,7)=K$1)*('2-1 采购订单物料明细表报表导出'!$D:$D=$A463),'2-1 采购订单物料明细表报表导出'!$H:$H,0))</f>
        <v>0</v>
      </c>
      <c r="L463" s="46" cm="1">
        <f t="array" ref="L463">SUM(IF((LEFT('2-1 采购订单物料明细表报表导出'!$K:$K,7)=L$1)*('2-1 采购订单物料明细表报表导出'!$D:$D=$A463),'2-1 采购订单物料明细表报表导出'!$H:$H,0))</f>
        <v>0</v>
      </c>
      <c r="M463" s="46" cm="1">
        <f t="array" ref="M463">SUM(IF((LEFT('2-1 采购订单物料明细表报表导出'!$K:$K,7)=M$1)*('2-1 采购订单物料明细表报表导出'!$D:$D=$A463),'2-1 采购订单物料明细表报表导出'!$H:$H,0))</f>
        <v>0</v>
      </c>
      <c r="N463" s="46" cm="1">
        <f t="array" ref="N463">SUM(IF((LEFT('2-1 采购订单物料明细表报表导出'!$K:$K,7)=N$1)*('2-1 采购订单物料明细表报表导出'!$D:$D=$A463),'2-1 采购订单物料明细表报表导出'!$H:$H,0))</f>
        <v>0</v>
      </c>
      <c r="O463" s="46" cm="1">
        <f t="array" ref="O463">SUM(IF((LEFT('2-1 采购订单物料明细表报表导出'!$K:$K,7)=O$1)*('2-1 采购订单物料明细表报表导出'!$D:$D=$A463),'2-1 采购订单物料明细表报表导出'!$H:$H,0))</f>
        <v>0</v>
      </c>
    </row>
    <row r="464" ht="16.5" spans="1:15">
      <c r="A464" s="17" t="s">
        <v>3872</v>
      </c>
      <c r="B464" s="47" t="s">
        <v>2120</v>
      </c>
      <c r="C464" s="48" t="s">
        <v>2121</v>
      </c>
      <c r="D464" s="46" cm="1">
        <f t="array" ref="D464">SUM(IF((LEFT('2-1 采购订单物料明细表报表导出'!$K:$K,7)=D$1)*('2-1 采购订单物料明细表报表导出'!$D:$D=$A464),'2-1 采购订单物料明细表报表导出'!$H:$H,0))</f>
        <v>0</v>
      </c>
      <c r="E464" s="46" cm="1">
        <f t="array" ref="E464">SUM(IF((LEFT('2-1 采购订单物料明细表报表导出'!$K:$K,7)=E$1)*('2-1 采购订单物料明细表报表导出'!$D:$D=$A464),'2-1 采购订单物料明细表报表导出'!$H:$H,0))</f>
        <v>0</v>
      </c>
      <c r="F464" s="46" cm="1">
        <f t="array" ref="F464">SUM(IF((LEFT('2-1 采购订单物料明细表报表导出'!$K:$K,7)=F$1)*('2-1 采购订单物料明细表报表导出'!$D:$D=$A464),'2-1 采购订单物料明细表报表导出'!$H:$H,0))</f>
        <v>0</v>
      </c>
      <c r="G464" s="46" cm="1">
        <f t="array" ref="G464">SUM(IF((LEFT('2-1 采购订单物料明细表报表导出'!$K:$K,7)=G$1)*('2-1 采购订单物料明细表报表导出'!$D:$D=$A464),'2-1 采购订单物料明细表报表导出'!$H:$H,0))</f>
        <v>0</v>
      </c>
      <c r="H464" s="46" cm="1">
        <f t="array" ref="H464">SUM(IF((LEFT('2-1 采购订单物料明细表报表导出'!$K:$K,7)=H$1)*('2-1 采购订单物料明细表报表导出'!$D:$D=$A464),'2-1 采购订单物料明细表报表导出'!$H:$H,0))</f>
        <v>0</v>
      </c>
      <c r="I464" s="46" cm="1">
        <f t="array" ref="I464">SUM(IF((LEFT('2-1 采购订单物料明细表报表导出'!$K:$K,7)=I$1)*('2-1 采购订单物料明细表报表导出'!$D:$D=$A464),'2-1 采购订单物料明细表报表导出'!$H:$H,0))</f>
        <v>0</v>
      </c>
      <c r="J464" s="46" cm="1">
        <f t="array" ref="J464">SUM(IF((LEFT('2-1 采购订单物料明细表报表导出'!$K:$K,7)=J$1)*('2-1 采购订单物料明细表报表导出'!$D:$D=$A464),'2-1 采购订单物料明细表报表导出'!$H:$H,0))</f>
        <v>0</v>
      </c>
      <c r="K464" s="46" cm="1">
        <f t="array" ref="K464">SUM(IF((LEFT('2-1 采购订单物料明细表报表导出'!$K:$K,7)=K$1)*('2-1 采购订单物料明细表报表导出'!$D:$D=$A464),'2-1 采购订单物料明细表报表导出'!$H:$H,0))</f>
        <v>0</v>
      </c>
      <c r="L464" s="46" cm="1">
        <f t="array" ref="L464">SUM(IF((LEFT('2-1 采购订单物料明细表报表导出'!$K:$K,7)=L$1)*('2-1 采购订单物料明细表报表导出'!$D:$D=$A464),'2-1 采购订单物料明细表报表导出'!$H:$H,0))</f>
        <v>0</v>
      </c>
      <c r="M464" s="46" cm="1">
        <f t="array" ref="M464">SUM(IF((LEFT('2-1 采购订单物料明细表报表导出'!$K:$K,7)=M$1)*('2-1 采购订单物料明细表报表导出'!$D:$D=$A464),'2-1 采购订单物料明细表报表导出'!$H:$H,0))</f>
        <v>0</v>
      </c>
      <c r="N464" s="46" cm="1">
        <f t="array" ref="N464">SUM(IF((LEFT('2-1 采购订单物料明细表报表导出'!$K:$K,7)=N$1)*('2-1 采购订单物料明细表报表导出'!$D:$D=$A464),'2-1 采购订单物料明细表报表导出'!$H:$H,0))</f>
        <v>0</v>
      </c>
      <c r="O464" s="46" cm="1">
        <f t="array" ref="O464">SUM(IF((LEFT('2-1 采购订单物料明细表报表导出'!$K:$K,7)=O$1)*('2-1 采购订单物料明细表报表导出'!$D:$D=$A464),'2-1 采购订单物料明细表报表导出'!$H:$H,0))</f>
        <v>0</v>
      </c>
    </row>
    <row r="465" ht="16.5" spans="1:15">
      <c r="A465" s="17" t="s">
        <v>3873</v>
      </c>
      <c r="B465" s="47" t="s">
        <v>2120</v>
      </c>
      <c r="C465" s="48" t="s">
        <v>2121</v>
      </c>
      <c r="D465" s="46" cm="1">
        <f t="array" ref="D465">SUM(IF((LEFT('2-1 采购订单物料明细表报表导出'!$K:$K,7)=D$1)*('2-1 采购订单物料明细表报表导出'!$D:$D=$A465),'2-1 采购订单物料明细表报表导出'!$H:$H,0))</f>
        <v>0</v>
      </c>
      <c r="E465" s="46" cm="1">
        <f t="array" ref="E465">SUM(IF((LEFT('2-1 采购订单物料明细表报表导出'!$K:$K,7)=E$1)*('2-1 采购订单物料明细表报表导出'!$D:$D=$A465),'2-1 采购订单物料明细表报表导出'!$H:$H,0))</f>
        <v>0</v>
      </c>
      <c r="F465" s="46" cm="1">
        <f t="array" ref="F465">SUM(IF((LEFT('2-1 采购订单物料明细表报表导出'!$K:$K,7)=F$1)*('2-1 采购订单物料明细表报表导出'!$D:$D=$A465),'2-1 采购订单物料明细表报表导出'!$H:$H,0))</f>
        <v>0</v>
      </c>
      <c r="G465" s="46" cm="1">
        <f t="array" ref="G465">SUM(IF((LEFT('2-1 采购订单物料明细表报表导出'!$K:$K,7)=G$1)*('2-1 采购订单物料明细表报表导出'!$D:$D=$A465),'2-1 采购订单物料明细表报表导出'!$H:$H,0))</f>
        <v>0</v>
      </c>
      <c r="H465" s="46" cm="1">
        <f t="array" ref="H465">SUM(IF((LEFT('2-1 采购订单物料明细表报表导出'!$K:$K,7)=H$1)*('2-1 采购订单物料明细表报表导出'!$D:$D=$A465),'2-1 采购订单物料明细表报表导出'!$H:$H,0))</f>
        <v>0</v>
      </c>
      <c r="I465" s="46" cm="1">
        <f t="array" ref="I465">SUM(IF((LEFT('2-1 采购订单物料明细表报表导出'!$K:$K,7)=I$1)*('2-1 采购订单物料明细表报表导出'!$D:$D=$A465),'2-1 采购订单物料明细表报表导出'!$H:$H,0))</f>
        <v>0</v>
      </c>
      <c r="J465" s="46" cm="1">
        <f t="array" ref="J465">SUM(IF((LEFT('2-1 采购订单物料明细表报表导出'!$K:$K,7)=J$1)*('2-1 采购订单物料明细表报表导出'!$D:$D=$A465),'2-1 采购订单物料明细表报表导出'!$H:$H,0))</f>
        <v>0</v>
      </c>
      <c r="K465" s="46" cm="1">
        <f t="array" ref="K465">SUM(IF((LEFT('2-1 采购订单物料明细表报表导出'!$K:$K,7)=K$1)*('2-1 采购订单物料明细表报表导出'!$D:$D=$A465),'2-1 采购订单物料明细表报表导出'!$H:$H,0))</f>
        <v>0</v>
      </c>
      <c r="L465" s="46" cm="1">
        <f t="array" ref="L465">SUM(IF((LEFT('2-1 采购订单物料明细表报表导出'!$K:$K,7)=L$1)*('2-1 采购订单物料明细表报表导出'!$D:$D=$A465),'2-1 采购订单物料明细表报表导出'!$H:$H,0))</f>
        <v>0</v>
      </c>
      <c r="M465" s="46" cm="1">
        <f t="array" ref="M465">SUM(IF((LEFT('2-1 采购订单物料明细表报表导出'!$K:$K,7)=M$1)*('2-1 采购订单物料明细表报表导出'!$D:$D=$A465),'2-1 采购订单物料明细表报表导出'!$H:$H,0))</f>
        <v>0</v>
      </c>
      <c r="N465" s="46" cm="1">
        <f t="array" ref="N465">SUM(IF((LEFT('2-1 采购订单物料明细表报表导出'!$K:$K,7)=N$1)*('2-1 采购订单物料明细表报表导出'!$D:$D=$A465),'2-1 采购订单物料明细表报表导出'!$H:$H,0))</f>
        <v>0</v>
      </c>
      <c r="O465" s="46" cm="1">
        <f t="array" ref="O465">SUM(IF((LEFT('2-1 采购订单物料明细表报表导出'!$K:$K,7)=O$1)*('2-1 采购订单物料明细表报表导出'!$D:$D=$A465),'2-1 采购订单物料明细表报表导出'!$H:$H,0))</f>
        <v>0</v>
      </c>
    </row>
    <row r="466" ht="16.5" spans="1:15">
      <c r="A466" s="17" t="s">
        <v>3874</v>
      </c>
      <c r="B466" s="47" t="s">
        <v>2120</v>
      </c>
      <c r="C466" s="48" t="s">
        <v>2121</v>
      </c>
      <c r="D466" s="46" cm="1">
        <f t="array" ref="D466">SUM(IF((LEFT('2-1 采购订单物料明细表报表导出'!$K:$K,7)=D$1)*('2-1 采购订单物料明细表报表导出'!$D:$D=$A466),'2-1 采购订单物料明细表报表导出'!$H:$H,0))</f>
        <v>0</v>
      </c>
      <c r="E466" s="46" cm="1">
        <f t="array" ref="E466">SUM(IF((LEFT('2-1 采购订单物料明细表报表导出'!$K:$K,7)=E$1)*('2-1 采购订单物料明细表报表导出'!$D:$D=$A466),'2-1 采购订单物料明细表报表导出'!$H:$H,0))</f>
        <v>0</v>
      </c>
      <c r="F466" s="46" cm="1">
        <f t="array" ref="F466">SUM(IF((LEFT('2-1 采购订单物料明细表报表导出'!$K:$K,7)=F$1)*('2-1 采购订单物料明细表报表导出'!$D:$D=$A466),'2-1 采购订单物料明细表报表导出'!$H:$H,0))</f>
        <v>0</v>
      </c>
      <c r="G466" s="46" cm="1">
        <f t="array" ref="G466">SUM(IF((LEFT('2-1 采购订单物料明细表报表导出'!$K:$K,7)=G$1)*('2-1 采购订单物料明细表报表导出'!$D:$D=$A466),'2-1 采购订单物料明细表报表导出'!$H:$H,0))</f>
        <v>0</v>
      </c>
      <c r="H466" s="46" cm="1">
        <f t="array" ref="H466">SUM(IF((LEFT('2-1 采购订单物料明细表报表导出'!$K:$K,7)=H$1)*('2-1 采购订单物料明细表报表导出'!$D:$D=$A466),'2-1 采购订单物料明细表报表导出'!$H:$H,0))</f>
        <v>0</v>
      </c>
      <c r="I466" s="46" cm="1">
        <f t="array" ref="I466">SUM(IF((LEFT('2-1 采购订单物料明细表报表导出'!$K:$K,7)=I$1)*('2-1 采购订单物料明细表报表导出'!$D:$D=$A466),'2-1 采购订单物料明细表报表导出'!$H:$H,0))</f>
        <v>0</v>
      </c>
      <c r="J466" s="46" cm="1">
        <f t="array" ref="J466">SUM(IF((LEFT('2-1 采购订单物料明细表报表导出'!$K:$K,7)=J$1)*('2-1 采购订单物料明细表报表导出'!$D:$D=$A466),'2-1 采购订单物料明细表报表导出'!$H:$H,0))</f>
        <v>0</v>
      </c>
      <c r="K466" s="46" cm="1">
        <f t="array" ref="K466">SUM(IF((LEFT('2-1 采购订单物料明细表报表导出'!$K:$K,7)=K$1)*('2-1 采购订单物料明细表报表导出'!$D:$D=$A466),'2-1 采购订单物料明细表报表导出'!$H:$H,0))</f>
        <v>0</v>
      </c>
      <c r="L466" s="46" cm="1">
        <f t="array" ref="L466">SUM(IF((LEFT('2-1 采购订单物料明细表报表导出'!$K:$K,7)=L$1)*('2-1 采购订单物料明细表报表导出'!$D:$D=$A466),'2-1 采购订单物料明细表报表导出'!$H:$H,0))</f>
        <v>0</v>
      </c>
      <c r="M466" s="46" cm="1">
        <f t="array" ref="M466">SUM(IF((LEFT('2-1 采购订单物料明细表报表导出'!$K:$K,7)=M$1)*('2-1 采购订单物料明细表报表导出'!$D:$D=$A466),'2-1 采购订单物料明细表报表导出'!$H:$H,0))</f>
        <v>0</v>
      </c>
      <c r="N466" s="46" cm="1">
        <f t="array" ref="N466">SUM(IF((LEFT('2-1 采购订单物料明细表报表导出'!$K:$K,7)=N$1)*('2-1 采购订单物料明细表报表导出'!$D:$D=$A466),'2-1 采购订单物料明细表报表导出'!$H:$H,0))</f>
        <v>0</v>
      </c>
      <c r="O466" s="46" cm="1">
        <f t="array" ref="O466">SUM(IF((LEFT('2-1 采购订单物料明细表报表导出'!$K:$K,7)=O$1)*('2-1 采购订单物料明细表报表导出'!$D:$D=$A466),'2-1 采购订单物料明细表报表导出'!$H:$H,0))</f>
        <v>0</v>
      </c>
    </row>
    <row r="467" ht="16.5" spans="1:15">
      <c r="A467" s="17" t="s">
        <v>3875</v>
      </c>
      <c r="B467" s="47" t="s">
        <v>2120</v>
      </c>
      <c r="C467" s="48" t="s">
        <v>2121</v>
      </c>
      <c r="D467" s="46" cm="1">
        <f t="array" ref="D467">SUM(IF((LEFT('2-1 采购订单物料明细表报表导出'!$K:$K,7)=D$1)*('2-1 采购订单物料明细表报表导出'!$D:$D=$A467),'2-1 采购订单物料明细表报表导出'!$H:$H,0))</f>
        <v>0</v>
      </c>
      <c r="E467" s="46" cm="1">
        <f t="array" ref="E467">SUM(IF((LEFT('2-1 采购订单物料明细表报表导出'!$K:$K,7)=E$1)*('2-1 采购订单物料明细表报表导出'!$D:$D=$A467),'2-1 采购订单物料明细表报表导出'!$H:$H,0))</f>
        <v>0</v>
      </c>
      <c r="F467" s="46" cm="1">
        <f t="array" ref="F467">SUM(IF((LEFT('2-1 采购订单物料明细表报表导出'!$K:$K,7)=F$1)*('2-1 采购订单物料明细表报表导出'!$D:$D=$A467),'2-1 采购订单物料明细表报表导出'!$H:$H,0))</f>
        <v>0</v>
      </c>
      <c r="G467" s="46" cm="1">
        <f t="array" ref="G467">SUM(IF((LEFT('2-1 采购订单物料明细表报表导出'!$K:$K,7)=G$1)*('2-1 采购订单物料明细表报表导出'!$D:$D=$A467),'2-1 采购订单物料明细表报表导出'!$H:$H,0))</f>
        <v>0</v>
      </c>
      <c r="H467" s="46" cm="1">
        <f t="array" ref="H467">SUM(IF((LEFT('2-1 采购订单物料明细表报表导出'!$K:$K,7)=H$1)*('2-1 采购订单物料明细表报表导出'!$D:$D=$A467),'2-1 采购订单物料明细表报表导出'!$H:$H,0))</f>
        <v>0</v>
      </c>
      <c r="I467" s="46" cm="1">
        <f t="array" ref="I467">SUM(IF((LEFT('2-1 采购订单物料明细表报表导出'!$K:$K,7)=I$1)*('2-1 采购订单物料明细表报表导出'!$D:$D=$A467),'2-1 采购订单物料明细表报表导出'!$H:$H,0))</f>
        <v>0</v>
      </c>
      <c r="J467" s="46" cm="1">
        <f t="array" ref="J467">SUM(IF((LEFT('2-1 采购订单物料明细表报表导出'!$K:$K,7)=J$1)*('2-1 采购订单物料明细表报表导出'!$D:$D=$A467),'2-1 采购订单物料明细表报表导出'!$H:$H,0))</f>
        <v>0</v>
      </c>
      <c r="K467" s="46" cm="1">
        <f t="array" ref="K467">SUM(IF((LEFT('2-1 采购订单物料明细表报表导出'!$K:$K,7)=K$1)*('2-1 采购订单物料明细表报表导出'!$D:$D=$A467),'2-1 采购订单物料明细表报表导出'!$H:$H,0))</f>
        <v>0</v>
      </c>
      <c r="L467" s="46" cm="1">
        <f t="array" ref="L467">SUM(IF((LEFT('2-1 采购订单物料明细表报表导出'!$K:$K,7)=L$1)*('2-1 采购订单物料明细表报表导出'!$D:$D=$A467),'2-1 采购订单物料明细表报表导出'!$H:$H,0))</f>
        <v>0</v>
      </c>
      <c r="M467" s="46" cm="1">
        <f t="array" ref="M467">SUM(IF((LEFT('2-1 采购订单物料明细表报表导出'!$K:$K,7)=M$1)*('2-1 采购订单物料明细表报表导出'!$D:$D=$A467),'2-1 采购订单物料明细表报表导出'!$H:$H,0))</f>
        <v>0</v>
      </c>
      <c r="N467" s="46" cm="1">
        <f t="array" ref="N467">SUM(IF((LEFT('2-1 采购订单物料明细表报表导出'!$K:$K,7)=N$1)*('2-1 采购订单物料明细表报表导出'!$D:$D=$A467),'2-1 采购订单物料明细表报表导出'!$H:$H,0))</f>
        <v>0</v>
      </c>
      <c r="O467" s="46" cm="1">
        <f t="array" ref="O467">SUM(IF((LEFT('2-1 采购订单物料明细表报表导出'!$K:$K,7)=O$1)*('2-1 采购订单物料明细表报表导出'!$D:$D=$A467),'2-1 采购订单物料明细表报表导出'!$H:$H,0))</f>
        <v>0</v>
      </c>
    </row>
    <row r="468" ht="16.5" spans="1:15">
      <c r="A468" s="17" t="s">
        <v>3876</v>
      </c>
      <c r="B468" s="47" t="s">
        <v>2120</v>
      </c>
      <c r="C468" s="48" t="s">
        <v>2121</v>
      </c>
      <c r="D468" s="46" cm="1">
        <f t="array" ref="D468">SUM(IF((LEFT('2-1 采购订单物料明细表报表导出'!$K:$K,7)=D$1)*('2-1 采购订单物料明细表报表导出'!$D:$D=$A468),'2-1 采购订单物料明细表报表导出'!$H:$H,0))</f>
        <v>0</v>
      </c>
      <c r="E468" s="46" cm="1">
        <f t="array" ref="E468">SUM(IF((LEFT('2-1 采购订单物料明细表报表导出'!$K:$K,7)=E$1)*('2-1 采购订单物料明细表报表导出'!$D:$D=$A468),'2-1 采购订单物料明细表报表导出'!$H:$H,0))</f>
        <v>0</v>
      </c>
      <c r="F468" s="46" cm="1">
        <f t="array" ref="F468">SUM(IF((LEFT('2-1 采购订单物料明细表报表导出'!$K:$K,7)=F$1)*('2-1 采购订单物料明细表报表导出'!$D:$D=$A468),'2-1 采购订单物料明细表报表导出'!$H:$H,0))</f>
        <v>0</v>
      </c>
      <c r="G468" s="46" cm="1">
        <f t="array" ref="G468">SUM(IF((LEFT('2-1 采购订单物料明细表报表导出'!$K:$K,7)=G$1)*('2-1 采购订单物料明细表报表导出'!$D:$D=$A468),'2-1 采购订单物料明细表报表导出'!$H:$H,0))</f>
        <v>0</v>
      </c>
      <c r="H468" s="46" cm="1">
        <f t="array" ref="H468">SUM(IF((LEFT('2-1 采购订单物料明细表报表导出'!$K:$K,7)=H$1)*('2-1 采购订单物料明细表报表导出'!$D:$D=$A468),'2-1 采购订单物料明细表报表导出'!$H:$H,0))</f>
        <v>0</v>
      </c>
      <c r="I468" s="46" cm="1">
        <f t="array" ref="I468">SUM(IF((LEFT('2-1 采购订单物料明细表报表导出'!$K:$K,7)=I$1)*('2-1 采购订单物料明细表报表导出'!$D:$D=$A468),'2-1 采购订单物料明细表报表导出'!$H:$H,0))</f>
        <v>0</v>
      </c>
      <c r="J468" s="46" cm="1">
        <f t="array" ref="J468">SUM(IF((LEFT('2-1 采购订单物料明细表报表导出'!$K:$K,7)=J$1)*('2-1 采购订单物料明细表报表导出'!$D:$D=$A468),'2-1 采购订单物料明细表报表导出'!$H:$H,0))</f>
        <v>0</v>
      </c>
      <c r="K468" s="46" cm="1">
        <f t="array" ref="K468">SUM(IF((LEFT('2-1 采购订单物料明细表报表导出'!$K:$K,7)=K$1)*('2-1 采购订单物料明细表报表导出'!$D:$D=$A468),'2-1 采购订单物料明细表报表导出'!$H:$H,0))</f>
        <v>0</v>
      </c>
      <c r="L468" s="46" cm="1">
        <f t="array" ref="L468">SUM(IF((LEFT('2-1 采购订单物料明细表报表导出'!$K:$K,7)=L$1)*('2-1 采购订单物料明细表报表导出'!$D:$D=$A468),'2-1 采购订单物料明细表报表导出'!$H:$H,0))</f>
        <v>0</v>
      </c>
      <c r="M468" s="46" cm="1">
        <f t="array" ref="M468">SUM(IF((LEFT('2-1 采购订单物料明细表报表导出'!$K:$K,7)=M$1)*('2-1 采购订单物料明细表报表导出'!$D:$D=$A468),'2-1 采购订单物料明细表报表导出'!$H:$H,0))</f>
        <v>0</v>
      </c>
      <c r="N468" s="46" cm="1">
        <f t="array" ref="N468">SUM(IF((LEFT('2-1 采购订单物料明细表报表导出'!$K:$K,7)=N$1)*('2-1 采购订单物料明细表报表导出'!$D:$D=$A468),'2-1 采购订单物料明细表报表导出'!$H:$H,0))</f>
        <v>0</v>
      </c>
      <c r="O468" s="46" cm="1">
        <f t="array" ref="O468">SUM(IF((LEFT('2-1 采购订单物料明细表报表导出'!$K:$K,7)=O$1)*('2-1 采购订单物料明细表报表导出'!$D:$D=$A468),'2-1 采购订单物料明细表报表导出'!$H:$H,0))</f>
        <v>0</v>
      </c>
    </row>
    <row r="469" ht="16.5" spans="1:15">
      <c r="A469" s="17" t="s">
        <v>3877</v>
      </c>
      <c r="B469" s="47" t="s">
        <v>2120</v>
      </c>
      <c r="C469" s="48" t="s">
        <v>2121</v>
      </c>
      <c r="D469" s="46" cm="1">
        <f t="array" ref="D469">SUM(IF((LEFT('2-1 采购订单物料明细表报表导出'!$K:$K,7)=D$1)*('2-1 采购订单物料明细表报表导出'!$D:$D=$A469),'2-1 采购订单物料明细表报表导出'!$H:$H,0))</f>
        <v>0</v>
      </c>
      <c r="E469" s="46" cm="1">
        <f t="array" ref="E469">SUM(IF((LEFT('2-1 采购订单物料明细表报表导出'!$K:$K,7)=E$1)*('2-1 采购订单物料明细表报表导出'!$D:$D=$A469),'2-1 采购订单物料明细表报表导出'!$H:$H,0))</f>
        <v>0</v>
      </c>
      <c r="F469" s="46" cm="1">
        <f t="array" ref="F469">SUM(IF((LEFT('2-1 采购订单物料明细表报表导出'!$K:$K,7)=F$1)*('2-1 采购订单物料明细表报表导出'!$D:$D=$A469),'2-1 采购订单物料明细表报表导出'!$H:$H,0))</f>
        <v>0</v>
      </c>
      <c r="G469" s="46" cm="1">
        <f t="array" ref="G469">SUM(IF((LEFT('2-1 采购订单物料明细表报表导出'!$K:$K,7)=G$1)*('2-1 采购订单物料明细表报表导出'!$D:$D=$A469),'2-1 采购订单物料明细表报表导出'!$H:$H,0))</f>
        <v>0</v>
      </c>
      <c r="H469" s="46" cm="1">
        <f t="array" ref="H469">SUM(IF((LEFT('2-1 采购订单物料明细表报表导出'!$K:$K,7)=H$1)*('2-1 采购订单物料明细表报表导出'!$D:$D=$A469),'2-1 采购订单物料明细表报表导出'!$H:$H,0))</f>
        <v>0</v>
      </c>
      <c r="I469" s="46" cm="1">
        <f t="array" ref="I469">SUM(IF((LEFT('2-1 采购订单物料明细表报表导出'!$K:$K,7)=I$1)*('2-1 采购订单物料明细表报表导出'!$D:$D=$A469),'2-1 采购订单物料明细表报表导出'!$H:$H,0))</f>
        <v>0</v>
      </c>
      <c r="J469" s="46" cm="1">
        <f t="array" ref="J469">SUM(IF((LEFT('2-1 采购订单物料明细表报表导出'!$K:$K,7)=J$1)*('2-1 采购订单物料明细表报表导出'!$D:$D=$A469),'2-1 采购订单物料明细表报表导出'!$H:$H,0))</f>
        <v>0</v>
      </c>
      <c r="K469" s="46" cm="1">
        <f t="array" ref="K469">SUM(IF((LEFT('2-1 采购订单物料明细表报表导出'!$K:$K,7)=K$1)*('2-1 采购订单物料明细表报表导出'!$D:$D=$A469),'2-1 采购订单物料明细表报表导出'!$H:$H,0))</f>
        <v>0</v>
      </c>
      <c r="L469" s="46" cm="1">
        <f t="array" ref="L469">SUM(IF((LEFT('2-1 采购订单物料明细表报表导出'!$K:$K,7)=L$1)*('2-1 采购订单物料明细表报表导出'!$D:$D=$A469),'2-1 采购订单物料明细表报表导出'!$H:$H,0))</f>
        <v>0</v>
      </c>
      <c r="M469" s="46" cm="1">
        <f t="array" ref="M469">SUM(IF((LEFT('2-1 采购订单物料明细表报表导出'!$K:$K,7)=M$1)*('2-1 采购订单物料明细表报表导出'!$D:$D=$A469),'2-1 采购订单物料明细表报表导出'!$H:$H,0))</f>
        <v>0</v>
      </c>
      <c r="N469" s="46" cm="1">
        <f t="array" ref="N469">SUM(IF((LEFT('2-1 采购订单物料明细表报表导出'!$K:$K,7)=N$1)*('2-1 采购订单物料明细表报表导出'!$D:$D=$A469),'2-1 采购订单物料明细表报表导出'!$H:$H,0))</f>
        <v>0</v>
      </c>
      <c r="O469" s="46" cm="1">
        <f t="array" ref="O469">SUM(IF((LEFT('2-1 采购订单物料明细表报表导出'!$K:$K,7)=O$1)*('2-1 采购订单物料明细表报表导出'!$D:$D=$A469),'2-1 采购订单物料明细表报表导出'!$H:$H,0))</f>
        <v>0</v>
      </c>
    </row>
    <row r="470" ht="16.5" spans="1:15">
      <c r="A470" s="17" t="s">
        <v>3878</v>
      </c>
      <c r="B470" s="47" t="s">
        <v>2120</v>
      </c>
      <c r="C470" s="48" t="s">
        <v>2121</v>
      </c>
      <c r="D470" s="46" cm="1">
        <f t="array" ref="D470">SUM(IF((LEFT('2-1 采购订单物料明细表报表导出'!$K:$K,7)=D$1)*('2-1 采购订单物料明细表报表导出'!$D:$D=$A470),'2-1 采购订单物料明细表报表导出'!$H:$H,0))</f>
        <v>0</v>
      </c>
      <c r="E470" s="46" cm="1">
        <f t="array" ref="E470">SUM(IF((LEFT('2-1 采购订单物料明细表报表导出'!$K:$K,7)=E$1)*('2-1 采购订单物料明细表报表导出'!$D:$D=$A470),'2-1 采购订单物料明细表报表导出'!$H:$H,0))</f>
        <v>0</v>
      </c>
      <c r="F470" s="46" cm="1">
        <f t="array" ref="F470">SUM(IF((LEFT('2-1 采购订单物料明细表报表导出'!$K:$K,7)=F$1)*('2-1 采购订单物料明细表报表导出'!$D:$D=$A470),'2-1 采购订单物料明细表报表导出'!$H:$H,0))</f>
        <v>0</v>
      </c>
      <c r="G470" s="46" cm="1">
        <f t="array" ref="G470">SUM(IF((LEFT('2-1 采购订单物料明细表报表导出'!$K:$K,7)=G$1)*('2-1 采购订单物料明细表报表导出'!$D:$D=$A470),'2-1 采购订单物料明细表报表导出'!$H:$H,0))</f>
        <v>0</v>
      </c>
      <c r="H470" s="46" cm="1">
        <f t="array" ref="H470">SUM(IF((LEFT('2-1 采购订单物料明细表报表导出'!$K:$K,7)=H$1)*('2-1 采购订单物料明细表报表导出'!$D:$D=$A470),'2-1 采购订单物料明细表报表导出'!$H:$H,0))</f>
        <v>0</v>
      </c>
      <c r="I470" s="46" cm="1">
        <f t="array" ref="I470">SUM(IF((LEFT('2-1 采购订单物料明细表报表导出'!$K:$K,7)=I$1)*('2-1 采购订单物料明细表报表导出'!$D:$D=$A470),'2-1 采购订单物料明细表报表导出'!$H:$H,0))</f>
        <v>0</v>
      </c>
      <c r="J470" s="46" cm="1">
        <f t="array" ref="J470">SUM(IF((LEFT('2-1 采购订单物料明细表报表导出'!$K:$K,7)=J$1)*('2-1 采购订单物料明细表报表导出'!$D:$D=$A470),'2-1 采购订单物料明细表报表导出'!$H:$H,0))</f>
        <v>0</v>
      </c>
      <c r="K470" s="46" cm="1">
        <f t="array" ref="K470">SUM(IF((LEFT('2-1 采购订单物料明细表报表导出'!$K:$K,7)=K$1)*('2-1 采购订单物料明细表报表导出'!$D:$D=$A470),'2-1 采购订单物料明细表报表导出'!$H:$H,0))</f>
        <v>0</v>
      </c>
      <c r="L470" s="46" cm="1">
        <f t="array" ref="L470">SUM(IF((LEFT('2-1 采购订单物料明细表报表导出'!$K:$K,7)=L$1)*('2-1 采购订单物料明细表报表导出'!$D:$D=$A470),'2-1 采购订单物料明细表报表导出'!$H:$H,0))</f>
        <v>0</v>
      </c>
      <c r="M470" s="46" cm="1">
        <f t="array" ref="M470">SUM(IF((LEFT('2-1 采购订单物料明细表报表导出'!$K:$K,7)=M$1)*('2-1 采购订单物料明细表报表导出'!$D:$D=$A470),'2-1 采购订单物料明细表报表导出'!$H:$H,0))</f>
        <v>0</v>
      </c>
      <c r="N470" s="46" cm="1">
        <f t="array" ref="N470">SUM(IF((LEFT('2-1 采购订单物料明细表报表导出'!$K:$K,7)=N$1)*('2-1 采购订单物料明细表报表导出'!$D:$D=$A470),'2-1 采购订单物料明细表报表导出'!$H:$H,0))</f>
        <v>0</v>
      </c>
      <c r="O470" s="46" cm="1">
        <f t="array" ref="O470">SUM(IF((LEFT('2-1 采购订单物料明细表报表导出'!$K:$K,7)=O$1)*('2-1 采购订单物料明细表报表导出'!$D:$D=$A470),'2-1 采购订单物料明细表报表导出'!$H:$H,0))</f>
        <v>0</v>
      </c>
    </row>
    <row r="471" ht="16.5" spans="1:15">
      <c r="A471" s="17" t="s">
        <v>3879</v>
      </c>
      <c r="B471" s="47" t="s">
        <v>2120</v>
      </c>
      <c r="C471" s="48" t="s">
        <v>2121</v>
      </c>
      <c r="D471" s="46" cm="1">
        <f t="array" ref="D471">SUM(IF((LEFT('2-1 采购订单物料明细表报表导出'!$K:$K,7)=D$1)*('2-1 采购订单物料明细表报表导出'!$D:$D=$A471),'2-1 采购订单物料明细表报表导出'!$H:$H,0))</f>
        <v>0</v>
      </c>
      <c r="E471" s="46" cm="1">
        <f t="array" ref="E471">SUM(IF((LEFT('2-1 采购订单物料明细表报表导出'!$K:$K,7)=E$1)*('2-1 采购订单物料明细表报表导出'!$D:$D=$A471),'2-1 采购订单物料明细表报表导出'!$H:$H,0))</f>
        <v>0</v>
      </c>
      <c r="F471" s="46" cm="1">
        <f t="array" ref="F471">SUM(IF((LEFT('2-1 采购订单物料明细表报表导出'!$K:$K,7)=F$1)*('2-1 采购订单物料明细表报表导出'!$D:$D=$A471),'2-1 采购订单物料明细表报表导出'!$H:$H,0))</f>
        <v>0</v>
      </c>
      <c r="G471" s="46" cm="1">
        <f t="array" ref="G471">SUM(IF((LEFT('2-1 采购订单物料明细表报表导出'!$K:$K,7)=G$1)*('2-1 采购订单物料明细表报表导出'!$D:$D=$A471),'2-1 采购订单物料明细表报表导出'!$H:$H,0))</f>
        <v>0</v>
      </c>
      <c r="H471" s="46" cm="1">
        <f t="array" ref="H471">SUM(IF((LEFT('2-1 采购订单物料明细表报表导出'!$K:$K,7)=H$1)*('2-1 采购订单物料明细表报表导出'!$D:$D=$A471),'2-1 采购订单物料明细表报表导出'!$H:$H,0))</f>
        <v>0</v>
      </c>
      <c r="I471" s="46" cm="1">
        <f t="array" ref="I471">SUM(IF((LEFT('2-1 采购订单物料明细表报表导出'!$K:$K,7)=I$1)*('2-1 采购订单物料明细表报表导出'!$D:$D=$A471),'2-1 采购订单物料明细表报表导出'!$H:$H,0))</f>
        <v>0</v>
      </c>
      <c r="J471" s="46" cm="1">
        <f t="array" ref="J471">SUM(IF((LEFT('2-1 采购订单物料明细表报表导出'!$K:$K,7)=J$1)*('2-1 采购订单物料明细表报表导出'!$D:$D=$A471),'2-1 采购订单物料明细表报表导出'!$H:$H,0))</f>
        <v>0</v>
      </c>
      <c r="K471" s="46" cm="1">
        <f t="array" ref="K471">SUM(IF((LEFT('2-1 采购订单物料明细表报表导出'!$K:$K,7)=K$1)*('2-1 采购订单物料明细表报表导出'!$D:$D=$A471),'2-1 采购订单物料明细表报表导出'!$H:$H,0))</f>
        <v>0</v>
      </c>
      <c r="L471" s="46" cm="1">
        <f t="array" ref="L471">SUM(IF((LEFT('2-1 采购订单物料明细表报表导出'!$K:$K,7)=L$1)*('2-1 采购订单物料明细表报表导出'!$D:$D=$A471),'2-1 采购订单物料明细表报表导出'!$H:$H,0))</f>
        <v>0</v>
      </c>
      <c r="M471" s="46" cm="1">
        <f t="array" ref="M471">SUM(IF((LEFT('2-1 采购订单物料明细表报表导出'!$K:$K,7)=M$1)*('2-1 采购订单物料明细表报表导出'!$D:$D=$A471),'2-1 采购订单物料明细表报表导出'!$H:$H,0))</f>
        <v>0</v>
      </c>
      <c r="N471" s="46" cm="1">
        <f t="array" ref="N471">SUM(IF((LEFT('2-1 采购订单物料明细表报表导出'!$K:$K,7)=N$1)*('2-1 采购订单物料明细表报表导出'!$D:$D=$A471),'2-1 采购订单物料明细表报表导出'!$H:$H,0))</f>
        <v>0</v>
      </c>
      <c r="O471" s="46" cm="1">
        <f t="array" ref="O471">SUM(IF((LEFT('2-1 采购订单物料明细表报表导出'!$K:$K,7)=O$1)*('2-1 采购订单物料明细表报表导出'!$D:$D=$A471),'2-1 采购订单物料明细表报表导出'!$H:$H,0))</f>
        <v>0</v>
      </c>
    </row>
    <row r="472" ht="16.5" spans="1:15">
      <c r="A472" s="49" t="s">
        <v>3880</v>
      </c>
      <c r="B472" s="47" t="s">
        <v>2120</v>
      </c>
      <c r="C472" s="48" t="s">
        <v>2121</v>
      </c>
      <c r="D472" s="46" cm="1">
        <f t="array" ref="D472">SUM(IF((LEFT('2-1 采购订单物料明细表报表导出'!$K:$K,7)=D$1)*('2-1 采购订单物料明细表报表导出'!$D:$D=$A472),'2-1 采购订单物料明细表报表导出'!$H:$H,0))</f>
        <v>0</v>
      </c>
      <c r="E472" s="46" cm="1">
        <f t="array" ref="E472">SUM(IF((LEFT('2-1 采购订单物料明细表报表导出'!$K:$K,7)=E$1)*('2-1 采购订单物料明细表报表导出'!$D:$D=$A472),'2-1 采购订单物料明细表报表导出'!$H:$H,0))</f>
        <v>0</v>
      </c>
      <c r="F472" s="46" cm="1">
        <f t="array" ref="F472">SUM(IF((LEFT('2-1 采购订单物料明细表报表导出'!$K:$K,7)=F$1)*('2-1 采购订单物料明细表报表导出'!$D:$D=$A472),'2-1 采购订单物料明细表报表导出'!$H:$H,0))</f>
        <v>0</v>
      </c>
      <c r="G472" s="46" cm="1">
        <f t="array" ref="G472">SUM(IF((LEFT('2-1 采购订单物料明细表报表导出'!$K:$K,7)=G$1)*('2-1 采购订单物料明细表报表导出'!$D:$D=$A472),'2-1 采购订单物料明细表报表导出'!$H:$H,0))</f>
        <v>0</v>
      </c>
      <c r="H472" s="46" cm="1">
        <f t="array" ref="H472">SUM(IF((LEFT('2-1 采购订单物料明细表报表导出'!$K:$K,7)=H$1)*('2-1 采购订单物料明细表报表导出'!$D:$D=$A472),'2-1 采购订单物料明细表报表导出'!$H:$H,0))</f>
        <v>0</v>
      </c>
      <c r="I472" s="46" cm="1">
        <f t="array" ref="I472">SUM(IF((LEFT('2-1 采购订单物料明细表报表导出'!$K:$K,7)=I$1)*('2-1 采购订单物料明细表报表导出'!$D:$D=$A472),'2-1 采购订单物料明细表报表导出'!$H:$H,0))</f>
        <v>0</v>
      </c>
      <c r="J472" s="46" cm="1">
        <f t="array" ref="J472">SUM(IF((LEFT('2-1 采购订单物料明细表报表导出'!$K:$K,7)=J$1)*('2-1 采购订单物料明细表报表导出'!$D:$D=$A472),'2-1 采购订单物料明细表报表导出'!$H:$H,0))</f>
        <v>0</v>
      </c>
      <c r="K472" s="46" cm="1">
        <f t="array" ref="K472">SUM(IF((LEFT('2-1 采购订单物料明细表报表导出'!$K:$K,7)=K$1)*('2-1 采购订单物料明细表报表导出'!$D:$D=$A472),'2-1 采购订单物料明细表报表导出'!$H:$H,0))</f>
        <v>0</v>
      </c>
      <c r="L472" s="46" cm="1">
        <f t="array" ref="L472">SUM(IF((LEFT('2-1 采购订单物料明细表报表导出'!$K:$K,7)=L$1)*('2-1 采购订单物料明细表报表导出'!$D:$D=$A472),'2-1 采购订单物料明细表报表导出'!$H:$H,0))</f>
        <v>0</v>
      </c>
      <c r="M472" s="46" cm="1">
        <f t="array" ref="M472">SUM(IF((LEFT('2-1 采购订单物料明细表报表导出'!$K:$K,7)=M$1)*('2-1 采购订单物料明细表报表导出'!$D:$D=$A472),'2-1 采购订单物料明细表报表导出'!$H:$H,0))</f>
        <v>0</v>
      </c>
      <c r="N472" s="46" cm="1">
        <f t="array" ref="N472">SUM(IF((LEFT('2-1 采购订单物料明细表报表导出'!$K:$K,7)=N$1)*('2-1 采购订单物料明细表报表导出'!$D:$D=$A472),'2-1 采购订单物料明细表报表导出'!$H:$H,0))</f>
        <v>0</v>
      </c>
      <c r="O472" s="46" cm="1">
        <f t="array" ref="O472">SUM(IF((LEFT('2-1 采购订单物料明细表报表导出'!$K:$K,7)=O$1)*('2-1 采购订单物料明细表报表导出'!$D:$D=$A472),'2-1 采购订单物料明细表报表导出'!$H:$H,0))</f>
        <v>0</v>
      </c>
    </row>
    <row r="473" ht="16.5" spans="1:15">
      <c r="A473" s="17" t="s">
        <v>3881</v>
      </c>
      <c r="B473" s="47" t="s">
        <v>2120</v>
      </c>
      <c r="C473" s="48" t="s">
        <v>2121</v>
      </c>
      <c r="D473" s="46" cm="1">
        <f t="array" ref="D473">SUM(IF((LEFT('2-1 采购订单物料明细表报表导出'!$K:$K,7)=D$1)*('2-1 采购订单物料明细表报表导出'!$D:$D=$A473),'2-1 采购订单物料明细表报表导出'!$H:$H,0))</f>
        <v>0</v>
      </c>
      <c r="E473" s="46" cm="1">
        <f t="array" ref="E473">SUM(IF((LEFT('2-1 采购订单物料明细表报表导出'!$K:$K,7)=E$1)*('2-1 采购订单物料明细表报表导出'!$D:$D=$A473),'2-1 采购订单物料明细表报表导出'!$H:$H,0))</f>
        <v>0</v>
      </c>
      <c r="F473" s="46" cm="1">
        <f t="array" ref="F473">SUM(IF((LEFT('2-1 采购订单物料明细表报表导出'!$K:$K,7)=F$1)*('2-1 采购订单物料明细表报表导出'!$D:$D=$A473),'2-1 采购订单物料明细表报表导出'!$H:$H,0))</f>
        <v>0</v>
      </c>
      <c r="G473" s="46" cm="1">
        <f t="array" ref="G473">SUM(IF((LEFT('2-1 采购订单物料明细表报表导出'!$K:$K,7)=G$1)*('2-1 采购订单物料明细表报表导出'!$D:$D=$A473),'2-1 采购订单物料明细表报表导出'!$H:$H,0))</f>
        <v>0</v>
      </c>
      <c r="H473" s="46" cm="1">
        <f t="array" ref="H473">SUM(IF((LEFT('2-1 采购订单物料明细表报表导出'!$K:$K,7)=H$1)*('2-1 采购订单物料明细表报表导出'!$D:$D=$A473),'2-1 采购订单物料明细表报表导出'!$H:$H,0))</f>
        <v>0</v>
      </c>
      <c r="I473" s="46" cm="1">
        <f t="array" ref="I473">SUM(IF((LEFT('2-1 采购订单物料明细表报表导出'!$K:$K,7)=I$1)*('2-1 采购订单物料明细表报表导出'!$D:$D=$A473),'2-1 采购订单物料明细表报表导出'!$H:$H,0))</f>
        <v>0</v>
      </c>
      <c r="J473" s="46" cm="1">
        <f t="array" ref="J473">SUM(IF((LEFT('2-1 采购订单物料明细表报表导出'!$K:$K,7)=J$1)*('2-1 采购订单物料明细表报表导出'!$D:$D=$A473),'2-1 采购订单物料明细表报表导出'!$H:$H,0))</f>
        <v>0</v>
      </c>
      <c r="K473" s="46" cm="1">
        <f t="array" ref="K473">SUM(IF((LEFT('2-1 采购订单物料明细表报表导出'!$K:$K,7)=K$1)*('2-1 采购订单物料明细表报表导出'!$D:$D=$A473),'2-1 采购订单物料明细表报表导出'!$H:$H,0))</f>
        <v>0</v>
      </c>
      <c r="L473" s="46" cm="1">
        <f t="array" ref="L473">SUM(IF((LEFT('2-1 采购订单物料明细表报表导出'!$K:$K,7)=L$1)*('2-1 采购订单物料明细表报表导出'!$D:$D=$A473),'2-1 采购订单物料明细表报表导出'!$H:$H,0))</f>
        <v>0</v>
      </c>
      <c r="M473" s="46" cm="1">
        <f t="array" ref="M473">SUM(IF((LEFT('2-1 采购订单物料明细表报表导出'!$K:$K,7)=M$1)*('2-1 采购订单物料明细表报表导出'!$D:$D=$A473),'2-1 采购订单物料明细表报表导出'!$H:$H,0))</f>
        <v>0</v>
      </c>
      <c r="N473" s="46" cm="1">
        <f t="array" ref="N473">SUM(IF((LEFT('2-1 采购订单物料明细表报表导出'!$K:$K,7)=N$1)*('2-1 采购订单物料明细表报表导出'!$D:$D=$A473),'2-1 采购订单物料明细表报表导出'!$H:$H,0))</f>
        <v>0</v>
      </c>
      <c r="O473" s="46" cm="1">
        <f t="array" ref="O473">SUM(IF((LEFT('2-1 采购订单物料明细表报表导出'!$K:$K,7)=O$1)*('2-1 采购订单物料明细表报表导出'!$D:$D=$A473),'2-1 采购订单物料明细表报表导出'!$H:$H,0))</f>
        <v>0</v>
      </c>
    </row>
    <row r="474" ht="16.5" spans="1:15">
      <c r="A474" s="17" t="s">
        <v>3882</v>
      </c>
      <c r="B474" s="47" t="s">
        <v>2120</v>
      </c>
      <c r="C474" s="48" t="s">
        <v>2121</v>
      </c>
      <c r="D474" s="46" cm="1">
        <f t="array" ref="D474">SUM(IF((LEFT('2-1 采购订单物料明细表报表导出'!$K:$K,7)=D$1)*('2-1 采购订单物料明细表报表导出'!$D:$D=$A474),'2-1 采购订单物料明细表报表导出'!$H:$H,0))</f>
        <v>0</v>
      </c>
      <c r="E474" s="46" cm="1">
        <f t="array" ref="E474">SUM(IF((LEFT('2-1 采购订单物料明细表报表导出'!$K:$K,7)=E$1)*('2-1 采购订单物料明细表报表导出'!$D:$D=$A474),'2-1 采购订单物料明细表报表导出'!$H:$H,0))</f>
        <v>0</v>
      </c>
      <c r="F474" s="46" cm="1">
        <f t="array" ref="F474">SUM(IF((LEFT('2-1 采购订单物料明细表报表导出'!$K:$K,7)=F$1)*('2-1 采购订单物料明细表报表导出'!$D:$D=$A474),'2-1 采购订单物料明细表报表导出'!$H:$H,0))</f>
        <v>0</v>
      </c>
      <c r="G474" s="46" cm="1">
        <f t="array" ref="G474">SUM(IF((LEFT('2-1 采购订单物料明细表报表导出'!$K:$K,7)=G$1)*('2-1 采购订单物料明细表报表导出'!$D:$D=$A474),'2-1 采购订单物料明细表报表导出'!$H:$H,0))</f>
        <v>0</v>
      </c>
      <c r="H474" s="46" cm="1">
        <f t="array" ref="H474">SUM(IF((LEFT('2-1 采购订单物料明细表报表导出'!$K:$K,7)=H$1)*('2-1 采购订单物料明细表报表导出'!$D:$D=$A474),'2-1 采购订单物料明细表报表导出'!$H:$H,0))</f>
        <v>0</v>
      </c>
      <c r="I474" s="46" cm="1">
        <f t="array" ref="I474">SUM(IF((LEFT('2-1 采购订单物料明细表报表导出'!$K:$K,7)=I$1)*('2-1 采购订单物料明细表报表导出'!$D:$D=$A474),'2-1 采购订单物料明细表报表导出'!$H:$H,0))</f>
        <v>0</v>
      </c>
      <c r="J474" s="46" cm="1">
        <f t="array" ref="J474">SUM(IF((LEFT('2-1 采购订单物料明细表报表导出'!$K:$K,7)=J$1)*('2-1 采购订单物料明细表报表导出'!$D:$D=$A474),'2-1 采购订单物料明细表报表导出'!$H:$H,0))</f>
        <v>0</v>
      </c>
      <c r="K474" s="46" cm="1">
        <f t="array" ref="K474">SUM(IF((LEFT('2-1 采购订单物料明细表报表导出'!$K:$K,7)=K$1)*('2-1 采购订单物料明细表报表导出'!$D:$D=$A474),'2-1 采购订单物料明细表报表导出'!$H:$H,0))</f>
        <v>0</v>
      </c>
      <c r="L474" s="46" cm="1">
        <f t="array" ref="L474">SUM(IF((LEFT('2-1 采购订单物料明细表报表导出'!$K:$K,7)=L$1)*('2-1 采购订单物料明细表报表导出'!$D:$D=$A474),'2-1 采购订单物料明细表报表导出'!$H:$H,0))</f>
        <v>0</v>
      </c>
      <c r="M474" s="46" cm="1">
        <f t="array" ref="M474">SUM(IF((LEFT('2-1 采购订单物料明细表报表导出'!$K:$K,7)=M$1)*('2-1 采购订单物料明细表报表导出'!$D:$D=$A474),'2-1 采购订单物料明细表报表导出'!$H:$H,0))</f>
        <v>0</v>
      </c>
      <c r="N474" s="46" cm="1">
        <f t="array" ref="N474">SUM(IF((LEFT('2-1 采购订单物料明细表报表导出'!$K:$K,7)=N$1)*('2-1 采购订单物料明细表报表导出'!$D:$D=$A474),'2-1 采购订单物料明细表报表导出'!$H:$H,0))</f>
        <v>0</v>
      </c>
      <c r="O474" s="46" cm="1">
        <f t="array" ref="O474">SUM(IF((LEFT('2-1 采购订单物料明细表报表导出'!$K:$K,7)=O$1)*('2-1 采购订单物料明细表报表导出'!$D:$D=$A474),'2-1 采购订单物料明细表报表导出'!$H:$H,0))</f>
        <v>0</v>
      </c>
    </row>
    <row r="475" ht="16.5" spans="1:15">
      <c r="A475" s="17" t="s">
        <v>3883</v>
      </c>
      <c r="B475" s="47" t="s">
        <v>2120</v>
      </c>
      <c r="C475" s="48" t="s">
        <v>2121</v>
      </c>
      <c r="D475" s="46" cm="1">
        <f t="array" ref="D475">SUM(IF((LEFT('2-1 采购订单物料明细表报表导出'!$K:$K,7)=D$1)*('2-1 采购订单物料明细表报表导出'!$D:$D=$A475),'2-1 采购订单物料明细表报表导出'!$H:$H,0))</f>
        <v>0</v>
      </c>
      <c r="E475" s="46" cm="1">
        <f t="array" ref="E475">SUM(IF((LEFT('2-1 采购订单物料明细表报表导出'!$K:$K,7)=E$1)*('2-1 采购订单物料明细表报表导出'!$D:$D=$A475),'2-1 采购订单物料明细表报表导出'!$H:$H,0))</f>
        <v>0</v>
      </c>
      <c r="F475" s="46" cm="1">
        <f t="array" ref="F475">SUM(IF((LEFT('2-1 采购订单物料明细表报表导出'!$K:$K,7)=F$1)*('2-1 采购订单物料明细表报表导出'!$D:$D=$A475),'2-1 采购订单物料明细表报表导出'!$H:$H,0))</f>
        <v>0</v>
      </c>
      <c r="G475" s="46" cm="1">
        <f t="array" ref="G475">SUM(IF((LEFT('2-1 采购订单物料明细表报表导出'!$K:$K,7)=G$1)*('2-1 采购订单物料明细表报表导出'!$D:$D=$A475),'2-1 采购订单物料明细表报表导出'!$H:$H,0))</f>
        <v>0</v>
      </c>
      <c r="H475" s="46" cm="1">
        <f t="array" ref="H475">SUM(IF((LEFT('2-1 采购订单物料明细表报表导出'!$K:$K,7)=H$1)*('2-1 采购订单物料明细表报表导出'!$D:$D=$A475),'2-1 采购订单物料明细表报表导出'!$H:$H,0))</f>
        <v>0</v>
      </c>
      <c r="I475" s="46" cm="1">
        <f t="array" ref="I475">SUM(IF((LEFT('2-1 采购订单物料明细表报表导出'!$K:$K,7)=I$1)*('2-1 采购订单物料明细表报表导出'!$D:$D=$A475),'2-1 采购订单物料明细表报表导出'!$H:$H,0))</f>
        <v>0</v>
      </c>
      <c r="J475" s="46" cm="1">
        <f t="array" ref="J475">SUM(IF((LEFT('2-1 采购订单物料明细表报表导出'!$K:$K,7)=J$1)*('2-1 采购订单物料明细表报表导出'!$D:$D=$A475),'2-1 采购订单物料明细表报表导出'!$H:$H,0))</f>
        <v>0</v>
      </c>
      <c r="K475" s="46" cm="1">
        <f t="array" ref="K475">SUM(IF((LEFT('2-1 采购订单物料明细表报表导出'!$K:$K,7)=K$1)*('2-1 采购订单物料明细表报表导出'!$D:$D=$A475),'2-1 采购订单物料明细表报表导出'!$H:$H,0))</f>
        <v>0</v>
      </c>
      <c r="L475" s="46" cm="1">
        <f t="array" ref="L475">SUM(IF((LEFT('2-1 采购订单物料明细表报表导出'!$K:$K,7)=L$1)*('2-1 采购订单物料明细表报表导出'!$D:$D=$A475),'2-1 采购订单物料明细表报表导出'!$H:$H,0))</f>
        <v>0</v>
      </c>
      <c r="M475" s="46" cm="1">
        <f t="array" ref="M475">SUM(IF((LEFT('2-1 采购订单物料明细表报表导出'!$K:$K,7)=M$1)*('2-1 采购订单物料明细表报表导出'!$D:$D=$A475),'2-1 采购订单物料明细表报表导出'!$H:$H,0))</f>
        <v>0</v>
      </c>
      <c r="N475" s="46" cm="1">
        <f t="array" ref="N475">SUM(IF((LEFT('2-1 采购订单物料明细表报表导出'!$K:$K,7)=N$1)*('2-1 采购订单物料明细表报表导出'!$D:$D=$A475),'2-1 采购订单物料明细表报表导出'!$H:$H,0))</f>
        <v>0</v>
      </c>
      <c r="O475" s="46" cm="1">
        <f t="array" ref="O475">SUM(IF((LEFT('2-1 采购订单物料明细表报表导出'!$K:$K,7)=O$1)*('2-1 采购订单物料明细表报表导出'!$D:$D=$A475),'2-1 采购订单物料明细表报表导出'!$H:$H,0))</f>
        <v>0</v>
      </c>
    </row>
    <row r="476" ht="16.5" spans="1:15">
      <c r="A476" s="17" t="s">
        <v>3884</v>
      </c>
      <c r="B476" s="47" t="s">
        <v>2120</v>
      </c>
      <c r="C476" s="48" t="s">
        <v>2121</v>
      </c>
      <c r="D476" s="46" cm="1">
        <f t="array" ref="D476">SUM(IF((LEFT('2-1 采购订单物料明细表报表导出'!$K:$K,7)=D$1)*('2-1 采购订单物料明细表报表导出'!$D:$D=$A476),'2-1 采购订单物料明细表报表导出'!$H:$H,0))</f>
        <v>0</v>
      </c>
      <c r="E476" s="46" cm="1">
        <f t="array" ref="E476">SUM(IF((LEFT('2-1 采购订单物料明细表报表导出'!$K:$K,7)=E$1)*('2-1 采购订单物料明细表报表导出'!$D:$D=$A476),'2-1 采购订单物料明细表报表导出'!$H:$H,0))</f>
        <v>0</v>
      </c>
      <c r="F476" s="46" cm="1">
        <f t="array" ref="F476">SUM(IF((LEFT('2-1 采购订单物料明细表报表导出'!$K:$K,7)=F$1)*('2-1 采购订单物料明细表报表导出'!$D:$D=$A476),'2-1 采购订单物料明细表报表导出'!$H:$H,0))</f>
        <v>0</v>
      </c>
      <c r="G476" s="46" cm="1">
        <f t="array" ref="G476">SUM(IF((LEFT('2-1 采购订单物料明细表报表导出'!$K:$K,7)=G$1)*('2-1 采购订单物料明细表报表导出'!$D:$D=$A476),'2-1 采购订单物料明细表报表导出'!$H:$H,0))</f>
        <v>0</v>
      </c>
      <c r="H476" s="46" cm="1">
        <f t="array" ref="H476">SUM(IF((LEFT('2-1 采购订单物料明细表报表导出'!$K:$K,7)=H$1)*('2-1 采购订单物料明细表报表导出'!$D:$D=$A476),'2-1 采购订单物料明细表报表导出'!$H:$H,0))</f>
        <v>0</v>
      </c>
      <c r="I476" s="46" cm="1">
        <f t="array" ref="I476">SUM(IF((LEFT('2-1 采购订单物料明细表报表导出'!$K:$K,7)=I$1)*('2-1 采购订单物料明细表报表导出'!$D:$D=$A476),'2-1 采购订单物料明细表报表导出'!$H:$H,0))</f>
        <v>0</v>
      </c>
      <c r="J476" s="46" cm="1">
        <f t="array" ref="J476">SUM(IF((LEFT('2-1 采购订单物料明细表报表导出'!$K:$K,7)=J$1)*('2-1 采购订单物料明细表报表导出'!$D:$D=$A476),'2-1 采购订单物料明细表报表导出'!$H:$H,0))</f>
        <v>0</v>
      </c>
      <c r="K476" s="46" cm="1">
        <f t="array" ref="K476">SUM(IF((LEFT('2-1 采购订单物料明细表报表导出'!$K:$K,7)=K$1)*('2-1 采购订单物料明细表报表导出'!$D:$D=$A476),'2-1 采购订单物料明细表报表导出'!$H:$H,0))</f>
        <v>0</v>
      </c>
      <c r="L476" s="46" cm="1">
        <f t="array" ref="L476">SUM(IF((LEFT('2-1 采购订单物料明细表报表导出'!$K:$K,7)=L$1)*('2-1 采购订单物料明细表报表导出'!$D:$D=$A476),'2-1 采购订单物料明细表报表导出'!$H:$H,0))</f>
        <v>0</v>
      </c>
      <c r="M476" s="46" cm="1">
        <f t="array" ref="M476">SUM(IF((LEFT('2-1 采购订单物料明细表报表导出'!$K:$K,7)=M$1)*('2-1 采购订单物料明细表报表导出'!$D:$D=$A476),'2-1 采购订单物料明细表报表导出'!$H:$H,0))</f>
        <v>0</v>
      </c>
      <c r="N476" s="46" cm="1">
        <f t="array" ref="N476">SUM(IF((LEFT('2-1 采购订单物料明细表报表导出'!$K:$K,7)=N$1)*('2-1 采购订单物料明细表报表导出'!$D:$D=$A476),'2-1 采购订单物料明细表报表导出'!$H:$H,0))</f>
        <v>0</v>
      </c>
      <c r="O476" s="46" cm="1">
        <f t="array" ref="O476">SUM(IF((LEFT('2-1 采购订单物料明细表报表导出'!$K:$K,7)=O$1)*('2-1 采购订单物料明细表报表导出'!$D:$D=$A476),'2-1 采购订单物料明细表报表导出'!$H:$H,0))</f>
        <v>0</v>
      </c>
    </row>
    <row r="477" ht="16.5" spans="1:15">
      <c r="A477" s="49" t="s">
        <v>3885</v>
      </c>
      <c r="B477" s="47" t="s">
        <v>2120</v>
      </c>
      <c r="C477" s="48" t="s">
        <v>2121</v>
      </c>
      <c r="D477" s="46" cm="1">
        <f t="array" ref="D477">SUM(IF((LEFT('2-1 采购订单物料明细表报表导出'!$K:$K,7)=D$1)*('2-1 采购订单物料明细表报表导出'!$D:$D=$A477),'2-1 采购订单物料明细表报表导出'!$H:$H,0))</f>
        <v>0</v>
      </c>
      <c r="E477" s="46" cm="1">
        <f t="array" ref="E477">SUM(IF((LEFT('2-1 采购订单物料明细表报表导出'!$K:$K,7)=E$1)*('2-1 采购订单物料明细表报表导出'!$D:$D=$A477),'2-1 采购订单物料明细表报表导出'!$H:$H,0))</f>
        <v>0</v>
      </c>
      <c r="F477" s="46" cm="1">
        <f t="array" ref="F477">SUM(IF((LEFT('2-1 采购订单物料明细表报表导出'!$K:$K,7)=F$1)*('2-1 采购订单物料明细表报表导出'!$D:$D=$A477),'2-1 采购订单物料明细表报表导出'!$H:$H,0))</f>
        <v>0</v>
      </c>
      <c r="G477" s="46" cm="1">
        <f t="array" ref="G477">SUM(IF((LEFT('2-1 采购订单物料明细表报表导出'!$K:$K,7)=G$1)*('2-1 采购订单物料明细表报表导出'!$D:$D=$A477),'2-1 采购订单物料明细表报表导出'!$H:$H,0))</f>
        <v>0</v>
      </c>
      <c r="H477" s="46" cm="1">
        <f t="array" ref="H477">SUM(IF((LEFT('2-1 采购订单物料明细表报表导出'!$K:$K,7)=H$1)*('2-1 采购订单物料明细表报表导出'!$D:$D=$A477),'2-1 采购订单物料明细表报表导出'!$H:$H,0))</f>
        <v>0</v>
      </c>
      <c r="I477" s="46" cm="1">
        <f t="array" ref="I477">SUM(IF((LEFT('2-1 采购订单物料明细表报表导出'!$K:$K,7)=I$1)*('2-1 采购订单物料明细表报表导出'!$D:$D=$A477),'2-1 采购订单物料明细表报表导出'!$H:$H,0))</f>
        <v>0</v>
      </c>
      <c r="J477" s="46" cm="1">
        <f t="array" ref="J477">SUM(IF((LEFT('2-1 采购订单物料明细表报表导出'!$K:$K,7)=J$1)*('2-1 采购订单物料明细表报表导出'!$D:$D=$A477),'2-1 采购订单物料明细表报表导出'!$H:$H,0))</f>
        <v>0</v>
      </c>
      <c r="K477" s="46" cm="1">
        <f t="array" ref="K477">SUM(IF((LEFT('2-1 采购订单物料明细表报表导出'!$K:$K,7)=K$1)*('2-1 采购订单物料明细表报表导出'!$D:$D=$A477),'2-1 采购订单物料明细表报表导出'!$H:$H,0))</f>
        <v>0</v>
      </c>
      <c r="L477" s="46" cm="1">
        <f t="array" ref="L477">SUM(IF((LEFT('2-1 采购订单物料明细表报表导出'!$K:$K,7)=L$1)*('2-1 采购订单物料明细表报表导出'!$D:$D=$A477),'2-1 采购订单物料明细表报表导出'!$H:$H,0))</f>
        <v>0</v>
      </c>
      <c r="M477" s="46" cm="1">
        <f t="array" ref="M477">SUM(IF((LEFT('2-1 采购订单物料明细表报表导出'!$K:$K,7)=M$1)*('2-1 采购订单物料明细表报表导出'!$D:$D=$A477),'2-1 采购订单物料明细表报表导出'!$H:$H,0))</f>
        <v>0</v>
      </c>
      <c r="N477" s="46" cm="1">
        <f t="array" ref="N477">SUM(IF((LEFT('2-1 采购订单物料明细表报表导出'!$K:$K,7)=N$1)*('2-1 采购订单物料明细表报表导出'!$D:$D=$A477),'2-1 采购订单物料明细表报表导出'!$H:$H,0))</f>
        <v>0</v>
      </c>
      <c r="O477" s="46" cm="1">
        <f t="array" ref="O477">SUM(IF((LEFT('2-1 采购订单物料明细表报表导出'!$K:$K,7)=O$1)*('2-1 采购订单物料明细表报表导出'!$D:$D=$A477),'2-1 采购订单物料明细表报表导出'!$H:$H,0))</f>
        <v>0</v>
      </c>
    </row>
    <row r="478" ht="16.5" spans="1:15">
      <c r="A478" s="49" t="s">
        <v>3886</v>
      </c>
      <c r="B478" s="47" t="s">
        <v>2120</v>
      </c>
      <c r="C478" s="48" t="s">
        <v>2121</v>
      </c>
      <c r="D478" s="46" cm="1">
        <f t="array" ref="D478">SUM(IF((LEFT('2-1 采购订单物料明细表报表导出'!$K:$K,7)=D$1)*('2-1 采购订单物料明细表报表导出'!$D:$D=$A478),'2-1 采购订单物料明细表报表导出'!$H:$H,0))</f>
        <v>0</v>
      </c>
      <c r="E478" s="46" cm="1">
        <f t="array" ref="E478">SUM(IF((LEFT('2-1 采购订单物料明细表报表导出'!$K:$K,7)=E$1)*('2-1 采购订单物料明细表报表导出'!$D:$D=$A478),'2-1 采购订单物料明细表报表导出'!$H:$H,0))</f>
        <v>0</v>
      </c>
      <c r="F478" s="46" cm="1">
        <f t="array" ref="F478">SUM(IF((LEFT('2-1 采购订单物料明细表报表导出'!$K:$K,7)=F$1)*('2-1 采购订单物料明细表报表导出'!$D:$D=$A478),'2-1 采购订单物料明细表报表导出'!$H:$H,0))</f>
        <v>0</v>
      </c>
      <c r="G478" s="46" cm="1">
        <f t="array" ref="G478">SUM(IF((LEFT('2-1 采购订单物料明细表报表导出'!$K:$K,7)=G$1)*('2-1 采购订单物料明细表报表导出'!$D:$D=$A478),'2-1 采购订单物料明细表报表导出'!$H:$H,0))</f>
        <v>0</v>
      </c>
      <c r="H478" s="46" cm="1">
        <f t="array" ref="H478">SUM(IF((LEFT('2-1 采购订单物料明细表报表导出'!$K:$K,7)=H$1)*('2-1 采购订单物料明细表报表导出'!$D:$D=$A478),'2-1 采购订单物料明细表报表导出'!$H:$H,0))</f>
        <v>0</v>
      </c>
      <c r="I478" s="46" cm="1">
        <f t="array" ref="I478">SUM(IF((LEFT('2-1 采购订单物料明细表报表导出'!$K:$K,7)=I$1)*('2-1 采购订单物料明细表报表导出'!$D:$D=$A478),'2-1 采购订单物料明细表报表导出'!$H:$H,0))</f>
        <v>0</v>
      </c>
      <c r="J478" s="46" cm="1">
        <f t="array" ref="J478">SUM(IF((LEFT('2-1 采购订单物料明细表报表导出'!$K:$K,7)=J$1)*('2-1 采购订单物料明细表报表导出'!$D:$D=$A478),'2-1 采购订单物料明细表报表导出'!$H:$H,0))</f>
        <v>0</v>
      </c>
      <c r="K478" s="46" cm="1">
        <f t="array" ref="K478">SUM(IF((LEFT('2-1 采购订单物料明细表报表导出'!$K:$K,7)=K$1)*('2-1 采购订单物料明细表报表导出'!$D:$D=$A478),'2-1 采购订单物料明细表报表导出'!$H:$H,0))</f>
        <v>0</v>
      </c>
      <c r="L478" s="46" cm="1">
        <f t="array" ref="L478">SUM(IF((LEFT('2-1 采购订单物料明细表报表导出'!$K:$K,7)=L$1)*('2-1 采购订单物料明细表报表导出'!$D:$D=$A478),'2-1 采购订单物料明细表报表导出'!$H:$H,0))</f>
        <v>0</v>
      </c>
      <c r="M478" s="46" cm="1">
        <f t="array" ref="M478">SUM(IF((LEFT('2-1 采购订单物料明细表报表导出'!$K:$K,7)=M$1)*('2-1 采购订单物料明细表报表导出'!$D:$D=$A478),'2-1 采购订单物料明细表报表导出'!$H:$H,0))</f>
        <v>0</v>
      </c>
      <c r="N478" s="46" cm="1">
        <f t="array" ref="N478">SUM(IF((LEFT('2-1 采购订单物料明细表报表导出'!$K:$K,7)=N$1)*('2-1 采购订单物料明细表报表导出'!$D:$D=$A478),'2-1 采购订单物料明细表报表导出'!$H:$H,0))</f>
        <v>0</v>
      </c>
      <c r="O478" s="46" cm="1">
        <f t="array" ref="O478">SUM(IF((LEFT('2-1 采购订单物料明细表报表导出'!$K:$K,7)=O$1)*('2-1 采购订单物料明细表报表导出'!$D:$D=$A478),'2-1 采购订单物料明细表报表导出'!$H:$H,0))</f>
        <v>0</v>
      </c>
    </row>
    <row r="479" ht="16.5" spans="1:15">
      <c r="A479" s="17" t="s">
        <v>3887</v>
      </c>
      <c r="B479" s="47" t="s">
        <v>2120</v>
      </c>
      <c r="C479" s="48" t="s">
        <v>2121</v>
      </c>
      <c r="D479" s="46" cm="1">
        <f t="array" ref="D479">SUM(IF((LEFT('2-1 采购订单物料明细表报表导出'!$K:$K,7)=D$1)*('2-1 采购订单物料明细表报表导出'!$D:$D=$A479),'2-1 采购订单物料明细表报表导出'!$H:$H,0))</f>
        <v>0</v>
      </c>
      <c r="E479" s="46" cm="1">
        <f t="array" ref="E479">SUM(IF((LEFT('2-1 采购订单物料明细表报表导出'!$K:$K,7)=E$1)*('2-1 采购订单物料明细表报表导出'!$D:$D=$A479),'2-1 采购订单物料明细表报表导出'!$H:$H,0))</f>
        <v>0</v>
      </c>
      <c r="F479" s="46" cm="1">
        <f t="array" ref="F479">SUM(IF((LEFT('2-1 采购订单物料明细表报表导出'!$K:$K,7)=F$1)*('2-1 采购订单物料明细表报表导出'!$D:$D=$A479),'2-1 采购订单物料明细表报表导出'!$H:$H,0))</f>
        <v>0</v>
      </c>
      <c r="G479" s="46" cm="1">
        <f t="array" ref="G479">SUM(IF((LEFT('2-1 采购订单物料明细表报表导出'!$K:$K,7)=G$1)*('2-1 采购订单物料明细表报表导出'!$D:$D=$A479),'2-1 采购订单物料明细表报表导出'!$H:$H,0))</f>
        <v>0</v>
      </c>
      <c r="H479" s="46" cm="1">
        <f t="array" ref="H479">SUM(IF((LEFT('2-1 采购订单物料明细表报表导出'!$K:$K,7)=H$1)*('2-1 采购订单物料明细表报表导出'!$D:$D=$A479),'2-1 采购订单物料明细表报表导出'!$H:$H,0))</f>
        <v>0</v>
      </c>
      <c r="I479" s="46" cm="1">
        <f t="array" ref="I479">SUM(IF((LEFT('2-1 采购订单物料明细表报表导出'!$K:$K,7)=I$1)*('2-1 采购订单物料明细表报表导出'!$D:$D=$A479),'2-1 采购订单物料明细表报表导出'!$H:$H,0))</f>
        <v>0</v>
      </c>
      <c r="J479" s="46" cm="1">
        <f t="array" ref="J479">SUM(IF((LEFT('2-1 采购订单物料明细表报表导出'!$K:$K,7)=J$1)*('2-1 采购订单物料明细表报表导出'!$D:$D=$A479),'2-1 采购订单物料明细表报表导出'!$H:$H,0))</f>
        <v>0</v>
      </c>
      <c r="K479" s="46" cm="1">
        <f t="array" ref="K479">SUM(IF((LEFT('2-1 采购订单物料明细表报表导出'!$K:$K,7)=K$1)*('2-1 采购订单物料明细表报表导出'!$D:$D=$A479),'2-1 采购订单物料明细表报表导出'!$H:$H,0))</f>
        <v>0</v>
      </c>
      <c r="L479" s="46" cm="1">
        <f t="array" ref="L479">SUM(IF((LEFT('2-1 采购订单物料明细表报表导出'!$K:$K,7)=L$1)*('2-1 采购订单物料明细表报表导出'!$D:$D=$A479),'2-1 采购订单物料明细表报表导出'!$H:$H,0))</f>
        <v>0</v>
      </c>
      <c r="M479" s="46" cm="1">
        <f t="array" ref="M479">SUM(IF((LEFT('2-1 采购订单物料明细表报表导出'!$K:$K,7)=M$1)*('2-1 采购订单物料明细表报表导出'!$D:$D=$A479),'2-1 采购订单物料明细表报表导出'!$H:$H,0))</f>
        <v>0</v>
      </c>
      <c r="N479" s="46" cm="1">
        <f t="array" ref="N479">SUM(IF((LEFT('2-1 采购订单物料明细表报表导出'!$K:$K,7)=N$1)*('2-1 采购订单物料明细表报表导出'!$D:$D=$A479),'2-1 采购订单物料明细表报表导出'!$H:$H,0))</f>
        <v>0</v>
      </c>
      <c r="O479" s="46" cm="1">
        <f t="array" ref="O479">SUM(IF((LEFT('2-1 采购订单物料明细表报表导出'!$K:$K,7)=O$1)*('2-1 采购订单物料明细表报表导出'!$D:$D=$A479),'2-1 采购订单物料明细表报表导出'!$H:$H,0))</f>
        <v>0</v>
      </c>
    </row>
    <row r="480" ht="16.5" spans="1:15">
      <c r="A480" s="49" t="s">
        <v>3888</v>
      </c>
      <c r="B480" s="47" t="s">
        <v>2120</v>
      </c>
      <c r="C480" s="48" t="s">
        <v>2121</v>
      </c>
      <c r="D480" s="46" cm="1">
        <f t="array" ref="D480">SUM(IF((LEFT('2-1 采购订单物料明细表报表导出'!$K:$K,7)=D$1)*('2-1 采购订单物料明细表报表导出'!$D:$D=$A480),'2-1 采购订单物料明细表报表导出'!$H:$H,0))</f>
        <v>0</v>
      </c>
      <c r="E480" s="46" cm="1">
        <f t="array" ref="E480">SUM(IF((LEFT('2-1 采购订单物料明细表报表导出'!$K:$K,7)=E$1)*('2-1 采购订单物料明细表报表导出'!$D:$D=$A480),'2-1 采购订单物料明细表报表导出'!$H:$H,0))</f>
        <v>0</v>
      </c>
      <c r="F480" s="46" cm="1">
        <f t="array" ref="F480">SUM(IF((LEFT('2-1 采购订单物料明细表报表导出'!$K:$K,7)=F$1)*('2-1 采购订单物料明细表报表导出'!$D:$D=$A480),'2-1 采购订单物料明细表报表导出'!$H:$H,0))</f>
        <v>0</v>
      </c>
      <c r="G480" s="46" cm="1">
        <f t="array" ref="G480">SUM(IF((LEFT('2-1 采购订单物料明细表报表导出'!$K:$K,7)=G$1)*('2-1 采购订单物料明细表报表导出'!$D:$D=$A480),'2-1 采购订单物料明细表报表导出'!$H:$H,0))</f>
        <v>0</v>
      </c>
      <c r="H480" s="46" cm="1">
        <f t="array" ref="H480">SUM(IF((LEFT('2-1 采购订单物料明细表报表导出'!$K:$K,7)=H$1)*('2-1 采购订单物料明细表报表导出'!$D:$D=$A480),'2-1 采购订单物料明细表报表导出'!$H:$H,0))</f>
        <v>0</v>
      </c>
      <c r="I480" s="46" cm="1">
        <f t="array" ref="I480">SUM(IF((LEFT('2-1 采购订单物料明细表报表导出'!$K:$K,7)=I$1)*('2-1 采购订单物料明细表报表导出'!$D:$D=$A480),'2-1 采购订单物料明细表报表导出'!$H:$H,0))</f>
        <v>0</v>
      </c>
      <c r="J480" s="46" cm="1">
        <f t="array" ref="J480">SUM(IF((LEFT('2-1 采购订单物料明细表报表导出'!$K:$K,7)=J$1)*('2-1 采购订单物料明细表报表导出'!$D:$D=$A480),'2-1 采购订单物料明细表报表导出'!$H:$H,0))</f>
        <v>0</v>
      </c>
      <c r="K480" s="46" cm="1">
        <f t="array" ref="K480">SUM(IF((LEFT('2-1 采购订单物料明细表报表导出'!$K:$K,7)=K$1)*('2-1 采购订单物料明细表报表导出'!$D:$D=$A480),'2-1 采购订单物料明细表报表导出'!$H:$H,0))</f>
        <v>0</v>
      </c>
      <c r="L480" s="46" cm="1">
        <f t="array" ref="L480">SUM(IF((LEFT('2-1 采购订单物料明细表报表导出'!$K:$K,7)=L$1)*('2-1 采购订单物料明细表报表导出'!$D:$D=$A480),'2-1 采购订单物料明细表报表导出'!$H:$H,0))</f>
        <v>0</v>
      </c>
      <c r="M480" s="46" cm="1">
        <f t="array" ref="M480">SUM(IF((LEFT('2-1 采购订单物料明细表报表导出'!$K:$K,7)=M$1)*('2-1 采购订单物料明细表报表导出'!$D:$D=$A480),'2-1 采购订单物料明细表报表导出'!$H:$H,0))</f>
        <v>0</v>
      </c>
      <c r="N480" s="46" cm="1">
        <f t="array" ref="N480">SUM(IF((LEFT('2-1 采购订单物料明细表报表导出'!$K:$K,7)=N$1)*('2-1 采购订单物料明细表报表导出'!$D:$D=$A480),'2-1 采购订单物料明细表报表导出'!$H:$H,0))</f>
        <v>0</v>
      </c>
      <c r="O480" s="46" cm="1">
        <f t="array" ref="O480">SUM(IF((LEFT('2-1 采购订单物料明细表报表导出'!$K:$K,7)=O$1)*('2-1 采购订单物料明细表报表导出'!$D:$D=$A480),'2-1 采购订单物料明细表报表导出'!$H:$H,0))</f>
        <v>0</v>
      </c>
    </row>
    <row r="481" ht="16.5" spans="1:15">
      <c r="A481" s="17" t="s">
        <v>3889</v>
      </c>
      <c r="B481" s="47" t="s">
        <v>2080</v>
      </c>
      <c r="C481" s="48" t="s">
        <v>2081</v>
      </c>
      <c r="D481" s="46" cm="1">
        <f t="array" ref="D481">SUM(IF((LEFT('2-1 采购订单物料明细表报表导出'!$K:$K,7)=D$1)*('2-1 采购订单物料明细表报表导出'!$D:$D=$A481),'2-1 采购订单物料明细表报表导出'!$H:$H,0))</f>
        <v>0</v>
      </c>
      <c r="E481" s="46" cm="1">
        <f t="array" ref="E481">SUM(IF((LEFT('2-1 采购订单物料明细表报表导出'!$K:$K,7)=E$1)*('2-1 采购订单物料明细表报表导出'!$D:$D=$A481),'2-1 采购订单物料明细表报表导出'!$H:$H,0))</f>
        <v>0</v>
      </c>
      <c r="F481" s="46" cm="1">
        <f t="array" ref="F481">SUM(IF((LEFT('2-1 采购订单物料明细表报表导出'!$K:$K,7)=F$1)*('2-1 采购订单物料明细表报表导出'!$D:$D=$A481),'2-1 采购订单物料明细表报表导出'!$H:$H,0))</f>
        <v>0</v>
      </c>
      <c r="G481" s="46" cm="1">
        <f t="array" ref="G481">SUM(IF((LEFT('2-1 采购订单物料明细表报表导出'!$K:$K,7)=G$1)*('2-1 采购订单物料明细表报表导出'!$D:$D=$A481),'2-1 采购订单物料明细表报表导出'!$H:$H,0))</f>
        <v>0</v>
      </c>
      <c r="H481" s="46" cm="1">
        <f t="array" ref="H481">SUM(IF((LEFT('2-1 采购订单物料明细表报表导出'!$K:$K,7)=H$1)*('2-1 采购订单物料明细表报表导出'!$D:$D=$A481),'2-1 采购订单物料明细表报表导出'!$H:$H,0))</f>
        <v>0</v>
      </c>
      <c r="I481" s="46" cm="1">
        <f t="array" ref="I481">SUM(IF((LEFT('2-1 采购订单物料明细表报表导出'!$K:$K,7)=I$1)*('2-1 采购订单物料明细表报表导出'!$D:$D=$A481),'2-1 采购订单物料明细表报表导出'!$H:$H,0))</f>
        <v>0</v>
      </c>
      <c r="J481" s="46" cm="1">
        <f t="array" ref="J481">SUM(IF((LEFT('2-1 采购订单物料明细表报表导出'!$K:$K,7)=J$1)*('2-1 采购订单物料明细表报表导出'!$D:$D=$A481),'2-1 采购订单物料明细表报表导出'!$H:$H,0))</f>
        <v>0</v>
      </c>
      <c r="K481" s="46" cm="1">
        <f t="array" ref="K481">SUM(IF((LEFT('2-1 采购订单物料明细表报表导出'!$K:$K,7)=K$1)*('2-1 采购订单物料明细表报表导出'!$D:$D=$A481),'2-1 采购订单物料明细表报表导出'!$H:$H,0))</f>
        <v>0</v>
      </c>
      <c r="L481" s="46" cm="1">
        <f t="array" ref="L481">SUM(IF((LEFT('2-1 采购订单物料明细表报表导出'!$K:$K,7)=L$1)*('2-1 采购订单物料明细表报表导出'!$D:$D=$A481),'2-1 采购订单物料明细表报表导出'!$H:$H,0))</f>
        <v>0</v>
      </c>
      <c r="M481" s="46" cm="1">
        <f t="array" ref="M481">SUM(IF((LEFT('2-1 采购订单物料明细表报表导出'!$K:$K,7)=M$1)*('2-1 采购订单物料明细表报表导出'!$D:$D=$A481),'2-1 采购订单物料明细表报表导出'!$H:$H,0))</f>
        <v>0</v>
      </c>
      <c r="N481" s="46" cm="1">
        <f t="array" ref="N481">SUM(IF((LEFT('2-1 采购订单物料明细表报表导出'!$K:$K,7)=N$1)*('2-1 采购订单物料明细表报表导出'!$D:$D=$A481),'2-1 采购订单物料明细表报表导出'!$H:$H,0))</f>
        <v>0</v>
      </c>
      <c r="O481" s="46" cm="1">
        <f t="array" ref="O481">SUM(IF((LEFT('2-1 采购订单物料明细表报表导出'!$K:$K,7)=O$1)*('2-1 采购订单物料明细表报表导出'!$D:$D=$A481),'2-1 采购订单物料明细表报表导出'!$H:$H,0))</f>
        <v>0</v>
      </c>
    </row>
    <row r="482" ht="16.5" spans="1:15">
      <c r="A482" s="17" t="s">
        <v>3890</v>
      </c>
      <c r="B482" s="47" t="s">
        <v>2080</v>
      </c>
      <c r="C482" s="48" t="s">
        <v>2081</v>
      </c>
      <c r="D482" s="46" cm="1">
        <f t="array" ref="D482">SUM(IF((LEFT('2-1 采购订单物料明细表报表导出'!$K:$K,7)=D$1)*('2-1 采购订单物料明细表报表导出'!$D:$D=$A482),'2-1 采购订单物料明细表报表导出'!$H:$H,0))</f>
        <v>0</v>
      </c>
      <c r="E482" s="46" cm="1">
        <f t="array" ref="E482">SUM(IF((LEFT('2-1 采购订单物料明细表报表导出'!$K:$K,7)=E$1)*('2-1 采购订单物料明细表报表导出'!$D:$D=$A482),'2-1 采购订单物料明细表报表导出'!$H:$H,0))</f>
        <v>0</v>
      </c>
      <c r="F482" s="46" cm="1">
        <f t="array" ref="F482">SUM(IF((LEFT('2-1 采购订单物料明细表报表导出'!$K:$K,7)=F$1)*('2-1 采购订单物料明细表报表导出'!$D:$D=$A482),'2-1 采购订单物料明细表报表导出'!$H:$H,0))</f>
        <v>0</v>
      </c>
      <c r="G482" s="46" cm="1">
        <f t="array" ref="G482">SUM(IF((LEFT('2-1 采购订单物料明细表报表导出'!$K:$K,7)=G$1)*('2-1 采购订单物料明细表报表导出'!$D:$D=$A482),'2-1 采购订单物料明细表报表导出'!$H:$H,0))</f>
        <v>0</v>
      </c>
      <c r="H482" s="46" cm="1">
        <f t="array" ref="H482">SUM(IF((LEFT('2-1 采购订单物料明细表报表导出'!$K:$K,7)=H$1)*('2-1 采购订单物料明细表报表导出'!$D:$D=$A482),'2-1 采购订单物料明细表报表导出'!$H:$H,0))</f>
        <v>0</v>
      </c>
      <c r="I482" s="46" cm="1">
        <f t="array" ref="I482">SUM(IF((LEFT('2-1 采购订单物料明细表报表导出'!$K:$K,7)=I$1)*('2-1 采购订单物料明细表报表导出'!$D:$D=$A482),'2-1 采购订单物料明细表报表导出'!$H:$H,0))</f>
        <v>0</v>
      </c>
      <c r="J482" s="46" cm="1">
        <f t="array" ref="J482">SUM(IF((LEFT('2-1 采购订单物料明细表报表导出'!$K:$K,7)=J$1)*('2-1 采购订单物料明细表报表导出'!$D:$D=$A482),'2-1 采购订单物料明细表报表导出'!$H:$H,0))</f>
        <v>0</v>
      </c>
      <c r="K482" s="46" cm="1">
        <f t="array" ref="K482">SUM(IF((LEFT('2-1 采购订单物料明细表报表导出'!$K:$K,7)=K$1)*('2-1 采购订单物料明细表报表导出'!$D:$D=$A482),'2-1 采购订单物料明细表报表导出'!$H:$H,0))</f>
        <v>0</v>
      </c>
      <c r="L482" s="46" cm="1">
        <f t="array" ref="L482">SUM(IF((LEFT('2-1 采购订单物料明细表报表导出'!$K:$K,7)=L$1)*('2-1 采购订单物料明细表报表导出'!$D:$D=$A482),'2-1 采购订单物料明细表报表导出'!$H:$H,0))</f>
        <v>0</v>
      </c>
      <c r="M482" s="46" cm="1">
        <f t="array" ref="M482">SUM(IF((LEFT('2-1 采购订单物料明细表报表导出'!$K:$K,7)=M$1)*('2-1 采购订单物料明细表报表导出'!$D:$D=$A482),'2-1 采购订单物料明细表报表导出'!$H:$H,0))</f>
        <v>0</v>
      </c>
      <c r="N482" s="46" cm="1">
        <f t="array" ref="N482">SUM(IF((LEFT('2-1 采购订单物料明细表报表导出'!$K:$K,7)=N$1)*('2-1 采购订单物料明细表报表导出'!$D:$D=$A482),'2-1 采购订单物料明细表报表导出'!$H:$H,0))</f>
        <v>0</v>
      </c>
      <c r="O482" s="46" cm="1">
        <f t="array" ref="O482">SUM(IF((LEFT('2-1 采购订单物料明细表报表导出'!$K:$K,7)=O$1)*('2-1 采购订单物料明细表报表导出'!$D:$D=$A482),'2-1 采购订单物料明细表报表导出'!$H:$H,0))</f>
        <v>0</v>
      </c>
    </row>
    <row r="483" ht="16.5" spans="1:15">
      <c r="A483" s="17" t="s">
        <v>3891</v>
      </c>
      <c r="B483" s="47" t="s">
        <v>2080</v>
      </c>
      <c r="C483" s="48" t="s">
        <v>2081</v>
      </c>
      <c r="D483" s="46" cm="1">
        <f t="array" ref="D483">SUM(IF((LEFT('2-1 采购订单物料明细表报表导出'!$K:$K,7)=D$1)*('2-1 采购订单物料明细表报表导出'!$D:$D=$A483),'2-1 采购订单物料明细表报表导出'!$H:$H,0))</f>
        <v>0</v>
      </c>
      <c r="E483" s="46" cm="1">
        <f t="array" ref="E483">SUM(IF((LEFT('2-1 采购订单物料明细表报表导出'!$K:$K,7)=E$1)*('2-1 采购订单物料明细表报表导出'!$D:$D=$A483),'2-1 采购订单物料明细表报表导出'!$H:$H,0))</f>
        <v>0</v>
      </c>
      <c r="F483" s="46" cm="1">
        <f t="array" ref="F483">SUM(IF((LEFT('2-1 采购订单物料明细表报表导出'!$K:$K,7)=F$1)*('2-1 采购订单物料明细表报表导出'!$D:$D=$A483),'2-1 采购订单物料明细表报表导出'!$H:$H,0))</f>
        <v>0</v>
      </c>
      <c r="G483" s="46" cm="1">
        <f t="array" ref="G483">SUM(IF((LEFT('2-1 采购订单物料明细表报表导出'!$K:$K,7)=G$1)*('2-1 采购订单物料明细表报表导出'!$D:$D=$A483),'2-1 采购订单物料明细表报表导出'!$H:$H,0))</f>
        <v>0</v>
      </c>
      <c r="H483" s="46" cm="1">
        <f t="array" ref="H483">SUM(IF((LEFT('2-1 采购订单物料明细表报表导出'!$K:$K,7)=H$1)*('2-1 采购订单物料明细表报表导出'!$D:$D=$A483),'2-1 采购订单物料明细表报表导出'!$H:$H,0))</f>
        <v>0</v>
      </c>
      <c r="I483" s="46" cm="1">
        <f t="array" ref="I483">SUM(IF((LEFT('2-1 采购订单物料明细表报表导出'!$K:$K,7)=I$1)*('2-1 采购订单物料明细表报表导出'!$D:$D=$A483),'2-1 采购订单物料明细表报表导出'!$H:$H,0))</f>
        <v>0</v>
      </c>
      <c r="J483" s="46" cm="1">
        <f t="array" ref="J483">SUM(IF((LEFT('2-1 采购订单物料明细表报表导出'!$K:$K,7)=J$1)*('2-1 采购订单物料明细表报表导出'!$D:$D=$A483),'2-1 采购订单物料明细表报表导出'!$H:$H,0))</f>
        <v>0</v>
      </c>
      <c r="K483" s="46" cm="1">
        <f t="array" ref="K483">SUM(IF((LEFT('2-1 采购订单物料明细表报表导出'!$K:$K,7)=K$1)*('2-1 采购订单物料明细表报表导出'!$D:$D=$A483),'2-1 采购订单物料明细表报表导出'!$H:$H,0))</f>
        <v>0</v>
      </c>
      <c r="L483" s="46" cm="1">
        <f t="array" ref="L483">SUM(IF((LEFT('2-1 采购订单物料明细表报表导出'!$K:$K,7)=L$1)*('2-1 采购订单物料明细表报表导出'!$D:$D=$A483),'2-1 采购订单物料明细表报表导出'!$H:$H,0))</f>
        <v>0</v>
      </c>
      <c r="M483" s="46" cm="1">
        <f t="array" ref="M483">SUM(IF((LEFT('2-1 采购订单物料明细表报表导出'!$K:$K,7)=M$1)*('2-1 采购订单物料明细表报表导出'!$D:$D=$A483),'2-1 采购订单物料明细表报表导出'!$H:$H,0))</f>
        <v>0</v>
      </c>
      <c r="N483" s="46" cm="1">
        <f t="array" ref="N483">SUM(IF((LEFT('2-1 采购订单物料明细表报表导出'!$K:$K,7)=N$1)*('2-1 采购订单物料明细表报表导出'!$D:$D=$A483),'2-1 采购订单物料明细表报表导出'!$H:$H,0))</f>
        <v>0</v>
      </c>
      <c r="O483" s="46" cm="1">
        <f t="array" ref="O483">SUM(IF((LEFT('2-1 采购订单物料明细表报表导出'!$K:$K,7)=O$1)*('2-1 采购订单物料明细表报表导出'!$D:$D=$A483),'2-1 采购订单物料明细表报表导出'!$H:$H,0))</f>
        <v>0</v>
      </c>
    </row>
    <row r="484" ht="16.5" spans="1:15">
      <c r="A484" s="17" t="s">
        <v>3892</v>
      </c>
      <c r="B484" s="47" t="s">
        <v>2080</v>
      </c>
      <c r="C484" s="48" t="s">
        <v>2081</v>
      </c>
      <c r="D484" s="46" cm="1">
        <f t="array" ref="D484">SUM(IF((LEFT('2-1 采购订单物料明细表报表导出'!$K:$K,7)=D$1)*('2-1 采购订单物料明细表报表导出'!$D:$D=$A484),'2-1 采购订单物料明细表报表导出'!$H:$H,0))</f>
        <v>0</v>
      </c>
      <c r="E484" s="46" cm="1">
        <f t="array" ref="E484">SUM(IF((LEFT('2-1 采购订单物料明细表报表导出'!$K:$K,7)=E$1)*('2-1 采购订单物料明细表报表导出'!$D:$D=$A484),'2-1 采购订单物料明细表报表导出'!$H:$H,0))</f>
        <v>0</v>
      </c>
      <c r="F484" s="46" cm="1">
        <f t="array" ref="F484">SUM(IF((LEFT('2-1 采购订单物料明细表报表导出'!$K:$K,7)=F$1)*('2-1 采购订单物料明细表报表导出'!$D:$D=$A484),'2-1 采购订单物料明细表报表导出'!$H:$H,0))</f>
        <v>0</v>
      </c>
      <c r="G484" s="46" cm="1">
        <f t="array" ref="G484">SUM(IF((LEFT('2-1 采购订单物料明细表报表导出'!$K:$K,7)=G$1)*('2-1 采购订单物料明细表报表导出'!$D:$D=$A484),'2-1 采购订单物料明细表报表导出'!$H:$H,0))</f>
        <v>0</v>
      </c>
      <c r="H484" s="46" cm="1">
        <f t="array" ref="H484">SUM(IF((LEFT('2-1 采购订单物料明细表报表导出'!$K:$K,7)=H$1)*('2-1 采购订单物料明细表报表导出'!$D:$D=$A484),'2-1 采购订单物料明细表报表导出'!$H:$H,0))</f>
        <v>0</v>
      </c>
      <c r="I484" s="46" cm="1">
        <f t="array" ref="I484">SUM(IF((LEFT('2-1 采购订单物料明细表报表导出'!$K:$K,7)=I$1)*('2-1 采购订单物料明细表报表导出'!$D:$D=$A484),'2-1 采购订单物料明细表报表导出'!$H:$H,0))</f>
        <v>0</v>
      </c>
      <c r="J484" s="46" cm="1">
        <f t="array" ref="J484">SUM(IF((LEFT('2-1 采购订单物料明细表报表导出'!$K:$K,7)=J$1)*('2-1 采购订单物料明细表报表导出'!$D:$D=$A484),'2-1 采购订单物料明细表报表导出'!$H:$H,0))</f>
        <v>0</v>
      </c>
      <c r="K484" s="46" cm="1">
        <f t="array" ref="K484">SUM(IF((LEFT('2-1 采购订单物料明细表报表导出'!$K:$K,7)=K$1)*('2-1 采购订单物料明细表报表导出'!$D:$D=$A484),'2-1 采购订单物料明细表报表导出'!$H:$H,0))</f>
        <v>0</v>
      </c>
      <c r="L484" s="46" cm="1">
        <f t="array" ref="L484">SUM(IF((LEFT('2-1 采购订单物料明细表报表导出'!$K:$K,7)=L$1)*('2-1 采购订单物料明细表报表导出'!$D:$D=$A484),'2-1 采购订单物料明细表报表导出'!$H:$H,0))</f>
        <v>0</v>
      </c>
      <c r="M484" s="46" cm="1">
        <f t="array" ref="M484">SUM(IF((LEFT('2-1 采购订单物料明细表报表导出'!$K:$K,7)=M$1)*('2-1 采购订单物料明细表报表导出'!$D:$D=$A484),'2-1 采购订单物料明细表报表导出'!$H:$H,0))</f>
        <v>0</v>
      </c>
      <c r="N484" s="46" cm="1">
        <f t="array" ref="N484">SUM(IF((LEFT('2-1 采购订单物料明细表报表导出'!$K:$K,7)=N$1)*('2-1 采购订单物料明细表报表导出'!$D:$D=$A484),'2-1 采购订单物料明细表报表导出'!$H:$H,0))</f>
        <v>0</v>
      </c>
      <c r="O484" s="46" cm="1">
        <f t="array" ref="O484">SUM(IF((LEFT('2-1 采购订单物料明细表报表导出'!$K:$K,7)=O$1)*('2-1 采购订单物料明细表报表导出'!$D:$D=$A484),'2-1 采购订单物料明细表报表导出'!$H:$H,0))</f>
        <v>0</v>
      </c>
    </row>
    <row r="485" ht="16.5" spans="1:15">
      <c r="A485" s="17" t="s">
        <v>3893</v>
      </c>
      <c r="B485" s="47" t="s">
        <v>2080</v>
      </c>
      <c r="C485" s="48" t="s">
        <v>2081</v>
      </c>
      <c r="D485" s="46" cm="1">
        <f t="array" ref="D485">SUM(IF((LEFT('2-1 采购订单物料明细表报表导出'!$K:$K,7)=D$1)*('2-1 采购订单物料明细表报表导出'!$D:$D=$A485),'2-1 采购订单物料明细表报表导出'!$H:$H,0))</f>
        <v>0</v>
      </c>
      <c r="E485" s="46" cm="1">
        <f t="array" ref="E485">SUM(IF((LEFT('2-1 采购订单物料明细表报表导出'!$K:$K,7)=E$1)*('2-1 采购订单物料明细表报表导出'!$D:$D=$A485),'2-1 采购订单物料明细表报表导出'!$H:$H,0))</f>
        <v>0</v>
      </c>
      <c r="F485" s="46" cm="1">
        <f t="array" ref="F485">SUM(IF((LEFT('2-1 采购订单物料明细表报表导出'!$K:$K,7)=F$1)*('2-1 采购订单物料明细表报表导出'!$D:$D=$A485),'2-1 采购订单物料明细表报表导出'!$H:$H,0))</f>
        <v>0</v>
      </c>
      <c r="G485" s="46" cm="1">
        <f t="array" ref="G485">SUM(IF((LEFT('2-1 采购订单物料明细表报表导出'!$K:$K,7)=G$1)*('2-1 采购订单物料明细表报表导出'!$D:$D=$A485),'2-1 采购订单物料明细表报表导出'!$H:$H,0))</f>
        <v>0</v>
      </c>
      <c r="H485" s="46" cm="1">
        <f t="array" ref="H485">SUM(IF((LEFT('2-1 采购订单物料明细表报表导出'!$K:$K,7)=H$1)*('2-1 采购订单物料明细表报表导出'!$D:$D=$A485),'2-1 采购订单物料明细表报表导出'!$H:$H,0))</f>
        <v>0</v>
      </c>
      <c r="I485" s="46" cm="1">
        <f t="array" ref="I485">SUM(IF((LEFT('2-1 采购订单物料明细表报表导出'!$K:$K,7)=I$1)*('2-1 采购订单物料明细表报表导出'!$D:$D=$A485),'2-1 采购订单物料明细表报表导出'!$H:$H,0))</f>
        <v>0</v>
      </c>
      <c r="J485" s="46" cm="1">
        <f t="array" ref="J485">SUM(IF((LEFT('2-1 采购订单物料明细表报表导出'!$K:$K,7)=J$1)*('2-1 采购订单物料明细表报表导出'!$D:$D=$A485),'2-1 采购订单物料明细表报表导出'!$H:$H,0))</f>
        <v>0</v>
      </c>
      <c r="K485" s="46" cm="1">
        <f t="array" ref="K485">SUM(IF((LEFT('2-1 采购订单物料明细表报表导出'!$K:$K,7)=K$1)*('2-1 采购订单物料明细表报表导出'!$D:$D=$A485),'2-1 采购订单物料明细表报表导出'!$H:$H,0))</f>
        <v>0</v>
      </c>
      <c r="L485" s="46" cm="1">
        <f t="array" ref="L485">SUM(IF((LEFT('2-1 采购订单物料明细表报表导出'!$K:$K,7)=L$1)*('2-1 采购订单物料明细表报表导出'!$D:$D=$A485),'2-1 采购订单物料明细表报表导出'!$H:$H,0))</f>
        <v>0</v>
      </c>
      <c r="M485" s="46" cm="1">
        <f t="array" ref="M485">SUM(IF((LEFT('2-1 采购订单物料明细表报表导出'!$K:$K,7)=M$1)*('2-1 采购订单物料明细表报表导出'!$D:$D=$A485),'2-1 采购订单物料明细表报表导出'!$H:$H,0))</f>
        <v>0</v>
      </c>
      <c r="N485" s="46" cm="1">
        <f t="array" ref="N485">SUM(IF((LEFT('2-1 采购订单物料明细表报表导出'!$K:$K,7)=N$1)*('2-1 采购订单物料明细表报表导出'!$D:$D=$A485),'2-1 采购订单物料明细表报表导出'!$H:$H,0))</f>
        <v>0</v>
      </c>
      <c r="O485" s="46" cm="1">
        <f t="array" ref="O485">SUM(IF((LEFT('2-1 采购订单物料明细表报表导出'!$K:$K,7)=O$1)*('2-1 采购订单物料明细表报表导出'!$D:$D=$A485),'2-1 采购订单物料明细表报表导出'!$H:$H,0))</f>
        <v>0</v>
      </c>
    </row>
    <row r="486" ht="16.5" spans="1:15">
      <c r="A486" s="17" t="s">
        <v>3894</v>
      </c>
      <c r="B486" s="47" t="s">
        <v>2080</v>
      </c>
      <c r="C486" s="48" t="s">
        <v>2081</v>
      </c>
      <c r="D486" s="46" cm="1">
        <f t="array" ref="D486">SUM(IF((LEFT('2-1 采购订单物料明细表报表导出'!$K:$K,7)=D$1)*('2-1 采购订单物料明细表报表导出'!$D:$D=$A486),'2-1 采购订单物料明细表报表导出'!$H:$H,0))</f>
        <v>0</v>
      </c>
      <c r="E486" s="46" cm="1">
        <f t="array" ref="E486">SUM(IF((LEFT('2-1 采购订单物料明细表报表导出'!$K:$K,7)=E$1)*('2-1 采购订单物料明细表报表导出'!$D:$D=$A486),'2-1 采购订单物料明细表报表导出'!$H:$H,0))</f>
        <v>0</v>
      </c>
      <c r="F486" s="46" cm="1">
        <f t="array" ref="F486">SUM(IF((LEFT('2-1 采购订单物料明细表报表导出'!$K:$K,7)=F$1)*('2-1 采购订单物料明细表报表导出'!$D:$D=$A486),'2-1 采购订单物料明细表报表导出'!$H:$H,0))</f>
        <v>0</v>
      </c>
      <c r="G486" s="46" cm="1">
        <f t="array" ref="G486">SUM(IF((LEFT('2-1 采购订单物料明细表报表导出'!$K:$K,7)=G$1)*('2-1 采购订单物料明细表报表导出'!$D:$D=$A486),'2-1 采购订单物料明细表报表导出'!$H:$H,0))</f>
        <v>0</v>
      </c>
      <c r="H486" s="46" cm="1">
        <f t="array" ref="H486">SUM(IF((LEFT('2-1 采购订单物料明细表报表导出'!$K:$K,7)=H$1)*('2-1 采购订单物料明细表报表导出'!$D:$D=$A486),'2-1 采购订单物料明细表报表导出'!$H:$H,0))</f>
        <v>0</v>
      </c>
      <c r="I486" s="46" cm="1">
        <f t="array" ref="I486">SUM(IF((LEFT('2-1 采购订单物料明细表报表导出'!$K:$K,7)=I$1)*('2-1 采购订单物料明细表报表导出'!$D:$D=$A486),'2-1 采购订单物料明细表报表导出'!$H:$H,0))</f>
        <v>0</v>
      </c>
      <c r="J486" s="46" cm="1">
        <f t="array" ref="J486">SUM(IF((LEFT('2-1 采购订单物料明细表报表导出'!$K:$K,7)=J$1)*('2-1 采购订单物料明细表报表导出'!$D:$D=$A486),'2-1 采购订单物料明细表报表导出'!$H:$H,0))</f>
        <v>0</v>
      </c>
      <c r="K486" s="46" cm="1">
        <f t="array" ref="K486">SUM(IF((LEFT('2-1 采购订单物料明细表报表导出'!$K:$K,7)=K$1)*('2-1 采购订单物料明细表报表导出'!$D:$D=$A486),'2-1 采购订单物料明细表报表导出'!$H:$H,0))</f>
        <v>0</v>
      </c>
      <c r="L486" s="46" cm="1">
        <f t="array" ref="L486">SUM(IF((LEFT('2-1 采购订单物料明细表报表导出'!$K:$K,7)=L$1)*('2-1 采购订单物料明细表报表导出'!$D:$D=$A486),'2-1 采购订单物料明细表报表导出'!$H:$H,0))</f>
        <v>0</v>
      </c>
      <c r="M486" s="46" cm="1">
        <f t="array" ref="M486">SUM(IF((LEFT('2-1 采购订单物料明细表报表导出'!$K:$K,7)=M$1)*('2-1 采购订单物料明细表报表导出'!$D:$D=$A486),'2-1 采购订单物料明细表报表导出'!$H:$H,0))</f>
        <v>0</v>
      </c>
      <c r="N486" s="46" cm="1">
        <f t="array" ref="N486">SUM(IF((LEFT('2-1 采购订单物料明细表报表导出'!$K:$K,7)=N$1)*('2-1 采购订单物料明细表报表导出'!$D:$D=$A486),'2-1 采购订单物料明细表报表导出'!$H:$H,0))</f>
        <v>0</v>
      </c>
      <c r="O486" s="46" cm="1">
        <f t="array" ref="O486">SUM(IF((LEFT('2-1 采购订单物料明细表报表导出'!$K:$K,7)=O$1)*('2-1 采购订单物料明细表报表导出'!$D:$D=$A486),'2-1 采购订单物料明细表报表导出'!$H:$H,0))</f>
        <v>0</v>
      </c>
    </row>
    <row r="487" ht="16.5" spans="1:15">
      <c r="A487" s="17" t="s">
        <v>3895</v>
      </c>
      <c r="B487" s="47" t="s">
        <v>2080</v>
      </c>
      <c r="C487" s="48" t="s">
        <v>2081</v>
      </c>
      <c r="D487" s="46" cm="1">
        <f t="array" ref="D487">SUM(IF((LEFT('2-1 采购订单物料明细表报表导出'!$K:$K,7)=D$1)*('2-1 采购订单物料明细表报表导出'!$D:$D=$A487),'2-1 采购订单物料明细表报表导出'!$H:$H,0))</f>
        <v>0</v>
      </c>
      <c r="E487" s="46" cm="1">
        <f t="array" ref="E487">SUM(IF((LEFT('2-1 采购订单物料明细表报表导出'!$K:$K,7)=E$1)*('2-1 采购订单物料明细表报表导出'!$D:$D=$A487),'2-1 采购订单物料明细表报表导出'!$H:$H,0))</f>
        <v>0</v>
      </c>
      <c r="F487" s="46" cm="1">
        <f t="array" ref="F487">SUM(IF((LEFT('2-1 采购订单物料明细表报表导出'!$K:$K,7)=F$1)*('2-1 采购订单物料明细表报表导出'!$D:$D=$A487),'2-1 采购订单物料明细表报表导出'!$H:$H,0))</f>
        <v>0</v>
      </c>
      <c r="G487" s="46" cm="1">
        <f t="array" ref="G487">SUM(IF((LEFT('2-1 采购订单物料明细表报表导出'!$K:$K,7)=G$1)*('2-1 采购订单物料明细表报表导出'!$D:$D=$A487),'2-1 采购订单物料明细表报表导出'!$H:$H,0))</f>
        <v>0</v>
      </c>
      <c r="H487" s="46" cm="1">
        <f t="array" ref="H487">SUM(IF((LEFT('2-1 采购订单物料明细表报表导出'!$K:$K,7)=H$1)*('2-1 采购订单物料明细表报表导出'!$D:$D=$A487),'2-1 采购订单物料明细表报表导出'!$H:$H,0))</f>
        <v>0</v>
      </c>
      <c r="I487" s="46" cm="1">
        <f t="array" ref="I487">SUM(IF((LEFT('2-1 采购订单物料明细表报表导出'!$K:$K,7)=I$1)*('2-1 采购订单物料明细表报表导出'!$D:$D=$A487),'2-1 采购订单物料明细表报表导出'!$H:$H,0))</f>
        <v>0</v>
      </c>
      <c r="J487" s="46" cm="1">
        <f t="array" ref="J487">SUM(IF((LEFT('2-1 采购订单物料明细表报表导出'!$K:$K,7)=J$1)*('2-1 采购订单物料明细表报表导出'!$D:$D=$A487),'2-1 采购订单物料明细表报表导出'!$H:$H,0))</f>
        <v>0</v>
      </c>
      <c r="K487" s="46" cm="1">
        <f t="array" ref="K487">SUM(IF((LEFT('2-1 采购订单物料明细表报表导出'!$K:$K,7)=K$1)*('2-1 采购订单物料明细表报表导出'!$D:$D=$A487),'2-1 采购订单物料明细表报表导出'!$H:$H,0))</f>
        <v>0</v>
      </c>
      <c r="L487" s="46" cm="1">
        <f t="array" ref="L487">SUM(IF((LEFT('2-1 采购订单物料明细表报表导出'!$K:$K,7)=L$1)*('2-1 采购订单物料明细表报表导出'!$D:$D=$A487),'2-1 采购订单物料明细表报表导出'!$H:$H,0))</f>
        <v>0</v>
      </c>
      <c r="M487" s="46" cm="1">
        <f t="array" ref="M487">SUM(IF((LEFT('2-1 采购订单物料明细表报表导出'!$K:$K,7)=M$1)*('2-1 采购订单物料明细表报表导出'!$D:$D=$A487),'2-1 采购订单物料明细表报表导出'!$H:$H,0))</f>
        <v>0</v>
      </c>
      <c r="N487" s="46" cm="1">
        <f t="array" ref="N487">SUM(IF((LEFT('2-1 采购订单物料明细表报表导出'!$K:$K,7)=N$1)*('2-1 采购订单物料明细表报表导出'!$D:$D=$A487),'2-1 采购订单物料明细表报表导出'!$H:$H,0))</f>
        <v>0</v>
      </c>
      <c r="O487" s="46" cm="1">
        <f t="array" ref="O487">SUM(IF((LEFT('2-1 采购订单物料明细表报表导出'!$K:$K,7)=O$1)*('2-1 采购订单物料明细表报表导出'!$D:$D=$A487),'2-1 采购订单物料明细表报表导出'!$H:$H,0))</f>
        <v>0</v>
      </c>
    </row>
    <row r="488" ht="16.5" spans="1:15">
      <c r="A488" s="17" t="s">
        <v>3896</v>
      </c>
      <c r="B488" s="47" t="s">
        <v>2080</v>
      </c>
      <c r="C488" s="48" t="s">
        <v>2081</v>
      </c>
      <c r="D488" s="46" cm="1">
        <f t="array" ref="D488">SUM(IF((LEFT('2-1 采购订单物料明细表报表导出'!$K:$K,7)=D$1)*('2-1 采购订单物料明细表报表导出'!$D:$D=$A488),'2-1 采购订单物料明细表报表导出'!$H:$H,0))</f>
        <v>0</v>
      </c>
      <c r="E488" s="46" cm="1">
        <f t="array" ref="E488">SUM(IF((LEFT('2-1 采购订单物料明细表报表导出'!$K:$K,7)=E$1)*('2-1 采购订单物料明细表报表导出'!$D:$D=$A488),'2-1 采购订单物料明细表报表导出'!$H:$H,0))</f>
        <v>0</v>
      </c>
      <c r="F488" s="46" cm="1">
        <f t="array" ref="F488">SUM(IF((LEFT('2-1 采购订单物料明细表报表导出'!$K:$K,7)=F$1)*('2-1 采购订单物料明细表报表导出'!$D:$D=$A488),'2-1 采购订单物料明细表报表导出'!$H:$H,0))</f>
        <v>0</v>
      </c>
      <c r="G488" s="46" cm="1">
        <f t="array" ref="G488">SUM(IF((LEFT('2-1 采购订单物料明细表报表导出'!$K:$K,7)=G$1)*('2-1 采购订单物料明细表报表导出'!$D:$D=$A488),'2-1 采购订单物料明细表报表导出'!$H:$H,0))</f>
        <v>0</v>
      </c>
      <c r="H488" s="46" cm="1">
        <f t="array" ref="H488">SUM(IF((LEFT('2-1 采购订单物料明细表报表导出'!$K:$K,7)=H$1)*('2-1 采购订单物料明细表报表导出'!$D:$D=$A488),'2-1 采购订单物料明细表报表导出'!$H:$H,0))</f>
        <v>0</v>
      </c>
      <c r="I488" s="46" cm="1">
        <f t="array" ref="I488">SUM(IF((LEFT('2-1 采购订单物料明细表报表导出'!$K:$K,7)=I$1)*('2-1 采购订单物料明细表报表导出'!$D:$D=$A488),'2-1 采购订单物料明细表报表导出'!$H:$H,0))</f>
        <v>0</v>
      </c>
      <c r="J488" s="46" cm="1">
        <f t="array" ref="J488">SUM(IF((LEFT('2-1 采购订单物料明细表报表导出'!$K:$K,7)=J$1)*('2-1 采购订单物料明细表报表导出'!$D:$D=$A488),'2-1 采购订单物料明细表报表导出'!$H:$H,0))</f>
        <v>0</v>
      </c>
      <c r="K488" s="46" cm="1">
        <f t="array" ref="K488">SUM(IF((LEFT('2-1 采购订单物料明细表报表导出'!$K:$K,7)=K$1)*('2-1 采购订单物料明细表报表导出'!$D:$D=$A488),'2-1 采购订单物料明细表报表导出'!$H:$H,0))</f>
        <v>0</v>
      </c>
      <c r="L488" s="46" cm="1">
        <f t="array" ref="L488">SUM(IF((LEFT('2-1 采购订单物料明细表报表导出'!$K:$K,7)=L$1)*('2-1 采购订单物料明细表报表导出'!$D:$D=$A488),'2-1 采购订单物料明细表报表导出'!$H:$H,0))</f>
        <v>0</v>
      </c>
      <c r="M488" s="46" cm="1">
        <f t="array" ref="M488">SUM(IF((LEFT('2-1 采购订单物料明细表报表导出'!$K:$K,7)=M$1)*('2-1 采购订单物料明细表报表导出'!$D:$D=$A488),'2-1 采购订单物料明细表报表导出'!$H:$H,0))</f>
        <v>0</v>
      </c>
      <c r="N488" s="46" cm="1">
        <f t="array" ref="N488">SUM(IF((LEFT('2-1 采购订单物料明细表报表导出'!$K:$K,7)=N$1)*('2-1 采购订单物料明细表报表导出'!$D:$D=$A488),'2-1 采购订单物料明细表报表导出'!$H:$H,0))</f>
        <v>0</v>
      </c>
      <c r="O488" s="46" cm="1">
        <f t="array" ref="O488">SUM(IF((LEFT('2-1 采购订单物料明细表报表导出'!$K:$K,7)=O$1)*('2-1 采购订单物料明细表报表导出'!$D:$D=$A488),'2-1 采购订单物料明细表报表导出'!$H:$H,0))</f>
        <v>0</v>
      </c>
    </row>
    <row r="489" ht="16.5" spans="1:15">
      <c r="A489" s="17" t="s">
        <v>3897</v>
      </c>
      <c r="B489" s="47" t="s">
        <v>2080</v>
      </c>
      <c r="C489" s="48" t="s">
        <v>2081</v>
      </c>
      <c r="D489" s="46" cm="1">
        <f t="array" ref="D489">SUM(IF((LEFT('2-1 采购订单物料明细表报表导出'!$K:$K,7)=D$1)*('2-1 采购订单物料明细表报表导出'!$D:$D=$A489),'2-1 采购订单物料明细表报表导出'!$H:$H,0))</f>
        <v>0</v>
      </c>
      <c r="E489" s="46" cm="1">
        <f t="array" ref="E489">SUM(IF((LEFT('2-1 采购订单物料明细表报表导出'!$K:$K,7)=E$1)*('2-1 采购订单物料明细表报表导出'!$D:$D=$A489),'2-1 采购订单物料明细表报表导出'!$H:$H,0))</f>
        <v>0</v>
      </c>
      <c r="F489" s="46" cm="1">
        <f t="array" ref="F489">SUM(IF((LEFT('2-1 采购订单物料明细表报表导出'!$K:$K,7)=F$1)*('2-1 采购订单物料明细表报表导出'!$D:$D=$A489),'2-1 采购订单物料明细表报表导出'!$H:$H,0))</f>
        <v>0</v>
      </c>
      <c r="G489" s="46" cm="1">
        <f t="array" ref="G489">SUM(IF((LEFT('2-1 采购订单物料明细表报表导出'!$K:$K,7)=G$1)*('2-1 采购订单物料明细表报表导出'!$D:$D=$A489),'2-1 采购订单物料明细表报表导出'!$H:$H,0))</f>
        <v>0</v>
      </c>
      <c r="H489" s="46" cm="1">
        <f t="array" ref="H489">SUM(IF((LEFT('2-1 采购订单物料明细表报表导出'!$K:$K,7)=H$1)*('2-1 采购订单物料明细表报表导出'!$D:$D=$A489),'2-1 采购订单物料明细表报表导出'!$H:$H,0))</f>
        <v>0</v>
      </c>
      <c r="I489" s="46" cm="1">
        <f t="array" ref="I489">SUM(IF((LEFT('2-1 采购订单物料明细表报表导出'!$K:$K,7)=I$1)*('2-1 采购订单物料明细表报表导出'!$D:$D=$A489),'2-1 采购订单物料明细表报表导出'!$H:$H,0))</f>
        <v>0</v>
      </c>
      <c r="J489" s="46" cm="1">
        <f t="array" ref="J489">SUM(IF((LEFT('2-1 采购订单物料明细表报表导出'!$K:$K,7)=J$1)*('2-1 采购订单物料明细表报表导出'!$D:$D=$A489),'2-1 采购订单物料明细表报表导出'!$H:$H,0))</f>
        <v>0</v>
      </c>
      <c r="K489" s="46" cm="1">
        <f t="array" ref="K489">SUM(IF((LEFT('2-1 采购订单物料明细表报表导出'!$K:$K,7)=K$1)*('2-1 采购订单物料明细表报表导出'!$D:$D=$A489),'2-1 采购订单物料明细表报表导出'!$H:$H,0))</f>
        <v>0</v>
      </c>
      <c r="L489" s="46" cm="1">
        <f t="array" ref="L489">SUM(IF((LEFT('2-1 采购订单物料明细表报表导出'!$K:$K,7)=L$1)*('2-1 采购订单物料明细表报表导出'!$D:$D=$A489),'2-1 采购订单物料明细表报表导出'!$H:$H,0))</f>
        <v>0</v>
      </c>
      <c r="M489" s="46" cm="1">
        <f t="array" ref="M489">SUM(IF((LEFT('2-1 采购订单物料明细表报表导出'!$K:$K,7)=M$1)*('2-1 采购订单物料明细表报表导出'!$D:$D=$A489),'2-1 采购订单物料明细表报表导出'!$H:$H,0))</f>
        <v>0</v>
      </c>
      <c r="N489" s="46" cm="1">
        <f t="array" ref="N489">SUM(IF((LEFT('2-1 采购订单物料明细表报表导出'!$K:$K,7)=N$1)*('2-1 采购订单物料明细表报表导出'!$D:$D=$A489),'2-1 采购订单物料明细表报表导出'!$H:$H,0))</f>
        <v>0</v>
      </c>
      <c r="O489" s="46" cm="1">
        <f t="array" ref="O489">SUM(IF((LEFT('2-1 采购订单物料明细表报表导出'!$K:$K,7)=O$1)*('2-1 采购订单物料明细表报表导出'!$D:$D=$A489),'2-1 采购订单物料明细表报表导出'!$H:$H,0))</f>
        <v>0</v>
      </c>
    </row>
    <row r="490" ht="16.5" spans="1:15">
      <c r="A490" s="17" t="s">
        <v>3898</v>
      </c>
      <c r="B490" s="47" t="s">
        <v>2080</v>
      </c>
      <c r="C490" s="48" t="s">
        <v>2081</v>
      </c>
      <c r="D490" s="46" cm="1">
        <f t="array" ref="D490">SUM(IF((LEFT('2-1 采购订单物料明细表报表导出'!$K:$K,7)=D$1)*('2-1 采购订单物料明细表报表导出'!$D:$D=$A490),'2-1 采购订单物料明细表报表导出'!$H:$H,0))</f>
        <v>0</v>
      </c>
      <c r="E490" s="46" cm="1">
        <f t="array" ref="E490">SUM(IF((LEFT('2-1 采购订单物料明细表报表导出'!$K:$K,7)=E$1)*('2-1 采购订单物料明细表报表导出'!$D:$D=$A490),'2-1 采购订单物料明细表报表导出'!$H:$H,0))</f>
        <v>0</v>
      </c>
      <c r="F490" s="46" cm="1">
        <f t="array" ref="F490">SUM(IF((LEFT('2-1 采购订单物料明细表报表导出'!$K:$K,7)=F$1)*('2-1 采购订单物料明细表报表导出'!$D:$D=$A490),'2-1 采购订单物料明细表报表导出'!$H:$H,0))</f>
        <v>0</v>
      </c>
      <c r="G490" s="46" cm="1">
        <f t="array" ref="G490">SUM(IF((LEFT('2-1 采购订单物料明细表报表导出'!$K:$K,7)=G$1)*('2-1 采购订单物料明细表报表导出'!$D:$D=$A490),'2-1 采购订单物料明细表报表导出'!$H:$H,0))</f>
        <v>0</v>
      </c>
      <c r="H490" s="46" cm="1">
        <f t="array" ref="H490">SUM(IF((LEFT('2-1 采购订单物料明细表报表导出'!$K:$K,7)=H$1)*('2-1 采购订单物料明细表报表导出'!$D:$D=$A490),'2-1 采购订单物料明细表报表导出'!$H:$H,0))</f>
        <v>0</v>
      </c>
      <c r="I490" s="46" cm="1">
        <f t="array" ref="I490">SUM(IF((LEFT('2-1 采购订单物料明细表报表导出'!$K:$K,7)=I$1)*('2-1 采购订单物料明细表报表导出'!$D:$D=$A490),'2-1 采购订单物料明细表报表导出'!$H:$H,0))</f>
        <v>0</v>
      </c>
      <c r="J490" s="46" cm="1">
        <f t="array" ref="J490">SUM(IF((LEFT('2-1 采购订单物料明细表报表导出'!$K:$K,7)=J$1)*('2-1 采购订单物料明细表报表导出'!$D:$D=$A490),'2-1 采购订单物料明细表报表导出'!$H:$H,0))</f>
        <v>0</v>
      </c>
      <c r="K490" s="46" cm="1">
        <f t="array" ref="K490">SUM(IF((LEFT('2-1 采购订单物料明细表报表导出'!$K:$K,7)=K$1)*('2-1 采购订单物料明细表报表导出'!$D:$D=$A490),'2-1 采购订单物料明细表报表导出'!$H:$H,0))</f>
        <v>0</v>
      </c>
      <c r="L490" s="46" cm="1">
        <f t="array" ref="L490">SUM(IF((LEFT('2-1 采购订单物料明细表报表导出'!$K:$K,7)=L$1)*('2-1 采购订单物料明细表报表导出'!$D:$D=$A490),'2-1 采购订单物料明细表报表导出'!$H:$H,0))</f>
        <v>0</v>
      </c>
      <c r="M490" s="46" cm="1">
        <f t="array" ref="M490">SUM(IF((LEFT('2-1 采购订单物料明细表报表导出'!$K:$K,7)=M$1)*('2-1 采购订单物料明细表报表导出'!$D:$D=$A490),'2-1 采购订单物料明细表报表导出'!$H:$H,0))</f>
        <v>0</v>
      </c>
      <c r="N490" s="46" cm="1">
        <f t="array" ref="N490">SUM(IF((LEFT('2-1 采购订单物料明细表报表导出'!$K:$K,7)=N$1)*('2-1 采购订单物料明细表报表导出'!$D:$D=$A490),'2-1 采购订单物料明细表报表导出'!$H:$H,0))</f>
        <v>0</v>
      </c>
      <c r="O490" s="46" cm="1">
        <f t="array" ref="O490">SUM(IF((LEFT('2-1 采购订单物料明细表报表导出'!$K:$K,7)=O$1)*('2-1 采购订单物料明细表报表导出'!$D:$D=$A490),'2-1 采购订单物料明细表报表导出'!$H:$H,0))</f>
        <v>0</v>
      </c>
    </row>
    <row r="491" ht="16.5" spans="1:15">
      <c r="A491" s="17" t="s">
        <v>3899</v>
      </c>
      <c r="B491" s="47" t="s">
        <v>2080</v>
      </c>
      <c r="C491" s="48" t="s">
        <v>2081</v>
      </c>
      <c r="D491" s="46" cm="1">
        <f t="array" ref="D491">SUM(IF((LEFT('2-1 采购订单物料明细表报表导出'!$K:$K,7)=D$1)*('2-1 采购订单物料明细表报表导出'!$D:$D=$A491),'2-1 采购订单物料明细表报表导出'!$H:$H,0))</f>
        <v>0</v>
      </c>
      <c r="E491" s="46" cm="1">
        <f t="array" ref="E491">SUM(IF((LEFT('2-1 采购订单物料明细表报表导出'!$K:$K,7)=E$1)*('2-1 采购订单物料明细表报表导出'!$D:$D=$A491),'2-1 采购订单物料明细表报表导出'!$H:$H,0))</f>
        <v>0</v>
      </c>
      <c r="F491" s="46" cm="1">
        <f t="array" ref="F491">SUM(IF((LEFT('2-1 采购订单物料明细表报表导出'!$K:$K,7)=F$1)*('2-1 采购订单物料明细表报表导出'!$D:$D=$A491),'2-1 采购订单物料明细表报表导出'!$H:$H,0))</f>
        <v>0</v>
      </c>
      <c r="G491" s="46" cm="1">
        <f t="array" ref="G491">SUM(IF((LEFT('2-1 采购订单物料明细表报表导出'!$K:$K,7)=G$1)*('2-1 采购订单物料明细表报表导出'!$D:$D=$A491),'2-1 采购订单物料明细表报表导出'!$H:$H,0))</f>
        <v>0</v>
      </c>
      <c r="H491" s="46" cm="1">
        <f t="array" ref="H491">SUM(IF((LEFT('2-1 采购订单物料明细表报表导出'!$K:$K,7)=H$1)*('2-1 采购订单物料明细表报表导出'!$D:$D=$A491),'2-1 采购订单物料明细表报表导出'!$H:$H,0))</f>
        <v>0</v>
      </c>
      <c r="I491" s="46" cm="1">
        <f t="array" ref="I491">SUM(IF((LEFT('2-1 采购订单物料明细表报表导出'!$K:$K,7)=I$1)*('2-1 采购订单物料明细表报表导出'!$D:$D=$A491),'2-1 采购订单物料明细表报表导出'!$H:$H,0))</f>
        <v>0</v>
      </c>
      <c r="J491" s="46" cm="1">
        <f t="array" ref="J491">SUM(IF((LEFT('2-1 采购订单物料明细表报表导出'!$K:$K,7)=J$1)*('2-1 采购订单物料明细表报表导出'!$D:$D=$A491),'2-1 采购订单物料明细表报表导出'!$H:$H,0))</f>
        <v>0</v>
      </c>
      <c r="K491" s="46" cm="1">
        <f t="array" ref="K491">SUM(IF((LEFT('2-1 采购订单物料明细表报表导出'!$K:$K,7)=K$1)*('2-1 采购订单物料明细表报表导出'!$D:$D=$A491),'2-1 采购订单物料明细表报表导出'!$H:$H,0))</f>
        <v>0</v>
      </c>
      <c r="L491" s="46" cm="1">
        <f t="array" ref="L491">SUM(IF((LEFT('2-1 采购订单物料明细表报表导出'!$K:$K,7)=L$1)*('2-1 采购订单物料明细表报表导出'!$D:$D=$A491),'2-1 采购订单物料明细表报表导出'!$H:$H,0))</f>
        <v>0</v>
      </c>
      <c r="M491" s="46" cm="1">
        <f t="array" ref="M491">SUM(IF((LEFT('2-1 采购订单物料明细表报表导出'!$K:$K,7)=M$1)*('2-1 采购订单物料明细表报表导出'!$D:$D=$A491),'2-1 采购订单物料明细表报表导出'!$H:$H,0))</f>
        <v>0</v>
      </c>
      <c r="N491" s="46" cm="1">
        <f t="array" ref="N491">SUM(IF((LEFT('2-1 采购订单物料明细表报表导出'!$K:$K,7)=N$1)*('2-1 采购订单物料明细表报表导出'!$D:$D=$A491),'2-1 采购订单物料明细表报表导出'!$H:$H,0))</f>
        <v>0</v>
      </c>
      <c r="O491" s="46" cm="1">
        <f t="array" ref="O491">SUM(IF((LEFT('2-1 采购订单物料明细表报表导出'!$K:$K,7)=O$1)*('2-1 采购订单物料明细表报表导出'!$D:$D=$A491),'2-1 采购订单物料明细表报表导出'!$H:$H,0))</f>
        <v>0</v>
      </c>
    </row>
    <row r="492" ht="16.5" spans="1:15">
      <c r="A492" s="17" t="s">
        <v>3900</v>
      </c>
      <c r="B492" s="47" t="s">
        <v>2080</v>
      </c>
      <c r="C492" s="48" t="s">
        <v>2081</v>
      </c>
      <c r="D492" s="46" cm="1">
        <f t="array" ref="D492">SUM(IF((LEFT('2-1 采购订单物料明细表报表导出'!$K:$K,7)=D$1)*('2-1 采购订单物料明细表报表导出'!$D:$D=$A492),'2-1 采购订单物料明细表报表导出'!$H:$H,0))</f>
        <v>0</v>
      </c>
      <c r="E492" s="46" cm="1">
        <f t="array" ref="E492">SUM(IF((LEFT('2-1 采购订单物料明细表报表导出'!$K:$K,7)=E$1)*('2-1 采购订单物料明细表报表导出'!$D:$D=$A492),'2-1 采购订单物料明细表报表导出'!$H:$H,0))</f>
        <v>0</v>
      </c>
      <c r="F492" s="46" cm="1">
        <f t="array" ref="F492">SUM(IF((LEFT('2-1 采购订单物料明细表报表导出'!$K:$K,7)=F$1)*('2-1 采购订单物料明细表报表导出'!$D:$D=$A492),'2-1 采购订单物料明细表报表导出'!$H:$H,0))</f>
        <v>0</v>
      </c>
      <c r="G492" s="46" cm="1">
        <f t="array" ref="G492">SUM(IF((LEFT('2-1 采购订单物料明细表报表导出'!$K:$K,7)=G$1)*('2-1 采购订单物料明细表报表导出'!$D:$D=$A492),'2-1 采购订单物料明细表报表导出'!$H:$H,0))</f>
        <v>0</v>
      </c>
      <c r="H492" s="46" cm="1">
        <f t="array" ref="H492">SUM(IF((LEFT('2-1 采购订单物料明细表报表导出'!$K:$K,7)=H$1)*('2-1 采购订单物料明细表报表导出'!$D:$D=$A492),'2-1 采购订单物料明细表报表导出'!$H:$H,0))</f>
        <v>0</v>
      </c>
      <c r="I492" s="46" cm="1">
        <f t="array" ref="I492">SUM(IF((LEFT('2-1 采购订单物料明细表报表导出'!$K:$K,7)=I$1)*('2-1 采购订单物料明细表报表导出'!$D:$D=$A492),'2-1 采购订单物料明细表报表导出'!$H:$H,0))</f>
        <v>0</v>
      </c>
      <c r="J492" s="46" cm="1">
        <f t="array" ref="J492">SUM(IF((LEFT('2-1 采购订单物料明细表报表导出'!$K:$K,7)=J$1)*('2-1 采购订单物料明细表报表导出'!$D:$D=$A492),'2-1 采购订单物料明细表报表导出'!$H:$H,0))</f>
        <v>0</v>
      </c>
      <c r="K492" s="46" cm="1">
        <f t="array" ref="K492">SUM(IF((LEFT('2-1 采购订单物料明细表报表导出'!$K:$K,7)=K$1)*('2-1 采购订单物料明细表报表导出'!$D:$D=$A492),'2-1 采购订单物料明细表报表导出'!$H:$H,0))</f>
        <v>0</v>
      </c>
      <c r="L492" s="46" cm="1">
        <f t="array" ref="L492">SUM(IF((LEFT('2-1 采购订单物料明细表报表导出'!$K:$K,7)=L$1)*('2-1 采购订单物料明细表报表导出'!$D:$D=$A492),'2-1 采购订单物料明细表报表导出'!$H:$H,0))</f>
        <v>0</v>
      </c>
      <c r="M492" s="46" cm="1">
        <f t="array" ref="M492">SUM(IF((LEFT('2-1 采购订单物料明细表报表导出'!$K:$K,7)=M$1)*('2-1 采购订单物料明细表报表导出'!$D:$D=$A492),'2-1 采购订单物料明细表报表导出'!$H:$H,0))</f>
        <v>0</v>
      </c>
      <c r="N492" s="46" cm="1">
        <f t="array" ref="N492">SUM(IF((LEFT('2-1 采购订单物料明细表报表导出'!$K:$K,7)=N$1)*('2-1 采购订单物料明细表报表导出'!$D:$D=$A492),'2-1 采购订单物料明细表报表导出'!$H:$H,0))</f>
        <v>0</v>
      </c>
      <c r="O492" s="46" cm="1">
        <f t="array" ref="O492">SUM(IF((LEFT('2-1 采购订单物料明细表报表导出'!$K:$K,7)=O$1)*('2-1 采购订单物料明细表报表导出'!$D:$D=$A492),'2-1 采购订单物料明细表报表导出'!$H:$H,0))</f>
        <v>0</v>
      </c>
    </row>
    <row r="493" ht="16.5" spans="1:15">
      <c r="A493" s="17" t="s">
        <v>3901</v>
      </c>
      <c r="B493" s="47" t="s">
        <v>2080</v>
      </c>
      <c r="C493" s="48" t="s">
        <v>2081</v>
      </c>
      <c r="D493" s="46" cm="1">
        <f t="array" ref="D493">SUM(IF((LEFT('2-1 采购订单物料明细表报表导出'!$K:$K,7)=D$1)*('2-1 采购订单物料明细表报表导出'!$D:$D=$A493),'2-1 采购订单物料明细表报表导出'!$H:$H,0))</f>
        <v>0</v>
      </c>
      <c r="E493" s="46" cm="1">
        <f t="array" ref="E493">SUM(IF((LEFT('2-1 采购订单物料明细表报表导出'!$K:$K,7)=E$1)*('2-1 采购订单物料明细表报表导出'!$D:$D=$A493),'2-1 采购订单物料明细表报表导出'!$H:$H,0))</f>
        <v>0</v>
      </c>
      <c r="F493" s="46" cm="1">
        <f t="array" ref="F493">SUM(IF((LEFT('2-1 采购订单物料明细表报表导出'!$K:$K,7)=F$1)*('2-1 采购订单物料明细表报表导出'!$D:$D=$A493),'2-1 采购订单物料明细表报表导出'!$H:$H,0))</f>
        <v>0</v>
      </c>
      <c r="G493" s="46" cm="1">
        <f t="array" ref="G493">SUM(IF((LEFT('2-1 采购订单物料明细表报表导出'!$K:$K,7)=G$1)*('2-1 采购订单物料明细表报表导出'!$D:$D=$A493),'2-1 采购订单物料明细表报表导出'!$H:$H,0))</f>
        <v>0</v>
      </c>
      <c r="H493" s="46" cm="1">
        <f t="array" ref="H493">SUM(IF((LEFT('2-1 采购订单物料明细表报表导出'!$K:$K,7)=H$1)*('2-1 采购订单物料明细表报表导出'!$D:$D=$A493),'2-1 采购订单物料明细表报表导出'!$H:$H,0))</f>
        <v>0</v>
      </c>
      <c r="I493" s="46" cm="1">
        <f t="array" ref="I493">SUM(IF((LEFT('2-1 采购订单物料明细表报表导出'!$K:$K,7)=I$1)*('2-1 采购订单物料明细表报表导出'!$D:$D=$A493),'2-1 采购订单物料明细表报表导出'!$H:$H,0))</f>
        <v>0</v>
      </c>
      <c r="J493" s="46" cm="1">
        <f t="array" ref="J493">SUM(IF((LEFT('2-1 采购订单物料明细表报表导出'!$K:$K,7)=J$1)*('2-1 采购订单物料明细表报表导出'!$D:$D=$A493),'2-1 采购订单物料明细表报表导出'!$H:$H,0))</f>
        <v>0</v>
      </c>
      <c r="K493" s="46" cm="1">
        <f t="array" ref="K493">SUM(IF((LEFT('2-1 采购订单物料明细表报表导出'!$K:$K,7)=K$1)*('2-1 采购订单物料明细表报表导出'!$D:$D=$A493),'2-1 采购订单物料明细表报表导出'!$H:$H,0))</f>
        <v>0</v>
      </c>
      <c r="L493" s="46" cm="1">
        <f t="array" ref="L493">SUM(IF((LEFT('2-1 采购订单物料明细表报表导出'!$K:$K,7)=L$1)*('2-1 采购订单物料明细表报表导出'!$D:$D=$A493),'2-1 采购订单物料明细表报表导出'!$H:$H,0))</f>
        <v>0</v>
      </c>
      <c r="M493" s="46" cm="1">
        <f t="array" ref="M493">SUM(IF((LEFT('2-1 采购订单物料明细表报表导出'!$K:$K,7)=M$1)*('2-1 采购订单物料明细表报表导出'!$D:$D=$A493),'2-1 采购订单物料明细表报表导出'!$H:$H,0))</f>
        <v>0</v>
      </c>
      <c r="N493" s="46" cm="1">
        <f t="array" ref="N493">SUM(IF((LEFT('2-1 采购订单物料明细表报表导出'!$K:$K,7)=N$1)*('2-1 采购订单物料明细表报表导出'!$D:$D=$A493),'2-1 采购订单物料明细表报表导出'!$H:$H,0))</f>
        <v>0</v>
      </c>
      <c r="O493" s="46" cm="1">
        <f t="array" ref="O493">SUM(IF((LEFT('2-1 采购订单物料明细表报表导出'!$K:$K,7)=O$1)*('2-1 采购订单物料明细表报表导出'!$D:$D=$A493),'2-1 采购订单物料明细表报表导出'!$H:$H,0))</f>
        <v>0</v>
      </c>
    </row>
    <row r="494" ht="16.5" spans="1:15">
      <c r="A494" s="17" t="s">
        <v>2866</v>
      </c>
      <c r="B494" s="47" t="s">
        <v>2080</v>
      </c>
      <c r="C494" s="48" t="s">
        <v>2081</v>
      </c>
      <c r="D494" s="46" cm="1">
        <f t="array" ref="D494">SUM(IF((LEFT('2-1 采购订单物料明细表报表导出'!$K:$K,7)=D$1)*('2-1 采购订单物料明细表报表导出'!$D:$D=$A494),'2-1 采购订单物料明细表报表导出'!$H:$H,0))</f>
        <v>0</v>
      </c>
      <c r="E494" s="46" cm="1">
        <f t="array" ref="E494">SUM(IF((LEFT('2-1 采购订单物料明细表报表导出'!$K:$K,7)=E$1)*('2-1 采购订单物料明细表报表导出'!$D:$D=$A494),'2-1 采购订单物料明细表报表导出'!$H:$H,0))</f>
        <v>0</v>
      </c>
      <c r="F494" s="46" cm="1">
        <f t="array" ref="F494">SUM(IF((LEFT('2-1 采购订单物料明细表报表导出'!$K:$K,7)=F$1)*('2-1 采购订单物料明细表报表导出'!$D:$D=$A494),'2-1 采购订单物料明细表报表导出'!$H:$H,0))</f>
        <v>0</v>
      </c>
      <c r="G494" s="46" cm="1">
        <f t="array" ref="G494">SUM(IF((LEFT('2-1 采购订单物料明细表报表导出'!$K:$K,7)=G$1)*('2-1 采购订单物料明细表报表导出'!$D:$D=$A494),'2-1 采购订单物料明细表报表导出'!$H:$H,0))</f>
        <v>0</v>
      </c>
      <c r="H494" s="46" cm="1">
        <f t="array" ref="H494">SUM(IF((LEFT('2-1 采购订单物料明细表报表导出'!$K:$K,7)=H$1)*('2-1 采购订单物料明细表报表导出'!$D:$D=$A494),'2-1 采购订单物料明细表报表导出'!$H:$H,0))</f>
        <v>0</v>
      </c>
      <c r="I494" s="46" cm="1">
        <f t="array" ref="I494">SUM(IF((LEFT('2-1 采购订单物料明细表报表导出'!$K:$K,7)=I$1)*('2-1 采购订单物料明细表报表导出'!$D:$D=$A494),'2-1 采购订单物料明细表报表导出'!$H:$H,0))</f>
        <v>63.7</v>
      </c>
      <c r="J494" s="46" cm="1">
        <f t="array" ref="J494">SUM(IF((LEFT('2-1 采购订单物料明细表报表导出'!$K:$K,7)=J$1)*('2-1 采购订单物料明细表报表导出'!$D:$D=$A494),'2-1 采购订单物料明细表报表导出'!$H:$H,0))</f>
        <v>0</v>
      </c>
      <c r="K494" s="46" cm="1">
        <f t="array" ref="K494">SUM(IF((LEFT('2-1 采购订单物料明细表报表导出'!$K:$K,7)=K$1)*('2-1 采购订单物料明细表报表导出'!$D:$D=$A494),'2-1 采购订单物料明细表报表导出'!$H:$H,0))</f>
        <v>0</v>
      </c>
      <c r="L494" s="46" cm="1">
        <f t="array" ref="L494">SUM(IF((LEFT('2-1 采购订单物料明细表报表导出'!$K:$K,7)=L$1)*('2-1 采购订单物料明细表报表导出'!$D:$D=$A494),'2-1 采购订单物料明细表报表导出'!$H:$H,0))</f>
        <v>0</v>
      </c>
      <c r="M494" s="46" cm="1">
        <f t="array" ref="M494">SUM(IF((LEFT('2-1 采购订单物料明细表报表导出'!$K:$K,7)=M$1)*('2-1 采购订单物料明细表报表导出'!$D:$D=$A494),'2-1 采购订单物料明细表报表导出'!$H:$H,0))</f>
        <v>0</v>
      </c>
      <c r="N494" s="46" cm="1">
        <f t="array" ref="N494">SUM(IF((LEFT('2-1 采购订单物料明细表报表导出'!$K:$K,7)=N$1)*('2-1 采购订单物料明细表报表导出'!$D:$D=$A494),'2-1 采购订单物料明细表报表导出'!$H:$H,0))</f>
        <v>0</v>
      </c>
      <c r="O494" s="46" cm="1">
        <f t="array" ref="O494">SUM(IF((LEFT('2-1 采购订单物料明细表报表导出'!$K:$K,7)=O$1)*('2-1 采购订单物料明细表报表导出'!$D:$D=$A494),'2-1 采购订单物料明细表报表导出'!$H:$H,0))</f>
        <v>0</v>
      </c>
    </row>
    <row r="495" ht="16.5" spans="1:15">
      <c r="A495" s="17" t="s">
        <v>3902</v>
      </c>
      <c r="B495" s="47" t="s">
        <v>2080</v>
      </c>
      <c r="C495" s="48" t="s">
        <v>2081</v>
      </c>
      <c r="D495" s="46" cm="1">
        <f t="array" ref="D495">SUM(IF((LEFT('2-1 采购订单物料明细表报表导出'!$K:$K,7)=D$1)*('2-1 采购订单物料明细表报表导出'!$D:$D=$A495),'2-1 采购订单物料明细表报表导出'!$H:$H,0))</f>
        <v>0</v>
      </c>
      <c r="E495" s="46" cm="1">
        <f t="array" ref="E495">SUM(IF((LEFT('2-1 采购订单物料明细表报表导出'!$K:$K,7)=E$1)*('2-1 采购订单物料明细表报表导出'!$D:$D=$A495),'2-1 采购订单物料明细表报表导出'!$H:$H,0))</f>
        <v>0</v>
      </c>
      <c r="F495" s="46" cm="1">
        <f t="array" ref="F495">SUM(IF((LEFT('2-1 采购订单物料明细表报表导出'!$K:$K,7)=F$1)*('2-1 采购订单物料明细表报表导出'!$D:$D=$A495),'2-1 采购订单物料明细表报表导出'!$H:$H,0))</f>
        <v>0</v>
      </c>
      <c r="G495" s="46" cm="1">
        <f t="array" ref="G495">SUM(IF((LEFT('2-1 采购订单物料明细表报表导出'!$K:$K,7)=G$1)*('2-1 采购订单物料明细表报表导出'!$D:$D=$A495),'2-1 采购订单物料明细表报表导出'!$H:$H,0))</f>
        <v>0</v>
      </c>
      <c r="H495" s="46" cm="1">
        <f t="array" ref="H495">SUM(IF((LEFT('2-1 采购订单物料明细表报表导出'!$K:$K,7)=H$1)*('2-1 采购订单物料明细表报表导出'!$D:$D=$A495),'2-1 采购订单物料明细表报表导出'!$H:$H,0))</f>
        <v>0</v>
      </c>
      <c r="I495" s="46" cm="1">
        <f t="array" ref="I495">SUM(IF((LEFT('2-1 采购订单物料明细表报表导出'!$K:$K,7)=I$1)*('2-1 采购订单物料明细表报表导出'!$D:$D=$A495),'2-1 采购订单物料明细表报表导出'!$H:$H,0))</f>
        <v>0</v>
      </c>
      <c r="J495" s="46" cm="1">
        <f t="array" ref="J495">SUM(IF((LEFT('2-1 采购订单物料明细表报表导出'!$K:$K,7)=J$1)*('2-1 采购订单物料明细表报表导出'!$D:$D=$A495),'2-1 采购订单物料明细表报表导出'!$H:$H,0))</f>
        <v>0</v>
      </c>
      <c r="K495" s="46" cm="1">
        <f t="array" ref="K495">SUM(IF((LEFT('2-1 采购订单物料明细表报表导出'!$K:$K,7)=K$1)*('2-1 采购订单物料明细表报表导出'!$D:$D=$A495),'2-1 采购订单物料明细表报表导出'!$H:$H,0))</f>
        <v>0</v>
      </c>
      <c r="L495" s="46" cm="1">
        <f t="array" ref="L495">SUM(IF((LEFT('2-1 采购订单物料明细表报表导出'!$K:$K,7)=L$1)*('2-1 采购订单物料明细表报表导出'!$D:$D=$A495),'2-1 采购订单物料明细表报表导出'!$H:$H,0))</f>
        <v>0</v>
      </c>
      <c r="M495" s="46" cm="1">
        <f t="array" ref="M495">SUM(IF((LEFT('2-1 采购订单物料明细表报表导出'!$K:$K,7)=M$1)*('2-1 采购订单物料明细表报表导出'!$D:$D=$A495),'2-1 采购订单物料明细表报表导出'!$H:$H,0))</f>
        <v>0</v>
      </c>
      <c r="N495" s="46" cm="1">
        <f t="array" ref="N495">SUM(IF((LEFT('2-1 采购订单物料明细表报表导出'!$K:$K,7)=N$1)*('2-1 采购订单物料明细表报表导出'!$D:$D=$A495),'2-1 采购订单物料明细表报表导出'!$H:$H,0))</f>
        <v>0</v>
      </c>
      <c r="O495" s="46" cm="1">
        <f t="array" ref="O495">SUM(IF((LEFT('2-1 采购订单物料明细表报表导出'!$K:$K,7)=O$1)*('2-1 采购订单物料明细表报表导出'!$D:$D=$A495),'2-1 采购订单物料明细表报表导出'!$H:$H,0))</f>
        <v>0</v>
      </c>
    </row>
    <row r="496" ht="16.5" spans="1:15">
      <c r="A496" s="17" t="s">
        <v>2870</v>
      </c>
      <c r="B496" s="47" t="s">
        <v>2080</v>
      </c>
      <c r="C496" s="48" t="s">
        <v>2081</v>
      </c>
      <c r="D496" s="46" cm="1">
        <f t="array" ref="D496">SUM(IF((LEFT('2-1 采购订单物料明细表报表导出'!$K:$K,7)=D$1)*('2-1 采购订单物料明细表报表导出'!$D:$D=$A496),'2-1 采购订单物料明细表报表导出'!$H:$H,0))</f>
        <v>0</v>
      </c>
      <c r="E496" s="46" cm="1">
        <f t="array" ref="E496">SUM(IF((LEFT('2-1 采购订单物料明细表报表导出'!$K:$K,7)=E$1)*('2-1 采购订单物料明细表报表导出'!$D:$D=$A496),'2-1 采购订单物料明细表报表导出'!$H:$H,0))</f>
        <v>0</v>
      </c>
      <c r="F496" s="46" cm="1">
        <f t="array" ref="F496">SUM(IF((LEFT('2-1 采购订单物料明细表报表导出'!$K:$K,7)=F$1)*('2-1 采购订单物料明细表报表导出'!$D:$D=$A496),'2-1 采购订单物料明细表报表导出'!$H:$H,0))</f>
        <v>0</v>
      </c>
      <c r="G496" s="46" cm="1">
        <f t="array" ref="G496">SUM(IF((LEFT('2-1 采购订单物料明细表报表导出'!$K:$K,7)=G$1)*('2-1 采购订单物料明细表报表导出'!$D:$D=$A496),'2-1 采购订单物料明细表报表导出'!$H:$H,0))</f>
        <v>0</v>
      </c>
      <c r="H496" s="46" cm="1">
        <f t="array" ref="H496">SUM(IF((LEFT('2-1 采购订单物料明细表报表导出'!$K:$K,7)=H$1)*('2-1 采购订单物料明细表报表导出'!$D:$D=$A496),'2-1 采购订单物料明细表报表导出'!$H:$H,0))</f>
        <v>0</v>
      </c>
      <c r="I496" s="46" cm="1">
        <f t="array" ref="I496">SUM(IF((LEFT('2-1 采购订单物料明细表报表导出'!$K:$K,7)=I$1)*('2-1 采购订单物料明细表报表导出'!$D:$D=$A496),'2-1 采购订单物料明细表报表导出'!$H:$H,0))</f>
        <v>110.43</v>
      </c>
      <c r="J496" s="46" cm="1">
        <f t="array" ref="J496">SUM(IF((LEFT('2-1 采购订单物料明细表报表导出'!$K:$K,7)=J$1)*('2-1 采购订单物料明细表报表导出'!$D:$D=$A496),'2-1 采购订单物料明细表报表导出'!$H:$H,0))</f>
        <v>0</v>
      </c>
      <c r="K496" s="46" cm="1">
        <f t="array" ref="K496">SUM(IF((LEFT('2-1 采购订单物料明细表报表导出'!$K:$K,7)=K$1)*('2-1 采购订单物料明细表报表导出'!$D:$D=$A496),'2-1 采购订单物料明细表报表导出'!$H:$H,0))</f>
        <v>0</v>
      </c>
      <c r="L496" s="46" cm="1">
        <f t="array" ref="L496">SUM(IF((LEFT('2-1 采购订单物料明细表报表导出'!$K:$K,7)=L$1)*('2-1 采购订单物料明细表报表导出'!$D:$D=$A496),'2-1 采购订单物料明细表报表导出'!$H:$H,0))</f>
        <v>0</v>
      </c>
      <c r="M496" s="46" cm="1">
        <f t="array" ref="M496">SUM(IF((LEFT('2-1 采购订单物料明细表报表导出'!$K:$K,7)=M$1)*('2-1 采购订单物料明细表报表导出'!$D:$D=$A496),'2-1 采购订单物料明细表报表导出'!$H:$H,0))</f>
        <v>0</v>
      </c>
      <c r="N496" s="46" cm="1">
        <f t="array" ref="N496">SUM(IF((LEFT('2-1 采购订单物料明细表报表导出'!$K:$K,7)=N$1)*('2-1 采购订单物料明细表报表导出'!$D:$D=$A496),'2-1 采购订单物料明细表报表导出'!$H:$H,0))</f>
        <v>0</v>
      </c>
      <c r="O496" s="46" cm="1">
        <f t="array" ref="O496">SUM(IF((LEFT('2-1 采购订单物料明细表报表导出'!$K:$K,7)=O$1)*('2-1 采购订单物料明细表报表导出'!$D:$D=$A496),'2-1 采购订单物料明细表报表导出'!$H:$H,0))</f>
        <v>0</v>
      </c>
    </row>
    <row r="497" ht="16.5" spans="1:15">
      <c r="A497" s="17" t="s">
        <v>3903</v>
      </c>
      <c r="B497" s="47" t="s">
        <v>2080</v>
      </c>
      <c r="C497" s="48" t="s">
        <v>2081</v>
      </c>
      <c r="D497" s="46" cm="1">
        <f t="array" ref="D497">SUM(IF((LEFT('2-1 采购订单物料明细表报表导出'!$K:$K,7)=D$1)*('2-1 采购订单物料明细表报表导出'!$D:$D=$A497),'2-1 采购订单物料明细表报表导出'!$H:$H,0))</f>
        <v>0</v>
      </c>
      <c r="E497" s="46" cm="1">
        <f t="array" ref="E497">SUM(IF((LEFT('2-1 采购订单物料明细表报表导出'!$K:$K,7)=E$1)*('2-1 采购订单物料明细表报表导出'!$D:$D=$A497),'2-1 采购订单物料明细表报表导出'!$H:$H,0))</f>
        <v>0</v>
      </c>
      <c r="F497" s="46" cm="1">
        <f t="array" ref="F497">SUM(IF((LEFT('2-1 采购订单物料明细表报表导出'!$K:$K,7)=F$1)*('2-1 采购订单物料明细表报表导出'!$D:$D=$A497),'2-1 采购订单物料明细表报表导出'!$H:$H,0))</f>
        <v>0</v>
      </c>
      <c r="G497" s="46" cm="1">
        <f t="array" ref="G497">SUM(IF((LEFT('2-1 采购订单物料明细表报表导出'!$K:$K,7)=G$1)*('2-1 采购订单物料明细表报表导出'!$D:$D=$A497),'2-1 采购订单物料明细表报表导出'!$H:$H,0))</f>
        <v>0</v>
      </c>
      <c r="H497" s="46" cm="1">
        <f t="array" ref="H497">SUM(IF((LEFT('2-1 采购订单物料明细表报表导出'!$K:$K,7)=H$1)*('2-1 采购订单物料明细表报表导出'!$D:$D=$A497),'2-1 采购订单物料明细表报表导出'!$H:$H,0))</f>
        <v>0</v>
      </c>
      <c r="I497" s="46" cm="1">
        <f t="array" ref="I497">SUM(IF((LEFT('2-1 采购订单物料明细表报表导出'!$K:$K,7)=I$1)*('2-1 采购订单物料明细表报表导出'!$D:$D=$A497),'2-1 采购订单物料明细表报表导出'!$H:$H,0))</f>
        <v>0</v>
      </c>
      <c r="J497" s="46" cm="1">
        <f t="array" ref="J497">SUM(IF((LEFT('2-1 采购订单物料明细表报表导出'!$K:$K,7)=J$1)*('2-1 采购订单物料明细表报表导出'!$D:$D=$A497),'2-1 采购订单物料明细表报表导出'!$H:$H,0))</f>
        <v>0</v>
      </c>
      <c r="K497" s="46" cm="1">
        <f t="array" ref="K497">SUM(IF((LEFT('2-1 采购订单物料明细表报表导出'!$K:$K,7)=K$1)*('2-1 采购订单物料明细表报表导出'!$D:$D=$A497),'2-1 采购订单物料明细表报表导出'!$H:$H,0))</f>
        <v>0</v>
      </c>
      <c r="L497" s="46" cm="1">
        <f t="array" ref="L497">SUM(IF((LEFT('2-1 采购订单物料明细表报表导出'!$K:$K,7)=L$1)*('2-1 采购订单物料明细表报表导出'!$D:$D=$A497),'2-1 采购订单物料明细表报表导出'!$H:$H,0))</f>
        <v>0</v>
      </c>
      <c r="M497" s="46" cm="1">
        <f t="array" ref="M497">SUM(IF((LEFT('2-1 采购订单物料明细表报表导出'!$K:$K,7)=M$1)*('2-1 采购订单物料明细表报表导出'!$D:$D=$A497),'2-1 采购订单物料明细表报表导出'!$H:$H,0))</f>
        <v>0</v>
      </c>
      <c r="N497" s="46" cm="1">
        <f t="array" ref="N497">SUM(IF((LEFT('2-1 采购订单物料明细表报表导出'!$K:$K,7)=N$1)*('2-1 采购订单物料明细表报表导出'!$D:$D=$A497),'2-1 采购订单物料明细表报表导出'!$H:$H,0))</f>
        <v>0</v>
      </c>
      <c r="O497" s="46" cm="1">
        <f t="array" ref="O497">SUM(IF((LEFT('2-1 采购订单物料明细表报表导出'!$K:$K,7)=O$1)*('2-1 采购订单物料明细表报表导出'!$D:$D=$A497),'2-1 采购订单物料明细表报表导出'!$H:$H,0))</f>
        <v>0</v>
      </c>
    </row>
    <row r="498" ht="16.5" spans="1:15">
      <c r="A498" s="17" t="s">
        <v>3904</v>
      </c>
      <c r="B498" s="47" t="s">
        <v>2080</v>
      </c>
      <c r="C498" s="48" t="s">
        <v>2081</v>
      </c>
      <c r="D498" s="46" cm="1">
        <f t="array" ref="D498">SUM(IF((LEFT('2-1 采购订单物料明细表报表导出'!$K:$K,7)=D$1)*('2-1 采购订单物料明细表报表导出'!$D:$D=$A498),'2-1 采购订单物料明细表报表导出'!$H:$H,0))</f>
        <v>0</v>
      </c>
      <c r="E498" s="46" cm="1">
        <f t="array" ref="E498">SUM(IF((LEFT('2-1 采购订单物料明细表报表导出'!$K:$K,7)=E$1)*('2-1 采购订单物料明细表报表导出'!$D:$D=$A498),'2-1 采购订单物料明细表报表导出'!$H:$H,0))</f>
        <v>0</v>
      </c>
      <c r="F498" s="46" cm="1">
        <f t="array" ref="F498">SUM(IF((LEFT('2-1 采购订单物料明细表报表导出'!$K:$K,7)=F$1)*('2-1 采购订单物料明细表报表导出'!$D:$D=$A498),'2-1 采购订单物料明细表报表导出'!$H:$H,0))</f>
        <v>0</v>
      </c>
      <c r="G498" s="46" cm="1">
        <f t="array" ref="G498">SUM(IF((LEFT('2-1 采购订单物料明细表报表导出'!$K:$K,7)=G$1)*('2-1 采购订单物料明细表报表导出'!$D:$D=$A498),'2-1 采购订单物料明细表报表导出'!$H:$H,0))</f>
        <v>0</v>
      </c>
      <c r="H498" s="46" cm="1">
        <f t="array" ref="H498">SUM(IF((LEFT('2-1 采购订单物料明细表报表导出'!$K:$K,7)=H$1)*('2-1 采购订单物料明细表报表导出'!$D:$D=$A498),'2-1 采购订单物料明细表报表导出'!$H:$H,0))</f>
        <v>0</v>
      </c>
      <c r="I498" s="46" cm="1">
        <f t="array" ref="I498">SUM(IF((LEFT('2-1 采购订单物料明细表报表导出'!$K:$K,7)=I$1)*('2-1 采购订单物料明细表报表导出'!$D:$D=$A498),'2-1 采购订单物料明细表报表导出'!$H:$H,0))</f>
        <v>0</v>
      </c>
      <c r="J498" s="46" cm="1">
        <f t="array" ref="J498">SUM(IF((LEFT('2-1 采购订单物料明细表报表导出'!$K:$K,7)=J$1)*('2-1 采购订单物料明细表报表导出'!$D:$D=$A498),'2-1 采购订单物料明细表报表导出'!$H:$H,0))</f>
        <v>0</v>
      </c>
      <c r="K498" s="46" cm="1">
        <f t="array" ref="K498">SUM(IF((LEFT('2-1 采购订单物料明细表报表导出'!$K:$K,7)=K$1)*('2-1 采购订单物料明细表报表导出'!$D:$D=$A498),'2-1 采购订单物料明细表报表导出'!$H:$H,0))</f>
        <v>0</v>
      </c>
      <c r="L498" s="46" cm="1">
        <f t="array" ref="L498">SUM(IF((LEFT('2-1 采购订单物料明细表报表导出'!$K:$K,7)=L$1)*('2-1 采购订单物料明细表报表导出'!$D:$D=$A498),'2-1 采购订单物料明细表报表导出'!$H:$H,0))</f>
        <v>0</v>
      </c>
      <c r="M498" s="46" cm="1">
        <f t="array" ref="M498">SUM(IF((LEFT('2-1 采购订单物料明细表报表导出'!$K:$K,7)=M$1)*('2-1 采购订单物料明细表报表导出'!$D:$D=$A498),'2-1 采购订单物料明细表报表导出'!$H:$H,0))</f>
        <v>0</v>
      </c>
      <c r="N498" s="46" cm="1">
        <f t="array" ref="N498">SUM(IF((LEFT('2-1 采购订单物料明细表报表导出'!$K:$K,7)=N$1)*('2-1 采购订单物料明细表报表导出'!$D:$D=$A498),'2-1 采购订单物料明细表报表导出'!$H:$H,0))</f>
        <v>0</v>
      </c>
      <c r="O498" s="46" cm="1">
        <f t="array" ref="O498">SUM(IF((LEFT('2-1 采购订单物料明细表报表导出'!$K:$K,7)=O$1)*('2-1 采购订单物料明细表报表导出'!$D:$D=$A498),'2-1 采购订单物料明细表报表导出'!$H:$H,0))</f>
        <v>0</v>
      </c>
    </row>
    <row r="499" ht="16.5" spans="1:15">
      <c r="A499" s="17" t="s">
        <v>3905</v>
      </c>
      <c r="B499" s="47" t="s">
        <v>2120</v>
      </c>
      <c r="C499" s="48" t="s">
        <v>2121</v>
      </c>
      <c r="D499" s="46" cm="1">
        <f t="array" ref="D499">SUM(IF((LEFT('2-1 采购订单物料明细表报表导出'!$K:$K,7)=D$1)*('2-1 采购订单物料明细表报表导出'!$D:$D=$A499),'2-1 采购订单物料明细表报表导出'!$H:$H,0))</f>
        <v>0</v>
      </c>
      <c r="E499" s="46" cm="1">
        <f t="array" ref="E499">SUM(IF((LEFT('2-1 采购订单物料明细表报表导出'!$K:$K,7)=E$1)*('2-1 采购订单物料明细表报表导出'!$D:$D=$A499),'2-1 采购订单物料明细表报表导出'!$H:$H,0))</f>
        <v>0</v>
      </c>
      <c r="F499" s="46" cm="1">
        <f t="array" ref="F499">SUM(IF((LEFT('2-1 采购订单物料明细表报表导出'!$K:$K,7)=F$1)*('2-1 采购订单物料明细表报表导出'!$D:$D=$A499),'2-1 采购订单物料明细表报表导出'!$H:$H,0))</f>
        <v>0</v>
      </c>
      <c r="G499" s="46" cm="1">
        <f t="array" ref="G499">SUM(IF((LEFT('2-1 采购订单物料明细表报表导出'!$K:$K,7)=G$1)*('2-1 采购订单物料明细表报表导出'!$D:$D=$A499),'2-1 采购订单物料明细表报表导出'!$H:$H,0))</f>
        <v>0</v>
      </c>
      <c r="H499" s="46" cm="1">
        <f t="array" ref="H499">SUM(IF((LEFT('2-1 采购订单物料明细表报表导出'!$K:$K,7)=H$1)*('2-1 采购订单物料明细表报表导出'!$D:$D=$A499),'2-1 采购订单物料明细表报表导出'!$H:$H,0))</f>
        <v>0</v>
      </c>
      <c r="I499" s="46" cm="1">
        <f t="array" ref="I499">SUM(IF((LEFT('2-1 采购订单物料明细表报表导出'!$K:$K,7)=I$1)*('2-1 采购订单物料明细表报表导出'!$D:$D=$A499),'2-1 采购订单物料明细表报表导出'!$H:$H,0))</f>
        <v>0</v>
      </c>
      <c r="J499" s="46" cm="1">
        <f t="array" ref="J499">SUM(IF((LEFT('2-1 采购订单物料明细表报表导出'!$K:$K,7)=J$1)*('2-1 采购订单物料明细表报表导出'!$D:$D=$A499),'2-1 采购订单物料明细表报表导出'!$H:$H,0))</f>
        <v>0</v>
      </c>
      <c r="K499" s="46" cm="1">
        <f t="array" ref="K499">SUM(IF((LEFT('2-1 采购订单物料明细表报表导出'!$K:$K,7)=K$1)*('2-1 采购订单物料明细表报表导出'!$D:$D=$A499),'2-1 采购订单物料明细表报表导出'!$H:$H,0))</f>
        <v>0</v>
      </c>
      <c r="L499" s="46" cm="1">
        <f t="array" ref="L499">SUM(IF((LEFT('2-1 采购订单物料明细表报表导出'!$K:$K,7)=L$1)*('2-1 采购订单物料明细表报表导出'!$D:$D=$A499),'2-1 采购订单物料明细表报表导出'!$H:$H,0))</f>
        <v>0</v>
      </c>
      <c r="M499" s="46" cm="1">
        <f t="array" ref="M499">SUM(IF((LEFT('2-1 采购订单物料明细表报表导出'!$K:$K,7)=M$1)*('2-1 采购订单物料明细表报表导出'!$D:$D=$A499),'2-1 采购订单物料明细表报表导出'!$H:$H,0))</f>
        <v>0</v>
      </c>
      <c r="N499" s="46" cm="1">
        <f t="array" ref="N499">SUM(IF((LEFT('2-1 采购订单物料明细表报表导出'!$K:$K,7)=N$1)*('2-1 采购订单物料明细表报表导出'!$D:$D=$A499),'2-1 采购订单物料明细表报表导出'!$H:$H,0))</f>
        <v>0</v>
      </c>
      <c r="O499" s="46" cm="1">
        <f t="array" ref="O499">SUM(IF((LEFT('2-1 采购订单物料明细表报表导出'!$K:$K,7)=O$1)*('2-1 采购订单物料明细表报表导出'!$D:$D=$A499),'2-1 采购订单物料明细表报表导出'!$H:$H,0))</f>
        <v>0</v>
      </c>
    </row>
    <row r="500" ht="16.5" spans="1:15">
      <c r="A500" s="17" t="s">
        <v>3906</v>
      </c>
      <c r="B500" s="47" t="s">
        <v>2120</v>
      </c>
      <c r="C500" s="48" t="s">
        <v>2121</v>
      </c>
      <c r="D500" s="46" cm="1">
        <f t="array" ref="D500">SUM(IF((LEFT('2-1 采购订单物料明细表报表导出'!$K:$K,7)=D$1)*('2-1 采购订单物料明细表报表导出'!$D:$D=$A500),'2-1 采购订单物料明细表报表导出'!$H:$H,0))</f>
        <v>0</v>
      </c>
      <c r="E500" s="46" cm="1">
        <f t="array" ref="E500">SUM(IF((LEFT('2-1 采购订单物料明细表报表导出'!$K:$K,7)=E$1)*('2-1 采购订单物料明细表报表导出'!$D:$D=$A500),'2-1 采购订单物料明细表报表导出'!$H:$H,0))</f>
        <v>0</v>
      </c>
      <c r="F500" s="46" cm="1">
        <f t="array" ref="F500">SUM(IF((LEFT('2-1 采购订单物料明细表报表导出'!$K:$K,7)=F$1)*('2-1 采购订单物料明细表报表导出'!$D:$D=$A500),'2-1 采购订单物料明细表报表导出'!$H:$H,0))</f>
        <v>0</v>
      </c>
      <c r="G500" s="46" cm="1">
        <f t="array" ref="G500">SUM(IF((LEFT('2-1 采购订单物料明细表报表导出'!$K:$K,7)=G$1)*('2-1 采购订单物料明细表报表导出'!$D:$D=$A500),'2-1 采购订单物料明细表报表导出'!$H:$H,0))</f>
        <v>0</v>
      </c>
      <c r="H500" s="46" cm="1">
        <f t="array" ref="H500">SUM(IF((LEFT('2-1 采购订单物料明细表报表导出'!$K:$K,7)=H$1)*('2-1 采购订单物料明细表报表导出'!$D:$D=$A500),'2-1 采购订单物料明细表报表导出'!$H:$H,0))</f>
        <v>0</v>
      </c>
      <c r="I500" s="46" cm="1">
        <f t="array" ref="I500">SUM(IF((LEFT('2-1 采购订单物料明细表报表导出'!$K:$K,7)=I$1)*('2-1 采购订单物料明细表报表导出'!$D:$D=$A500),'2-1 采购订单物料明细表报表导出'!$H:$H,0))</f>
        <v>0</v>
      </c>
      <c r="J500" s="46" cm="1">
        <f t="array" ref="J500">SUM(IF((LEFT('2-1 采购订单物料明细表报表导出'!$K:$K,7)=J$1)*('2-1 采购订单物料明细表报表导出'!$D:$D=$A500),'2-1 采购订单物料明细表报表导出'!$H:$H,0))</f>
        <v>0</v>
      </c>
      <c r="K500" s="46" cm="1">
        <f t="array" ref="K500">SUM(IF((LEFT('2-1 采购订单物料明细表报表导出'!$K:$K,7)=K$1)*('2-1 采购订单物料明细表报表导出'!$D:$D=$A500),'2-1 采购订单物料明细表报表导出'!$H:$H,0))</f>
        <v>0</v>
      </c>
      <c r="L500" s="46" cm="1">
        <f t="array" ref="L500">SUM(IF((LEFT('2-1 采购订单物料明细表报表导出'!$K:$K,7)=L$1)*('2-1 采购订单物料明细表报表导出'!$D:$D=$A500),'2-1 采购订单物料明细表报表导出'!$H:$H,0))</f>
        <v>0</v>
      </c>
      <c r="M500" s="46" cm="1">
        <f t="array" ref="M500">SUM(IF((LEFT('2-1 采购订单物料明细表报表导出'!$K:$K,7)=M$1)*('2-1 采购订单物料明细表报表导出'!$D:$D=$A500),'2-1 采购订单物料明细表报表导出'!$H:$H,0))</f>
        <v>0</v>
      </c>
      <c r="N500" s="46" cm="1">
        <f t="array" ref="N500">SUM(IF((LEFT('2-1 采购订单物料明细表报表导出'!$K:$K,7)=N$1)*('2-1 采购订单物料明细表报表导出'!$D:$D=$A500),'2-1 采购订单物料明细表报表导出'!$H:$H,0))</f>
        <v>0</v>
      </c>
      <c r="O500" s="46" cm="1">
        <f t="array" ref="O500">SUM(IF((LEFT('2-1 采购订单物料明细表报表导出'!$K:$K,7)=O$1)*('2-1 采购订单物料明细表报表导出'!$D:$D=$A500),'2-1 采购订单物料明细表报表导出'!$H:$H,0))</f>
        <v>0</v>
      </c>
    </row>
    <row r="501" ht="16.5" spans="1:15">
      <c r="A501" s="17" t="s">
        <v>3907</v>
      </c>
      <c r="B501" s="47" t="s">
        <v>2120</v>
      </c>
      <c r="C501" s="48" t="s">
        <v>2121</v>
      </c>
      <c r="D501" s="46" cm="1">
        <f t="array" ref="D501">SUM(IF((LEFT('2-1 采购订单物料明细表报表导出'!$K:$K,7)=D$1)*('2-1 采购订单物料明细表报表导出'!$D:$D=$A501),'2-1 采购订单物料明细表报表导出'!$H:$H,0))</f>
        <v>0</v>
      </c>
      <c r="E501" s="46" cm="1">
        <f t="array" ref="E501">SUM(IF((LEFT('2-1 采购订单物料明细表报表导出'!$K:$K,7)=E$1)*('2-1 采购订单物料明细表报表导出'!$D:$D=$A501),'2-1 采购订单物料明细表报表导出'!$H:$H,0))</f>
        <v>0</v>
      </c>
      <c r="F501" s="46" cm="1">
        <f t="array" ref="F501">SUM(IF((LEFT('2-1 采购订单物料明细表报表导出'!$K:$K,7)=F$1)*('2-1 采购订单物料明细表报表导出'!$D:$D=$A501),'2-1 采购订单物料明细表报表导出'!$H:$H,0))</f>
        <v>0</v>
      </c>
      <c r="G501" s="46" cm="1">
        <f t="array" ref="G501">SUM(IF((LEFT('2-1 采购订单物料明细表报表导出'!$K:$K,7)=G$1)*('2-1 采购订单物料明细表报表导出'!$D:$D=$A501),'2-1 采购订单物料明细表报表导出'!$H:$H,0))</f>
        <v>0</v>
      </c>
      <c r="H501" s="46" cm="1">
        <f t="array" ref="H501">SUM(IF((LEFT('2-1 采购订单物料明细表报表导出'!$K:$K,7)=H$1)*('2-1 采购订单物料明细表报表导出'!$D:$D=$A501),'2-1 采购订单物料明细表报表导出'!$H:$H,0))</f>
        <v>0</v>
      </c>
      <c r="I501" s="46" cm="1">
        <f t="array" ref="I501">SUM(IF((LEFT('2-1 采购订单物料明细表报表导出'!$K:$K,7)=I$1)*('2-1 采购订单物料明细表报表导出'!$D:$D=$A501),'2-1 采购订单物料明细表报表导出'!$H:$H,0))</f>
        <v>0</v>
      </c>
      <c r="J501" s="46" cm="1">
        <f t="array" ref="J501">SUM(IF((LEFT('2-1 采购订单物料明细表报表导出'!$K:$K,7)=J$1)*('2-1 采购订单物料明细表报表导出'!$D:$D=$A501),'2-1 采购订单物料明细表报表导出'!$H:$H,0))</f>
        <v>0</v>
      </c>
      <c r="K501" s="46" cm="1">
        <f t="array" ref="K501">SUM(IF((LEFT('2-1 采购订单物料明细表报表导出'!$K:$K,7)=K$1)*('2-1 采购订单物料明细表报表导出'!$D:$D=$A501),'2-1 采购订单物料明细表报表导出'!$H:$H,0))</f>
        <v>0</v>
      </c>
      <c r="L501" s="46" cm="1">
        <f t="array" ref="L501">SUM(IF((LEFT('2-1 采购订单物料明细表报表导出'!$K:$K,7)=L$1)*('2-1 采购订单物料明细表报表导出'!$D:$D=$A501),'2-1 采购订单物料明细表报表导出'!$H:$H,0))</f>
        <v>0</v>
      </c>
      <c r="M501" s="46" cm="1">
        <f t="array" ref="M501">SUM(IF((LEFT('2-1 采购订单物料明细表报表导出'!$K:$K,7)=M$1)*('2-1 采购订单物料明细表报表导出'!$D:$D=$A501),'2-1 采购订单物料明细表报表导出'!$H:$H,0))</f>
        <v>0</v>
      </c>
      <c r="N501" s="46" cm="1">
        <f t="array" ref="N501">SUM(IF((LEFT('2-1 采购订单物料明细表报表导出'!$K:$K,7)=N$1)*('2-1 采购订单物料明细表报表导出'!$D:$D=$A501),'2-1 采购订单物料明细表报表导出'!$H:$H,0))</f>
        <v>0</v>
      </c>
      <c r="O501" s="46" cm="1">
        <f t="array" ref="O501">SUM(IF((LEFT('2-1 采购订单物料明细表报表导出'!$K:$K,7)=O$1)*('2-1 采购订单物料明细表报表导出'!$D:$D=$A501),'2-1 采购订单物料明细表报表导出'!$H:$H,0))</f>
        <v>0</v>
      </c>
    </row>
    <row r="502" ht="16.5" spans="1:15">
      <c r="A502" s="17" t="s">
        <v>3908</v>
      </c>
      <c r="B502" s="47" t="s">
        <v>2120</v>
      </c>
      <c r="C502" s="48" t="s">
        <v>2121</v>
      </c>
      <c r="D502" s="46" cm="1">
        <f t="array" ref="D502">SUM(IF((LEFT('2-1 采购订单物料明细表报表导出'!$K:$K,7)=D$1)*('2-1 采购订单物料明细表报表导出'!$D:$D=$A502),'2-1 采购订单物料明细表报表导出'!$H:$H,0))</f>
        <v>0</v>
      </c>
      <c r="E502" s="46" cm="1">
        <f t="array" ref="E502">SUM(IF((LEFT('2-1 采购订单物料明细表报表导出'!$K:$K,7)=E$1)*('2-1 采购订单物料明细表报表导出'!$D:$D=$A502),'2-1 采购订单物料明细表报表导出'!$H:$H,0))</f>
        <v>0</v>
      </c>
      <c r="F502" s="46" cm="1">
        <f t="array" ref="F502">SUM(IF((LEFT('2-1 采购订单物料明细表报表导出'!$K:$K,7)=F$1)*('2-1 采购订单物料明细表报表导出'!$D:$D=$A502),'2-1 采购订单物料明细表报表导出'!$H:$H,0))</f>
        <v>0</v>
      </c>
      <c r="G502" s="46" cm="1">
        <f t="array" ref="G502">SUM(IF((LEFT('2-1 采购订单物料明细表报表导出'!$K:$K,7)=G$1)*('2-1 采购订单物料明细表报表导出'!$D:$D=$A502),'2-1 采购订单物料明细表报表导出'!$H:$H,0))</f>
        <v>0</v>
      </c>
      <c r="H502" s="46" cm="1">
        <f t="array" ref="H502">SUM(IF((LEFT('2-1 采购订单物料明细表报表导出'!$K:$K,7)=H$1)*('2-1 采购订单物料明细表报表导出'!$D:$D=$A502),'2-1 采购订单物料明细表报表导出'!$H:$H,0))</f>
        <v>0</v>
      </c>
      <c r="I502" s="46" cm="1">
        <f t="array" ref="I502">SUM(IF((LEFT('2-1 采购订单物料明细表报表导出'!$K:$K,7)=I$1)*('2-1 采购订单物料明细表报表导出'!$D:$D=$A502),'2-1 采购订单物料明细表报表导出'!$H:$H,0))</f>
        <v>0</v>
      </c>
      <c r="J502" s="46" cm="1">
        <f t="array" ref="J502">SUM(IF((LEFT('2-1 采购订单物料明细表报表导出'!$K:$K,7)=J$1)*('2-1 采购订单物料明细表报表导出'!$D:$D=$A502),'2-1 采购订单物料明细表报表导出'!$H:$H,0))</f>
        <v>0</v>
      </c>
      <c r="K502" s="46" cm="1">
        <f t="array" ref="K502">SUM(IF((LEFT('2-1 采购订单物料明细表报表导出'!$K:$K,7)=K$1)*('2-1 采购订单物料明细表报表导出'!$D:$D=$A502),'2-1 采购订单物料明细表报表导出'!$H:$H,0))</f>
        <v>0</v>
      </c>
      <c r="L502" s="46" cm="1">
        <f t="array" ref="L502">SUM(IF((LEFT('2-1 采购订单物料明细表报表导出'!$K:$K,7)=L$1)*('2-1 采购订单物料明细表报表导出'!$D:$D=$A502),'2-1 采购订单物料明细表报表导出'!$H:$H,0))</f>
        <v>0</v>
      </c>
      <c r="M502" s="46" cm="1">
        <f t="array" ref="M502">SUM(IF((LEFT('2-1 采购订单物料明细表报表导出'!$K:$K,7)=M$1)*('2-1 采购订单物料明细表报表导出'!$D:$D=$A502),'2-1 采购订单物料明细表报表导出'!$H:$H,0))</f>
        <v>0</v>
      </c>
      <c r="N502" s="46" cm="1">
        <f t="array" ref="N502">SUM(IF((LEFT('2-1 采购订单物料明细表报表导出'!$K:$K,7)=N$1)*('2-1 采购订单物料明细表报表导出'!$D:$D=$A502),'2-1 采购订单物料明细表报表导出'!$H:$H,0))</f>
        <v>0</v>
      </c>
      <c r="O502" s="46" cm="1">
        <f t="array" ref="O502">SUM(IF((LEFT('2-1 采购订单物料明细表报表导出'!$K:$K,7)=O$1)*('2-1 采购订单物料明细表报表导出'!$D:$D=$A502),'2-1 采购订单物料明细表报表导出'!$H:$H,0))</f>
        <v>0</v>
      </c>
    </row>
    <row r="503" ht="16.5" spans="1:15">
      <c r="A503" s="17" t="s">
        <v>3909</v>
      </c>
      <c r="B503" s="47" t="s">
        <v>2120</v>
      </c>
      <c r="C503" s="48" t="s">
        <v>2121</v>
      </c>
      <c r="D503" s="46" cm="1">
        <f t="array" ref="D503">SUM(IF((LEFT('2-1 采购订单物料明细表报表导出'!$K:$K,7)=D$1)*('2-1 采购订单物料明细表报表导出'!$D:$D=$A503),'2-1 采购订单物料明细表报表导出'!$H:$H,0))</f>
        <v>0</v>
      </c>
      <c r="E503" s="46" cm="1">
        <f t="array" ref="E503">SUM(IF((LEFT('2-1 采购订单物料明细表报表导出'!$K:$K,7)=E$1)*('2-1 采购订单物料明细表报表导出'!$D:$D=$A503),'2-1 采购订单物料明细表报表导出'!$H:$H,0))</f>
        <v>0</v>
      </c>
      <c r="F503" s="46" cm="1">
        <f t="array" ref="F503">SUM(IF((LEFT('2-1 采购订单物料明细表报表导出'!$K:$K,7)=F$1)*('2-1 采购订单物料明细表报表导出'!$D:$D=$A503),'2-1 采购订单物料明细表报表导出'!$H:$H,0))</f>
        <v>0</v>
      </c>
      <c r="G503" s="46" cm="1">
        <f t="array" ref="G503">SUM(IF((LEFT('2-1 采购订单物料明细表报表导出'!$K:$K,7)=G$1)*('2-1 采购订单物料明细表报表导出'!$D:$D=$A503),'2-1 采购订单物料明细表报表导出'!$H:$H,0))</f>
        <v>0</v>
      </c>
      <c r="H503" s="46" cm="1">
        <f t="array" ref="H503">SUM(IF((LEFT('2-1 采购订单物料明细表报表导出'!$K:$K,7)=H$1)*('2-1 采购订单物料明细表报表导出'!$D:$D=$A503),'2-1 采购订单物料明细表报表导出'!$H:$H,0))</f>
        <v>0</v>
      </c>
      <c r="I503" s="46" cm="1">
        <f t="array" ref="I503">SUM(IF((LEFT('2-1 采购订单物料明细表报表导出'!$K:$K,7)=I$1)*('2-1 采购订单物料明细表报表导出'!$D:$D=$A503),'2-1 采购订单物料明细表报表导出'!$H:$H,0))</f>
        <v>0</v>
      </c>
      <c r="J503" s="46" cm="1">
        <f t="array" ref="J503">SUM(IF((LEFT('2-1 采购订单物料明细表报表导出'!$K:$K,7)=J$1)*('2-1 采购订单物料明细表报表导出'!$D:$D=$A503),'2-1 采购订单物料明细表报表导出'!$H:$H,0))</f>
        <v>0</v>
      </c>
      <c r="K503" s="46" cm="1">
        <f t="array" ref="K503">SUM(IF((LEFT('2-1 采购订单物料明细表报表导出'!$K:$K,7)=K$1)*('2-1 采购订单物料明细表报表导出'!$D:$D=$A503),'2-1 采购订单物料明细表报表导出'!$H:$H,0))</f>
        <v>0</v>
      </c>
      <c r="L503" s="46" cm="1">
        <f t="array" ref="L503">SUM(IF((LEFT('2-1 采购订单物料明细表报表导出'!$K:$K,7)=L$1)*('2-1 采购订单物料明细表报表导出'!$D:$D=$A503),'2-1 采购订单物料明细表报表导出'!$H:$H,0))</f>
        <v>0</v>
      </c>
      <c r="M503" s="46" cm="1">
        <f t="array" ref="M503">SUM(IF((LEFT('2-1 采购订单物料明细表报表导出'!$K:$K,7)=M$1)*('2-1 采购订单物料明细表报表导出'!$D:$D=$A503),'2-1 采购订单物料明细表报表导出'!$H:$H,0))</f>
        <v>0</v>
      </c>
      <c r="N503" s="46" cm="1">
        <f t="array" ref="N503">SUM(IF((LEFT('2-1 采购订单物料明细表报表导出'!$K:$K,7)=N$1)*('2-1 采购订单物料明细表报表导出'!$D:$D=$A503),'2-1 采购订单物料明细表报表导出'!$H:$H,0))</f>
        <v>0</v>
      </c>
      <c r="O503" s="46" cm="1">
        <f t="array" ref="O503">SUM(IF((LEFT('2-1 采购订单物料明细表报表导出'!$K:$K,7)=O$1)*('2-1 采购订单物料明细表报表导出'!$D:$D=$A503),'2-1 采购订单物料明细表报表导出'!$H:$H,0))</f>
        <v>0</v>
      </c>
    </row>
    <row r="504" ht="16.5" spans="1:15">
      <c r="A504" s="17" t="s">
        <v>3910</v>
      </c>
      <c r="B504" s="47" t="s">
        <v>2120</v>
      </c>
      <c r="C504" s="48" t="s">
        <v>2121</v>
      </c>
      <c r="D504" s="46" cm="1">
        <f t="array" ref="D504">SUM(IF((LEFT('2-1 采购订单物料明细表报表导出'!$K:$K,7)=D$1)*('2-1 采购订单物料明细表报表导出'!$D:$D=$A504),'2-1 采购订单物料明细表报表导出'!$H:$H,0))</f>
        <v>0</v>
      </c>
      <c r="E504" s="46" cm="1">
        <f t="array" ref="E504">SUM(IF((LEFT('2-1 采购订单物料明细表报表导出'!$K:$K,7)=E$1)*('2-1 采购订单物料明细表报表导出'!$D:$D=$A504),'2-1 采购订单物料明细表报表导出'!$H:$H,0))</f>
        <v>0</v>
      </c>
      <c r="F504" s="46" cm="1">
        <f t="array" ref="F504">SUM(IF((LEFT('2-1 采购订单物料明细表报表导出'!$K:$K,7)=F$1)*('2-1 采购订单物料明细表报表导出'!$D:$D=$A504),'2-1 采购订单物料明细表报表导出'!$H:$H,0))</f>
        <v>0</v>
      </c>
      <c r="G504" s="46" cm="1">
        <f t="array" ref="G504">SUM(IF((LEFT('2-1 采购订单物料明细表报表导出'!$K:$K,7)=G$1)*('2-1 采购订单物料明细表报表导出'!$D:$D=$A504),'2-1 采购订单物料明细表报表导出'!$H:$H,0))</f>
        <v>0</v>
      </c>
      <c r="H504" s="46" cm="1">
        <f t="array" ref="H504">SUM(IF((LEFT('2-1 采购订单物料明细表报表导出'!$K:$K,7)=H$1)*('2-1 采购订单物料明细表报表导出'!$D:$D=$A504),'2-1 采购订单物料明细表报表导出'!$H:$H,0))</f>
        <v>0</v>
      </c>
      <c r="I504" s="46" cm="1">
        <f t="array" ref="I504">SUM(IF((LEFT('2-1 采购订单物料明细表报表导出'!$K:$K,7)=I$1)*('2-1 采购订单物料明细表报表导出'!$D:$D=$A504),'2-1 采购订单物料明细表报表导出'!$H:$H,0))</f>
        <v>0</v>
      </c>
      <c r="J504" s="46" cm="1">
        <f t="array" ref="J504">SUM(IF((LEFT('2-1 采购订单物料明细表报表导出'!$K:$K,7)=J$1)*('2-1 采购订单物料明细表报表导出'!$D:$D=$A504),'2-1 采购订单物料明细表报表导出'!$H:$H,0))</f>
        <v>0</v>
      </c>
      <c r="K504" s="46" cm="1">
        <f t="array" ref="K504">SUM(IF((LEFT('2-1 采购订单物料明细表报表导出'!$K:$K,7)=K$1)*('2-1 采购订单物料明细表报表导出'!$D:$D=$A504),'2-1 采购订单物料明细表报表导出'!$H:$H,0))</f>
        <v>0</v>
      </c>
      <c r="L504" s="46" cm="1">
        <f t="array" ref="L504">SUM(IF((LEFT('2-1 采购订单物料明细表报表导出'!$K:$K,7)=L$1)*('2-1 采购订单物料明细表报表导出'!$D:$D=$A504),'2-1 采购订单物料明细表报表导出'!$H:$H,0))</f>
        <v>0</v>
      </c>
      <c r="M504" s="46" cm="1">
        <f t="array" ref="M504">SUM(IF((LEFT('2-1 采购订单物料明细表报表导出'!$K:$K,7)=M$1)*('2-1 采购订单物料明细表报表导出'!$D:$D=$A504),'2-1 采购订单物料明细表报表导出'!$H:$H,0))</f>
        <v>0</v>
      </c>
      <c r="N504" s="46" cm="1">
        <f t="array" ref="N504">SUM(IF((LEFT('2-1 采购订单物料明细表报表导出'!$K:$K,7)=N$1)*('2-1 采购订单物料明细表报表导出'!$D:$D=$A504),'2-1 采购订单物料明细表报表导出'!$H:$H,0))</f>
        <v>0</v>
      </c>
      <c r="O504" s="46" cm="1">
        <f t="array" ref="O504">SUM(IF((LEFT('2-1 采购订单物料明细表报表导出'!$K:$K,7)=O$1)*('2-1 采购订单物料明细表报表导出'!$D:$D=$A504),'2-1 采购订单物料明细表报表导出'!$H:$H,0))</f>
        <v>0</v>
      </c>
    </row>
    <row r="505" ht="16.5" spans="1:15">
      <c r="A505" s="17" t="s">
        <v>3911</v>
      </c>
      <c r="B505" s="47" t="s">
        <v>2120</v>
      </c>
      <c r="C505" s="48" t="s">
        <v>2121</v>
      </c>
      <c r="D505" s="46" cm="1">
        <f t="array" ref="D505">SUM(IF((LEFT('2-1 采购订单物料明细表报表导出'!$K:$K,7)=D$1)*('2-1 采购订单物料明细表报表导出'!$D:$D=$A505),'2-1 采购订单物料明细表报表导出'!$H:$H,0))</f>
        <v>0</v>
      </c>
      <c r="E505" s="46" cm="1">
        <f t="array" ref="E505">SUM(IF((LEFT('2-1 采购订单物料明细表报表导出'!$K:$K,7)=E$1)*('2-1 采购订单物料明细表报表导出'!$D:$D=$A505),'2-1 采购订单物料明细表报表导出'!$H:$H,0))</f>
        <v>0</v>
      </c>
      <c r="F505" s="46" cm="1">
        <f t="array" ref="F505">SUM(IF((LEFT('2-1 采购订单物料明细表报表导出'!$K:$K,7)=F$1)*('2-1 采购订单物料明细表报表导出'!$D:$D=$A505),'2-1 采购订单物料明细表报表导出'!$H:$H,0))</f>
        <v>0</v>
      </c>
      <c r="G505" s="46" cm="1">
        <f t="array" ref="G505">SUM(IF((LEFT('2-1 采购订单物料明细表报表导出'!$K:$K,7)=G$1)*('2-1 采购订单物料明细表报表导出'!$D:$D=$A505),'2-1 采购订单物料明细表报表导出'!$H:$H,0))</f>
        <v>0</v>
      </c>
      <c r="H505" s="46" cm="1">
        <f t="array" ref="H505">SUM(IF((LEFT('2-1 采购订单物料明细表报表导出'!$K:$K,7)=H$1)*('2-1 采购订单物料明细表报表导出'!$D:$D=$A505),'2-1 采购订单物料明细表报表导出'!$H:$H,0))</f>
        <v>0</v>
      </c>
      <c r="I505" s="46" cm="1">
        <f t="array" ref="I505">SUM(IF((LEFT('2-1 采购订单物料明细表报表导出'!$K:$K,7)=I$1)*('2-1 采购订单物料明细表报表导出'!$D:$D=$A505),'2-1 采购订单物料明细表报表导出'!$H:$H,0))</f>
        <v>0</v>
      </c>
      <c r="J505" s="46" cm="1">
        <f t="array" ref="J505">SUM(IF((LEFT('2-1 采购订单物料明细表报表导出'!$K:$K,7)=J$1)*('2-1 采购订单物料明细表报表导出'!$D:$D=$A505),'2-1 采购订单物料明细表报表导出'!$H:$H,0))</f>
        <v>0</v>
      </c>
      <c r="K505" s="46" cm="1">
        <f t="array" ref="K505">SUM(IF((LEFT('2-1 采购订单物料明细表报表导出'!$K:$K,7)=K$1)*('2-1 采购订单物料明细表报表导出'!$D:$D=$A505),'2-1 采购订单物料明细表报表导出'!$H:$H,0))</f>
        <v>0</v>
      </c>
      <c r="L505" s="46" cm="1">
        <f t="array" ref="L505">SUM(IF((LEFT('2-1 采购订单物料明细表报表导出'!$K:$K,7)=L$1)*('2-1 采购订单物料明细表报表导出'!$D:$D=$A505),'2-1 采购订单物料明细表报表导出'!$H:$H,0))</f>
        <v>0</v>
      </c>
      <c r="M505" s="46" cm="1">
        <f t="array" ref="M505">SUM(IF((LEFT('2-1 采购订单物料明细表报表导出'!$K:$K,7)=M$1)*('2-1 采购订单物料明细表报表导出'!$D:$D=$A505),'2-1 采购订单物料明细表报表导出'!$H:$H,0))</f>
        <v>0</v>
      </c>
      <c r="N505" s="46" cm="1">
        <f t="array" ref="N505">SUM(IF((LEFT('2-1 采购订单物料明细表报表导出'!$K:$K,7)=N$1)*('2-1 采购订单物料明细表报表导出'!$D:$D=$A505),'2-1 采购订单物料明细表报表导出'!$H:$H,0))</f>
        <v>0</v>
      </c>
      <c r="O505" s="46" cm="1">
        <f t="array" ref="O505">SUM(IF((LEFT('2-1 采购订单物料明细表报表导出'!$K:$K,7)=O$1)*('2-1 采购订单物料明细表报表导出'!$D:$D=$A505),'2-1 采购订单物料明细表报表导出'!$H:$H,0))</f>
        <v>0</v>
      </c>
    </row>
    <row r="506" ht="16.5" spans="1:15">
      <c r="A506" s="17" t="s">
        <v>2952</v>
      </c>
      <c r="B506" s="47" t="s">
        <v>2120</v>
      </c>
      <c r="C506" s="48" t="s">
        <v>2121</v>
      </c>
      <c r="D506" s="46" cm="1">
        <f t="array" ref="D506">SUM(IF((LEFT('2-1 采购订单物料明细表报表导出'!$K:$K,7)=D$1)*('2-1 采购订单物料明细表报表导出'!$D:$D=$A506),'2-1 采购订单物料明细表报表导出'!$H:$H,0))</f>
        <v>0</v>
      </c>
      <c r="E506" s="46" cm="1">
        <f t="array" ref="E506">SUM(IF((LEFT('2-1 采购订单物料明细表报表导出'!$K:$K,7)=E$1)*('2-1 采购订单物料明细表报表导出'!$D:$D=$A506),'2-1 采购订单物料明细表报表导出'!$H:$H,0))</f>
        <v>0</v>
      </c>
      <c r="F506" s="46" cm="1">
        <f t="array" ref="F506">SUM(IF((LEFT('2-1 采购订单物料明细表报表导出'!$K:$K,7)=F$1)*('2-1 采购订单物料明细表报表导出'!$D:$D=$A506),'2-1 采购订单物料明细表报表导出'!$H:$H,0))</f>
        <v>0</v>
      </c>
      <c r="G506" s="46" cm="1">
        <f t="array" ref="G506">SUM(IF((LEFT('2-1 采购订单物料明细表报表导出'!$K:$K,7)=G$1)*('2-1 采购订单物料明细表报表导出'!$D:$D=$A506),'2-1 采购订单物料明细表报表导出'!$H:$H,0))</f>
        <v>0</v>
      </c>
      <c r="H506" s="46" cm="1">
        <f t="array" ref="H506">SUM(IF((LEFT('2-1 采购订单物料明细表报表导出'!$K:$K,7)=H$1)*('2-1 采购订单物料明细表报表导出'!$D:$D=$A506),'2-1 采购订单物料明细表报表导出'!$H:$H,0))</f>
        <v>320</v>
      </c>
      <c r="I506" s="46" cm="1">
        <f t="array" ref="I506">SUM(IF((LEFT('2-1 采购订单物料明细表报表导出'!$K:$K,7)=I$1)*('2-1 采购订单物料明细表报表导出'!$D:$D=$A506),'2-1 采购订单物料明细表报表导出'!$H:$H,0))</f>
        <v>0</v>
      </c>
      <c r="J506" s="46" cm="1">
        <f t="array" ref="J506">SUM(IF((LEFT('2-1 采购订单物料明细表报表导出'!$K:$K,7)=J$1)*('2-1 采购订单物料明细表报表导出'!$D:$D=$A506),'2-1 采购订单物料明细表报表导出'!$H:$H,0))</f>
        <v>0</v>
      </c>
      <c r="K506" s="46" cm="1">
        <f t="array" ref="K506">SUM(IF((LEFT('2-1 采购订单物料明细表报表导出'!$K:$K,7)=K$1)*('2-1 采购订单物料明细表报表导出'!$D:$D=$A506),'2-1 采购订单物料明细表报表导出'!$H:$H,0))</f>
        <v>0</v>
      </c>
      <c r="L506" s="46" cm="1">
        <f t="array" ref="L506">SUM(IF((LEFT('2-1 采购订单物料明细表报表导出'!$K:$K,7)=L$1)*('2-1 采购订单物料明细表报表导出'!$D:$D=$A506),'2-1 采购订单物料明细表报表导出'!$H:$H,0))</f>
        <v>0</v>
      </c>
      <c r="M506" s="46" cm="1">
        <f t="array" ref="M506">SUM(IF((LEFT('2-1 采购订单物料明细表报表导出'!$K:$K,7)=M$1)*('2-1 采购订单物料明细表报表导出'!$D:$D=$A506),'2-1 采购订单物料明细表报表导出'!$H:$H,0))</f>
        <v>0</v>
      </c>
      <c r="N506" s="46" cm="1">
        <f t="array" ref="N506">SUM(IF((LEFT('2-1 采购订单物料明细表报表导出'!$K:$K,7)=N$1)*('2-1 采购订单物料明细表报表导出'!$D:$D=$A506),'2-1 采购订单物料明细表报表导出'!$H:$H,0))</f>
        <v>0</v>
      </c>
      <c r="O506" s="46" cm="1">
        <f t="array" ref="O506">SUM(IF((LEFT('2-1 采购订单物料明细表报表导出'!$K:$K,7)=O$1)*('2-1 采购订单物料明细表报表导出'!$D:$D=$A506),'2-1 采购订单物料明细表报表导出'!$H:$H,0))</f>
        <v>0</v>
      </c>
    </row>
    <row r="507" ht="16.5" spans="1:15">
      <c r="A507" s="17" t="s">
        <v>3069</v>
      </c>
      <c r="B507" s="47" t="s">
        <v>2120</v>
      </c>
      <c r="C507" s="48" t="s">
        <v>2121</v>
      </c>
      <c r="D507" s="46" cm="1">
        <f t="array" ref="D507">SUM(IF((LEFT('2-1 采购订单物料明细表报表导出'!$K:$K,7)=D$1)*('2-1 采购订单物料明细表报表导出'!$D:$D=$A507),'2-1 采购订单物料明细表报表导出'!$H:$H,0))</f>
        <v>0</v>
      </c>
      <c r="E507" s="46" cm="1">
        <f t="array" ref="E507">SUM(IF((LEFT('2-1 采购订单物料明细表报表导出'!$K:$K,7)=E$1)*('2-1 采购订单物料明细表报表导出'!$D:$D=$A507),'2-1 采购订单物料明细表报表导出'!$H:$H,0))</f>
        <v>0</v>
      </c>
      <c r="F507" s="46" cm="1">
        <f t="array" ref="F507">SUM(IF((LEFT('2-1 采购订单物料明细表报表导出'!$K:$K,7)=F$1)*('2-1 采购订单物料明细表报表导出'!$D:$D=$A507),'2-1 采购订单物料明细表报表导出'!$H:$H,0))</f>
        <v>165.36</v>
      </c>
      <c r="G507" s="46" cm="1">
        <f t="array" ref="G507">SUM(IF((LEFT('2-1 采购订单物料明细表报表导出'!$K:$K,7)=G$1)*('2-1 采购订单物料明细表报表导出'!$D:$D=$A507),'2-1 采购订单物料明细表报表导出'!$H:$H,0))</f>
        <v>0</v>
      </c>
      <c r="H507" s="46" cm="1">
        <f t="array" ref="H507">SUM(IF((LEFT('2-1 采购订单物料明细表报表导出'!$K:$K,7)=H$1)*('2-1 采购订单物料明细表报表导出'!$D:$D=$A507),'2-1 采购订单物料明细表报表导出'!$H:$H,0))</f>
        <v>0</v>
      </c>
      <c r="I507" s="46" cm="1">
        <f t="array" ref="I507">SUM(IF((LEFT('2-1 采购订单物料明细表报表导出'!$K:$K,7)=I$1)*('2-1 采购订单物料明细表报表导出'!$D:$D=$A507),'2-1 采购订单物料明细表报表导出'!$H:$H,0))</f>
        <v>0</v>
      </c>
      <c r="J507" s="46" cm="1">
        <f t="array" ref="J507">SUM(IF((LEFT('2-1 采购订单物料明细表报表导出'!$K:$K,7)=J$1)*('2-1 采购订单物料明细表报表导出'!$D:$D=$A507),'2-1 采购订单物料明细表报表导出'!$H:$H,0))</f>
        <v>0</v>
      </c>
      <c r="K507" s="46" cm="1">
        <f t="array" ref="K507">SUM(IF((LEFT('2-1 采购订单物料明细表报表导出'!$K:$K,7)=K$1)*('2-1 采购订单物料明细表报表导出'!$D:$D=$A507),'2-1 采购订单物料明细表报表导出'!$H:$H,0))</f>
        <v>0</v>
      </c>
      <c r="L507" s="46" cm="1">
        <f t="array" ref="L507">SUM(IF((LEFT('2-1 采购订单物料明细表报表导出'!$K:$K,7)=L$1)*('2-1 采购订单物料明细表报表导出'!$D:$D=$A507),'2-1 采购订单物料明细表报表导出'!$H:$H,0))</f>
        <v>0</v>
      </c>
      <c r="M507" s="46" cm="1">
        <f t="array" ref="M507">SUM(IF((LEFT('2-1 采购订单物料明细表报表导出'!$K:$K,7)=M$1)*('2-1 采购订单物料明细表报表导出'!$D:$D=$A507),'2-1 采购订单物料明细表报表导出'!$H:$H,0))</f>
        <v>0</v>
      </c>
      <c r="N507" s="46" cm="1">
        <f t="array" ref="N507">SUM(IF((LEFT('2-1 采购订单物料明细表报表导出'!$K:$K,7)=N$1)*('2-1 采购订单物料明细表报表导出'!$D:$D=$A507),'2-1 采购订单物料明细表报表导出'!$H:$H,0))</f>
        <v>0</v>
      </c>
      <c r="O507" s="46" cm="1">
        <f t="array" ref="O507">SUM(IF((LEFT('2-1 采购订单物料明细表报表导出'!$K:$K,7)=O$1)*('2-1 采购订单物料明细表报表导出'!$D:$D=$A507),'2-1 采购订单物料明细表报表导出'!$H:$H,0))</f>
        <v>0</v>
      </c>
    </row>
    <row r="508" ht="16.5" spans="1:15">
      <c r="A508" s="17" t="s">
        <v>3912</v>
      </c>
      <c r="B508" s="47" t="s">
        <v>2120</v>
      </c>
      <c r="C508" s="48" t="s">
        <v>2121</v>
      </c>
      <c r="D508" s="46" cm="1">
        <f t="array" ref="D508">SUM(IF((LEFT('2-1 采购订单物料明细表报表导出'!$K:$K,7)=D$1)*('2-1 采购订单物料明细表报表导出'!$D:$D=$A508),'2-1 采购订单物料明细表报表导出'!$H:$H,0))</f>
        <v>0</v>
      </c>
      <c r="E508" s="46" cm="1">
        <f t="array" ref="E508">SUM(IF((LEFT('2-1 采购订单物料明细表报表导出'!$K:$K,7)=E$1)*('2-1 采购订单物料明细表报表导出'!$D:$D=$A508),'2-1 采购订单物料明细表报表导出'!$H:$H,0))</f>
        <v>0</v>
      </c>
      <c r="F508" s="46" cm="1">
        <f t="array" ref="F508">SUM(IF((LEFT('2-1 采购订单物料明细表报表导出'!$K:$K,7)=F$1)*('2-1 采购订单物料明细表报表导出'!$D:$D=$A508),'2-1 采购订单物料明细表报表导出'!$H:$H,0))</f>
        <v>0</v>
      </c>
      <c r="G508" s="46" cm="1">
        <f t="array" ref="G508">SUM(IF((LEFT('2-1 采购订单物料明细表报表导出'!$K:$K,7)=G$1)*('2-1 采购订单物料明细表报表导出'!$D:$D=$A508),'2-1 采购订单物料明细表报表导出'!$H:$H,0))</f>
        <v>0</v>
      </c>
      <c r="H508" s="46" cm="1">
        <f t="array" ref="H508">SUM(IF((LEFT('2-1 采购订单物料明细表报表导出'!$K:$K,7)=H$1)*('2-1 采购订单物料明细表报表导出'!$D:$D=$A508),'2-1 采购订单物料明细表报表导出'!$H:$H,0))</f>
        <v>0</v>
      </c>
      <c r="I508" s="46" cm="1">
        <f t="array" ref="I508">SUM(IF((LEFT('2-1 采购订单物料明细表报表导出'!$K:$K,7)=I$1)*('2-1 采购订单物料明细表报表导出'!$D:$D=$A508),'2-1 采购订单物料明细表报表导出'!$H:$H,0))</f>
        <v>0</v>
      </c>
      <c r="J508" s="46" cm="1">
        <f t="array" ref="J508">SUM(IF((LEFT('2-1 采购订单物料明细表报表导出'!$K:$K,7)=J$1)*('2-1 采购订单物料明细表报表导出'!$D:$D=$A508),'2-1 采购订单物料明细表报表导出'!$H:$H,0))</f>
        <v>0</v>
      </c>
      <c r="K508" s="46" cm="1">
        <f t="array" ref="K508">SUM(IF((LEFT('2-1 采购订单物料明细表报表导出'!$K:$K,7)=K$1)*('2-1 采购订单物料明细表报表导出'!$D:$D=$A508),'2-1 采购订单物料明细表报表导出'!$H:$H,0))</f>
        <v>0</v>
      </c>
      <c r="L508" s="46" cm="1">
        <f t="array" ref="L508">SUM(IF((LEFT('2-1 采购订单物料明细表报表导出'!$K:$K,7)=L$1)*('2-1 采购订单物料明细表报表导出'!$D:$D=$A508),'2-1 采购订单物料明细表报表导出'!$H:$H,0))</f>
        <v>0</v>
      </c>
      <c r="M508" s="46" cm="1">
        <f t="array" ref="M508">SUM(IF((LEFT('2-1 采购订单物料明细表报表导出'!$K:$K,7)=M$1)*('2-1 采购订单物料明细表报表导出'!$D:$D=$A508),'2-1 采购订单物料明细表报表导出'!$H:$H,0))</f>
        <v>0</v>
      </c>
      <c r="N508" s="46" cm="1">
        <f t="array" ref="N508">SUM(IF((LEFT('2-1 采购订单物料明细表报表导出'!$K:$K,7)=N$1)*('2-1 采购订单物料明细表报表导出'!$D:$D=$A508),'2-1 采购订单物料明细表报表导出'!$H:$H,0))</f>
        <v>0</v>
      </c>
      <c r="O508" s="46" cm="1">
        <f t="array" ref="O508">SUM(IF((LEFT('2-1 采购订单物料明细表报表导出'!$K:$K,7)=O$1)*('2-1 采购订单物料明细表报表导出'!$D:$D=$A508),'2-1 采购订单物料明细表报表导出'!$H:$H,0))</f>
        <v>0</v>
      </c>
    </row>
    <row r="509" ht="16.5" spans="1:15">
      <c r="A509" s="17" t="s">
        <v>3913</v>
      </c>
      <c r="B509" s="47" t="s">
        <v>2120</v>
      </c>
      <c r="C509" s="48" t="s">
        <v>2121</v>
      </c>
      <c r="D509" s="46" cm="1">
        <f t="array" ref="D509">SUM(IF((LEFT('2-1 采购订单物料明细表报表导出'!$K:$K,7)=D$1)*('2-1 采购订单物料明细表报表导出'!$D:$D=$A509),'2-1 采购订单物料明细表报表导出'!$H:$H,0))</f>
        <v>0</v>
      </c>
      <c r="E509" s="46" cm="1">
        <f t="array" ref="E509">SUM(IF((LEFT('2-1 采购订单物料明细表报表导出'!$K:$K,7)=E$1)*('2-1 采购订单物料明细表报表导出'!$D:$D=$A509),'2-1 采购订单物料明细表报表导出'!$H:$H,0))</f>
        <v>0</v>
      </c>
      <c r="F509" s="46" cm="1">
        <f t="array" ref="F509">SUM(IF((LEFT('2-1 采购订单物料明细表报表导出'!$K:$K,7)=F$1)*('2-1 采购订单物料明细表报表导出'!$D:$D=$A509),'2-1 采购订单物料明细表报表导出'!$H:$H,0))</f>
        <v>0</v>
      </c>
      <c r="G509" s="46" cm="1">
        <f t="array" ref="G509">SUM(IF((LEFT('2-1 采购订单物料明细表报表导出'!$K:$K,7)=G$1)*('2-1 采购订单物料明细表报表导出'!$D:$D=$A509),'2-1 采购订单物料明细表报表导出'!$H:$H,0))</f>
        <v>0</v>
      </c>
      <c r="H509" s="46" cm="1">
        <f t="array" ref="H509">SUM(IF((LEFT('2-1 采购订单物料明细表报表导出'!$K:$K,7)=H$1)*('2-1 采购订单物料明细表报表导出'!$D:$D=$A509),'2-1 采购订单物料明细表报表导出'!$H:$H,0))</f>
        <v>0</v>
      </c>
      <c r="I509" s="46" cm="1">
        <f t="array" ref="I509">SUM(IF((LEFT('2-1 采购订单物料明细表报表导出'!$K:$K,7)=I$1)*('2-1 采购订单物料明细表报表导出'!$D:$D=$A509),'2-1 采购订单物料明细表报表导出'!$H:$H,0))</f>
        <v>0</v>
      </c>
      <c r="J509" s="46" cm="1">
        <f t="array" ref="J509">SUM(IF((LEFT('2-1 采购订单物料明细表报表导出'!$K:$K,7)=J$1)*('2-1 采购订单物料明细表报表导出'!$D:$D=$A509),'2-1 采购订单物料明细表报表导出'!$H:$H,0))</f>
        <v>0</v>
      </c>
      <c r="K509" s="46" cm="1">
        <f t="array" ref="K509">SUM(IF((LEFT('2-1 采购订单物料明细表报表导出'!$K:$K,7)=K$1)*('2-1 采购订单物料明细表报表导出'!$D:$D=$A509),'2-1 采购订单物料明细表报表导出'!$H:$H,0))</f>
        <v>0</v>
      </c>
      <c r="L509" s="46" cm="1">
        <f t="array" ref="L509">SUM(IF((LEFT('2-1 采购订单物料明细表报表导出'!$K:$K,7)=L$1)*('2-1 采购订单物料明细表报表导出'!$D:$D=$A509),'2-1 采购订单物料明细表报表导出'!$H:$H,0))</f>
        <v>0</v>
      </c>
      <c r="M509" s="46" cm="1">
        <f t="array" ref="M509">SUM(IF((LEFT('2-1 采购订单物料明细表报表导出'!$K:$K,7)=M$1)*('2-1 采购订单物料明细表报表导出'!$D:$D=$A509),'2-1 采购订单物料明细表报表导出'!$H:$H,0))</f>
        <v>0</v>
      </c>
      <c r="N509" s="46" cm="1">
        <f t="array" ref="N509">SUM(IF((LEFT('2-1 采购订单物料明细表报表导出'!$K:$K,7)=N$1)*('2-1 采购订单物料明细表报表导出'!$D:$D=$A509),'2-1 采购订单物料明细表报表导出'!$H:$H,0))</f>
        <v>0</v>
      </c>
      <c r="O509" s="46" cm="1">
        <f t="array" ref="O509">SUM(IF((LEFT('2-1 采购订单物料明细表报表导出'!$K:$K,7)=O$1)*('2-1 采购订单物料明细表报表导出'!$D:$D=$A509),'2-1 采购订单物料明细表报表导出'!$H:$H,0))</f>
        <v>0</v>
      </c>
    </row>
    <row r="510" ht="16.5" spans="1:15">
      <c r="A510" s="17" t="s">
        <v>3914</v>
      </c>
      <c r="B510" s="47" t="s">
        <v>2120</v>
      </c>
      <c r="C510" s="48" t="s">
        <v>2121</v>
      </c>
      <c r="D510" s="46" cm="1">
        <f t="array" ref="D510">SUM(IF((LEFT('2-1 采购订单物料明细表报表导出'!$K:$K,7)=D$1)*('2-1 采购订单物料明细表报表导出'!$D:$D=$A510),'2-1 采购订单物料明细表报表导出'!$H:$H,0))</f>
        <v>0</v>
      </c>
      <c r="E510" s="46" cm="1">
        <f t="array" ref="E510">SUM(IF((LEFT('2-1 采购订单物料明细表报表导出'!$K:$K,7)=E$1)*('2-1 采购订单物料明细表报表导出'!$D:$D=$A510),'2-1 采购订单物料明细表报表导出'!$H:$H,0))</f>
        <v>0</v>
      </c>
      <c r="F510" s="46" cm="1">
        <f t="array" ref="F510">SUM(IF((LEFT('2-1 采购订单物料明细表报表导出'!$K:$K,7)=F$1)*('2-1 采购订单物料明细表报表导出'!$D:$D=$A510),'2-1 采购订单物料明细表报表导出'!$H:$H,0))</f>
        <v>0</v>
      </c>
      <c r="G510" s="46" cm="1">
        <f t="array" ref="G510">SUM(IF((LEFT('2-1 采购订单物料明细表报表导出'!$K:$K,7)=G$1)*('2-1 采购订单物料明细表报表导出'!$D:$D=$A510),'2-1 采购订单物料明细表报表导出'!$H:$H,0))</f>
        <v>0</v>
      </c>
      <c r="H510" s="46" cm="1">
        <f t="array" ref="H510">SUM(IF((LEFT('2-1 采购订单物料明细表报表导出'!$K:$K,7)=H$1)*('2-1 采购订单物料明细表报表导出'!$D:$D=$A510),'2-1 采购订单物料明细表报表导出'!$H:$H,0))</f>
        <v>0</v>
      </c>
      <c r="I510" s="46" cm="1">
        <f t="array" ref="I510">SUM(IF((LEFT('2-1 采购订单物料明细表报表导出'!$K:$K,7)=I$1)*('2-1 采购订单物料明细表报表导出'!$D:$D=$A510),'2-1 采购订单物料明细表报表导出'!$H:$H,0))</f>
        <v>0</v>
      </c>
      <c r="J510" s="46" cm="1">
        <f t="array" ref="J510">SUM(IF((LEFT('2-1 采购订单物料明细表报表导出'!$K:$K,7)=J$1)*('2-1 采购订单物料明细表报表导出'!$D:$D=$A510),'2-1 采购订单物料明细表报表导出'!$H:$H,0))</f>
        <v>0</v>
      </c>
      <c r="K510" s="46" cm="1">
        <f t="array" ref="K510">SUM(IF((LEFT('2-1 采购订单物料明细表报表导出'!$K:$K,7)=K$1)*('2-1 采购订单物料明细表报表导出'!$D:$D=$A510),'2-1 采购订单物料明细表报表导出'!$H:$H,0))</f>
        <v>0</v>
      </c>
      <c r="L510" s="46" cm="1">
        <f t="array" ref="L510">SUM(IF((LEFT('2-1 采购订单物料明细表报表导出'!$K:$K,7)=L$1)*('2-1 采购订单物料明细表报表导出'!$D:$D=$A510),'2-1 采购订单物料明细表报表导出'!$H:$H,0))</f>
        <v>0</v>
      </c>
      <c r="M510" s="46" cm="1">
        <f t="array" ref="M510">SUM(IF((LEFT('2-1 采购订单物料明细表报表导出'!$K:$K,7)=M$1)*('2-1 采购订单物料明细表报表导出'!$D:$D=$A510),'2-1 采购订单物料明细表报表导出'!$H:$H,0))</f>
        <v>0</v>
      </c>
      <c r="N510" s="46" cm="1">
        <f t="array" ref="N510">SUM(IF((LEFT('2-1 采购订单物料明细表报表导出'!$K:$K,7)=N$1)*('2-1 采购订单物料明细表报表导出'!$D:$D=$A510),'2-1 采购订单物料明细表报表导出'!$H:$H,0))</f>
        <v>0</v>
      </c>
      <c r="O510" s="46" cm="1">
        <f t="array" ref="O510">SUM(IF((LEFT('2-1 采购订单物料明细表报表导出'!$K:$K,7)=O$1)*('2-1 采购订单物料明细表报表导出'!$D:$D=$A510),'2-1 采购订单物料明细表报表导出'!$H:$H,0))</f>
        <v>0</v>
      </c>
    </row>
    <row r="511" ht="16.5" spans="1:15">
      <c r="A511" s="17" t="s">
        <v>3915</v>
      </c>
      <c r="B511" s="47" t="s">
        <v>2120</v>
      </c>
      <c r="C511" s="48" t="s">
        <v>2121</v>
      </c>
      <c r="D511" s="46" cm="1">
        <f t="array" ref="D511">SUM(IF((LEFT('2-1 采购订单物料明细表报表导出'!$K:$K,7)=D$1)*('2-1 采购订单物料明细表报表导出'!$D:$D=$A511),'2-1 采购订单物料明细表报表导出'!$H:$H,0))</f>
        <v>0</v>
      </c>
      <c r="E511" s="46" cm="1">
        <f t="array" ref="E511">SUM(IF((LEFT('2-1 采购订单物料明细表报表导出'!$K:$K,7)=E$1)*('2-1 采购订单物料明细表报表导出'!$D:$D=$A511),'2-1 采购订单物料明细表报表导出'!$H:$H,0))</f>
        <v>0</v>
      </c>
      <c r="F511" s="46" cm="1">
        <f t="array" ref="F511">SUM(IF((LEFT('2-1 采购订单物料明细表报表导出'!$K:$K,7)=F$1)*('2-1 采购订单物料明细表报表导出'!$D:$D=$A511),'2-1 采购订单物料明细表报表导出'!$H:$H,0))</f>
        <v>0</v>
      </c>
      <c r="G511" s="46" cm="1">
        <f t="array" ref="G511">SUM(IF((LEFT('2-1 采购订单物料明细表报表导出'!$K:$K,7)=G$1)*('2-1 采购订单物料明细表报表导出'!$D:$D=$A511),'2-1 采购订单物料明细表报表导出'!$H:$H,0))</f>
        <v>0</v>
      </c>
      <c r="H511" s="46" cm="1">
        <f t="array" ref="H511">SUM(IF((LEFT('2-1 采购订单物料明细表报表导出'!$K:$K,7)=H$1)*('2-1 采购订单物料明细表报表导出'!$D:$D=$A511),'2-1 采购订单物料明细表报表导出'!$H:$H,0))</f>
        <v>0</v>
      </c>
      <c r="I511" s="46" cm="1">
        <f t="array" ref="I511">SUM(IF((LEFT('2-1 采购订单物料明细表报表导出'!$K:$K,7)=I$1)*('2-1 采购订单物料明细表报表导出'!$D:$D=$A511),'2-1 采购订单物料明细表报表导出'!$H:$H,0))</f>
        <v>0</v>
      </c>
      <c r="J511" s="46" cm="1">
        <f t="array" ref="J511">SUM(IF((LEFT('2-1 采购订单物料明细表报表导出'!$K:$K,7)=J$1)*('2-1 采购订单物料明细表报表导出'!$D:$D=$A511),'2-1 采购订单物料明细表报表导出'!$H:$H,0))</f>
        <v>0</v>
      </c>
      <c r="K511" s="46" cm="1">
        <f t="array" ref="K511">SUM(IF((LEFT('2-1 采购订单物料明细表报表导出'!$K:$K,7)=K$1)*('2-1 采购订单物料明细表报表导出'!$D:$D=$A511),'2-1 采购订单物料明细表报表导出'!$H:$H,0))</f>
        <v>0</v>
      </c>
      <c r="L511" s="46" cm="1">
        <f t="array" ref="L511">SUM(IF((LEFT('2-1 采购订单物料明细表报表导出'!$K:$K,7)=L$1)*('2-1 采购订单物料明细表报表导出'!$D:$D=$A511),'2-1 采购订单物料明细表报表导出'!$H:$H,0))</f>
        <v>0</v>
      </c>
      <c r="M511" s="46" cm="1">
        <f t="array" ref="M511">SUM(IF((LEFT('2-1 采购订单物料明细表报表导出'!$K:$K,7)=M$1)*('2-1 采购订单物料明细表报表导出'!$D:$D=$A511),'2-1 采购订单物料明细表报表导出'!$H:$H,0))</f>
        <v>0</v>
      </c>
      <c r="N511" s="46" cm="1">
        <f t="array" ref="N511">SUM(IF((LEFT('2-1 采购订单物料明细表报表导出'!$K:$K,7)=N$1)*('2-1 采购订单物料明细表报表导出'!$D:$D=$A511),'2-1 采购订单物料明细表报表导出'!$H:$H,0))</f>
        <v>0</v>
      </c>
      <c r="O511" s="46" cm="1">
        <f t="array" ref="O511">SUM(IF((LEFT('2-1 采购订单物料明细表报表导出'!$K:$K,7)=O$1)*('2-1 采购订单物料明细表报表导出'!$D:$D=$A511),'2-1 采购订单物料明细表报表导出'!$H:$H,0))</f>
        <v>0</v>
      </c>
    </row>
    <row r="512" ht="16.5" spans="1:15">
      <c r="A512" s="17" t="s">
        <v>3916</v>
      </c>
      <c r="B512" s="47" t="s">
        <v>2120</v>
      </c>
      <c r="C512" s="48" t="s">
        <v>2121</v>
      </c>
      <c r="D512" s="46" cm="1">
        <f t="array" ref="D512">SUM(IF((LEFT('2-1 采购订单物料明细表报表导出'!$K:$K,7)=D$1)*('2-1 采购订单物料明细表报表导出'!$D:$D=$A512),'2-1 采购订单物料明细表报表导出'!$H:$H,0))</f>
        <v>0</v>
      </c>
      <c r="E512" s="46" cm="1">
        <f t="array" ref="E512">SUM(IF((LEFT('2-1 采购订单物料明细表报表导出'!$K:$K,7)=E$1)*('2-1 采购订单物料明细表报表导出'!$D:$D=$A512),'2-1 采购订单物料明细表报表导出'!$H:$H,0))</f>
        <v>0</v>
      </c>
      <c r="F512" s="46" cm="1">
        <f t="array" ref="F512">SUM(IF((LEFT('2-1 采购订单物料明细表报表导出'!$K:$K,7)=F$1)*('2-1 采购订单物料明细表报表导出'!$D:$D=$A512),'2-1 采购订单物料明细表报表导出'!$H:$H,0))</f>
        <v>0</v>
      </c>
      <c r="G512" s="46" cm="1">
        <f t="array" ref="G512">SUM(IF((LEFT('2-1 采购订单物料明细表报表导出'!$K:$K,7)=G$1)*('2-1 采购订单物料明细表报表导出'!$D:$D=$A512),'2-1 采购订单物料明细表报表导出'!$H:$H,0))</f>
        <v>0</v>
      </c>
      <c r="H512" s="46" cm="1">
        <f t="array" ref="H512">SUM(IF((LEFT('2-1 采购订单物料明细表报表导出'!$K:$K,7)=H$1)*('2-1 采购订单物料明细表报表导出'!$D:$D=$A512),'2-1 采购订单物料明细表报表导出'!$H:$H,0))</f>
        <v>0</v>
      </c>
      <c r="I512" s="46" cm="1">
        <f t="array" ref="I512">SUM(IF((LEFT('2-1 采购订单物料明细表报表导出'!$K:$K,7)=I$1)*('2-1 采购订单物料明细表报表导出'!$D:$D=$A512),'2-1 采购订单物料明细表报表导出'!$H:$H,0))</f>
        <v>0</v>
      </c>
      <c r="J512" s="46" cm="1">
        <f t="array" ref="J512">SUM(IF((LEFT('2-1 采购订单物料明细表报表导出'!$K:$K,7)=J$1)*('2-1 采购订单物料明细表报表导出'!$D:$D=$A512),'2-1 采购订单物料明细表报表导出'!$H:$H,0))</f>
        <v>0</v>
      </c>
      <c r="K512" s="46" cm="1">
        <f t="array" ref="K512">SUM(IF((LEFT('2-1 采购订单物料明细表报表导出'!$K:$K,7)=K$1)*('2-1 采购订单物料明细表报表导出'!$D:$D=$A512),'2-1 采购订单物料明细表报表导出'!$H:$H,0))</f>
        <v>0</v>
      </c>
      <c r="L512" s="46" cm="1">
        <f t="array" ref="L512">SUM(IF((LEFT('2-1 采购订单物料明细表报表导出'!$K:$K,7)=L$1)*('2-1 采购订单物料明细表报表导出'!$D:$D=$A512),'2-1 采购订单物料明细表报表导出'!$H:$H,0))</f>
        <v>0</v>
      </c>
      <c r="M512" s="46" cm="1">
        <f t="array" ref="M512">SUM(IF((LEFT('2-1 采购订单物料明细表报表导出'!$K:$K,7)=M$1)*('2-1 采购订单物料明细表报表导出'!$D:$D=$A512),'2-1 采购订单物料明细表报表导出'!$H:$H,0))</f>
        <v>0</v>
      </c>
      <c r="N512" s="46" cm="1">
        <f t="array" ref="N512">SUM(IF((LEFT('2-1 采购订单物料明细表报表导出'!$K:$K,7)=N$1)*('2-1 采购订单物料明细表报表导出'!$D:$D=$A512),'2-1 采购订单物料明细表报表导出'!$H:$H,0))</f>
        <v>0</v>
      </c>
      <c r="O512" s="46" cm="1">
        <f t="array" ref="O512">SUM(IF((LEFT('2-1 采购订单物料明细表报表导出'!$K:$K,7)=O$1)*('2-1 采购订单物料明细表报表导出'!$D:$D=$A512),'2-1 采购订单物料明细表报表导出'!$H:$H,0))</f>
        <v>0</v>
      </c>
    </row>
    <row r="513" ht="16.5" spans="1:15">
      <c r="A513" s="17" t="s">
        <v>3917</v>
      </c>
      <c r="B513" s="47" t="s">
        <v>2120</v>
      </c>
      <c r="C513" s="48" t="s">
        <v>2121</v>
      </c>
      <c r="D513" s="46" cm="1">
        <f t="array" ref="D513">SUM(IF((LEFT('2-1 采购订单物料明细表报表导出'!$K:$K,7)=D$1)*('2-1 采购订单物料明细表报表导出'!$D:$D=$A513),'2-1 采购订单物料明细表报表导出'!$H:$H,0))</f>
        <v>0</v>
      </c>
      <c r="E513" s="46" cm="1">
        <f t="array" ref="E513">SUM(IF((LEFT('2-1 采购订单物料明细表报表导出'!$K:$K,7)=E$1)*('2-1 采购订单物料明细表报表导出'!$D:$D=$A513),'2-1 采购订单物料明细表报表导出'!$H:$H,0))</f>
        <v>0</v>
      </c>
      <c r="F513" s="46" cm="1">
        <f t="array" ref="F513">SUM(IF((LEFT('2-1 采购订单物料明细表报表导出'!$K:$K,7)=F$1)*('2-1 采购订单物料明细表报表导出'!$D:$D=$A513),'2-1 采购订单物料明细表报表导出'!$H:$H,0))</f>
        <v>0</v>
      </c>
      <c r="G513" s="46" cm="1">
        <f t="array" ref="G513">SUM(IF((LEFT('2-1 采购订单物料明细表报表导出'!$K:$K,7)=G$1)*('2-1 采购订单物料明细表报表导出'!$D:$D=$A513),'2-1 采购订单物料明细表报表导出'!$H:$H,0))</f>
        <v>0</v>
      </c>
      <c r="H513" s="46" cm="1">
        <f t="array" ref="H513">SUM(IF((LEFT('2-1 采购订单物料明细表报表导出'!$K:$K,7)=H$1)*('2-1 采购订单物料明细表报表导出'!$D:$D=$A513),'2-1 采购订单物料明细表报表导出'!$H:$H,0))</f>
        <v>0</v>
      </c>
      <c r="I513" s="46" cm="1">
        <f t="array" ref="I513">SUM(IF((LEFT('2-1 采购订单物料明细表报表导出'!$K:$K,7)=I$1)*('2-1 采购订单物料明细表报表导出'!$D:$D=$A513),'2-1 采购订单物料明细表报表导出'!$H:$H,0))</f>
        <v>0</v>
      </c>
      <c r="J513" s="46" cm="1">
        <f t="array" ref="J513">SUM(IF((LEFT('2-1 采购订单物料明细表报表导出'!$K:$K,7)=J$1)*('2-1 采购订单物料明细表报表导出'!$D:$D=$A513),'2-1 采购订单物料明细表报表导出'!$H:$H,0))</f>
        <v>0</v>
      </c>
      <c r="K513" s="46" cm="1">
        <f t="array" ref="K513">SUM(IF((LEFT('2-1 采购订单物料明细表报表导出'!$K:$K,7)=K$1)*('2-1 采购订单物料明细表报表导出'!$D:$D=$A513),'2-1 采购订单物料明细表报表导出'!$H:$H,0))</f>
        <v>0</v>
      </c>
      <c r="L513" s="46" cm="1">
        <f t="array" ref="L513">SUM(IF((LEFT('2-1 采购订单物料明细表报表导出'!$K:$K,7)=L$1)*('2-1 采购订单物料明细表报表导出'!$D:$D=$A513),'2-1 采购订单物料明细表报表导出'!$H:$H,0))</f>
        <v>0</v>
      </c>
      <c r="M513" s="46" cm="1">
        <f t="array" ref="M513">SUM(IF((LEFT('2-1 采购订单物料明细表报表导出'!$K:$K,7)=M$1)*('2-1 采购订单物料明细表报表导出'!$D:$D=$A513),'2-1 采购订单物料明细表报表导出'!$H:$H,0))</f>
        <v>0</v>
      </c>
      <c r="N513" s="46" cm="1">
        <f t="array" ref="N513">SUM(IF((LEFT('2-1 采购订单物料明细表报表导出'!$K:$K,7)=N$1)*('2-1 采购订单物料明细表报表导出'!$D:$D=$A513),'2-1 采购订单物料明细表报表导出'!$H:$H,0))</f>
        <v>0</v>
      </c>
      <c r="O513" s="46" cm="1">
        <f t="array" ref="O513">SUM(IF((LEFT('2-1 采购订单物料明细表报表导出'!$K:$K,7)=O$1)*('2-1 采购订单物料明细表报表导出'!$D:$D=$A513),'2-1 采购订单物料明细表报表导出'!$H:$H,0))</f>
        <v>0</v>
      </c>
    </row>
    <row r="514" ht="16.5" spans="1:15">
      <c r="A514" s="17" t="s">
        <v>3918</v>
      </c>
      <c r="B514" s="47" t="s">
        <v>2120</v>
      </c>
      <c r="C514" s="48" t="s">
        <v>2121</v>
      </c>
      <c r="D514" s="46" cm="1">
        <f t="array" ref="D514">SUM(IF((LEFT('2-1 采购订单物料明细表报表导出'!$K:$K,7)=D$1)*('2-1 采购订单物料明细表报表导出'!$D:$D=$A514),'2-1 采购订单物料明细表报表导出'!$H:$H,0))</f>
        <v>0</v>
      </c>
      <c r="E514" s="46" cm="1">
        <f t="array" ref="E514">SUM(IF((LEFT('2-1 采购订单物料明细表报表导出'!$K:$K,7)=E$1)*('2-1 采购订单物料明细表报表导出'!$D:$D=$A514),'2-1 采购订单物料明细表报表导出'!$H:$H,0))</f>
        <v>0</v>
      </c>
      <c r="F514" s="46" cm="1">
        <f t="array" ref="F514">SUM(IF((LEFT('2-1 采购订单物料明细表报表导出'!$K:$K,7)=F$1)*('2-1 采购订单物料明细表报表导出'!$D:$D=$A514),'2-1 采购订单物料明细表报表导出'!$H:$H,0))</f>
        <v>0</v>
      </c>
      <c r="G514" s="46" cm="1">
        <f t="array" ref="G514">SUM(IF((LEFT('2-1 采购订单物料明细表报表导出'!$K:$K,7)=G$1)*('2-1 采购订单物料明细表报表导出'!$D:$D=$A514),'2-1 采购订单物料明细表报表导出'!$H:$H,0))</f>
        <v>0</v>
      </c>
      <c r="H514" s="46" cm="1">
        <f t="array" ref="H514">SUM(IF((LEFT('2-1 采购订单物料明细表报表导出'!$K:$K,7)=H$1)*('2-1 采购订单物料明细表报表导出'!$D:$D=$A514),'2-1 采购订单物料明细表报表导出'!$H:$H,0))</f>
        <v>0</v>
      </c>
      <c r="I514" s="46" cm="1">
        <f t="array" ref="I514">SUM(IF((LEFT('2-1 采购订单物料明细表报表导出'!$K:$K,7)=I$1)*('2-1 采购订单物料明细表报表导出'!$D:$D=$A514),'2-1 采购订单物料明细表报表导出'!$H:$H,0))</f>
        <v>0</v>
      </c>
      <c r="J514" s="46" cm="1">
        <f t="array" ref="J514">SUM(IF((LEFT('2-1 采购订单物料明细表报表导出'!$K:$K,7)=J$1)*('2-1 采购订单物料明细表报表导出'!$D:$D=$A514),'2-1 采购订单物料明细表报表导出'!$H:$H,0))</f>
        <v>0</v>
      </c>
      <c r="K514" s="46" cm="1">
        <f t="array" ref="K514">SUM(IF((LEFT('2-1 采购订单物料明细表报表导出'!$K:$K,7)=K$1)*('2-1 采购订单物料明细表报表导出'!$D:$D=$A514),'2-1 采购订单物料明细表报表导出'!$H:$H,0))</f>
        <v>0</v>
      </c>
      <c r="L514" s="46" cm="1">
        <f t="array" ref="L514">SUM(IF((LEFT('2-1 采购订单物料明细表报表导出'!$K:$K,7)=L$1)*('2-1 采购订单物料明细表报表导出'!$D:$D=$A514),'2-1 采购订单物料明细表报表导出'!$H:$H,0))</f>
        <v>0</v>
      </c>
      <c r="M514" s="46" cm="1">
        <f t="array" ref="M514">SUM(IF((LEFT('2-1 采购订单物料明细表报表导出'!$K:$K,7)=M$1)*('2-1 采购订单物料明细表报表导出'!$D:$D=$A514),'2-1 采购订单物料明细表报表导出'!$H:$H,0))</f>
        <v>0</v>
      </c>
      <c r="N514" s="46" cm="1">
        <f t="array" ref="N514">SUM(IF((LEFT('2-1 采购订单物料明细表报表导出'!$K:$K,7)=N$1)*('2-1 采购订单物料明细表报表导出'!$D:$D=$A514),'2-1 采购订单物料明细表报表导出'!$H:$H,0))</f>
        <v>0</v>
      </c>
      <c r="O514" s="46" cm="1">
        <f t="array" ref="O514">SUM(IF((LEFT('2-1 采购订单物料明细表报表导出'!$K:$K,7)=O$1)*('2-1 采购订单物料明细表报表导出'!$D:$D=$A514),'2-1 采购订单物料明细表报表导出'!$H:$H,0))</f>
        <v>0</v>
      </c>
    </row>
    <row r="515" ht="16.5" spans="1:15">
      <c r="A515" s="17" t="s">
        <v>3919</v>
      </c>
      <c r="B515" s="47" t="s">
        <v>2120</v>
      </c>
      <c r="C515" s="48" t="s">
        <v>2121</v>
      </c>
      <c r="D515" s="46" cm="1">
        <f t="array" ref="D515">SUM(IF((LEFT('2-1 采购订单物料明细表报表导出'!$K:$K,7)=D$1)*('2-1 采购订单物料明细表报表导出'!$D:$D=$A515),'2-1 采购订单物料明细表报表导出'!$H:$H,0))</f>
        <v>0</v>
      </c>
      <c r="E515" s="46" cm="1">
        <f t="array" ref="E515">SUM(IF((LEFT('2-1 采购订单物料明细表报表导出'!$K:$K,7)=E$1)*('2-1 采购订单物料明细表报表导出'!$D:$D=$A515),'2-1 采购订单物料明细表报表导出'!$H:$H,0))</f>
        <v>0</v>
      </c>
      <c r="F515" s="46" cm="1">
        <f t="array" ref="F515">SUM(IF((LEFT('2-1 采购订单物料明细表报表导出'!$K:$K,7)=F$1)*('2-1 采购订单物料明细表报表导出'!$D:$D=$A515),'2-1 采购订单物料明细表报表导出'!$H:$H,0))</f>
        <v>0</v>
      </c>
      <c r="G515" s="46" cm="1">
        <f t="array" ref="G515">SUM(IF((LEFT('2-1 采购订单物料明细表报表导出'!$K:$K,7)=G$1)*('2-1 采购订单物料明细表报表导出'!$D:$D=$A515),'2-1 采购订单物料明细表报表导出'!$H:$H,0))</f>
        <v>0</v>
      </c>
      <c r="H515" s="46" cm="1">
        <f t="array" ref="H515">SUM(IF((LEFT('2-1 采购订单物料明细表报表导出'!$K:$K,7)=H$1)*('2-1 采购订单物料明细表报表导出'!$D:$D=$A515),'2-1 采购订单物料明细表报表导出'!$H:$H,0))</f>
        <v>0</v>
      </c>
      <c r="I515" s="46" cm="1">
        <f t="array" ref="I515">SUM(IF((LEFT('2-1 采购订单物料明细表报表导出'!$K:$K,7)=I$1)*('2-1 采购订单物料明细表报表导出'!$D:$D=$A515),'2-1 采购订单物料明细表报表导出'!$H:$H,0))</f>
        <v>0</v>
      </c>
      <c r="J515" s="46" cm="1">
        <f t="array" ref="J515">SUM(IF((LEFT('2-1 采购订单物料明细表报表导出'!$K:$K,7)=J$1)*('2-1 采购订单物料明细表报表导出'!$D:$D=$A515),'2-1 采购订单物料明细表报表导出'!$H:$H,0))</f>
        <v>0</v>
      </c>
      <c r="K515" s="46" cm="1">
        <f t="array" ref="K515">SUM(IF((LEFT('2-1 采购订单物料明细表报表导出'!$K:$K,7)=K$1)*('2-1 采购订单物料明细表报表导出'!$D:$D=$A515),'2-1 采购订单物料明细表报表导出'!$H:$H,0))</f>
        <v>0</v>
      </c>
      <c r="L515" s="46" cm="1">
        <f t="array" ref="L515">SUM(IF((LEFT('2-1 采购订单物料明细表报表导出'!$K:$K,7)=L$1)*('2-1 采购订单物料明细表报表导出'!$D:$D=$A515),'2-1 采购订单物料明细表报表导出'!$H:$H,0))</f>
        <v>0</v>
      </c>
      <c r="M515" s="46" cm="1">
        <f t="array" ref="M515">SUM(IF((LEFT('2-1 采购订单物料明细表报表导出'!$K:$K,7)=M$1)*('2-1 采购订单物料明细表报表导出'!$D:$D=$A515),'2-1 采购订单物料明细表报表导出'!$H:$H,0))</f>
        <v>0</v>
      </c>
      <c r="N515" s="46" cm="1">
        <f t="array" ref="N515">SUM(IF((LEFT('2-1 采购订单物料明细表报表导出'!$K:$K,7)=N$1)*('2-1 采购订单物料明细表报表导出'!$D:$D=$A515),'2-1 采购订单物料明细表报表导出'!$H:$H,0))</f>
        <v>0</v>
      </c>
      <c r="O515" s="46" cm="1">
        <f t="array" ref="O515">SUM(IF((LEFT('2-1 采购订单物料明细表报表导出'!$K:$K,7)=O$1)*('2-1 采购订单物料明细表报表导出'!$D:$D=$A515),'2-1 采购订单物料明细表报表导出'!$H:$H,0))</f>
        <v>0</v>
      </c>
    </row>
    <row r="516" ht="16.5" spans="1:15">
      <c r="A516" s="17" t="s">
        <v>3920</v>
      </c>
      <c r="B516" s="47" t="s">
        <v>2120</v>
      </c>
      <c r="C516" s="48" t="s">
        <v>2121</v>
      </c>
      <c r="D516" s="46" cm="1">
        <f t="array" ref="D516">SUM(IF((LEFT('2-1 采购订单物料明细表报表导出'!$K:$K,7)=D$1)*('2-1 采购订单物料明细表报表导出'!$D:$D=$A516),'2-1 采购订单物料明细表报表导出'!$H:$H,0))</f>
        <v>0</v>
      </c>
      <c r="E516" s="46" cm="1">
        <f t="array" ref="E516">SUM(IF((LEFT('2-1 采购订单物料明细表报表导出'!$K:$K,7)=E$1)*('2-1 采购订单物料明细表报表导出'!$D:$D=$A516),'2-1 采购订单物料明细表报表导出'!$H:$H,0))</f>
        <v>0</v>
      </c>
      <c r="F516" s="46" cm="1">
        <f t="array" ref="F516">SUM(IF((LEFT('2-1 采购订单物料明细表报表导出'!$K:$K,7)=F$1)*('2-1 采购订单物料明细表报表导出'!$D:$D=$A516),'2-1 采购订单物料明细表报表导出'!$H:$H,0))</f>
        <v>0</v>
      </c>
      <c r="G516" s="46" cm="1">
        <f t="array" ref="G516">SUM(IF((LEFT('2-1 采购订单物料明细表报表导出'!$K:$K,7)=G$1)*('2-1 采购订单物料明细表报表导出'!$D:$D=$A516),'2-1 采购订单物料明细表报表导出'!$H:$H,0))</f>
        <v>0</v>
      </c>
      <c r="H516" s="46" cm="1">
        <f t="array" ref="H516">SUM(IF((LEFT('2-1 采购订单物料明细表报表导出'!$K:$K,7)=H$1)*('2-1 采购订单物料明细表报表导出'!$D:$D=$A516),'2-1 采购订单物料明细表报表导出'!$H:$H,0))</f>
        <v>0</v>
      </c>
      <c r="I516" s="46" cm="1">
        <f t="array" ref="I516">SUM(IF((LEFT('2-1 采购订单物料明细表报表导出'!$K:$K,7)=I$1)*('2-1 采购订单物料明细表报表导出'!$D:$D=$A516),'2-1 采购订单物料明细表报表导出'!$H:$H,0))</f>
        <v>0</v>
      </c>
      <c r="J516" s="46" cm="1">
        <f t="array" ref="J516">SUM(IF((LEFT('2-1 采购订单物料明细表报表导出'!$K:$K,7)=J$1)*('2-1 采购订单物料明细表报表导出'!$D:$D=$A516),'2-1 采购订单物料明细表报表导出'!$H:$H,0))</f>
        <v>0</v>
      </c>
      <c r="K516" s="46" cm="1">
        <f t="array" ref="K516">SUM(IF((LEFT('2-1 采购订单物料明细表报表导出'!$K:$K,7)=K$1)*('2-1 采购订单物料明细表报表导出'!$D:$D=$A516),'2-1 采购订单物料明细表报表导出'!$H:$H,0))</f>
        <v>0</v>
      </c>
      <c r="L516" s="46" cm="1">
        <f t="array" ref="L516">SUM(IF((LEFT('2-1 采购订单物料明细表报表导出'!$K:$K,7)=L$1)*('2-1 采购订单物料明细表报表导出'!$D:$D=$A516),'2-1 采购订单物料明细表报表导出'!$H:$H,0))</f>
        <v>0</v>
      </c>
      <c r="M516" s="46" cm="1">
        <f t="array" ref="M516">SUM(IF((LEFT('2-1 采购订单物料明细表报表导出'!$K:$K,7)=M$1)*('2-1 采购订单物料明细表报表导出'!$D:$D=$A516),'2-1 采购订单物料明细表报表导出'!$H:$H,0))</f>
        <v>0</v>
      </c>
      <c r="N516" s="46" cm="1">
        <f t="array" ref="N516">SUM(IF((LEFT('2-1 采购订单物料明细表报表导出'!$K:$K,7)=N$1)*('2-1 采购订单物料明细表报表导出'!$D:$D=$A516),'2-1 采购订单物料明细表报表导出'!$H:$H,0))</f>
        <v>0</v>
      </c>
      <c r="O516" s="46" cm="1">
        <f t="array" ref="O516">SUM(IF((LEFT('2-1 采购订单物料明细表报表导出'!$K:$K,7)=O$1)*('2-1 采购订单物料明细表报表导出'!$D:$D=$A516),'2-1 采购订单物料明细表报表导出'!$H:$H,0))</f>
        <v>0</v>
      </c>
    </row>
    <row r="517" ht="16.5" spans="1:15">
      <c r="A517" s="49" t="s">
        <v>3921</v>
      </c>
      <c r="B517" s="47" t="s">
        <v>2120</v>
      </c>
      <c r="C517" s="48" t="s">
        <v>2121</v>
      </c>
      <c r="D517" s="46" cm="1">
        <f t="array" ref="D517">SUM(IF((LEFT('2-1 采购订单物料明细表报表导出'!$K:$K,7)=D$1)*('2-1 采购订单物料明细表报表导出'!$D:$D=$A517),'2-1 采购订单物料明细表报表导出'!$H:$H,0))</f>
        <v>0</v>
      </c>
      <c r="E517" s="46" cm="1">
        <f t="array" ref="E517">SUM(IF((LEFT('2-1 采购订单物料明细表报表导出'!$K:$K,7)=E$1)*('2-1 采购订单物料明细表报表导出'!$D:$D=$A517),'2-1 采购订单物料明细表报表导出'!$H:$H,0))</f>
        <v>0</v>
      </c>
      <c r="F517" s="46" cm="1">
        <f t="array" ref="F517">SUM(IF((LEFT('2-1 采购订单物料明细表报表导出'!$K:$K,7)=F$1)*('2-1 采购订单物料明细表报表导出'!$D:$D=$A517),'2-1 采购订单物料明细表报表导出'!$H:$H,0))</f>
        <v>0</v>
      </c>
      <c r="G517" s="46" cm="1">
        <f t="array" ref="G517">SUM(IF((LEFT('2-1 采购订单物料明细表报表导出'!$K:$K,7)=G$1)*('2-1 采购订单物料明细表报表导出'!$D:$D=$A517),'2-1 采购订单物料明细表报表导出'!$H:$H,0))</f>
        <v>0</v>
      </c>
      <c r="H517" s="46" cm="1">
        <f t="array" ref="H517">SUM(IF((LEFT('2-1 采购订单物料明细表报表导出'!$K:$K,7)=H$1)*('2-1 采购订单物料明细表报表导出'!$D:$D=$A517),'2-1 采购订单物料明细表报表导出'!$H:$H,0))</f>
        <v>0</v>
      </c>
      <c r="I517" s="46" cm="1">
        <f t="array" ref="I517">SUM(IF((LEFT('2-1 采购订单物料明细表报表导出'!$K:$K,7)=I$1)*('2-1 采购订单物料明细表报表导出'!$D:$D=$A517),'2-1 采购订单物料明细表报表导出'!$H:$H,0))</f>
        <v>0</v>
      </c>
      <c r="J517" s="46" cm="1">
        <f t="array" ref="J517">SUM(IF((LEFT('2-1 采购订单物料明细表报表导出'!$K:$K,7)=J$1)*('2-1 采购订单物料明细表报表导出'!$D:$D=$A517),'2-1 采购订单物料明细表报表导出'!$H:$H,0))</f>
        <v>0</v>
      </c>
      <c r="K517" s="46" cm="1">
        <f t="array" ref="K517">SUM(IF((LEFT('2-1 采购订单物料明细表报表导出'!$K:$K,7)=K$1)*('2-1 采购订单物料明细表报表导出'!$D:$D=$A517),'2-1 采购订单物料明细表报表导出'!$H:$H,0))</f>
        <v>0</v>
      </c>
      <c r="L517" s="46" cm="1">
        <f t="array" ref="L517">SUM(IF((LEFT('2-1 采购订单物料明细表报表导出'!$K:$K,7)=L$1)*('2-1 采购订单物料明细表报表导出'!$D:$D=$A517),'2-1 采购订单物料明细表报表导出'!$H:$H,0))</f>
        <v>0</v>
      </c>
      <c r="M517" s="46" cm="1">
        <f t="array" ref="M517">SUM(IF((LEFT('2-1 采购订单物料明细表报表导出'!$K:$K,7)=M$1)*('2-1 采购订单物料明细表报表导出'!$D:$D=$A517),'2-1 采购订单物料明细表报表导出'!$H:$H,0))</f>
        <v>0</v>
      </c>
      <c r="N517" s="46" cm="1">
        <f t="array" ref="N517">SUM(IF((LEFT('2-1 采购订单物料明细表报表导出'!$K:$K,7)=N$1)*('2-1 采购订单物料明细表报表导出'!$D:$D=$A517),'2-1 采购订单物料明细表报表导出'!$H:$H,0))</f>
        <v>0</v>
      </c>
      <c r="O517" s="46" cm="1">
        <f t="array" ref="O517">SUM(IF((LEFT('2-1 采购订单物料明细表报表导出'!$K:$K,7)=O$1)*('2-1 采购订单物料明细表报表导出'!$D:$D=$A517),'2-1 采购订单物料明细表报表导出'!$H:$H,0))</f>
        <v>0</v>
      </c>
    </row>
    <row r="518" ht="16.5" spans="1:15">
      <c r="A518" s="17" t="s">
        <v>3922</v>
      </c>
      <c r="B518" s="47" t="s">
        <v>2120</v>
      </c>
      <c r="C518" s="48" t="s">
        <v>2121</v>
      </c>
      <c r="D518" s="46" cm="1">
        <f t="array" ref="D518">SUM(IF((LEFT('2-1 采购订单物料明细表报表导出'!$K:$K,7)=D$1)*('2-1 采购订单物料明细表报表导出'!$D:$D=$A518),'2-1 采购订单物料明细表报表导出'!$H:$H,0))</f>
        <v>0</v>
      </c>
      <c r="E518" s="46" cm="1">
        <f t="array" ref="E518">SUM(IF((LEFT('2-1 采购订单物料明细表报表导出'!$K:$K,7)=E$1)*('2-1 采购订单物料明细表报表导出'!$D:$D=$A518),'2-1 采购订单物料明细表报表导出'!$H:$H,0))</f>
        <v>0</v>
      </c>
      <c r="F518" s="46" cm="1">
        <f t="array" ref="F518">SUM(IF((LEFT('2-1 采购订单物料明细表报表导出'!$K:$K,7)=F$1)*('2-1 采购订单物料明细表报表导出'!$D:$D=$A518),'2-1 采购订单物料明细表报表导出'!$H:$H,0))</f>
        <v>0</v>
      </c>
      <c r="G518" s="46" cm="1">
        <f t="array" ref="G518">SUM(IF((LEFT('2-1 采购订单物料明细表报表导出'!$K:$K,7)=G$1)*('2-1 采购订单物料明细表报表导出'!$D:$D=$A518),'2-1 采购订单物料明细表报表导出'!$H:$H,0))</f>
        <v>0</v>
      </c>
      <c r="H518" s="46" cm="1">
        <f t="array" ref="H518">SUM(IF((LEFT('2-1 采购订单物料明细表报表导出'!$K:$K,7)=H$1)*('2-1 采购订单物料明细表报表导出'!$D:$D=$A518),'2-1 采购订单物料明细表报表导出'!$H:$H,0))</f>
        <v>0</v>
      </c>
      <c r="I518" s="46" cm="1">
        <f t="array" ref="I518">SUM(IF((LEFT('2-1 采购订单物料明细表报表导出'!$K:$K,7)=I$1)*('2-1 采购订单物料明细表报表导出'!$D:$D=$A518),'2-1 采购订单物料明细表报表导出'!$H:$H,0))</f>
        <v>0</v>
      </c>
      <c r="J518" s="46" cm="1">
        <f t="array" ref="J518">SUM(IF((LEFT('2-1 采购订单物料明细表报表导出'!$K:$K,7)=J$1)*('2-1 采购订单物料明细表报表导出'!$D:$D=$A518),'2-1 采购订单物料明细表报表导出'!$H:$H,0))</f>
        <v>0</v>
      </c>
      <c r="K518" s="46" cm="1">
        <f t="array" ref="K518">SUM(IF((LEFT('2-1 采购订单物料明细表报表导出'!$K:$K,7)=K$1)*('2-1 采购订单物料明细表报表导出'!$D:$D=$A518),'2-1 采购订单物料明细表报表导出'!$H:$H,0))</f>
        <v>0</v>
      </c>
      <c r="L518" s="46" cm="1">
        <f t="array" ref="L518">SUM(IF((LEFT('2-1 采购订单物料明细表报表导出'!$K:$K,7)=L$1)*('2-1 采购订单物料明细表报表导出'!$D:$D=$A518),'2-1 采购订单物料明细表报表导出'!$H:$H,0))</f>
        <v>0</v>
      </c>
      <c r="M518" s="46" cm="1">
        <f t="array" ref="M518">SUM(IF((LEFT('2-1 采购订单物料明细表报表导出'!$K:$K,7)=M$1)*('2-1 采购订单物料明细表报表导出'!$D:$D=$A518),'2-1 采购订单物料明细表报表导出'!$H:$H,0))</f>
        <v>0</v>
      </c>
      <c r="N518" s="46" cm="1">
        <f t="array" ref="N518">SUM(IF((LEFT('2-1 采购订单物料明细表报表导出'!$K:$K,7)=N$1)*('2-1 采购订单物料明细表报表导出'!$D:$D=$A518),'2-1 采购订单物料明细表报表导出'!$H:$H,0))</f>
        <v>0</v>
      </c>
      <c r="O518" s="46" cm="1">
        <f t="array" ref="O518">SUM(IF((LEFT('2-1 采购订单物料明细表报表导出'!$K:$K,7)=O$1)*('2-1 采购订单物料明细表报表导出'!$D:$D=$A518),'2-1 采购订单物料明细表报表导出'!$H:$H,0))</f>
        <v>0</v>
      </c>
    </row>
    <row r="519" ht="16.5" spans="1:15">
      <c r="A519" s="17" t="s">
        <v>3923</v>
      </c>
      <c r="B519" s="47" t="s">
        <v>2120</v>
      </c>
      <c r="C519" s="48" t="s">
        <v>2121</v>
      </c>
      <c r="D519" s="46" cm="1">
        <f t="array" ref="D519">SUM(IF((LEFT('2-1 采购订单物料明细表报表导出'!$K:$K,7)=D$1)*('2-1 采购订单物料明细表报表导出'!$D:$D=$A519),'2-1 采购订单物料明细表报表导出'!$H:$H,0))</f>
        <v>0</v>
      </c>
      <c r="E519" s="46" cm="1">
        <f t="array" ref="E519">SUM(IF((LEFT('2-1 采购订单物料明细表报表导出'!$K:$K,7)=E$1)*('2-1 采购订单物料明细表报表导出'!$D:$D=$A519),'2-1 采购订单物料明细表报表导出'!$H:$H,0))</f>
        <v>0</v>
      </c>
      <c r="F519" s="46" cm="1">
        <f t="array" ref="F519">SUM(IF((LEFT('2-1 采购订单物料明细表报表导出'!$K:$K,7)=F$1)*('2-1 采购订单物料明细表报表导出'!$D:$D=$A519),'2-1 采购订单物料明细表报表导出'!$H:$H,0))</f>
        <v>0</v>
      </c>
      <c r="G519" s="46" cm="1">
        <f t="array" ref="G519">SUM(IF((LEFT('2-1 采购订单物料明细表报表导出'!$K:$K,7)=G$1)*('2-1 采购订单物料明细表报表导出'!$D:$D=$A519),'2-1 采购订单物料明细表报表导出'!$H:$H,0))</f>
        <v>0</v>
      </c>
      <c r="H519" s="46" cm="1">
        <f t="array" ref="H519">SUM(IF((LEFT('2-1 采购订单物料明细表报表导出'!$K:$K,7)=H$1)*('2-1 采购订单物料明细表报表导出'!$D:$D=$A519),'2-1 采购订单物料明细表报表导出'!$H:$H,0))</f>
        <v>0</v>
      </c>
      <c r="I519" s="46" cm="1">
        <f t="array" ref="I519">SUM(IF((LEFT('2-1 采购订单物料明细表报表导出'!$K:$K,7)=I$1)*('2-1 采购订单物料明细表报表导出'!$D:$D=$A519),'2-1 采购订单物料明细表报表导出'!$H:$H,0))</f>
        <v>0</v>
      </c>
      <c r="J519" s="46" cm="1">
        <f t="array" ref="J519">SUM(IF((LEFT('2-1 采购订单物料明细表报表导出'!$K:$K,7)=J$1)*('2-1 采购订单物料明细表报表导出'!$D:$D=$A519),'2-1 采购订单物料明细表报表导出'!$H:$H,0))</f>
        <v>0</v>
      </c>
      <c r="K519" s="46" cm="1">
        <f t="array" ref="K519">SUM(IF((LEFT('2-1 采购订单物料明细表报表导出'!$K:$K,7)=K$1)*('2-1 采购订单物料明细表报表导出'!$D:$D=$A519),'2-1 采购订单物料明细表报表导出'!$H:$H,0))</f>
        <v>0</v>
      </c>
      <c r="L519" s="46" cm="1">
        <f t="array" ref="L519">SUM(IF((LEFT('2-1 采购订单物料明细表报表导出'!$K:$K,7)=L$1)*('2-1 采购订单物料明细表报表导出'!$D:$D=$A519),'2-1 采购订单物料明细表报表导出'!$H:$H,0))</f>
        <v>0</v>
      </c>
      <c r="M519" s="46" cm="1">
        <f t="array" ref="M519">SUM(IF((LEFT('2-1 采购订单物料明细表报表导出'!$K:$K,7)=M$1)*('2-1 采购订单物料明细表报表导出'!$D:$D=$A519),'2-1 采购订单物料明细表报表导出'!$H:$H,0))</f>
        <v>0</v>
      </c>
      <c r="N519" s="46" cm="1">
        <f t="array" ref="N519">SUM(IF((LEFT('2-1 采购订单物料明细表报表导出'!$K:$K,7)=N$1)*('2-1 采购订单物料明细表报表导出'!$D:$D=$A519),'2-1 采购订单物料明细表报表导出'!$H:$H,0))</f>
        <v>0</v>
      </c>
      <c r="O519" s="46" cm="1">
        <f t="array" ref="O519">SUM(IF((LEFT('2-1 采购订单物料明细表报表导出'!$K:$K,7)=O$1)*('2-1 采购订单物料明细表报表导出'!$D:$D=$A519),'2-1 采购订单物料明细表报表导出'!$H:$H,0))</f>
        <v>0</v>
      </c>
    </row>
    <row r="520" ht="16.5" spans="1:15">
      <c r="A520" s="49" t="s">
        <v>3924</v>
      </c>
      <c r="B520" s="47" t="s">
        <v>2120</v>
      </c>
      <c r="C520" s="48" t="s">
        <v>2121</v>
      </c>
      <c r="D520" s="46" cm="1">
        <f t="array" ref="D520">SUM(IF((LEFT('2-1 采购订单物料明细表报表导出'!$K:$K,7)=D$1)*('2-1 采购订单物料明细表报表导出'!$D:$D=$A520),'2-1 采购订单物料明细表报表导出'!$H:$H,0))</f>
        <v>0</v>
      </c>
      <c r="E520" s="46" cm="1">
        <f t="array" ref="E520">SUM(IF((LEFT('2-1 采购订单物料明细表报表导出'!$K:$K,7)=E$1)*('2-1 采购订单物料明细表报表导出'!$D:$D=$A520),'2-1 采购订单物料明细表报表导出'!$H:$H,0))</f>
        <v>0</v>
      </c>
      <c r="F520" s="46" cm="1">
        <f t="array" ref="F520">SUM(IF((LEFT('2-1 采购订单物料明细表报表导出'!$K:$K,7)=F$1)*('2-1 采购订单物料明细表报表导出'!$D:$D=$A520),'2-1 采购订单物料明细表报表导出'!$H:$H,0))</f>
        <v>0</v>
      </c>
      <c r="G520" s="46" cm="1">
        <f t="array" ref="G520">SUM(IF((LEFT('2-1 采购订单物料明细表报表导出'!$K:$K,7)=G$1)*('2-1 采购订单物料明细表报表导出'!$D:$D=$A520),'2-1 采购订单物料明细表报表导出'!$H:$H,0))</f>
        <v>0</v>
      </c>
      <c r="H520" s="46" cm="1">
        <f t="array" ref="H520">SUM(IF((LEFT('2-1 采购订单物料明细表报表导出'!$K:$K,7)=H$1)*('2-1 采购订单物料明细表报表导出'!$D:$D=$A520),'2-1 采购订单物料明细表报表导出'!$H:$H,0))</f>
        <v>0</v>
      </c>
      <c r="I520" s="46" cm="1">
        <f t="array" ref="I520">SUM(IF((LEFT('2-1 采购订单物料明细表报表导出'!$K:$K,7)=I$1)*('2-1 采购订单物料明细表报表导出'!$D:$D=$A520),'2-1 采购订单物料明细表报表导出'!$H:$H,0))</f>
        <v>0</v>
      </c>
      <c r="J520" s="46" cm="1">
        <f t="array" ref="J520">SUM(IF((LEFT('2-1 采购订单物料明细表报表导出'!$K:$K,7)=J$1)*('2-1 采购订单物料明细表报表导出'!$D:$D=$A520),'2-1 采购订单物料明细表报表导出'!$H:$H,0))</f>
        <v>0</v>
      </c>
      <c r="K520" s="46" cm="1">
        <f t="array" ref="K520">SUM(IF((LEFT('2-1 采购订单物料明细表报表导出'!$K:$K,7)=K$1)*('2-1 采购订单物料明细表报表导出'!$D:$D=$A520),'2-1 采购订单物料明细表报表导出'!$H:$H,0))</f>
        <v>0</v>
      </c>
      <c r="L520" s="46" cm="1">
        <f t="array" ref="L520">SUM(IF((LEFT('2-1 采购订单物料明细表报表导出'!$K:$K,7)=L$1)*('2-1 采购订单物料明细表报表导出'!$D:$D=$A520),'2-1 采购订单物料明细表报表导出'!$H:$H,0))</f>
        <v>0</v>
      </c>
      <c r="M520" s="46" cm="1">
        <f t="array" ref="M520">SUM(IF((LEFT('2-1 采购订单物料明细表报表导出'!$K:$K,7)=M$1)*('2-1 采购订单物料明细表报表导出'!$D:$D=$A520),'2-1 采购订单物料明细表报表导出'!$H:$H,0))</f>
        <v>0</v>
      </c>
      <c r="N520" s="46" cm="1">
        <f t="array" ref="N520">SUM(IF((LEFT('2-1 采购订单物料明细表报表导出'!$K:$K,7)=N$1)*('2-1 采购订单物料明细表报表导出'!$D:$D=$A520),'2-1 采购订单物料明细表报表导出'!$H:$H,0))</f>
        <v>0</v>
      </c>
      <c r="O520" s="46" cm="1">
        <f t="array" ref="O520">SUM(IF((LEFT('2-1 采购订单物料明细表报表导出'!$K:$K,7)=O$1)*('2-1 采购订单物料明细表报表导出'!$D:$D=$A520),'2-1 采购订单物料明细表报表导出'!$H:$H,0))</f>
        <v>0</v>
      </c>
    </row>
    <row r="521" ht="16.5" spans="1:15">
      <c r="A521" s="17" t="s">
        <v>3925</v>
      </c>
      <c r="B521" s="28" t="s">
        <v>2310</v>
      </c>
      <c r="C521" s="29" t="s">
        <v>2311</v>
      </c>
      <c r="D521" s="46" cm="1">
        <f t="array" ref="D521">SUM(IF((LEFT('2-1 采购订单物料明细表报表导出'!$K:$K,7)=D$1)*('2-1 采购订单物料明细表报表导出'!$D:$D=$A521),'2-1 采购订单物料明细表报表导出'!$H:$H,0))</f>
        <v>0</v>
      </c>
      <c r="E521" s="46" cm="1">
        <f t="array" ref="E521">SUM(IF((LEFT('2-1 采购订单物料明细表报表导出'!$K:$K,7)=E$1)*('2-1 采购订单物料明细表报表导出'!$D:$D=$A521),'2-1 采购订单物料明细表报表导出'!$H:$H,0))</f>
        <v>0</v>
      </c>
      <c r="F521" s="46" cm="1">
        <f t="array" ref="F521">SUM(IF((LEFT('2-1 采购订单物料明细表报表导出'!$K:$K,7)=F$1)*('2-1 采购订单物料明细表报表导出'!$D:$D=$A521),'2-1 采购订单物料明细表报表导出'!$H:$H,0))</f>
        <v>0</v>
      </c>
      <c r="G521" s="46" cm="1">
        <f t="array" ref="G521">SUM(IF((LEFT('2-1 采购订单物料明细表报表导出'!$K:$K,7)=G$1)*('2-1 采购订单物料明细表报表导出'!$D:$D=$A521),'2-1 采购订单物料明细表报表导出'!$H:$H,0))</f>
        <v>0</v>
      </c>
      <c r="H521" s="46" cm="1">
        <f t="array" ref="H521">SUM(IF((LEFT('2-1 采购订单物料明细表报表导出'!$K:$K,7)=H$1)*('2-1 采购订单物料明细表报表导出'!$D:$D=$A521),'2-1 采购订单物料明细表报表导出'!$H:$H,0))</f>
        <v>0</v>
      </c>
      <c r="I521" s="46" cm="1">
        <f t="array" ref="I521">SUM(IF((LEFT('2-1 采购订单物料明细表报表导出'!$K:$K,7)=I$1)*('2-1 采购订单物料明细表报表导出'!$D:$D=$A521),'2-1 采购订单物料明细表报表导出'!$H:$H,0))</f>
        <v>0</v>
      </c>
      <c r="J521" s="46" cm="1">
        <f t="array" ref="J521">SUM(IF((LEFT('2-1 采购订单物料明细表报表导出'!$K:$K,7)=J$1)*('2-1 采购订单物料明细表报表导出'!$D:$D=$A521),'2-1 采购订单物料明细表报表导出'!$H:$H,0))</f>
        <v>0</v>
      </c>
      <c r="K521" s="46" cm="1">
        <f t="array" ref="K521">SUM(IF((LEFT('2-1 采购订单物料明细表报表导出'!$K:$K,7)=K$1)*('2-1 采购订单物料明细表报表导出'!$D:$D=$A521),'2-1 采购订单物料明细表报表导出'!$H:$H,0))</f>
        <v>0</v>
      </c>
      <c r="L521" s="46" cm="1">
        <f t="array" ref="L521">SUM(IF((LEFT('2-1 采购订单物料明细表报表导出'!$K:$K,7)=L$1)*('2-1 采购订单物料明细表报表导出'!$D:$D=$A521),'2-1 采购订单物料明细表报表导出'!$H:$H,0))</f>
        <v>0</v>
      </c>
      <c r="M521" s="46" cm="1">
        <f t="array" ref="M521">SUM(IF((LEFT('2-1 采购订单物料明细表报表导出'!$K:$K,7)=M$1)*('2-1 采购订单物料明细表报表导出'!$D:$D=$A521),'2-1 采购订单物料明细表报表导出'!$H:$H,0))</f>
        <v>0</v>
      </c>
      <c r="N521" s="46" cm="1">
        <f t="array" ref="N521">SUM(IF((LEFT('2-1 采购订单物料明细表报表导出'!$K:$K,7)=N$1)*('2-1 采购订单物料明细表报表导出'!$D:$D=$A521),'2-1 采购订单物料明细表报表导出'!$H:$H,0))</f>
        <v>0</v>
      </c>
      <c r="O521" s="46" cm="1">
        <f t="array" ref="O521">SUM(IF((LEFT('2-1 采购订单物料明细表报表导出'!$K:$K,7)=O$1)*('2-1 采购订单物料明细表报表导出'!$D:$D=$A521),'2-1 采购订单物料明细表报表导出'!$H:$H,0))</f>
        <v>0</v>
      </c>
    </row>
    <row r="522" ht="16.5" spans="1:15">
      <c r="A522" s="17" t="s">
        <v>3926</v>
      </c>
      <c r="B522" s="28" t="s">
        <v>2310</v>
      </c>
      <c r="C522" s="29" t="s">
        <v>2311</v>
      </c>
      <c r="D522" s="46" cm="1">
        <f t="array" ref="D522">SUM(IF((LEFT('2-1 采购订单物料明细表报表导出'!$K:$K,7)=D$1)*('2-1 采购订单物料明细表报表导出'!$D:$D=$A522),'2-1 采购订单物料明细表报表导出'!$H:$H,0))</f>
        <v>0</v>
      </c>
      <c r="E522" s="46" cm="1">
        <f t="array" ref="E522">SUM(IF((LEFT('2-1 采购订单物料明细表报表导出'!$K:$K,7)=E$1)*('2-1 采购订单物料明细表报表导出'!$D:$D=$A522),'2-1 采购订单物料明细表报表导出'!$H:$H,0))</f>
        <v>0</v>
      </c>
      <c r="F522" s="46" cm="1">
        <f t="array" ref="F522">SUM(IF((LEFT('2-1 采购订单物料明细表报表导出'!$K:$K,7)=F$1)*('2-1 采购订单物料明细表报表导出'!$D:$D=$A522),'2-1 采购订单物料明细表报表导出'!$H:$H,0))</f>
        <v>0</v>
      </c>
      <c r="G522" s="46" cm="1">
        <f t="array" ref="G522">SUM(IF((LEFT('2-1 采购订单物料明细表报表导出'!$K:$K,7)=G$1)*('2-1 采购订单物料明细表报表导出'!$D:$D=$A522),'2-1 采购订单物料明细表报表导出'!$H:$H,0))</f>
        <v>0</v>
      </c>
      <c r="H522" s="46" cm="1">
        <f t="array" ref="H522">SUM(IF((LEFT('2-1 采购订单物料明细表报表导出'!$K:$K,7)=H$1)*('2-1 采购订单物料明细表报表导出'!$D:$D=$A522),'2-1 采购订单物料明细表报表导出'!$H:$H,0))</f>
        <v>0</v>
      </c>
      <c r="I522" s="46" cm="1">
        <f t="array" ref="I522">SUM(IF((LEFT('2-1 采购订单物料明细表报表导出'!$K:$K,7)=I$1)*('2-1 采购订单物料明细表报表导出'!$D:$D=$A522),'2-1 采购订单物料明细表报表导出'!$H:$H,0))</f>
        <v>0</v>
      </c>
      <c r="J522" s="46" cm="1">
        <f t="array" ref="J522">SUM(IF((LEFT('2-1 采购订单物料明细表报表导出'!$K:$K,7)=J$1)*('2-1 采购订单物料明细表报表导出'!$D:$D=$A522),'2-1 采购订单物料明细表报表导出'!$H:$H,0))</f>
        <v>0</v>
      </c>
      <c r="K522" s="46" cm="1">
        <f t="array" ref="K522">SUM(IF((LEFT('2-1 采购订单物料明细表报表导出'!$K:$K,7)=K$1)*('2-1 采购订单物料明细表报表导出'!$D:$D=$A522),'2-1 采购订单物料明细表报表导出'!$H:$H,0))</f>
        <v>0</v>
      </c>
      <c r="L522" s="46" cm="1">
        <f t="array" ref="L522">SUM(IF((LEFT('2-1 采购订单物料明细表报表导出'!$K:$K,7)=L$1)*('2-1 采购订单物料明细表报表导出'!$D:$D=$A522),'2-1 采购订单物料明细表报表导出'!$H:$H,0))</f>
        <v>0</v>
      </c>
      <c r="M522" s="46" cm="1">
        <f t="array" ref="M522">SUM(IF((LEFT('2-1 采购订单物料明细表报表导出'!$K:$K,7)=M$1)*('2-1 采购订单物料明细表报表导出'!$D:$D=$A522),'2-1 采购订单物料明细表报表导出'!$H:$H,0))</f>
        <v>0</v>
      </c>
      <c r="N522" s="46" cm="1">
        <f t="array" ref="N522">SUM(IF((LEFT('2-1 采购订单物料明细表报表导出'!$K:$K,7)=N$1)*('2-1 采购订单物料明细表报表导出'!$D:$D=$A522),'2-1 采购订单物料明细表报表导出'!$H:$H,0))</f>
        <v>0</v>
      </c>
      <c r="O522" s="46" cm="1">
        <f t="array" ref="O522">SUM(IF((LEFT('2-1 采购订单物料明细表报表导出'!$K:$K,7)=O$1)*('2-1 采购订单物料明细表报表导出'!$D:$D=$A522),'2-1 采购订单物料明细表报表导出'!$H:$H,0))</f>
        <v>0</v>
      </c>
    </row>
    <row r="523" ht="16.5" spans="1:15">
      <c r="A523" s="17" t="s">
        <v>3927</v>
      </c>
      <c r="B523" s="28" t="s">
        <v>2310</v>
      </c>
      <c r="C523" s="29" t="s">
        <v>2311</v>
      </c>
      <c r="D523" s="46" cm="1">
        <f t="array" ref="D523">SUM(IF((LEFT('2-1 采购订单物料明细表报表导出'!$K:$K,7)=D$1)*('2-1 采购订单物料明细表报表导出'!$D:$D=$A523),'2-1 采购订单物料明细表报表导出'!$H:$H,0))</f>
        <v>0</v>
      </c>
      <c r="E523" s="46" cm="1">
        <f t="array" ref="E523">SUM(IF((LEFT('2-1 采购订单物料明细表报表导出'!$K:$K,7)=E$1)*('2-1 采购订单物料明细表报表导出'!$D:$D=$A523),'2-1 采购订单物料明细表报表导出'!$H:$H,0))</f>
        <v>0</v>
      </c>
      <c r="F523" s="46" cm="1">
        <f t="array" ref="F523">SUM(IF((LEFT('2-1 采购订单物料明细表报表导出'!$K:$K,7)=F$1)*('2-1 采购订单物料明细表报表导出'!$D:$D=$A523),'2-1 采购订单物料明细表报表导出'!$H:$H,0))</f>
        <v>0</v>
      </c>
      <c r="G523" s="46" cm="1">
        <f t="array" ref="G523">SUM(IF((LEFT('2-1 采购订单物料明细表报表导出'!$K:$K,7)=G$1)*('2-1 采购订单物料明细表报表导出'!$D:$D=$A523),'2-1 采购订单物料明细表报表导出'!$H:$H,0))</f>
        <v>0</v>
      </c>
      <c r="H523" s="46" cm="1">
        <f t="array" ref="H523">SUM(IF((LEFT('2-1 采购订单物料明细表报表导出'!$K:$K,7)=H$1)*('2-1 采购订单物料明细表报表导出'!$D:$D=$A523),'2-1 采购订单物料明细表报表导出'!$H:$H,0))</f>
        <v>0</v>
      </c>
      <c r="I523" s="46" cm="1">
        <f t="array" ref="I523">SUM(IF((LEFT('2-1 采购订单物料明细表报表导出'!$K:$K,7)=I$1)*('2-1 采购订单物料明细表报表导出'!$D:$D=$A523),'2-1 采购订单物料明细表报表导出'!$H:$H,0))</f>
        <v>0</v>
      </c>
      <c r="J523" s="46" cm="1">
        <f t="array" ref="J523">SUM(IF((LEFT('2-1 采购订单物料明细表报表导出'!$K:$K,7)=J$1)*('2-1 采购订单物料明细表报表导出'!$D:$D=$A523),'2-1 采购订单物料明细表报表导出'!$H:$H,0))</f>
        <v>0</v>
      </c>
      <c r="K523" s="46" cm="1">
        <f t="array" ref="K523">SUM(IF((LEFT('2-1 采购订单物料明细表报表导出'!$K:$K,7)=K$1)*('2-1 采购订单物料明细表报表导出'!$D:$D=$A523),'2-1 采购订单物料明细表报表导出'!$H:$H,0))</f>
        <v>0</v>
      </c>
      <c r="L523" s="46" cm="1">
        <f t="array" ref="L523">SUM(IF((LEFT('2-1 采购订单物料明细表报表导出'!$K:$K,7)=L$1)*('2-1 采购订单物料明细表报表导出'!$D:$D=$A523),'2-1 采购订单物料明细表报表导出'!$H:$H,0))</f>
        <v>0</v>
      </c>
      <c r="M523" s="46" cm="1">
        <f t="array" ref="M523">SUM(IF((LEFT('2-1 采购订单物料明细表报表导出'!$K:$K,7)=M$1)*('2-1 采购订单物料明细表报表导出'!$D:$D=$A523),'2-1 采购订单物料明细表报表导出'!$H:$H,0))</f>
        <v>0</v>
      </c>
      <c r="N523" s="46" cm="1">
        <f t="array" ref="N523">SUM(IF((LEFT('2-1 采购订单物料明细表报表导出'!$K:$K,7)=N$1)*('2-1 采购订单物料明细表报表导出'!$D:$D=$A523),'2-1 采购订单物料明细表报表导出'!$H:$H,0))</f>
        <v>0</v>
      </c>
      <c r="O523" s="46" cm="1">
        <f t="array" ref="O523">SUM(IF((LEFT('2-1 采购订单物料明细表报表导出'!$K:$K,7)=O$1)*('2-1 采购订单物料明细表报表导出'!$D:$D=$A523),'2-1 采购订单物料明细表报表导出'!$H:$H,0))</f>
        <v>0</v>
      </c>
    </row>
    <row r="524" ht="16.5" spans="1:15">
      <c r="A524" s="17" t="s">
        <v>2975</v>
      </c>
      <c r="B524" s="28" t="s">
        <v>2310</v>
      </c>
      <c r="C524" s="29" t="s">
        <v>2311</v>
      </c>
      <c r="D524" s="46" cm="1">
        <f t="array" ref="D524">SUM(IF((LEFT('2-1 采购订单物料明细表报表导出'!$K:$K,7)=D$1)*('2-1 采购订单物料明细表报表导出'!$D:$D=$A524),'2-1 采购订单物料明细表报表导出'!$H:$H,0))</f>
        <v>0</v>
      </c>
      <c r="E524" s="46" cm="1">
        <f t="array" ref="E524">SUM(IF((LEFT('2-1 采购订单物料明细表报表导出'!$K:$K,7)=E$1)*('2-1 采购订单物料明细表报表导出'!$D:$D=$A524),'2-1 采购订单物料明细表报表导出'!$H:$H,0))</f>
        <v>0</v>
      </c>
      <c r="F524" s="46" cm="1">
        <f t="array" ref="F524">SUM(IF((LEFT('2-1 采购订单物料明细表报表导出'!$K:$K,7)=F$1)*('2-1 采购订单物料明细表报表导出'!$D:$D=$A524),'2-1 采购订单物料明细表报表导出'!$H:$H,0))</f>
        <v>0</v>
      </c>
      <c r="G524" s="46" cm="1">
        <f t="array" ref="G524">SUM(IF((LEFT('2-1 采购订单物料明细表报表导出'!$K:$K,7)=G$1)*('2-1 采购订单物料明细表报表导出'!$D:$D=$A524),'2-1 采购订单物料明细表报表导出'!$H:$H,0))</f>
        <v>128.55</v>
      </c>
      <c r="H524" s="46" cm="1">
        <f t="array" ref="H524">SUM(IF((LEFT('2-1 采购订单物料明细表报表导出'!$K:$K,7)=H$1)*('2-1 采购订单物料明细表报表导出'!$D:$D=$A524),'2-1 采购订单物料明细表报表导出'!$H:$H,0))</f>
        <v>0</v>
      </c>
      <c r="I524" s="46" cm="1">
        <f t="array" ref="I524">SUM(IF((LEFT('2-1 采购订单物料明细表报表导出'!$K:$K,7)=I$1)*('2-1 采购订单物料明细表报表导出'!$D:$D=$A524),'2-1 采购订单物料明细表报表导出'!$H:$H,0))</f>
        <v>0</v>
      </c>
      <c r="J524" s="46" cm="1">
        <f t="array" ref="J524">SUM(IF((LEFT('2-1 采购订单物料明细表报表导出'!$K:$K,7)=J$1)*('2-1 采购订单物料明细表报表导出'!$D:$D=$A524),'2-1 采购订单物料明细表报表导出'!$H:$H,0))</f>
        <v>0</v>
      </c>
      <c r="K524" s="46" cm="1">
        <f t="array" ref="K524">SUM(IF((LEFT('2-1 采购订单物料明细表报表导出'!$K:$K,7)=K$1)*('2-1 采购订单物料明细表报表导出'!$D:$D=$A524),'2-1 采购订单物料明细表报表导出'!$H:$H,0))</f>
        <v>0</v>
      </c>
      <c r="L524" s="46" cm="1">
        <f t="array" ref="L524">SUM(IF((LEFT('2-1 采购订单物料明细表报表导出'!$K:$K,7)=L$1)*('2-1 采购订单物料明细表报表导出'!$D:$D=$A524),'2-1 采购订单物料明细表报表导出'!$H:$H,0))</f>
        <v>0</v>
      </c>
      <c r="M524" s="46" cm="1">
        <f t="array" ref="M524">SUM(IF((LEFT('2-1 采购订单物料明细表报表导出'!$K:$K,7)=M$1)*('2-1 采购订单物料明细表报表导出'!$D:$D=$A524),'2-1 采购订单物料明细表报表导出'!$H:$H,0))</f>
        <v>0</v>
      </c>
      <c r="N524" s="46" cm="1">
        <f t="array" ref="N524">SUM(IF((LEFT('2-1 采购订单物料明细表报表导出'!$K:$K,7)=N$1)*('2-1 采购订单物料明细表报表导出'!$D:$D=$A524),'2-1 采购订单物料明细表报表导出'!$H:$H,0))</f>
        <v>0</v>
      </c>
      <c r="O524" s="46" cm="1">
        <f t="array" ref="O524">SUM(IF((LEFT('2-1 采购订单物料明细表报表导出'!$K:$K,7)=O$1)*('2-1 采购订单物料明细表报表导出'!$D:$D=$A524),'2-1 采购订单物料明细表报表导出'!$H:$H,0))</f>
        <v>0</v>
      </c>
    </row>
    <row r="525" ht="16.5" spans="1:15">
      <c r="A525" s="17" t="s">
        <v>3928</v>
      </c>
      <c r="B525" s="28" t="s">
        <v>2310</v>
      </c>
      <c r="C525" s="29" t="s">
        <v>2311</v>
      </c>
      <c r="D525" s="46" cm="1">
        <f t="array" ref="D525">SUM(IF((LEFT('2-1 采购订单物料明细表报表导出'!$K:$K,7)=D$1)*('2-1 采购订单物料明细表报表导出'!$D:$D=$A525),'2-1 采购订单物料明细表报表导出'!$H:$H,0))</f>
        <v>0</v>
      </c>
      <c r="E525" s="46" cm="1">
        <f t="array" ref="E525">SUM(IF((LEFT('2-1 采购订单物料明细表报表导出'!$K:$K,7)=E$1)*('2-1 采购订单物料明细表报表导出'!$D:$D=$A525),'2-1 采购订单物料明细表报表导出'!$H:$H,0))</f>
        <v>0</v>
      </c>
      <c r="F525" s="46" cm="1">
        <f t="array" ref="F525">SUM(IF((LEFT('2-1 采购订单物料明细表报表导出'!$K:$K,7)=F$1)*('2-1 采购订单物料明细表报表导出'!$D:$D=$A525),'2-1 采购订单物料明细表报表导出'!$H:$H,0))</f>
        <v>0</v>
      </c>
      <c r="G525" s="46" cm="1">
        <f t="array" ref="G525">SUM(IF((LEFT('2-1 采购订单物料明细表报表导出'!$K:$K,7)=G$1)*('2-1 采购订单物料明细表报表导出'!$D:$D=$A525),'2-1 采购订单物料明细表报表导出'!$H:$H,0))</f>
        <v>0</v>
      </c>
      <c r="H525" s="46" cm="1">
        <f t="array" ref="H525">SUM(IF((LEFT('2-1 采购订单物料明细表报表导出'!$K:$K,7)=H$1)*('2-1 采购订单物料明细表报表导出'!$D:$D=$A525),'2-1 采购订单物料明细表报表导出'!$H:$H,0))</f>
        <v>0</v>
      </c>
      <c r="I525" s="46" cm="1">
        <f t="array" ref="I525">SUM(IF((LEFT('2-1 采购订单物料明细表报表导出'!$K:$K,7)=I$1)*('2-1 采购订单物料明细表报表导出'!$D:$D=$A525),'2-1 采购订单物料明细表报表导出'!$H:$H,0))</f>
        <v>0</v>
      </c>
      <c r="J525" s="46" cm="1">
        <f t="array" ref="J525">SUM(IF((LEFT('2-1 采购订单物料明细表报表导出'!$K:$K,7)=J$1)*('2-1 采购订单物料明细表报表导出'!$D:$D=$A525),'2-1 采购订单物料明细表报表导出'!$H:$H,0))</f>
        <v>0</v>
      </c>
      <c r="K525" s="46" cm="1">
        <f t="array" ref="K525">SUM(IF((LEFT('2-1 采购订单物料明细表报表导出'!$K:$K,7)=K$1)*('2-1 采购订单物料明细表报表导出'!$D:$D=$A525),'2-1 采购订单物料明细表报表导出'!$H:$H,0))</f>
        <v>0</v>
      </c>
      <c r="L525" s="46" cm="1">
        <f t="array" ref="L525">SUM(IF((LEFT('2-1 采购订单物料明细表报表导出'!$K:$K,7)=L$1)*('2-1 采购订单物料明细表报表导出'!$D:$D=$A525),'2-1 采购订单物料明细表报表导出'!$H:$H,0))</f>
        <v>0</v>
      </c>
      <c r="M525" s="46" cm="1">
        <f t="array" ref="M525">SUM(IF((LEFT('2-1 采购订单物料明细表报表导出'!$K:$K,7)=M$1)*('2-1 采购订单物料明细表报表导出'!$D:$D=$A525),'2-1 采购订单物料明细表报表导出'!$H:$H,0))</f>
        <v>0</v>
      </c>
      <c r="N525" s="46" cm="1">
        <f t="array" ref="N525">SUM(IF((LEFT('2-1 采购订单物料明细表报表导出'!$K:$K,7)=N$1)*('2-1 采购订单物料明细表报表导出'!$D:$D=$A525),'2-1 采购订单物料明细表报表导出'!$H:$H,0))</f>
        <v>0</v>
      </c>
      <c r="O525" s="46" cm="1">
        <f t="array" ref="O525">SUM(IF((LEFT('2-1 采购订单物料明细表报表导出'!$K:$K,7)=O$1)*('2-1 采购订单物料明细表报表导出'!$D:$D=$A525),'2-1 采购订单物料明细表报表导出'!$H:$H,0))</f>
        <v>0</v>
      </c>
    </row>
    <row r="526" ht="16.5" spans="1:15">
      <c r="A526" s="17" t="s">
        <v>3929</v>
      </c>
      <c r="B526" s="28" t="s">
        <v>2310</v>
      </c>
      <c r="C526" s="29" t="s">
        <v>2311</v>
      </c>
      <c r="D526" s="46" cm="1">
        <f t="array" ref="D526">SUM(IF((LEFT('2-1 采购订单物料明细表报表导出'!$K:$K,7)=D$1)*('2-1 采购订单物料明细表报表导出'!$D:$D=$A526),'2-1 采购订单物料明细表报表导出'!$H:$H,0))</f>
        <v>0</v>
      </c>
      <c r="E526" s="46" cm="1">
        <f t="array" ref="E526">SUM(IF((LEFT('2-1 采购订单物料明细表报表导出'!$K:$K,7)=E$1)*('2-1 采购订单物料明细表报表导出'!$D:$D=$A526),'2-1 采购订单物料明细表报表导出'!$H:$H,0))</f>
        <v>0</v>
      </c>
      <c r="F526" s="46" cm="1">
        <f t="array" ref="F526">SUM(IF((LEFT('2-1 采购订单物料明细表报表导出'!$K:$K,7)=F$1)*('2-1 采购订单物料明细表报表导出'!$D:$D=$A526),'2-1 采购订单物料明细表报表导出'!$H:$H,0))</f>
        <v>0</v>
      </c>
      <c r="G526" s="46" cm="1">
        <f t="array" ref="G526">SUM(IF((LEFT('2-1 采购订单物料明细表报表导出'!$K:$K,7)=G$1)*('2-1 采购订单物料明细表报表导出'!$D:$D=$A526),'2-1 采购订单物料明细表报表导出'!$H:$H,0))</f>
        <v>0</v>
      </c>
      <c r="H526" s="46" cm="1">
        <f t="array" ref="H526">SUM(IF((LEFT('2-1 采购订单物料明细表报表导出'!$K:$K,7)=H$1)*('2-1 采购订单物料明细表报表导出'!$D:$D=$A526),'2-1 采购订单物料明细表报表导出'!$H:$H,0))</f>
        <v>0</v>
      </c>
      <c r="I526" s="46" cm="1">
        <f t="array" ref="I526">SUM(IF((LEFT('2-1 采购订单物料明细表报表导出'!$K:$K,7)=I$1)*('2-1 采购订单物料明细表报表导出'!$D:$D=$A526),'2-1 采购订单物料明细表报表导出'!$H:$H,0))</f>
        <v>0</v>
      </c>
      <c r="J526" s="46" cm="1">
        <f t="array" ref="J526">SUM(IF((LEFT('2-1 采购订单物料明细表报表导出'!$K:$K,7)=J$1)*('2-1 采购订单物料明细表报表导出'!$D:$D=$A526),'2-1 采购订单物料明细表报表导出'!$H:$H,0))</f>
        <v>0</v>
      </c>
      <c r="K526" s="46" cm="1">
        <f t="array" ref="K526">SUM(IF((LEFT('2-1 采购订单物料明细表报表导出'!$K:$K,7)=K$1)*('2-1 采购订单物料明细表报表导出'!$D:$D=$A526),'2-1 采购订单物料明细表报表导出'!$H:$H,0))</f>
        <v>0</v>
      </c>
      <c r="L526" s="46" cm="1">
        <f t="array" ref="L526">SUM(IF((LEFT('2-1 采购订单物料明细表报表导出'!$K:$K,7)=L$1)*('2-1 采购订单物料明细表报表导出'!$D:$D=$A526),'2-1 采购订单物料明细表报表导出'!$H:$H,0))</f>
        <v>0</v>
      </c>
      <c r="M526" s="46" cm="1">
        <f t="array" ref="M526">SUM(IF((LEFT('2-1 采购订单物料明细表报表导出'!$K:$K,7)=M$1)*('2-1 采购订单物料明细表报表导出'!$D:$D=$A526),'2-1 采购订单物料明细表报表导出'!$H:$H,0))</f>
        <v>0</v>
      </c>
      <c r="N526" s="46" cm="1">
        <f t="array" ref="N526">SUM(IF((LEFT('2-1 采购订单物料明细表报表导出'!$K:$K,7)=N$1)*('2-1 采购订单物料明细表报表导出'!$D:$D=$A526),'2-1 采购订单物料明细表报表导出'!$H:$H,0))</f>
        <v>0</v>
      </c>
      <c r="O526" s="46" cm="1">
        <f t="array" ref="O526">SUM(IF((LEFT('2-1 采购订单物料明细表报表导出'!$K:$K,7)=O$1)*('2-1 采购订单物料明细表报表导出'!$D:$D=$A526),'2-1 采购订单物料明细表报表导出'!$H:$H,0))</f>
        <v>0</v>
      </c>
    </row>
    <row r="527" ht="16.5" spans="1:15">
      <c r="A527" s="17" t="s">
        <v>3930</v>
      </c>
      <c r="B527" s="28" t="s">
        <v>2310</v>
      </c>
      <c r="C527" s="29" t="s">
        <v>2311</v>
      </c>
      <c r="D527" s="46" cm="1">
        <f t="array" ref="D527">SUM(IF((LEFT('2-1 采购订单物料明细表报表导出'!$K:$K,7)=D$1)*('2-1 采购订单物料明细表报表导出'!$D:$D=$A527),'2-1 采购订单物料明细表报表导出'!$H:$H,0))</f>
        <v>0</v>
      </c>
      <c r="E527" s="46" cm="1">
        <f t="array" ref="E527">SUM(IF((LEFT('2-1 采购订单物料明细表报表导出'!$K:$K,7)=E$1)*('2-1 采购订单物料明细表报表导出'!$D:$D=$A527),'2-1 采购订单物料明细表报表导出'!$H:$H,0))</f>
        <v>0</v>
      </c>
      <c r="F527" s="46" cm="1">
        <f t="array" ref="F527">SUM(IF((LEFT('2-1 采购订单物料明细表报表导出'!$K:$K,7)=F$1)*('2-1 采购订单物料明细表报表导出'!$D:$D=$A527),'2-1 采购订单物料明细表报表导出'!$H:$H,0))</f>
        <v>0</v>
      </c>
      <c r="G527" s="46" cm="1">
        <f t="array" ref="G527">SUM(IF((LEFT('2-1 采购订单物料明细表报表导出'!$K:$K,7)=G$1)*('2-1 采购订单物料明细表报表导出'!$D:$D=$A527),'2-1 采购订单物料明细表报表导出'!$H:$H,0))</f>
        <v>0</v>
      </c>
      <c r="H527" s="46" cm="1">
        <f t="array" ref="H527">SUM(IF((LEFT('2-1 采购订单物料明细表报表导出'!$K:$K,7)=H$1)*('2-1 采购订单物料明细表报表导出'!$D:$D=$A527),'2-1 采购订单物料明细表报表导出'!$H:$H,0))</f>
        <v>0</v>
      </c>
      <c r="I527" s="46" cm="1">
        <f t="array" ref="I527">SUM(IF((LEFT('2-1 采购订单物料明细表报表导出'!$K:$K,7)=I$1)*('2-1 采购订单物料明细表报表导出'!$D:$D=$A527),'2-1 采购订单物料明细表报表导出'!$H:$H,0))</f>
        <v>0</v>
      </c>
      <c r="J527" s="46" cm="1">
        <f t="array" ref="J527">SUM(IF((LEFT('2-1 采购订单物料明细表报表导出'!$K:$K,7)=J$1)*('2-1 采购订单物料明细表报表导出'!$D:$D=$A527),'2-1 采购订单物料明细表报表导出'!$H:$H,0))</f>
        <v>0</v>
      </c>
      <c r="K527" s="46" cm="1">
        <f t="array" ref="K527">SUM(IF((LEFT('2-1 采购订单物料明细表报表导出'!$K:$K,7)=K$1)*('2-1 采购订单物料明细表报表导出'!$D:$D=$A527),'2-1 采购订单物料明细表报表导出'!$H:$H,0))</f>
        <v>0</v>
      </c>
      <c r="L527" s="46" cm="1">
        <f t="array" ref="L527">SUM(IF((LEFT('2-1 采购订单物料明细表报表导出'!$K:$K,7)=L$1)*('2-1 采购订单物料明细表报表导出'!$D:$D=$A527),'2-1 采购订单物料明细表报表导出'!$H:$H,0))</f>
        <v>0</v>
      </c>
      <c r="M527" s="46" cm="1">
        <f t="array" ref="M527">SUM(IF((LEFT('2-1 采购订单物料明细表报表导出'!$K:$K,7)=M$1)*('2-1 采购订单物料明细表报表导出'!$D:$D=$A527),'2-1 采购订单物料明细表报表导出'!$H:$H,0))</f>
        <v>0</v>
      </c>
      <c r="N527" s="46" cm="1">
        <f t="array" ref="N527">SUM(IF((LEFT('2-1 采购订单物料明细表报表导出'!$K:$K,7)=N$1)*('2-1 采购订单物料明细表报表导出'!$D:$D=$A527),'2-1 采购订单物料明细表报表导出'!$H:$H,0))</f>
        <v>0</v>
      </c>
      <c r="O527" s="46" cm="1">
        <f t="array" ref="O527">SUM(IF((LEFT('2-1 采购订单物料明细表报表导出'!$K:$K,7)=O$1)*('2-1 采购订单物料明细表报表导出'!$D:$D=$A527),'2-1 采购订单物料明细表报表导出'!$H:$H,0))</f>
        <v>0</v>
      </c>
    </row>
    <row r="528" ht="16.5" spans="1:15">
      <c r="A528" s="17" t="s">
        <v>2882</v>
      </c>
      <c r="B528" s="28" t="s">
        <v>2310</v>
      </c>
      <c r="C528" s="29" t="s">
        <v>2311</v>
      </c>
      <c r="D528" s="46" cm="1">
        <f t="array" ref="D528">SUM(IF((LEFT('2-1 采购订单物料明细表报表导出'!$K:$K,7)=D$1)*('2-1 采购订单物料明细表报表导出'!$D:$D=$A528),'2-1 采购订单物料明细表报表导出'!$H:$H,0))</f>
        <v>0</v>
      </c>
      <c r="E528" s="46" cm="1">
        <f t="array" ref="E528">SUM(IF((LEFT('2-1 采购订单物料明细表报表导出'!$K:$K,7)=E$1)*('2-1 采购订单物料明细表报表导出'!$D:$D=$A528),'2-1 采购订单物料明细表报表导出'!$H:$H,0))</f>
        <v>0</v>
      </c>
      <c r="F528" s="46" cm="1">
        <f t="array" ref="F528">SUM(IF((LEFT('2-1 采购订单物料明细表报表导出'!$K:$K,7)=F$1)*('2-1 采购订单物料明细表报表导出'!$D:$D=$A528),'2-1 采购订单物料明细表报表导出'!$H:$H,0))</f>
        <v>0</v>
      </c>
      <c r="G528" s="46" cm="1">
        <f t="array" ref="G528">SUM(IF((LEFT('2-1 采购订单物料明细表报表导出'!$K:$K,7)=G$1)*('2-1 采购订单物料明细表报表导出'!$D:$D=$A528),'2-1 采购订单物料明细表报表导出'!$H:$H,0))</f>
        <v>0</v>
      </c>
      <c r="H528" s="46" cm="1">
        <f t="array" ref="H528">SUM(IF((LEFT('2-1 采购订单物料明细表报表导出'!$K:$K,7)=H$1)*('2-1 采购订单物料明细表报表导出'!$D:$D=$A528),'2-1 采购订单物料明细表报表导出'!$H:$H,0))</f>
        <v>0</v>
      </c>
      <c r="I528" s="46" cm="1">
        <f t="array" ref="I528">SUM(IF((LEFT('2-1 采购订单物料明细表报表导出'!$K:$K,7)=I$1)*('2-1 采购订单物料明细表报表导出'!$D:$D=$A528),'2-1 采购订单物料明细表报表导出'!$H:$H,0))</f>
        <v>279</v>
      </c>
      <c r="J528" s="46" cm="1">
        <f t="array" ref="J528">SUM(IF((LEFT('2-1 采购订单物料明细表报表导出'!$K:$K,7)=J$1)*('2-1 采购订单物料明细表报表导出'!$D:$D=$A528),'2-1 采购订单物料明细表报表导出'!$H:$H,0))</f>
        <v>0</v>
      </c>
      <c r="K528" s="46" cm="1">
        <f t="array" ref="K528">SUM(IF((LEFT('2-1 采购订单物料明细表报表导出'!$K:$K,7)=K$1)*('2-1 采购订单物料明细表报表导出'!$D:$D=$A528),'2-1 采购订单物料明细表报表导出'!$H:$H,0))</f>
        <v>0</v>
      </c>
      <c r="L528" s="46" cm="1">
        <f t="array" ref="L528">SUM(IF((LEFT('2-1 采购订单物料明细表报表导出'!$K:$K,7)=L$1)*('2-1 采购订单物料明细表报表导出'!$D:$D=$A528),'2-1 采购订单物料明细表报表导出'!$H:$H,0))</f>
        <v>0</v>
      </c>
      <c r="M528" s="46" cm="1">
        <f t="array" ref="M528">SUM(IF((LEFT('2-1 采购订单物料明细表报表导出'!$K:$K,7)=M$1)*('2-1 采购订单物料明细表报表导出'!$D:$D=$A528),'2-1 采购订单物料明细表报表导出'!$H:$H,0))</f>
        <v>0</v>
      </c>
      <c r="N528" s="46" cm="1">
        <f t="array" ref="N528">SUM(IF((LEFT('2-1 采购订单物料明细表报表导出'!$K:$K,7)=N$1)*('2-1 采购订单物料明细表报表导出'!$D:$D=$A528),'2-1 采购订单物料明细表报表导出'!$H:$H,0))</f>
        <v>0</v>
      </c>
      <c r="O528" s="46" cm="1">
        <f t="array" ref="O528">SUM(IF((LEFT('2-1 采购订单物料明细表报表导出'!$K:$K,7)=O$1)*('2-1 采购订单物料明细表报表导出'!$D:$D=$A528),'2-1 采购订单物料明细表报表导出'!$H:$H,0))</f>
        <v>0</v>
      </c>
    </row>
    <row r="529" ht="16.5" spans="1:15">
      <c r="A529" s="17" t="s">
        <v>3931</v>
      </c>
      <c r="B529" s="28" t="s">
        <v>2310</v>
      </c>
      <c r="C529" s="29" t="s">
        <v>2311</v>
      </c>
      <c r="D529" s="46" cm="1">
        <f t="array" ref="D529">SUM(IF((LEFT('2-1 采购订单物料明细表报表导出'!$K:$K,7)=D$1)*('2-1 采购订单物料明细表报表导出'!$D:$D=$A529),'2-1 采购订单物料明细表报表导出'!$H:$H,0))</f>
        <v>0</v>
      </c>
      <c r="E529" s="46" cm="1">
        <f t="array" ref="E529">SUM(IF((LEFT('2-1 采购订单物料明细表报表导出'!$K:$K,7)=E$1)*('2-1 采购订单物料明细表报表导出'!$D:$D=$A529),'2-1 采购订单物料明细表报表导出'!$H:$H,0))</f>
        <v>0</v>
      </c>
      <c r="F529" s="46" cm="1">
        <f t="array" ref="F529">SUM(IF((LEFT('2-1 采购订单物料明细表报表导出'!$K:$K,7)=F$1)*('2-1 采购订单物料明细表报表导出'!$D:$D=$A529),'2-1 采购订单物料明细表报表导出'!$H:$H,0))</f>
        <v>0</v>
      </c>
      <c r="G529" s="46" cm="1">
        <f t="array" ref="G529">SUM(IF((LEFT('2-1 采购订单物料明细表报表导出'!$K:$K,7)=G$1)*('2-1 采购订单物料明细表报表导出'!$D:$D=$A529),'2-1 采购订单物料明细表报表导出'!$H:$H,0))</f>
        <v>0</v>
      </c>
      <c r="H529" s="46" cm="1">
        <f t="array" ref="H529">SUM(IF((LEFT('2-1 采购订单物料明细表报表导出'!$K:$K,7)=H$1)*('2-1 采购订单物料明细表报表导出'!$D:$D=$A529),'2-1 采购订单物料明细表报表导出'!$H:$H,0))</f>
        <v>0</v>
      </c>
      <c r="I529" s="46" cm="1">
        <f t="array" ref="I529">SUM(IF((LEFT('2-1 采购订单物料明细表报表导出'!$K:$K,7)=I$1)*('2-1 采购订单物料明细表报表导出'!$D:$D=$A529),'2-1 采购订单物料明细表报表导出'!$H:$H,0))</f>
        <v>0</v>
      </c>
      <c r="J529" s="46" cm="1">
        <f t="array" ref="J529">SUM(IF((LEFT('2-1 采购订单物料明细表报表导出'!$K:$K,7)=J$1)*('2-1 采购订单物料明细表报表导出'!$D:$D=$A529),'2-1 采购订单物料明细表报表导出'!$H:$H,0))</f>
        <v>0</v>
      </c>
      <c r="K529" s="46" cm="1">
        <f t="array" ref="K529">SUM(IF((LEFT('2-1 采购订单物料明细表报表导出'!$K:$K,7)=K$1)*('2-1 采购订单物料明细表报表导出'!$D:$D=$A529),'2-1 采购订单物料明细表报表导出'!$H:$H,0))</f>
        <v>0</v>
      </c>
      <c r="L529" s="46" cm="1">
        <f t="array" ref="L529">SUM(IF((LEFT('2-1 采购订单物料明细表报表导出'!$K:$K,7)=L$1)*('2-1 采购订单物料明细表报表导出'!$D:$D=$A529),'2-1 采购订单物料明细表报表导出'!$H:$H,0))</f>
        <v>0</v>
      </c>
      <c r="M529" s="46" cm="1">
        <f t="array" ref="M529">SUM(IF((LEFT('2-1 采购订单物料明细表报表导出'!$K:$K,7)=M$1)*('2-1 采购订单物料明细表报表导出'!$D:$D=$A529),'2-1 采购订单物料明细表报表导出'!$H:$H,0))</f>
        <v>0</v>
      </c>
      <c r="N529" s="46" cm="1">
        <f t="array" ref="N529">SUM(IF((LEFT('2-1 采购订单物料明细表报表导出'!$K:$K,7)=N$1)*('2-1 采购订单物料明细表报表导出'!$D:$D=$A529),'2-1 采购订单物料明细表报表导出'!$H:$H,0))</f>
        <v>0</v>
      </c>
      <c r="O529" s="46" cm="1">
        <f t="array" ref="O529">SUM(IF((LEFT('2-1 采购订单物料明细表报表导出'!$K:$K,7)=O$1)*('2-1 采购订单物料明细表报表导出'!$D:$D=$A529),'2-1 采购订单物料明细表报表导出'!$H:$H,0))</f>
        <v>0</v>
      </c>
    </row>
    <row r="530" ht="16.5" spans="1:15">
      <c r="A530" s="17" t="s">
        <v>3932</v>
      </c>
      <c r="B530" s="28" t="s">
        <v>2310</v>
      </c>
      <c r="C530" s="29" t="s">
        <v>2311</v>
      </c>
      <c r="D530" s="46" cm="1">
        <f t="array" ref="D530">SUM(IF((LEFT('2-1 采购订单物料明细表报表导出'!$K:$K,7)=D$1)*('2-1 采购订单物料明细表报表导出'!$D:$D=$A530),'2-1 采购订单物料明细表报表导出'!$H:$H,0))</f>
        <v>0</v>
      </c>
      <c r="E530" s="46" cm="1">
        <f t="array" ref="E530">SUM(IF((LEFT('2-1 采购订单物料明细表报表导出'!$K:$K,7)=E$1)*('2-1 采购订单物料明细表报表导出'!$D:$D=$A530),'2-1 采购订单物料明细表报表导出'!$H:$H,0))</f>
        <v>0</v>
      </c>
      <c r="F530" s="46" cm="1">
        <f t="array" ref="F530">SUM(IF((LEFT('2-1 采购订单物料明细表报表导出'!$K:$K,7)=F$1)*('2-1 采购订单物料明细表报表导出'!$D:$D=$A530),'2-1 采购订单物料明细表报表导出'!$H:$H,0))</f>
        <v>0</v>
      </c>
      <c r="G530" s="46" cm="1">
        <f t="array" ref="G530">SUM(IF((LEFT('2-1 采购订单物料明细表报表导出'!$K:$K,7)=G$1)*('2-1 采购订单物料明细表报表导出'!$D:$D=$A530),'2-1 采购订单物料明细表报表导出'!$H:$H,0))</f>
        <v>0</v>
      </c>
      <c r="H530" s="46" cm="1">
        <f t="array" ref="H530">SUM(IF((LEFT('2-1 采购订单物料明细表报表导出'!$K:$K,7)=H$1)*('2-1 采购订单物料明细表报表导出'!$D:$D=$A530),'2-1 采购订单物料明细表报表导出'!$H:$H,0))</f>
        <v>0</v>
      </c>
      <c r="I530" s="46" cm="1">
        <f t="array" ref="I530">SUM(IF((LEFT('2-1 采购订单物料明细表报表导出'!$K:$K,7)=I$1)*('2-1 采购订单物料明细表报表导出'!$D:$D=$A530),'2-1 采购订单物料明细表报表导出'!$H:$H,0))</f>
        <v>0</v>
      </c>
      <c r="J530" s="46" cm="1">
        <f t="array" ref="J530">SUM(IF((LEFT('2-1 采购订单物料明细表报表导出'!$K:$K,7)=J$1)*('2-1 采购订单物料明细表报表导出'!$D:$D=$A530),'2-1 采购订单物料明细表报表导出'!$H:$H,0))</f>
        <v>0</v>
      </c>
      <c r="K530" s="46" cm="1">
        <f t="array" ref="K530">SUM(IF((LEFT('2-1 采购订单物料明细表报表导出'!$K:$K,7)=K$1)*('2-1 采购订单物料明细表报表导出'!$D:$D=$A530),'2-1 采购订单物料明细表报表导出'!$H:$H,0))</f>
        <v>0</v>
      </c>
      <c r="L530" s="46" cm="1">
        <f t="array" ref="L530">SUM(IF((LEFT('2-1 采购订单物料明细表报表导出'!$K:$K,7)=L$1)*('2-1 采购订单物料明细表报表导出'!$D:$D=$A530),'2-1 采购订单物料明细表报表导出'!$H:$H,0))</f>
        <v>0</v>
      </c>
      <c r="M530" s="46" cm="1">
        <f t="array" ref="M530">SUM(IF((LEFT('2-1 采购订单物料明细表报表导出'!$K:$K,7)=M$1)*('2-1 采购订单物料明细表报表导出'!$D:$D=$A530),'2-1 采购订单物料明细表报表导出'!$H:$H,0))</f>
        <v>0</v>
      </c>
      <c r="N530" s="46" cm="1">
        <f t="array" ref="N530">SUM(IF((LEFT('2-1 采购订单物料明细表报表导出'!$K:$K,7)=N$1)*('2-1 采购订单物料明细表报表导出'!$D:$D=$A530),'2-1 采购订单物料明细表报表导出'!$H:$H,0))</f>
        <v>0</v>
      </c>
      <c r="O530" s="46" cm="1">
        <f t="array" ref="O530">SUM(IF((LEFT('2-1 采购订单物料明细表报表导出'!$K:$K,7)=O$1)*('2-1 采购订单物料明细表报表导出'!$D:$D=$A530),'2-1 采购订单物料明细表报表导出'!$H:$H,0))</f>
        <v>0</v>
      </c>
    </row>
    <row r="531" ht="16.5" spans="1:15">
      <c r="A531" s="17" t="s">
        <v>3933</v>
      </c>
      <c r="B531" s="28" t="s">
        <v>2310</v>
      </c>
      <c r="C531" s="29" t="s">
        <v>2311</v>
      </c>
      <c r="D531" s="46" cm="1">
        <f t="array" ref="D531">SUM(IF((LEFT('2-1 采购订单物料明细表报表导出'!$K:$K,7)=D$1)*('2-1 采购订单物料明细表报表导出'!$D:$D=$A531),'2-1 采购订单物料明细表报表导出'!$H:$H,0))</f>
        <v>0</v>
      </c>
      <c r="E531" s="46" cm="1">
        <f t="array" ref="E531">SUM(IF((LEFT('2-1 采购订单物料明细表报表导出'!$K:$K,7)=E$1)*('2-1 采购订单物料明细表报表导出'!$D:$D=$A531),'2-1 采购订单物料明细表报表导出'!$H:$H,0))</f>
        <v>0</v>
      </c>
      <c r="F531" s="46" cm="1">
        <f t="array" ref="F531">SUM(IF((LEFT('2-1 采购订单物料明细表报表导出'!$K:$K,7)=F$1)*('2-1 采购订单物料明细表报表导出'!$D:$D=$A531),'2-1 采购订单物料明细表报表导出'!$H:$H,0))</f>
        <v>0</v>
      </c>
      <c r="G531" s="46" cm="1">
        <f t="array" ref="G531">SUM(IF((LEFT('2-1 采购订单物料明细表报表导出'!$K:$K,7)=G$1)*('2-1 采购订单物料明细表报表导出'!$D:$D=$A531),'2-1 采购订单物料明细表报表导出'!$H:$H,0))</f>
        <v>0</v>
      </c>
      <c r="H531" s="46" cm="1">
        <f t="array" ref="H531">SUM(IF((LEFT('2-1 采购订单物料明细表报表导出'!$K:$K,7)=H$1)*('2-1 采购订单物料明细表报表导出'!$D:$D=$A531),'2-1 采购订单物料明细表报表导出'!$H:$H,0))</f>
        <v>0</v>
      </c>
      <c r="I531" s="46" cm="1">
        <f t="array" ref="I531">SUM(IF((LEFT('2-1 采购订单物料明细表报表导出'!$K:$K,7)=I$1)*('2-1 采购订单物料明细表报表导出'!$D:$D=$A531),'2-1 采购订单物料明细表报表导出'!$H:$H,0))</f>
        <v>0</v>
      </c>
      <c r="J531" s="46" cm="1">
        <f t="array" ref="J531">SUM(IF((LEFT('2-1 采购订单物料明细表报表导出'!$K:$K,7)=J$1)*('2-1 采购订单物料明细表报表导出'!$D:$D=$A531),'2-1 采购订单物料明细表报表导出'!$H:$H,0))</f>
        <v>0</v>
      </c>
      <c r="K531" s="46" cm="1">
        <f t="array" ref="K531">SUM(IF((LEFT('2-1 采购订单物料明细表报表导出'!$K:$K,7)=K$1)*('2-1 采购订单物料明细表报表导出'!$D:$D=$A531),'2-1 采购订单物料明细表报表导出'!$H:$H,0))</f>
        <v>0</v>
      </c>
      <c r="L531" s="46" cm="1">
        <f t="array" ref="L531">SUM(IF((LEFT('2-1 采购订单物料明细表报表导出'!$K:$K,7)=L$1)*('2-1 采购订单物料明细表报表导出'!$D:$D=$A531),'2-1 采购订单物料明细表报表导出'!$H:$H,0))</f>
        <v>0</v>
      </c>
      <c r="M531" s="46" cm="1">
        <f t="array" ref="M531">SUM(IF((LEFT('2-1 采购订单物料明细表报表导出'!$K:$K,7)=M$1)*('2-1 采购订单物料明细表报表导出'!$D:$D=$A531),'2-1 采购订单物料明细表报表导出'!$H:$H,0))</f>
        <v>0</v>
      </c>
      <c r="N531" s="46" cm="1">
        <f t="array" ref="N531">SUM(IF((LEFT('2-1 采购订单物料明细表报表导出'!$K:$K,7)=N$1)*('2-1 采购订单物料明细表报表导出'!$D:$D=$A531),'2-1 采购订单物料明细表报表导出'!$H:$H,0))</f>
        <v>0</v>
      </c>
      <c r="O531" s="46" cm="1">
        <f t="array" ref="O531">SUM(IF((LEFT('2-1 采购订单物料明细表报表导出'!$K:$K,7)=O$1)*('2-1 采购订单物料明细表报表导出'!$D:$D=$A531),'2-1 采购订单物料明细表报表导出'!$H:$H,0))</f>
        <v>0</v>
      </c>
    </row>
    <row r="532" ht="16.5" spans="1:15">
      <c r="A532" s="17" t="s">
        <v>3934</v>
      </c>
      <c r="B532" s="47" t="s">
        <v>1711</v>
      </c>
      <c r="C532" s="48" t="s">
        <v>3935</v>
      </c>
      <c r="D532" s="46" cm="1">
        <f t="array" ref="D532">SUM(IF((LEFT('2-1 采购订单物料明细表报表导出'!$K:$K,7)=D$1)*('2-1 采购订单物料明细表报表导出'!$D:$D=$A532),'2-1 采购订单物料明细表报表导出'!$H:$H,0))</f>
        <v>0</v>
      </c>
      <c r="E532" s="46" cm="1">
        <f t="array" ref="E532">SUM(IF((LEFT('2-1 采购订单物料明细表报表导出'!$K:$K,7)=E$1)*('2-1 采购订单物料明细表报表导出'!$D:$D=$A532),'2-1 采购订单物料明细表报表导出'!$H:$H,0))</f>
        <v>0</v>
      </c>
      <c r="F532" s="46" cm="1">
        <f t="array" ref="F532">SUM(IF((LEFT('2-1 采购订单物料明细表报表导出'!$K:$K,7)=F$1)*('2-1 采购订单物料明细表报表导出'!$D:$D=$A532),'2-1 采购订单物料明细表报表导出'!$H:$H,0))</f>
        <v>0</v>
      </c>
      <c r="G532" s="46" cm="1">
        <f t="array" ref="G532">SUM(IF((LEFT('2-1 采购订单物料明细表报表导出'!$K:$K,7)=G$1)*('2-1 采购订单物料明细表报表导出'!$D:$D=$A532),'2-1 采购订单物料明细表报表导出'!$H:$H,0))</f>
        <v>0</v>
      </c>
      <c r="H532" s="46" cm="1">
        <f t="array" ref="H532">SUM(IF((LEFT('2-1 采购订单物料明细表报表导出'!$K:$K,7)=H$1)*('2-1 采购订单物料明细表报表导出'!$D:$D=$A532),'2-1 采购订单物料明细表报表导出'!$H:$H,0))</f>
        <v>0</v>
      </c>
      <c r="I532" s="46" cm="1">
        <f t="array" ref="I532">SUM(IF((LEFT('2-1 采购订单物料明细表报表导出'!$K:$K,7)=I$1)*('2-1 采购订单物料明细表报表导出'!$D:$D=$A532),'2-1 采购订单物料明细表报表导出'!$H:$H,0))</f>
        <v>0</v>
      </c>
      <c r="J532" s="46" cm="1">
        <f t="array" ref="J532">SUM(IF((LEFT('2-1 采购订单物料明细表报表导出'!$K:$K,7)=J$1)*('2-1 采购订单物料明细表报表导出'!$D:$D=$A532),'2-1 采购订单物料明细表报表导出'!$H:$H,0))</f>
        <v>0</v>
      </c>
      <c r="K532" s="46" cm="1">
        <f t="array" ref="K532">SUM(IF((LEFT('2-1 采购订单物料明细表报表导出'!$K:$K,7)=K$1)*('2-1 采购订单物料明细表报表导出'!$D:$D=$A532),'2-1 采购订单物料明细表报表导出'!$H:$H,0))</f>
        <v>0</v>
      </c>
      <c r="L532" s="46" cm="1">
        <f t="array" ref="L532">SUM(IF((LEFT('2-1 采购订单物料明细表报表导出'!$K:$K,7)=L$1)*('2-1 采购订单物料明细表报表导出'!$D:$D=$A532),'2-1 采购订单物料明细表报表导出'!$H:$H,0))</f>
        <v>0</v>
      </c>
      <c r="M532" s="46" cm="1">
        <f t="array" ref="M532">SUM(IF((LEFT('2-1 采购订单物料明细表报表导出'!$K:$K,7)=M$1)*('2-1 采购订单物料明细表报表导出'!$D:$D=$A532),'2-1 采购订单物料明细表报表导出'!$H:$H,0))</f>
        <v>0</v>
      </c>
      <c r="N532" s="46" cm="1">
        <f t="array" ref="N532">SUM(IF((LEFT('2-1 采购订单物料明细表报表导出'!$K:$K,7)=N$1)*('2-1 采购订单物料明细表报表导出'!$D:$D=$A532),'2-1 采购订单物料明细表报表导出'!$H:$H,0))</f>
        <v>0</v>
      </c>
      <c r="O532" s="46" cm="1">
        <f t="array" ref="O532">SUM(IF((LEFT('2-1 采购订单物料明细表报表导出'!$K:$K,7)=O$1)*('2-1 采购订单物料明细表报表导出'!$D:$D=$A532),'2-1 采购订单物料明细表报表导出'!$H:$H,0))</f>
        <v>0</v>
      </c>
    </row>
    <row r="533" ht="16.5" spans="1:15">
      <c r="A533" s="17" t="s">
        <v>3936</v>
      </c>
      <c r="B533" s="47" t="s">
        <v>1711</v>
      </c>
      <c r="C533" s="48" t="s">
        <v>3935</v>
      </c>
      <c r="D533" s="46" cm="1">
        <f t="array" ref="D533">SUM(IF((LEFT('2-1 采购订单物料明细表报表导出'!$K:$K,7)=D$1)*('2-1 采购订单物料明细表报表导出'!$D:$D=$A533),'2-1 采购订单物料明细表报表导出'!$H:$H,0))</f>
        <v>0</v>
      </c>
      <c r="E533" s="46" cm="1">
        <f t="array" ref="E533">SUM(IF((LEFT('2-1 采购订单物料明细表报表导出'!$K:$K,7)=E$1)*('2-1 采购订单物料明细表报表导出'!$D:$D=$A533),'2-1 采购订单物料明细表报表导出'!$H:$H,0))</f>
        <v>0</v>
      </c>
      <c r="F533" s="46" cm="1">
        <f t="array" ref="F533">SUM(IF((LEFT('2-1 采购订单物料明细表报表导出'!$K:$K,7)=F$1)*('2-1 采购订单物料明细表报表导出'!$D:$D=$A533),'2-1 采购订单物料明细表报表导出'!$H:$H,0))</f>
        <v>0</v>
      </c>
      <c r="G533" s="46" cm="1">
        <f t="array" ref="G533">SUM(IF((LEFT('2-1 采购订单物料明细表报表导出'!$K:$K,7)=G$1)*('2-1 采购订单物料明细表报表导出'!$D:$D=$A533),'2-1 采购订单物料明细表报表导出'!$H:$H,0))</f>
        <v>0</v>
      </c>
      <c r="H533" s="46" cm="1">
        <f t="array" ref="H533">SUM(IF((LEFT('2-1 采购订单物料明细表报表导出'!$K:$K,7)=H$1)*('2-1 采购订单物料明细表报表导出'!$D:$D=$A533),'2-1 采购订单物料明细表报表导出'!$H:$H,0))</f>
        <v>0</v>
      </c>
      <c r="I533" s="46" cm="1">
        <f t="array" ref="I533">SUM(IF((LEFT('2-1 采购订单物料明细表报表导出'!$K:$K,7)=I$1)*('2-1 采购订单物料明细表报表导出'!$D:$D=$A533),'2-1 采购订单物料明细表报表导出'!$H:$H,0))</f>
        <v>0</v>
      </c>
      <c r="J533" s="46" cm="1">
        <f t="array" ref="J533">SUM(IF((LEFT('2-1 采购订单物料明细表报表导出'!$K:$K,7)=J$1)*('2-1 采购订单物料明细表报表导出'!$D:$D=$A533),'2-1 采购订单物料明细表报表导出'!$H:$H,0))</f>
        <v>0</v>
      </c>
      <c r="K533" s="46" cm="1">
        <f t="array" ref="K533">SUM(IF((LEFT('2-1 采购订单物料明细表报表导出'!$K:$K,7)=K$1)*('2-1 采购订单物料明细表报表导出'!$D:$D=$A533),'2-1 采购订单物料明细表报表导出'!$H:$H,0))</f>
        <v>0</v>
      </c>
      <c r="L533" s="46" cm="1">
        <f t="array" ref="L533">SUM(IF((LEFT('2-1 采购订单物料明细表报表导出'!$K:$K,7)=L$1)*('2-1 采购订单物料明细表报表导出'!$D:$D=$A533),'2-1 采购订单物料明细表报表导出'!$H:$H,0))</f>
        <v>0</v>
      </c>
      <c r="M533" s="46" cm="1">
        <f t="array" ref="M533">SUM(IF((LEFT('2-1 采购订单物料明细表报表导出'!$K:$K,7)=M$1)*('2-1 采购订单物料明细表报表导出'!$D:$D=$A533),'2-1 采购订单物料明细表报表导出'!$H:$H,0))</f>
        <v>0</v>
      </c>
      <c r="N533" s="46" cm="1">
        <f t="array" ref="N533">SUM(IF((LEFT('2-1 采购订单物料明细表报表导出'!$K:$K,7)=N$1)*('2-1 采购订单物料明细表报表导出'!$D:$D=$A533),'2-1 采购订单物料明细表报表导出'!$H:$H,0))</f>
        <v>0</v>
      </c>
      <c r="O533" s="46" cm="1">
        <f t="array" ref="O533">SUM(IF((LEFT('2-1 采购订单物料明细表报表导出'!$K:$K,7)=O$1)*('2-1 采购订单物料明细表报表导出'!$D:$D=$A533),'2-1 采购订单物料明细表报表导出'!$H:$H,0))</f>
        <v>0</v>
      </c>
    </row>
    <row r="534" ht="16.5" spans="1:15">
      <c r="A534" s="49" t="s">
        <v>3937</v>
      </c>
      <c r="B534" s="47" t="s">
        <v>1711</v>
      </c>
      <c r="C534" s="48" t="s">
        <v>3935</v>
      </c>
      <c r="D534" s="46" cm="1">
        <f t="array" ref="D534">SUM(IF((LEFT('2-1 采购订单物料明细表报表导出'!$K:$K,7)=D$1)*('2-1 采购订单物料明细表报表导出'!$D:$D=$A534),'2-1 采购订单物料明细表报表导出'!$H:$H,0))</f>
        <v>0</v>
      </c>
      <c r="E534" s="46" cm="1">
        <f t="array" ref="E534">SUM(IF((LEFT('2-1 采购订单物料明细表报表导出'!$K:$K,7)=E$1)*('2-1 采购订单物料明细表报表导出'!$D:$D=$A534),'2-1 采购订单物料明细表报表导出'!$H:$H,0))</f>
        <v>0</v>
      </c>
      <c r="F534" s="46" cm="1">
        <f t="array" ref="F534">SUM(IF((LEFT('2-1 采购订单物料明细表报表导出'!$K:$K,7)=F$1)*('2-1 采购订单物料明细表报表导出'!$D:$D=$A534),'2-1 采购订单物料明细表报表导出'!$H:$H,0))</f>
        <v>0</v>
      </c>
      <c r="G534" s="46" cm="1">
        <f t="array" ref="G534">SUM(IF((LEFT('2-1 采购订单物料明细表报表导出'!$K:$K,7)=G$1)*('2-1 采购订单物料明细表报表导出'!$D:$D=$A534),'2-1 采购订单物料明细表报表导出'!$H:$H,0))</f>
        <v>0</v>
      </c>
      <c r="H534" s="46" cm="1">
        <f t="array" ref="H534">SUM(IF((LEFT('2-1 采购订单物料明细表报表导出'!$K:$K,7)=H$1)*('2-1 采购订单物料明细表报表导出'!$D:$D=$A534),'2-1 采购订单物料明细表报表导出'!$H:$H,0))</f>
        <v>0</v>
      </c>
      <c r="I534" s="46" cm="1">
        <f t="array" ref="I534">SUM(IF((LEFT('2-1 采购订单物料明细表报表导出'!$K:$K,7)=I$1)*('2-1 采购订单物料明细表报表导出'!$D:$D=$A534),'2-1 采购订单物料明细表报表导出'!$H:$H,0))</f>
        <v>0</v>
      </c>
      <c r="J534" s="46" cm="1">
        <f t="array" ref="J534">SUM(IF((LEFT('2-1 采购订单物料明细表报表导出'!$K:$K,7)=J$1)*('2-1 采购订单物料明细表报表导出'!$D:$D=$A534),'2-1 采购订单物料明细表报表导出'!$H:$H,0))</f>
        <v>0</v>
      </c>
      <c r="K534" s="46" cm="1">
        <f t="array" ref="K534">SUM(IF((LEFT('2-1 采购订单物料明细表报表导出'!$K:$K,7)=K$1)*('2-1 采购订单物料明细表报表导出'!$D:$D=$A534),'2-1 采购订单物料明细表报表导出'!$H:$H,0))</f>
        <v>0</v>
      </c>
      <c r="L534" s="46" cm="1">
        <f t="array" ref="L534">SUM(IF((LEFT('2-1 采购订单物料明细表报表导出'!$K:$K,7)=L$1)*('2-1 采购订单物料明细表报表导出'!$D:$D=$A534),'2-1 采购订单物料明细表报表导出'!$H:$H,0))</f>
        <v>0</v>
      </c>
      <c r="M534" s="46" cm="1">
        <f t="array" ref="M534">SUM(IF((LEFT('2-1 采购订单物料明细表报表导出'!$K:$K,7)=M$1)*('2-1 采购订单物料明细表报表导出'!$D:$D=$A534),'2-1 采购订单物料明细表报表导出'!$H:$H,0))</f>
        <v>0</v>
      </c>
      <c r="N534" s="46" cm="1">
        <f t="array" ref="N534">SUM(IF((LEFT('2-1 采购订单物料明细表报表导出'!$K:$K,7)=N$1)*('2-1 采购订单物料明细表报表导出'!$D:$D=$A534),'2-1 采购订单物料明细表报表导出'!$H:$H,0))</f>
        <v>0</v>
      </c>
      <c r="O534" s="46" cm="1">
        <f t="array" ref="O534">SUM(IF((LEFT('2-1 采购订单物料明细表报表导出'!$K:$K,7)=O$1)*('2-1 采购订单物料明细表报表导出'!$D:$D=$A534),'2-1 采购订单物料明细表报表导出'!$H:$H,0))</f>
        <v>0</v>
      </c>
    </row>
    <row r="535" ht="16.5" spans="1:15">
      <c r="A535" s="35" t="s">
        <v>3027</v>
      </c>
      <c r="B535" s="47" t="s">
        <v>1711</v>
      </c>
      <c r="C535" s="48" t="s">
        <v>3935</v>
      </c>
      <c r="D535" s="46" cm="1">
        <f t="array" ref="D535">SUM(IF((LEFT('2-1 采购订单物料明细表报表导出'!$K:$K,7)=D$1)*('2-1 采购订单物料明细表报表导出'!$D:$D=$A535),'2-1 采购订单物料明细表报表导出'!$H:$H,0))</f>
        <v>0</v>
      </c>
      <c r="E535" s="46" cm="1">
        <f t="array" ref="E535">SUM(IF((LEFT('2-1 采购订单物料明细表报表导出'!$K:$K,7)=E$1)*('2-1 采购订单物料明细表报表导出'!$D:$D=$A535),'2-1 采购订单物料明细表报表导出'!$H:$H,0))</f>
        <v>0</v>
      </c>
      <c r="F535" s="46" cm="1">
        <f t="array" ref="F535">SUM(IF((LEFT('2-1 采购订单物料明细表报表导出'!$K:$K,7)=F$1)*('2-1 采购订单物料明细表报表导出'!$D:$D=$A535),'2-1 采购订单物料明细表报表导出'!$H:$H,0))</f>
        <v>1841.3</v>
      </c>
      <c r="G535" s="46" cm="1">
        <f t="array" ref="G535">SUM(IF((LEFT('2-1 采购订单物料明细表报表导出'!$K:$K,7)=G$1)*('2-1 采购订单物料明细表报表导出'!$D:$D=$A535),'2-1 采购订单物料明细表报表导出'!$H:$H,0))</f>
        <v>0</v>
      </c>
      <c r="H535" s="46" cm="1">
        <f t="array" ref="H535">SUM(IF((LEFT('2-1 采购订单物料明细表报表导出'!$K:$K,7)=H$1)*('2-1 采购订单物料明细表报表导出'!$D:$D=$A535),'2-1 采购订单物料明细表报表导出'!$H:$H,0))</f>
        <v>0</v>
      </c>
      <c r="I535" s="46" cm="1">
        <f t="array" ref="I535">SUM(IF((LEFT('2-1 采购订单物料明细表报表导出'!$K:$K,7)=I$1)*('2-1 采购订单物料明细表报表导出'!$D:$D=$A535),'2-1 采购订单物料明细表报表导出'!$H:$H,0))</f>
        <v>0</v>
      </c>
      <c r="J535" s="46" cm="1">
        <f t="array" ref="J535">SUM(IF((LEFT('2-1 采购订单物料明细表报表导出'!$K:$K,7)=J$1)*('2-1 采购订单物料明细表报表导出'!$D:$D=$A535),'2-1 采购订单物料明细表报表导出'!$H:$H,0))</f>
        <v>0</v>
      </c>
      <c r="K535" s="46" cm="1">
        <f t="array" ref="K535">SUM(IF((LEFT('2-1 采购订单物料明细表报表导出'!$K:$K,7)=K$1)*('2-1 采购订单物料明细表报表导出'!$D:$D=$A535),'2-1 采购订单物料明细表报表导出'!$H:$H,0))</f>
        <v>0</v>
      </c>
      <c r="L535" s="46" cm="1">
        <f t="array" ref="L535">SUM(IF((LEFT('2-1 采购订单物料明细表报表导出'!$K:$K,7)=L$1)*('2-1 采购订单物料明细表报表导出'!$D:$D=$A535),'2-1 采购订单物料明细表报表导出'!$H:$H,0))</f>
        <v>0</v>
      </c>
      <c r="M535" s="46" cm="1">
        <f t="array" ref="M535">SUM(IF((LEFT('2-1 采购订单物料明细表报表导出'!$K:$K,7)=M$1)*('2-1 采购订单物料明细表报表导出'!$D:$D=$A535),'2-1 采购订单物料明细表报表导出'!$H:$H,0))</f>
        <v>0</v>
      </c>
      <c r="N535" s="46" cm="1">
        <f t="array" ref="N535">SUM(IF((LEFT('2-1 采购订单物料明细表报表导出'!$K:$K,7)=N$1)*('2-1 采购订单物料明细表报表导出'!$D:$D=$A535),'2-1 采购订单物料明细表报表导出'!$H:$H,0))</f>
        <v>0</v>
      </c>
      <c r="O535" s="46" cm="1">
        <f t="array" ref="O535">SUM(IF((LEFT('2-1 采购订单物料明细表报表导出'!$K:$K,7)=O$1)*('2-1 采购订单物料明细表报表导出'!$D:$D=$A535),'2-1 采购订单物料明细表报表导出'!$H:$H,0))</f>
        <v>0</v>
      </c>
    </row>
    <row r="536" ht="16.5" spans="1:15">
      <c r="A536" s="17" t="s">
        <v>3938</v>
      </c>
      <c r="B536" s="47" t="s">
        <v>1711</v>
      </c>
      <c r="C536" s="48" t="s">
        <v>3935</v>
      </c>
      <c r="D536" s="46" cm="1">
        <f t="array" ref="D536">SUM(IF((LEFT('2-1 采购订单物料明细表报表导出'!$K:$K,7)=D$1)*('2-1 采购订单物料明细表报表导出'!$D:$D=$A536),'2-1 采购订单物料明细表报表导出'!$H:$H,0))</f>
        <v>0</v>
      </c>
      <c r="E536" s="46" cm="1">
        <f t="array" ref="E536">SUM(IF((LEFT('2-1 采购订单物料明细表报表导出'!$K:$K,7)=E$1)*('2-1 采购订单物料明细表报表导出'!$D:$D=$A536),'2-1 采购订单物料明细表报表导出'!$H:$H,0))</f>
        <v>0</v>
      </c>
      <c r="F536" s="46" cm="1">
        <f t="array" ref="F536">SUM(IF((LEFT('2-1 采购订单物料明细表报表导出'!$K:$K,7)=F$1)*('2-1 采购订单物料明细表报表导出'!$D:$D=$A536),'2-1 采购订单物料明细表报表导出'!$H:$H,0))</f>
        <v>0</v>
      </c>
      <c r="G536" s="46" cm="1">
        <f t="array" ref="G536">SUM(IF((LEFT('2-1 采购订单物料明细表报表导出'!$K:$K,7)=G$1)*('2-1 采购订单物料明细表报表导出'!$D:$D=$A536),'2-1 采购订单物料明细表报表导出'!$H:$H,0))</f>
        <v>0</v>
      </c>
      <c r="H536" s="46" cm="1">
        <f t="array" ref="H536">SUM(IF((LEFT('2-1 采购订单物料明细表报表导出'!$K:$K,7)=H$1)*('2-1 采购订单物料明细表报表导出'!$D:$D=$A536),'2-1 采购订单物料明细表报表导出'!$H:$H,0))</f>
        <v>0</v>
      </c>
      <c r="I536" s="46" cm="1">
        <f t="array" ref="I536">SUM(IF((LEFT('2-1 采购订单物料明细表报表导出'!$K:$K,7)=I$1)*('2-1 采购订单物料明细表报表导出'!$D:$D=$A536),'2-1 采购订单物料明细表报表导出'!$H:$H,0))</f>
        <v>0</v>
      </c>
      <c r="J536" s="46" cm="1">
        <f t="array" ref="J536">SUM(IF((LEFT('2-1 采购订单物料明细表报表导出'!$K:$K,7)=J$1)*('2-1 采购订单物料明细表报表导出'!$D:$D=$A536),'2-1 采购订单物料明细表报表导出'!$H:$H,0))</f>
        <v>0</v>
      </c>
      <c r="K536" s="46" cm="1">
        <f t="array" ref="K536">SUM(IF((LEFT('2-1 采购订单物料明细表报表导出'!$K:$K,7)=K$1)*('2-1 采购订单物料明细表报表导出'!$D:$D=$A536),'2-1 采购订单物料明细表报表导出'!$H:$H,0))</f>
        <v>0</v>
      </c>
      <c r="L536" s="46" cm="1">
        <f t="array" ref="L536">SUM(IF((LEFT('2-1 采购订单物料明细表报表导出'!$K:$K,7)=L$1)*('2-1 采购订单物料明细表报表导出'!$D:$D=$A536),'2-1 采购订单物料明细表报表导出'!$H:$H,0))</f>
        <v>0</v>
      </c>
      <c r="M536" s="46" cm="1">
        <f t="array" ref="M536">SUM(IF((LEFT('2-1 采购订单物料明细表报表导出'!$K:$K,7)=M$1)*('2-1 采购订单物料明细表报表导出'!$D:$D=$A536),'2-1 采购订单物料明细表报表导出'!$H:$H,0))</f>
        <v>0</v>
      </c>
      <c r="N536" s="46" cm="1">
        <f t="array" ref="N536">SUM(IF((LEFT('2-1 采购订单物料明细表报表导出'!$K:$K,7)=N$1)*('2-1 采购订单物料明细表报表导出'!$D:$D=$A536),'2-1 采购订单物料明细表报表导出'!$H:$H,0))</f>
        <v>0</v>
      </c>
      <c r="O536" s="46" cm="1">
        <f t="array" ref="O536">SUM(IF((LEFT('2-1 采购订单物料明细表报表导出'!$K:$K,7)=O$1)*('2-1 采购订单物料明细表报表导出'!$D:$D=$A536),'2-1 采购订单物料明细表报表导出'!$H:$H,0))</f>
        <v>0</v>
      </c>
    </row>
    <row r="537" ht="16.5" spans="1:15">
      <c r="A537" s="17" t="s">
        <v>3939</v>
      </c>
      <c r="B537" s="47" t="s">
        <v>1711</v>
      </c>
      <c r="C537" s="48" t="s">
        <v>3935</v>
      </c>
      <c r="D537" s="46" cm="1">
        <f t="array" ref="D537">SUM(IF((LEFT('2-1 采购订单物料明细表报表导出'!$K:$K,7)=D$1)*('2-1 采购订单物料明细表报表导出'!$D:$D=$A537),'2-1 采购订单物料明细表报表导出'!$H:$H,0))</f>
        <v>0</v>
      </c>
      <c r="E537" s="46" cm="1">
        <f t="array" ref="E537">SUM(IF((LEFT('2-1 采购订单物料明细表报表导出'!$K:$K,7)=E$1)*('2-1 采购订单物料明细表报表导出'!$D:$D=$A537),'2-1 采购订单物料明细表报表导出'!$H:$H,0))</f>
        <v>0</v>
      </c>
      <c r="F537" s="46" cm="1">
        <f t="array" ref="F537">SUM(IF((LEFT('2-1 采购订单物料明细表报表导出'!$K:$K,7)=F$1)*('2-1 采购订单物料明细表报表导出'!$D:$D=$A537),'2-1 采购订单物料明细表报表导出'!$H:$H,0))</f>
        <v>0</v>
      </c>
      <c r="G537" s="46" cm="1">
        <f t="array" ref="G537">SUM(IF((LEFT('2-1 采购订单物料明细表报表导出'!$K:$K,7)=G$1)*('2-1 采购订单物料明细表报表导出'!$D:$D=$A537),'2-1 采购订单物料明细表报表导出'!$H:$H,0))</f>
        <v>0</v>
      </c>
      <c r="H537" s="46" cm="1">
        <f t="array" ref="H537">SUM(IF((LEFT('2-1 采购订单物料明细表报表导出'!$K:$K,7)=H$1)*('2-1 采购订单物料明细表报表导出'!$D:$D=$A537),'2-1 采购订单物料明细表报表导出'!$H:$H,0))</f>
        <v>0</v>
      </c>
      <c r="I537" s="46" cm="1">
        <f t="array" ref="I537">SUM(IF((LEFT('2-1 采购订单物料明细表报表导出'!$K:$K,7)=I$1)*('2-1 采购订单物料明细表报表导出'!$D:$D=$A537),'2-1 采购订单物料明细表报表导出'!$H:$H,0))</f>
        <v>0</v>
      </c>
      <c r="J537" s="46" cm="1">
        <f t="array" ref="J537">SUM(IF((LEFT('2-1 采购订单物料明细表报表导出'!$K:$K,7)=J$1)*('2-1 采购订单物料明细表报表导出'!$D:$D=$A537),'2-1 采购订单物料明细表报表导出'!$H:$H,0))</f>
        <v>0</v>
      </c>
      <c r="K537" s="46" cm="1">
        <f t="array" ref="K537">SUM(IF((LEFT('2-1 采购订单物料明细表报表导出'!$K:$K,7)=K$1)*('2-1 采购订单物料明细表报表导出'!$D:$D=$A537),'2-1 采购订单物料明细表报表导出'!$H:$H,0))</f>
        <v>0</v>
      </c>
      <c r="L537" s="46" cm="1">
        <f t="array" ref="L537">SUM(IF((LEFT('2-1 采购订单物料明细表报表导出'!$K:$K,7)=L$1)*('2-1 采购订单物料明细表报表导出'!$D:$D=$A537),'2-1 采购订单物料明细表报表导出'!$H:$H,0))</f>
        <v>0</v>
      </c>
      <c r="M537" s="46" cm="1">
        <f t="array" ref="M537">SUM(IF((LEFT('2-1 采购订单物料明细表报表导出'!$K:$K,7)=M$1)*('2-1 采购订单物料明细表报表导出'!$D:$D=$A537),'2-1 采购订单物料明细表报表导出'!$H:$H,0))</f>
        <v>0</v>
      </c>
      <c r="N537" s="46" cm="1">
        <f t="array" ref="N537">SUM(IF((LEFT('2-1 采购订单物料明细表报表导出'!$K:$K,7)=N$1)*('2-1 采购订单物料明细表报表导出'!$D:$D=$A537),'2-1 采购订单物料明细表报表导出'!$H:$H,0))</f>
        <v>0</v>
      </c>
      <c r="O537" s="46" cm="1">
        <f t="array" ref="O537">SUM(IF((LEFT('2-1 采购订单物料明细表报表导出'!$K:$K,7)=O$1)*('2-1 采购订单物料明细表报表导出'!$D:$D=$A537),'2-1 采购订单物料明细表报表导出'!$H:$H,0))</f>
        <v>0</v>
      </c>
    </row>
    <row r="538" ht="16.5" spans="1:15">
      <c r="A538" s="17" t="s">
        <v>3940</v>
      </c>
      <c r="B538" s="47" t="s">
        <v>1711</v>
      </c>
      <c r="C538" s="48" t="s">
        <v>3935</v>
      </c>
      <c r="D538" s="46" cm="1">
        <f t="array" ref="D538">SUM(IF((LEFT('2-1 采购订单物料明细表报表导出'!$K:$K,7)=D$1)*('2-1 采购订单物料明细表报表导出'!$D:$D=$A538),'2-1 采购订单物料明细表报表导出'!$H:$H,0))</f>
        <v>0</v>
      </c>
      <c r="E538" s="46" cm="1">
        <f t="array" ref="E538">SUM(IF((LEFT('2-1 采购订单物料明细表报表导出'!$K:$K,7)=E$1)*('2-1 采购订单物料明细表报表导出'!$D:$D=$A538),'2-1 采购订单物料明细表报表导出'!$H:$H,0))</f>
        <v>0</v>
      </c>
      <c r="F538" s="46" cm="1">
        <f t="array" ref="F538">SUM(IF((LEFT('2-1 采购订单物料明细表报表导出'!$K:$K,7)=F$1)*('2-1 采购订单物料明细表报表导出'!$D:$D=$A538),'2-1 采购订单物料明细表报表导出'!$H:$H,0))</f>
        <v>0</v>
      </c>
      <c r="G538" s="46" cm="1">
        <f t="array" ref="G538">SUM(IF((LEFT('2-1 采购订单物料明细表报表导出'!$K:$K,7)=G$1)*('2-1 采购订单物料明细表报表导出'!$D:$D=$A538),'2-1 采购订单物料明细表报表导出'!$H:$H,0))</f>
        <v>0</v>
      </c>
      <c r="H538" s="46" cm="1">
        <f t="array" ref="H538">SUM(IF((LEFT('2-1 采购订单物料明细表报表导出'!$K:$K,7)=H$1)*('2-1 采购订单物料明细表报表导出'!$D:$D=$A538),'2-1 采购订单物料明细表报表导出'!$H:$H,0))</f>
        <v>0</v>
      </c>
      <c r="I538" s="46" cm="1">
        <f t="array" ref="I538">SUM(IF((LEFT('2-1 采购订单物料明细表报表导出'!$K:$K,7)=I$1)*('2-1 采购订单物料明细表报表导出'!$D:$D=$A538),'2-1 采购订单物料明细表报表导出'!$H:$H,0))</f>
        <v>0</v>
      </c>
      <c r="J538" s="46" cm="1">
        <f t="array" ref="J538">SUM(IF((LEFT('2-1 采购订单物料明细表报表导出'!$K:$K,7)=J$1)*('2-1 采购订单物料明细表报表导出'!$D:$D=$A538),'2-1 采购订单物料明细表报表导出'!$H:$H,0))</f>
        <v>0</v>
      </c>
      <c r="K538" s="46" cm="1">
        <f t="array" ref="K538">SUM(IF((LEFT('2-1 采购订单物料明细表报表导出'!$K:$K,7)=K$1)*('2-1 采购订单物料明细表报表导出'!$D:$D=$A538),'2-1 采购订单物料明细表报表导出'!$H:$H,0))</f>
        <v>0</v>
      </c>
      <c r="L538" s="46" cm="1">
        <f t="array" ref="L538">SUM(IF((LEFT('2-1 采购订单物料明细表报表导出'!$K:$K,7)=L$1)*('2-1 采购订单物料明细表报表导出'!$D:$D=$A538),'2-1 采购订单物料明细表报表导出'!$H:$H,0))</f>
        <v>0</v>
      </c>
      <c r="M538" s="46" cm="1">
        <f t="array" ref="M538">SUM(IF((LEFT('2-1 采购订单物料明细表报表导出'!$K:$K,7)=M$1)*('2-1 采购订单物料明细表报表导出'!$D:$D=$A538),'2-1 采购订单物料明细表报表导出'!$H:$H,0))</f>
        <v>0</v>
      </c>
      <c r="N538" s="46" cm="1">
        <f t="array" ref="N538">SUM(IF((LEFT('2-1 采购订单物料明细表报表导出'!$K:$K,7)=N$1)*('2-1 采购订单物料明细表报表导出'!$D:$D=$A538),'2-1 采购订单物料明细表报表导出'!$H:$H,0))</f>
        <v>0</v>
      </c>
      <c r="O538" s="46" cm="1">
        <f t="array" ref="O538">SUM(IF((LEFT('2-1 采购订单物料明细表报表导出'!$K:$K,7)=O$1)*('2-1 采购订单物料明细表报表导出'!$D:$D=$A538),'2-1 采购订单物料明细表报表导出'!$H:$H,0))</f>
        <v>0</v>
      </c>
    </row>
    <row r="539" ht="16.5" spans="1:15">
      <c r="A539" s="17" t="s">
        <v>3941</v>
      </c>
      <c r="B539" s="47" t="s">
        <v>1711</v>
      </c>
      <c r="C539" s="48" t="s">
        <v>3935</v>
      </c>
      <c r="D539" s="46" cm="1">
        <f t="array" ref="D539">SUM(IF((LEFT('2-1 采购订单物料明细表报表导出'!$K:$K,7)=D$1)*('2-1 采购订单物料明细表报表导出'!$D:$D=$A539),'2-1 采购订单物料明细表报表导出'!$H:$H,0))</f>
        <v>0</v>
      </c>
      <c r="E539" s="46" cm="1">
        <f t="array" ref="E539">SUM(IF((LEFT('2-1 采购订单物料明细表报表导出'!$K:$K,7)=E$1)*('2-1 采购订单物料明细表报表导出'!$D:$D=$A539),'2-1 采购订单物料明细表报表导出'!$H:$H,0))</f>
        <v>0</v>
      </c>
      <c r="F539" s="46" cm="1">
        <f t="array" ref="F539">SUM(IF((LEFT('2-1 采购订单物料明细表报表导出'!$K:$K,7)=F$1)*('2-1 采购订单物料明细表报表导出'!$D:$D=$A539),'2-1 采购订单物料明细表报表导出'!$H:$H,0))</f>
        <v>0</v>
      </c>
      <c r="G539" s="46" cm="1">
        <f t="array" ref="G539">SUM(IF((LEFT('2-1 采购订单物料明细表报表导出'!$K:$K,7)=G$1)*('2-1 采购订单物料明细表报表导出'!$D:$D=$A539),'2-1 采购订单物料明细表报表导出'!$H:$H,0))</f>
        <v>0</v>
      </c>
      <c r="H539" s="46" cm="1">
        <f t="array" ref="H539">SUM(IF((LEFT('2-1 采购订单物料明细表报表导出'!$K:$K,7)=H$1)*('2-1 采购订单物料明细表报表导出'!$D:$D=$A539),'2-1 采购订单物料明细表报表导出'!$H:$H,0))</f>
        <v>0</v>
      </c>
      <c r="I539" s="46" cm="1">
        <f t="array" ref="I539">SUM(IF((LEFT('2-1 采购订单物料明细表报表导出'!$K:$K,7)=I$1)*('2-1 采购订单物料明细表报表导出'!$D:$D=$A539),'2-1 采购订单物料明细表报表导出'!$H:$H,0))</f>
        <v>0</v>
      </c>
      <c r="J539" s="46" cm="1">
        <f t="array" ref="J539">SUM(IF((LEFT('2-1 采购订单物料明细表报表导出'!$K:$K,7)=J$1)*('2-1 采购订单物料明细表报表导出'!$D:$D=$A539),'2-1 采购订单物料明细表报表导出'!$H:$H,0))</f>
        <v>0</v>
      </c>
      <c r="K539" s="46" cm="1">
        <f t="array" ref="K539">SUM(IF((LEFT('2-1 采购订单物料明细表报表导出'!$K:$K,7)=K$1)*('2-1 采购订单物料明细表报表导出'!$D:$D=$A539),'2-1 采购订单物料明细表报表导出'!$H:$H,0))</f>
        <v>0</v>
      </c>
      <c r="L539" s="46" cm="1">
        <f t="array" ref="L539">SUM(IF((LEFT('2-1 采购订单物料明细表报表导出'!$K:$K,7)=L$1)*('2-1 采购订单物料明细表报表导出'!$D:$D=$A539),'2-1 采购订单物料明细表报表导出'!$H:$H,0))</f>
        <v>0</v>
      </c>
      <c r="M539" s="46" cm="1">
        <f t="array" ref="M539">SUM(IF((LEFT('2-1 采购订单物料明细表报表导出'!$K:$K,7)=M$1)*('2-1 采购订单物料明细表报表导出'!$D:$D=$A539),'2-1 采购订单物料明细表报表导出'!$H:$H,0))</f>
        <v>0</v>
      </c>
      <c r="N539" s="46" cm="1">
        <f t="array" ref="N539">SUM(IF((LEFT('2-1 采购订单物料明细表报表导出'!$K:$K,7)=N$1)*('2-1 采购订单物料明细表报表导出'!$D:$D=$A539),'2-1 采购订单物料明细表报表导出'!$H:$H,0))</f>
        <v>0</v>
      </c>
      <c r="O539" s="46" cm="1">
        <f t="array" ref="O539">SUM(IF((LEFT('2-1 采购订单物料明细表报表导出'!$K:$K,7)=O$1)*('2-1 采购订单物料明细表报表导出'!$D:$D=$A539),'2-1 采购订单物料明细表报表导出'!$H:$H,0))</f>
        <v>0</v>
      </c>
    </row>
    <row r="540" ht="16.5" spans="1:15">
      <c r="A540" s="17" t="s">
        <v>3942</v>
      </c>
      <c r="B540" s="47" t="s">
        <v>1711</v>
      </c>
      <c r="C540" s="48" t="s">
        <v>3935</v>
      </c>
      <c r="D540" s="46" cm="1">
        <f t="array" ref="D540">SUM(IF((LEFT('2-1 采购订单物料明细表报表导出'!$K:$K,7)=D$1)*('2-1 采购订单物料明细表报表导出'!$D:$D=$A540),'2-1 采购订单物料明细表报表导出'!$H:$H,0))</f>
        <v>0</v>
      </c>
      <c r="E540" s="46" cm="1">
        <f t="array" ref="E540">SUM(IF((LEFT('2-1 采购订单物料明细表报表导出'!$K:$K,7)=E$1)*('2-1 采购订单物料明细表报表导出'!$D:$D=$A540),'2-1 采购订单物料明细表报表导出'!$H:$H,0))</f>
        <v>0</v>
      </c>
      <c r="F540" s="46" cm="1">
        <f t="array" ref="F540">SUM(IF((LEFT('2-1 采购订单物料明细表报表导出'!$K:$K,7)=F$1)*('2-1 采购订单物料明细表报表导出'!$D:$D=$A540),'2-1 采购订单物料明细表报表导出'!$H:$H,0))</f>
        <v>0</v>
      </c>
      <c r="G540" s="46" cm="1">
        <f t="array" ref="G540">SUM(IF((LEFT('2-1 采购订单物料明细表报表导出'!$K:$K,7)=G$1)*('2-1 采购订单物料明细表报表导出'!$D:$D=$A540),'2-1 采购订单物料明细表报表导出'!$H:$H,0))</f>
        <v>0</v>
      </c>
      <c r="H540" s="46" cm="1">
        <f t="array" ref="H540">SUM(IF((LEFT('2-1 采购订单物料明细表报表导出'!$K:$K,7)=H$1)*('2-1 采购订单物料明细表报表导出'!$D:$D=$A540),'2-1 采购订单物料明细表报表导出'!$H:$H,0))</f>
        <v>0</v>
      </c>
      <c r="I540" s="46" cm="1">
        <f t="array" ref="I540">SUM(IF((LEFT('2-1 采购订单物料明细表报表导出'!$K:$K,7)=I$1)*('2-1 采购订单物料明细表报表导出'!$D:$D=$A540),'2-1 采购订单物料明细表报表导出'!$H:$H,0))</f>
        <v>0</v>
      </c>
      <c r="J540" s="46" cm="1">
        <f t="array" ref="J540">SUM(IF((LEFT('2-1 采购订单物料明细表报表导出'!$K:$K,7)=J$1)*('2-1 采购订单物料明细表报表导出'!$D:$D=$A540),'2-1 采购订单物料明细表报表导出'!$H:$H,0))</f>
        <v>0</v>
      </c>
      <c r="K540" s="46" cm="1">
        <f t="array" ref="K540">SUM(IF((LEFT('2-1 采购订单物料明细表报表导出'!$K:$K,7)=K$1)*('2-1 采购订单物料明细表报表导出'!$D:$D=$A540),'2-1 采购订单物料明细表报表导出'!$H:$H,0))</f>
        <v>0</v>
      </c>
      <c r="L540" s="46" cm="1">
        <f t="array" ref="L540">SUM(IF((LEFT('2-1 采购订单物料明细表报表导出'!$K:$K,7)=L$1)*('2-1 采购订单物料明细表报表导出'!$D:$D=$A540),'2-1 采购订单物料明细表报表导出'!$H:$H,0))</f>
        <v>0</v>
      </c>
      <c r="M540" s="46" cm="1">
        <f t="array" ref="M540">SUM(IF((LEFT('2-1 采购订单物料明细表报表导出'!$K:$K,7)=M$1)*('2-1 采购订单物料明细表报表导出'!$D:$D=$A540),'2-1 采购订单物料明细表报表导出'!$H:$H,0))</f>
        <v>0</v>
      </c>
      <c r="N540" s="46" cm="1">
        <f t="array" ref="N540">SUM(IF((LEFT('2-1 采购订单物料明细表报表导出'!$K:$K,7)=N$1)*('2-1 采购订单物料明细表报表导出'!$D:$D=$A540),'2-1 采购订单物料明细表报表导出'!$H:$H,0))</f>
        <v>0</v>
      </c>
      <c r="O540" s="46" cm="1">
        <f t="array" ref="O540">SUM(IF((LEFT('2-1 采购订单物料明细表报表导出'!$K:$K,7)=O$1)*('2-1 采购订单物料明细表报表导出'!$D:$D=$A540),'2-1 采购订单物料明细表报表导出'!$H:$H,0))</f>
        <v>0</v>
      </c>
    </row>
    <row r="541" ht="16.5" spans="1:15">
      <c r="A541" s="17" t="s">
        <v>3943</v>
      </c>
      <c r="B541" s="47" t="s">
        <v>1711</v>
      </c>
      <c r="C541" s="48" t="s">
        <v>3935</v>
      </c>
      <c r="D541" s="46" cm="1">
        <f t="array" ref="D541">SUM(IF((LEFT('2-1 采购订单物料明细表报表导出'!$K:$K,7)=D$1)*('2-1 采购订单物料明细表报表导出'!$D:$D=$A541),'2-1 采购订单物料明细表报表导出'!$H:$H,0))</f>
        <v>0</v>
      </c>
      <c r="E541" s="46" cm="1">
        <f t="array" ref="E541">SUM(IF((LEFT('2-1 采购订单物料明细表报表导出'!$K:$K,7)=E$1)*('2-1 采购订单物料明细表报表导出'!$D:$D=$A541),'2-1 采购订单物料明细表报表导出'!$H:$H,0))</f>
        <v>0</v>
      </c>
      <c r="F541" s="46" cm="1">
        <f t="array" ref="F541">SUM(IF((LEFT('2-1 采购订单物料明细表报表导出'!$K:$K,7)=F$1)*('2-1 采购订单物料明细表报表导出'!$D:$D=$A541),'2-1 采购订单物料明细表报表导出'!$H:$H,0))</f>
        <v>0</v>
      </c>
      <c r="G541" s="46" cm="1">
        <f t="array" ref="G541">SUM(IF((LEFT('2-1 采购订单物料明细表报表导出'!$K:$K,7)=G$1)*('2-1 采购订单物料明细表报表导出'!$D:$D=$A541),'2-1 采购订单物料明细表报表导出'!$H:$H,0))</f>
        <v>0</v>
      </c>
      <c r="H541" s="46" cm="1">
        <f t="array" ref="H541">SUM(IF((LEFT('2-1 采购订单物料明细表报表导出'!$K:$K,7)=H$1)*('2-1 采购订单物料明细表报表导出'!$D:$D=$A541),'2-1 采购订单物料明细表报表导出'!$H:$H,0))</f>
        <v>0</v>
      </c>
      <c r="I541" s="46" cm="1">
        <f t="array" ref="I541">SUM(IF((LEFT('2-1 采购订单物料明细表报表导出'!$K:$K,7)=I$1)*('2-1 采购订单物料明细表报表导出'!$D:$D=$A541),'2-1 采购订单物料明细表报表导出'!$H:$H,0))</f>
        <v>0</v>
      </c>
      <c r="J541" s="46" cm="1">
        <f t="array" ref="J541">SUM(IF((LEFT('2-1 采购订单物料明细表报表导出'!$K:$K,7)=J$1)*('2-1 采购订单物料明细表报表导出'!$D:$D=$A541),'2-1 采购订单物料明细表报表导出'!$H:$H,0))</f>
        <v>0</v>
      </c>
      <c r="K541" s="46" cm="1">
        <f t="array" ref="K541">SUM(IF((LEFT('2-1 采购订单物料明细表报表导出'!$K:$K,7)=K$1)*('2-1 采购订单物料明细表报表导出'!$D:$D=$A541),'2-1 采购订单物料明细表报表导出'!$H:$H,0))</f>
        <v>0</v>
      </c>
      <c r="L541" s="46" cm="1">
        <f t="array" ref="L541">SUM(IF((LEFT('2-1 采购订单物料明细表报表导出'!$K:$K,7)=L$1)*('2-1 采购订单物料明细表报表导出'!$D:$D=$A541),'2-1 采购订单物料明细表报表导出'!$H:$H,0))</f>
        <v>0</v>
      </c>
      <c r="M541" s="46" cm="1">
        <f t="array" ref="M541">SUM(IF((LEFT('2-1 采购订单物料明细表报表导出'!$K:$K,7)=M$1)*('2-1 采购订单物料明细表报表导出'!$D:$D=$A541),'2-1 采购订单物料明细表报表导出'!$H:$H,0))</f>
        <v>0</v>
      </c>
      <c r="N541" s="46" cm="1">
        <f t="array" ref="N541">SUM(IF((LEFT('2-1 采购订单物料明细表报表导出'!$K:$K,7)=N$1)*('2-1 采购订单物料明细表报表导出'!$D:$D=$A541),'2-1 采购订单物料明细表报表导出'!$H:$H,0))</f>
        <v>0</v>
      </c>
      <c r="O541" s="46" cm="1">
        <f t="array" ref="O541">SUM(IF((LEFT('2-1 采购订单物料明细表报表导出'!$K:$K,7)=O$1)*('2-1 采购订单物料明细表报表导出'!$D:$D=$A541),'2-1 采购订单物料明细表报表导出'!$H:$H,0))</f>
        <v>0</v>
      </c>
    </row>
    <row r="542" ht="16.5" spans="1:15">
      <c r="A542" s="49" t="s">
        <v>3944</v>
      </c>
      <c r="B542" s="47" t="s">
        <v>1711</v>
      </c>
      <c r="C542" s="48" t="s">
        <v>3935</v>
      </c>
      <c r="D542" s="46" cm="1">
        <f t="array" ref="D542">SUM(IF((LEFT('2-1 采购订单物料明细表报表导出'!$K:$K,7)=D$1)*('2-1 采购订单物料明细表报表导出'!$D:$D=$A542),'2-1 采购订单物料明细表报表导出'!$H:$H,0))</f>
        <v>0</v>
      </c>
      <c r="E542" s="46" cm="1">
        <f t="array" ref="E542">SUM(IF((LEFT('2-1 采购订单物料明细表报表导出'!$K:$K,7)=E$1)*('2-1 采购订单物料明细表报表导出'!$D:$D=$A542),'2-1 采购订单物料明细表报表导出'!$H:$H,0))</f>
        <v>0</v>
      </c>
      <c r="F542" s="46" cm="1">
        <f t="array" ref="F542">SUM(IF((LEFT('2-1 采购订单物料明细表报表导出'!$K:$K,7)=F$1)*('2-1 采购订单物料明细表报表导出'!$D:$D=$A542),'2-1 采购订单物料明细表报表导出'!$H:$H,0))</f>
        <v>0</v>
      </c>
      <c r="G542" s="46" cm="1">
        <f t="array" ref="G542">SUM(IF((LEFT('2-1 采购订单物料明细表报表导出'!$K:$K,7)=G$1)*('2-1 采购订单物料明细表报表导出'!$D:$D=$A542),'2-1 采购订单物料明细表报表导出'!$H:$H,0))</f>
        <v>0</v>
      </c>
      <c r="H542" s="46" cm="1">
        <f t="array" ref="H542">SUM(IF((LEFT('2-1 采购订单物料明细表报表导出'!$K:$K,7)=H$1)*('2-1 采购订单物料明细表报表导出'!$D:$D=$A542),'2-1 采购订单物料明细表报表导出'!$H:$H,0))</f>
        <v>0</v>
      </c>
      <c r="I542" s="46" cm="1">
        <f t="array" ref="I542">SUM(IF((LEFT('2-1 采购订单物料明细表报表导出'!$K:$K,7)=I$1)*('2-1 采购订单物料明细表报表导出'!$D:$D=$A542),'2-1 采购订单物料明细表报表导出'!$H:$H,0))</f>
        <v>0</v>
      </c>
      <c r="J542" s="46" cm="1">
        <f t="array" ref="J542">SUM(IF((LEFT('2-1 采购订单物料明细表报表导出'!$K:$K,7)=J$1)*('2-1 采购订单物料明细表报表导出'!$D:$D=$A542),'2-1 采购订单物料明细表报表导出'!$H:$H,0))</f>
        <v>0</v>
      </c>
      <c r="K542" s="46" cm="1">
        <f t="array" ref="K542">SUM(IF((LEFT('2-1 采购订单物料明细表报表导出'!$K:$K,7)=K$1)*('2-1 采购订单物料明细表报表导出'!$D:$D=$A542),'2-1 采购订单物料明细表报表导出'!$H:$H,0))</f>
        <v>0</v>
      </c>
      <c r="L542" s="46" cm="1">
        <f t="array" ref="L542">SUM(IF((LEFT('2-1 采购订单物料明细表报表导出'!$K:$K,7)=L$1)*('2-1 采购订单物料明细表报表导出'!$D:$D=$A542),'2-1 采购订单物料明细表报表导出'!$H:$H,0))</f>
        <v>0</v>
      </c>
      <c r="M542" s="46" cm="1">
        <f t="array" ref="M542">SUM(IF((LEFT('2-1 采购订单物料明细表报表导出'!$K:$K,7)=M$1)*('2-1 采购订单物料明细表报表导出'!$D:$D=$A542),'2-1 采购订单物料明细表报表导出'!$H:$H,0))</f>
        <v>0</v>
      </c>
      <c r="N542" s="46" cm="1">
        <f t="array" ref="N542">SUM(IF((LEFT('2-1 采购订单物料明细表报表导出'!$K:$K,7)=N$1)*('2-1 采购订单物料明细表报表导出'!$D:$D=$A542),'2-1 采购订单物料明细表报表导出'!$H:$H,0))</f>
        <v>0</v>
      </c>
      <c r="O542" s="46" cm="1">
        <f t="array" ref="O542">SUM(IF((LEFT('2-1 采购订单物料明细表报表导出'!$K:$K,7)=O$1)*('2-1 采购订单物料明细表报表导出'!$D:$D=$A542),'2-1 采购订单物料明细表报表导出'!$H:$H,0))</f>
        <v>0</v>
      </c>
    </row>
    <row r="543" ht="16.5" spans="1:15">
      <c r="A543" s="49" t="s">
        <v>3945</v>
      </c>
      <c r="B543" s="47" t="s">
        <v>1711</v>
      </c>
      <c r="C543" s="48" t="s">
        <v>3935</v>
      </c>
      <c r="D543" s="46" cm="1">
        <f t="array" ref="D543">SUM(IF((LEFT('2-1 采购订单物料明细表报表导出'!$K:$K,7)=D$1)*('2-1 采购订单物料明细表报表导出'!$D:$D=$A543),'2-1 采购订单物料明细表报表导出'!$H:$H,0))</f>
        <v>0</v>
      </c>
      <c r="E543" s="46" cm="1">
        <f t="array" ref="E543">SUM(IF((LEFT('2-1 采购订单物料明细表报表导出'!$K:$K,7)=E$1)*('2-1 采购订单物料明细表报表导出'!$D:$D=$A543),'2-1 采购订单物料明细表报表导出'!$H:$H,0))</f>
        <v>0</v>
      </c>
      <c r="F543" s="46" cm="1">
        <f t="array" ref="F543">SUM(IF((LEFT('2-1 采购订单物料明细表报表导出'!$K:$K,7)=F$1)*('2-1 采购订单物料明细表报表导出'!$D:$D=$A543),'2-1 采购订单物料明细表报表导出'!$H:$H,0))</f>
        <v>0</v>
      </c>
      <c r="G543" s="46" cm="1">
        <f t="array" ref="G543">SUM(IF((LEFT('2-1 采购订单物料明细表报表导出'!$K:$K,7)=G$1)*('2-1 采购订单物料明细表报表导出'!$D:$D=$A543),'2-1 采购订单物料明细表报表导出'!$H:$H,0))</f>
        <v>0</v>
      </c>
      <c r="H543" s="46" cm="1">
        <f t="array" ref="H543">SUM(IF((LEFT('2-1 采购订单物料明细表报表导出'!$K:$K,7)=H$1)*('2-1 采购订单物料明细表报表导出'!$D:$D=$A543),'2-1 采购订单物料明细表报表导出'!$H:$H,0))</f>
        <v>0</v>
      </c>
      <c r="I543" s="46" cm="1">
        <f t="array" ref="I543">SUM(IF((LEFT('2-1 采购订单物料明细表报表导出'!$K:$K,7)=I$1)*('2-1 采购订单物料明细表报表导出'!$D:$D=$A543),'2-1 采购订单物料明细表报表导出'!$H:$H,0))</f>
        <v>0</v>
      </c>
      <c r="J543" s="46" cm="1">
        <f t="array" ref="J543">SUM(IF((LEFT('2-1 采购订单物料明细表报表导出'!$K:$K,7)=J$1)*('2-1 采购订单物料明细表报表导出'!$D:$D=$A543),'2-1 采购订单物料明细表报表导出'!$H:$H,0))</f>
        <v>0</v>
      </c>
      <c r="K543" s="46" cm="1">
        <f t="array" ref="K543">SUM(IF((LEFT('2-1 采购订单物料明细表报表导出'!$K:$K,7)=K$1)*('2-1 采购订单物料明细表报表导出'!$D:$D=$A543),'2-1 采购订单物料明细表报表导出'!$H:$H,0))</f>
        <v>0</v>
      </c>
      <c r="L543" s="46" cm="1">
        <f t="array" ref="L543">SUM(IF((LEFT('2-1 采购订单物料明细表报表导出'!$K:$K,7)=L$1)*('2-1 采购订单物料明细表报表导出'!$D:$D=$A543),'2-1 采购订单物料明细表报表导出'!$H:$H,0))</f>
        <v>0</v>
      </c>
      <c r="M543" s="46" cm="1">
        <f t="array" ref="M543">SUM(IF((LEFT('2-1 采购订单物料明细表报表导出'!$K:$K,7)=M$1)*('2-1 采购订单物料明细表报表导出'!$D:$D=$A543),'2-1 采购订单物料明细表报表导出'!$H:$H,0))</f>
        <v>0</v>
      </c>
      <c r="N543" s="46" cm="1">
        <f t="array" ref="N543">SUM(IF((LEFT('2-1 采购订单物料明细表报表导出'!$K:$K,7)=N$1)*('2-1 采购订单物料明细表报表导出'!$D:$D=$A543),'2-1 采购订单物料明细表报表导出'!$H:$H,0))</f>
        <v>0</v>
      </c>
      <c r="O543" s="46" cm="1">
        <f t="array" ref="O543">SUM(IF((LEFT('2-1 采购订单物料明细表报表导出'!$K:$K,7)=O$1)*('2-1 采购订单物料明细表报表导出'!$D:$D=$A543),'2-1 采购订单物料明细表报表导出'!$H:$H,0))</f>
        <v>0</v>
      </c>
    </row>
    <row r="544" ht="16.5" spans="1:15">
      <c r="A544" s="49" t="s">
        <v>3946</v>
      </c>
      <c r="B544" s="47" t="s">
        <v>1711</v>
      </c>
      <c r="C544" s="48" t="s">
        <v>3935</v>
      </c>
      <c r="D544" s="46" cm="1">
        <f t="array" ref="D544">SUM(IF((LEFT('2-1 采购订单物料明细表报表导出'!$K:$K,7)=D$1)*('2-1 采购订单物料明细表报表导出'!$D:$D=$A544),'2-1 采购订单物料明细表报表导出'!$H:$H,0))</f>
        <v>0</v>
      </c>
      <c r="E544" s="46" cm="1">
        <f t="array" ref="E544">SUM(IF((LEFT('2-1 采购订单物料明细表报表导出'!$K:$K,7)=E$1)*('2-1 采购订单物料明细表报表导出'!$D:$D=$A544),'2-1 采购订单物料明细表报表导出'!$H:$H,0))</f>
        <v>0</v>
      </c>
      <c r="F544" s="46" cm="1">
        <f t="array" ref="F544">SUM(IF((LEFT('2-1 采购订单物料明细表报表导出'!$K:$K,7)=F$1)*('2-1 采购订单物料明细表报表导出'!$D:$D=$A544),'2-1 采购订单物料明细表报表导出'!$H:$H,0))</f>
        <v>0</v>
      </c>
      <c r="G544" s="46" cm="1">
        <f t="array" ref="G544">SUM(IF((LEFT('2-1 采购订单物料明细表报表导出'!$K:$K,7)=G$1)*('2-1 采购订单物料明细表报表导出'!$D:$D=$A544),'2-1 采购订单物料明细表报表导出'!$H:$H,0))</f>
        <v>0</v>
      </c>
      <c r="H544" s="46" cm="1">
        <f t="array" ref="H544">SUM(IF((LEFT('2-1 采购订单物料明细表报表导出'!$K:$K,7)=H$1)*('2-1 采购订单物料明细表报表导出'!$D:$D=$A544),'2-1 采购订单物料明细表报表导出'!$H:$H,0))</f>
        <v>0</v>
      </c>
      <c r="I544" s="46" cm="1">
        <f t="array" ref="I544">SUM(IF((LEFT('2-1 采购订单物料明细表报表导出'!$K:$K,7)=I$1)*('2-1 采购订单物料明细表报表导出'!$D:$D=$A544),'2-1 采购订单物料明细表报表导出'!$H:$H,0))</f>
        <v>0</v>
      </c>
      <c r="J544" s="46" cm="1">
        <f t="array" ref="J544">SUM(IF((LEFT('2-1 采购订单物料明细表报表导出'!$K:$K,7)=J$1)*('2-1 采购订单物料明细表报表导出'!$D:$D=$A544),'2-1 采购订单物料明细表报表导出'!$H:$H,0))</f>
        <v>0</v>
      </c>
      <c r="K544" s="46" cm="1">
        <f t="array" ref="K544">SUM(IF((LEFT('2-1 采购订单物料明细表报表导出'!$K:$K,7)=K$1)*('2-1 采购订单物料明细表报表导出'!$D:$D=$A544),'2-1 采购订单物料明细表报表导出'!$H:$H,0))</f>
        <v>0</v>
      </c>
      <c r="L544" s="46" cm="1">
        <f t="array" ref="L544">SUM(IF((LEFT('2-1 采购订单物料明细表报表导出'!$K:$K,7)=L$1)*('2-1 采购订单物料明细表报表导出'!$D:$D=$A544),'2-1 采购订单物料明细表报表导出'!$H:$H,0))</f>
        <v>0</v>
      </c>
      <c r="M544" s="46" cm="1">
        <f t="array" ref="M544">SUM(IF((LEFT('2-1 采购订单物料明细表报表导出'!$K:$K,7)=M$1)*('2-1 采购订单物料明细表报表导出'!$D:$D=$A544),'2-1 采购订单物料明细表报表导出'!$H:$H,0))</f>
        <v>0</v>
      </c>
      <c r="N544" s="46" cm="1">
        <f t="array" ref="N544">SUM(IF((LEFT('2-1 采购订单物料明细表报表导出'!$K:$K,7)=N$1)*('2-1 采购订单物料明细表报表导出'!$D:$D=$A544),'2-1 采购订单物料明细表报表导出'!$H:$H,0))</f>
        <v>0</v>
      </c>
      <c r="O544" s="46" cm="1">
        <f t="array" ref="O544">SUM(IF((LEFT('2-1 采购订单物料明细表报表导出'!$K:$K,7)=O$1)*('2-1 采购订单物料明细表报表导出'!$D:$D=$A544),'2-1 采购订单物料明细表报表导出'!$H:$H,0))</f>
        <v>0</v>
      </c>
    </row>
    <row r="545" ht="16.5" spans="1:15">
      <c r="A545" s="49" t="s">
        <v>3947</v>
      </c>
      <c r="B545" s="47" t="s">
        <v>1711</v>
      </c>
      <c r="C545" s="48" t="s">
        <v>3935</v>
      </c>
      <c r="D545" s="46" cm="1">
        <f t="array" ref="D545">SUM(IF((LEFT('2-1 采购订单物料明细表报表导出'!$K:$K,7)=D$1)*('2-1 采购订单物料明细表报表导出'!$D:$D=$A545),'2-1 采购订单物料明细表报表导出'!$H:$H,0))</f>
        <v>0</v>
      </c>
      <c r="E545" s="46" cm="1">
        <f t="array" ref="E545">SUM(IF((LEFT('2-1 采购订单物料明细表报表导出'!$K:$K,7)=E$1)*('2-1 采购订单物料明细表报表导出'!$D:$D=$A545),'2-1 采购订单物料明细表报表导出'!$H:$H,0))</f>
        <v>0</v>
      </c>
      <c r="F545" s="46" cm="1">
        <f t="array" ref="F545">SUM(IF((LEFT('2-1 采购订单物料明细表报表导出'!$K:$K,7)=F$1)*('2-1 采购订单物料明细表报表导出'!$D:$D=$A545),'2-1 采购订单物料明细表报表导出'!$H:$H,0))</f>
        <v>0</v>
      </c>
      <c r="G545" s="46" cm="1">
        <f t="array" ref="G545">SUM(IF((LEFT('2-1 采购订单物料明细表报表导出'!$K:$K,7)=G$1)*('2-1 采购订单物料明细表报表导出'!$D:$D=$A545),'2-1 采购订单物料明细表报表导出'!$H:$H,0))</f>
        <v>0</v>
      </c>
      <c r="H545" s="46" cm="1">
        <f t="array" ref="H545">SUM(IF((LEFT('2-1 采购订单物料明细表报表导出'!$K:$K,7)=H$1)*('2-1 采购订单物料明细表报表导出'!$D:$D=$A545),'2-1 采购订单物料明细表报表导出'!$H:$H,0))</f>
        <v>0</v>
      </c>
      <c r="I545" s="46" cm="1">
        <f t="array" ref="I545">SUM(IF((LEFT('2-1 采购订单物料明细表报表导出'!$K:$K,7)=I$1)*('2-1 采购订单物料明细表报表导出'!$D:$D=$A545),'2-1 采购订单物料明细表报表导出'!$H:$H,0))</f>
        <v>0</v>
      </c>
      <c r="J545" s="46" cm="1">
        <f t="array" ref="J545">SUM(IF((LEFT('2-1 采购订单物料明细表报表导出'!$K:$K,7)=J$1)*('2-1 采购订单物料明细表报表导出'!$D:$D=$A545),'2-1 采购订单物料明细表报表导出'!$H:$H,0))</f>
        <v>0</v>
      </c>
      <c r="K545" s="46" cm="1">
        <f t="array" ref="K545">SUM(IF((LEFT('2-1 采购订单物料明细表报表导出'!$K:$K,7)=K$1)*('2-1 采购订单物料明细表报表导出'!$D:$D=$A545),'2-1 采购订单物料明细表报表导出'!$H:$H,0))</f>
        <v>0</v>
      </c>
      <c r="L545" s="46" cm="1">
        <f t="array" ref="L545">SUM(IF((LEFT('2-1 采购订单物料明细表报表导出'!$K:$K,7)=L$1)*('2-1 采购订单物料明细表报表导出'!$D:$D=$A545),'2-1 采购订单物料明细表报表导出'!$H:$H,0))</f>
        <v>0</v>
      </c>
      <c r="M545" s="46" cm="1">
        <f t="array" ref="M545">SUM(IF((LEFT('2-1 采购订单物料明细表报表导出'!$K:$K,7)=M$1)*('2-1 采购订单物料明细表报表导出'!$D:$D=$A545),'2-1 采购订单物料明细表报表导出'!$H:$H,0))</f>
        <v>0</v>
      </c>
      <c r="N545" s="46" cm="1">
        <f t="array" ref="N545">SUM(IF((LEFT('2-1 采购订单物料明细表报表导出'!$K:$K,7)=N$1)*('2-1 采购订单物料明细表报表导出'!$D:$D=$A545),'2-1 采购订单物料明细表报表导出'!$H:$H,0))</f>
        <v>0</v>
      </c>
      <c r="O545" s="46" cm="1">
        <f t="array" ref="O545">SUM(IF((LEFT('2-1 采购订单物料明细表报表导出'!$K:$K,7)=O$1)*('2-1 采购订单物料明细表报表导出'!$D:$D=$A545),'2-1 采购订单物料明细表报表导出'!$H:$H,0))</f>
        <v>0</v>
      </c>
    </row>
    <row r="546" ht="16.5" spans="1:15">
      <c r="A546" s="49" t="s">
        <v>3948</v>
      </c>
      <c r="B546" s="47" t="s">
        <v>1711</v>
      </c>
      <c r="C546" s="48" t="s">
        <v>3935</v>
      </c>
      <c r="D546" s="46" cm="1">
        <f t="array" ref="D546">SUM(IF((LEFT('2-1 采购订单物料明细表报表导出'!$K:$K,7)=D$1)*('2-1 采购订单物料明细表报表导出'!$D:$D=$A546),'2-1 采购订单物料明细表报表导出'!$H:$H,0))</f>
        <v>0</v>
      </c>
      <c r="E546" s="46" cm="1">
        <f t="array" ref="E546">SUM(IF((LEFT('2-1 采购订单物料明细表报表导出'!$K:$K,7)=E$1)*('2-1 采购订单物料明细表报表导出'!$D:$D=$A546),'2-1 采购订单物料明细表报表导出'!$H:$H,0))</f>
        <v>0</v>
      </c>
      <c r="F546" s="46" cm="1">
        <f t="array" ref="F546">SUM(IF((LEFT('2-1 采购订单物料明细表报表导出'!$K:$K,7)=F$1)*('2-1 采购订单物料明细表报表导出'!$D:$D=$A546),'2-1 采购订单物料明细表报表导出'!$H:$H,0))</f>
        <v>0</v>
      </c>
      <c r="G546" s="46" cm="1">
        <f t="array" ref="G546">SUM(IF((LEFT('2-1 采购订单物料明细表报表导出'!$K:$K,7)=G$1)*('2-1 采购订单物料明细表报表导出'!$D:$D=$A546),'2-1 采购订单物料明细表报表导出'!$H:$H,0))</f>
        <v>0</v>
      </c>
      <c r="H546" s="46" cm="1">
        <f t="array" ref="H546">SUM(IF((LEFT('2-1 采购订单物料明细表报表导出'!$K:$K,7)=H$1)*('2-1 采购订单物料明细表报表导出'!$D:$D=$A546),'2-1 采购订单物料明细表报表导出'!$H:$H,0))</f>
        <v>0</v>
      </c>
      <c r="I546" s="46" cm="1">
        <f t="array" ref="I546">SUM(IF((LEFT('2-1 采购订单物料明细表报表导出'!$K:$K,7)=I$1)*('2-1 采购订单物料明细表报表导出'!$D:$D=$A546),'2-1 采购订单物料明细表报表导出'!$H:$H,0))</f>
        <v>0</v>
      </c>
      <c r="J546" s="46" cm="1">
        <f t="array" ref="J546">SUM(IF((LEFT('2-1 采购订单物料明细表报表导出'!$K:$K,7)=J$1)*('2-1 采购订单物料明细表报表导出'!$D:$D=$A546),'2-1 采购订单物料明细表报表导出'!$H:$H,0))</f>
        <v>0</v>
      </c>
      <c r="K546" s="46" cm="1">
        <f t="array" ref="K546">SUM(IF((LEFT('2-1 采购订单物料明细表报表导出'!$K:$K,7)=K$1)*('2-1 采购订单物料明细表报表导出'!$D:$D=$A546),'2-1 采购订单物料明细表报表导出'!$H:$H,0))</f>
        <v>0</v>
      </c>
      <c r="L546" s="46" cm="1">
        <f t="array" ref="L546">SUM(IF((LEFT('2-1 采购订单物料明细表报表导出'!$K:$K,7)=L$1)*('2-1 采购订单物料明细表报表导出'!$D:$D=$A546),'2-1 采购订单物料明细表报表导出'!$H:$H,0))</f>
        <v>0</v>
      </c>
      <c r="M546" s="46" cm="1">
        <f t="array" ref="M546">SUM(IF((LEFT('2-1 采购订单物料明细表报表导出'!$K:$K,7)=M$1)*('2-1 采购订单物料明细表报表导出'!$D:$D=$A546),'2-1 采购订单物料明细表报表导出'!$H:$H,0))</f>
        <v>0</v>
      </c>
      <c r="N546" s="46" cm="1">
        <f t="array" ref="N546">SUM(IF((LEFT('2-1 采购订单物料明细表报表导出'!$K:$K,7)=N$1)*('2-1 采购订单物料明细表报表导出'!$D:$D=$A546),'2-1 采购订单物料明细表报表导出'!$H:$H,0))</f>
        <v>0</v>
      </c>
      <c r="O546" s="46" cm="1">
        <f t="array" ref="O546">SUM(IF((LEFT('2-1 采购订单物料明细表报表导出'!$K:$K,7)=O$1)*('2-1 采购订单物料明细表报表导出'!$D:$D=$A546),'2-1 采购订单物料明细表报表导出'!$H:$H,0))</f>
        <v>0</v>
      </c>
    </row>
    <row r="547" ht="16.5" spans="1:15">
      <c r="A547" s="17" t="s">
        <v>3949</v>
      </c>
      <c r="B547" s="47" t="s">
        <v>1851</v>
      </c>
      <c r="C547" s="48" t="s">
        <v>1852</v>
      </c>
      <c r="D547" s="46" cm="1">
        <f t="array" ref="D547">SUM(IF((LEFT('2-1 采购订单物料明细表报表导出'!$K:$K,7)=D$1)*('2-1 采购订单物料明细表报表导出'!$D:$D=$A547),'2-1 采购订单物料明细表报表导出'!$H:$H,0))</f>
        <v>0</v>
      </c>
      <c r="E547" s="46" cm="1">
        <f t="array" ref="E547">SUM(IF((LEFT('2-1 采购订单物料明细表报表导出'!$K:$K,7)=E$1)*('2-1 采购订单物料明细表报表导出'!$D:$D=$A547),'2-1 采购订单物料明细表报表导出'!$H:$H,0))</f>
        <v>0</v>
      </c>
      <c r="F547" s="46" cm="1">
        <f t="array" ref="F547">SUM(IF((LEFT('2-1 采购订单物料明细表报表导出'!$K:$K,7)=F$1)*('2-1 采购订单物料明细表报表导出'!$D:$D=$A547),'2-1 采购订单物料明细表报表导出'!$H:$H,0))</f>
        <v>0</v>
      </c>
      <c r="G547" s="46" cm="1">
        <f t="array" ref="G547">SUM(IF((LEFT('2-1 采购订单物料明细表报表导出'!$K:$K,7)=G$1)*('2-1 采购订单物料明细表报表导出'!$D:$D=$A547),'2-1 采购订单物料明细表报表导出'!$H:$H,0))</f>
        <v>0</v>
      </c>
      <c r="H547" s="46" cm="1">
        <f t="array" ref="H547">SUM(IF((LEFT('2-1 采购订单物料明细表报表导出'!$K:$K,7)=H$1)*('2-1 采购订单物料明细表报表导出'!$D:$D=$A547),'2-1 采购订单物料明细表报表导出'!$H:$H,0))</f>
        <v>0</v>
      </c>
      <c r="I547" s="46" cm="1">
        <f t="array" ref="I547">SUM(IF((LEFT('2-1 采购订单物料明细表报表导出'!$K:$K,7)=I$1)*('2-1 采购订单物料明细表报表导出'!$D:$D=$A547),'2-1 采购订单物料明细表报表导出'!$H:$H,0))</f>
        <v>0</v>
      </c>
      <c r="J547" s="46" cm="1">
        <f t="array" ref="J547">SUM(IF((LEFT('2-1 采购订单物料明细表报表导出'!$K:$K,7)=J$1)*('2-1 采购订单物料明细表报表导出'!$D:$D=$A547),'2-1 采购订单物料明细表报表导出'!$H:$H,0))</f>
        <v>0</v>
      </c>
      <c r="K547" s="46" cm="1">
        <f t="array" ref="K547">SUM(IF((LEFT('2-1 采购订单物料明细表报表导出'!$K:$K,7)=K$1)*('2-1 采购订单物料明细表报表导出'!$D:$D=$A547),'2-1 采购订单物料明细表报表导出'!$H:$H,0))</f>
        <v>0</v>
      </c>
      <c r="L547" s="46" cm="1">
        <f t="array" ref="L547">SUM(IF((LEFT('2-1 采购订单物料明细表报表导出'!$K:$K,7)=L$1)*('2-1 采购订单物料明细表报表导出'!$D:$D=$A547),'2-1 采购订单物料明细表报表导出'!$H:$H,0))</f>
        <v>0</v>
      </c>
      <c r="M547" s="46" cm="1">
        <f t="array" ref="M547">SUM(IF((LEFT('2-1 采购订单物料明细表报表导出'!$K:$K,7)=M$1)*('2-1 采购订单物料明细表报表导出'!$D:$D=$A547),'2-1 采购订单物料明细表报表导出'!$H:$H,0))</f>
        <v>0</v>
      </c>
      <c r="N547" s="46" cm="1">
        <f t="array" ref="N547">SUM(IF((LEFT('2-1 采购订单物料明细表报表导出'!$K:$K,7)=N$1)*('2-1 采购订单物料明细表报表导出'!$D:$D=$A547),'2-1 采购订单物料明细表报表导出'!$H:$H,0))</f>
        <v>0</v>
      </c>
      <c r="O547" s="46" cm="1">
        <f t="array" ref="O547">SUM(IF((LEFT('2-1 采购订单物料明细表报表导出'!$K:$K,7)=O$1)*('2-1 采购订单物料明细表报表导出'!$D:$D=$A547),'2-1 采购订单物料明细表报表导出'!$H:$H,0))</f>
        <v>0</v>
      </c>
    </row>
    <row r="548" ht="16.5" spans="1:15">
      <c r="A548" s="17" t="s">
        <v>3950</v>
      </c>
      <c r="B548" s="47" t="s">
        <v>1851</v>
      </c>
      <c r="C548" s="48" t="s">
        <v>1852</v>
      </c>
      <c r="D548" s="46" cm="1">
        <f t="array" ref="D548">SUM(IF((LEFT('2-1 采购订单物料明细表报表导出'!$K:$K,7)=D$1)*('2-1 采购订单物料明细表报表导出'!$D:$D=$A548),'2-1 采购订单物料明细表报表导出'!$H:$H,0))</f>
        <v>0</v>
      </c>
      <c r="E548" s="46" cm="1">
        <f t="array" ref="E548">SUM(IF((LEFT('2-1 采购订单物料明细表报表导出'!$K:$K,7)=E$1)*('2-1 采购订单物料明细表报表导出'!$D:$D=$A548),'2-1 采购订单物料明细表报表导出'!$H:$H,0))</f>
        <v>0</v>
      </c>
      <c r="F548" s="46" cm="1">
        <f t="array" ref="F548">SUM(IF((LEFT('2-1 采购订单物料明细表报表导出'!$K:$K,7)=F$1)*('2-1 采购订单物料明细表报表导出'!$D:$D=$A548),'2-1 采购订单物料明细表报表导出'!$H:$H,0))</f>
        <v>0</v>
      </c>
      <c r="G548" s="46" cm="1">
        <f t="array" ref="G548">SUM(IF((LEFT('2-1 采购订单物料明细表报表导出'!$K:$K,7)=G$1)*('2-1 采购订单物料明细表报表导出'!$D:$D=$A548),'2-1 采购订单物料明细表报表导出'!$H:$H,0))</f>
        <v>0</v>
      </c>
      <c r="H548" s="46" cm="1">
        <f t="array" ref="H548">SUM(IF((LEFT('2-1 采购订单物料明细表报表导出'!$K:$K,7)=H$1)*('2-1 采购订单物料明细表报表导出'!$D:$D=$A548),'2-1 采购订单物料明细表报表导出'!$H:$H,0))</f>
        <v>0</v>
      </c>
      <c r="I548" s="46" cm="1">
        <f t="array" ref="I548">SUM(IF((LEFT('2-1 采购订单物料明细表报表导出'!$K:$K,7)=I$1)*('2-1 采购订单物料明细表报表导出'!$D:$D=$A548),'2-1 采购订单物料明细表报表导出'!$H:$H,0))</f>
        <v>0</v>
      </c>
      <c r="J548" s="46" cm="1">
        <f t="array" ref="J548">SUM(IF((LEFT('2-1 采购订单物料明细表报表导出'!$K:$K,7)=J$1)*('2-1 采购订单物料明细表报表导出'!$D:$D=$A548),'2-1 采购订单物料明细表报表导出'!$H:$H,0))</f>
        <v>0</v>
      </c>
      <c r="K548" s="46" cm="1">
        <f t="array" ref="K548">SUM(IF((LEFT('2-1 采购订单物料明细表报表导出'!$K:$K,7)=K$1)*('2-1 采购订单物料明细表报表导出'!$D:$D=$A548),'2-1 采购订单物料明细表报表导出'!$H:$H,0))</f>
        <v>0</v>
      </c>
      <c r="L548" s="46" cm="1">
        <f t="array" ref="L548">SUM(IF((LEFT('2-1 采购订单物料明细表报表导出'!$K:$K,7)=L$1)*('2-1 采购订单物料明细表报表导出'!$D:$D=$A548),'2-1 采购订单物料明细表报表导出'!$H:$H,0))</f>
        <v>0</v>
      </c>
      <c r="M548" s="46" cm="1">
        <f t="array" ref="M548">SUM(IF((LEFT('2-1 采购订单物料明细表报表导出'!$K:$K,7)=M$1)*('2-1 采购订单物料明细表报表导出'!$D:$D=$A548),'2-1 采购订单物料明细表报表导出'!$H:$H,0))</f>
        <v>0</v>
      </c>
      <c r="N548" s="46" cm="1">
        <f t="array" ref="N548">SUM(IF((LEFT('2-1 采购订单物料明细表报表导出'!$K:$K,7)=N$1)*('2-1 采购订单物料明细表报表导出'!$D:$D=$A548),'2-1 采购订单物料明细表报表导出'!$H:$H,0))</f>
        <v>0</v>
      </c>
      <c r="O548" s="46" cm="1">
        <f t="array" ref="O548">SUM(IF((LEFT('2-1 采购订单物料明细表报表导出'!$K:$K,7)=O$1)*('2-1 采购订单物料明细表报表导出'!$D:$D=$A548),'2-1 采购订单物料明细表报表导出'!$H:$H,0))</f>
        <v>0</v>
      </c>
    </row>
    <row r="549" ht="16.5" spans="1:15">
      <c r="A549" s="17" t="s">
        <v>3951</v>
      </c>
      <c r="B549" s="47" t="s">
        <v>1851</v>
      </c>
      <c r="C549" s="48" t="s">
        <v>1852</v>
      </c>
      <c r="D549" s="46" cm="1">
        <f t="array" ref="D549">SUM(IF((LEFT('2-1 采购订单物料明细表报表导出'!$K:$K,7)=D$1)*('2-1 采购订单物料明细表报表导出'!$D:$D=$A549),'2-1 采购订单物料明细表报表导出'!$H:$H,0))</f>
        <v>0</v>
      </c>
      <c r="E549" s="46" cm="1">
        <f t="array" ref="E549">SUM(IF((LEFT('2-1 采购订单物料明细表报表导出'!$K:$K,7)=E$1)*('2-1 采购订单物料明细表报表导出'!$D:$D=$A549),'2-1 采购订单物料明细表报表导出'!$H:$H,0))</f>
        <v>0</v>
      </c>
      <c r="F549" s="46" cm="1">
        <f t="array" ref="F549">SUM(IF((LEFT('2-1 采购订单物料明细表报表导出'!$K:$K,7)=F$1)*('2-1 采购订单物料明细表报表导出'!$D:$D=$A549),'2-1 采购订单物料明细表报表导出'!$H:$H,0))</f>
        <v>0</v>
      </c>
      <c r="G549" s="46" cm="1">
        <f t="array" ref="G549">SUM(IF((LEFT('2-1 采购订单物料明细表报表导出'!$K:$K,7)=G$1)*('2-1 采购订单物料明细表报表导出'!$D:$D=$A549),'2-1 采购订单物料明细表报表导出'!$H:$H,0))</f>
        <v>0</v>
      </c>
      <c r="H549" s="46" cm="1">
        <f t="array" ref="H549">SUM(IF((LEFT('2-1 采购订单物料明细表报表导出'!$K:$K,7)=H$1)*('2-1 采购订单物料明细表报表导出'!$D:$D=$A549),'2-1 采购订单物料明细表报表导出'!$H:$H,0))</f>
        <v>0</v>
      </c>
      <c r="I549" s="46" cm="1">
        <f t="array" ref="I549">SUM(IF((LEFT('2-1 采购订单物料明细表报表导出'!$K:$K,7)=I$1)*('2-1 采购订单物料明细表报表导出'!$D:$D=$A549),'2-1 采购订单物料明细表报表导出'!$H:$H,0))</f>
        <v>0</v>
      </c>
      <c r="J549" s="46" cm="1">
        <f t="array" ref="J549">SUM(IF((LEFT('2-1 采购订单物料明细表报表导出'!$K:$K,7)=J$1)*('2-1 采购订单物料明细表报表导出'!$D:$D=$A549),'2-1 采购订单物料明细表报表导出'!$H:$H,0))</f>
        <v>0</v>
      </c>
      <c r="K549" s="46" cm="1">
        <f t="array" ref="K549">SUM(IF((LEFT('2-1 采购订单物料明细表报表导出'!$K:$K,7)=K$1)*('2-1 采购订单物料明细表报表导出'!$D:$D=$A549),'2-1 采购订单物料明细表报表导出'!$H:$H,0))</f>
        <v>0</v>
      </c>
      <c r="L549" s="46" cm="1">
        <f t="array" ref="L549">SUM(IF((LEFT('2-1 采购订单物料明细表报表导出'!$K:$K,7)=L$1)*('2-1 采购订单物料明细表报表导出'!$D:$D=$A549),'2-1 采购订单物料明细表报表导出'!$H:$H,0))</f>
        <v>0</v>
      </c>
      <c r="M549" s="46" cm="1">
        <f t="array" ref="M549">SUM(IF((LEFT('2-1 采购订单物料明细表报表导出'!$K:$K,7)=M$1)*('2-1 采购订单物料明细表报表导出'!$D:$D=$A549),'2-1 采购订单物料明细表报表导出'!$H:$H,0))</f>
        <v>0</v>
      </c>
      <c r="N549" s="46" cm="1">
        <f t="array" ref="N549">SUM(IF((LEFT('2-1 采购订单物料明细表报表导出'!$K:$K,7)=N$1)*('2-1 采购订单物料明细表报表导出'!$D:$D=$A549),'2-1 采购订单物料明细表报表导出'!$H:$H,0))</f>
        <v>0</v>
      </c>
      <c r="O549" s="46" cm="1">
        <f t="array" ref="O549">SUM(IF((LEFT('2-1 采购订单物料明细表报表导出'!$K:$K,7)=O$1)*('2-1 采购订单物料明细表报表导出'!$D:$D=$A549),'2-1 采购订单物料明细表报表导出'!$H:$H,0))</f>
        <v>0</v>
      </c>
    </row>
    <row r="550" ht="16.5" spans="1:15">
      <c r="A550" s="17" t="s">
        <v>3952</v>
      </c>
      <c r="B550" s="47" t="s">
        <v>1851</v>
      </c>
      <c r="C550" s="48" t="s">
        <v>1852</v>
      </c>
      <c r="D550" s="46" cm="1">
        <f t="array" ref="D550">SUM(IF((LEFT('2-1 采购订单物料明细表报表导出'!$K:$K,7)=D$1)*('2-1 采购订单物料明细表报表导出'!$D:$D=$A550),'2-1 采购订单物料明细表报表导出'!$H:$H,0))</f>
        <v>0</v>
      </c>
      <c r="E550" s="46" cm="1">
        <f t="array" ref="E550">SUM(IF((LEFT('2-1 采购订单物料明细表报表导出'!$K:$K,7)=E$1)*('2-1 采购订单物料明细表报表导出'!$D:$D=$A550),'2-1 采购订单物料明细表报表导出'!$H:$H,0))</f>
        <v>0</v>
      </c>
      <c r="F550" s="46" cm="1">
        <f t="array" ref="F550">SUM(IF((LEFT('2-1 采购订单物料明细表报表导出'!$K:$K,7)=F$1)*('2-1 采购订单物料明细表报表导出'!$D:$D=$A550),'2-1 采购订单物料明细表报表导出'!$H:$H,0))</f>
        <v>0</v>
      </c>
      <c r="G550" s="46" cm="1">
        <f t="array" ref="G550">SUM(IF((LEFT('2-1 采购订单物料明细表报表导出'!$K:$K,7)=G$1)*('2-1 采购订单物料明细表报表导出'!$D:$D=$A550),'2-1 采购订单物料明细表报表导出'!$H:$H,0))</f>
        <v>0</v>
      </c>
      <c r="H550" s="46" cm="1">
        <f t="array" ref="H550">SUM(IF((LEFT('2-1 采购订单物料明细表报表导出'!$K:$K,7)=H$1)*('2-1 采购订单物料明细表报表导出'!$D:$D=$A550),'2-1 采购订单物料明细表报表导出'!$H:$H,0))</f>
        <v>0</v>
      </c>
      <c r="I550" s="46" cm="1">
        <f t="array" ref="I550">SUM(IF((LEFT('2-1 采购订单物料明细表报表导出'!$K:$K,7)=I$1)*('2-1 采购订单物料明细表报表导出'!$D:$D=$A550),'2-1 采购订单物料明细表报表导出'!$H:$H,0))</f>
        <v>0</v>
      </c>
      <c r="J550" s="46" cm="1">
        <f t="array" ref="J550">SUM(IF((LEFT('2-1 采购订单物料明细表报表导出'!$K:$K,7)=J$1)*('2-1 采购订单物料明细表报表导出'!$D:$D=$A550),'2-1 采购订单物料明细表报表导出'!$H:$H,0))</f>
        <v>0</v>
      </c>
      <c r="K550" s="46" cm="1">
        <f t="array" ref="K550">SUM(IF((LEFT('2-1 采购订单物料明细表报表导出'!$K:$K,7)=K$1)*('2-1 采购订单物料明细表报表导出'!$D:$D=$A550),'2-1 采购订单物料明细表报表导出'!$H:$H,0))</f>
        <v>0</v>
      </c>
      <c r="L550" s="46" cm="1">
        <f t="array" ref="L550">SUM(IF((LEFT('2-1 采购订单物料明细表报表导出'!$K:$K,7)=L$1)*('2-1 采购订单物料明细表报表导出'!$D:$D=$A550),'2-1 采购订单物料明细表报表导出'!$H:$H,0))</f>
        <v>0</v>
      </c>
      <c r="M550" s="46" cm="1">
        <f t="array" ref="M550">SUM(IF((LEFT('2-1 采购订单物料明细表报表导出'!$K:$K,7)=M$1)*('2-1 采购订单物料明细表报表导出'!$D:$D=$A550),'2-1 采购订单物料明细表报表导出'!$H:$H,0))</f>
        <v>0</v>
      </c>
      <c r="N550" s="46" cm="1">
        <f t="array" ref="N550">SUM(IF((LEFT('2-1 采购订单物料明细表报表导出'!$K:$K,7)=N$1)*('2-1 采购订单物料明细表报表导出'!$D:$D=$A550),'2-1 采购订单物料明细表报表导出'!$H:$H,0))</f>
        <v>0</v>
      </c>
      <c r="O550" s="46" cm="1">
        <f t="array" ref="O550">SUM(IF((LEFT('2-1 采购订单物料明细表报表导出'!$K:$K,7)=O$1)*('2-1 采购订单物料明细表报表导出'!$D:$D=$A550),'2-1 采购订单物料明细表报表导出'!$H:$H,0))</f>
        <v>0</v>
      </c>
    </row>
    <row r="551" ht="16.5" spans="1:15">
      <c r="A551" s="17" t="s">
        <v>3953</v>
      </c>
      <c r="B551" s="47" t="s">
        <v>1851</v>
      </c>
      <c r="C551" s="48" t="s">
        <v>1852</v>
      </c>
      <c r="D551" s="46" cm="1">
        <f t="array" ref="D551">SUM(IF((LEFT('2-1 采购订单物料明细表报表导出'!$K:$K,7)=D$1)*('2-1 采购订单物料明细表报表导出'!$D:$D=$A551),'2-1 采购订单物料明细表报表导出'!$H:$H,0))</f>
        <v>0</v>
      </c>
      <c r="E551" s="46" cm="1">
        <f t="array" ref="E551">SUM(IF((LEFT('2-1 采购订单物料明细表报表导出'!$K:$K,7)=E$1)*('2-1 采购订单物料明细表报表导出'!$D:$D=$A551),'2-1 采购订单物料明细表报表导出'!$H:$H,0))</f>
        <v>0</v>
      </c>
      <c r="F551" s="46" cm="1">
        <f t="array" ref="F551">SUM(IF((LEFT('2-1 采购订单物料明细表报表导出'!$K:$K,7)=F$1)*('2-1 采购订单物料明细表报表导出'!$D:$D=$A551),'2-1 采购订单物料明细表报表导出'!$H:$H,0))</f>
        <v>0</v>
      </c>
      <c r="G551" s="46" cm="1">
        <f t="array" ref="G551">SUM(IF((LEFT('2-1 采购订单物料明细表报表导出'!$K:$K,7)=G$1)*('2-1 采购订单物料明细表报表导出'!$D:$D=$A551),'2-1 采购订单物料明细表报表导出'!$H:$H,0))</f>
        <v>0</v>
      </c>
      <c r="H551" s="46" cm="1">
        <f t="array" ref="H551">SUM(IF((LEFT('2-1 采购订单物料明细表报表导出'!$K:$K,7)=H$1)*('2-1 采购订单物料明细表报表导出'!$D:$D=$A551),'2-1 采购订单物料明细表报表导出'!$H:$H,0))</f>
        <v>0</v>
      </c>
      <c r="I551" s="46" cm="1">
        <f t="array" ref="I551">SUM(IF((LEFT('2-1 采购订单物料明细表报表导出'!$K:$K,7)=I$1)*('2-1 采购订单物料明细表报表导出'!$D:$D=$A551),'2-1 采购订单物料明细表报表导出'!$H:$H,0))</f>
        <v>0</v>
      </c>
      <c r="J551" s="46" cm="1">
        <f t="array" ref="J551">SUM(IF((LEFT('2-1 采购订单物料明细表报表导出'!$K:$K,7)=J$1)*('2-1 采购订单物料明细表报表导出'!$D:$D=$A551),'2-1 采购订单物料明细表报表导出'!$H:$H,0))</f>
        <v>0</v>
      </c>
      <c r="K551" s="46" cm="1">
        <f t="array" ref="K551">SUM(IF((LEFT('2-1 采购订单物料明细表报表导出'!$K:$K,7)=K$1)*('2-1 采购订单物料明细表报表导出'!$D:$D=$A551),'2-1 采购订单物料明细表报表导出'!$H:$H,0))</f>
        <v>0</v>
      </c>
      <c r="L551" s="46" cm="1">
        <f t="array" ref="L551">SUM(IF((LEFT('2-1 采购订单物料明细表报表导出'!$K:$K,7)=L$1)*('2-1 采购订单物料明细表报表导出'!$D:$D=$A551),'2-1 采购订单物料明细表报表导出'!$H:$H,0))</f>
        <v>0</v>
      </c>
      <c r="M551" s="46" cm="1">
        <f t="array" ref="M551">SUM(IF((LEFT('2-1 采购订单物料明细表报表导出'!$K:$K,7)=M$1)*('2-1 采购订单物料明细表报表导出'!$D:$D=$A551),'2-1 采购订单物料明细表报表导出'!$H:$H,0))</f>
        <v>0</v>
      </c>
      <c r="N551" s="46" cm="1">
        <f t="array" ref="N551">SUM(IF((LEFT('2-1 采购订单物料明细表报表导出'!$K:$K,7)=N$1)*('2-1 采购订单物料明细表报表导出'!$D:$D=$A551),'2-1 采购订单物料明细表报表导出'!$H:$H,0))</f>
        <v>0</v>
      </c>
      <c r="O551" s="46" cm="1">
        <f t="array" ref="O551">SUM(IF((LEFT('2-1 采购订单物料明细表报表导出'!$K:$K,7)=O$1)*('2-1 采购订单物料明细表报表导出'!$D:$D=$A551),'2-1 采购订单物料明细表报表导出'!$H:$H,0))</f>
        <v>0</v>
      </c>
    </row>
    <row r="552" ht="16.5" spans="1:15">
      <c r="A552" s="17" t="s">
        <v>3954</v>
      </c>
      <c r="B552" s="47" t="s">
        <v>1851</v>
      </c>
      <c r="C552" s="48" t="s">
        <v>1852</v>
      </c>
      <c r="D552" s="46" cm="1">
        <f t="array" ref="D552">SUM(IF((LEFT('2-1 采购订单物料明细表报表导出'!$K:$K,7)=D$1)*('2-1 采购订单物料明细表报表导出'!$D:$D=$A552),'2-1 采购订单物料明细表报表导出'!$H:$H,0))</f>
        <v>0</v>
      </c>
      <c r="E552" s="46" cm="1">
        <f t="array" ref="E552">SUM(IF((LEFT('2-1 采购订单物料明细表报表导出'!$K:$K,7)=E$1)*('2-1 采购订单物料明细表报表导出'!$D:$D=$A552),'2-1 采购订单物料明细表报表导出'!$H:$H,0))</f>
        <v>0</v>
      </c>
      <c r="F552" s="46" cm="1">
        <f t="array" ref="F552">SUM(IF((LEFT('2-1 采购订单物料明细表报表导出'!$K:$K,7)=F$1)*('2-1 采购订单物料明细表报表导出'!$D:$D=$A552),'2-1 采购订单物料明细表报表导出'!$H:$H,0))</f>
        <v>0</v>
      </c>
      <c r="G552" s="46" cm="1">
        <f t="array" ref="G552">SUM(IF((LEFT('2-1 采购订单物料明细表报表导出'!$K:$K,7)=G$1)*('2-1 采购订单物料明细表报表导出'!$D:$D=$A552),'2-1 采购订单物料明细表报表导出'!$H:$H,0))</f>
        <v>0</v>
      </c>
      <c r="H552" s="46" cm="1">
        <f t="array" ref="H552">SUM(IF((LEFT('2-1 采购订单物料明细表报表导出'!$K:$K,7)=H$1)*('2-1 采购订单物料明细表报表导出'!$D:$D=$A552),'2-1 采购订单物料明细表报表导出'!$H:$H,0))</f>
        <v>0</v>
      </c>
      <c r="I552" s="46" cm="1">
        <f t="array" ref="I552">SUM(IF((LEFT('2-1 采购订单物料明细表报表导出'!$K:$K,7)=I$1)*('2-1 采购订单物料明细表报表导出'!$D:$D=$A552),'2-1 采购订单物料明细表报表导出'!$H:$H,0))</f>
        <v>0</v>
      </c>
      <c r="J552" s="46" cm="1">
        <f t="array" ref="J552">SUM(IF((LEFT('2-1 采购订单物料明细表报表导出'!$K:$K,7)=J$1)*('2-1 采购订单物料明细表报表导出'!$D:$D=$A552),'2-1 采购订单物料明细表报表导出'!$H:$H,0))</f>
        <v>0</v>
      </c>
      <c r="K552" s="46" cm="1">
        <f t="array" ref="K552">SUM(IF((LEFT('2-1 采购订单物料明细表报表导出'!$K:$K,7)=K$1)*('2-1 采购订单物料明细表报表导出'!$D:$D=$A552),'2-1 采购订单物料明细表报表导出'!$H:$H,0))</f>
        <v>0</v>
      </c>
      <c r="L552" s="46" cm="1">
        <f t="array" ref="L552">SUM(IF((LEFT('2-1 采购订单物料明细表报表导出'!$K:$K,7)=L$1)*('2-1 采购订单物料明细表报表导出'!$D:$D=$A552),'2-1 采购订单物料明细表报表导出'!$H:$H,0))</f>
        <v>0</v>
      </c>
      <c r="M552" s="46" cm="1">
        <f t="array" ref="M552">SUM(IF((LEFT('2-1 采购订单物料明细表报表导出'!$K:$K,7)=M$1)*('2-1 采购订单物料明细表报表导出'!$D:$D=$A552),'2-1 采购订单物料明细表报表导出'!$H:$H,0))</f>
        <v>0</v>
      </c>
      <c r="N552" s="46" cm="1">
        <f t="array" ref="N552">SUM(IF((LEFT('2-1 采购订单物料明细表报表导出'!$K:$K,7)=N$1)*('2-1 采购订单物料明细表报表导出'!$D:$D=$A552),'2-1 采购订单物料明细表报表导出'!$H:$H,0))</f>
        <v>0</v>
      </c>
      <c r="O552" s="46" cm="1">
        <f t="array" ref="O552">SUM(IF((LEFT('2-1 采购订单物料明细表报表导出'!$K:$K,7)=O$1)*('2-1 采购订单物料明细表报表导出'!$D:$D=$A552),'2-1 采购订单物料明细表报表导出'!$H:$H,0))</f>
        <v>0</v>
      </c>
    </row>
    <row r="553" ht="16.5" spans="1:15">
      <c r="A553" s="17" t="s">
        <v>3955</v>
      </c>
      <c r="B553" s="47" t="s">
        <v>1851</v>
      </c>
      <c r="C553" s="48" t="s">
        <v>1852</v>
      </c>
      <c r="D553" s="46" cm="1">
        <f t="array" ref="D553">SUM(IF((LEFT('2-1 采购订单物料明细表报表导出'!$K:$K,7)=D$1)*('2-1 采购订单物料明细表报表导出'!$D:$D=$A553),'2-1 采购订单物料明细表报表导出'!$H:$H,0))</f>
        <v>0</v>
      </c>
      <c r="E553" s="46" cm="1">
        <f t="array" ref="E553">SUM(IF((LEFT('2-1 采购订单物料明细表报表导出'!$K:$K,7)=E$1)*('2-1 采购订单物料明细表报表导出'!$D:$D=$A553),'2-1 采购订单物料明细表报表导出'!$H:$H,0))</f>
        <v>0</v>
      </c>
      <c r="F553" s="46" cm="1">
        <f t="array" ref="F553">SUM(IF((LEFT('2-1 采购订单物料明细表报表导出'!$K:$K,7)=F$1)*('2-1 采购订单物料明细表报表导出'!$D:$D=$A553),'2-1 采购订单物料明细表报表导出'!$H:$H,0))</f>
        <v>0</v>
      </c>
      <c r="G553" s="46" cm="1">
        <f t="array" ref="G553">SUM(IF((LEFT('2-1 采购订单物料明细表报表导出'!$K:$K,7)=G$1)*('2-1 采购订单物料明细表报表导出'!$D:$D=$A553),'2-1 采购订单物料明细表报表导出'!$H:$H,0))</f>
        <v>0</v>
      </c>
      <c r="H553" s="46" cm="1">
        <f t="array" ref="H553">SUM(IF((LEFT('2-1 采购订单物料明细表报表导出'!$K:$K,7)=H$1)*('2-1 采购订单物料明细表报表导出'!$D:$D=$A553),'2-1 采购订单物料明细表报表导出'!$H:$H,0))</f>
        <v>0</v>
      </c>
      <c r="I553" s="46" cm="1">
        <f t="array" ref="I553">SUM(IF((LEFT('2-1 采购订单物料明细表报表导出'!$K:$K,7)=I$1)*('2-1 采购订单物料明细表报表导出'!$D:$D=$A553),'2-1 采购订单物料明细表报表导出'!$H:$H,0))</f>
        <v>0</v>
      </c>
      <c r="J553" s="46" cm="1">
        <f t="array" ref="J553">SUM(IF((LEFT('2-1 采购订单物料明细表报表导出'!$K:$K,7)=J$1)*('2-1 采购订单物料明细表报表导出'!$D:$D=$A553),'2-1 采购订单物料明细表报表导出'!$H:$H,0))</f>
        <v>0</v>
      </c>
      <c r="K553" s="46" cm="1">
        <f t="array" ref="K553">SUM(IF((LEFT('2-1 采购订单物料明细表报表导出'!$K:$K,7)=K$1)*('2-1 采购订单物料明细表报表导出'!$D:$D=$A553),'2-1 采购订单物料明细表报表导出'!$H:$H,0))</f>
        <v>0</v>
      </c>
      <c r="L553" s="46" cm="1">
        <f t="array" ref="L553">SUM(IF((LEFT('2-1 采购订单物料明细表报表导出'!$K:$K,7)=L$1)*('2-1 采购订单物料明细表报表导出'!$D:$D=$A553),'2-1 采购订单物料明细表报表导出'!$H:$H,0))</f>
        <v>0</v>
      </c>
      <c r="M553" s="46" cm="1">
        <f t="array" ref="M553">SUM(IF((LEFT('2-1 采购订单物料明细表报表导出'!$K:$K,7)=M$1)*('2-1 采购订单物料明细表报表导出'!$D:$D=$A553),'2-1 采购订单物料明细表报表导出'!$H:$H,0))</f>
        <v>0</v>
      </c>
      <c r="N553" s="46" cm="1">
        <f t="array" ref="N553">SUM(IF((LEFT('2-1 采购订单物料明细表报表导出'!$K:$K,7)=N$1)*('2-1 采购订单物料明细表报表导出'!$D:$D=$A553),'2-1 采购订单物料明细表报表导出'!$H:$H,0))</f>
        <v>0</v>
      </c>
      <c r="O553" s="46" cm="1">
        <f t="array" ref="O553">SUM(IF((LEFT('2-1 采购订单物料明细表报表导出'!$K:$K,7)=O$1)*('2-1 采购订单物料明细表报表导出'!$D:$D=$A553),'2-1 采购订单物料明细表报表导出'!$H:$H,0))</f>
        <v>0</v>
      </c>
    </row>
    <row r="554" ht="16.5" spans="1:15">
      <c r="A554" s="49" t="s">
        <v>3956</v>
      </c>
      <c r="B554" s="47" t="s">
        <v>1839</v>
      </c>
      <c r="C554" s="48" t="s">
        <v>1840</v>
      </c>
      <c r="D554" s="46" cm="1">
        <f t="array" ref="D554">SUM(IF((LEFT('2-1 采购订单物料明细表报表导出'!$K:$K,7)=D$1)*('2-1 采购订单物料明细表报表导出'!$D:$D=$A554),'2-1 采购订单物料明细表报表导出'!$H:$H,0))</f>
        <v>0</v>
      </c>
      <c r="E554" s="46" cm="1">
        <f t="array" ref="E554">SUM(IF((LEFT('2-1 采购订单物料明细表报表导出'!$K:$K,7)=E$1)*('2-1 采购订单物料明细表报表导出'!$D:$D=$A554),'2-1 采购订单物料明细表报表导出'!$H:$H,0))</f>
        <v>0</v>
      </c>
      <c r="F554" s="46" cm="1">
        <f t="array" ref="F554">SUM(IF((LEFT('2-1 采购订单物料明细表报表导出'!$K:$K,7)=F$1)*('2-1 采购订单物料明细表报表导出'!$D:$D=$A554),'2-1 采购订单物料明细表报表导出'!$H:$H,0))</f>
        <v>0</v>
      </c>
      <c r="G554" s="46" cm="1">
        <f t="array" ref="G554">SUM(IF((LEFT('2-1 采购订单物料明细表报表导出'!$K:$K,7)=G$1)*('2-1 采购订单物料明细表报表导出'!$D:$D=$A554),'2-1 采购订单物料明细表报表导出'!$H:$H,0))</f>
        <v>0</v>
      </c>
      <c r="H554" s="46" cm="1">
        <f t="array" ref="H554">SUM(IF((LEFT('2-1 采购订单物料明细表报表导出'!$K:$K,7)=H$1)*('2-1 采购订单物料明细表报表导出'!$D:$D=$A554),'2-1 采购订单物料明细表报表导出'!$H:$H,0))</f>
        <v>0</v>
      </c>
      <c r="I554" s="46" cm="1">
        <f t="array" ref="I554">SUM(IF((LEFT('2-1 采购订单物料明细表报表导出'!$K:$K,7)=I$1)*('2-1 采购订单物料明细表报表导出'!$D:$D=$A554),'2-1 采购订单物料明细表报表导出'!$H:$H,0))</f>
        <v>0</v>
      </c>
      <c r="J554" s="46" cm="1">
        <f t="array" ref="J554">SUM(IF((LEFT('2-1 采购订单物料明细表报表导出'!$K:$K,7)=J$1)*('2-1 采购订单物料明细表报表导出'!$D:$D=$A554),'2-1 采购订单物料明细表报表导出'!$H:$H,0))</f>
        <v>0</v>
      </c>
      <c r="K554" s="46" cm="1">
        <f t="array" ref="K554">SUM(IF((LEFT('2-1 采购订单物料明细表报表导出'!$K:$K,7)=K$1)*('2-1 采购订单物料明细表报表导出'!$D:$D=$A554),'2-1 采购订单物料明细表报表导出'!$H:$H,0))</f>
        <v>0</v>
      </c>
      <c r="L554" s="46" cm="1">
        <f t="array" ref="L554">SUM(IF((LEFT('2-1 采购订单物料明细表报表导出'!$K:$K,7)=L$1)*('2-1 采购订单物料明细表报表导出'!$D:$D=$A554),'2-1 采购订单物料明细表报表导出'!$H:$H,0))</f>
        <v>0</v>
      </c>
      <c r="M554" s="46" cm="1">
        <f t="array" ref="M554">SUM(IF((LEFT('2-1 采购订单物料明细表报表导出'!$K:$K,7)=M$1)*('2-1 采购订单物料明细表报表导出'!$D:$D=$A554),'2-1 采购订单物料明细表报表导出'!$H:$H,0))</f>
        <v>0</v>
      </c>
      <c r="N554" s="46" cm="1">
        <f t="array" ref="N554">SUM(IF((LEFT('2-1 采购订单物料明细表报表导出'!$K:$K,7)=N$1)*('2-1 采购订单物料明细表报表导出'!$D:$D=$A554),'2-1 采购订单物料明细表报表导出'!$H:$H,0))</f>
        <v>0</v>
      </c>
      <c r="O554" s="46" cm="1">
        <f t="array" ref="O554">SUM(IF((LEFT('2-1 采购订单物料明细表报表导出'!$K:$K,7)=O$1)*('2-1 采购订单物料明细表报表导出'!$D:$D=$A554),'2-1 采购订单物料明细表报表导出'!$H:$H,0))</f>
        <v>0</v>
      </c>
    </row>
    <row r="555" ht="16.5" spans="1:15">
      <c r="A555" s="49" t="s">
        <v>3957</v>
      </c>
      <c r="B555" s="47" t="s">
        <v>1839</v>
      </c>
      <c r="C555" s="48" t="s">
        <v>1840</v>
      </c>
      <c r="D555" s="46" cm="1">
        <f t="array" ref="D555">SUM(IF((LEFT('2-1 采购订单物料明细表报表导出'!$K:$K,7)=D$1)*('2-1 采购订单物料明细表报表导出'!$D:$D=$A555),'2-1 采购订单物料明细表报表导出'!$H:$H,0))</f>
        <v>0</v>
      </c>
      <c r="E555" s="46" cm="1">
        <f t="array" ref="E555">SUM(IF((LEFT('2-1 采购订单物料明细表报表导出'!$K:$K,7)=E$1)*('2-1 采购订单物料明细表报表导出'!$D:$D=$A555),'2-1 采购订单物料明细表报表导出'!$H:$H,0))</f>
        <v>0</v>
      </c>
      <c r="F555" s="46" cm="1">
        <f t="array" ref="F555">SUM(IF((LEFT('2-1 采购订单物料明细表报表导出'!$K:$K,7)=F$1)*('2-1 采购订单物料明细表报表导出'!$D:$D=$A555),'2-1 采购订单物料明细表报表导出'!$H:$H,0))</f>
        <v>0</v>
      </c>
      <c r="G555" s="46" cm="1">
        <f t="array" ref="G555">SUM(IF((LEFT('2-1 采购订单物料明细表报表导出'!$K:$K,7)=G$1)*('2-1 采购订单物料明细表报表导出'!$D:$D=$A555),'2-1 采购订单物料明细表报表导出'!$H:$H,0))</f>
        <v>0</v>
      </c>
      <c r="H555" s="46" cm="1">
        <f t="array" ref="H555">SUM(IF((LEFT('2-1 采购订单物料明细表报表导出'!$K:$K,7)=H$1)*('2-1 采购订单物料明细表报表导出'!$D:$D=$A555),'2-1 采购订单物料明细表报表导出'!$H:$H,0))</f>
        <v>0</v>
      </c>
      <c r="I555" s="46" cm="1">
        <f t="array" ref="I555">SUM(IF((LEFT('2-1 采购订单物料明细表报表导出'!$K:$K,7)=I$1)*('2-1 采购订单物料明细表报表导出'!$D:$D=$A555),'2-1 采购订单物料明细表报表导出'!$H:$H,0))</f>
        <v>0</v>
      </c>
      <c r="J555" s="46" cm="1">
        <f t="array" ref="J555">SUM(IF((LEFT('2-1 采购订单物料明细表报表导出'!$K:$K,7)=J$1)*('2-1 采购订单物料明细表报表导出'!$D:$D=$A555),'2-1 采购订单物料明细表报表导出'!$H:$H,0))</f>
        <v>0</v>
      </c>
      <c r="K555" s="46" cm="1">
        <f t="array" ref="K555">SUM(IF((LEFT('2-1 采购订单物料明细表报表导出'!$K:$K,7)=K$1)*('2-1 采购订单物料明细表报表导出'!$D:$D=$A555),'2-1 采购订单物料明细表报表导出'!$H:$H,0))</f>
        <v>0</v>
      </c>
      <c r="L555" s="46" cm="1">
        <f t="array" ref="L555">SUM(IF((LEFT('2-1 采购订单物料明细表报表导出'!$K:$K,7)=L$1)*('2-1 采购订单物料明细表报表导出'!$D:$D=$A555),'2-1 采购订单物料明细表报表导出'!$H:$H,0))</f>
        <v>0</v>
      </c>
      <c r="M555" s="46" cm="1">
        <f t="array" ref="M555">SUM(IF((LEFT('2-1 采购订单物料明细表报表导出'!$K:$K,7)=M$1)*('2-1 采购订单物料明细表报表导出'!$D:$D=$A555),'2-1 采购订单物料明细表报表导出'!$H:$H,0))</f>
        <v>0</v>
      </c>
      <c r="N555" s="46" cm="1">
        <f t="array" ref="N555">SUM(IF((LEFT('2-1 采购订单物料明细表报表导出'!$K:$K,7)=N$1)*('2-1 采购订单物料明细表报表导出'!$D:$D=$A555),'2-1 采购订单物料明细表报表导出'!$H:$H,0))</f>
        <v>0</v>
      </c>
      <c r="O555" s="46" cm="1">
        <f t="array" ref="O555">SUM(IF((LEFT('2-1 采购订单物料明细表报表导出'!$K:$K,7)=O$1)*('2-1 采购订单物料明细表报表导出'!$D:$D=$A555),'2-1 采购订单物料明细表报表导出'!$H:$H,0))</f>
        <v>0</v>
      </c>
    </row>
    <row r="556" ht="16.5" spans="1:15">
      <c r="A556" s="49" t="s">
        <v>3958</v>
      </c>
      <c r="B556" s="47" t="s">
        <v>1839</v>
      </c>
      <c r="C556" s="48" t="s">
        <v>1840</v>
      </c>
      <c r="D556" s="46" cm="1">
        <f t="array" ref="D556">SUM(IF((LEFT('2-1 采购订单物料明细表报表导出'!$K:$K,7)=D$1)*('2-1 采购订单物料明细表报表导出'!$D:$D=$A556),'2-1 采购订单物料明细表报表导出'!$H:$H,0))</f>
        <v>0</v>
      </c>
      <c r="E556" s="46" cm="1">
        <f t="array" ref="E556">SUM(IF((LEFT('2-1 采购订单物料明细表报表导出'!$K:$K,7)=E$1)*('2-1 采购订单物料明细表报表导出'!$D:$D=$A556),'2-1 采购订单物料明细表报表导出'!$H:$H,0))</f>
        <v>0</v>
      </c>
      <c r="F556" s="46" cm="1">
        <f t="array" ref="F556">SUM(IF((LEFT('2-1 采购订单物料明细表报表导出'!$K:$K,7)=F$1)*('2-1 采购订单物料明细表报表导出'!$D:$D=$A556),'2-1 采购订单物料明细表报表导出'!$H:$H,0))</f>
        <v>0</v>
      </c>
      <c r="G556" s="46" cm="1">
        <f t="array" ref="G556">SUM(IF((LEFT('2-1 采购订单物料明细表报表导出'!$K:$K,7)=G$1)*('2-1 采购订单物料明细表报表导出'!$D:$D=$A556),'2-1 采购订单物料明细表报表导出'!$H:$H,0))</f>
        <v>0</v>
      </c>
      <c r="H556" s="46" cm="1">
        <f t="array" ref="H556">SUM(IF((LEFT('2-1 采购订单物料明细表报表导出'!$K:$K,7)=H$1)*('2-1 采购订单物料明细表报表导出'!$D:$D=$A556),'2-1 采购订单物料明细表报表导出'!$H:$H,0))</f>
        <v>0</v>
      </c>
      <c r="I556" s="46" cm="1">
        <f t="array" ref="I556">SUM(IF((LEFT('2-1 采购订单物料明细表报表导出'!$K:$K,7)=I$1)*('2-1 采购订单物料明细表报表导出'!$D:$D=$A556),'2-1 采购订单物料明细表报表导出'!$H:$H,0))</f>
        <v>0</v>
      </c>
      <c r="J556" s="46" cm="1">
        <f t="array" ref="J556">SUM(IF((LEFT('2-1 采购订单物料明细表报表导出'!$K:$K,7)=J$1)*('2-1 采购订单物料明细表报表导出'!$D:$D=$A556),'2-1 采购订单物料明细表报表导出'!$H:$H,0))</f>
        <v>0</v>
      </c>
      <c r="K556" s="46" cm="1">
        <f t="array" ref="K556">SUM(IF((LEFT('2-1 采购订单物料明细表报表导出'!$K:$K,7)=K$1)*('2-1 采购订单物料明细表报表导出'!$D:$D=$A556),'2-1 采购订单物料明细表报表导出'!$H:$H,0))</f>
        <v>0</v>
      </c>
      <c r="L556" s="46" cm="1">
        <f t="array" ref="L556">SUM(IF((LEFT('2-1 采购订单物料明细表报表导出'!$K:$K,7)=L$1)*('2-1 采购订单物料明细表报表导出'!$D:$D=$A556),'2-1 采购订单物料明细表报表导出'!$H:$H,0))</f>
        <v>0</v>
      </c>
      <c r="M556" s="46" cm="1">
        <f t="array" ref="M556">SUM(IF((LEFT('2-1 采购订单物料明细表报表导出'!$K:$K,7)=M$1)*('2-1 采购订单物料明细表报表导出'!$D:$D=$A556),'2-1 采购订单物料明细表报表导出'!$H:$H,0))</f>
        <v>0</v>
      </c>
      <c r="N556" s="46" cm="1">
        <f t="array" ref="N556">SUM(IF((LEFT('2-1 采购订单物料明细表报表导出'!$K:$K,7)=N$1)*('2-1 采购订单物料明细表报表导出'!$D:$D=$A556),'2-1 采购订单物料明细表报表导出'!$H:$H,0))</f>
        <v>0</v>
      </c>
      <c r="O556" s="46" cm="1">
        <f t="array" ref="O556">SUM(IF((LEFT('2-1 采购订单物料明细表报表导出'!$K:$K,7)=O$1)*('2-1 采购订单物料明细表报表导出'!$D:$D=$A556),'2-1 采购订单物料明细表报表导出'!$H:$H,0))</f>
        <v>0</v>
      </c>
    </row>
    <row r="557" ht="16.5" spans="1:15">
      <c r="A557" s="49" t="s">
        <v>3959</v>
      </c>
      <c r="B557" s="47" t="s">
        <v>1839</v>
      </c>
      <c r="C557" s="48" t="s">
        <v>1840</v>
      </c>
      <c r="D557" s="46" cm="1">
        <f t="array" ref="D557">SUM(IF((LEFT('2-1 采购订单物料明细表报表导出'!$K:$K,7)=D$1)*('2-1 采购订单物料明细表报表导出'!$D:$D=$A557),'2-1 采购订单物料明细表报表导出'!$H:$H,0))</f>
        <v>0</v>
      </c>
      <c r="E557" s="46" cm="1">
        <f t="array" ref="E557">SUM(IF((LEFT('2-1 采购订单物料明细表报表导出'!$K:$K,7)=E$1)*('2-1 采购订单物料明细表报表导出'!$D:$D=$A557),'2-1 采购订单物料明细表报表导出'!$H:$H,0))</f>
        <v>0</v>
      </c>
      <c r="F557" s="46" cm="1">
        <f t="array" ref="F557">SUM(IF((LEFT('2-1 采购订单物料明细表报表导出'!$K:$K,7)=F$1)*('2-1 采购订单物料明细表报表导出'!$D:$D=$A557),'2-1 采购订单物料明细表报表导出'!$H:$H,0))</f>
        <v>0</v>
      </c>
      <c r="G557" s="46" cm="1">
        <f t="array" ref="G557">SUM(IF((LEFT('2-1 采购订单物料明细表报表导出'!$K:$K,7)=G$1)*('2-1 采购订单物料明细表报表导出'!$D:$D=$A557),'2-1 采购订单物料明细表报表导出'!$H:$H,0))</f>
        <v>0</v>
      </c>
      <c r="H557" s="46" cm="1">
        <f t="array" ref="H557">SUM(IF((LEFT('2-1 采购订单物料明细表报表导出'!$K:$K,7)=H$1)*('2-1 采购订单物料明细表报表导出'!$D:$D=$A557),'2-1 采购订单物料明细表报表导出'!$H:$H,0))</f>
        <v>0</v>
      </c>
      <c r="I557" s="46" cm="1">
        <f t="array" ref="I557">SUM(IF((LEFT('2-1 采购订单物料明细表报表导出'!$K:$K,7)=I$1)*('2-1 采购订单物料明细表报表导出'!$D:$D=$A557),'2-1 采购订单物料明细表报表导出'!$H:$H,0))</f>
        <v>0</v>
      </c>
      <c r="J557" s="46" cm="1">
        <f t="array" ref="J557">SUM(IF((LEFT('2-1 采购订单物料明细表报表导出'!$K:$K,7)=J$1)*('2-1 采购订单物料明细表报表导出'!$D:$D=$A557),'2-1 采购订单物料明细表报表导出'!$H:$H,0))</f>
        <v>0</v>
      </c>
      <c r="K557" s="46" cm="1">
        <f t="array" ref="K557">SUM(IF((LEFT('2-1 采购订单物料明细表报表导出'!$K:$K,7)=K$1)*('2-1 采购订单物料明细表报表导出'!$D:$D=$A557),'2-1 采购订单物料明细表报表导出'!$H:$H,0))</f>
        <v>0</v>
      </c>
      <c r="L557" s="46" cm="1">
        <f t="array" ref="L557">SUM(IF((LEFT('2-1 采购订单物料明细表报表导出'!$K:$K,7)=L$1)*('2-1 采购订单物料明细表报表导出'!$D:$D=$A557),'2-1 采购订单物料明细表报表导出'!$H:$H,0))</f>
        <v>0</v>
      </c>
      <c r="M557" s="46" cm="1">
        <f t="array" ref="M557">SUM(IF((LEFT('2-1 采购订单物料明细表报表导出'!$K:$K,7)=M$1)*('2-1 采购订单物料明细表报表导出'!$D:$D=$A557),'2-1 采购订单物料明细表报表导出'!$H:$H,0))</f>
        <v>0</v>
      </c>
      <c r="N557" s="46" cm="1">
        <f t="array" ref="N557">SUM(IF((LEFT('2-1 采购订单物料明细表报表导出'!$K:$K,7)=N$1)*('2-1 采购订单物料明细表报表导出'!$D:$D=$A557),'2-1 采购订单物料明细表报表导出'!$H:$H,0))</f>
        <v>0</v>
      </c>
      <c r="O557" s="46" cm="1">
        <f t="array" ref="O557">SUM(IF((LEFT('2-1 采购订单物料明细表报表导出'!$K:$K,7)=O$1)*('2-1 采购订单物料明细表报表导出'!$D:$D=$A557),'2-1 采购订单物料明细表报表导出'!$H:$H,0))</f>
        <v>0</v>
      </c>
    </row>
    <row r="558" ht="16.5" spans="1:15">
      <c r="A558" s="49" t="s">
        <v>3960</v>
      </c>
      <c r="B558" s="47" t="s">
        <v>1839</v>
      </c>
      <c r="C558" s="48" t="s">
        <v>1840</v>
      </c>
      <c r="D558" s="46" cm="1">
        <f t="array" ref="D558">SUM(IF((LEFT('2-1 采购订单物料明细表报表导出'!$K:$K,7)=D$1)*('2-1 采购订单物料明细表报表导出'!$D:$D=$A558),'2-1 采购订单物料明细表报表导出'!$H:$H,0))</f>
        <v>0</v>
      </c>
      <c r="E558" s="46" cm="1">
        <f t="array" ref="E558">SUM(IF((LEFT('2-1 采购订单物料明细表报表导出'!$K:$K,7)=E$1)*('2-1 采购订单物料明细表报表导出'!$D:$D=$A558),'2-1 采购订单物料明细表报表导出'!$H:$H,0))</f>
        <v>0</v>
      </c>
      <c r="F558" s="46" cm="1">
        <f t="array" ref="F558">SUM(IF((LEFT('2-1 采购订单物料明细表报表导出'!$K:$K,7)=F$1)*('2-1 采购订单物料明细表报表导出'!$D:$D=$A558),'2-1 采购订单物料明细表报表导出'!$H:$H,0))</f>
        <v>0</v>
      </c>
      <c r="G558" s="46" cm="1">
        <f t="array" ref="G558">SUM(IF((LEFT('2-1 采购订单物料明细表报表导出'!$K:$K,7)=G$1)*('2-1 采购订单物料明细表报表导出'!$D:$D=$A558),'2-1 采购订单物料明细表报表导出'!$H:$H,0))</f>
        <v>0</v>
      </c>
      <c r="H558" s="46" cm="1">
        <f t="array" ref="H558">SUM(IF((LEFT('2-1 采购订单物料明细表报表导出'!$K:$K,7)=H$1)*('2-1 采购订单物料明细表报表导出'!$D:$D=$A558),'2-1 采购订单物料明细表报表导出'!$H:$H,0))</f>
        <v>0</v>
      </c>
      <c r="I558" s="46" cm="1">
        <f t="array" ref="I558">SUM(IF((LEFT('2-1 采购订单物料明细表报表导出'!$K:$K,7)=I$1)*('2-1 采购订单物料明细表报表导出'!$D:$D=$A558),'2-1 采购订单物料明细表报表导出'!$H:$H,0))</f>
        <v>0</v>
      </c>
      <c r="J558" s="46" cm="1">
        <f t="array" ref="J558">SUM(IF((LEFT('2-1 采购订单物料明细表报表导出'!$K:$K,7)=J$1)*('2-1 采购订单物料明细表报表导出'!$D:$D=$A558),'2-1 采购订单物料明细表报表导出'!$H:$H,0))</f>
        <v>0</v>
      </c>
      <c r="K558" s="46" cm="1">
        <f t="array" ref="K558">SUM(IF((LEFT('2-1 采购订单物料明细表报表导出'!$K:$K,7)=K$1)*('2-1 采购订单物料明细表报表导出'!$D:$D=$A558),'2-1 采购订单物料明细表报表导出'!$H:$H,0))</f>
        <v>0</v>
      </c>
      <c r="L558" s="46" cm="1">
        <f t="array" ref="L558">SUM(IF((LEFT('2-1 采购订单物料明细表报表导出'!$K:$K,7)=L$1)*('2-1 采购订单物料明细表报表导出'!$D:$D=$A558),'2-1 采购订单物料明细表报表导出'!$H:$H,0))</f>
        <v>0</v>
      </c>
      <c r="M558" s="46" cm="1">
        <f t="array" ref="M558">SUM(IF((LEFT('2-1 采购订单物料明细表报表导出'!$K:$K,7)=M$1)*('2-1 采购订单物料明细表报表导出'!$D:$D=$A558),'2-1 采购订单物料明细表报表导出'!$H:$H,0))</f>
        <v>0</v>
      </c>
      <c r="N558" s="46" cm="1">
        <f t="array" ref="N558">SUM(IF((LEFT('2-1 采购订单物料明细表报表导出'!$K:$K,7)=N$1)*('2-1 采购订单物料明细表报表导出'!$D:$D=$A558),'2-1 采购订单物料明细表报表导出'!$H:$H,0))</f>
        <v>0</v>
      </c>
      <c r="O558" s="46" cm="1">
        <f t="array" ref="O558">SUM(IF((LEFT('2-1 采购订单物料明细表报表导出'!$K:$K,7)=O$1)*('2-1 采购订单物料明细表报表导出'!$D:$D=$A558),'2-1 采购订单物料明细表报表导出'!$H:$H,0))</f>
        <v>0</v>
      </c>
    </row>
    <row r="559" ht="16.5" spans="1:15">
      <c r="A559" s="49" t="s">
        <v>3961</v>
      </c>
      <c r="B559" s="47" t="s">
        <v>1839</v>
      </c>
      <c r="C559" s="48" t="s">
        <v>1840</v>
      </c>
      <c r="D559" s="46" cm="1">
        <f t="array" ref="D559">SUM(IF((LEFT('2-1 采购订单物料明细表报表导出'!$K:$K,7)=D$1)*('2-1 采购订单物料明细表报表导出'!$D:$D=$A559),'2-1 采购订单物料明细表报表导出'!$H:$H,0))</f>
        <v>0</v>
      </c>
      <c r="E559" s="46" cm="1">
        <f t="array" ref="E559">SUM(IF((LEFT('2-1 采购订单物料明细表报表导出'!$K:$K,7)=E$1)*('2-1 采购订单物料明细表报表导出'!$D:$D=$A559),'2-1 采购订单物料明细表报表导出'!$H:$H,0))</f>
        <v>0</v>
      </c>
      <c r="F559" s="46" cm="1">
        <f t="array" ref="F559">SUM(IF((LEFT('2-1 采购订单物料明细表报表导出'!$K:$K,7)=F$1)*('2-1 采购订单物料明细表报表导出'!$D:$D=$A559),'2-1 采购订单物料明细表报表导出'!$H:$H,0))</f>
        <v>0</v>
      </c>
      <c r="G559" s="46" cm="1">
        <f t="array" ref="G559">SUM(IF((LEFT('2-1 采购订单物料明细表报表导出'!$K:$K,7)=G$1)*('2-1 采购订单物料明细表报表导出'!$D:$D=$A559),'2-1 采购订单物料明细表报表导出'!$H:$H,0))</f>
        <v>0</v>
      </c>
      <c r="H559" s="46" cm="1">
        <f t="array" ref="H559">SUM(IF((LEFT('2-1 采购订单物料明细表报表导出'!$K:$K,7)=H$1)*('2-1 采购订单物料明细表报表导出'!$D:$D=$A559),'2-1 采购订单物料明细表报表导出'!$H:$H,0))</f>
        <v>0</v>
      </c>
      <c r="I559" s="46" cm="1">
        <f t="array" ref="I559">SUM(IF((LEFT('2-1 采购订单物料明细表报表导出'!$K:$K,7)=I$1)*('2-1 采购订单物料明细表报表导出'!$D:$D=$A559),'2-1 采购订单物料明细表报表导出'!$H:$H,0))</f>
        <v>0</v>
      </c>
      <c r="J559" s="46" cm="1">
        <f t="array" ref="J559">SUM(IF((LEFT('2-1 采购订单物料明细表报表导出'!$K:$K,7)=J$1)*('2-1 采购订单物料明细表报表导出'!$D:$D=$A559),'2-1 采购订单物料明细表报表导出'!$H:$H,0))</f>
        <v>0</v>
      </c>
      <c r="K559" s="46" cm="1">
        <f t="array" ref="K559">SUM(IF((LEFT('2-1 采购订单物料明细表报表导出'!$K:$K,7)=K$1)*('2-1 采购订单物料明细表报表导出'!$D:$D=$A559),'2-1 采购订单物料明细表报表导出'!$H:$H,0))</f>
        <v>0</v>
      </c>
      <c r="L559" s="46" cm="1">
        <f t="array" ref="L559">SUM(IF((LEFT('2-1 采购订单物料明细表报表导出'!$K:$K,7)=L$1)*('2-1 采购订单物料明细表报表导出'!$D:$D=$A559),'2-1 采购订单物料明细表报表导出'!$H:$H,0))</f>
        <v>0</v>
      </c>
      <c r="M559" s="46" cm="1">
        <f t="array" ref="M559">SUM(IF((LEFT('2-1 采购订单物料明细表报表导出'!$K:$K,7)=M$1)*('2-1 采购订单物料明细表报表导出'!$D:$D=$A559),'2-1 采购订单物料明细表报表导出'!$H:$H,0))</f>
        <v>0</v>
      </c>
      <c r="N559" s="46" cm="1">
        <f t="array" ref="N559">SUM(IF((LEFT('2-1 采购订单物料明细表报表导出'!$K:$K,7)=N$1)*('2-1 采购订单物料明细表报表导出'!$D:$D=$A559),'2-1 采购订单物料明细表报表导出'!$H:$H,0))</f>
        <v>0</v>
      </c>
      <c r="O559" s="46" cm="1">
        <f t="array" ref="O559">SUM(IF((LEFT('2-1 采购订单物料明细表报表导出'!$K:$K,7)=O$1)*('2-1 采购订单物料明细表报表导出'!$D:$D=$A559),'2-1 采购订单物料明细表报表导出'!$H:$H,0))</f>
        <v>0</v>
      </c>
    </row>
    <row r="560" ht="16.5" spans="1:15">
      <c r="A560" s="49" t="s">
        <v>3962</v>
      </c>
      <c r="B560" s="47" t="s">
        <v>1839</v>
      </c>
      <c r="C560" s="48" t="s">
        <v>1840</v>
      </c>
      <c r="D560" s="46" cm="1">
        <f t="array" ref="D560">SUM(IF((LEFT('2-1 采购订单物料明细表报表导出'!$K:$K,7)=D$1)*('2-1 采购订单物料明细表报表导出'!$D:$D=$A560),'2-1 采购订单物料明细表报表导出'!$H:$H,0))</f>
        <v>0</v>
      </c>
      <c r="E560" s="46" cm="1">
        <f t="array" ref="E560">SUM(IF((LEFT('2-1 采购订单物料明细表报表导出'!$K:$K,7)=E$1)*('2-1 采购订单物料明细表报表导出'!$D:$D=$A560),'2-1 采购订单物料明细表报表导出'!$H:$H,0))</f>
        <v>0</v>
      </c>
      <c r="F560" s="46" cm="1">
        <f t="array" ref="F560">SUM(IF((LEFT('2-1 采购订单物料明细表报表导出'!$K:$K,7)=F$1)*('2-1 采购订单物料明细表报表导出'!$D:$D=$A560),'2-1 采购订单物料明细表报表导出'!$H:$H,0))</f>
        <v>0</v>
      </c>
      <c r="G560" s="46" cm="1">
        <f t="array" ref="G560">SUM(IF((LEFT('2-1 采购订单物料明细表报表导出'!$K:$K,7)=G$1)*('2-1 采购订单物料明细表报表导出'!$D:$D=$A560),'2-1 采购订单物料明细表报表导出'!$H:$H,0))</f>
        <v>0</v>
      </c>
      <c r="H560" s="46" cm="1">
        <f t="array" ref="H560">SUM(IF((LEFT('2-1 采购订单物料明细表报表导出'!$K:$K,7)=H$1)*('2-1 采购订单物料明细表报表导出'!$D:$D=$A560),'2-1 采购订单物料明细表报表导出'!$H:$H,0))</f>
        <v>0</v>
      </c>
      <c r="I560" s="46" cm="1">
        <f t="array" ref="I560">SUM(IF((LEFT('2-1 采购订单物料明细表报表导出'!$K:$K,7)=I$1)*('2-1 采购订单物料明细表报表导出'!$D:$D=$A560),'2-1 采购订单物料明细表报表导出'!$H:$H,0))</f>
        <v>0</v>
      </c>
      <c r="J560" s="46" cm="1">
        <f t="array" ref="J560">SUM(IF((LEFT('2-1 采购订单物料明细表报表导出'!$K:$K,7)=J$1)*('2-1 采购订单物料明细表报表导出'!$D:$D=$A560),'2-1 采购订单物料明细表报表导出'!$H:$H,0))</f>
        <v>0</v>
      </c>
      <c r="K560" s="46" cm="1">
        <f t="array" ref="K560">SUM(IF((LEFT('2-1 采购订单物料明细表报表导出'!$K:$K,7)=K$1)*('2-1 采购订单物料明细表报表导出'!$D:$D=$A560),'2-1 采购订单物料明细表报表导出'!$H:$H,0))</f>
        <v>0</v>
      </c>
      <c r="L560" s="46" cm="1">
        <f t="array" ref="L560">SUM(IF((LEFT('2-1 采购订单物料明细表报表导出'!$K:$K,7)=L$1)*('2-1 采购订单物料明细表报表导出'!$D:$D=$A560),'2-1 采购订单物料明细表报表导出'!$H:$H,0))</f>
        <v>0</v>
      </c>
      <c r="M560" s="46" cm="1">
        <f t="array" ref="M560">SUM(IF((LEFT('2-1 采购订单物料明细表报表导出'!$K:$K,7)=M$1)*('2-1 采购订单物料明细表报表导出'!$D:$D=$A560),'2-1 采购订单物料明细表报表导出'!$H:$H,0))</f>
        <v>0</v>
      </c>
      <c r="N560" s="46" cm="1">
        <f t="array" ref="N560">SUM(IF((LEFT('2-1 采购订单物料明细表报表导出'!$K:$K,7)=N$1)*('2-1 采购订单物料明细表报表导出'!$D:$D=$A560),'2-1 采购订单物料明细表报表导出'!$H:$H,0))</f>
        <v>0</v>
      </c>
      <c r="O560" s="46" cm="1">
        <f t="array" ref="O560">SUM(IF((LEFT('2-1 采购订单物料明细表报表导出'!$K:$K,7)=O$1)*('2-1 采购订单物料明细表报表导出'!$D:$D=$A560),'2-1 采购订单物料明细表报表导出'!$H:$H,0))</f>
        <v>0</v>
      </c>
    </row>
    <row r="561" ht="16.5" spans="1:15">
      <c r="A561" s="49" t="s">
        <v>3963</v>
      </c>
      <c r="B561" s="47" t="s">
        <v>1839</v>
      </c>
      <c r="C561" s="48" t="s">
        <v>1840</v>
      </c>
      <c r="D561" s="46" cm="1">
        <f t="array" ref="D561">SUM(IF((LEFT('2-1 采购订单物料明细表报表导出'!$K:$K,7)=D$1)*('2-1 采购订单物料明细表报表导出'!$D:$D=$A561),'2-1 采购订单物料明细表报表导出'!$H:$H,0))</f>
        <v>0</v>
      </c>
      <c r="E561" s="46" cm="1">
        <f t="array" ref="E561">SUM(IF((LEFT('2-1 采购订单物料明细表报表导出'!$K:$K,7)=E$1)*('2-1 采购订单物料明细表报表导出'!$D:$D=$A561),'2-1 采购订单物料明细表报表导出'!$H:$H,0))</f>
        <v>0</v>
      </c>
      <c r="F561" s="46" cm="1">
        <f t="array" ref="F561">SUM(IF((LEFT('2-1 采购订单物料明细表报表导出'!$K:$K,7)=F$1)*('2-1 采购订单物料明细表报表导出'!$D:$D=$A561),'2-1 采购订单物料明细表报表导出'!$H:$H,0))</f>
        <v>0</v>
      </c>
      <c r="G561" s="46" cm="1">
        <f t="array" ref="G561">SUM(IF((LEFT('2-1 采购订单物料明细表报表导出'!$K:$K,7)=G$1)*('2-1 采购订单物料明细表报表导出'!$D:$D=$A561),'2-1 采购订单物料明细表报表导出'!$H:$H,0))</f>
        <v>0</v>
      </c>
      <c r="H561" s="46" cm="1">
        <f t="array" ref="H561">SUM(IF((LEFT('2-1 采购订单物料明细表报表导出'!$K:$K,7)=H$1)*('2-1 采购订单物料明细表报表导出'!$D:$D=$A561),'2-1 采购订单物料明细表报表导出'!$H:$H,0))</f>
        <v>0</v>
      </c>
      <c r="I561" s="46" cm="1">
        <f t="array" ref="I561">SUM(IF((LEFT('2-1 采购订单物料明细表报表导出'!$K:$K,7)=I$1)*('2-1 采购订单物料明细表报表导出'!$D:$D=$A561),'2-1 采购订单物料明细表报表导出'!$H:$H,0))</f>
        <v>0</v>
      </c>
      <c r="J561" s="46" cm="1">
        <f t="array" ref="J561">SUM(IF((LEFT('2-1 采购订单物料明细表报表导出'!$K:$K,7)=J$1)*('2-1 采购订单物料明细表报表导出'!$D:$D=$A561),'2-1 采购订单物料明细表报表导出'!$H:$H,0))</f>
        <v>0</v>
      </c>
      <c r="K561" s="46" cm="1">
        <f t="array" ref="K561">SUM(IF((LEFT('2-1 采购订单物料明细表报表导出'!$K:$K,7)=K$1)*('2-1 采购订单物料明细表报表导出'!$D:$D=$A561),'2-1 采购订单物料明细表报表导出'!$H:$H,0))</f>
        <v>0</v>
      </c>
      <c r="L561" s="46" cm="1">
        <f t="array" ref="L561">SUM(IF((LEFT('2-1 采购订单物料明细表报表导出'!$K:$K,7)=L$1)*('2-1 采购订单物料明细表报表导出'!$D:$D=$A561),'2-1 采购订单物料明细表报表导出'!$H:$H,0))</f>
        <v>0</v>
      </c>
      <c r="M561" s="46" cm="1">
        <f t="array" ref="M561">SUM(IF((LEFT('2-1 采购订单物料明细表报表导出'!$K:$K,7)=M$1)*('2-1 采购订单物料明细表报表导出'!$D:$D=$A561),'2-1 采购订单物料明细表报表导出'!$H:$H,0))</f>
        <v>0</v>
      </c>
      <c r="N561" s="46" cm="1">
        <f t="array" ref="N561">SUM(IF((LEFT('2-1 采购订单物料明细表报表导出'!$K:$K,7)=N$1)*('2-1 采购订单物料明细表报表导出'!$D:$D=$A561),'2-1 采购订单物料明细表报表导出'!$H:$H,0))</f>
        <v>0</v>
      </c>
      <c r="O561" s="46" cm="1">
        <f t="array" ref="O561">SUM(IF((LEFT('2-1 采购订单物料明细表报表导出'!$K:$K,7)=O$1)*('2-1 采购订单物料明细表报表导出'!$D:$D=$A561),'2-1 采购订单物料明细表报表导出'!$H:$H,0))</f>
        <v>0</v>
      </c>
    </row>
    <row r="562" ht="16.5" spans="1:15">
      <c r="A562" s="49" t="s">
        <v>3964</v>
      </c>
      <c r="B562" s="47" t="s">
        <v>1839</v>
      </c>
      <c r="C562" s="48" t="s">
        <v>1840</v>
      </c>
      <c r="D562" s="46" cm="1">
        <f t="array" ref="D562">SUM(IF((LEFT('2-1 采购订单物料明细表报表导出'!$K:$K,7)=D$1)*('2-1 采购订单物料明细表报表导出'!$D:$D=$A562),'2-1 采购订单物料明细表报表导出'!$H:$H,0))</f>
        <v>0</v>
      </c>
      <c r="E562" s="46" cm="1">
        <f t="array" ref="E562">SUM(IF((LEFT('2-1 采购订单物料明细表报表导出'!$K:$K,7)=E$1)*('2-1 采购订单物料明细表报表导出'!$D:$D=$A562),'2-1 采购订单物料明细表报表导出'!$H:$H,0))</f>
        <v>0</v>
      </c>
      <c r="F562" s="46" cm="1">
        <f t="array" ref="F562">SUM(IF((LEFT('2-1 采购订单物料明细表报表导出'!$K:$K,7)=F$1)*('2-1 采购订单物料明细表报表导出'!$D:$D=$A562),'2-1 采购订单物料明细表报表导出'!$H:$H,0))</f>
        <v>0</v>
      </c>
      <c r="G562" s="46" cm="1">
        <f t="array" ref="G562">SUM(IF((LEFT('2-1 采购订单物料明细表报表导出'!$K:$K,7)=G$1)*('2-1 采购订单物料明细表报表导出'!$D:$D=$A562),'2-1 采购订单物料明细表报表导出'!$H:$H,0))</f>
        <v>0</v>
      </c>
      <c r="H562" s="46" cm="1">
        <f t="array" ref="H562">SUM(IF((LEFT('2-1 采购订单物料明细表报表导出'!$K:$K,7)=H$1)*('2-1 采购订单物料明细表报表导出'!$D:$D=$A562),'2-1 采购订单物料明细表报表导出'!$H:$H,0))</f>
        <v>0</v>
      </c>
      <c r="I562" s="46" cm="1">
        <f t="array" ref="I562">SUM(IF((LEFT('2-1 采购订单物料明细表报表导出'!$K:$K,7)=I$1)*('2-1 采购订单物料明细表报表导出'!$D:$D=$A562),'2-1 采购订单物料明细表报表导出'!$H:$H,0))</f>
        <v>0</v>
      </c>
      <c r="J562" s="46" cm="1">
        <f t="array" ref="J562">SUM(IF((LEFT('2-1 采购订单物料明细表报表导出'!$K:$K,7)=J$1)*('2-1 采购订单物料明细表报表导出'!$D:$D=$A562),'2-1 采购订单物料明细表报表导出'!$H:$H,0))</f>
        <v>0</v>
      </c>
      <c r="K562" s="46" cm="1">
        <f t="array" ref="K562">SUM(IF((LEFT('2-1 采购订单物料明细表报表导出'!$K:$K,7)=K$1)*('2-1 采购订单物料明细表报表导出'!$D:$D=$A562),'2-1 采购订单物料明细表报表导出'!$H:$H,0))</f>
        <v>0</v>
      </c>
      <c r="L562" s="46" cm="1">
        <f t="array" ref="L562">SUM(IF((LEFT('2-1 采购订单物料明细表报表导出'!$K:$K,7)=L$1)*('2-1 采购订单物料明细表报表导出'!$D:$D=$A562),'2-1 采购订单物料明细表报表导出'!$H:$H,0))</f>
        <v>0</v>
      </c>
      <c r="M562" s="46" cm="1">
        <f t="array" ref="M562">SUM(IF((LEFT('2-1 采购订单物料明细表报表导出'!$K:$K,7)=M$1)*('2-1 采购订单物料明细表报表导出'!$D:$D=$A562),'2-1 采购订单物料明细表报表导出'!$H:$H,0))</f>
        <v>0</v>
      </c>
      <c r="N562" s="46" cm="1">
        <f t="array" ref="N562">SUM(IF((LEFT('2-1 采购订单物料明细表报表导出'!$K:$K,7)=N$1)*('2-1 采购订单物料明细表报表导出'!$D:$D=$A562),'2-1 采购订单物料明细表报表导出'!$H:$H,0))</f>
        <v>0</v>
      </c>
      <c r="O562" s="46" cm="1">
        <f t="array" ref="O562">SUM(IF((LEFT('2-1 采购订单物料明细表报表导出'!$K:$K,7)=O$1)*('2-1 采购订单物料明细表报表导出'!$D:$D=$A562),'2-1 采购订单物料明细表报表导出'!$H:$H,0))</f>
        <v>0</v>
      </c>
    </row>
    <row r="563" ht="16.5" spans="1:15">
      <c r="A563" s="49" t="s">
        <v>3965</v>
      </c>
      <c r="B563" s="47" t="s">
        <v>1839</v>
      </c>
      <c r="C563" s="48" t="s">
        <v>1840</v>
      </c>
      <c r="D563" s="46" cm="1">
        <f t="array" ref="D563">SUM(IF((LEFT('2-1 采购订单物料明细表报表导出'!$K:$K,7)=D$1)*('2-1 采购订单物料明细表报表导出'!$D:$D=$A563),'2-1 采购订单物料明细表报表导出'!$H:$H,0))</f>
        <v>0</v>
      </c>
      <c r="E563" s="46" cm="1">
        <f t="array" ref="E563">SUM(IF((LEFT('2-1 采购订单物料明细表报表导出'!$K:$K,7)=E$1)*('2-1 采购订单物料明细表报表导出'!$D:$D=$A563),'2-1 采购订单物料明细表报表导出'!$H:$H,0))</f>
        <v>0</v>
      </c>
      <c r="F563" s="46" cm="1">
        <f t="array" ref="F563">SUM(IF((LEFT('2-1 采购订单物料明细表报表导出'!$K:$K,7)=F$1)*('2-1 采购订单物料明细表报表导出'!$D:$D=$A563),'2-1 采购订单物料明细表报表导出'!$H:$H,0))</f>
        <v>0</v>
      </c>
      <c r="G563" s="46" cm="1">
        <f t="array" ref="G563">SUM(IF((LEFT('2-1 采购订单物料明细表报表导出'!$K:$K,7)=G$1)*('2-1 采购订单物料明细表报表导出'!$D:$D=$A563),'2-1 采购订单物料明细表报表导出'!$H:$H,0))</f>
        <v>0</v>
      </c>
      <c r="H563" s="46" cm="1">
        <f t="array" ref="H563">SUM(IF((LEFT('2-1 采购订单物料明细表报表导出'!$K:$K,7)=H$1)*('2-1 采购订单物料明细表报表导出'!$D:$D=$A563),'2-1 采购订单物料明细表报表导出'!$H:$H,0))</f>
        <v>0</v>
      </c>
      <c r="I563" s="46" cm="1">
        <f t="array" ref="I563">SUM(IF((LEFT('2-1 采购订单物料明细表报表导出'!$K:$K,7)=I$1)*('2-1 采购订单物料明细表报表导出'!$D:$D=$A563),'2-1 采购订单物料明细表报表导出'!$H:$H,0))</f>
        <v>0</v>
      </c>
      <c r="J563" s="46" cm="1">
        <f t="array" ref="J563">SUM(IF((LEFT('2-1 采购订单物料明细表报表导出'!$K:$K,7)=J$1)*('2-1 采购订单物料明细表报表导出'!$D:$D=$A563),'2-1 采购订单物料明细表报表导出'!$H:$H,0))</f>
        <v>0</v>
      </c>
      <c r="K563" s="46" cm="1">
        <f t="array" ref="K563">SUM(IF((LEFT('2-1 采购订单物料明细表报表导出'!$K:$K,7)=K$1)*('2-1 采购订单物料明细表报表导出'!$D:$D=$A563),'2-1 采购订单物料明细表报表导出'!$H:$H,0))</f>
        <v>0</v>
      </c>
      <c r="L563" s="46" cm="1">
        <f t="array" ref="L563">SUM(IF((LEFT('2-1 采购订单物料明细表报表导出'!$K:$K,7)=L$1)*('2-1 采购订单物料明细表报表导出'!$D:$D=$A563),'2-1 采购订单物料明细表报表导出'!$H:$H,0))</f>
        <v>0</v>
      </c>
      <c r="M563" s="46" cm="1">
        <f t="array" ref="M563">SUM(IF((LEFT('2-1 采购订单物料明细表报表导出'!$K:$K,7)=M$1)*('2-1 采购订单物料明细表报表导出'!$D:$D=$A563),'2-1 采购订单物料明细表报表导出'!$H:$H,0))</f>
        <v>0</v>
      </c>
      <c r="N563" s="46" cm="1">
        <f t="array" ref="N563">SUM(IF((LEFT('2-1 采购订单物料明细表报表导出'!$K:$K,7)=N$1)*('2-1 采购订单物料明细表报表导出'!$D:$D=$A563),'2-1 采购订单物料明细表报表导出'!$H:$H,0))</f>
        <v>0</v>
      </c>
      <c r="O563" s="46" cm="1">
        <f t="array" ref="O563">SUM(IF((LEFT('2-1 采购订单物料明细表报表导出'!$K:$K,7)=O$1)*('2-1 采购订单物料明细表报表导出'!$D:$D=$A563),'2-1 采购订单物料明细表报表导出'!$H:$H,0))</f>
        <v>0</v>
      </c>
    </row>
    <row r="564" ht="16.5" spans="1:15">
      <c r="A564" s="49" t="s">
        <v>3966</v>
      </c>
      <c r="B564" s="47" t="s">
        <v>1839</v>
      </c>
      <c r="C564" s="48" t="s">
        <v>1840</v>
      </c>
      <c r="D564" s="46" cm="1">
        <f t="array" ref="D564">SUM(IF((LEFT('2-1 采购订单物料明细表报表导出'!$K:$K,7)=D$1)*('2-1 采购订单物料明细表报表导出'!$D:$D=$A564),'2-1 采购订单物料明细表报表导出'!$H:$H,0))</f>
        <v>0</v>
      </c>
      <c r="E564" s="46" cm="1">
        <f t="array" ref="E564">SUM(IF((LEFT('2-1 采购订单物料明细表报表导出'!$K:$K,7)=E$1)*('2-1 采购订单物料明细表报表导出'!$D:$D=$A564),'2-1 采购订单物料明细表报表导出'!$H:$H,0))</f>
        <v>0</v>
      </c>
      <c r="F564" s="46" cm="1">
        <f t="array" ref="F564">SUM(IF((LEFT('2-1 采购订单物料明细表报表导出'!$K:$K,7)=F$1)*('2-1 采购订单物料明细表报表导出'!$D:$D=$A564),'2-1 采购订单物料明细表报表导出'!$H:$H,0))</f>
        <v>0</v>
      </c>
      <c r="G564" s="46" cm="1">
        <f t="array" ref="G564">SUM(IF((LEFT('2-1 采购订单物料明细表报表导出'!$K:$K,7)=G$1)*('2-1 采购订单物料明细表报表导出'!$D:$D=$A564),'2-1 采购订单物料明细表报表导出'!$H:$H,0))</f>
        <v>0</v>
      </c>
      <c r="H564" s="46" cm="1">
        <f t="array" ref="H564">SUM(IF((LEFT('2-1 采购订单物料明细表报表导出'!$K:$K,7)=H$1)*('2-1 采购订单物料明细表报表导出'!$D:$D=$A564),'2-1 采购订单物料明细表报表导出'!$H:$H,0))</f>
        <v>0</v>
      </c>
      <c r="I564" s="46" cm="1">
        <f t="array" ref="I564">SUM(IF((LEFT('2-1 采购订单物料明细表报表导出'!$K:$K,7)=I$1)*('2-1 采购订单物料明细表报表导出'!$D:$D=$A564),'2-1 采购订单物料明细表报表导出'!$H:$H,0))</f>
        <v>0</v>
      </c>
      <c r="J564" s="46" cm="1">
        <f t="array" ref="J564">SUM(IF((LEFT('2-1 采购订单物料明细表报表导出'!$K:$K,7)=J$1)*('2-1 采购订单物料明细表报表导出'!$D:$D=$A564),'2-1 采购订单物料明细表报表导出'!$H:$H,0))</f>
        <v>0</v>
      </c>
      <c r="K564" s="46" cm="1">
        <f t="array" ref="K564">SUM(IF((LEFT('2-1 采购订单物料明细表报表导出'!$K:$K,7)=K$1)*('2-1 采购订单物料明细表报表导出'!$D:$D=$A564),'2-1 采购订单物料明细表报表导出'!$H:$H,0))</f>
        <v>0</v>
      </c>
      <c r="L564" s="46" cm="1">
        <f t="array" ref="L564">SUM(IF((LEFT('2-1 采购订单物料明细表报表导出'!$K:$K,7)=L$1)*('2-1 采购订单物料明细表报表导出'!$D:$D=$A564),'2-1 采购订单物料明细表报表导出'!$H:$H,0))</f>
        <v>0</v>
      </c>
      <c r="M564" s="46" cm="1">
        <f t="array" ref="M564">SUM(IF((LEFT('2-1 采购订单物料明细表报表导出'!$K:$K,7)=M$1)*('2-1 采购订单物料明细表报表导出'!$D:$D=$A564),'2-1 采购订单物料明细表报表导出'!$H:$H,0))</f>
        <v>0</v>
      </c>
      <c r="N564" s="46" cm="1">
        <f t="array" ref="N564">SUM(IF((LEFT('2-1 采购订单物料明细表报表导出'!$K:$K,7)=N$1)*('2-1 采购订单物料明细表报表导出'!$D:$D=$A564),'2-1 采购订单物料明细表报表导出'!$H:$H,0))</f>
        <v>0</v>
      </c>
      <c r="O564" s="46" cm="1">
        <f t="array" ref="O564">SUM(IF((LEFT('2-1 采购订单物料明细表报表导出'!$K:$K,7)=O$1)*('2-1 采购订单物料明细表报表导出'!$D:$D=$A564),'2-1 采购订单物料明细表报表导出'!$H:$H,0))</f>
        <v>0</v>
      </c>
    </row>
    <row r="565" ht="16.5" spans="1:15">
      <c r="A565" s="49" t="s">
        <v>3967</v>
      </c>
      <c r="B565" s="47" t="s">
        <v>1839</v>
      </c>
      <c r="C565" s="48" t="s">
        <v>1840</v>
      </c>
      <c r="D565" s="46" cm="1">
        <f t="array" ref="D565">SUM(IF((LEFT('2-1 采购订单物料明细表报表导出'!$K:$K,7)=D$1)*('2-1 采购订单物料明细表报表导出'!$D:$D=$A565),'2-1 采购订单物料明细表报表导出'!$H:$H,0))</f>
        <v>0</v>
      </c>
      <c r="E565" s="46" cm="1">
        <f t="array" ref="E565">SUM(IF((LEFT('2-1 采购订单物料明细表报表导出'!$K:$K,7)=E$1)*('2-1 采购订单物料明细表报表导出'!$D:$D=$A565),'2-1 采购订单物料明细表报表导出'!$H:$H,0))</f>
        <v>0</v>
      </c>
      <c r="F565" s="46" cm="1">
        <f t="array" ref="F565">SUM(IF((LEFT('2-1 采购订单物料明细表报表导出'!$K:$K,7)=F$1)*('2-1 采购订单物料明细表报表导出'!$D:$D=$A565),'2-1 采购订单物料明细表报表导出'!$H:$H,0))</f>
        <v>0</v>
      </c>
      <c r="G565" s="46" cm="1">
        <f t="array" ref="G565">SUM(IF((LEFT('2-1 采购订单物料明细表报表导出'!$K:$K,7)=G$1)*('2-1 采购订单物料明细表报表导出'!$D:$D=$A565),'2-1 采购订单物料明细表报表导出'!$H:$H,0))</f>
        <v>0</v>
      </c>
      <c r="H565" s="46" cm="1">
        <f t="array" ref="H565">SUM(IF((LEFT('2-1 采购订单物料明细表报表导出'!$K:$K,7)=H$1)*('2-1 采购订单物料明细表报表导出'!$D:$D=$A565),'2-1 采购订单物料明细表报表导出'!$H:$H,0))</f>
        <v>0</v>
      </c>
      <c r="I565" s="46" cm="1">
        <f t="array" ref="I565">SUM(IF((LEFT('2-1 采购订单物料明细表报表导出'!$K:$K,7)=I$1)*('2-1 采购订单物料明细表报表导出'!$D:$D=$A565),'2-1 采购订单物料明细表报表导出'!$H:$H,0))</f>
        <v>0</v>
      </c>
      <c r="J565" s="46" cm="1">
        <f t="array" ref="J565">SUM(IF((LEFT('2-1 采购订单物料明细表报表导出'!$K:$K,7)=J$1)*('2-1 采购订单物料明细表报表导出'!$D:$D=$A565),'2-1 采购订单物料明细表报表导出'!$H:$H,0))</f>
        <v>0</v>
      </c>
      <c r="K565" s="46" cm="1">
        <f t="array" ref="K565">SUM(IF((LEFT('2-1 采购订单物料明细表报表导出'!$K:$K,7)=K$1)*('2-1 采购订单物料明细表报表导出'!$D:$D=$A565),'2-1 采购订单物料明细表报表导出'!$H:$H,0))</f>
        <v>0</v>
      </c>
      <c r="L565" s="46" cm="1">
        <f t="array" ref="L565">SUM(IF((LEFT('2-1 采购订单物料明细表报表导出'!$K:$K,7)=L$1)*('2-1 采购订单物料明细表报表导出'!$D:$D=$A565),'2-1 采购订单物料明细表报表导出'!$H:$H,0))</f>
        <v>0</v>
      </c>
      <c r="M565" s="46" cm="1">
        <f t="array" ref="M565">SUM(IF((LEFT('2-1 采购订单物料明细表报表导出'!$K:$K,7)=M$1)*('2-1 采购订单物料明细表报表导出'!$D:$D=$A565),'2-1 采购订单物料明细表报表导出'!$H:$H,0))</f>
        <v>0</v>
      </c>
      <c r="N565" s="46" cm="1">
        <f t="array" ref="N565">SUM(IF((LEFT('2-1 采购订单物料明细表报表导出'!$K:$K,7)=N$1)*('2-1 采购订单物料明细表报表导出'!$D:$D=$A565),'2-1 采购订单物料明细表报表导出'!$H:$H,0))</f>
        <v>0</v>
      </c>
      <c r="O565" s="46" cm="1">
        <f t="array" ref="O565">SUM(IF((LEFT('2-1 采购订单物料明细表报表导出'!$K:$K,7)=O$1)*('2-1 采购订单物料明细表报表导出'!$D:$D=$A565),'2-1 采购订单物料明细表报表导出'!$H:$H,0))</f>
        <v>0</v>
      </c>
    </row>
    <row r="566" ht="16.5" spans="1:15">
      <c r="A566" s="17" t="s">
        <v>3968</v>
      </c>
      <c r="B566" s="47" t="s">
        <v>1839</v>
      </c>
      <c r="C566" s="48" t="s">
        <v>1840</v>
      </c>
      <c r="D566" s="46" cm="1">
        <f t="array" ref="D566">SUM(IF((LEFT('2-1 采购订单物料明细表报表导出'!$K:$K,7)=D$1)*('2-1 采购订单物料明细表报表导出'!$D:$D=$A566),'2-1 采购订单物料明细表报表导出'!$H:$H,0))</f>
        <v>0</v>
      </c>
      <c r="E566" s="46" cm="1">
        <f t="array" ref="E566">SUM(IF((LEFT('2-1 采购订单物料明细表报表导出'!$K:$K,7)=E$1)*('2-1 采购订单物料明细表报表导出'!$D:$D=$A566),'2-1 采购订单物料明细表报表导出'!$H:$H,0))</f>
        <v>0</v>
      </c>
      <c r="F566" s="46" cm="1">
        <f t="array" ref="F566">SUM(IF((LEFT('2-1 采购订单物料明细表报表导出'!$K:$K,7)=F$1)*('2-1 采购订单物料明细表报表导出'!$D:$D=$A566),'2-1 采购订单物料明细表报表导出'!$H:$H,0))</f>
        <v>0</v>
      </c>
      <c r="G566" s="46" cm="1">
        <f t="array" ref="G566">SUM(IF((LEFT('2-1 采购订单物料明细表报表导出'!$K:$K,7)=G$1)*('2-1 采购订单物料明细表报表导出'!$D:$D=$A566),'2-1 采购订单物料明细表报表导出'!$H:$H,0))</f>
        <v>0</v>
      </c>
      <c r="H566" s="46" cm="1">
        <f t="array" ref="H566">SUM(IF((LEFT('2-1 采购订单物料明细表报表导出'!$K:$K,7)=H$1)*('2-1 采购订单物料明细表报表导出'!$D:$D=$A566),'2-1 采购订单物料明细表报表导出'!$H:$H,0))</f>
        <v>0</v>
      </c>
      <c r="I566" s="46" cm="1">
        <f t="array" ref="I566">SUM(IF((LEFT('2-1 采购订单物料明细表报表导出'!$K:$K,7)=I$1)*('2-1 采购订单物料明细表报表导出'!$D:$D=$A566),'2-1 采购订单物料明细表报表导出'!$H:$H,0))</f>
        <v>0</v>
      </c>
      <c r="J566" s="46" cm="1">
        <f t="array" ref="J566">SUM(IF((LEFT('2-1 采购订单物料明细表报表导出'!$K:$K,7)=J$1)*('2-1 采购订单物料明细表报表导出'!$D:$D=$A566),'2-1 采购订单物料明细表报表导出'!$H:$H,0))</f>
        <v>0</v>
      </c>
      <c r="K566" s="46" cm="1">
        <f t="array" ref="K566">SUM(IF((LEFT('2-1 采购订单物料明细表报表导出'!$K:$K,7)=K$1)*('2-1 采购订单物料明细表报表导出'!$D:$D=$A566),'2-1 采购订单物料明细表报表导出'!$H:$H,0))</f>
        <v>0</v>
      </c>
      <c r="L566" s="46" cm="1">
        <f t="array" ref="L566">SUM(IF((LEFT('2-1 采购订单物料明细表报表导出'!$K:$K,7)=L$1)*('2-1 采购订单物料明细表报表导出'!$D:$D=$A566),'2-1 采购订单物料明细表报表导出'!$H:$H,0))</f>
        <v>0</v>
      </c>
      <c r="M566" s="46" cm="1">
        <f t="array" ref="M566">SUM(IF((LEFT('2-1 采购订单物料明细表报表导出'!$K:$K,7)=M$1)*('2-1 采购订单物料明细表报表导出'!$D:$D=$A566),'2-1 采购订单物料明细表报表导出'!$H:$H,0))</f>
        <v>0</v>
      </c>
      <c r="N566" s="46" cm="1">
        <f t="array" ref="N566">SUM(IF((LEFT('2-1 采购订单物料明细表报表导出'!$K:$K,7)=N$1)*('2-1 采购订单物料明细表报表导出'!$D:$D=$A566),'2-1 采购订单物料明细表报表导出'!$H:$H,0))</f>
        <v>0</v>
      </c>
      <c r="O566" s="46" cm="1">
        <f t="array" ref="O566">SUM(IF((LEFT('2-1 采购订单物料明细表报表导出'!$K:$K,7)=O$1)*('2-1 采购订单物料明细表报表导出'!$D:$D=$A566),'2-1 采购订单物料明细表报表导出'!$H:$H,0))</f>
        <v>0</v>
      </c>
    </row>
    <row r="567" ht="16.5" spans="1:15">
      <c r="A567" s="17" t="s">
        <v>3969</v>
      </c>
      <c r="B567" s="47" t="s">
        <v>1839</v>
      </c>
      <c r="C567" s="48" t="s">
        <v>1840</v>
      </c>
      <c r="D567" s="46" cm="1">
        <f t="array" ref="D567">SUM(IF((LEFT('2-1 采购订单物料明细表报表导出'!$K:$K,7)=D$1)*('2-1 采购订单物料明细表报表导出'!$D:$D=$A567),'2-1 采购订单物料明细表报表导出'!$H:$H,0))</f>
        <v>0</v>
      </c>
      <c r="E567" s="46" cm="1">
        <f t="array" ref="E567">SUM(IF((LEFT('2-1 采购订单物料明细表报表导出'!$K:$K,7)=E$1)*('2-1 采购订单物料明细表报表导出'!$D:$D=$A567),'2-1 采购订单物料明细表报表导出'!$H:$H,0))</f>
        <v>0</v>
      </c>
      <c r="F567" s="46" cm="1">
        <f t="array" ref="F567">SUM(IF((LEFT('2-1 采购订单物料明细表报表导出'!$K:$K,7)=F$1)*('2-1 采购订单物料明细表报表导出'!$D:$D=$A567),'2-1 采购订单物料明细表报表导出'!$H:$H,0))</f>
        <v>0</v>
      </c>
      <c r="G567" s="46" cm="1">
        <f t="array" ref="G567">SUM(IF((LEFT('2-1 采购订单物料明细表报表导出'!$K:$K,7)=G$1)*('2-1 采购订单物料明细表报表导出'!$D:$D=$A567),'2-1 采购订单物料明细表报表导出'!$H:$H,0))</f>
        <v>0</v>
      </c>
      <c r="H567" s="46" cm="1">
        <f t="array" ref="H567">SUM(IF((LEFT('2-1 采购订单物料明细表报表导出'!$K:$K,7)=H$1)*('2-1 采购订单物料明细表报表导出'!$D:$D=$A567),'2-1 采购订单物料明细表报表导出'!$H:$H,0))</f>
        <v>0</v>
      </c>
      <c r="I567" s="46" cm="1">
        <f t="array" ref="I567">SUM(IF((LEFT('2-1 采购订单物料明细表报表导出'!$K:$K,7)=I$1)*('2-1 采购订单物料明细表报表导出'!$D:$D=$A567),'2-1 采购订单物料明细表报表导出'!$H:$H,0))</f>
        <v>0</v>
      </c>
      <c r="J567" s="46" cm="1">
        <f t="array" ref="J567">SUM(IF((LEFT('2-1 采购订单物料明细表报表导出'!$K:$K,7)=J$1)*('2-1 采购订单物料明细表报表导出'!$D:$D=$A567),'2-1 采购订单物料明细表报表导出'!$H:$H,0))</f>
        <v>0</v>
      </c>
      <c r="K567" s="46" cm="1">
        <f t="array" ref="K567">SUM(IF((LEFT('2-1 采购订单物料明细表报表导出'!$K:$K,7)=K$1)*('2-1 采购订单物料明细表报表导出'!$D:$D=$A567),'2-1 采购订单物料明细表报表导出'!$H:$H,0))</f>
        <v>0</v>
      </c>
      <c r="L567" s="46" cm="1">
        <f t="array" ref="L567">SUM(IF((LEFT('2-1 采购订单物料明细表报表导出'!$K:$K,7)=L$1)*('2-1 采购订单物料明细表报表导出'!$D:$D=$A567),'2-1 采购订单物料明细表报表导出'!$H:$H,0))</f>
        <v>0</v>
      </c>
      <c r="M567" s="46" cm="1">
        <f t="array" ref="M567">SUM(IF((LEFT('2-1 采购订单物料明细表报表导出'!$K:$K,7)=M$1)*('2-1 采购订单物料明细表报表导出'!$D:$D=$A567),'2-1 采购订单物料明细表报表导出'!$H:$H,0))</f>
        <v>0</v>
      </c>
      <c r="N567" s="46" cm="1">
        <f t="array" ref="N567">SUM(IF((LEFT('2-1 采购订单物料明细表报表导出'!$K:$K,7)=N$1)*('2-1 采购订单物料明细表报表导出'!$D:$D=$A567),'2-1 采购订单物料明细表报表导出'!$H:$H,0))</f>
        <v>0</v>
      </c>
      <c r="O567" s="46" cm="1">
        <f t="array" ref="O567">SUM(IF((LEFT('2-1 采购订单物料明细表报表导出'!$K:$K,7)=O$1)*('2-1 采购订单物料明细表报表导出'!$D:$D=$A567),'2-1 采购订单物料明细表报表导出'!$H:$H,0))</f>
        <v>0</v>
      </c>
    </row>
    <row r="568" ht="16.5" spans="1:15">
      <c r="A568" s="49" t="s">
        <v>3970</v>
      </c>
      <c r="B568" s="47" t="s">
        <v>1839</v>
      </c>
      <c r="C568" s="48" t="s">
        <v>1840</v>
      </c>
      <c r="D568" s="46" cm="1">
        <f t="array" ref="D568">SUM(IF((LEFT('2-1 采购订单物料明细表报表导出'!$K:$K,7)=D$1)*('2-1 采购订单物料明细表报表导出'!$D:$D=$A568),'2-1 采购订单物料明细表报表导出'!$H:$H,0))</f>
        <v>0</v>
      </c>
      <c r="E568" s="46" cm="1">
        <f t="array" ref="E568">SUM(IF((LEFT('2-1 采购订单物料明细表报表导出'!$K:$K,7)=E$1)*('2-1 采购订单物料明细表报表导出'!$D:$D=$A568),'2-1 采购订单物料明细表报表导出'!$H:$H,0))</f>
        <v>0</v>
      </c>
      <c r="F568" s="46" cm="1">
        <f t="array" ref="F568">SUM(IF((LEFT('2-1 采购订单物料明细表报表导出'!$K:$K,7)=F$1)*('2-1 采购订单物料明细表报表导出'!$D:$D=$A568),'2-1 采购订单物料明细表报表导出'!$H:$H,0))</f>
        <v>0</v>
      </c>
      <c r="G568" s="46" cm="1">
        <f t="array" ref="G568">SUM(IF((LEFT('2-1 采购订单物料明细表报表导出'!$K:$K,7)=G$1)*('2-1 采购订单物料明细表报表导出'!$D:$D=$A568),'2-1 采购订单物料明细表报表导出'!$H:$H,0))</f>
        <v>0</v>
      </c>
      <c r="H568" s="46" cm="1">
        <f t="array" ref="H568">SUM(IF((LEFT('2-1 采购订单物料明细表报表导出'!$K:$K,7)=H$1)*('2-1 采购订单物料明细表报表导出'!$D:$D=$A568),'2-1 采购订单物料明细表报表导出'!$H:$H,0))</f>
        <v>0</v>
      </c>
      <c r="I568" s="46" cm="1">
        <f t="array" ref="I568">SUM(IF((LEFT('2-1 采购订单物料明细表报表导出'!$K:$K,7)=I$1)*('2-1 采购订单物料明细表报表导出'!$D:$D=$A568),'2-1 采购订单物料明细表报表导出'!$H:$H,0))</f>
        <v>0</v>
      </c>
      <c r="J568" s="46" cm="1">
        <f t="array" ref="J568">SUM(IF((LEFT('2-1 采购订单物料明细表报表导出'!$K:$K,7)=J$1)*('2-1 采购订单物料明细表报表导出'!$D:$D=$A568),'2-1 采购订单物料明细表报表导出'!$H:$H,0))</f>
        <v>0</v>
      </c>
      <c r="K568" s="46" cm="1">
        <f t="array" ref="K568">SUM(IF((LEFT('2-1 采购订单物料明细表报表导出'!$K:$K,7)=K$1)*('2-1 采购订单物料明细表报表导出'!$D:$D=$A568),'2-1 采购订单物料明细表报表导出'!$H:$H,0))</f>
        <v>0</v>
      </c>
      <c r="L568" s="46" cm="1">
        <f t="array" ref="L568">SUM(IF((LEFT('2-1 采购订单物料明细表报表导出'!$K:$K,7)=L$1)*('2-1 采购订单物料明细表报表导出'!$D:$D=$A568),'2-1 采购订单物料明细表报表导出'!$H:$H,0))</f>
        <v>0</v>
      </c>
      <c r="M568" s="46" cm="1">
        <f t="array" ref="M568">SUM(IF((LEFT('2-1 采购订单物料明细表报表导出'!$K:$K,7)=M$1)*('2-1 采购订单物料明细表报表导出'!$D:$D=$A568),'2-1 采购订单物料明细表报表导出'!$H:$H,0))</f>
        <v>0</v>
      </c>
      <c r="N568" s="46" cm="1">
        <f t="array" ref="N568">SUM(IF((LEFT('2-1 采购订单物料明细表报表导出'!$K:$K,7)=N$1)*('2-1 采购订单物料明细表报表导出'!$D:$D=$A568),'2-1 采购订单物料明细表报表导出'!$H:$H,0))</f>
        <v>0</v>
      </c>
      <c r="O568" s="46" cm="1">
        <f t="array" ref="O568">SUM(IF((LEFT('2-1 采购订单物料明细表报表导出'!$K:$K,7)=O$1)*('2-1 采购订单物料明细表报表导出'!$D:$D=$A568),'2-1 采购订单物料明细表报表导出'!$H:$H,0))</f>
        <v>0</v>
      </c>
    </row>
    <row r="569" ht="16.5" spans="1:15">
      <c r="A569" s="49" t="s">
        <v>3971</v>
      </c>
      <c r="B569" s="47" t="s">
        <v>1839</v>
      </c>
      <c r="C569" s="48" t="s">
        <v>1840</v>
      </c>
      <c r="D569" s="46" cm="1">
        <f t="array" ref="D569">SUM(IF((LEFT('2-1 采购订单物料明细表报表导出'!$K:$K,7)=D$1)*('2-1 采购订单物料明细表报表导出'!$D:$D=$A569),'2-1 采购订单物料明细表报表导出'!$H:$H,0))</f>
        <v>0</v>
      </c>
      <c r="E569" s="46" cm="1">
        <f t="array" ref="E569">SUM(IF((LEFT('2-1 采购订单物料明细表报表导出'!$K:$K,7)=E$1)*('2-1 采购订单物料明细表报表导出'!$D:$D=$A569),'2-1 采购订单物料明细表报表导出'!$H:$H,0))</f>
        <v>0</v>
      </c>
      <c r="F569" s="46" cm="1">
        <f t="array" ref="F569">SUM(IF((LEFT('2-1 采购订单物料明细表报表导出'!$K:$K,7)=F$1)*('2-1 采购订单物料明细表报表导出'!$D:$D=$A569),'2-1 采购订单物料明细表报表导出'!$H:$H,0))</f>
        <v>0</v>
      </c>
      <c r="G569" s="46" cm="1">
        <f t="array" ref="G569">SUM(IF((LEFT('2-1 采购订单物料明细表报表导出'!$K:$K,7)=G$1)*('2-1 采购订单物料明细表报表导出'!$D:$D=$A569),'2-1 采购订单物料明细表报表导出'!$H:$H,0))</f>
        <v>0</v>
      </c>
      <c r="H569" s="46" cm="1">
        <f t="array" ref="H569">SUM(IF((LEFT('2-1 采购订单物料明细表报表导出'!$K:$K,7)=H$1)*('2-1 采购订单物料明细表报表导出'!$D:$D=$A569),'2-1 采购订单物料明细表报表导出'!$H:$H,0))</f>
        <v>0</v>
      </c>
      <c r="I569" s="46" cm="1">
        <f t="array" ref="I569">SUM(IF((LEFT('2-1 采购订单物料明细表报表导出'!$K:$K,7)=I$1)*('2-1 采购订单物料明细表报表导出'!$D:$D=$A569),'2-1 采购订单物料明细表报表导出'!$H:$H,0))</f>
        <v>0</v>
      </c>
      <c r="J569" s="46" cm="1">
        <f t="array" ref="J569">SUM(IF((LEFT('2-1 采购订单物料明细表报表导出'!$K:$K,7)=J$1)*('2-1 采购订单物料明细表报表导出'!$D:$D=$A569),'2-1 采购订单物料明细表报表导出'!$H:$H,0))</f>
        <v>0</v>
      </c>
      <c r="K569" s="46" cm="1">
        <f t="array" ref="K569">SUM(IF((LEFT('2-1 采购订单物料明细表报表导出'!$K:$K,7)=K$1)*('2-1 采购订单物料明细表报表导出'!$D:$D=$A569),'2-1 采购订单物料明细表报表导出'!$H:$H,0))</f>
        <v>0</v>
      </c>
      <c r="L569" s="46" cm="1">
        <f t="array" ref="L569">SUM(IF((LEFT('2-1 采购订单物料明细表报表导出'!$K:$K,7)=L$1)*('2-1 采购订单物料明细表报表导出'!$D:$D=$A569),'2-1 采购订单物料明细表报表导出'!$H:$H,0))</f>
        <v>0</v>
      </c>
      <c r="M569" s="46" cm="1">
        <f t="array" ref="M569">SUM(IF((LEFT('2-1 采购订单物料明细表报表导出'!$K:$K,7)=M$1)*('2-1 采购订单物料明细表报表导出'!$D:$D=$A569),'2-1 采购订单物料明细表报表导出'!$H:$H,0))</f>
        <v>0</v>
      </c>
      <c r="N569" s="46" cm="1">
        <f t="array" ref="N569">SUM(IF((LEFT('2-1 采购订单物料明细表报表导出'!$K:$K,7)=N$1)*('2-1 采购订单物料明细表报表导出'!$D:$D=$A569),'2-1 采购订单物料明细表报表导出'!$H:$H,0))</f>
        <v>0</v>
      </c>
      <c r="O569" s="46" cm="1">
        <f t="array" ref="O569">SUM(IF((LEFT('2-1 采购订单物料明细表报表导出'!$K:$K,7)=O$1)*('2-1 采购订单物料明细表报表导出'!$D:$D=$A569),'2-1 采购订单物料明细表报表导出'!$H:$H,0))</f>
        <v>0</v>
      </c>
    </row>
    <row r="570" ht="16.5" spans="1:15">
      <c r="A570" s="49" t="s">
        <v>3972</v>
      </c>
      <c r="B570" s="47" t="s">
        <v>1839</v>
      </c>
      <c r="C570" s="48" t="s">
        <v>1840</v>
      </c>
      <c r="D570" s="46" cm="1">
        <f t="array" ref="D570">SUM(IF((LEFT('2-1 采购订单物料明细表报表导出'!$K:$K,7)=D$1)*('2-1 采购订单物料明细表报表导出'!$D:$D=$A570),'2-1 采购订单物料明细表报表导出'!$H:$H,0))</f>
        <v>0</v>
      </c>
      <c r="E570" s="46" cm="1">
        <f t="array" ref="E570">SUM(IF((LEFT('2-1 采购订单物料明细表报表导出'!$K:$K,7)=E$1)*('2-1 采购订单物料明细表报表导出'!$D:$D=$A570),'2-1 采购订单物料明细表报表导出'!$H:$H,0))</f>
        <v>0</v>
      </c>
      <c r="F570" s="46" cm="1">
        <f t="array" ref="F570">SUM(IF((LEFT('2-1 采购订单物料明细表报表导出'!$K:$K,7)=F$1)*('2-1 采购订单物料明细表报表导出'!$D:$D=$A570),'2-1 采购订单物料明细表报表导出'!$H:$H,0))</f>
        <v>0</v>
      </c>
      <c r="G570" s="46" cm="1">
        <f t="array" ref="G570">SUM(IF((LEFT('2-1 采购订单物料明细表报表导出'!$K:$K,7)=G$1)*('2-1 采购订单物料明细表报表导出'!$D:$D=$A570),'2-1 采购订单物料明细表报表导出'!$H:$H,0))</f>
        <v>0</v>
      </c>
      <c r="H570" s="46" cm="1">
        <f t="array" ref="H570">SUM(IF((LEFT('2-1 采购订单物料明细表报表导出'!$K:$K,7)=H$1)*('2-1 采购订单物料明细表报表导出'!$D:$D=$A570),'2-1 采购订单物料明细表报表导出'!$H:$H,0))</f>
        <v>0</v>
      </c>
      <c r="I570" s="46" cm="1">
        <f t="array" ref="I570">SUM(IF((LEFT('2-1 采购订单物料明细表报表导出'!$K:$K,7)=I$1)*('2-1 采购订单物料明细表报表导出'!$D:$D=$A570),'2-1 采购订单物料明细表报表导出'!$H:$H,0))</f>
        <v>0</v>
      </c>
      <c r="J570" s="46" cm="1">
        <f t="array" ref="J570">SUM(IF((LEFT('2-1 采购订单物料明细表报表导出'!$K:$K,7)=J$1)*('2-1 采购订单物料明细表报表导出'!$D:$D=$A570),'2-1 采购订单物料明细表报表导出'!$H:$H,0))</f>
        <v>0</v>
      </c>
      <c r="K570" s="46" cm="1">
        <f t="array" ref="K570">SUM(IF((LEFT('2-1 采购订单物料明细表报表导出'!$K:$K,7)=K$1)*('2-1 采购订单物料明细表报表导出'!$D:$D=$A570),'2-1 采购订单物料明细表报表导出'!$H:$H,0))</f>
        <v>0</v>
      </c>
      <c r="L570" s="46" cm="1">
        <f t="array" ref="L570">SUM(IF((LEFT('2-1 采购订单物料明细表报表导出'!$K:$K,7)=L$1)*('2-1 采购订单物料明细表报表导出'!$D:$D=$A570),'2-1 采购订单物料明细表报表导出'!$H:$H,0))</f>
        <v>0</v>
      </c>
      <c r="M570" s="46" cm="1">
        <f t="array" ref="M570">SUM(IF((LEFT('2-1 采购订单物料明细表报表导出'!$K:$K,7)=M$1)*('2-1 采购订单物料明细表报表导出'!$D:$D=$A570),'2-1 采购订单物料明细表报表导出'!$H:$H,0))</f>
        <v>0</v>
      </c>
      <c r="N570" s="46" cm="1">
        <f t="array" ref="N570">SUM(IF((LEFT('2-1 采购订单物料明细表报表导出'!$K:$K,7)=N$1)*('2-1 采购订单物料明细表报表导出'!$D:$D=$A570),'2-1 采购订单物料明细表报表导出'!$H:$H,0))</f>
        <v>0</v>
      </c>
      <c r="O570" s="46" cm="1">
        <f t="array" ref="O570">SUM(IF((LEFT('2-1 采购订单物料明细表报表导出'!$K:$K,7)=O$1)*('2-1 采购订单物料明细表报表导出'!$D:$D=$A570),'2-1 采购订单物料明细表报表导出'!$H:$H,0))</f>
        <v>0</v>
      </c>
    </row>
    <row r="571" ht="16.5" spans="1:15">
      <c r="A571" s="49" t="s">
        <v>3973</v>
      </c>
      <c r="B571" s="47" t="s">
        <v>1839</v>
      </c>
      <c r="C571" s="48" t="s">
        <v>1840</v>
      </c>
      <c r="D571" s="46" cm="1">
        <f t="array" ref="D571">SUM(IF((LEFT('2-1 采购订单物料明细表报表导出'!$K:$K,7)=D$1)*('2-1 采购订单物料明细表报表导出'!$D:$D=$A571),'2-1 采购订单物料明细表报表导出'!$H:$H,0))</f>
        <v>0</v>
      </c>
      <c r="E571" s="46" cm="1">
        <f t="array" ref="E571">SUM(IF((LEFT('2-1 采购订单物料明细表报表导出'!$K:$K,7)=E$1)*('2-1 采购订单物料明细表报表导出'!$D:$D=$A571),'2-1 采购订单物料明细表报表导出'!$H:$H,0))</f>
        <v>0</v>
      </c>
      <c r="F571" s="46" cm="1">
        <f t="array" ref="F571">SUM(IF((LEFT('2-1 采购订单物料明细表报表导出'!$K:$K,7)=F$1)*('2-1 采购订单物料明细表报表导出'!$D:$D=$A571),'2-1 采购订单物料明细表报表导出'!$H:$H,0))</f>
        <v>0</v>
      </c>
      <c r="G571" s="46" cm="1">
        <f t="array" ref="G571">SUM(IF((LEFT('2-1 采购订单物料明细表报表导出'!$K:$K,7)=G$1)*('2-1 采购订单物料明细表报表导出'!$D:$D=$A571),'2-1 采购订单物料明细表报表导出'!$H:$H,0))</f>
        <v>0</v>
      </c>
      <c r="H571" s="46" cm="1">
        <f t="array" ref="H571">SUM(IF((LEFT('2-1 采购订单物料明细表报表导出'!$K:$K,7)=H$1)*('2-1 采购订单物料明细表报表导出'!$D:$D=$A571),'2-1 采购订单物料明细表报表导出'!$H:$H,0))</f>
        <v>0</v>
      </c>
      <c r="I571" s="46" cm="1">
        <f t="array" ref="I571">SUM(IF((LEFT('2-1 采购订单物料明细表报表导出'!$K:$K,7)=I$1)*('2-1 采购订单物料明细表报表导出'!$D:$D=$A571),'2-1 采购订单物料明细表报表导出'!$H:$H,0))</f>
        <v>0</v>
      </c>
      <c r="J571" s="46" cm="1">
        <f t="array" ref="J571">SUM(IF((LEFT('2-1 采购订单物料明细表报表导出'!$K:$K,7)=J$1)*('2-1 采购订单物料明细表报表导出'!$D:$D=$A571),'2-1 采购订单物料明细表报表导出'!$H:$H,0))</f>
        <v>0</v>
      </c>
      <c r="K571" s="46" cm="1">
        <f t="array" ref="K571">SUM(IF((LEFT('2-1 采购订单物料明细表报表导出'!$K:$K,7)=K$1)*('2-1 采购订单物料明细表报表导出'!$D:$D=$A571),'2-1 采购订单物料明细表报表导出'!$H:$H,0))</f>
        <v>0</v>
      </c>
      <c r="L571" s="46" cm="1">
        <f t="array" ref="L571">SUM(IF((LEFT('2-1 采购订单物料明细表报表导出'!$K:$K,7)=L$1)*('2-1 采购订单物料明细表报表导出'!$D:$D=$A571),'2-1 采购订单物料明细表报表导出'!$H:$H,0))</f>
        <v>0</v>
      </c>
      <c r="M571" s="46" cm="1">
        <f t="array" ref="M571">SUM(IF((LEFT('2-1 采购订单物料明细表报表导出'!$K:$K,7)=M$1)*('2-1 采购订单物料明细表报表导出'!$D:$D=$A571),'2-1 采购订单物料明细表报表导出'!$H:$H,0))</f>
        <v>0</v>
      </c>
      <c r="N571" s="46" cm="1">
        <f t="array" ref="N571">SUM(IF((LEFT('2-1 采购订单物料明细表报表导出'!$K:$K,7)=N$1)*('2-1 采购订单物料明细表报表导出'!$D:$D=$A571),'2-1 采购订单物料明细表报表导出'!$H:$H,0))</f>
        <v>0</v>
      </c>
      <c r="O571" s="46" cm="1">
        <f t="array" ref="O571">SUM(IF((LEFT('2-1 采购订单物料明细表报表导出'!$K:$K,7)=O$1)*('2-1 采购订单物料明细表报表导出'!$D:$D=$A571),'2-1 采购订单物料明细表报表导出'!$H:$H,0))</f>
        <v>0</v>
      </c>
    </row>
    <row r="572" ht="16.5" spans="1:15">
      <c r="A572" s="49" t="s">
        <v>3974</v>
      </c>
      <c r="B572" s="47" t="s">
        <v>1839</v>
      </c>
      <c r="C572" s="48" t="s">
        <v>1840</v>
      </c>
      <c r="D572" s="46" cm="1">
        <f t="array" ref="D572">SUM(IF((LEFT('2-1 采购订单物料明细表报表导出'!$K:$K,7)=D$1)*('2-1 采购订单物料明细表报表导出'!$D:$D=$A572),'2-1 采购订单物料明细表报表导出'!$H:$H,0))</f>
        <v>0</v>
      </c>
      <c r="E572" s="46" cm="1">
        <f t="array" ref="E572">SUM(IF((LEFT('2-1 采购订单物料明细表报表导出'!$K:$K,7)=E$1)*('2-1 采购订单物料明细表报表导出'!$D:$D=$A572),'2-1 采购订单物料明细表报表导出'!$H:$H,0))</f>
        <v>0</v>
      </c>
      <c r="F572" s="46" cm="1">
        <f t="array" ref="F572">SUM(IF((LEFT('2-1 采购订单物料明细表报表导出'!$K:$K,7)=F$1)*('2-1 采购订单物料明细表报表导出'!$D:$D=$A572),'2-1 采购订单物料明细表报表导出'!$H:$H,0))</f>
        <v>0</v>
      </c>
      <c r="G572" s="46" cm="1">
        <f t="array" ref="G572">SUM(IF((LEFT('2-1 采购订单物料明细表报表导出'!$K:$K,7)=G$1)*('2-1 采购订单物料明细表报表导出'!$D:$D=$A572),'2-1 采购订单物料明细表报表导出'!$H:$H,0))</f>
        <v>0</v>
      </c>
      <c r="H572" s="46" cm="1">
        <f t="array" ref="H572">SUM(IF((LEFT('2-1 采购订单物料明细表报表导出'!$K:$K,7)=H$1)*('2-1 采购订单物料明细表报表导出'!$D:$D=$A572),'2-1 采购订单物料明细表报表导出'!$H:$H,0))</f>
        <v>0</v>
      </c>
      <c r="I572" s="46" cm="1">
        <f t="array" ref="I572">SUM(IF((LEFT('2-1 采购订单物料明细表报表导出'!$K:$K,7)=I$1)*('2-1 采购订单物料明细表报表导出'!$D:$D=$A572),'2-1 采购订单物料明细表报表导出'!$H:$H,0))</f>
        <v>0</v>
      </c>
      <c r="J572" s="46" cm="1">
        <f t="array" ref="J572">SUM(IF((LEFT('2-1 采购订单物料明细表报表导出'!$K:$K,7)=J$1)*('2-1 采购订单物料明细表报表导出'!$D:$D=$A572),'2-1 采购订单物料明细表报表导出'!$H:$H,0))</f>
        <v>0</v>
      </c>
      <c r="K572" s="46" cm="1">
        <f t="array" ref="K572">SUM(IF((LEFT('2-1 采购订单物料明细表报表导出'!$K:$K,7)=K$1)*('2-1 采购订单物料明细表报表导出'!$D:$D=$A572),'2-1 采购订单物料明细表报表导出'!$H:$H,0))</f>
        <v>0</v>
      </c>
      <c r="L572" s="46" cm="1">
        <f t="array" ref="L572">SUM(IF((LEFT('2-1 采购订单物料明细表报表导出'!$K:$K,7)=L$1)*('2-1 采购订单物料明细表报表导出'!$D:$D=$A572),'2-1 采购订单物料明细表报表导出'!$H:$H,0))</f>
        <v>0</v>
      </c>
      <c r="M572" s="46" cm="1">
        <f t="array" ref="M572">SUM(IF((LEFT('2-1 采购订单物料明细表报表导出'!$K:$K,7)=M$1)*('2-1 采购订单物料明细表报表导出'!$D:$D=$A572),'2-1 采购订单物料明细表报表导出'!$H:$H,0))</f>
        <v>0</v>
      </c>
      <c r="N572" s="46" cm="1">
        <f t="array" ref="N572">SUM(IF((LEFT('2-1 采购订单物料明细表报表导出'!$K:$K,7)=N$1)*('2-1 采购订单物料明细表报表导出'!$D:$D=$A572),'2-1 采购订单物料明细表报表导出'!$H:$H,0))</f>
        <v>0</v>
      </c>
      <c r="O572" s="46" cm="1">
        <f t="array" ref="O572">SUM(IF((LEFT('2-1 采购订单物料明细表报表导出'!$K:$K,7)=O$1)*('2-1 采购订单物料明细表报表导出'!$D:$D=$A572),'2-1 采购订单物料明细表报表导出'!$H:$H,0))</f>
        <v>0</v>
      </c>
    </row>
    <row r="573" ht="16.5" spans="1:15">
      <c r="A573" s="49" t="s">
        <v>3975</v>
      </c>
      <c r="B573" s="47" t="s">
        <v>1839</v>
      </c>
      <c r="C573" s="48" t="s">
        <v>1840</v>
      </c>
      <c r="D573" s="46" cm="1">
        <f t="array" ref="D573">SUM(IF((LEFT('2-1 采购订单物料明细表报表导出'!$K:$K,7)=D$1)*('2-1 采购订单物料明细表报表导出'!$D:$D=$A573),'2-1 采购订单物料明细表报表导出'!$H:$H,0))</f>
        <v>0</v>
      </c>
      <c r="E573" s="46" cm="1">
        <f t="array" ref="E573">SUM(IF((LEFT('2-1 采购订单物料明细表报表导出'!$K:$K,7)=E$1)*('2-1 采购订单物料明细表报表导出'!$D:$D=$A573),'2-1 采购订单物料明细表报表导出'!$H:$H,0))</f>
        <v>0</v>
      </c>
      <c r="F573" s="46" cm="1">
        <f t="array" ref="F573">SUM(IF((LEFT('2-1 采购订单物料明细表报表导出'!$K:$K,7)=F$1)*('2-1 采购订单物料明细表报表导出'!$D:$D=$A573),'2-1 采购订单物料明细表报表导出'!$H:$H,0))</f>
        <v>0</v>
      </c>
      <c r="G573" s="46" cm="1">
        <f t="array" ref="G573">SUM(IF((LEFT('2-1 采购订单物料明细表报表导出'!$K:$K,7)=G$1)*('2-1 采购订单物料明细表报表导出'!$D:$D=$A573),'2-1 采购订单物料明细表报表导出'!$H:$H,0))</f>
        <v>0</v>
      </c>
      <c r="H573" s="46" cm="1">
        <f t="array" ref="H573">SUM(IF((LEFT('2-1 采购订单物料明细表报表导出'!$K:$K,7)=H$1)*('2-1 采购订单物料明细表报表导出'!$D:$D=$A573),'2-1 采购订单物料明细表报表导出'!$H:$H,0))</f>
        <v>0</v>
      </c>
      <c r="I573" s="46" cm="1">
        <f t="array" ref="I573">SUM(IF((LEFT('2-1 采购订单物料明细表报表导出'!$K:$K,7)=I$1)*('2-1 采购订单物料明细表报表导出'!$D:$D=$A573),'2-1 采购订单物料明细表报表导出'!$H:$H,0))</f>
        <v>0</v>
      </c>
      <c r="J573" s="46" cm="1">
        <f t="array" ref="J573">SUM(IF((LEFT('2-1 采购订单物料明细表报表导出'!$K:$K,7)=J$1)*('2-1 采购订单物料明细表报表导出'!$D:$D=$A573),'2-1 采购订单物料明细表报表导出'!$H:$H,0))</f>
        <v>0</v>
      </c>
      <c r="K573" s="46" cm="1">
        <f t="array" ref="K573">SUM(IF((LEFT('2-1 采购订单物料明细表报表导出'!$K:$K,7)=K$1)*('2-1 采购订单物料明细表报表导出'!$D:$D=$A573),'2-1 采购订单物料明细表报表导出'!$H:$H,0))</f>
        <v>0</v>
      </c>
      <c r="L573" s="46" cm="1">
        <f t="array" ref="L573">SUM(IF((LEFT('2-1 采购订单物料明细表报表导出'!$K:$K,7)=L$1)*('2-1 采购订单物料明细表报表导出'!$D:$D=$A573),'2-1 采购订单物料明细表报表导出'!$H:$H,0))</f>
        <v>0</v>
      </c>
      <c r="M573" s="46" cm="1">
        <f t="array" ref="M573">SUM(IF((LEFT('2-1 采购订单物料明细表报表导出'!$K:$K,7)=M$1)*('2-1 采购订单物料明细表报表导出'!$D:$D=$A573),'2-1 采购订单物料明细表报表导出'!$H:$H,0))</f>
        <v>0</v>
      </c>
      <c r="N573" s="46" cm="1">
        <f t="array" ref="N573">SUM(IF((LEFT('2-1 采购订单物料明细表报表导出'!$K:$K,7)=N$1)*('2-1 采购订单物料明细表报表导出'!$D:$D=$A573),'2-1 采购订单物料明细表报表导出'!$H:$H,0))</f>
        <v>0</v>
      </c>
      <c r="O573" s="46" cm="1">
        <f t="array" ref="O573">SUM(IF((LEFT('2-1 采购订单物料明细表报表导出'!$K:$K,7)=O$1)*('2-1 采购订单物料明细表报表导出'!$D:$D=$A573),'2-1 采购订单物料明细表报表导出'!$H:$H,0))</f>
        <v>0</v>
      </c>
    </row>
    <row r="574" ht="16.5" spans="1:15">
      <c r="A574" s="49" t="s">
        <v>3976</v>
      </c>
      <c r="B574" s="47" t="s">
        <v>1839</v>
      </c>
      <c r="C574" s="48" t="s">
        <v>1840</v>
      </c>
      <c r="D574" s="46" cm="1">
        <f t="array" ref="D574">SUM(IF((LEFT('2-1 采购订单物料明细表报表导出'!$K:$K,7)=D$1)*('2-1 采购订单物料明细表报表导出'!$D:$D=$A574),'2-1 采购订单物料明细表报表导出'!$H:$H,0))</f>
        <v>0</v>
      </c>
      <c r="E574" s="46" cm="1">
        <f t="array" ref="E574">SUM(IF((LEFT('2-1 采购订单物料明细表报表导出'!$K:$K,7)=E$1)*('2-1 采购订单物料明细表报表导出'!$D:$D=$A574),'2-1 采购订单物料明细表报表导出'!$H:$H,0))</f>
        <v>0</v>
      </c>
      <c r="F574" s="46" cm="1">
        <f t="array" ref="F574">SUM(IF((LEFT('2-1 采购订单物料明细表报表导出'!$K:$K,7)=F$1)*('2-1 采购订单物料明细表报表导出'!$D:$D=$A574),'2-1 采购订单物料明细表报表导出'!$H:$H,0))</f>
        <v>0</v>
      </c>
      <c r="G574" s="46" cm="1">
        <f t="array" ref="G574">SUM(IF((LEFT('2-1 采购订单物料明细表报表导出'!$K:$K,7)=G$1)*('2-1 采购订单物料明细表报表导出'!$D:$D=$A574),'2-1 采购订单物料明细表报表导出'!$H:$H,0))</f>
        <v>0</v>
      </c>
      <c r="H574" s="46" cm="1">
        <f t="array" ref="H574">SUM(IF((LEFT('2-1 采购订单物料明细表报表导出'!$K:$K,7)=H$1)*('2-1 采购订单物料明细表报表导出'!$D:$D=$A574),'2-1 采购订单物料明细表报表导出'!$H:$H,0))</f>
        <v>0</v>
      </c>
      <c r="I574" s="46" cm="1">
        <f t="array" ref="I574">SUM(IF((LEFT('2-1 采购订单物料明细表报表导出'!$K:$K,7)=I$1)*('2-1 采购订单物料明细表报表导出'!$D:$D=$A574),'2-1 采购订单物料明细表报表导出'!$H:$H,0))</f>
        <v>0</v>
      </c>
      <c r="J574" s="46" cm="1">
        <f t="array" ref="J574">SUM(IF((LEFT('2-1 采购订单物料明细表报表导出'!$K:$K,7)=J$1)*('2-1 采购订单物料明细表报表导出'!$D:$D=$A574),'2-1 采购订单物料明细表报表导出'!$H:$H,0))</f>
        <v>0</v>
      </c>
      <c r="K574" s="46" cm="1">
        <f t="array" ref="K574">SUM(IF((LEFT('2-1 采购订单物料明细表报表导出'!$K:$K,7)=K$1)*('2-1 采购订单物料明细表报表导出'!$D:$D=$A574),'2-1 采购订单物料明细表报表导出'!$H:$H,0))</f>
        <v>0</v>
      </c>
      <c r="L574" s="46" cm="1">
        <f t="array" ref="L574">SUM(IF((LEFT('2-1 采购订单物料明细表报表导出'!$K:$K,7)=L$1)*('2-1 采购订单物料明细表报表导出'!$D:$D=$A574),'2-1 采购订单物料明细表报表导出'!$H:$H,0))</f>
        <v>0</v>
      </c>
      <c r="M574" s="46" cm="1">
        <f t="array" ref="M574">SUM(IF((LEFT('2-1 采购订单物料明细表报表导出'!$K:$K,7)=M$1)*('2-1 采购订单物料明细表报表导出'!$D:$D=$A574),'2-1 采购订单物料明细表报表导出'!$H:$H,0))</f>
        <v>0</v>
      </c>
      <c r="N574" s="46" cm="1">
        <f t="array" ref="N574">SUM(IF((LEFT('2-1 采购订单物料明细表报表导出'!$K:$K,7)=N$1)*('2-1 采购订单物料明细表报表导出'!$D:$D=$A574),'2-1 采购订单物料明细表报表导出'!$H:$H,0))</f>
        <v>0</v>
      </c>
      <c r="O574" s="46" cm="1">
        <f t="array" ref="O574">SUM(IF((LEFT('2-1 采购订单物料明细表报表导出'!$K:$K,7)=O$1)*('2-1 采购订单物料明细表报表导出'!$D:$D=$A574),'2-1 采购订单物料明细表报表导出'!$H:$H,0))</f>
        <v>0</v>
      </c>
    </row>
    <row r="575" ht="16.5" spans="1:15">
      <c r="A575" s="49" t="s">
        <v>3977</v>
      </c>
      <c r="B575" s="47" t="s">
        <v>1839</v>
      </c>
      <c r="C575" s="48" t="s">
        <v>1840</v>
      </c>
      <c r="D575" s="46" cm="1">
        <f t="array" ref="D575">SUM(IF((LEFT('2-1 采购订单物料明细表报表导出'!$K:$K,7)=D$1)*('2-1 采购订单物料明细表报表导出'!$D:$D=$A575),'2-1 采购订单物料明细表报表导出'!$H:$H,0))</f>
        <v>0</v>
      </c>
      <c r="E575" s="46" cm="1">
        <f t="array" ref="E575">SUM(IF((LEFT('2-1 采购订单物料明细表报表导出'!$K:$K,7)=E$1)*('2-1 采购订单物料明细表报表导出'!$D:$D=$A575),'2-1 采购订单物料明细表报表导出'!$H:$H,0))</f>
        <v>0</v>
      </c>
      <c r="F575" s="46" cm="1">
        <f t="array" ref="F575">SUM(IF((LEFT('2-1 采购订单物料明细表报表导出'!$K:$K,7)=F$1)*('2-1 采购订单物料明细表报表导出'!$D:$D=$A575),'2-1 采购订单物料明细表报表导出'!$H:$H,0))</f>
        <v>0</v>
      </c>
      <c r="G575" s="46" cm="1">
        <f t="array" ref="G575">SUM(IF((LEFT('2-1 采购订单物料明细表报表导出'!$K:$K,7)=G$1)*('2-1 采购订单物料明细表报表导出'!$D:$D=$A575),'2-1 采购订单物料明细表报表导出'!$H:$H,0))</f>
        <v>0</v>
      </c>
      <c r="H575" s="46" cm="1">
        <f t="array" ref="H575">SUM(IF((LEFT('2-1 采购订单物料明细表报表导出'!$K:$K,7)=H$1)*('2-1 采购订单物料明细表报表导出'!$D:$D=$A575),'2-1 采购订单物料明细表报表导出'!$H:$H,0))</f>
        <v>0</v>
      </c>
      <c r="I575" s="46" cm="1">
        <f t="array" ref="I575">SUM(IF((LEFT('2-1 采购订单物料明细表报表导出'!$K:$K,7)=I$1)*('2-1 采购订单物料明细表报表导出'!$D:$D=$A575),'2-1 采购订单物料明细表报表导出'!$H:$H,0))</f>
        <v>0</v>
      </c>
      <c r="J575" s="46" cm="1">
        <f t="array" ref="J575">SUM(IF((LEFT('2-1 采购订单物料明细表报表导出'!$K:$K,7)=J$1)*('2-1 采购订单物料明细表报表导出'!$D:$D=$A575),'2-1 采购订单物料明细表报表导出'!$H:$H,0))</f>
        <v>0</v>
      </c>
      <c r="K575" s="46" cm="1">
        <f t="array" ref="K575">SUM(IF((LEFT('2-1 采购订单物料明细表报表导出'!$K:$K,7)=K$1)*('2-1 采购订单物料明细表报表导出'!$D:$D=$A575),'2-1 采购订单物料明细表报表导出'!$H:$H,0))</f>
        <v>0</v>
      </c>
      <c r="L575" s="46" cm="1">
        <f t="array" ref="L575">SUM(IF((LEFT('2-1 采购订单物料明细表报表导出'!$K:$K,7)=L$1)*('2-1 采购订单物料明细表报表导出'!$D:$D=$A575),'2-1 采购订单物料明细表报表导出'!$H:$H,0))</f>
        <v>0</v>
      </c>
      <c r="M575" s="46" cm="1">
        <f t="array" ref="M575">SUM(IF((LEFT('2-1 采购订单物料明细表报表导出'!$K:$K,7)=M$1)*('2-1 采购订单物料明细表报表导出'!$D:$D=$A575),'2-1 采购订单物料明细表报表导出'!$H:$H,0))</f>
        <v>0</v>
      </c>
      <c r="N575" s="46" cm="1">
        <f t="array" ref="N575">SUM(IF((LEFT('2-1 采购订单物料明细表报表导出'!$K:$K,7)=N$1)*('2-1 采购订单物料明细表报表导出'!$D:$D=$A575),'2-1 采购订单物料明细表报表导出'!$H:$H,0))</f>
        <v>0</v>
      </c>
      <c r="O575" s="46" cm="1">
        <f t="array" ref="O575">SUM(IF((LEFT('2-1 采购订单物料明细表报表导出'!$K:$K,7)=O$1)*('2-1 采购订单物料明细表报表导出'!$D:$D=$A575),'2-1 采购订单物料明细表报表导出'!$H:$H,0))</f>
        <v>0</v>
      </c>
    </row>
    <row r="576" ht="16.5" spans="1:15">
      <c r="A576" s="49" t="s">
        <v>3978</v>
      </c>
      <c r="B576" s="47" t="s">
        <v>1839</v>
      </c>
      <c r="C576" s="48" t="s">
        <v>1840</v>
      </c>
      <c r="D576" s="46" cm="1">
        <f t="array" ref="D576">SUM(IF((LEFT('2-1 采购订单物料明细表报表导出'!$K:$K,7)=D$1)*('2-1 采购订单物料明细表报表导出'!$D:$D=$A576),'2-1 采购订单物料明细表报表导出'!$H:$H,0))</f>
        <v>0</v>
      </c>
      <c r="E576" s="46" cm="1">
        <f t="array" ref="E576">SUM(IF((LEFT('2-1 采购订单物料明细表报表导出'!$K:$K,7)=E$1)*('2-1 采购订单物料明细表报表导出'!$D:$D=$A576),'2-1 采购订单物料明细表报表导出'!$H:$H,0))</f>
        <v>0</v>
      </c>
      <c r="F576" s="46" cm="1">
        <f t="array" ref="F576">SUM(IF((LEFT('2-1 采购订单物料明细表报表导出'!$K:$K,7)=F$1)*('2-1 采购订单物料明细表报表导出'!$D:$D=$A576),'2-1 采购订单物料明细表报表导出'!$H:$H,0))</f>
        <v>0</v>
      </c>
      <c r="G576" s="46" cm="1">
        <f t="array" ref="G576">SUM(IF((LEFT('2-1 采购订单物料明细表报表导出'!$K:$K,7)=G$1)*('2-1 采购订单物料明细表报表导出'!$D:$D=$A576),'2-1 采购订单物料明细表报表导出'!$H:$H,0))</f>
        <v>0</v>
      </c>
      <c r="H576" s="46" cm="1">
        <f t="array" ref="H576">SUM(IF((LEFT('2-1 采购订单物料明细表报表导出'!$K:$K,7)=H$1)*('2-1 采购订单物料明细表报表导出'!$D:$D=$A576),'2-1 采购订单物料明细表报表导出'!$H:$H,0))</f>
        <v>0</v>
      </c>
      <c r="I576" s="46" cm="1">
        <f t="array" ref="I576">SUM(IF((LEFT('2-1 采购订单物料明细表报表导出'!$K:$K,7)=I$1)*('2-1 采购订单物料明细表报表导出'!$D:$D=$A576),'2-1 采购订单物料明细表报表导出'!$H:$H,0))</f>
        <v>0</v>
      </c>
      <c r="J576" s="46" cm="1">
        <f t="array" ref="J576">SUM(IF((LEFT('2-1 采购订单物料明细表报表导出'!$K:$K,7)=J$1)*('2-1 采购订单物料明细表报表导出'!$D:$D=$A576),'2-1 采购订单物料明细表报表导出'!$H:$H,0))</f>
        <v>0</v>
      </c>
      <c r="K576" s="46" cm="1">
        <f t="array" ref="K576">SUM(IF((LEFT('2-1 采购订单物料明细表报表导出'!$K:$K,7)=K$1)*('2-1 采购订单物料明细表报表导出'!$D:$D=$A576),'2-1 采购订单物料明细表报表导出'!$H:$H,0))</f>
        <v>0</v>
      </c>
      <c r="L576" s="46" cm="1">
        <f t="array" ref="L576">SUM(IF((LEFT('2-1 采购订单物料明细表报表导出'!$K:$K,7)=L$1)*('2-1 采购订单物料明细表报表导出'!$D:$D=$A576),'2-1 采购订单物料明细表报表导出'!$H:$H,0))</f>
        <v>0</v>
      </c>
      <c r="M576" s="46" cm="1">
        <f t="array" ref="M576">SUM(IF((LEFT('2-1 采购订单物料明细表报表导出'!$K:$K,7)=M$1)*('2-1 采购订单物料明细表报表导出'!$D:$D=$A576),'2-1 采购订单物料明细表报表导出'!$H:$H,0))</f>
        <v>0</v>
      </c>
      <c r="N576" s="46" cm="1">
        <f t="array" ref="N576">SUM(IF((LEFT('2-1 采购订单物料明细表报表导出'!$K:$K,7)=N$1)*('2-1 采购订单物料明细表报表导出'!$D:$D=$A576),'2-1 采购订单物料明细表报表导出'!$H:$H,0))</f>
        <v>0</v>
      </c>
      <c r="O576" s="46" cm="1">
        <f t="array" ref="O576">SUM(IF((LEFT('2-1 采购订单物料明细表报表导出'!$K:$K,7)=O$1)*('2-1 采购订单物料明细表报表导出'!$D:$D=$A576),'2-1 采购订单物料明细表报表导出'!$H:$H,0))</f>
        <v>0</v>
      </c>
    </row>
    <row r="577" ht="16.5" spans="1:15">
      <c r="A577" s="49" t="s">
        <v>3979</v>
      </c>
      <c r="B577" s="47" t="s">
        <v>1839</v>
      </c>
      <c r="C577" s="48" t="s">
        <v>1840</v>
      </c>
      <c r="D577" s="46" cm="1">
        <f t="array" ref="D577">SUM(IF((LEFT('2-1 采购订单物料明细表报表导出'!$K:$K,7)=D$1)*('2-1 采购订单物料明细表报表导出'!$D:$D=$A577),'2-1 采购订单物料明细表报表导出'!$H:$H,0))</f>
        <v>0</v>
      </c>
      <c r="E577" s="46" cm="1">
        <f t="array" ref="E577">SUM(IF((LEFT('2-1 采购订单物料明细表报表导出'!$K:$K,7)=E$1)*('2-1 采购订单物料明细表报表导出'!$D:$D=$A577),'2-1 采购订单物料明细表报表导出'!$H:$H,0))</f>
        <v>0</v>
      </c>
      <c r="F577" s="46" cm="1">
        <f t="array" ref="F577">SUM(IF((LEFT('2-1 采购订单物料明细表报表导出'!$K:$K,7)=F$1)*('2-1 采购订单物料明细表报表导出'!$D:$D=$A577),'2-1 采购订单物料明细表报表导出'!$H:$H,0))</f>
        <v>0</v>
      </c>
      <c r="G577" s="46" cm="1">
        <f t="array" ref="G577">SUM(IF((LEFT('2-1 采购订单物料明细表报表导出'!$K:$K,7)=G$1)*('2-1 采购订单物料明细表报表导出'!$D:$D=$A577),'2-1 采购订单物料明细表报表导出'!$H:$H,0))</f>
        <v>0</v>
      </c>
      <c r="H577" s="46" cm="1">
        <f t="array" ref="H577">SUM(IF((LEFT('2-1 采购订单物料明细表报表导出'!$K:$K,7)=H$1)*('2-1 采购订单物料明细表报表导出'!$D:$D=$A577),'2-1 采购订单物料明细表报表导出'!$H:$H,0))</f>
        <v>0</v>
      </c>
      <c r="I577" s="46" cm="1">
        <f t="array" ref="I577">SUM(IF((LEFT('2-1 采购订单物料明细表报表导出'!$K:$K,7)=I$1)*('2-1 采购订单物料明细表报表导出'!$D:$D=$A577),'2-1 采购订单物料明细表报表导出'!$H:$H,0))</f>
        <v>0</v>
      </c>
      <c r="J577" s="46" cm="1">
        <f t="array" ref="J577">SUM(IF((LEFT('2-1 采购订单物料明细表报表导出'!$K:$K,7)=J$1)*('2-1 采购订单物料明细表报表导出'!$D:$D=$A577),'2-1 采购订单物料明细表报表导出'!$H:$H,0))</f>
        <v>0</v>
      </c>
      <c r="K577" s="46" cm="1">
        <f t="array" ref="K577">SUM(IF((LEFT('2-1 采购订单物料明细表报表导出'!$K:$K,7)=K$1)*('2-1 采购订单物料明细表报表导出'!$D:$D=$A577),'2-1 采购订单物料明细表报表导出'!$H:$H,0))</f>
        <v>0</v>
      </c>
      <c r="L577" s="46" cm="1">
        <f t="array" ref="L577">SUM(IF((LEFT('2-1 采购订单物料明细表报表导出'!$K:$K,7)=L$1)*('2-1 采购订单物料明细表报表导出'!$D:$D=$A577),'2-1 采购订单物料明细表报表导出'!$H:$H,0))</f>
        <v>0</v>
      </c>
      <c r="M577" s="46" cm="1">
        <f t="array" ref="M577">SUM(IF((LEFT('2-1 采购订单物料明细表报表导出'!$K:$K,7)=M$1)*('2-1 采购订单物料明细表报表导出'!$D:$D=$A577),'2-1 采购订单物料明细表报表导出'!$H:$H,0))</f>
        <v>0</v>
      </c>
      <c r="N577" s="46" cm="1">
        <f t="array" ref="N577">SUM(IF((LEFT('2-1 采购订单物料明细表报表导出'!$K:$K,7)=N$1)*('2-1 采购订单物料明细表报表导出'!$D:$D=$A577),'2-1 采购订单物料明细表报表导出'!$H:$H,0))</f>
        <v>0</v>
      </c>
      <c r="O577" s="46" cm="1">
        <f t="array" ref="O577">SUM(IF((LEFT('2-1 采购订单物料明细表报表导出'!$K:$K,7)=O$1)*('2-1 采购订单物料明细表报表导出'!$D:$D=$A577),'2-1 采购订单物料明细表报表导出'!$H:$H,0))</f>
        <v>0</v>
      </c>
    </row>
    <row r="578" ht="16.5" spans="1:15">
      <c r="A578" s="17" t="s">
        <v>3980</v>
      </c>
      <c r="B578" s="47" t="s">
        <v>1839</v>
      </c>
      <c r="C578" s="48" t="s">
        <v>1840</v>
      </c>
      <c r="D578" s="46" cm="1">
        <f t="array" ref="D578">SUM(IF((LEFT('2-1 采购订单物料明细表报表导出'!$K:$K,7)=D$1)*('2-1 采购订单物料明细表报表导出'!$D:$D=$A578),'2-1 采购订单物料明细表报表导出'!$H:$H,0))</f>
        <v>0</v>
      </c>
      <c r="E578" s="46" cm="1">
        <f t="array" ref="E578">SUM(IF((LEFT('2-1 采购订单物料明细表报表导出'!$K:$K,7)=E$1)*('2-1 采购订单物料明细表报表导出'!$D:$D=$A578),'2-1 采购订单物料明细表报表导出'!$H:$H,0))</f>
        <v>0</v>
      </c>
      <c r="F578" s="46" cm="1">
        <f t="array" ref="F578">SUM(IF((LEFT('2-1 采购订单物料明细表报表导出'!$K:$K,7)=F$1)*('2-1 采购订单物料明细表报表导出'!$D:$D=$A578),'2-1 采购订单物料明细表报表导出'!$H:$H,0))</f>
        <v>0</v>
      </c>
      <c r="G578" s="46" cm="1">
        <f t="array" ref="G578">SUM(IF((LEFT('2-1 采购订单物料明细表报表导出'!$K:$K,7)=G$1)*('2-1 采购订单物料明细表报表导出'!$D:$D=$A578),'2-1 采购订单物料明细表报表导出'!$H:$H,0))</f>
        <v>0</v>
      </c>
      <c r="H578" s="46" cm="1">
        <f t="array" ref="H578">SUM(IF((LEFT('2-1 采购订单物料明细表报表导出'!$K:$K,7)=H$1)*('2-1 采购订单物料明细表报表导出'!$D:$D=$A578),'2-1 采购订单物料明细表报表导出'!$H:$H,0))</f>
        <v>0</v>
      </c>
      <c r="I578" s="46" cm="1">
        <f t="array" ref="I578">SUM(IF((LEFT('2-1 采购订单物料明细表报表导出'!$K:$K,7)=I$1)*('2-1 采购订单物料明细表报表导出'!$D:$D=$A578),'2-1 采购订单物料明细表报表导出'!$H:$H,0))</f>
        <v>0</v>
      </c>
      <c r="J578" s="46" cm="1">
        <f t="array" ref="J578">SUM(IF((LEFT('2-1 采购订单物料明细表报表导出'!$K:$K,7)=J$1)*('2-1 采购订单物料明细表报表导出'!$D:$D=$A578),'2-1 采购订单物料明细表报表导出'!$H:$H,0))</f>
        <v>0</v>
      </c>
      <c r="K578" s="46" cm="1">
        <f t="array" ref="K578">SUM(IF((LEFT('2-1 采购订单物料明细表报表导出'!$K:$K,7)=K$1)*('2-1 采购订单物料明细表报表导出'!$D:$D=$A578),'2-1 采购订单物料明细表报表导出'!$H:$H,0))</f>
        <v>0</v>
      </c>
      <c r="L578" s="46" cm="1">
        <f t="array" ref="L578">SUM(IF((LEFT('2-1 采购订单物料明细表报表导出'!$K:$K,7)=L$1)*('2-1 采购订单物料明细表报表导出'!$D:$D=$A578),'2-1 采购订单物料明细表报表导出'!$H:$H,0))</f>
        <v>0</v>
      </c>
      <c r="M578" s="46" cm="1">
        <f t="array" ref="M578">SUM(IF((LEFT('2-1 采购订单物料明细表报表导出'!$K:$K,7)=M$1)*('2-1 采购订单物料明细表报表导出'!$D:$D=$A578),'2-1 采购订单物料明细表报表导出'!$H:$H,0))</f>
        <v>0</v>
      </c>
      <c r="N578" s="46" cm="1">
        <f t="array" ref="N578">SUM(IF((LEFT('2-1 采购订单物料明细表报表导出'!$K:$K,7)=N$1)*('2-1 采购订单物料明细表报表导出'!$D:$D=$A578),'2-1 采购订单物料明细表报表导出'!$H:$H,0))</f>
        <v>0</v>
      </c>
      <c r="O578" s="46" cm="1">
        <f t="array" ref="O578">SUM(IF((LEFT('2-1 采购订单物料明细表报表导出'!$K:$K,7)=O$1)*('2-1 采购订单物料明细表报表导出'!$D:$D=$A578),'2-1 采购订单物料明细表报表导出'!$H:$H,0))</f>
        <v>0</v>
      </c>
    </row>
    <row r="579" ht="16.5" spans="1:15">
      <c r="A579" s="17" t="s">
        <v>3981</v>
      </c>
      <c r="B579" s="47" t="s">
        <v>1839</v>
      </c>
      <c r="C579" s="48" t="s">
        <v>1840</v>
      </c>
      <c r="D579" s="46" cm="1">
        <f t="array" ref="D579">SUM(IF((LEFT('2-1 采购订单物料明细表报表导出'!$K:$K,7)=D$1)*('2-1 采购订单物料明细表报表导出'!$D:$D=$A579),'2-1 采购订单物料明细表报表导出'!$H:$H,0))</f>
        <v>0</v>
      </c>
      <c r="E579" s="46" cm="1">
        <f t="array" ref="E579">SUM(IF((LEFT('2-1 采购订单物料明细表报表导出'!$K:$K,7)=E$1)*('2-1 采购订单物料明细表报表导出'!$D:$D=$A579),'2-1 采购订单物料明细表报表导出'!$H:$H,0))</f>
        <v>0</v>
      </c>
      <c r="F579" s="46" cm="1">
        <f t="array" ref="F579">SUM(IF((LEFT('2-1 采购订单物料明细表报表导出'!$K:$K,7)=F$1)*('2-1 采购订单物料明细表报表导出'!$D:$D=$A579),'2-1 采购订单物料明细表报表导出'!$H:$H,0))</f>
        <v>0</v>
      </c>
      <c r="G579" s="46" cm="1">
        <f t="array" ref="G579">SUM(IF((LEFT('2-1 采购订单物料明细表报表导出'!$K:$K,7)=G$1)*('2-1 采购订单物料明细表报表导出'!$D:$D=$A579),'2-1 采购订单物料明细表报表导出'!$H:$H,0))</f>
        <v>0</v>
      </c>
      <c r="H579" s="46" cm="1">
        <f t="array" ref="H579">SUM(IF((LEFT('2-1 采购订单物料明细表报表导出'!$K:$K,7)=H$1)*('2-1 采购订单物料明细表报表导出'!$D:$D=$A579),'2-1 采购订单物料明细表报表导出'!$H:$H,0))</f>
        <v>0</v>
      </c>
      <c r="I579" s="46" cm="1">
        <f t="array" ref="I579">SUM(IF((LEFT('2-1 采购订单物料明细表报表导出'!$K:$K,7)=I$1)*('2-1 采购订单物料明细表报表导出'!$D:$D=$A579),'2-1 采购订单物料明细表报表导出'!$H:$H,0))</f>
        <v>0</v>
      </c>
      <c r="J579" s="46" cm="1">
        <f t="array" ref="J579">SUM(IF((LEFT('2-1 采购订单物料明细表报表导出'!$K:$K,7)=J$1)*('2-1 采购订单物料明细表报表导出'!$D:$D=$A579),'2-1 采购订单物料明细表报表导出'!$H:$H,0))</f>
        <v>0</v>
      </c>
      <c r="K579" s="46" cm="1">
        <f t="array" ref="K579">SUM(IF((LEFT('2-1 采购订单物料明细表报表导出'!$K:$K,7)=K$1)*('2-1 采购订单物料明细表报表导出'!$D:$D=$A579),'2-1 采购订单物料明细表报表导出'!$H:$H,0))</f>
        <v>0</v>
      </c>
      <c r="L579" s="46" cm="1">
        <f t="array" ref="L579">SUM(IF((LEFT('2-1 采购订单物料明细表报表导出'!$K:$K,7)=L$1)*('2-1 采购订单物料明细表报表导出'!$D:$D=$A579),'2-1 采购订单物料明细表报表导出'!$H:$H,0))</f>
        <v>0</v>
      </c>
      <c r="M579" s="46" cm="1">
        <f t="array" ref="M579">SUM(IF((LEFT('2-1 采购订单物料明细表报表导出'!$K:$K,7)=M$1)*('2-1 采购订单物料明细表报表导出'!$D:$D=$A579),'2-1 采购订单物料明细表报表导出'!$H:$H,0))</f>
        <v>0</v>
      </c>
      <c r="N579" s="46" cm="1">
        <f t="array" ref="N579">SUM(IF((LEFT('2-1 采购订单物料明细表报表导出'!$K:$K,7)=N$1)*('2-1 采购订单物料明细表报表导出'!$D:$D=$A579),'2-1 采购订单物料明细表报表导出'!$H:$H,0))</f>
        <v>0</v>
      </c>
      <c r="O579" s="46" cm="1">
        <f t="array" ref="O579">SUM(IF((LEFT('2-1 采购订单物料明细表报表导出'!$K:$K,7)=O$1)*('2-1 采购订单物料明细表报表导出'!$D:$D=$A579),'2-1 采购订单物料明细表报表导出'!$H:$H,0))</f>
        <v>0</v>
      </c>
    </row>
    <row r="580" ht="16.5" spans="1:15">
      <c r="A580" s="17" t="s">
        <v>3982</v>
      </c>
      <c r="B580" s="47" t="s">
        <v>1839</v>
      </c>
      <c r="C580" s="48" t="s">
        <v>1840</v>
      </c>
      <c r="D580" s="46" cm="1">
        <f t="array" ref="D580">SUM(IF((LEFT('2-1 采购订单物料明细表报表导出'!$K:$K,7)=D$1)*('2-1 采购订单物料明细表报表导出'!$D:$D=$A580),'2-1 采购订单物料明细表报表导出'!$H:$H,0))</f>
        <v>0</v>
      </c>
      <c r="E580" s="46" cm="1">
        <f t="array" ref="E580">SUM(IF((LEFT('2-1 采购订单物料明细表报表导出'!$K:$K,7)=E$1)*('2-1 采购订单物料明细表报表导出'!$D:$D=$A580),'2-1 采购订单物料明细表报表导出'!$H:$H,0))</f>
        <v>0</v>
      </c>
      <c r="F580" s="46" cm="1">
        <f t="array" ref="F580">SUM(IF((LEFT('2-1 采购订单物料明细表报表导出'!$K:$K,7)=F$1)*('2-1 采购订单物料明细表报表导出'!$D:$D=$A580),'2-1 采购订单物料明细表报表导出'!$H:$H,0))</f>
        <v>0</v>
      </c>
      <c r="G580" s="46" cm="1">
        <f t="array" ref="G580">SUM(IF((LEFT('2-1 采购订单物料明细表报表导出'!$K:$K,7)=G$1)*('2-1 采购订单物料明细表报表导出'!$D:$D=$A580),'2-1 采购订单物料明细表报表导出'!$H:$H,0))</f>
        <v>0</v>
      </c>
      <c r="H580" s="46" cm="1">
        <f t="array" ref="H580">SUM(IF((LEFT('2-1 采购订单物料明细表报表导出'!$K:$K,7)=H$1)*('2-1 采购订单物料明细表报表导出'!$D:$D=$A580),'2-1 采购订单物料明细表报表导出'!$H:$H,0))</f>
        <v>0</v>
      </c>
      <c r="I580" s="46" cm="1">
        <f t="array" ref="I580">SUM(IF((LEFT('2-1 采购订单物料明细表报表导出'!$K:$K,7)=I$1)*('2-1 采购订单物料明细表报表导出'!$D:$D=$A580),'2-1 采购订单物料明细表报表导出'!$H:$H,0))</f>
        <v>0</v>
      </c>
      <c r="J580" s="46" cm="1">
        <f t="array" ref="J580">SUM(IF((LEFT('2-1 采购订单物料明细表报表导出'!$K:$K,7)=J$1)*('2-1 采购订单物料明细表报表导出'!$D:$D=$A580),'2-1 采购订单物料明细表报表导出'!$H:$H,0))</f>
        <v>0</v>
      </c>
      <c r="K580" s="46" cm="1">
        <f t="array" ref="K580">SUM(IF((LEFT('2-1 采购订单物料明细表报表导出'!$K:$K,7)=K$1)*('2-1 采购订单物料明细表报表导出'!$D:$D=$A580),'2-1 采购订单物料明细表报表导出'!$H:$H,0))</f>
        <v>0</v>
      </c>
      <c r="L580" s="46" cm="1">
        <f t="array" ref="L580">SUM(IF((LEFT('2-1 采购订单物料明细表报表导出'!$K:$K,7)=L$1)*('2-1 采购订单物料明细表报表导出'!$D:$D=$A580),'2-1 采购订单物料明细表报表导出'!$H:$H,0))</f>
        <v>0</v>
      </c>
      <c r="M580" s="46" cm="1">
        <f t="array" ref="M580">SUM(IF((LEFT('2-1 采购订单物料明细表报表导出'!$K:$K,7)=M$1)*('2-1 采购订单物料明细表报表导出'!$D:$D=$A580),'2-1 采购订单物料明细表报表导出'!$H:$H,0))</f>
        <v>0</v>
      </c>
      <c r="N580" s="46" cm="1">
        <f t="array" ref="N580">SUM(IF((LEFT('2-1 采购订单物料明细表报表导出'!$K:$K,7)=N$1)*('2-1 采购订单物料明细表报表导出'!$D:$D=$A580),'2-1 采购订单物料明细表报表导出'!$H:$H,0))</f>
        <v>0</v>
      </c>
      <c r="O580" s="46" cm="1">
        <f t="array" ref="O580">SUM(IF((LEFT('2-1 采购订单物料明细表报表导出'!$K:$K,7)=O$1)*('2-1 采购订单物料明细表报表导出'!$D:$D=$A580),'2-1 采购订单物料明细表报表导出'!$H:$H,0))</f>
        <v>0</v>
      </c>
    </row>
    <row r="581" ht="16.5" spans="1:15">
      <c r="A581" s="17" t="s">
        <v>3983</v>
      </c>
      <c r="B581" s="47" t="s">
        <v>1839</v>
      </c>
      <c r="C581" s="48" t="s">
        <v>1840</v>
      </c>
      <c r="D581" s="46" cm="1">
        <f t="array" ref="D581">SUM(IF((LEFT('2-1 采购订单物料明细表报表导出'!$K:$K,7)=D$1)*('2-1 采购订单物料明细表报表导出'!$D:$D=$A581),'2-1 采购订单物料明细表报表导出'!$H:$H,0))</f>
        <v>0</v>
      </c>
      <c r="E581" s="46" cm="1">
        <f t="array" ref="E581">SUM(IF((LEFT('2-1 采购订单物料明细表报表导出'!$K:$K,7)=E$1)*('2-1 采购订单物料明细表报表导出'!$D:$D=$A581),'2-1 采购订单物料明细表报表导出'!$H:$H,0))</f>
        <v>0</v>
      </c>
      <c r="F581" s="46" cm="1">
        <f t="array" ref="F581">SUM(IF((LEFT('2-1 采购订单物料明细表报表导出'!$K:$K,7)=F$1)*('2-1 采购订单物料明细表报表导出'!$D:$D=$A581),'2-1 采购订单物料明细表报表导出'!$H:$H,0))</f>
        <v>0</v>
      </c>
      <c r="G581" s="46" cm="1">
        <f t="array" ref="G581">SUM(IF((LEFT('2-1 采购订单物料明细表报表导出'!$K:$K,7)=G$1)*('2-1 采购订单物料明细表报表导出'!$D:$D=$A581),'2-1 采购订单物料明细表报表导出'!$H:$H,0))</f>
        <v>0</v>
      </c>
      <c r="H581" s="46" cm="1">
        <f t="array" ref="H581">SUM(IF((LEFT('2-1 采购订单物料明细表报表导出'!$K:$K,7)=H$1)*('2-1 采购订单物料明细表报表导出'!$D:$D=$A581),'2-1 采购订单物料明细表报表导出'!$H:$H,0))</f>
        <v>0</v>
      </c>
      <c r="I581" s="46" cm="1">
        <f t="array" ref="I581">SUM(IF((LEFT('2-1 采购订单物料明细表报表导出'!$K:$K,7)=I$1)*('2-1 采购订单物料明细表报表导出'!$D:$D=$A581),'2-1 采购订单物料明细表报表导出'!$H:$H,0))</f>
        <v>0</v>
      </c>
      <c r="J581" s="46" cm="1">
        <f t="array" ref="J581">SUM(IF((LEFT('2-1 采购订单物料明细表报表导出'!$K:$K,7)=J$1)*('2-1 采购订单物料明细表报表导出'!$D:$D=$A581),'2-1 采购订单物料明细表报表导出'!$H:$H,0))</f>
        <v>0</v>
      </c>
      <c r="K581" s="46" cm="1">
        <f t="array" ref="K581">SUM(IF((LEFT('2-1 采购订单物料明细表报表导出'!$K:$K,7)=K$1)*('2-1 采购订单物料明细表报表导出'!$D:$D=$A581),'2-1 采购订单物料明细表报表导出'!$H:$H,0))</f>
        <v>0</v>
      </c>
      <c r="L581" s="46" cm="1">
        <f t="array" ref="L581">SUM(IF((LEFT('2-1 采购订单物料明细表报表导出'!$K:$K,7)=L$1)*('2-1 采购订单物料明细表报表导出'!$D:$D=$A581),'2-1 采购订单物料明细表报表导出'!$H:$H,0))</f>
        <v>0</v>
      </c>
      <c r="M581" s="46" cm="1">
        <f t="array" ref="M581">SUM(IF((LEFT('2-1 采购订单物料明细表报表导出'!$K:$K,7)=M$1)*('2-1 采购订单物料明细表报表导出'!$D:$D=$A581),'2-1 采购订单物料明细表报表导出'!$H:$H,0))</f>
        <v>0</v>
      </c>
      <c r="N581" s="46" cm="1">
        <f t="array" ref="N581">SUM(IF((LEFT('2-1 采购订单物料明细表报表导出'!$K:$K,7)=N$1)*('2-1 采购订单物料明细表报表导出'!$D:$D=$A581),'2-1 采购订单物料明细表报表导出'!$H:$H,0))</f>
        <v>0</v>
      </c>
      <c r="O581" s="46" cm="1">
        <f t="array" ref="O581">SUM(IF((LEFT('2-1 采购订单物料明细表报表导出'!$K:$K,7)=O$1)*('2-1 采购订单物料明细表报表导出'!$D:$D=$A581),'2-1 采购订单物料明细表报表导出'!$H:$H,0))</f>
        <v>0</v>
      </c>
    </row>
    <row r="582" ht="16.5" spans="1:15">
      <c r="A582" s="17" t="s">
        <v>3984</v>
      </c>
      <c r="B582" s="47" t="s">
        <v>1839</v>
      </c>
      <c r="C582" s="48" t="s">
        <v>1840</v>
      </c>
      <c r="D582" s="46" cm="1">
        <f t="array" ref="D582">SUM(IF((LEFT('2-1 采购订单物料明细表报表导出'!$K:$K,7)=D$1)*('2-1 采购订单物料明细表报表导出'!$D:$D=$A582),'2-1 采购订单物料明细表报表导出'!$H:$H,0))</f>
        <v>0</v>
      </c>
      <c r="E582" s="46" cm="1">
        <f t="array" ref="E582">SUM(IF((LEFT('2-1 采购订单物料明细表报表导出'!$K:$K,7)=E$1)*('2-1 采购订单物料明细表报表导出'!$D:$D=$A582),'2-1 采购订单物料明细表报表导出'!$H:$H,0))</f>
        <v>0</v>
      </c>
      <c r="F582" s="46" cm="1">
        <f t="array" ref="F582">SUM(IF((LEFT('2-1 采购订单物料明细表报表导出'!$K:$K,7)=F$1)*('2-1 采购订单物料明细表报表导出'!$D:$D=$A582),'2-1 采购订单物料明细表报表导出'!$H:$H,0))</f>
        <v>0</v>
      </c>
      <c r="G582" s="46" cm="1">
        <f t="array" ref="G582">SUM(IF((LEFT('2-1 采购订单物料明细表报表导出'!$K:$K,7)=G$1)*('2-1 采购订单物料明细表报表导出'!$D:$D=$A582),'2-1 采购订单物料明细表报表导出'!$H:$H,0))</f>
        <v>0</v>
      </c>
      <c r="H582" s="46" cm="1">
        <f t="array" ref="H582">SUM(IF((LEFT('2-1 采购订单物料明细表报表导出'!$K:$K,7)=H$1)*('2-1 采购订单物料明细表报表导出'!$D:$D=$A582),'2-1 采购订单物料明细表报表导出'!$H:$H,0))</f>
        <v>0</v>
      </c>
      <c r="I582" s="46" cm="1">
        <f t="array" ref="I582">SUM(IF((LEFT('2-1 采购订单物料明细表报表导出'!$K:$K,7)=I$1)*('2-1 采购订单物料明细表报表导出'!$D:$D=$A582),'2-1 采购订单物料明细表报表导出'!$H:$H,0))</f>
        <v>0</v>
      </c>
      <c r="J582" s="46" cm="1">
        <f t="array" ref="J582">SUM(IF((LEFT('2-1 采购订单物料明细表报表导出'!$K:$K,7)=J$1)*('2-1 采购订单物料明细表报表导出'!$D:$D=$A582),'2-1 采购订单物料明细表报表导出'!$H:$H,0))</f>
        <v>0</v>
      </c>
      <c r="K582" s="46" cm="1">
        <f t="array" ref="K582">SUM(IF((LEFT('2-1 采购订单物料明细表报表导出'!$K:$K,7)=K$1)*('2-1 采购订单物料明细表报表导出'!$D:$D=$A582),'2-1 采购订单物料明细表报表导出'!$H:$H,0))</f>
        <v>0</v>
      </c>
      <c r="L582" s="46" cm="1">
        <f t="array" ref="L582">SUM(IF((LEFT('2-1 采购订单物料明细表报表导出'!$K:$K,7)=L$1)*('2-1 采购订单物料明细表报表导出'!$D:$D=$A582),'2-1 采购订单物料明细表报表导出'!$H:$H,0))</f>
        <v>0</v>
      </c>
      <c r="M582" s="46" cm="1">
        <f t="array" ref="M582">SUM(IF((LEFT('2-1 采购订单物料明细表报表导出'!$K:$K,7)=M$1)*('2-1 采购订单物料明细表报表导出'!$D:$D=$A582),'2-1 采购订单物料明细表报表导出'!$H:$H,0))</f>
        <v>0</v>
      </c>
      <c r="N582" s="46" cm="1">
        <f t="array" ref="N582">SUM(IF((LEFT('2-1 采购订单物料明细表报表导出'!$K:$K,7)=N$1)*('2-1 采购订单物料明细表报表导出'!$D:$D=$A582),'2-1 采购订单物料明细表报表导出'!$H:$H,0))</f>
        <v>0</v>
      </c>
      <c r="O582" s="46" cm="1">
        <f t="array" ref="O582">SUM(IF((LEFT('2-1 采购订单物料明细表报表导出'!$K:$K,7)=O$1)*('2-1 采购订单物料明细表报表导出'!$D:$D=$A582),'2-1 采购订单物料明细表报表导出'!$H:$H,0))</f>
        <v>0</v>
      </c>
    </row>
    <row r="583" ht="16.5" spans="1:15">
      <c r="A583" s="17" t="s">
        <v>3985</v>
      </c>
      <c r="B583" s="47" t="s">
        <v>1839</v>
      </c>
      <c r="C583" s="48" t="s">
        <v>1840</v>
      </c>
      <c r="D583" s="46" cm="1">
        <f t="array" ref="D583">SUM(IF((LEFT('2-1 采购订单物料明细表报表导出'!$K:$K,7)=D$1)*('2-1 采购订单物料明细表报表导出'!$D:$D=$A583),'2-1 采购订单物料明细表报表导出'!$H:$H,0))</f>
        <v>0</v>
      </c>
      <c r="E583" s="46" cm="1">
        <f t="array" ref="E583">SUM(IF((LEFT('2-1 采购订单物料明细表报表导出'!$K:$K,7)=E$1)*('2-1 采购订单物料明细表报表导出'!$D:$D=$A583),'2-1 采购订单物料明细表报表导出'!$H:$H,0))</f>
        <v>0</v>
      </c>
      <c r="F583" s="46" cm="1">
        <f t="array" ref="F583">SUM(IF((LEFT('2-1 采购订单物料明细表报表导出'!$K:$K,7)=F$1)*('2-1 采购订单物料明细表报表导出'!$D:$D=$A583),'2-1 采购订单物料明细表报表导出'!$H:$H,0))</f>
        <v>0</v>
      </c>
      <c r="G583" s="46" cm="1">
        <f t="array" ref="G583">SUM(IF((LEFT('2-1 采购订单物料明细表报表导出'!$K:$K,7)=G$1)*('2-1 采购订单物料明细表报表导出'!$D:$D=$A583),'2-1 采购订单物料明细表报表导出'!$H:$H,0))</f>
        <v>0</v>
      </c>
      <c r="H583" s="46" cm="1">
        <f t="array" ref="H583">SUM(IF((LEFT('2-1 采购订单物料明细表报表导出'!$K:$K,7)=H$1)*('2-1 采购订单物料明细表报表导出'!$D:$D=$A583),'2-1 采购订单物料明细表报表导出'!$H:$H,0))</f>
        <v>0</v>
      </c>
      <c r="I583" s="46" cm="1">
        <f t="array" ref="I583">SUM(IF((LEFT('2-1 采购订单物料明细表报表导出'!$K:$K,7)=I$1)*('2-1 采购订单物料明细表报表导出'!$D:$D=$A583),'2-1 采购订单物料明细表报表导出'!$H:$H,0))</f>
        <v>0</v>
      </c>
      <c r="J583" s="46" cm="1">
        <f t="array" ref="J583">SUM(IF((LEFT('2-1 采购订单物料明细表报表导出'!$K:$K,7)=J$1)*('2-1 采购订单物料明细表报表导出'!$D:$D=$A583),'2-1 采购订单物料明细表报表导出'!$H:$H,0))</f>
        <v>0</v>
      </c>
      <c r="K583" s="46" cm="1">
        <f t="array" ref="K583">SUM(IF((LEFT('2-1 采购订单物料明细表报表导出'!$K:$K,7)=K$1)*('2-1 采购订单物料明细表报表导出'!$D:$D=$A583),'2-1 采购订单物料明细表报表导出'!$H:$H,0))</f>
        <v>0</v>
      </c>
      <c r="L583" s="46" cm="1">
        <f t="array" ref="L583">SUM(IF((LEFT('2-1 采购订单物料明细表报表导出'!$K:$K,7)=L$1)*('2-1 采购订单物料明细表报表导出'!$D:$D=$A583),'2-1 采购订单物料明细表报表导出'!$H:$H,0))</f>
        <v>0</v>
      </c>
      <c r="M583" s="46" cm="1">
        <f t="array" ref="M583">SUM(IF((LEFT('2-1 采购订单物料明细表报表导出'!$K:$K,7)=M$1)*('2-1 采购订单物料明细表报表导出'!$D:$D=$A583),'2-1 采购订单物料明细表报表导出'!$H:$H,0))</f>
        <v>0</v>
      </c>
      <c r="N583" s="46" cm="1">
        <f t="array" ref="N583">SUM(IF((LEFT('2-1 采购订单物料明细表报表导出'!$K:$K,7)=N$1)*('2-1 采购订单物料明细表报表导出'!$D:$D=$A583),'2-1 采购订单物料明细表报表导出'!$H:$H,0))</f>
        <v>0</v>
      </c>
      <c r="O583" s="46" cm="1">
        <f t="array" ref="O583">SUM(IF((LEFT('2-1 采购订单物料明细表报表导出'!$K:$K,7)=O$1)*('2-1 采购订单物料明细表报表导出'!$D:$D=$A583),'2-1 采购订单物料明细表报表导出'!$H:$H,0))</f>
        <v>0</v>
      </c>
    </row>
    <row r="584" ht="16.5" spans="1:15">
      <c r="A584" s="49" t="s">
        <v>3986</v>
      </c>
      <c r="B584" s="47" t="s">
        <v>1839</v>
      </c>
      <c r="C584" s="48" t="s">
        <v>1840</v>
      </c>
      <c r="D584" s="46" cm="1">
        <f t="array" ref="D584">SUM(IF((LEFT('2-1 采购订单物料明细表报表导出'!$K:$K,7)=D$1)*('2-1 采购订单物料明细表报表导出'!$D:$D=$A584),'2-1 采购订单物料明细表报表导出'!$H:$H,0))</f>
        <v>0</v>
      </c>
      <c r="E584" s="46" cm="1">
        <f t="array" ref="E584">SUM(IF((LEFT('2-1 采购订单物料明细表报表导出'!$K:$K,7)=E$1)*('2-1 采购订单物料明细表报表导出'!$D:$D=$A584),'2-1 采购订单物料明细表报表导出'!$H:$H,0))</f>
        <v>0</v>
      </c>
      <c r="F584" s="46" cm="1">
        <f t="array" ref="F584">SUM(IF((LEFT('2-1 采购订单物料明细表报表导出'!$K:$K,7)=F$1)*('2-1 采购订单物料明细表报表导出'!$D:$D=$A584),'2-1 采购订单物料明细表报表导出'!$H:$H,0))</f>
        <v>0</v>
      </c>
      <c r="G584" s="46" cm="1">
        <f t="array" ref="G584">SUM(IF((LEFT('2-1 采购订单物料明细表报表导出'!$K:$K,7)=G$1)*('2-1 采购订单物料明细表报表导出'!$D:$D=$A584),'2-1 采购订单物料明细表报表导出'!$H:$H,0))</f>
        <v>0</v>
      </c>
      <c r="H584" s="46" cm="1">
        <f t="array" ref="H584">SUM(IF((LEFT('2-1 采购订单物料明细表报表导出'!$K:$K,7)=H$1)*('2-1 采购订单物料明细表报表导出'!$D:$D=$A584),'2-1 采购订单物料明细表报表导出'!$H:$H,0))</f>
        <v>0</v>
      </c>
      <c r="I584" s="46" cm="1">
        <f t="array" ref="I584">SUM(IF((LEFT('2-1 采购订单物料明细表报表导出'!$K:$K,7)=I$1)*('2-1 采购订单物料明细表报表导出'!$D:$D=$A584),'2-1 采购订单物料明细表报表导出'!$H:$H,0))</f>
        <v>0</v>
      </c>
      <c r="J584" s="46" cm="1">
        <f t="array" ref="J584">SUM(IF((LEFT('2-1 采购订单物料明细表报表导出'!$K:$K,7)=J$1)*('2-1 采购订单物料明细表报表导出'!$D:$D=$A584),'2-1 采购订单物料明细表报表导出'!$H:$H,0))</f>
        <v>0</v>
      </c>
      <c r="K584" s="46" cm="1">
        <f t="array" ref="K584">SUM(IF((LEFT('2-1 采购订单物料明细表报表导出'!$K:$K,7)=K$1)*('2-1 采购订单物料明细表报表导出'!$D:$D=$A584),'2-1 采购订单物料明细表报表导出'!$H:$H,0))</f>
        <v>0</v>
      </c>
      <c r="L584" s="46" cm="1">
        <f t="array" ref="L584">SUM(IF((LEFT('2-1 采购订单物料明细表报表导出'!$K:$K,7)=L$1)*('2-1 采购订单物料明细表报表导出'!$D:$D=$A584),'2-1 采购订单物料明细表报表导出'!$H:$H,0))</f>
        <v>0</v>
      </c>
      <c r="M584" s="46" cm="1">
        <f t="array" ref="M584">SUM(IF((LEFT('2-1 采购订单物料明细表报表导出'!$K:$K,7)=M$1)*('2-1 采购订单物料明细表报表导出'!$D:$D=$A584),'2-1 采购订单物料明细表报表导出'!$H:$H,0))</f>
        <v>0</v>
      </c>
      <c r="N584" s="46" cm="1">
        <f t="array" ref="N584">SUM(IF((LEFT('2-1 采购订单物料明细表报表导出'!$K:$K,7)=N$1)*('2-1 采购订单物料明细表报表导出'!$D:$D=$A584),'2-1 采购订单物料明细表报表导出'!$H:$H,0))</f>
        <v>0</v>
      </c>
      <c r="O584" s="46" cm="1">
        <f t="array" ref="O584">SUM(IF((LEFT('2-1 采购订单物料明细表报表导出'!$K:$K,7)=O$1)*('2-1 采购订单物料明细表报表导出'!$D:$D=$A584),'2-1 采购订单物料明细表报表导出'!$H:$H,0))</f>
        <v>0</v>
      </c>
    </row>
    <row r="585" ht="16.5" spans="1:15">
      <c r="A585" s="17" t="s">
        <v>3987</v>
      </c>
      <c r="B585" s="47" t="s">
        <v>1839</v>
      </c>
      <c r="C585" s="48" t="s">
        <v>1840</v>
      </c>
      <c r="D585" s="46" cm="1">
        <f t="array" ref="D585">SUM(IF((LEFT('2-1 采购订单物料明细表报表导出'!$K:$K,7)=D$1)*('2-1 采购订单物料明细表报表导出'!$D:$D=$A585),'2-1 采购订单物料明细表报表导出'!$H:$H,0))</f>
        <v>0</v>
      </c>
      <c r="E585" s="46" cm="1">
        <f t="array" ref="E585">SUM(IF((LEFT('2-1 采购订单物料明细表报表导出'!$K:$K,7)=E$1)*('2-1 采购订单物料明细表报表导出'!$D:$D=$A585),'2-1 采购订单物料明细表报表导出'!$H:$H,0))</f>
        <v>0</v>
      </c>
      <c r="F585" s="46" cm="1">
        <f t="array" ref="F585">SUM(IF((LEFT('2-1 采购订单物料明细表报表导出'!$K:$K,7)=F$1)*('2-1 采购订单物料明细表报表导出'!$D:$D=$A585),'2-1 采购订单物料明细表报表导出'!$H:$H,0))</f>
        <v>0</v>
      </c>
      <c r="G585" s="46" cm="1">
        <f t="array" ref="G585">SUM(IF((LEFT('2-1 采购订单物料明细表报表导出'!$K:$K,7)=G$1)*('2-1 采购订单物料明细表报表导出'!$D:$D=$A585),'2-1 采购订单物料明细表报表导出'!$H:$H,0))</f>
        <v>0</v>
      </c>
      <c r="H585" s="46" cm="1">
        <f t="array" ref="H585">SUM(IF((LEFT('2-1 采购订单物料明细表报表导出'!$K:$K,7)=H$1)*('2-1 采购订单物料明细表报表导出'!$D:$D=$A585),'2-1 采购订单物料明细表报表导出'!$H:$H,0))</f>
        <v>0</v>
      </c>
      <c r="I585" s="46" cm="1">
        <f t="array" ref="I585">SUM(IF((LEFT('2-1 采购订单物料明细表报表导出'!$K:$K,7)=I$1)*('2-1 采购订单物料明细表报表导出'!$D:$D=$A585),'2-1 采购订单物料明细表报表导出'!$H:$H,0))</f>
        <v>0</v>
      </c>
      <c r="J585" s="46" cm="1">
        <f t="array" ref="J585">SUM(IF((LEFT('2-1 采购订单物料明细表报表导出'!$K:$K,7)=J$1)*('2-1 采购订单物料明细表报表导出'!$D:$D=$A585),'2-1 采购订单物料明细表报表导出'!$H:$H,0))</f>
        <v>0</v>
      </c>
      <c r="K585" s="46" cm="1">
        <f t="array" ref="K585">SUM(IF((LEFT('2-1 采购订单物料明细表报表导出'!$K:$K,7)=K$1)*('2-1 采购订单物料明细表报表导出'!$D:$D=$A585),'2-1 采购订单物料明细表报表导出'!$H:$H,0))</f>
        <v>0</v>
      </c>
      <c r="L585" s="46" cm="1">
        <f t="array" ref="L585">SUM(IF((LEFT('2-1 采购订单物料明细表报表导出'!$K:$K,7)=L$1)*('2-1 采购订单物料明细表报表导出'!$D:$D=$A585),'2-1 采购订单物料明细表报表导出'!$H:$H,0))</f>
        <v>0</v>
      </c>
      <c r="M585" s="46" cm="1">
        <f t="array" ref="M585">SUM(IF((LEFT('2-1 采购订单物料明细表报表导出'!$K:$K,7)=M$1)*('2-1 采购订单物料明细表报表导出'!$D:$D=$A585),'2-1 采购订单物料明细表报表导出'!$H:$H,0))</f>
        <v>0</v>
      </c>
      <c r="N585" s="46" cm="1">
        <f t="array" ref="N585">SUM(IF((LEFT('2-1 采购订单物料明细表报表导出'!$K:$K,7)=N$1)*('2-1 采购订单物料明细表报表导出'!$D:$D=$A585),'2-1 采购订单物料明细表报表导出'!$H:$H,0))</f>
        <v>0</v>
      </c>
      <c r="O585" s="46" cm="1">
        <f t="array" ref="O585">SUM(IF((LEFT('2-1 采购订单物料明细表报表导出'!$K:$K,7)=O$1)*('2-1 采购订单物料明细表报表导出'!$D:$D=$A585),'2-1 采购订单物料明细表报表导出'!$H:$H,0))</f>
        <v>0</v>
      </c>
    </row>
    <row r="586" ht="16.5" spans="1:15">
      <c r="A586" s="17" t="s">
        <v>3988</v>
      </c>
      <c r="B586" s="47" t="s">
        <v>1839</v>
      </c>
      <c r="C586" s="48" t="s">
        <v>1840</v>
      </c>
      <c r="D586" s="46" cm="1">
        <f t="array" ref="D586">SUM(IF((LEFT('2-1 采购订单物料明细表报表导出'!$K:$K,7)=D$1)*('2-1 采购订单物料明细表报表导出'!$D:$D=$A586),'2-1 采购订单物料明细表报表导出'!$H:$H,0))</f>
        <v>0</v>
      </c>
      <c r="E586" s="46" cm="1">
        <f t="array" ref="E586">SUM(IF((LEFT('2-1 采购订单物料明细表报表导出'!$K:$K,7)=E$1)*('2-1 采购订单物料明细表报表导出'!$D:$D=$A586),'2-1 采购订单物料明细表报表导出'!$H:$H,0))</f>
        <v>0</v>
      </c>
      <c r="F586" s="46" cm="1">
        <f t="array" ref="F586">SUM(IF((LEFT('2-1 采购订单物料明细表报表导出'!$K:$K,7)=F$1)*('2-1 采购订单物料明细表报表导出'!$D:$D=$A586),'2-1 采购订单物料明细表报表导出'!$H:$H,0))</f>
        <v>0</v>
      </c>
      <c r="G586" s="46" cm="1">
        <f t="array" ref="G586">SUM(IF((LEFT('2-1 采购订单物料明细表报表导出'!$K:$K,7)=G$1)*('2-1 采购订单物料明细表报表导出'!$D:$D=$A586),'2-1 采购订单物料明细表报表导出'!$H:$H,0))</f>
        <v>0</v>
      </c>
      <c r="H586" s="46" cm="1">
        <f t="array" ref="H586">SUM(IF((LEFT('2-1 采购订单物料明细表报表导出'!$K:$K,7)=H$1)*('2-1 采购订单物料明细表报表导出'!$D:$D=$A586),'2-1 采购订单物料明细表报表导出'!$H:$H,0))</f>
        <v>0</v>
      </c>
      <c r="I586" s="46" cm="1">
        <f t="array" ref="I586">SUM(IF((LEFT('2-1 采购订单物料明细表报表导出'!$K:$K,7)=I$1)*('2-1 采购订单物料明细表报表导出'!$D:$D=$A586),'2-1 采购订单物料明细表报表导出'!$H:$H,0))</f>
        <v>0</v>
      </c>
      <c r="J586" s="46" cm="1">
        <f t="array" ref="J586">SUM(IF((LEFT('2-1 采购订单物料明细表报表导出'!$K:$K,7)=J$1)*('2-1 采购订单物料明细表报表导出'!$D:$D=$A586),'2-1 采购订单物料明细表报表导出'!$H:$H,0))</f>
        <v>0</v>
      </c>
      <c r="K586" s="46" cm="1">
        <f t="array" ref="K586">SUM(IF((LEFT('2-1 采购订单物料明细表报表导出'!$K:$K,7)=K$1)*('2-1 采购订单物料明细表报表导出'!$D:$D=$A586),'2-1 采购订单物料明细表报表导出'!$H:$H,0))</f>
        <v>0</v>
      </c>
      <c r="L586" s="46" cm="1">
        <f t="array" ref="L586">SUM(IF((LEFT('2-1 采购订单物料明细表报表导出'!$K:$K,7)=L$1)*('2-1 采购订单物料明细表报表导出'!$D:$D=$A586),'2-1 采购订单物料明细表报表导出'!$H:$H,0))</f>
        <v>0</v>
      </c>
      <c r="M586" s="46" cm="1">
        <f t="array" ref="M586">SUM(IF((LEFT('2-1 采购订单物料明细表报表导出'!$K:$K,7)=M$1)*('2-1 采购订单物料明细表报表导出'!$D:$D=$A586),'2-1 采购订单物料明细表报表导出'!$H:$H,0))</f>
        <v>0</v>
      </c>
      <c r="N586" s="46" cm="1">
        <f t="array" ref="N586">SUM(IF((LEFT('2-1 采购订单物料明细表报表导出'!$K:$K,7)=N$1)*('2-1 采购订单物料明细表报表导出'!$D:$D=$A586),'2-1 采购订单物料明细表报表导出'!$H:$H,0))</f>
        <v>0</v>
      </c>
      <c r="O586" s="46" cm="1">
        <f t="array" ref="O586">SUM(IF((LEFT('2-1 采购订单物料明细表报表导出'!$K:$K,7)=O$1)*('2-1 采购订单物料明细表报表导出'!$D:$D=$A586),'2-1 采购订单物料明细表报表导出'!$H:$H,0))</f>
        <v>0</v>
      </c>
    </row>
    <row r="587" ht="16.5" spans="1:15">
      <c r="A587" s="17" t="s">
        <v>3989</v>
      </c>
      <c r="B587" s="47" t="s">
        <v>1839</v>
      </c>
      <c r="C587" s="48" t="s">
        <v>1840</v>
      </c>
      <c r="D587" s="46" cm="1">
        <f t="array" ref="D587">SUM(IF((LEFT('2-1 采购订单物料明细表报表导出'!$K:$K,7)=D$1)*('2-1 采购订单物料明细表报表导出'!$D:$D=$A587),'2-1 采购订单物料明细表报表导出'!$H:$H,0))</f>
        <v>0</v>
      </c>
      <c r="E587" s="46" cm="1">
        <f t="array" ref="E587">SUM(IF((LEFT('2-1 采购订单物料明细表报表导出'!$K:$K,7)=E$1)*('2-1 采购订单物料明细表报表导出'!$D:$D=$A587),'2-1 采购订单物料明细表报表导出'!$H:$H,0))</f>
        <v>0</v>
      </c>
      <c r="F587" s="46" cm="1">
        <f t="array" ref="F587">SUM(IF((LEFT('2-1 采购订单物料明细表报表导出'!$K:$K,7)=F$1)*('2-1 采购订单物料明细表报表导出'!$D:$D=$A587),'2-1 采购订单物料明细表报表导出'!$H:$H,0))</f>
        <v>0</v>
      </c>
      <c r="G587" s="46" cm="1">
        <f t="array" ref="G587">SUM(IF((LEFT('2-1 采购订单物料明细表报表导出'!$K:$K,7)=G$1)*('2-1 采购订单物料明细表报表导出'!$D:$D=$A587),'2-1 采购订单物料明细表报表导出'!$H:$H,0))</f>
        <v>0</v>
      </c>
      <c r="H587" s="46" cm="1">
        <f t="array" ref="H587">SUM(IF((LEFT('2-1 采购订单物料明细表报表导出'!$K:$K,7)=H$1)*('2-1 采购订单物料明细表报表导出'!$D:$D=$A587),'2-1 采购订单物料明细表报表导出'!$H:$H,0))</f>
        <v>0</v>
      </c>
      <c r="I587" s="46" cm="1">
        <f t="array" ref="I587">SUM(IF((LEFT('2-1 采购订单物料明细表报表导出'!$K:$K,7)=I$1)*('2-1 采购订单物料明细表报表导出'!$D:$D=$A587),'2-1 采购订单物料明细表报表导出'!$H:$H,0))</f>
        <v>0</v>
      </c>
      <c r="J587" s="46" cm="1">
        <f t="array" ref="J587">SUM(IF((LEFT('2-1 采购订单物料明细表报表导出'!$K:$K,7)=J$1)*('2-1 采购订单物料明细表报表导出'!$D:$D=$A587),'2-1 采购订单物料明细表报表导出'!$H:$H,0))</f>
        <v>0</v>
      </c>
      <c r="K587" s="46" cm="1">
        <f t="array" ref="K587">SUM(IF((LEFT('2-1 采购订单物料明细表报表导出'!$K:$K,7)=K$1)*('2-1 采购订单物料明细表报表导出'!$D:$D=$A587),'2-1 采购订单物料明细表报表导出'!$H:$H,0))</f>
        <v>0</v>
      </c>
      <c r="L587" s="46" cm="1">
        <f t="array" ref="L587">SUM(IF((LEFT('2-1 采购订单物料明细表报表导出'!$K:$K,7)=L$1)*('2-1 采购订单物料明细表报表导出'!$D:$D=$A587),'2-1 采购订单物料明细表报表导出'!$H:$H,0))</f>
        <v>0</v>
      </c>
      <c r="M587" s="46" cm="1">
        <f t="array" ref="M587">SUM(IF((LEFT('2-1 采购订单物料明细表报表导出'!$K:$K,7)=M$1)*('2-1 采购订单物料明细表报表导出'!$D:$D=$A587),'2-1 采购订单物料明细表报表导出'!$H:$H,0))</f>
        <v>0</v>
      </c>
      <c r="N587" s="46" cm="1">
        <f t="array" ref="N587">SUM(IF((LEFT('2-1 采购订单物料明细表报表导出'!$K:$K,7)=N$1)*('2-1 采购订单物料明细表报表导出'!$D:$D=$A587),'2-1 采购订单物料明细表报表导出'!$H:$H,0))</f>
        <v>0</v>
      </c>
      <c r="O587" s="46" cm="1">
        <f t="array" ref="O587">SUM(IF((LEFT('2-1 采购订单物料明细表报表导出'!$K:$K,7)=O$1)*('2-1 采购订单物料明细表报表导出'!$D:$D=$A587),'2-1 采购订单物料明细表报表导出'!$H:$H,0))</f>
        <v>0</v>
      </c>
    </row>
    <row r="588" ht="16.5" spans="1:15">
      <c r="A588" s="17" t="s">
        <v>3990</v>
      </c>
      <c r="B588" s="47" t="s">
        <v>1851</v>
      </c>
      <c r="C588" s="48" t="s">
        <v>1852</v>
      </c>
      <c r="D588" s="46" cm="1">
        <f t="array" ref="D588">SUM(IF((LEFT('2-1 采购订单物料明细表报表导出'!$K:$K,7)=D$1)*('2-1 采购订单物料明细表报表导出'!$D:$D=$A588),'2-1 采购订单物料明细表报表导出'!$H:$H,0))</f>
        <v>0</v>
      </c>
      <c r="E588" s="46" cm="1">
        <f t="array" ref="E588">SUM(IF((LEFT('2-1 采购订单物料明细表报表导出'!$K:$K,7)=E$1)*('2-1 采购订单物料明细表报表导出'!$D:$D=$A588),'2-1 采购订单物料明细表报表导出'!$H:$H,0))</f>
        <v>0</v>
      </c>
      <c r="F588" s="46" cm="1">
        <f t="array" ref="F588">SUM(IF((LEFT('2-1 采购订单物料明细表报表导出'!$K:$K,7)=F$1)*('2-1 采购订单物料明细表报表导出'!$D:$D=$A588),'2-1 采购订单物料明细表报表导出'!$H:$H,0))</f>
        <v>0</v>
      </c>
      <c r="G588" s="46" cm="1">
        <f t="array" ref="G588">SUM(IF((LEFT('2-1 采购订单物料明细表报表导出'!$K:$K,7)=G$1)*('2-1 采购订单物料明细表报表导出'!$D:$D=$A588),'2-1 采购订单物料明细表报表导出'!$H:$H,0))</f>
        <v>0</v>
      </c>
      <c r="H588" s="46" cm="1">
        <f t="array" ref="H588">SUM(IF((LEFT('2-1 采购订单物料明细表报表导出'!$K:$K,7)=H$1)*('2-1 采购订单物料明细表报表导出'!$D:$D=$A588),'2-1 采购订单物料明细表报表导出'!$H:$H,0))</f>
        <v>0</v>
      </c>
      <c r="I588" s="46" cm="1">
        <f t="array" ref="I588">SUM(IF((LEFT('2-1 采购订单物料明细表报表导出'!$K:$K,7)=I$1)*('2-1 采购订单物料明细表报表导出'!$D:$D=$A588),'2-1 采购订单物料明细表报表导出'!$H:$H,0))</f>
        <v>0</v>
      </c>
      <c r="J588" s="46" cm="1">
        <f t="array" ref="J588">SUM(IF((LEFT('2-1 采购订单物料明细表报表导出'!$K:$K,7)=J$1)*('2-1 采购订单物料明细表报表导出'!$D:$D=$A588),'2-1 采购订单物料明细表报表导出'!$H:$H,0))</f>
        <v>0</v>
      </c>
      <c r="K588" s="46" cm="1">
        <f t="array" ref="K588">SUM(IF((LEFT('2-1 采购订单物料明细表报表导出'!$K:$K,7)=K$1)*('2-1 采购订单物料明细表报表导出'!$D:$D=$A588),'2-1 采购订单物料明细表报表导出'!$H:$H,0))</f>
        <v>0</v>
      </c>
      <c r="L588" s="46" cm="1">
        <f t="array" ref="L588">SUM(IF((LEFT('2-1 采购订单物料明细表报表导出'!$K:$K,7)=L$1)*('2-1 采购订单物料明细表报表导出'!$D:$D=$A588),'2-1 采购订单物料明细表报表导出'!$H:$H,0))</f>
        <v>0</v>
      </c>
      <c r="M588" s="46" cm="1">
        <f t="array" ref="M588">SUM(IF((LEFT('2-1 采购订单物料明细表报表导出'!$K:$K,7)=M$1)*('2-1 采购订单物料明细表报表导出'!$D:$D=$A588),'2-1 采购订单物料明细表报表导出'!$H:$H,0))</f>
        <v>0</v>
      </c>
      <c r="N588" s="46" cm="1">
        <f t="array" ref="N588">SUM(IF((LEFT('2-1 采购订单物料明细表报表导出'!$K:$K,7)=N$1)*('2-1 采购订单物料明细表报表导出'!$D:$D=$A588),'2-1 采购订单物料明细表报表导出'!$H:$H,0))</f>
        <v>0</v>
      </c>
      <c r="O588" s="46" cm="1">
        <f t="array" ref="O588">SUM(IF((LEFT('2-1 采购订单物料明细表报表导出'!$K:$K,7)=O$1)*('2-1 采购订单物料明细表报表导出'!$D:$D=$A588),'2-1 采购订单物料明细表报表导出'!$H:$H,0))</f>
        <v>0</v>
      </c>
    </row>
    <row r="589" ht="16.5" spans="1:15">
      <c r="A589" s="17" t="s">
        <v>3991</v>
      </c>
      <c r="B589" s="47" t="s">
        <v>1851</v>
      </c>
      <c r="C589" s="48" t="s">
        <v>1852</v>
      </c>
      <c r="D589" s="46" cm="1">
        <f t="array" ref="D589">SUM(IF((LEFT('2-1 采购订单物料明细表报表导出'!$K:$K,7)=D$1)*('2-1 采购订单物料明细表报表导出'!$D:$D=$A589),'2-1 采购订单物料明细表报表导出'!$H:$H,0))</f>
        <v>0</v>
      </c>
      <c r="E589" s="46" cm="1">
        <f t="array" ref="E589">SUM(IF((LEFT('2-1 采购订单物料明细表报表导出'!$K:$K,7)=E$1)*('2-1 采购订单物料明细表报表导出'!$D:$D=$A589),'2-1 采购订单物料明细表报表导出'!$H:$H,0))</f>
        <v>0</v>
      </c>
      <c r="F589" s="46" cm="1">
        <f t="array" ref="F589">SUM(IF((LEFT('2-1 采购订单物料明细表报表导出'!$K:$K,7)=F$1)*('2-1 采购订单物料明细表报表导出'!$D:$D=$A589),'2-1 采购订单物料明细表报表导出'!$H:$H,0))</f>
        <v>0</v>
      </c>
      <c r="G589" s="46" cm="1">
        <f t="array" ref="G589">SUM(IF((LEFT('2-1 采购订单物料明细表报表导出'!$K:$K,7)=G$1)*('2-1 采购订单物料明细表报表导出'!$D:$D=$A589),'2-1 采购订单物料明细表报表导出'!$H:$H,0))</f>
        <v>0</v>
      </c>
      <c r="H589" s="46" cm="1">
        <f t="array" ref="H589">SUM(IF((LEFT('2-1 采购订单物料明细表报表导出'!$K:$K,7)=H$1)*('2-1 采购订单物料明细表报表导出'!$D:$D=$A589),'2-1 采购订单物料明细表报表导出'!$H:$H,0))</f>
        <v>0</v>
      </c>
      <c r="I589" s="46" cm="1">
        <f t="array" ref="I589">SUM(IF((LEFT('2-1 采购订单物料明细表报表导出'!$K:$K,7)=I$1)*('2-1 采购订单物料明细表报表导出'!$D:$D=$A589),'2-1 采购订单物料明细表报表导出'!$H:$H,0))</f>
        <v>0</v>
      </c>
      <c r="J589" s="46" cm="1">
        <f t="array" ref="J589">SUM(IF((LEFT('2-1 采购订单物料明细表报表导出'!$K:$K,7)=J$1)*('2-1 采购订单物料明细表报表导出'!$D:$D=$A589),'2-1 采购订单物料明细表报表导出'!$H:$H,0))</f>
        <v>0</v>
      </c>
      <c r="K589" s="46" cm="1">
        <f t="array" ref="K589">SUM(IF((LEFT('2-1 采购订单物料明细表报表导出'!$K:$K,7)=K$1)*('2-1 采购订单物料明细表报表导出'!$D:$D=$A589),'2-1 采购订单物料明细表报表导出'!$H:$H,0))</f>
        <v>0</v>
      </c>
      <c r="L589" s="46" cm="1">
        <f t="array" ref="L589">SUM(IF((LEFT('2-1 采购订单物料明细表报表导出'!$K:$K,7)=L$1)*('2-1 采购订单物料明细表报表导出'!$D:$D=$A589),'2-1 采购订单物料明细表报表导出'!$H:$H,0))</f>
        <v>0</v>
      </c>
      <c r="M589" s="46" cm="1">
        <f t="array" ref="M589">SUM(IF((LEFT('2-1 采购订单物料明细表报表导出'!$K:$K,7)=M$1)*('2-1 采购订单物料明细表报表导出'!$D:$D=$A589),'2-1 采购订单物料明细表报表导出'!$H:$H,0))</f>
        <v>0</v>
      </c>
      <c r="N589" s="46" cm="1">
        <f t="array" ref="N589">SUM(IF((LEFT('2-1 采购订单物料明细表报表导出'!$K:$K,7)=N$1)*('2-1 采购订单物料明细表报表导出'!$D:$D=$A589),'2-1 采购订单物料明细表报表导出'!$H:$H,0))</f>
        <v>0</v>
      </c>
      <c r="O589" s="46" cm="1">
        <f t="array" ref="O589">SUM(IF((LEFT('2-1 采购订单物料明细表报表导出'!$K:$K,7)=O$1)*('2-1 采购订单物料明细表报表导出'!$D:$D=$A589),'2-1 采购订单物料明细表报表导出'!$H:$H,0))</f>
        <v>0</v>
      </c>
    </row>
    <row r="590" ht="16.5" spans="1:15">
      <c r="A590" s="17" t="s">
        <v>3992</v>
      </c>
      <c r="B590" s="47" t="s">
        <v>1851</v>
      </c>
      <c r="C590" s="48" t="s">
        <v>1852</v>
      </c>
      <c r="D590" s="46" cm="1">
        <f t="array" ref="D590">SUM(IF((LEFT('2-1 采购订单物料明细表报表导出'!$K:$K,7)=D$1)*('2-1 采购订单物料明细表报表导出'!$D:$D=$A590),'2-1 采购订单物料明细表报表导出'!$H:$H,0))</f>
        <v>0</v>
      </c>
      <c r="E590" s="46" cm="1">
        <f t="array" ref="E590">SUM(IF((LEFT('2-1 采购订单物料明细表报表导出'!$K:$K,7)=E$1)*('2-1 采购订单物料明细表报表导出'!$D:$D=$A590),'2-1 采购订单物料明细表报表导出'!$H:$H,0))</f>
        <v>0</v>
      </c>
      <c r="F590" s="46" cm="1">
        <f t="array" ref="F590">SUM(IF((LEFT('2-1 采购订单物料明细表报表导出'!$K:$K,7)=F$1)*('2-1 采购订单物料明细表报表导出'!$D:$D=$A590),'2-1 采购订单物料明细表报表导出'!$H:$H,0))</f>
        <v>0</v>
      </c>
      <c r="G590" s="46" cm="1">
        <f t="array" ref="G590">SUM(IF((LEFT('2-1 采购订单物料明细表报表导出'!$K:$K,7)=G$1)*('2-1 采购订单物料明细表报表导出'!$D:$D=$A590),'2-1 采购订单物料明细表报表导出'!$H:$H,0))</f>
        <v>0</v>
      </c>
      <c r="H590" s="46" cm="1">
        <f t="array" ref="H590">SUM(IF((LEFT('2-1 采购订单物料明细表报表导出'!$K:$K,7)=H$1)*('2-1 采购订单物料明细表报表导出'!$D:$D=$A590),'2-1 采购订单物料明细表报表导出'!$H:$H,0))</f>
        <v>0</v>
      </c>
      <c r="I590" s="46" cm="1">
        <f t="array" ref="I590">SUM(IF((LEFT('2-1 采购订单物料明细表报表导出'!$K:$K,7)=I$1)*('2-1 采购订单物料明细表报表导出'!$D:$D=$A590),'2-1 采购订单物料明细表报表导出'!$H:$H,0))</f>
        <v>0</v>
      </c>
      <c r="J590" s="46" cm="1">
        <f t="array" ref="J590">SUM(IF((LEFT('2-1 采购订单物料明细表报表导出'!$K:$K,7)=J$1)*('2-1 采购订单物料明细表报表导出'!$D:$D=$A590),'2-1 采购订单物料明细表报表导出'!$H:$H,0))</f>
        <v>0</v>
      </c>
      <c r="K590" s="46" cm="1">
        <f t="array" ref="K590">SUM(IF((LEFT('2-1 采购订单物料明细表报表导出'!$K:$K,7)=K$1)*('2-1 采购订单物料明细表报表导出'!$D:$D=$A590),'2-1 采购订单物料明细表报表导出'!$H:$H,0))</f>
        <v>0</v>
      </c>
      <c r="L590" s="46" cm="1">
        <f t="array" ref="L590">SUM(IF((LEFT('2-1 采购订单物料明细表报表导出'!$K:$K,7)=L$1)*('2-1 采购订单物料明细表报表导出'!$D:$D=$A590),'2-1 采购订单物料明细表报表导出'!$H:$H,0))</f>
        <v>0</v>
      </c>
      <c r="M590" s="46" cm="1">
        <f t="array" ref="M590">SUM(IF((LEFT('2-1 采购订单物料明细表报表导出'!$K:$K,7)=M$1)*('2-1 采购订单物料明细表报表导出'!$D:$D=$A590),'2-1 采购订单物料明细表报表导出'!$H:$H,0))</f>
        <v>0</v>
      </c>
      <c r="N590" s="46" cm="1">
        <f t="array" ref="N590">SUM(IF((LEFT('2-1 采购订单物料明细表报表导出'!$K:$K,7)=N$1)*('2-1 采购订单物料明细表报表导出'!$D:$D=$A590),'2-1 采购订单物料明细表报表导出'!$H:$H,0))</f>
        <v>0</v>
      </c>
      <c r="O590" s="46" cm="1">
        <f t="array" ref="O590">SUM(IF((LEFT('2-1 采购订单物料明细表报表导出'!$K:$K,7)=O$1)*('2-1 采购订单物料明细表报表导出'!$D:$D=$A590),'2-1 采购订单物料明细表报表导出'!$H:$H,0))</f>
        <v>0</v>
      </c>
    </row>
    <row r="591" ht="16.5" spans="1:15">
      <c r="A591" s="17" t="s">
        <v>3993</v>
      </c>
      <c r="B591" s="47" t="s">
        <v>1878</v>
      </c>
      <c r="C591" s="48" t="s">
        <v>1879</v>
      </c>
      <c r="D591" s="46" cm="1">
        <f t="array" ref="D591">SUM(IF((LEFT('2-1 采购订单物料明细表报表导出'!$K:$K,7)=D$1)*('2-1 采购订单物料明细表报表导出'!$D:$D=$A591),'2-1 采购订单物料明细表报表导出'!$H:$H,0))</f>
        <v>0</v>
      </c>
      <c r="E591" s="46" cm="1">
        <f t="array" ref="E591">SUM(IF((LEFT('2-1 采购订单物料明细表报表导出'!$K:$K,7)=E$1)*('2-1 采购订单物料明细表报表导出'!$D:$D=$A591),'2-1 采购订单物料明细表报表导出'!$H:$H,0))</f>
        <v>0</v>
      </c>
      <c r="F591" s="46" cm="1">
        <f t="array" ref="F591">SUM(IF((LEFT('2-1 采购订单物料明细表报表导出'!$K:$K,7)=F$1)*('2-1 采购订单物料明细表报表导出'!$D:$D=$A591),'2-1 采购订单物料明细表报表导出'!$H:$H,0))</f>
        <v>0</v>
      </c>
      <c r="G591" s="46" cm="1">
        <f t="array" ref="G591">SUM(IF((LEFT('2-1 采购订单物料明细表报表导出'!$K:$K,7)=G$1)*('2-1 采购订单物料明细表报表导出'!$D:$D=$A591),'2-1 采购订单物料明细表报表导出'!$H:$H,0))</f>
        <v>0</v>
      </c>
      <c r="H591" s="46" cm="1">
        <f t="array" ref="H591">SUM(IF((LEFT('2-1 采购订单物料明细表报表导出'!$K:$K,7)=H$1)*('2-1 采购订单物料明细表报表导出'!$D:$D=$A591),'2-1 采购订单物料明细表报表导出'!$H:$H,0))</f>
        <v>0</v>
      </c>
      <c r="I591" s="46" cm="1">
        <f t="array" ref="I591">SUM(IF((LEFT('2-1 采购订单物料明细表报表导出'!$K:$K,7)=I$1)*('2-1 采购订单物料明细表报表导出'!$D:$D=$A591),'2-1 采购订单物料明细表报表导出'!$H:$H,0))</f>
        <v>0</v>
      </c>
      <c r="J591" s="46" cm="1">
        <f t="array" ref="J591">SUM(IF((LEFT('2-1 采购订单物料明细表报表导出'!$K:$K,7)=J$1)*('2-1 采购订单物料明细表报表导出'!$D:$D=$A591),'2-1 采购订单物料明细表报表导出'!$H:$H,0))</f>
        <v>0</v>
      </c>
      <c r="K591" s="46" cm="1">
        <f t="array" ref="K591">SUM(IF((LEFT('2-1 采购订单物料明细表报表导出'!$K:$K,7)=K$1)*('2-1 采购订单物料明细表报表导出'!$D:$D=$A591),'2-1 采购订单物料明细表报表导出'!$H:$H,0))</f>
        <v>0</v>
      </c>
      <c r="L591" s="46" cm="1">
        <f t="array" ref="L591">SUM(IF((LEFT('2-1 采购订单物料明细表报表导出'!$K:$K,7)=L$1)*('2-1 采购订单物料明细表报表导出'!$D:$D=$A591),'2-1 采购订单物料明细表报表导出'!$H:$H,0))</f>
        <v>0</v>
      </c>
      <c r="M591" s="46" cm="1">
        <f t="array" ref="M591">SUM(IF((LEFT('2-1 采购订单物料明细表报表导出'!$K:$K,7)=M$1)*('2-1 采购订单物料明细表报表导出'!$D:$D=$A591),'2-1 采购订单物料明细表报表导出'!$H:$H,0))</f>
        <v>0</v>
      </c>
      <c r="N591" s="46" cm="1">
        <f t="array" ref="N591">SUM(IF((LEFT('2-1 采购订单物料明细表报表导出'!$K:$K,7)=N$1)*('2-1 采购订单物料明细表报表导出'!$D:$D=$A591),'2-1 采购订单物料明细表报表导出'!$H:$H,0))</f>
        <v>0</v>
      </c>
      <c r="O591" s="46" cm="1">
        <f t="array" ref="O591">SUM(IF((LEFT('2-1 采购订单物料明细表报表导出'!$K:$K,7)=O$1)*('2-1 采购订单物料明细表报表导出'!$D:$D=$A591),'2-1 采购订单物料明细表报表导出'!$H:$H,0))</f>
        <v>0</v>
      </c>
    </row>
    <row r="592" ht="16.5" spans="1:15">
      <c r="A592" s="17" t="s">
        <v>3994</v>
      </c>
      <c r="B592" s="47" t="s">
        <v>1878</v>
      </c>
      <c r="C592" s="48" t="s">
        <v>1879</v>
      </c>
      <c r="D592" s="46" cm="1">
        <f t="array" ref="D592">SUM(IF((LEFT('2-1 采购订单物料明细表报表导出'!$K:$K,7)=D$1)*('2-1 采购订单物料明细表报表导出'!$D:$D=$A592),'2-1 采购订单物料明细表报表导出'!$H:$H,0))</f>
        <v>0</v>
      </c>
      <c r="E592" s="46" cm="1">
        <f t="array" ref="E592">SUM(IF((LEFT('2-1 采购订单物料明细表报表导出'!$K:$K,7)=E$1)*('2-1 采购订单物料明细表报表导出'!$D:$D=$A592),'2-1 采购订单物料明细表报表导出'!$H:$H,0))</f>
        <v>0</v>
      </c>
      <c r="F592" s="46" cm="1">
        <f t="array" ref="F592">SUM(IF((LEFT('2-1 采购订单物料明细表报表导出'!$K:$K,7)=F$1)*('2-1 采购订单物料明细表报表导出'!$D:$D=$A592),'2-1 采购订单物料明细表报表导出'!$H:$H,0))</f>
        <v>0</v>
      </c>
      <c r="G592" s="46" cm="1">
        <f t="array" ref="G592">SUM(IF((LEFT('2-1 采购订单物料明细表报表导出'!$K:$K,7)=G$1)*('2-1 采购订单物料明细表报表导出'!$D:$D=$A592),'2-1 采购订单物料明细表报表导出'!$H:$H,0))</f>
        <v>0</v>
      </c>
      <c r="H592" s="46" cm="1">
        <f t="array" ref="H592">SUM(IF((LEFT('2-1 采购订单物料明细表报表导出'!$K:$K,7)=H$1)*('2-1 采购订单物料明细表报表导出'!$D:$D=$A592),'2-1 采购订单物料明细表报表导出'!$H:$H,0))</f>
        <v>0</v>
      </c>
      <c r="I592" s="46" cm="1">
        <f t="array" ref="I592">SUM(IF((LEFT('2-1 采购订单物料明细表报表导出'!$K:$K,7)=I$1)*('2-1 采购订单物料明细表报表导出'!$D:$D=$A592),'2-1 采购订单物料明细表报表导出'!$H:$H,0))</f>
        <v>0</v>
      </c>
      <c r="J592" s="46" cm="1">
        <f t="array" ref="J592">SUM(IF((LEFT('2-1 采购订单物料明细表报表导出'!$K:$K,7)=J$1)*('2-1 采购订单物料明细表报表导出'!$D:$D=$A592),'2-1 采购订单物料明细表报表导出'!$H:$H,0))</f>
        <v>0</v>
      </c>
      <c r="K592" s="46" cm="1">
        <f t="array" ref="K592">SUM(IF((LEFT('2-1 采购订单物料明细表报表导出'!$K:$K,7)=K$1)*('2-1 采购订单物料明细表报表导出'!$D:$D=$A592),'2-1 采购订单物料明细表报表导出'!$H:$H,0))</f>
        <v>0</v>
      </c>
      <c r="L592" s="46" cm="1">
        <f t="array" ref="L592">SUM(IF((LEFT('2-1 采购订单物料明细表报表导出'!$K:$K,7)=L$1)*('2-1 采购订单物料明细表报表导出'!$D:$D=$A592),'2-1 采购订单物料明细表报表导出'!$H:$H,0))</f>
        <v>0</v>
      </c>
      <c r="M592" s="46" cm="1">
        <f t="array" ref="M592">SUM(IF((LEFT('2-1 采购订单物料明细表报表导出'!$K:$K,7)=M$1)*('2-1 采购订单物料明细表报表导出'!$D:$D=$A592),'2-1 采购订单物料明细表报表导出'!$H:$H,0))</f>
        <v>0</v>
      </c>
      <c r="N592" s="46" cm="1">
        <f t="array" ref="N592">SUM(IF((LEFT('2-1 采购订单物料明细表报表导出'!$K:$K,7)=N$1)*('2-1 采购订单物料明细表报表导出'!$D:$D=$A592),'2-1 采购订单物料明细表报表导出'!$H:$H,0))</f>
        <v>0</v>
      </c>
      <c r="O592" s="46" cm="1">
        <f t="array" ref="O592">SUM(IF((LEFT('2-1 采购订单物料明细表报表导出'!$K:$K,7)=O$1)*('2-1 采购订单物料明细表报表导出'!$D:$D=$A592),'2-1 采购订单物料明细表报表导出'!$H:$H,0))</f>
        <v>0</v>
      </c>
    </row>
    <row r="593" ht="16.5" spans="1:15">
      <c r="A593" s="17" t="s">
        <v>3995</v>
      </c>
      <c r="B593" s="47" t="s">
        <v>1878</v>
      </c>
      <c r="C593" s="48" t="s">
        <v>1879</v>
      </c>
      <c r="D593" s="46" cm="1">
        <f t="array" ref="D593">SUM(IF((LEFT('2-1 采购订单物料明细表报表导出'!$K:$K,7)=D$1)*('2-1 采购订单物料明细表报表导出'!$D:$D=$A593),'2-1 采购订单物料明细表报表导出'!$H:$H,0))</f>
        <v>0</v>
      </c>
      <c r="E593" s="46" cm="1">
        <f t="array" ref="E593">SUM(IF((LEFT('2-1 采购订单物料明细表报表导出'!$K:$K,7)=E$1)*('2-1 采购订单物料明细表报表导出'!$D:$D=$A593),'2-1 采购订单物料明细表报表导出'!$H:$H,0))</f>
        <v>0</v>
      </c>
      <c r="F593" s="46" cm="1">
        <f t="array" ref="F593">SUM(IF((LEFT('2-1 采购订单物料明细表报表导出'!$K:$K,7)=F$1)*('2-1 采购订单物料明细表报表导出'!$D:$D=$A593),'2-1 采购订单物料明细表报表导出'!$H:$H,0))</f>
        <v>0</v>
      </c>
      <c r="G593" s="46" cm="1">
        <f t="array" ref="G593">SUM(IF((LEFT('2-1 采购订单物料明细表报表导出'!$K:$K,7)=G$1)*('2-1 采购订单物料明细表报表导出'!$D:$D=$A593),'2-1 采购订单物料明细表报表导出'!$H:$H,0))</f>
        <v>0</v>
      </c>
      <c r="H593" s="46" cm="1">
        <f t="array" ref="H593">SUM(IF((LEFT('2-1 采购订单物料明细表报表导出'!$K:$K,7)=H$1)*('2-1 采购订单物料明细表报表导出'!$D:$D=$A593),'2-1 采购订单物料明细表报表导出'!$H:$H,0))</f>
        <v>0</v>
      </c>
      <c r="I593" s="46" cm="1">
        <f t="array" ref="I593">SUM(IF((LEFT('2-1 采购订单物料明细表报表导出'!$K:$K,7)=I$1)*('2-1 采购订单物料明细表报表导出'!$D:$D=$A593),'2-1 采购订单物料明细表报表导出'!$H:$H,0))</f>
        <v>0</v>
      </c>
      <c r="J593" s="46" cm="1">
        <f t="array" ref="J593">SUM(IF((LEFT('2-1 采购订单物料明细表报表导出'!$K:$K,7)=J$1)*('2-1 采购订单物料明细表报表导出'!$D:$D=$A593),'2-1 采购订单物料明细表报表导出'!$H:$H,0))</f>
        <v>0</v>
      </c>
      <c r="K593" s="46" cm="1">
        <f t="array" ref="K593">SUM(IF((LEFT('2-1 采购订单物料明细表报表导出'!$K:$K,7)=K$1)*('2-1 采购订单物料明细表报表导出'!$D:$D=$A593),'2-1 采购订单物料明细表报表导出'!$H:$H,0))</f>
        <v>0</v>
      </c>
      <c r="L593" s="46" cm="1">
        <f t="array" ref="L593">SUM(IF((LEFT('2-1 采购订单物料明细表报表导出'!$K:$K,7)=L$1)*('2-1 采购订单物料明细表报表导出'!$D:$D=$A593),'2-1 采购订单物料明细表报表导出'!$H:$H,0))</f>
        <v>0</v>
      </c>
      <c r="M593" s="46" cm="1">
        <f t="array" ref="M593">SUM(IF((LEFT('2-1 采购订单物料明细表报表导出'!$K:$K,7)=M$1)*('2-1 采购订单物料明细表报表导出'!$D:$D=$A593),'2-1 采购订单物料明细表报表导出'!$H:$H,0))</f>
        <v>0</v>
      </c>
      <c r="N593" s="46" cm="1">
        <f t="array" ref="N593">SUM(IF((LEFT('2-1 采购订单物料明细表报表导出'!$K:$K,7)=N$1)*('2-1 采购订单物料明细表报表导出'!$D:$D=$A593),'2-1 采购订单物料明细表报表导出'!$H:$H,0))</f>
        <v>0</v>
      </c>
      <c r="O593" s="46" cm="1">
        <f t="array" ref="O593">SUM(IF((LEFT('2-1 采购订单物料明细表报表导出'!$K:$K,7)=O$1)*('2-1 采购订单物料明细表报表导出'!$D:$D=$A593),'2-1 采购订单物料明细表报表导出'!$H:$H,0))</f>
        <v>0</v>
      </c>
    </row>
    <row r="594" ht="16.5" spans="1:15">
      <c r="A594" s="17" t="s">
        <v>3996</v>
      </c>
      <c r="B594" s="47" t="s">
        <v>1878</v>
      </c>
      <c r="C594" s="48" t="s">
        <v>1879</v>
      </c>
      <c r="D594" s="46" cm="1">
        <f t="array" ref="D594">SUM(IF((LEFT('2-1 采购订单物料明细表报表导出'!$K:$K,7)=D$1)*('2-1 采购订单物料明细表报表导出'!$D:$D=$A594),'2-1 采购订单物料明细表报表导出'!$H:$H,0))</f>
        <v>0</v>
      </c>
      <c r="E594" s="46" cm="1">
        <f t="array" ref="E594">SUM(IF((LEFT('2-1 采购订单物料明细表报表导出'!$K:$K,7)=E$1)*('2-1 采购订单物料明细表报表导出'!$D:$D=$A594),'2-1 采购订单物料明细表报表导出'!$H:$H,0))</f>
        <v>0</v>
      </c>
      <c r="F594" s="46" cm="1">
        <f t="array" ref="F594">SUM(IF((LEFT('2-1 采购订单物料明细表报表导出'!$K:$K,7)=F$1)*('2-1 采购订单物料明细表报表导出'!$D:$D=$A594),'2-1 采购订单物料明细表报表导出'!$H:$H,0))</f>
        <v>0</v>
      </c>
      <c r="G594" s="46" cm="1">
        <f t="array" ref="G594">SUM(IF((LEFT('2-1 采购订单物料明细表报表导出'!$K:$K,7)=G$1)*('2-1 采购订单物料明细表报表导出'!$D:$D=$A594),'2-1 采购订单物料明细表报表导出'!$H:$H,0))</f>
        <v>0</v>
      </c>
      <c r="H594" s="46" cm="1">
        <f t="array" ref="H594">SUM(IF((LEFT('2-1 采购订单物料明细表报表导出'!$K:$K,7)=H$1)*('2-1 采购订单物料明细表报表导出'!$D:$D=$A594),'2-1 采购订单物料明细表报表导出'!$H:$H,0))</f>
        <v>0</v>
      </c>
      <c r="I594" s="46" cm="1">
        <f t="array" ref="I594">SUM(IF((LEFT('2-1 采购订单物料明细表报表导出'!$K:$K,7)=I$1)*('2-1 采购订单物料明细表报表导出'!$D:$D=$A594),'2-1 采购订单物料明细表报表导出'!$H:$H,0))</f>
        <v>0</v>
      </c>
      <c r="J594" s="46" cm="1">
        <f t="array" ref="J594">SUM(IF((LEFT('2-1 采购订单物料明细表报表导出'!$K:$K,7)=J$1)*('2-1 采购订单物料明细表报表导出'!$D:$D=$A594),'2-1 采购订单物料明细表报表导出'!$H:$H,0))</f>
        <v>0</v>
      </c>
      <c r="K594" s="46" cm="1">
        <f t="array" ref="K594">SUM(IF((LEFT('2-1 采购订单物料明细表报表导出'!$K:$K,7)=K$1)*('2-1 采购订单物料明细表报表导出'!$D:$D=$A594),'2-1 采购订单物料明细表报表导出'!$H:$H,0))</f>
        <v>0</v>
      </c>
      <c r="L594" s="46" cm="1">
        <f t="array" ref="L594">SUM(IF((LEFT('2-1 采购订单物料明细表报表导出'!$K:$K,7)=L$1)*('2-1 采购订单物料明细表报表导出'!$D:$D=$A594),'2-1 采购订单物料明细表报表导出'!$H:$H,0))</f>
        <v>0</v>
      </c>
      <c r="M594" s="46" cm="1">
        <f t="array" ref="M594">SUM(IF((LEFT('2-1 采购订单物料明细表报表导出'!$K:$K,7)=M$1)*('2-1 采购订单物料明细表报表导出'!$D:$D=$A594),'2-1 采购订单物料明细表报表导出'!$H:$H,0))</f>
        <v>0</v>
      </c>
      <c r="N594" s="46" cm="1">
        <f t="array" ref="N594">SUM(IF((LEFT('2-1 采购订单物料明细表报表导出'!$K:$K,7)=N$1)*('2-1 采购订单物料明细表报表导出'!$D:$D=$A594),'2-1 采购订单物料明细表报表导出'!$H:$H,0))</f>
        <v>0</v>
      </c>
      <c r="O594" s="46" cm="1">
        <f t="array" ref="O594">SUM(IF((LEFT('2-1 采购订单物料明细表报表导出'!$K:$K,7)=O$1)*('2-1 采购订单物料明细表报表导出'!$D:$D=$A594),'2-1 采购订单物料明细表报表导出'!$H:$H,0))</f>
        <v>0</v>
      </c>
    </row>
    <row r="595" ht="16.5" spans="1:15">
      <c r="A595" s="17" t="s">
        <v>3997</v>
      </c>
      <c r="B595" s="47" t="s">
        <v>1878</v>
      </c>
      <c r="C595" s="48" t="s">
        <v>1879</v>
      </c>
      <c r="D595" s="46" cm="1">
        <f t="array" ref="D595">SUM(IF((LEFT('2-1 采购订单物料明细表报表导出'!$K:$K,7)=D$1)*('2-1 采购订单物料明细表报表导出'!$D:$D=$A595),'2-1 采购订单物料明细表报表导出'!$H:$H,0))</f>
        <v>0</v>
      </c>
      <c r="E595" s="46" cm="1">
        <f t="array" ref="E595">SUM(IF((LEFT('2-1 采购订单物料明细表报表导出'!$K:$K,7)=E$1)*('2-1 采购订单物料明细表报表导出'!$D:$D=$A595),'2-1 采购订单物料明细表报表导出'!$H:$H,0))</f>
        <v>0</v>
      </c>
      <c r="F595" s="46" cm="1">
        <f t="array" ref="F595">SUM(IF((LEFT('2-1 采购订单物料明细表报表导出'!$K:$K,7)=F$1)*('2-1 采购订单物料明细表报表导出'!$D:$D=$A595),'2-1 采购订单物料明细表报表导出'!$H:$H,0))</f>
        <v>0</v>
      </c>
      <c r="G595" s="46" cm="1">
        <f t="array" ref="G595">SUM(IF((LEFT('2-1 采购订单物料明细表报表导出'!$K:$K,7)=G$1)*('2-1 采购订单物料明细表报表导出'!$D:$D=$A595),'2-1 采购订单物料明细表报表导出'!$H:$H,0))</f>
        <v>0</v>
      </c>
      <c r="H595" s="46" cm="1">
        <f t="array" ref="H595">SUM(IF((LEFT('2-1 采购订单物料明细表报表导出'!$K:$K,7)=H$1)*('2-1 采购订单物料明细表报表导出'!$D:$D=$A595),'2-1 采购订单物料明细表报表导出'!$H:$H,0))</f>
        <v>0</v>
      </c>
      <c r="I595" s="46" cm="1">
        <f t="array" ref="I595">SUM(IF((LEFT('2-1 采购订单物料明细表报表导出'!$K:$K,7)=I$1)*('2-1 采购订单物料明细表报表导出'!$D:$D=$A595),'2-1 采购订单物料明细表报表导出'!$H:$H,0))</f>
        <v>0</v>
      </c>
      <c r="J595" s="46" cm="1">
        <f t="array" ref="J595">SUM(IF((LEFT('2-1 采购订单物料明细表报表导出'!$K:$K,7)=J$1)*('2-1 采购订单物料明细表报表导出'!$D:$D=$A595),'2-1 采购订单物料明细表报表导出'!$H:$H,0))</f>
        <v>0</v>
      </c>
      <c r="K595" s="46" cm="1">
        <f t="array" ref="K595">SUM(IF((LEFT('2-1 采购订单物料明细表报表导出'!$K:$K,7)=K$1)*('2-1 采购订单物料明细表报表导出'!$D:$D=$A595),'2-1 采购订单物料明细表报表导出'!$H:$H,0))</f>
        <v>0</v>
      </c>
      <c r="L595" s="46" cm="1">
        <f t="array" ref="L595">SUM(IF((LEFT('2-1 采购订单物料明细表报表导出'!$K:$K,7)=L$1)*('2-1 采购订单物料明细表报表导出'!$D:$D=$A595),'2-1 采购订单物料明细表报表导出'!$H:$H,0))</f>
        <v>0</v>
      </c>
      <c r="M595" s="46" cm="1">
        <f t="array" ref="M595">SUM(IF((LEFT('2-1 采购订单物料明细表报表导出'!$K:$K,7)=M$1)*('2-1 采购订单物料明细表报表导出'!$D:$D=$A595),'2-1 采购订单物料明细表报表导出'!$H:$H,0))</f>
        <v>0</v>
      </c>
      <c r="N595" s="46" cm="1">
        <f t="array" ref="N595">SUM(IF((LEFT('2-1 采购订单物料明细表报表导出'!$K:$K,7)=N$1)*('2-1 采购订单物料明细表报表导出'!$D:$D=$A595),'2-1 采购订单物料明细表报表导出'!$H:$H,0))</f>
        <v>0</v>
      </c>
      <c r="O595" s="46" cm="1">
        <f t="array" ref="O595">SUM(IF((LEFT('2-1 采购订单物料明细表报表导出'!$K:$K,7)=O$1)*('2-1 采购订单物料明细表报表导出'!$D:$D=$A595),'2-1 采购订单物料明细表报表导出'!$H:$H,0))</f>
        <v>0</v>
      </c>
    </row>
    <row r="596" ht="16.5" spans="1:15">
      <c r="A596" s="17" t="s">
        <v>3998</v>
      </c>
      <c r="B596" s="47" t="s">
        <v>1878</v>
      </c>
      <c r="C596" s="48" t="s">
        <v>1879</v>
      </c>
      <c r="D596" s="46" cm="1">
        <f t="array" ref="D596">SUM(IF((LEFT('2-1 采购订单物料明细表报表导出'!$K:$K,7)=D$1)*('2-1 采购订单物料明细表报表导出'!$D:$D=$A596),'2-1 采购订单物料明细表报表导出'!$H:$H,0))</f>
        <v>0</v>
      </c>
      <c r="E596" s="46" cm="1">
        <f t="array" ref="E596">SUM(IF((LEFT('2-1 采购订单物料明细表报表导出'!$K:$K,7)=E$1)*('2-1 采购订单物料明细表报表导出'!$D:$D=$A596),'2-1 采购订单物料明细表报表导出'!$H:$H,0))</f>
        <v>0</v>
      </c>
      <c r="F596" s="46" cm="1">
        <f t="array" ref="F596">SUM(IF((LEFT('2-1 采购订单物料明细表报表导出'!$K:$K,7)=F$1)*('2-1 采购订单物料明细表报表导出'!$D:$D=$A596),'2-1 采购订单物料明细表报表导出'!$H:$H,0))</f>
        <v>0</v>
      </c>
      <c r="G596" s="46" cm="1">
        <f t="array" ref="G596">SUM(IF((LEFT('2-1 采购订单物料明细表报表导出'!$K:$K,7)=G$1)*('2-1 采购订单物料明细表报表导出'!$D:$D=$A596),'2-1 采购订单物料明细表报表导出'!$H:$H,0))</f>
        <v>0</v>
      </c>
      <c r="H596" s="46" cm="1">
        <f t="array" ref="H596">SUM(IF((LEFT('2-1 采购订单物料明细表报表导出'!$K:$K,7)=H$1)*('2-1 采购订单物料明细表报表导出'!$D:$D=$A596),'2-1 采购订单物料明细表报表导出'!$H:$H,0))</f>
        <v>0</v>
      </c>
      <c r="I596" s="46" cm="1">
        <f t="array" ref="I596">SUM(IF((LEFT('2-1 采购订单物料明细表报表导出'!$K:$K,7)=I$1)*('2-1 采购订单物料明细表报表导出'!$D:$D=$A596),'2-1 采购订单物料明细表报表导出'!$H:$H,0))</f>
        <v>0</v>
      </c>
      <c r="J596" s="46" cm="1">
        <f t="array" ref="J596">SUM(IF((LEFT('2-1 采购订单物料明细表报表导出'!$K:$K,7)=J$1)*('2-1 采购订单物料明细表报表导出'!$D:$D=$A596),'2-1 采购订单物料明细表报表导出'!$H:$H,0))</f>
        <v>0</v>
      </c>
      <c r="K596" s="46" cm="1">
        <f t="array" ref="K596">SUM(IF((LEFT('2-1 采购订单物料明细表报表导出'!$K:$K,7)=K$1)*('2-1 采购订单物料明细表报表导出'!$D:$D=$A596),'2-1 采购订单物料明细表报表导出'!$H:$H,0))</f>
        <v>0</v>
      </c>
      <c r="L596" s="46" cm="1">
        <f t="array" ref="L596">SUM(IF((LEFT('2-1 采购订单物料明细表报表导出'!$K:$K,7)=L$1)*('2-1 采购订单物料明细表报表导出'!$D:$D=$A596),'2-1 采购订单物料明细表报表导出'!$H:$H,0))</f>
        <v>0</v>
      </c>
      <c r="M596" s="46" cm="1">
        <f t="array" ref="M596">SUM(IF((LEFT('2-1 采购订单物料明细表报表导出'!$K:$K,7)=M$1)*('2-1 采购订单物料明细表报表导出'!$D:$D=$A596),'2-1 采购订单物料明细表报表导出'!$H:$H,0))</f>
        <v>0</v>
      </c>
      <c r="N596" s="46" cm="1">
        <f t="array" ref="N596">SUM(IF((LEFT('2-1 采购订单物料明细表报表导出'!$K:$K,7)=N$1)*('2-1 采购订单物料明细表报表导出'!$D:$D=$A596),'2-1 采购订单物料明细表报表导出'!$H:$H,0))</f>
        <v>0</v>
      </c>
      <c r="O596" s="46" cm="1">
        <f t="array" ref="O596">SUM(IF((LEFT('2-1 采购订单物料明细表报表导出'!$K:$K,7)=O$1)*('2-1 采购订单物料明细表报表导出'!$D:$D=$A596),'2-1 采购订单物料明细表报表导出'!$H:$H,0))</f>
        <v>0</v>
      </c>
    </row>
    <row r="597" ht="16.5" spans="1:15">
      <c r="A597" s="17" t="s">
        <v>3999</v>
      </c>
      <c r="B597" s="47" t="s">
        <v>1878</v>
      </c>
      <c r="C597" s="48" t="s">
        <v>1879</v>
      </c>
      <c r="D597" s="46" cm="1">
        <f t="array" ref="D597">SUM(IF((LEFT('2-1 采购订单物料明细表报表导出'!$K:$K,7)=D$1)*('2-1 采购订单物料明细表报表导出'!$D:$D=$A597),'2-1 采购订单物料明细表报表导出'!$H:$H,0))</f>
        <v>0</v>
      </c>
      <c r="E597" s="46" cm="1">
        <f t="array" ref="E597">SUM(IF((LEFT('2-1 采购订单物料明细表报表导出'!$K:$K,7)=E$1)*('2-1 采购订单物料明细表报表导出'!$D:$D=$A597),'2-1 采购订单物料明细表报表导出'!$H:$H,0))</f>
        <v>0</v>
      </c>
      <c r="F597" s="46" cm="1">
        <f t="array" ref="F597">SUM(IF((LEFT('2-1 采购订单物料明细表报表导出'!$K:$K,7)=F$1)*('2-1 采购订单物料明细表报表导出'!$D:$D=$A597),'2-1 采购订单物料明细表报表导出'!$H:$H,0))</f>
        <v>0</v>
      </c>
      <c r="G597" s="46" cm="1">
        <f t="array" ref="G597">SUM(IF((LEFT('2-1 采购订单物料明细表报表导出'!$K:$K,7)=G$1)*('2-1 采购订单物料明细表报表导出'!$D:$D=$A597),'2-1 采购订单物料明细表报表导出'!$H:$H,0))</f>
        <v>0</v>
      </c>
      <c r="H597" s="46" cm="1">
        <f t="array" ref="H597">SUM(IF((LEFT('2-1 采购订单物料明细表报表导出'!$K:$K,7)=H$1)*('2-1 采购订单物料明细表报表导出'!$D:$D=$A597),'2-1 采购订单物料明细表报表导出'!$H:$H,0))</f>
        <v>0</v>
      </c>
      <c r="I597" s="46" cm="1">
        <f t="array" ref="I597">SUM(IF((LEFT('2-1 采购订单物料明细表报表导出'!$K:$K,7)=I$1)*('2-1 采购订单物料明细表报表导出'!$D:$D=$A597),'2-1 采购订单物料明细表报表导出'!$H:$H,0))</f>
        <v>0</v>
      </c>
      <c r="J597" s="46" cm="1">
        <f t="array" ref="J597">SUM(IF((LEFT('2-1 采购订单物料明细表报表导出'!$K:$K,7)=J$1)*('2-1 采购订单物料明细表报表导出'!$D:$D=$A597),'2-1 采购订单物料明细表报表导出'!$H:$H,0))</f>
        <v>0</v>
      </c>
      <c r="K597" s="46" cm="1">
        <f t="array" ref="K597">SUM(IF((LEFT('2-1 采购订单物料明细表报表导出'!$K:$K,7)=K$1)*('2-1 采购订单物料明细表报表导出'!$D:$D=$A597),'2-1 采购订单物料明细表报表导出'!$H:$H,0))</f>
        <v>0</v>
      </c>
      <c r="L597" s="46" cm="1">
        <f t="array" ref="L597">SUM(IF((LEFT('2-1 采购订单物料明细表报表导出'!$K:$K,7)=L$1)*('2-1 采购订单物料明细表报表导出'!$D:$D=$A597),'2-1 采购订单物料明细表报表导出'!$H:$H,0))</f>
        <v>0</v>
      </c>
      <c r="M597" s="46" cm="1">
        <f t="array" ref="M597">SUM(IF((LEFT('2-1 采购订单物料明细表报表导出'!$K:$K,7)=M$1)*('2-1 采购订单物料明细表报表导出'!$D:$D=$A597),'2-1 采购订单物料明细表报表导出'!$H:$H,0))</f>
        <v>0</v>
      </c>
      <c r="N597" s="46" cm="1">
        <f t="array" ref="N597">SUM(IF((LEFT('2-1 采购订单物料明细表报表导出'!$K:$K,7)=N$1)*('2-1 采购订单物料明细表报表导出'!$D:$D=$A597),'2-1 采购订单物料明细表报表导出'!$H:$H,0))</f>
        <v>0</v>
      </c>
      <c r="O597" s="46" cm="1">
        <f t="array" ref="O597">SUM(IF((LEFT('2-1 采购订单物料明细表报表导出'!$K:$K,7)=O$1)*('2-1 采购订单物料明细表报表导出'!$D:$D=$A597),'2-1 采购订单物料明细表报表导出'!$H:$H,0))</f>
        <v>0</v>
      </c>
    </row>
    <row r="598" ht="16.5" spans="1:15">
      <c r="A598" s="17" t="s">
        <v>4000</v>
      </c>
      <c r="B598" s="47" t="s">
        <v>1878</v>
      </c>
      <c r="C598" s="48" t="s">
        <v>1879</v>
      </c>
      <c r="D598" s="46" cm="1">
        <f t="array" ref="D598">SUM(IF((LEFT('2-1 采购订单物料明细表报表导出'!$K:$K,7)=D$1)*('2-1 采购订单物料明细表报表导出'!$D:$D=$A598),'2-1 采购订单物料明细表报表导出'!$H:$H,0))</f>
        <v>0</v>
      </c>
      <c r="E598" s="46" cm="1">
        <f t="array" ref="E598">SUM(IF((LEFT('2-1 采购订单物料明细表报表导出'!$K:$K,7)=E$1)*('2-1 采购订单物料明细表报表导出'!$D:$D=$A598),'2-1 采购订单物料明细表报表导出'!$H:$H,0))</f>
        <v>0</v>
      </c>
      <c r="F598" s="46" cm="1">
        <f t="array" ref="F598">SUM(IF((LEFT('2-1 采购订单物料明细表报表导出'!$K:$K,7)=F$1)*('2-1 采购订单物料明细表报表导出'!$D:$D=$A598),'2-1 采购订单物料明细表报表导出'!$H:$H,0))</f>
        <v>0</v>
      </c>
      <c r="G598" s="46" cm="1">
        <f t="array" ref="G598">SUM(IF((LEFT('2-1 采购订单物料明细表报表导出'!$K:$K,7)=G$1)*('2-1 采购订单物料明细表报表导出'!$D:$D=$A598),'2-1 采购订单物料明细表报表导出'!$H:$H,0))</f>
        <v>0</v>
      </c>
      <c r="H598" s="46" cm="1">
        <f t="array" ref="H598">SUM(IF((LEFT('2-1 采购订单物料明细表报表导出'!$K:$K,7)=H$1)*('2-1 采购订单物料明细表报表导出'!$D:$D=$A598),'2-1 采购订单物料明细表报表导出'!$H:$H,0))</f>
        <v>0</v>
      </c>
      <c r="I598" s="46" cm="1">
        <f t="array" ref="I598">SUM(IF((LEFT('2-1 采购订单物料明细表报表导出'!$K:$K,7)=I$1)*('2-1 采购订单物料明细表报表导出'!$D:$D=$A598),'2-1 采购订单物料明细表报表导出'!$H:$H,0))</f>
        <v>0</v>
      </c>
      <c r="J598" s="46" cm="1">
        <f t="array" ref="J598">SUM(IF((LEFT('2-1 采购订单物料明细表报表导出'!$K:$K,7)=J$1)*('2-1 采购订单物料明细表报表导出'!$D:$D=$A598),'2-1 采购订单物料明细表报表导出'!$H:$H,0))</f>
        <v>0</v>
      </c>
      <c r="K598" s="46" cm="1">
        <f t="array" ref="K598">SUM(IF((LEFT('2-1 采购订单物料明细表报表导出'!$K:$K,7)=K$1)*('2-1 采购订单物料明细表报表导出'!$D:$D=$A598),'2-1 采购订单物料明细表报表导出'!$H:$H,0))</f>
        <v>0</v>
      </c>
      <c r="L598" s="46" cm="1">
        <f t="array" ref="L598">SUM(IF((LEFT('2-1 采购订单物料明细表报表导出'!$K:$K,7)=L$1)*('2-1 采购订单物料明细表报表导出'!$D:$D=$A598),'2-1 采购订单物料明细表报表导出'!$H:$H,0))</f>
        <v>0</v>
      </c>
      <c r="M598" s="46" cm="1">
        <f t="array" ref="M598">SUM(IF((LEFT('2-1 采购订单物料明细表报表导出'!$K:$K,7)=M$1)*('2-1 采购订单物料明细表报表导出'!$D:$D=$A598),'2-1 采购订单物料明细表报表导出'!$H:$H,0))</f>
        <v>0</v>
      </c>
      <c r="N598" s="46" cm="1">
        <f t="array" ref="N598">SUM(IF((LEFT('2-1 采购订单物料明细表报表导出'!$K:$K,7)=N$1)*('2-1 采购订单物料明细表报表导出'!$D:$D=$A598),'2-1 采购订单物料明细表报表导出'!$H:$H,0))</f>
        <v>0</v>
      </c>
      <c r="O598" s="46" cm="1">
        <f t="array" ref="O598">SUM(IF((LEFT('2-1 采购订单物料明细表报表导出'!$K:$K,7)=O$1)*('2-1 采购订单物料明细表报表导出'!$D:$D=$A598),'2-1 采购订单物料明细表报表导出'!$H:$H,0))</f>
        <v>0</v>
      </c>
    </row>
    <row r="599" ht="16.5" spans="1:15">
      <c r="A599" s="17" t="s">
        <v>4001</v>
      </c>
      <c r="B599" s="47" t="s">
        <v>1878</v>
      </c>
      <c r="C599" s="48" t="s">
        <v>1879</v>
      </c>
      <c r="D599" s="46" cm="1">
        <f t="array" ref="D599">SUM(IF((LEFT('2-1 采购订单物料明细表报表导出'!$K:$K,7)=D$1)*('2-1 采购订单物料明细表报表导出'!$D:$D=$A599),'2-1 采购订单物料明细表报表导出'!$H:$H,0))</f>
        <v>0</v>
      </c>
      <c r="E599" s="46" cm="1">
        <f t="array" ref="E599">SUM(IF((LEFT('2-1 采购订单物料明细表报表导出'!$K:$K,7)=E$1)*('2-1 采购订单物料明细表报表导出'!$D:$D=$A599),'2-1 采购订单物料明细表报表导出'!$H:$H,0))</f>
        <v>0</v>
      </c>
      <c r="F599" s="46" cm="1">
        <f t="array" ref="F599">SUM(IF((LEFT('2-1 采购订单物料明细表报表导出'!$K:$K,7)=F$1)*('2-1 采购订单物料明细表报表导出'!$D:$D=$A599),'2-1 采购订单物料明细表报表导出'!$H:$H,0))</f>
        <v>0</v>
      </c>
      <c r="G599" s="46" cm="1">
        <f t="array" ref="G599">SUM(IF((LEFT('2-1 采购订单物料明细表报表导出'!$K:$K,7)=G$1)*('2-1 采购订单物料明细表报表导出'!$D:$D=$A599),'2-1 采购订单物料明细表报表导出'!$H:$H,0))</f>
        <v>0</v>
      </c>
      <c r="H599" s="46" cm="1">
        <f t="array" ref="H599">SUM(IF((LEFT('2-1 采购订单物料明细表报表导出'!$K:$K,7)=H$1)*('2-1 采购订单物料明细表报表导出'!$D:$D=$A599),'2-1 采购订单物料明细表报表导出'!$H:$H,0))</f>
        <v>0</v>
      </c>
      <c r="I599" s="46" cm="1">
        <f t="array" ref="I599">SUM(IF((LEFT('2-1 采购订单物料明细表报表导出'!$K:$K,7)=I$1)*('2-1 采购订单物料明细表报表导出'!$D:$D=$A599),'2-1 采购订单物料明细表报表导出'!$H:$H,0))</f>
        <v>0</v>
      </c>
      <c r="J599" s="46" cm="1">
        <f t="array" ref="J599">SUM(IF((LEFT('2-1 采购订单物料明细表报表导出'!$K:$K,7)=J$1)*('2-1 采购订单物料明细表报表导出'!$D:$D=$A599),'2-1 采购订单物料明细表报表导出'!$H:$H,0))</f>
        <v>0</v>
      </c>
      <c r="K599" s="46" cm="1">
        <f t="array" ref="K599">SUM(IF((LEFT('2-1 采购订单物料明细表报表导出'!$K:$K,7)=K$1)*('2-1 采购订单物料明细表报表导出'!$D:$D=$A599),'2-1 采购订单物料明细表报表导出'!$H:$H,0))</f>
        <v>0</v>
      </c>
      <c r="L599" s="46" cm="1">
        <f t="array" ref="L599">SUM(IF((LEFT('2-1 采购订单物料明细表报表导出'!$K:$K,7)=L$1)*('2-1 采购订单物料明细表报表导出'!$D:$D=$A599),'2-1 采购订单物料明细表报表导出'!$H:$H,0))</f>
        <v>0</v>
      </c>
      <c r="M599" s="46" cm="1">
        <f t="array" ref="M599">SUM(IF((LEFT('2-1 采购订单物料明细表报表导出'!$K:$K,7)=M$1)*('2-1 采购订单物料明细表报表导出'!$D:$D=$A599),'2-1 采购订单物料明细表报表导出'!$H:$H,0))</f>
        <v>0</v>
      </c>
      <c r="N599" s="46" cm="1">
        <f t="array" ref="N599">SUM(IF((LEFT('2-1 采购订单物料明细表报表导出'!$K:$K,7)=N$1)*('2-1 采购订单物料明细表报表导出'!$D:$D=$A599),'2-1 采购订单物料明细表报表导出'!$H:$H,0))</f>
        <v>0</v>
      </c>
      <c r="O599" s="46" cm="1">
        <f t="array" ref="O599">SUM(IF((LEFT('2-1 采购订单物料明细表报表导出'!$K:$K,7)=O$1)*('2-1 采购订单物料明细表报表导出'!$D:$D=$A599),'2-1 采购订单物料明细表报表导出'!$H:$H,0))</f>
        <v>0</v>
      </c>
    </row>
    <row r="600" ht="16.5" spans="1:15">
      <c r="A600" s="17" t="s">
        <v>4002</v>
      </c>
      <c r="B600" s="47" t="s">
        <v>1878</v>
      </c>
      <c r="C600" s="48" t="s">
        <v>1879</v>
      </c>
      <c r="D600" s="46" cm="1">
        <f t="array" ref="D600">SUM(IF((LEFT('2-1 采购订单物料明细表报表导出'!$K:$K,7)=D$1)*('2-1 采购订单物料明细表报表导出'!$D:$D=$A600),'2-1 采购订单物料明细表报表导出'!$H:$H,0))</f>
        <v>0</v>
      </c>
      <c r="E600" s="46" cm="1">
        <f t="array" ref="E600">SUM(IF((LEFT('2-1 采购订单物料明细表报表导出'!$K:$K,7)=E$1)*('2-1 采购订单物料明细表报表导出'!$D:$D=$A600),'2-1 采购订单物料明细表报表导出'!$H:$H,0))</f>
        <v>0</v>
      </c>
      <c r="F600" s="46" cm="1">
        <f t="array" ref="F600">SUM(IF((LEFT('2-1 采购订单物料明细表报表导出'!$K:$K,7)=F$1)*('2-1 采购订单物料明细表报表导出'!$D:$D=$A600),'2-1 采购订单物料明细表报表导出'!$H:$H,0))</f>
        <v>0</v>
      </c>
      <c r="G600" s="46" cm="1">
        <f t="array" ref="G600">SUM(IF((LEFT('2-1 采购订单物料明细表报表导出'!$K:$K,7)=G$1)*('2-1 采购订单物料明细表报表导出'!$D:$D=$A600),'2-1 采购订单物料明细表报表导出'!$H:$H,0))</f>
        <v>0</v>
      </c>
      <c r="H600" s="46" cm="1">
        <f t="array" ref="H600">SUM(IF((LEFT('2-1 采购订单物料明细表报表导出'!$K:$K,7)=H$1)*('2-1 采购订单物料明细表报表导出'!$D:$D=$A600),'2-1 采购订单物料明细表报表导出'!$H:$H,0))</f>
        <v>0</v>
      </c>
      <c r="I600" s="46" cm="1">
        <f t="array" ref="I600">SUM(IF((LEFT('2-1 采购订单物料明细表报表导出'!$K:$K,7)=I$1)*('2-1 采购订单物料明细表报表导出'!$D:$D=$A600),'2-1 采购订单物料明细表报表导出'!$H:$H,0))</f>
        <v>0</v>
      </c>
      <c r="J600" s="46" cm="1">
        <f t="array" ref="J600">SUM(IF((LEFT('2-1 采购订单物料明细表报表导出'!$K:$K,7)=J$1)*('2-1 采购订单物料明细表报表导出'!$D:$D=$A600),'2-1 采购订单物料明细表报表导出'!$H:$H,0))</f>
        <v>0</v>
      </c>
      <c r="K600" s="46" cm="1">
        <f t="array" ref="K600">SUM(IF((LEFT('2-1 采购订单物料明细表报表导出'!$K:$K,7)=K$1)*('2-1 采购订单物料明细表报表导出'!$D:$D=$A600),'2-1 采购订单物料明细表报表导出'!$H:$H,0))</f>
        <v>0</v>
      </c>
      <c r="L600" s="46" cm="1">
        <f t="array" ref="L600">SUM(IF((LEFT('2-1 采购订单物料明细表报表导出'!$K:$K,7)=L$1)*('2-1 采购订单物料明细表报表导出'!$D:$D=$A600),'2-1 采购订单物料明细表报表导出'!$H:$H,0))</f>
        <v>0</v>
      </c>
      <c r="M600" s="46" cm="1">
        <f t="array" ref="M600">SUM(IF((LEFT('2-1 采购订单物料明细表报表导出'!$K:$K,7)=M$1)*('2-1 采购订单物料明细表报表导出'!$D:$D=$A600),'2-1 采购订单物料明细表报表导出'!$H:$H,0))</f>
        <v>0</v>
      </c>
      <c r="N600" s="46" cm="1">
        <f t="array" ref="N600">SUM(IF((LEFT('2-1 采购订单物料明细表报表导出'!$K:$K,7)=N$1)*('2-1 采购订单物料明细表报表导出'!$D:$D=$A600),'2-1 采购订单物料明细表报表导出'!$H:$H,0))</f>
        <v>0</v>
      </c>
      <c r="O600" s="46" cm="1">
        <f t="array" ref="O600">SUM(IF((LEFT('2-1 采购订单物料明细表报表导出'!$K:$K,7)=O$1)*('2-1 采购订单物料明细表报表导出'!$D:$D=$A600),'2-1 采购订单物料明细表报表导出'!$H:$H,0))</f>
        <v>0</v>
      </c>
    </row>
    <row r="601" ht="16.5" spans="1:15">
      <c r="A601" s="17" t="s">
        <v>4003</v>
      </c>
      <c r="B601" s="47" t="s">
        <v>1878</v>
      </c>
      <c r="C601" s="48" t="s">
        <v>1879</v>
      </c>
      <c r="D601" s="46" cm="1">
        <f t="array" ref="D601">SUM(IF((LEFT('2-1 采购订单物料明细表报表导出'!$K:$K,7)=D$1)*('2-1 采购订单物料明细表报表导出'!$D:$D=$A601),'2-1 采购订单物料明细表报表导出'!$H:$H,0))</f>
        <v>0</v>
      </c>
      <c r="E601" s="46" cm="1">
        <f t="array" ref="E601">SUM(IF((LEFT('2-1 采购订单物料明细表报表导出'!$K:$K,7)=E$1)*('2-1 采购订单物料明细表报表导出'!$D:$D=$A601),'2-1 采购订单物料明细表报表导出'!$H:$H,0))</f>
        <v>0</v>
      </c>
      <c r="F601" s="46" cm="1">
        <f t="array" ref="F601">SUM(IF((LEFT('2-1 采购订单物料明细表报表导出'!$K:$K,7)=F$1)*('2-1 采购订单物料明细表报表导出'!$D:$D=$A601),'2-1 采购订单物料明细表报表导出'!$H:$H,0))</f>
        <v>0</v>
      </c>
      <c r="G601" s="46" cm="1">
        <f t="array" ref="G601">SUM(IF((LEFT('2-1 采购订单物料明细表报表导出'!$K:$K,7)=G$1)*('2-1 采购订单物料明细表报表导出'!$D:$D=$A601),'2-1 采购订单物料明细表报表导出'!$H:$H,0))</f>
        <v>0</v>
      </c>
      <c r="H601" s="46" cm="1">
        <f t="array" ref="H601">SUM(IF((LEFT('2-1 采购订单物料明细表报表导出'!$K:$K,7)=H$1)*('2-1 采购订单物料明细表报表导出'!$D:$D=$A601),'2-1 采购订单物料明细表报表导出'!$H:$H,0))</f>
        <v>0</v>
      </c>
      <c r="I601" s="46" cm="1">
        <f t="array" ref="I601">SUM(IF((LEFT('2-1 采购订单物料明细表报表导出'!$K:$K,7)=I$1)*('2-1 采购订单物料明细表报表导出'!$D:$D=$A601),'2-1 采购订单物料明细表报表导出'!$H:$H,0))</f>
        <v>0</v>
      </c>
      <c r="J601" s="46" cm="1">
        <f t="array" ref="J601">SUM(IF((LEFT('2-1 采购订单物料明细表报表导出'!$K:$K,7)=J$1)*('2-1 采购订单物料明细表报表导出'!$D:$D=$A601),'2-1 采购订单物料明细表报表导出'!$H:$H,0))</f>
        <v>0</v>
      </c>
      <c r="K601" s="46" cm="1">
        <f t="array" ref="K601">SUM(IF((LEFT('2-1 采购订单物料明细表报表导出'!$K:$K,7)=K$1)*('2-1 采购订单物料明细表报表导出'!$D:$D=$A601),'2-1 采购订单物料明细表报表导出'!$H:$H,0))</f>
        <v>0</v>
      </c>
      <c r="L601" s="46" cm="1">
        <f t="array" ref="L601">SUM(IF((LEFT('2-1 采购订单物料明细表报表导出'!$K:$K,7)=L$1)*('2-1 采购订单物料明细表报表导出'!$D:$D=$A601),'2-1 采购订单物料明细表报表导出'!$H:$H,0))</f>
        <v>0</v>
      </c>
      <c r="M601" s="46" cm="1">
        <f t="array" ref="M601">SUM(IF((LEFT('2-1 采购订单物料明细表报表导出'!$K:$K,7)=M$1)*('2-1 采购订单物料明细表报表导出'!$D:$D=$A601),'2-1 采购订单物料明细表报表导出'!$H:$H,0))</f>
        <v>0</v>
      </c>
      <c r="N601" s="46" cm="1">
        <f t="array" ref="N601">SUM(IF((LEFT('2-1 采购订单物料明细表报表导出'!$K:$K,7)=N$1)*('2-1 采购订单物料明细表报表导出'!$D:$D=$A601),'2-1 采购订单物料明细表报表导出'!$H:$H,0))</f>
        <v>0</v>
      </c>
      <c r="O601" s="46" cm="1">
        <f t="array" ref="O601">SUM(IF((LEFT('2-1 采购订单物料明细表报表导出'!$K:$K,7)=O$1)*('2-1 采购订单物料明细表报表导出'!$D:$D=$A601),'2-1 采购订单物料明细表报表导出'!$H:$H,0))</f>
        <v>0</v>
      </c>
    </row>
    <row r="602" ht="16.5" spans="1:15">
      <c r="A602" s="17" t="s">
        <v>4004</v>
      </c>
      <c r="B602" s="47" t="s">
        <v>1878</v>
      </c>
      <c r="C602" s="48" t="s">
        <v>1879</v>
      </c>
      <c r="D602" s="46" cm="1">
        <f t="array" ref="D602">SUM(IF((LEFT('2-1 采购订单物料明细表报表导出'!$K:$K,7)=D$1)*('2-1 采购订单物料明细表报表导出'!$D:$D=$A602),'2-1 采购订单物料明细表报表导出'!$H:$H,0))</f>
        <v>0</v>
      </c>
      <c r="E602" s="46" cm="1">
        <f t="array" ref="E602">SUM(IF((LEFT('2-1 采购订单物料明细表报表导出'!$K:$K,7)=E$1)*('2-1 采购订单物料明细表报表导出'!$D:$D=$A602),'2-1 采购订单物料明细表报表导出'!$H:$H,0))</f>
        <v>0</v>
      </c>
      <c r="F602" s="46" cm="1">
        <f t="array" ref="F602">SUM(IF((LEFT('2-1 采购订单物料明细表报表导出'!$K:$K,7)=F$1)*('2-1 采购订单物料明细表报表导出'!$D:$D=$A602),'2-1 采购订单物料明细表报表导出'!$H:$H,0))</f>
        <v>0</v>
      </c>
      <c r="G602" s="46" cm="1">
        <f t="array" ref="G602">SUM(IF((LEFT('2-1 采购订单物料明细表报表导出'!$K:$K,7)=G$1)*('2-1 采购订单物料明细表报表导出'!$D:$D=$A602),'2-1 采购订单物料明细表报表导出'!$H:$H,0))</f>
        <v>0</v>
      </c>
      <c r="H602" s="46" cm="1">
        <f t="array" ref="H602">SUM(IF((LEFT('2-1 采购订单物料明细表报表导出'!$K:$K,7)=H$1)*('2-1 采购订单物料明细表报表导出'!$D:$D=$A602),'2-1 采购订单物料明细表报表导出'!$H:$H,0))</f>
        <v>0</v>
      </c>
      <c r="I602" s="46" cm="1">
        <f t="array" ref="I602">SUM(IF((LEFT('2-1 采购订单物料明细表报表导出'!$K:$K,7)=I$1)*('2-1 采购订单物料明细表报表导出'!$D:$D=$A602),'2-1 采购订单物料明细表报表导出'!$H:$H,0))</f>
        <v>0</v>
      </c>
      <c r="J602" s="46" cm="1">
        <f t="array" ref="J602">SUM(IF((LEFT('2-1 采购订单物料明细表报表导出'!$K:$K,7)=J$1)*('2-1 采购订单物料明细表报表导出'!$D:$D=$A602),'2-1 采购订单物料明细表报表导出'!$H:$H,0))</f>
        <v>0</v>
      </c>
      <c r="K602" s="46" cm="1">
        <f t="array" ref="K602">SUM(IF((LEFT('2-1 采购订单物料明细表报表导出'!$K:$K,7)=K$1)*('2-1 采购订单物料明细表报表导出'!$D:$D=$A602),'2-1 采购订单物料明细表报表导出'!$H:$H,0))</f>
        <v>0</v>
      </c>
      <c r="L602" s="46" cm="1">
        <f t="array" ref="L602">SUM(IF((LEFT('2-1 采购订单物料明细表报表导出'!$K:$K,7)=L$1)*('2-1 采购订单物料明细表报表导出'!$D:$D=$A602),'2-1 采购订单物料明细表报表导出'!$H:$H,0))</f>
        <v>0</v>
      </c>
      <c r="M602" s="46" cm="1">
        <f t="array" ref="M602">SUM(IF((LEFT('2-1 采购订单物料明细表报表导出'!$K:$K,7)=M$1)*('2-1 采购订单物料明细表报表导出'!$D:$D=$A602),'2-1 采购订单物料明细表报表导出'!$H:$H,0))</f>
        <v>0</v>
      </c>
      <c r="N602" s="46" cm="1">
        <f t="array" ref="N602">SUM(IF((LEFT('2-1 采购订单物料明细表报表导出'!$K:$K,7)=N$1)*('2-1 采购订单物料明细表报表导出'!$D:$D=$A602),'2-1 采购订单物料明细表报表导出'!$H:$H,0))</f>
        <v>0</v>
      </c>
      <c r="O602" s="46" cm="1">
        <f t="array" ref="O602">SUM(IF((LEFT('2-1 采购订单物料明细表报表导出'!$K:$K,7)=O$1)*('2-1 采购订单物料明细表报表导出'!$D:$D=$A602),'2-1 采购订单物料明细表报表导出'!$H:$H,0))</f>
        <v>0</v>
      </c>
    </row>
    <row r="603" ht="16.5" spans="1:15">
      <c r="A603" s="17" t="s">
        <v>4005</v>
      </c>
      <c r="B603" s="47" t="s">
        <v>1878</v>
      </c>
      <c r="C603" s="48" t="s">
        <v>1879</v>
      </c>
      <c r="D603" s="46" cm="1">
        <f t="array" ref="D603">SUM(IF((LEFT('2-1 采购订单物料明细表报表导出'!$K:$K,7)=D$1)*('2-1 采购订单物料明细表报表导出'!$D:$D=$A603),'2-1 采购订单物料明细表报表导出'!$H:$H,0))</f>
        <v>0</v>
      </c>
      <c r="E603" s="46" cm="1">
        <f t="array" ref="E603">SUM(IF((LEFT('2-1 采购订单物料明细表报表导出'!$K:$K,7)=E$1)*('2-1 采购订单物料明细表报表导出'!$D:$D=$A603),'2-1 采购订单物料明细表报表导出'!$H:$H,0))</f>
        <v>0</v>
      </c>
      <c r="F603" s="46" cm="1">
        <f t="array" ref="F603">SUM(IF((LEFT('2-1 采购订单物料明细表报表导出'!$K:$K,7)=F$1)*('2-1 采购订单物料明细表报表导出'!$D:$D=$A603),'2-1 采购订单物料明细表报表导出'!$H:$H,0))</f>
        <v>0</v>
      </c>
      <c r="G603" s="46" cm="1">
        <f t="array" ref="G603">SUM(IF((LEFT('2-1 采购订单物料明细表报表导出'!$K:$K,7)=G$1)*('2-1 采购订单物料明细表报表导出'!$D:$D=$A603),'2-1 采购订单物料明细表报表导出'!$H:$H,0))</f>
        <v>0</v>
      </c>
      <c r="H603" s="46" cm="1">
        <f t="array" ref="H603">SUM(IF((LEFT('2-1 采购订单物料明细表报表导出'!$K:$K,7)=H$1)*('2-1 采购订单物料明细表报表导出'!$D:$D=$A603),'2-1 采购订单物料明细表报表导出'!$H:$H,0))</f>
        <v>0</v>
      </c>
      <c r="I603" s="46" cm="1">
        <f t="array" ref="I603">SUM(IF((LEFT('2-1 采购订单物料明细表报表导出'!$K:$K,7)=I$1)*('2-1 采购订单物料明细表报表导出'!$D:$D=$A603),'2-1 采购订单物料明细表报表导出'!$H:$H,0))</f>
        <v>0</v>
      </c>
      <c r="J603" s="46" cm="1">
        <f t="array" ref="J603">SUM(IF((LEFT('2-1 采购订单物料明细表报表导出'!$K:$K,7)=J$1)*('2-1 采购订单物料明细表报表导出'!$D:$D=$A603),'2-1 采购订单物料明细表报表导出'!$H:$H,0))</f>
        <v>0</v>
      </c>
      <c r="K603" s="46" cm="1">
        <f t="array" ref="K603">SUM(IF((LEFT('2-1 采购订单物料明细表报表导出'!$K:$K,7)=K$1)*('2-1 采购订单物料明细表报表导出'!$D:$D=$A603),'2-1 采购订单物料明细表报表导出'!$H:$H,0))</f>
        <v>0</v>
      </c>
      <c r="L603" s="46" cm="1">
        <f t="array" ref="L603">SUM(IF((LEFT('2-1 采购订单物料明细表报表导出'!$K:$K,7)=L$1)*('2-1 采购订单物料明细表报表导出'!$D:$D=$A603),'2-1 采购订单物料明细表报表导出'!$H:$H,0))</f>
        <v>0</v>
      </c>
      <c r="M603" s="46" cm="1">
        <f t="array" ref="M603">SUM(IF((LEFT('2-1 采购订单物料明细表报表导出'!$K:$K,7)=M$1)*('2-1 采购订单物料明细表报表导出'!$D:$D=$A603),'2-1 采购订单物料明细表报表导出'!$H:$H,0))</f>
        <v>0</v>
      </c>
      <c r="N603" s="46" cm="1">
        <f t="array" ref="N603">SUM(IF((LEFT('2-1 采购订单物料明细表报表导出'!$K:$K,7)=N$1)*('2-1 采购订单物料明细表报表导出'!$D:$D=$A603),'2-1 采购订单物料明细表报表导出'!$H:$H,0))</f>
        <v>0</v>
      </c>
      <c r="O603" s="46" cm="1">
        <f t="array" ref="O603">SUM(IF((LEFT('2-1 采购订单物料明细表报表导出'!$K:$K,7)=O$1)*('2-1 采购订单物料明细表报表导出'!$D:$D=$A603),'2-1 采购订单物料明细表报表导出'!$H:$H,0))</f>
        <v>0</v>
      </c>
    </row>
    <row r="604" ht="16.5" spans="1:15">
      <c r="A604" s="17" t="s">
        <v>4006</v>
      </c>
      <c r="B604" s="47" t="s">
        <v>1878</v>
      </c>
      <c r="C604" s="48" t="s">
        <v>1879</v>
      </c>
      <c r="D604" s="46" cm="1">
        <f t="array" ref="D604">SUM(IF((LEFT('2-1 采购订单物料明细表报表导出'!$K:$K,7)=D$1)*('2-1 采购订单物料明细表报表导出'!$D:$D=$A604),'2-1 采购订单物料明细表报表导出'!$H:$H,0))</f>
        <v>0</v>
      </c>
      <c r="E604" s="46" cm="1">
        <f t="array" ref="E604">SUM(IF((LEFT('2-1 采购订单物料明细表报表导出'!$K:$K,7)=E$1)*('2-1 采购订单物料明细表报表导出'!$D:$D=$A604),'2-1 采购订单物料明细表报表导出'!$H:$H,0))</f>
        <v>0</v>
      </c>
      <c r="F604" s="46" cm="1">
        <f t="array" ref="F604">SUM(IF((LEFT('2-1 采购订单物料明细表报表导出'!$K:$K,7)=F$1)*('2-1 采购订单物料明细表报表导出'!$D:$D=$A604),'2-1 采购订单物料明细表报表导出'!$H:$H,0))</f>
        <v>0</v>
      </c>
      <c r="G604" s="46" cm="1">
        <f t="array" ref="G604">SUM(IF((LEFT('2-1 采购订单物料明细表报表导出'!$K:$K,7)=G$1)*('2-1 采购订单物料明细表报表导出'!$D:$D=$A604),'2-1 采购订单物料明细表报表导出'!$H:$H,0))</f>
        <v>0</v>
      </c>
      <c r="H604" s="46" cm="1">
        <f t="array" ref="H604">SUM(IF((LEFT('2-1 采购订单物料明细表报表导出'!$K:$K,7)=H$1)*('2-1 采购订单物料明细表报表导出'!$D:$D=$A604),'2-1 采购订单物料明细表报表导出'!$H:$H,0))</f>
        <v>0</v>
      </c>
      <c r="I604" s="46" cm="1">
        <f t="array" ref="I604">SUM(IF((LEFT('2-1 采购订单物料明细表报表导出'!$K:$K,7)=I$1)*('2-1 采购订单物料明细表报表导出'!$D:$D=$A604),'2-1 采购订单物料明细表报表导出'!$H:$H,0))</f>
        <v>0</v>
      </c>
      <c r="J604" s="46" cm="1">
        <f t="array" ref="J604">SUM(IF((LEFT('2-1 采购订单物料明细表报表导出'!$K:$K,7)=J$1)*('2-1 采购订单物料明细表报表导出'!$D:$D=$A604),'2-1 采购订单物料明细表报表导出'!$H:$H,0))</f>
        <v>0</v>
      </c>
      <c r="K604" s="46" cm="1">
        <f t="array" ref="K604">SUM(IF((LEFT('2-1 采购订单物料明细表报表导出'!$K:$K,7)=K$1)*('2-1 采购订单物料明细表报表导出'!$D:$D=$A604),'2-1 采购订单物料明细表报表导出'!$H:$H,0))</f>
        <v>0</v>
      </c>
      <c r="L604" s="46" cm="1">
        <f t="array" ref="L604">SUM(IF((LEFT('2-1 采购订单物料明细表报表导出'!$K:$K,7)=L$1)*('2-1 采购订单物料明细表报表导出'!$D:$D=$A604),'2-1 采购订单物料明细表报表导出'!$H:$H,0))</f>
        <v>0</v>
      </c>
      <c r="M604" s="46" cm="1">
        <f t="array" ref="M604">SUM(IF((LEFT('2-1 采购订单物料明细表报表导出'!$K:$K,7)=M$1)*('2-1 采购订单物料明细表报表导出'!$D:$D=$A604),'2-1 采购订单物料明细表报表导出'!$H:$H,0))</f>
        <v>0</v>
      </c>
      <c r="N604" s="46" cm="1">
        <f t="array" ref="N604">SUM(IF((LEFT('2-1 采购订单物料明细表报表导出'!$K:$K,7)=N$1)*('2-1 采购订单物料明细表报表导出'!$D:$D=$A604),'2-1 采购订单物料明细表报表导出'!$H:$H,0))</f>
        <v>0</v>
      </c>
      <c r="O604" s="46" cm="1">
        <f t="array" ref="O604">SUM(IF((LEFT('2-1 采购订单物料明细表报表导出'!$K:$K,7)=O$1)*('2-1 采购订单物料明细表报表导出'!$D:$D=$A604),'2-1 采购订单物料明细表报表导出'!$H:$H,0))</f>
        <v>0</v>
      </c>
    </row>
    <row r="605" ht="16.5" spans="1:15">
      <c r="A605" s="17" t="s">
        <v>4007</v>
      </c>
      <c r="B605" s="47" t="s">
        <v>1784</v>
      </c>
      <c r="C605" s="48" t="s">
        <v>1785</v>
      </c>
      <c r="D605" s="46" cm="1">
        <f t="array" ref="D605">SUM(IF((LEFT('2-1 采购订单物料明细表报表导出'!$K:$K,7)=D$1)*('2-1 采购订单物料明细表报表导出'!$D:$D=$A605),'2-1 采购订单物料明细表报表导出'!$H:$H,0))</f>
        <v>0</v>
      </c>
      <c r="E605" s="46" cm="1">
        <f t="array" ref="E605">SUM(IF((LEFT('2-1 采购订单物料明细表报表导出'!$K:$K,7)=E$1)*('2-1 采购订单物料明细表报表导出'!$D:$D=$A605),'2-1 采购订单物料明细表报表导出'!$H:$H,0))</f>
        <v>0</v>
      </c>
      <c r="F605" s="46" cm="1">
        <f t="array" ref="F605">SUM(IF((LEFT('2-1 采购订单物料明细表报表导出'!$K:$K,7)=F$1)*('2-1 采购订单物料明细表报表导出'!$D:$D=$A605),'2-1 采购订单物料明细表报表导出'!$H:$H,0))</f>
        <v>0</v>
      </c>
      <c r="G605" s="46" cm="1">
        <f t="array" ref="G605">SUM(IF((LEFT('2-1 采购订单物料明细表报表导出'!$K:$K,7)=G$1)*('2-1 采购订单物料明细表报表导出'!$D:$D=$A605),'2-1 采购订单物料明细表报表导出'!$H:$H,0))</f>
        <v>0</v>
      </c>
      <c r="H605" s="46" cm="1">
        <f t="array" ref="H605">SUM(IF((LEFT('2-1 采购订单物料明细表报表导出'!$K:$K,7)=H$1)*('2-1 采购订单物料明细表报表导出'!$D:$D=$A605),'2-1 采购订单物料明细表报表导出'!$H:$H,0))</f>
        <v>0</v>
      </c>
      <c r="I605" s="46" cm="1">
        <f t="array" ref="I605">SUM(IF((LEFT('2-1 采购订单物料明细表报表导出'!$K:$K,7)=I$1)*('2-1 采购订单物料明细表报表导出'!$D:$D=$A605),'2-1 采购订单物料明细表报表导出'!$H:$H,0))</f>
        <v>0</v>
      </c>
      <c r="J605" s="46" cm="1">
        <f t="array" ref="J605">SUM(IF((LEFT('2-1 采购订单物料明细表报表导出'!$K:$K,7)=J$1)*('2-1 采购订单物料明细表报表导出'!$D:$D=$A605),'2-1 采购订单物料明细表报表导出'!$H:$H,0))</f>
        <v>0</v>
      </c>
      <c r="K605" s="46" cm="1">
        <f t="array" ref="K605">SUM(IF((LEFT('2-1 采购订单物料明细表报表导出'!$K:$K,7)=K$1)*('2-1 采购订单物料明细表报表导出'!$D:$D=$A605),'2-1 采购订单物料明细表报表导出'!$H:$H,0))</f>
        <v>0</v>
      </c>
      <c r="L605" s="46" cm="1">
        <f t="array" ref="L605">SUM(IF((LEFT('2-1 采购订单物料明细表报表导出'!$K:$K,7)=L$1)*('2-1 采购订单物料明细表报表导出'!$D:$D=$A605),'2-1 采购订单物料明细表报表导出'!$H:$H,0))</f>
        <v>0</v>
      </c>
      <c r="M605" s="46" cm="1">
        <f t="array" ref="M605">SUM(IF((LEFT('2-1 采购订单物料明细表报表导出'!$K:$K,7)=M$1)*('2-1 采购订单物料明细表报表导出'!$D:$D=$A605),'2-1 采购订单物料明细表报表导出'!$H:$H,0))</f>
        <v>0</v>
      </c>
      <c r="N605" s="46" cm="1">
        <f t="array" ref="N605">SUM(IF((LEFT('2-1 采购订单物料明细表报表导出'!$K:$K,7)=N$1)*('2-1 采购订单物料明细表报表导出'!$D:$D=$A605),'2-1 采购订单物料明细表报表导出'!$H:$H,0))</f>
        <v>0</v>
      </c>
      <c r="O605" s="46" cm="1">
        <f t="array" ref="O605">SUM(IF((LEFT('2-1 采购订单物料明细表报表导出'!$K:$K,7)=O$1)*('2-1 采购订单物料明细表报表导出'!$D:$D=$A605),'2-1 采购订单物料明细表报表导出'!$H:$H,0))</f>
        <v>0</v>
      </c>
    </row>
    <row r="606" ht="16.5" spans="1:15">
      <c r="A606" s="17" t="s">
        <v>4008</v>
      </c>
      <c r="B606" s="47" t="s">
        <v>1784</v>
      </c>
      <c r="C606" s="48" t="s">
        <v>1785</v>
      </c>
      <c r="D606" s="46" cm="1">
        <f t="array" ref="D606">SUM(IF((LEFT('2-1 采购订单物料明细表报表导出'!$K:$K,7)=D$1)*('2-1 采购订单物料明细表报表导出'!$D:$D=$A606),'2-1 采购订单物料明细表报表导出'!$H:$H,0))</f>
        <v>0</v>
      </c>
      <c r="E606" s="46" cm="1">
        <f t="array" ref="E606">SUM(IF((LEFT('2-1 采购订单物料明细表报表导出'!$K:$K,7)=E$1)*('2-1 采购订单物料明细表报表导出'!$D:$D=$A606),'2-1 采购订单物料明细表报表导出'!$H:$H,0))</f>
        <v>0</v>
      </c>
      <c r="F606" s="46" cm="1">
        <f t="array" ref="F606">SUM(IF((LEFT('2-1 采购订单物料明细表报表导出'!$K:$K,7)=F$1)*('2-1 采购订单物料明细表报表导出'!$D:$D=$A606),'2-1 采购订单物料明细表报表导出'!$H:$H,0))</f>
        <v>0</v>
      </c>
      <c r="G606" s="46" cm="1">
        <f t="array" ref="G606">SUM(IF((LEFT('2-1 采购订单物料明细表报表导出'!$K:$K,7)=G$1)*('2-1 采购订单物料明细表报表导出'!$D:$D=$A606),'2-1 采购订单物料明细表报表导出'!$H:$H,0))</f>
        <v>0</v>
      </c>
      <c r="H606" s="46" cm="1">
        <f t="array" ref="H606">SUM(IF((LEFT('2-1 采购订单物料明细表报表导出'!$K:$K,7)=H$1)*('2-1 采购订单物料明细表报表导出'!$D:$D=$A606),'2-1 采购订单物料明细表报表导出'!$H:$H,0))</f>
        <v>0</v>
      </c>
      <c r="I606" s="46" cm="1">
        <f t="array" ref="I606">SUM(IF((LEFT('2-1 采购订单物料明细表报表导出'!$K:$K,7)=I$1)*('2-1 采购订单物料明细表报表导出'!$D:$D=$A606),'2-1 采购订单物料明细表报表导出'!$H:$H,0))</f>
        <v>0</v>
      </c>
      <c r="J606" s="46" cm="1">
        <f t="array" ref="J606">SUM(IF((LEFT('2-1 采购订单物料明细表报表导出'!$K:$K,7)=J$1)*('2-1 采购订单物料明细表报表导出'!$D:$D=$A606),'2-1 采购订单物料明细表报表导出'!$H:$H,0))</f>
        <v>0</v>
      </c>
      <c r="K606" s="46" cm="1">
        <f t="array" ref="K606">SUM(IF((LEFT('2-1 采购订单物料明细表报表导出'!$K:$K,7)=K$1)*('2-1 采购订单物料明细表报表导出'!$D:$D=$A606),'2-1 采购订单物料明细表报表导出'!$H:$H,0))</f>
        <v>0</v>
      </c>
      <c r="L606" s="46" cm="1">
        <f t="array" ref="L606">SUM(IF((LEFT('2-1 采购订单物料明细表报表导出'!$K:$K,7)=L$1)*('2-1 采购订单物料明细表报表导出'!$D:$D=$A606),'2-1 采购订单物料明细表报表导出'!$H:$H,0))</f>
        <v>0</v>
      </c>
      <c r="M606" s="46" cm="1">
        <f t="array" ref="M606">SUM(IF((LEFT('2-1 采购订单物料明细表报表导出'!$K:$K,7)=M$1)*('2-1 采购订单物料明细表报表导出'!$D:$D=$A606),'2-1 采购订单物料明细表报表导出'!$H:$H,0))</f>
        <v>0</v>
      </c>
      <c r="N606" s="46" cm="1">
        <f t="array" ref="N606">SUM(IF((LEFT('2-1 采购订单物料明细表报表导出'!$K:$K,7)=N$1)*('2-1 采购订单物料明细表报表导出'!$D:$D=$A606),'2-1 采购订单物料明细表报表导出'!$H:$H,0))</f>
        <v>0</v>
      </c>
      <c r="O606" s="46" cm="1">
        <f t="array" ref="O606">SUM(IF((LEFT('2-1 采购订单物料明细表报表导出'!$K:$K,7)=O$1)*('2-1 采购订单物料明细表报表导出'!$D:$D=$A606),'2-1 采购订单物料明细表报表导出'!$H:$H,0))</f>
        <v>0</v>
      </c>
    </row>
    <row r="607" ht="16.5" spans="1:15">
      <c r="A607" s="17" t="s">
        <v>4009</v>
      </c>
      <c r="B607" s="47" t="s">
        <v>1784</v>
      </c>
      <c r="C607" s="48" t="s">
        <v>1785</v>
      </c>
      <c r="D607" s="46" cm="1">
        <f t="array" ref="D607">SUM(IF((LEFT('2-1 采购订单物料明细表报表导出'!$K:$K,7)=D$1)*('2-1 采购订单物料明细表报表导出'!$D:$D=$A607),'2-1 采购订单物料明细表报表导出'!$H:$H,0))</f>
        <v>0</v>
      </c>
      <c r="E607" s="46" cm="1">
        <f t="array" ref="E607">SUM(IF((LEFT('2-1 采购订单物料明细表报表导出'!$K:$K,7)=E$1)*('2-1 采购订单物料明细表报表导出'!$D:$D=$A607),'2-1 采购订单物料明细表报表导出'!$H:$H,0))</f>
        <v>0</v>
      </c>
      <c r="F607" s="46" cm="1">
        <f t="array" ref="F607">SUM(IF((LEFT('2-1 采购订单物料明细表报表导出'!$K:$K,7)=F$1)*('2-1 采购订单物料明细表报表导出'!$D:$D=$A607),'2-1 采购订单物料明细表报表导出'!$H:$H,0))</f>
        <v>0</v>
      </c>
      <c r="G607" s="46" cm="1">
        <f t="array" ref="G607">SUM(IF((LEFT('2-1 采购订单物料明细表报表导出'!$K:$K,7)=G$1)*('2-1 采购订单物料明细表报表导出'!$D:$D=$A607),'2-1 采购订单物料明细表报表导出'!$H:$H,0))</f>
        <v>0</v>
      </c>
      <c r="H607" s="46" cm="1">
        <f t="array" ref="H607">SUM(IF((LEFT('2-1 采购订单物料明细表报表导出'!$K:$K,7)=H$1)*('2-1 采购订单物料明细表报表导出'!$D:$D=$A607),'2-1 采购订单物料明细表报表导出'!$H:$H,0))</f>
        <v>0</v>
      </c>
      <c r="I607" s="46" cm="1">
        <f t="array" ref="I607">SUM(IF((LEFT('2-1 采购订单物料明细表报表导出'!$K:$K,7)=I$1)*('2-1 采购订单物料明细表报表导出'!$D:$D=$A607),'2-1 采购订单物料明细表报表导出'!$H:$H,0))</f>
        <v>0</v>
      </c>
      <c r="J607" s="46" cm="1">
        <f t="array" ref="J607">SUM(IF((LEFT('2-1 采购订单物料明细表报表导出'!$K:$K,7)=J$1)*('2-1 采购订单物料明细表报表导出'!$D:$D=$A607),'2-1 采购订单物料明细表报表导出'!$H:$H,0))</f>
        <v>0</v>
      </c>
      <c r="K607" s="46" cm="1">
        <f t="array" ref="K607">SUM(IF((LEFT('2-1 采购订单物料明细表报表导出'!$K:$K,7)=K$1)*('2-1 采购订单物料明细表报表导出'!$D:$D=$A607),'2-1 采购订单物料明细表报表导出'!$H:$H,0))</f>
        <v>0</v>
      </c>
      <c r="L607" s="46" cm="1">
        <f t="array" ref="L607">SUM(IF((LEFT('2-1 采购订单物料明细表报表导出'!$K:$K,7)=L$1)*('2-1 采购订单物料明细表报表导出'!$D:$D=$A607),'2-1 采购订单物料明细表报表导出'!$H:$H,0))</f>
        <v>0</v>
      </c>
      <c r="M607" s="46" cm="1">
        <f t="array" ref="M607">SUM(IF((LEFT('2-1 采购订单物料明细表报表导出'!$K:$K,7)=M$1)*('2-1 采购订单物料明细表报表导出'!$D:$D=$A607),'2-1 采购订单物料明细表报表导出'!$H:$H,0))</f>
        <v>0</v>
      </c>
      <c r="N607" s="46" cm="1">
        <f t="array" ref="N607">SUM(IF((LEFT('2-1 采购订单物料明细表报表导出'!$K:$K,7)=N$1)*('2-1 采购订单物料明细表报表导出'!$D:$D=$A607),'2-1 采购订单物料明细表报表导出'!$H:$H,0))</f>
        <v>0</v>
      </c>
      <c r="O607" s="46" cm="1">
        <f t="array" ref="O607">SUM(IF((LEFT('2-1 采购订单物料明细表报表导出'!$K:$K,7)=O$1)*('2-1 采购订单物料明细表报表导出'!$D:$D=$A607),'2-1 采购订单物料明细表报表导出'!$H:$H,0))</f>
        <v>0</v>
      </c>
    </row>
    <row r="608" ht="16.5" spans="1:15">
      <c r="A608" s="35" t="s">
        <v>4010</v>
      </c>
      <c r="B608" s="47" t="s">
        <v>1784</v>
      </c>
      <c r="C608" s="48" t="s">
        <v>1785</v>
      </c>
      <c r="D608" s="46" cm="1">
        <f t="array" ref="D608">SUM(IF((LEFT('2-1 采购订单物料明细表报表导出'!$K:$K,7)=D$1)*('2-1 采购订单物料明细表报表导出'!$D:$D=$A608),'2-1 采购订单物料明细表报表导出'!$H:$H,0))</f>
        <v>0</v>
      </c>
      <c r="E608" s="46" cm="1">
        <f t="array" ref="E608">SUM(IF((LEFT('2-1 采购订单物料明细表报表导出'!$K:$K,7)=E$1)*('2-1 采购订单物料明细表报表导出'!$D:$D=$A608),'2-1 采购订单物料明细表报表导出'!$H:$H,0))</f>
        <v>0</v>
      </c>
      <c r="F608" s="46" cm="1">
        <f t="array" ref="F608">SUM(IF((LEFT('2-1 采购订单物料明细表报表导出'!$K:$K,7)=F$1)*('2-1 采购订单物料明细表报表导出'!$D:$D=$A608),'2-1 采购订单物料明细表报表导出'!$H:$H,0))</f>
        <v>0</v>
      </c>
      <c r="G608" s="46" cm="1">
        <f t="array" ref="G608">SUM(IF((LEFT('2-1 采购订单物料明细表报表导出'!$K:$K,7)=G$1)*('2-1 采购订单物料明细表报表导出'!$D:$D=$A608),'2-1 采购订单物料明细表报表导出'!$H:$H,0))</f>
        <v>0</v>
      </c>
      <c r="H608" s="46" cm="1">
        <f t="array" ref="H608">SUM(IF((LEFT('2-1 采购订单物料明细表报表导出'!$K:$K,7)=H$1)*('2-1 采购订单物料明细表报表导出'!$D:$D=$A608),'2-1 采购订单物料明细表报表导出'!$H:$H,0))</f>
        <v>0</v>
      </c>
      <c r="I608" s="46" cm="1">
        <f t="array" ref="I608">SUM(IF((LEFT('2-1 采购订单物料明细表报表导出'!$K:$K,7)=I$1)*('2-1 采购订单物料明细表报表导出'!$D:$D=$A608),'2-1 采购订单物料明细表报表导出'!$H:$H,0))</f>
        <v>0</v>
      </c>
      <c r="J608" s="46" cm="1">
        <f t="array" ref="J608">SUM(IF((LEFT('2-1 采购订单物料明细表报表导出'!$K:$K,7)=J$1)*('2-1 采购订单物料明细表报表导出'!$D:$D=$A608),'2-1 采购订单物料明细表报表导出'!$H:$H,0))</f>
        <v>0</v>
      </c>
      <c r="K608" s="46" cm="1">
        <f t="array" ref="K608">SUM(IF((LEFT('2-1 采购订单物料明细表报表导出'!$K:$K,7)=K$1)*('2-1 采购订单物料明细表报表导出'!$D:$D=$A608),'2-1 采购订单物料明细表报表导出'!$H:$H,0))</f>
        <v>0</v>
      </c>
      <c r="L608" s="46" cm="1">
        <f t="array" ref="L608">SUM(IF((LEFT('2-1 采购订单物料明细表报表导出'!$K:$K,7)=L$1)*('2-1 采购订单物料明细表报表导出'!$D:$D=$A608),'2-1 采购订单物料明细表报表导出'!$H:$H,0))</f>
        <v>0</v>
      </c>
      <c r="M608" s="46" cm="1">
        <f t="array" ref="M608">SUM(IF((LEFT('2-1 采购订单物料明细表报表导出'!$K:$K,7)=M$1)*('2-1 采购订单物料明细表报表导出'!$D:$D=$A608),'2-1 采购订单物料明细表报表导出'!$H:$H,0))</f>
        <v>0</v>
      </c>
      <c r="N608" s="46" cm="1">
        <f t="array" ref="N608">SUM(IF((LEFT('2-1 采购订单物料明细表报表导出'!$K:$K,7)=N$1)*('2-1 采购订单物料明细表报表导出'!$D:$D=$A608),'2-1 采购订单物料明细表报表导出'!$H:$H,0))</f>
        <v>0</v>
      </c>
      <c r="O608" s="46" cm="1">
        <f t="array" ref="O608">SUM(IF((LEFT('2-1 采购订单物料明细表报表导出'!$K:$K,7)=O$1)*('2-1 采购订单物料明细表报表导出'!$D:$D=$A608),'2-1 采购订单物料明细表报表导出'!$H:$H,0))</f>
        <v>0</v>
      </c>
    </row>
    <row r="609" ht="16.5" spans="1:15">
      <c r="A609" s="17" t="s">
        <v>4011</v>
      </c>
      <c r="B609" s="47" t="s">
        <v>1784</v>
      </c>
      <c r="C609" s="48" t="s">
        <v>1785</v>
      </c>
      <c r="D609" s="46" cm="1">
        <f t="array" ref="D609">SUM(IF((LEFT('2-1 采购订单物料明细表报表导出'!$K:$K,7)=D$1)*('2-1 采购订单物料明细表报表导出'!$D:$D=$A609),'2-1 采购订单物料明细表报表导出'!$H:$H,0))</f>
        <v>0</v>
      </c>
      <c r="E609" s="46" cm="1">
        <f t="array" ref="E609">SUM(IF((LEFT('2-1 采购订单物料明细表报表导出'!$K:$K,7)=E$1)*('2-1 采购订单物料明细表报表导出'!$D:$D=$A609),'2-1 采购订单物料明细表报表导出'!$H:$H,0))</f>
        <v>0</v>
      </c>
      <c r="F609" s="46" cm="1">
        <f t="array" ref="F609">SUM(IF((LEFT('2-1 采购订单物料明细表报表导出'!$K:$K,7)=F$1)*('2-1 采购订单物料明细表报表导出'!$D:$D=$A609),'2-1 采购订单物料明细表报表导出'!$H:$H,0))</f>
        <v>0</v>
      </c>
      <c r="G609" s="46" cm="1">
        <f t="array" ref="G609">SUM(IF((LEFT('2-1 采购订单物料明细表报表导出'!$K:$K,7)=G$1)*('2-1 采购订单物料明细表报表导出'!$D:$D=$A609),'2-1 采购订单物料明细表报表导出'!$H:$H,0))</f>
        <v>0</v>
      </c>
      <c r="H609" s="46" cm="1">
        <f t="array" ref="H609">SUM(IF((LEFT('2-1 采购订单物料明细表报表导出'!$K:$K,7)=H$1)*('2-1 采购订单物料明细表报表导出'!$D:$D=$A609),'2-1 采购订单物料明细表报表导出'!$H:$H,0))</f>
        <v>0</v>
      </c>
      <c r="I609" s="46" cm="1">
        <f t="array" ref="I609">SUM(IF((LEFT('2-1 采购订单物料明细表报表导出'!$K:$K,7)=I$1)*('2-1 采购订单物料明细表报表导出'!$D:$D=$A609),'2-1 采购订单物料明细表报表导出'!$H:$H,0))</f>
        <v>0</v>
      </c>
      <c r="J609" s="46" cm="1">
        <f t="array" ref="J609">SUM(IF((LEFT('2-1 采购订单物料明细表报表导出'!$K:$K,7)=J$1)*('2-1 采购订单物料明细表报表导出'!$D:$D=$A609),'2-1 采购订单物料明细表报表导出'!$H:$H,0))</f>
        <v>0</v>
      </c>
      <c r="K609" s="46" cm="1">
        <f t="array" ref="K609">SUM(IF((LEFT('2-1 采购订单物料明细表报表导出'!$K:$K,7)=K$1)*('2-1 采购订单物料明细表报表导出'!$D:$D=$A609),'2-1 采购订单物料明细表报表导出'!$H:$H,0))</f>
        <v>0</v>
      </c>
      <c r="L609" s="46" cm="1">
        <f t="array" ref="L609">SUM(IF((LEFT('2-1 采购订单物料明细表报表导出'!$K:$K,7)=L$1)*('2-1 采购订单物料明细表报表导出'!$D:$D=$A609),'2-1 采购订单物料明细表报表导出'!$H:$H,0))</f>
        <v>0</v>
      </c>
      <c r="M609" s="46" cm="1">
        <f t="array" ref="M609">SUM(IF((LEFT('2-1 采购订单物料明细表报表导出'!$K:$K,7)=M$1)*('2-1 采购订单物料明细表报表导出'!$D:$D=$A609),'2-1 采购订单物料明细表报表导出'!$H:$H,0))</f>
        <v>0</v>
      </c>
      <c r="N609" s="46" cm="1">
        <f t="array" ref="N609">SUM(IF((LEFT('2-1 采购订单物料明细表报表导出'!$K:$K,7)=N$1)*('2-1 采购订单物料明细表报表导出'!$D:$D=$A609),'2-1 采购订单物料明细表报表导出'!$H:$H,0))</f>
        <v>0</v>
      </c>
      <c r="O609" s="46" cm="1">
        <f t="array" ref="O609">SUM(IF((LEFT('2-1 采购订单物料明细表报表导出'!$K:$K,7)=O$1)*('2-1 采购订单物料明细表报表导出'!$D:$D=$A609),'2-1 采购订单物料明细表报表导出'!$H:$H,0))</f>
        <v>0</v>
      </c>
    </row>
    <row r="610" ht="16.5" spans="1:15">
      <c r="A610" s="17" t="s">
        <v>4012</v>
      </c>
      <c r="B610" s="47" t="s">
        <v>1784</v>
      </c>
      <c r="C610" s="48" t="s">
        <v>1785</v>
      </c>
      <c r="D610" s="46" cm="1">
        <f t="array" ref="D610">SUM(IF((LEFT('2-1 采购订单物料明细表报表导出'!$K:$K,7)=D$1)*('2-1 采购订单物料明细表报表导出'!$D:$D=$A610),'2-1 采购订单物料明细表报表导出'!$H:$H,0))</f>
        <v>0</v>
      </c>
      <c r="E610" s="46" cm="1">
        <f t="array" ref="E610">SUM(IF((LEFT('2-1 采购订单物料明细表报表导出'!$K:$K,7)=E$1)*('2-1 采购订单物料明细表报表导出'!$D:$D=$A610),'2-1 采购订单物料明细表报表导出'!$H:$H,0))</f>
        <v>0</v>
      </c>
      <c r="F610" s="46" cm="1">
        <f t="array" ref="F610">SUM(IF((LEFT('2-1 采购订单物料明细表报表导出'!$K:$K,7)=F$1)*('2-1 采购订单物料明细表报表导出'!$D:$D=$A610),'2-1 采购订单物料明细表报表导出'!$H:$H,0))</f>
        <v>0</v>
      </c>
      <c r="G610" s="46" cm="1">
        <f t="array" ref="G610">SUM(IF((LEFT('2-1 采购订单物料明细表报表导出'!$K:$K,7)=G$1)*('2-1 采购订单物料明细表报表导出'!$D:$D=$A610),'2-1 采购订单物料明细表报表导出'!$H:$H,0))</f>
        <v>0</v>
      </c>
      <c r="H610" s="46" cm="1">
        <f t="array" ref="H610">SUM(IF((LEFT('2-1 采购订单物料明细表报表导出'!$K:$K,7)=H$1)*('2-1 采购订单物料明细表报表导出'!$D:$D=$A610),'2-1 采购订单物料明细表报表导出'!$H:$H,0))</f>
        <v>0</v>
      </c>
      <c r="I610" s="46" cm="1">
        <f t="array" ref="I610">SUM(IF((LEFT('2-1 采购订单物料明细表报表导出'!$K:$K,7)=I$1)*('2-1 采购订单物料明细表报表导出'!$D:$D=$A610),'2-1 采购订单物料明细表报表导出'!$H:$H,0))</f>
        <v>0</v>
      </c>
      <c r="J610" s="46" cm="1">
        <f t="array" ref="J610">SUM(IF((LEFT('2-1 采购订单物料明细表报表导出'!$K:$K,7)=J$1)*('2-1 采购订单物料明细表报表导出'!$D:$D=$A610),'2-1 采购订单物料明细表报表导出'!$H:$H,0))</f>
        <v>0</v>
      </c>
      <c r="K610" s="46" cm="1">
        <f t="array" ref="K610">SUM(IF((LEFT('2-1 采购订单物料明细表报表导出'!$K:$K,7)=K$1)*('2-1 采购订单物料明细表报表导出'!$D:$D=$A610),'2-1 采购订单物料明细表报表导出'!$H:$H,0))</f>
        <v>0</v>
      </c>
      <c r="L610" s="46" cm="1">
        <f t="array" ref="L610">SUM(IF((LEFT('2-1 采购订单物料明细表报表导出'!$K:$K,7)=L$1)*('2-1 采购订单物料明细表报表导出'!$D:$D=$A610),'2-1 采购订单物料明细表报表导出'!$H:$H,0))</f>
        <v>0</v>
      </c>
      <c r="M610" s="46" cm="1">
        <f t="array" ref="M610">SUM(IF((LEFT('2-1 采购订单物料明细表报表导出'!$K:$K,7)=M$1)*('2-1 采购订单物料明细表报表导出'!$D:$D=$A610),'2-1 采购订单物料明细表报表导出'!$H:$H,0))</f>
        <v>0</v>
      </c>
      <c r="N610" s="46" cm="1">
        <f t="array" ref="N610">SUM(IF((LEFT('2-1 采购订单物料明细表报表导出'!$K:$K,7)=N$1)*('2-1 采购订单物料明细表报表导出'!$D:$D=$A610),'2-1 采购订单物料明细表报表导出'!$H:$H,0))</f>
        <v>0</v>
      </c>
      <c r="O610" s="46" cm="1">
        <f t="array" ref="O610">SUM(IF((LEFT('2-1 采购订单物料明细表报表导出'!$K:$K,7)=O$1)*('2-1 采购订单物料明细表报表导出'!$D:$D=$A610),'2-1 采购订单物料明细表报表导出'!$H:$H,0))</f>
        <v>0</v>
      </c>
    </row>
    <row r="611" ht="16.5" spans="1:15">
      <c r="A611" s="17" t="s">
        <v>4013</v>
      </c>
      <c r="B611" s="47" t="s">
        <v>1784</v>
      </c>
      <c r="C611" s="48" t="s">
        <v>1785</v>
      </c>
      <c r="D611" s="46" cm="1">
        <f t="array" ref="D611">SUM(IF((LEFT('2-1 采购订单物料明细表报表导出'!$K:$K,7)=D$1)*('2-1 采购订单物料明细表报表导出'!$D:$D=$A611),'2-1 采购订单物料明细表报表导出'!$H:$H,0))</f>
        <v>0</v>
      </c>
      <c r="E611" s="46" cm="1">
        <f t="array" ref="E611">SUM(IF((LEFT('2-1 采购订单物料明细表报表导出'!$K:$K,7)=E$1)*('2-1 采购订单物料明细表报表导出'!$D:$D=$A611),'2-1 采购订单物料明细表报表导出'!$H:$H,0))</f>
        <v>0</v>
      </c>
      <c r="F611" s="46" cm="1">
        <f t="array" ref="F611">SUM(IF((LEFT('2-1 采购订单物料明细表报表导出'!$K:$K,7)=F$1)*('2-1 采购订单物料明细表报表导出'!$D:$D=$A611),'2-1 采购订单物料明细表报表导出'!$H:$H,0))</f>
        <v>0</v>
      </c>
      <c r="G611" s="46" cm="1">
        <f t="array" ref="G611">SUM(IF((LEFT('2-1 采购订单物料明细表报表导出'!$K:$K,7)=G$1)*('2-1 采购订单物料明细表报表导出'!$D:$D=$A611),'2-1 采购订单物料明细表报表导出'!$H:$H,0))</f>
        <v>0</v>
      </c>
      <c r="H611" s="46" cm="1">
        <f t="array" ref="H611">SUM(IF((LEFT('2-1 采购订单物料明细表报表导出'!$K:$K,7)=H$1)*('2-1 采购订单物料明细表报表导出'!$D:$D=$A611),'2-1 采购订单物料明细表报表导出'!$H:$H,0))</f>
        <v>0</v>
      </c>
      <c r="I611" s="46" cm="1">
        <f t="array" ref="I611">SUM(IF((LEFT('2-1 采购订单物料明细表报表导出'!$K:$K,7)=I$1)*('2-1 采购订单物料明细表报表导出'!$D:$D=$A611),'2-1 采购订单物料明细表报表导出'!$H:$H,0))</f>
        <v>0</v>
      </c>
      <c r="J611" s="46" cm="1">
        <f t="array" ref="J611">SUM(IF((LEFT('2-1 采购订单物料明细表报表导出'!$K:$K,7)=J$1)*('2-1 采购订单物料明细表报表导出'!$D:$D=$A611),'2-1 采购订单物料明细表报表导出'!$H:$H,0))</f>
        <v>0</v>
      </c>
      <c r="K611" s="46" cm="1">
        <f t="array" ref="K611">SUM(IF((LEFT('2-1 采购订单物料明细表报表导出'!$K:$K,7)=K$1)*('2-1 采购订单物料明细表报表导出'!$D:$D=$A611),'2-1 采购订单物料明细表报表导出'!$H:$H,0))</f>
        <v>0</v>
      </c>
      <c r="L611" s="46" cm="1">
        <f t="array" ref="L611">SUM(IF((LEFT('2-1 采购订单物料明细表报表导出'!$K:$K,7)=L$1)*('2-1 采购订单物料明细表报表导出'!$D:$D=$A611),'2-1 采购订单物料明细表报表导出'!$H:$H,0))</f>
        <v>0</v>
      </c>
      <c r="M611" s="46" cm="1">
        <f t="array" ref="M611">SUM(IF((LEFT('2-1 采购订单物料明细表报表导出'!$K:$K,7)=M$1)*('2-1 采购订单物料明细表报表导出'!$D:$D=$A611),'2-1 采购订单物料明细表报表导出'!$H:$H,0))</f>
        <v>0</v>
      </c>
      <c r="N611" s="46" cm="1">
        <f t="array" ref="N611">SUM(IF((LEFT('2-1 采购订单物料明细表报表导出'!$K:$K,7)=N$1)*('2-1 采购订单物料明细表报表导出'!$D:$D=$A611),'2-1 采购订单物料明细表报表导出'!$H:$H,0))</f>
        <v>0</v>
      </c>
      <c r="O611" s="46" cm="1">
        <f t="array" ref="O611">SUM(IF((LEFT('2-1 采购订单物料明细表报表导出'!$K:$K,7)=O$1)*('2-1 采购订单物料明细表报表导出'!$D:$D=$A611),'2-1 采购订单物料明细表报表导出'!$H:$H,0))</f>
        <v>0</v>
      </c>
    </row>
    <row r="612" ht="16.5" spans="1:15">
      <c r="A612" s="17" t="s">
        <v>4014</v>
      </c>
      <c r="B612" s="47" t="s">
        <v>1784</v>
      </c>
      <c r="C612" s="48" t="s">
        <v>1785</v>
      </c>
      <c r="D612" s="46" cm="1">
        <f t="array" ref="D612">SUM(IF((LEFT('2-1 采购订单物料明细表报表导出'!$K:$K,7)=D$1)*('2-1 采购订单物料明细表报表导出'!$D:$D=$A612),'2-1 采购订单物料明细表报表导出'!$H:$H,0))</f>
        <v>0</v>
      </c>
      <c r="E612" s="46" cm="1">
        <f t="array" ref="E612">SUM(IF((LEFT('2-1 采购订单物料明细表报表导出'!$K:$K,7)=E$1)*('2-1 采购订单物料明细表报表导出'!$D:$D=$A612),'2-1 采购订单物料明细表报表导出'!$H:$H,0))</f>
        <v>0</v>
      </c>
      <c r="F612" s="46" cm="1">
        <f t="array" ref="F612">SUM(IF((LEFT('2-1 采购订单物料明细表报表导出'!$K:$K,7)=F$1)*('2-1 采购订单物料明细表报表导出'!$D:$D=$A612),'2-1 采购订单物料明细表报表导出'!$H:$H,0))</f>
        <v>0</v>
      </c>
      <c r="G612" s="46" cm="1">
        <f t="array" ref="G612">SUM(IF((LEFT('2-1 采购订单物料明细表报表导出'!$K:$K,7)=G$1)*('2-1 采购订单物料明细表报表导出'!$D:$D=$A612),'2-1 采购订单物料明细表报表导出'!$H:$H,0))</f>
        <v>0</v>
      </c>
      <c r="H612" s="46" cm="1">
        <f t="array" ref="H612">SUM(IF((LEFT('2-1 采购订单物料明细表报表导出'!$K:$K,7)=H$1)*('2-1 采购订单物料明细表报表导出'!$D:$D=$A612),'2-1 采购订单物料明细表报表导出'!$H:$H,0))</f>
        <v>0</v>
      </c>
      <c r="I612" s="46" cm="1">
        <f t="array" ref="I612">SUM(IF((LEFT('2-1 采购订单物料明细表报表导出'!$K:$K,7)=I$1)*('2-1 采购订单物料明细表报表导出'!$D:$D=$A612),'2-1 采购订单物料明细表报表导出'!$H:$H,0))</f>
        <v>0</v>
      </c>
      <c r="J612" s="46" cm="1">
        <f t="array" ref="J612">SUM(IF((LEFT('2-1 采购订单物料明细表报表导出'!$K:$K,7)=J$1)*('2-1 采购订单物料明细表报表导出'!$D:$D=$A612),'2-1 采购订单物料明细表报表导出'!$H:$H,0))</f>
        <v>0</v>
      </c>
      <c r="K612" s="46" cm="1">
        <f t="array" ref="K612">SUM(IF((LEFT('2-1 采购订单物料明细表报表导出'!$K:$K,7)=K$1)*('2-1 采购订单物料明细表报表导出'!$D:$D=$A612),'2-1 采购订单物料明细表报表导出'!$H:$H,0))</f>
        <v>0</v>
      </c>
      <c r="L612" s="46" cm="1">
        <f t="array" ref="L612">SUM(IF((LEFT('2-1 采购订单物料明细表报表导出'!$K:$K,7)=L$1)*('2-1 采购订单物料明细表报表导出'!$D:$D=$A612),'2-1 采购订单物料明细表报表导出'!$H:$H,0))</f>
        <v>0</v>
      </c>
      <c r="M612" s="46" cm="1">
        <f t="array" ref="M612">SUM(IF((LEFT('2-1 采购订单物料明细表报表导出'!$K:$K,7)=M$1)*('2-1 采购订单物料明细表报表导出'!$D:$D=$A612),'2-1 采购订单物料明细表报表导出'!$H:$H,0))</f>
        <v>0</v>
      </c>
      <c r="N612" s="46" cm="1">
        <f t="array" ref="N612">SUM(IF((LEFT('2-1 采购订单物料明细表报表导出'!$K:$K,7)=N$1)*('2-1 采购订单物料明细表报表导出'!$D:$D=$A612),'2-1 采购订单物料明细表报表导出'!$H:$H,0))</f>
        <v>0</v>
      </c>
      <c r="O612" s="46" cm="1">
        <f t="array" ref="O612">SUM(IF((LEFT('2-1 采购订单物料明细表报表导出'!$K:$K,7)=O$1)*('2-1 采购订单物料明细表报表导出'!$D:$D=$A612),'2-1 采购订单物料明细表报表导出'!$H:$H,0))</f>
        <v>0</v>
      </c>
    </row>
    <row r="613" ht="16.5" spans="1:15">
      <c r="A613" s="17" t="s">
        <v>4015</v>
      </c>
      <c r="B613" s="47" t="s">
        <v>1784</v>
      </c>
      <c r="C613" s="48" t="s">
        <v>1785</v>
      </c>
      <c r="D613" s="46" cm="1">
        <f t="array" ref="D613">SUM(IF((LEFT('2-1 采购订单物料明细表报表导出'!$K:$K,7)=D$1)*('2-1 采购订单物料明细表报表导出'!$D:$D=$A613),'2-1 采购订单物料明细表报表导出'!$H:$H,0))</f>
        <v>0</v>
      </c>
      <c r="E613" s="46" cm="1">
        <f t="array" ref="E613">SUM(IF((LEFT('2-1 采购订单物料明细表报表导出'!$K:$K,7)=E$1)*('2-1 采购订单物料明细表报表导出'!$D:$D=$A613),'2-1 采购订单物料明细表报表导出'!$H:$H,0))</f>
        <v>0</v>
      </c>
      <c r="F613" s="46" cm="1">
        <f t="array" ref="F613">SUM(IF((LEFT('2-1 采购订单物料明细表报表导出'!$K:$K,7)=F$1)*('2-1 采购订单物料明细表报表导出'!$D:$D=$A613),'2-1 采购订单物料明细表报表导出'!$H:$H,0))</f>
        <v>0</v>
      </c>
      <c r="G613" s="46" cm="1">
        <f t="array" ref="G613">SUM(IF((LEFT('2-1 采购订单物料明细表报表导出'!$K:$K,7)=G$1)*('2-1 采购订单物料明细表报表导出'!$D:$D=$A613),'2-1 采购订单物料明细表报表导出'!$H:$H,0))</f>
        <v>0</v>
      </c>
      <c r="H613" s="46" cm="1">
        <f t="array" ref="H613">SUM(IF((LEFT('2-1 采购订单物料明细表报表导出'!$K:$K,7)=H$1)*('2-1 采购订单物料明细表报表导出'!$D:$D=$A613),'2-1 采购订单物料明细表报表导出'!$H:$H,0))</f>
        <v>0</v>
      </c>
      <c r="I613" s="46" cm="1">
        <f t="array" ref="I613">SUM(IF((LEFT('2-1 采购订单物料明细表报表导出'!$K:$K,7)=I$1)*('2-1 采购订单物料明细表报表导出'!$D:$D=$A613),'2-1 采购订单物料明细表报表导出'!$H:$H,0))</f>
        <v>0</v>
      </c>
      <c r="J613" s="46" cm="1">
        <f t="array" ref="J613">SUM(IF((LEFT('2-1 采购订单物料明细表报表导出'!$K:$K,7)=J$1)*('2-1 采购订单物料明细表报表导出'!$D:$D=$A613),'2-1 采购订单物料明细表报表导出'!$H:$H,0))</f>
        <v>0</v>
      </c>
      <c r="K613" s="46" cm="1">
        <f t="array" ref="K613">SUM(IF((LEFT('2-1 采购订单物料明细表报表导出'!$K:$K,7)=K$1)*('2-1 采购订单物料明细表报表导出'!$D:$D=$A613),'2-1 采购订单物料明细表报表导出'!$H:$H,0))</f>
        <v>0</v>
      </c>
      <c r="L613" s="46" cm="1">
        <f t="array" ref="L613">SUM(IF((LEFT('2-1 采购订单物料明细表报表导出'!$K:$K,7)=L$1)*('2-1 采购订单物料明细表报表导出'!$D:$D=$A613),'2-1 采购订单物料明细表报表导出'!$H:$H,0))</f>
        <v>0</v>
      </c>
      <c r="M613" s="46" cm="1">
        <f t="array" ref="M613">SUM(IF((LEFT('2-1 采购订单物料明细表报表导出'!$K:$K,7)=M$1)*('2-1 采购订单物料明细表报表导出'!$D:$D=$A613),'2-1 采购订单物料明细表报表导出'!$H:$H,0))</f>
        <v>0</v>
      </c>
      <c r="N613" s="46" cm="1">
        <f t="array" ref="N613">SUM(IF((LEFT('2-1 采购订单物料明细表报表导出'!$K:$K,7)=N$1)*('2-1 采购订单物料明细表报表导出'!$D:$D=$A613),'2-1 采购订单物料明细表报表导出'!$H:$H,0))</f>
        <v>0</v>
      </c>
      <c r="O613" s="46" cm="1">
        <f t="array" ref="O613">SUM(IF((LEFT('2-1 采购订单物料明细表报表导出'!$K:$K,7)=O$1)*('2-1 采购订单物料明细表报表导出'!$D:$D=$A613),'2-1 采购订单物料明细表报表导出'!$H:$H,0))</f>
        <v>0</v>
      </c>
    </row>
    <row r="614" ht="16.5" spans="1:15">
      <c r="A614" s="17" t="s">
        <v>4016</v>
      </c>
      <c r="B614" s="47" t="s">
        <v>1784</v>
      </c>
      <c r="C614" s="48" t="s">
        <v>1785</v>
      </c>
      <c r="D614" s="46" cm="1">
        <f t="array" ref="D614">SUM(IF((LEFT('2-1 采购订单物料明细表报表导出'!$K:$K,7)=D$1)*('2-1 采购订单物料明细表报表导出'!$D:$D=$A614),'2-1 采购订单物料明细表报表导出'!$H:$H,0))</f>
        <v>0</v>
      </c>
      <c r="E614" s="46" cm="1">
        <f t="array" ref="E614">SUM(IF((LEFT('2-1 采购订单物料明细表报表导出'!$K:$K,7)=E$1)*('2-1 采购订单物料明细表报表导出'!$D:$D=$A614),'2-1 采购订单物料明细表报表导出'!$H:$H,0))</f>
        <v>0</v>
      </c>
      <c r="F614" s="46" cm="1">
        <f t="array" ref="F614">SUM(IF((LEFT('2-1 采购订单物料明细表报表导出'!$K:$K,7)=F$1)*('2-1 采购订单物料明细表报表导出'!$D:$D=$A614),'2-1 采购订单物料明细表报表导出'!$H:$H,0))</f>
        <v>0</v>
      </c>
      <c r="G614" s="46" cm="1">
        <f t="array" ref="G614">SUM(IF((LEFT('2-1 采购订单物料明细表报表导出'!$K:$K,7)=G$1)*('2-1 采购订单物料明细表报表导出'!$D:$D=$A614),'2-1 采购订单物料明细表报表导出'!$H:$H,0))</f>
        <v>0</v>
      </c>
      <c r="H614" s="46" cm="1">
        <f t="array" ref="H614">SUM(IF((LEFT('2-1 采购订单物料明细表报表导出'!$K:$K,7)=H$1)*('2-1 采购订单物料明细表报表导出'!$D:$D=$A614),'2-1 采购订单物料明细表报表导出'!$H:$H,0))</f>
        <v>0</v>
      </c>
      <c r="I614" s="46" cm="1">
        <f t="array" ref="I614">SUM(IF((LEFT('2-1 采购订单物料明细表报表导出'!$K:$K,7)=I$1)*('2-1 采购订单物料明细表报表导出'!$D:$D=$A614),'2-1 采购订单物料明细表报表导出'!$H:$H,0))</f>
        <v>0</v>
      </c>
      <c r="J614" s="46" cm="1">
        <f t="array" ref="J614">SUM(IF((LEFT('2-1 采购订单物料明细表报表导出'!$K:$K,7)=J$1)*('2-1 采购订单物料明细表报表导出'!$D:$D=$A614),'2-1 采购订单物料明细表报表导出'!$H:$H,0))</f>
        <v>0</v>
      </c>
      <c r="K614" s="46" cm="1">
        <f t="array" ref="K614">SUM(IF((LEFT('2-1 采购订单物料明细表报表导出'!$K:$K,7)=K$1)*('2-1 采购订单物料明细表报表导出'!$D:$D=$A614),'2-1 采购订单物料明细表报表导出'!$H:$H,0))</f>
        <v>0</v>
      </c>
      <c r="L614" s="46" cm="1">
        <f t="array" ref="L614">SUM(IF((LEFT('2-1 采购订单物料明细表报表导出'!$K:$K,7)=L$1)*('2-1 采购订单物料明细表报表导出'!$D:$D=$A614),'2-1 采购订单物料明细表报表导出'!$H:$H,0))</f>
        <v>0</v>
      </c>
      <c r="M614" s="46" cm="1">
        <f t="array" ref="M614">SUM(IF((LEFT('2-1 采购订单物料明细表报表导出'!$K:$K,7)=M$1)*('2-1 采购订单物料明细表报表导出'!$D:$D=$A614),'2-1 采购订单物料明细表报表导出'!$H:$H,0))</f>
        <v>0</v>
      </c>
      <c r="N614" s="46" cm="1">
        <f t="array" ref="N614">SUM(IF((LEFT('2-1 采购订单物料明细表报表导出'!$K:$K,7)=N$1)*('2-1 采购订单物料明细表报表导出'!$D:$D=$A614),'2-1 采购订单物料明细表报表导出'!$H:$H,0))</f>
        <v>0</v>
      </c>
      <c r="O614" s="46" cm="1">
        <f t="array" ref="O614">SUM(IF((LEFT('2-1 采购订单物料明细表报表导出'!$K:$K,7)=O$1)*('2-1 采购订单物料明细表报表导出'!$D:$D=$A614),'2-1 采购订单物料明细表报表导出'!$H:$H,0))</f>
        <v>0</v>
      </c>
    </row>
    <row r="615" ht="16.5" spans="1:15">
      <c r="A615" s="17" t="s">
        <v>4017</v>
      </c>
      <c r="B615" s="47" t="s">
        <v>1771</v>
      </c>
      <c r="C615" s="48" t="s">
        <v>1772</v>
      </c>
      <c r="D615" s="46" cm="1">
        <f t="array" ref="D615">SUM(IF((LEFT('2-1 采购订单物料明细表报表导出'!$K:$K,7)=D$1)*('2-1 采购订单物料明细表报表导出'!$D:$D=$A615),'2-1 采购订单物料明细表报表导出'!$H:$H,0))</f>
        <v>0</v>
      </c>
      <c r="E615" s="46" cm="1">
        <f t="array" ref="E615">SUM(IF((LEFT('2-1 采购订单物料明细表报表导出'!$K:$K,7)=E$1)*('2-1 采购订单物料明细表报表导出'!$D:$D=$A615),'2-1 采购订单物料明细表报表导出'!$H:$H,0))</f>
        <v>0</v>
      </c>
      <c r="F615" s="46" cm="1">
        <f t="array" ref="F615">SUM(IF((LEFT('2-1 采购订单物料明细表报表导出'!$K:$K,7)=F$1)*('2-1 采购订单物料明细表报表导出'!$D:$D=$A615),'2-1 采购订单物料明细表报表导出'!$H:$H,0))</f>
        <v>0</v>
      </c>
      <c r="G615" s="46" cm="1">
        <f t="array" ref="G615">SUM(IF((LEFT('2-1 采购订单物料明细表报表导出'!$K:$K,7)=G$1)*('2-1 采购订单物料明细表报表导出'!$D:$D=$A615),'2-1 采购订单物料明细表报表导出'!$H:$H,0))</f>
        <v>0</v>
      </c>
      <c r="H615" s="46" cm="1">
        <f t="array" ref="H615">SUM(IF((LEFT('2-1 采购订单物料明细表报表导出'!$K:$K,7)=H$1)*('2-1 采购订单物料明细表报表导出'!$D:$D=$A615),'2-1 采购订单物料明细表报表导出'!$H:$H,0))</f>
        <v>0</v>
      </c>
      <c r="I615" s="46" cm="1">
        <f t="array" ref="I615">SUM(IF((LEFT('2-1 采购订单物料明细表报表导出'!$K:$K,7)=I$1)*('2-1 采购订单物料明细表报表导出'!$D:$D=$A615),'2-1 采购订单物料明细表报表导出'!$H:$H,0))</f>
        <v>0</v>
      </c>
      <c r="J615" s="46" cm="1">
        <f t="array" ref="J615">SUM(IF((LEFT('2-1 采购订单物料明细表报表导出'!$K:$K,7)=J$1)*('2-1 采购订单物料明细表报表导出'!$D:$D=$A615),'2-1 采购订单物料明细表报表导出'!$H:$H,0))</f>
        <v>0</v>
      </c>
      <c r="K615" s="46" cm="1">
        <f t="array" ref="K615">SUM(IF((LEFT('2-1 采购订单物料明细表报表导出'!$K:$K,7)=K$1)*('2-1 采购订单物料明细表报表导出'!$D:$D=$A615),'2-1 采购订单物料明细表报表导出'!$H:$H,0))</f>
        <v>0</v>
      </c>
      <c r="L615" s="46" cm="1">
        <f t="array" ref="L615">SUM(IF((LEFT('2-1 采购订单物料明细表报表导出'!$K:$K,7)=L$1)*('2-1 采购订单物料明细表报表导出'!$D:$D=$A615),'2-1 采购订单物料明细表报表导出'!$H:$H,0))</f>
        <v>0</v>
      </c>
      <c r="M615" s="46" cm="1">
        <f t="array" ref="M615">SUM(IF((LEFT('2-1 采购订单物料明细表报表导出'!$K:$K,7)=M$1)*('2-1 采购订单物料明细表报表导出'!$D:$D=$A615),'2-1 采购订单物料明细表报表导出'!$H:$H,0))</f>
        <v>0</v>
      </c>
      <c r="N615" s="46" cm="1">
        <f t="array" ref="N615">SUM(IF((LEFT('2-1 采购订单物料明细表报表导出'!$K:$K,7)=N$1)*('2-1 采购订单物料明细表报表导出'!$D:$D=$A615),'2-1 采购订单物料明细表报表导出'!$H:$H,0))</f>
        <v>0</v>
      </c>
      <c r="O615" s="46" cm="1">
        <f t="array" ref="O615">SUM(IF((LEFT('2-1 采购订单物料明细表报表导出'!$K:$K,7)=O$1)*('2-1 采购订单物料明细表报表导出'!$D:$D=$A615),'2-1 采购订单物料明细表报表导出'!$H:$H,0))</f>
        <v>0</v>
      </c>
    </row>
    <row r="616" ht="16.5" spans="1:15">
      <c r="A616" s="17" t="s">
        <v>4018</v>
      </c>
      <c r="B616" s="47" t="s">
        <v>1771</v>
      </c>
      <c r="C616" s="48" t="s">
        <v>1772</v>
      </c>
      <c r="D616" s="46" cm="1">
        <f t="array" ref="D616">SUM(IF((LEFT('2-1 采购订单物料明细表报表导出'!$K:$K,7)=D$1)*('2-1 采购订单物料明细表报表导出'!$D:$D=$A616),'2-1 采购订单物料明细表报表导出'!$H:$H,0))</f>
        <v>0</v>
      </c>
      <c r="E616" s="46" cm="1">
        <f t="array" ref="E616">SUM(IF((LEFT('2-1 采购订单物料明细表报表导出'!$K:$K,7)=E$1)*('2-1 采购订单物料明细表报表导出'!$D:$D=$A616),'2-1 采购订单物料明细表报表导出'!$H:$H,0))</f>
        <v>0</v>
      </c>
      <c r="F616" s="46" cm="1">
        <f t="array" ref="F616">SUM(IF((LEFT('2-1 采购订单物料明细表报表导出'!$K:$K,7)=F$1)*('2-1 采购订单物料明细表报表导出'!$D:$D=$A616),'2-1 采购订单物料明细表报表导出'!$H:$H,0))</f>
        <v>0</v>
      </c>
      <c r="G616" s="46" cm="1">
        <f t="array" ref="G616">SUM(IF((LEFT('2-1 采购订单物料明细表报表导出'!$K:$K,7)=G$1)*('2-1 采购订单物料明细表报表导出'!$D:$D=$A616),'2-1 采购订单物料明细表报表导出'!$H:$H,0))</f>
        <v>0</v>
      </c>
      <c r="H616" s="46" cm="1">
        <f t="array" ref="H616">SUM(IF((LEFT('2-1 采购订单物料明细表报表导出'!$K:$K,7)=H$1)*('2-1 采购订单物料明细表报表导出'!$D:$D=$A616),'2-1 采购订单物料明细表报表导出'!$H:$H,0))</f>
        <v>0</v>
      </c>
      <c r="I616" s="46" cm="1">
        <f t="array" ref="I616">SUM(IF((LEFT('2-1 采购订单物料明细表报表导出'!$K:$K,7)=I$1)*('2-1 采购订单物料明细表报表导出'!$D:$D=$A616),'2-1 采购订单物料明细表报表导出'!$H:$H,0))</f>
        <v>0</v>
      </c>
      <c r="J616" s="46" cm="1">
        <f t="array" ref="J616">SUM(IF((LEFT('2-1 采购订单物料明细表报表导出'!$K:$K,7)=J$1)*('2-1 采购订单物料明细表报表导出'!$D:$D=$A616),'2-1 采购订单物料明细表报表导出'!$H:$H,0))</f>
        <v>0</v>
      </c>
      <c r="K616" s="46" cm="1">
        <f t="array" ref="K616">SUM(IF((LEFT('2-1 采购订单物料明细表报表导出'!$K:$K,7)=K$1)*('2-1 采购订单物料明细表报表导出'!$D:$D=$A616),'2-1 采购订单物料明细表报表导出'!$H:$H,0))</f>
        <v>0</v>
      </c>
      <c r="L616" s="46" cm="1">
        <f t="array" ref="L616">SUM(IF((LEFT('2-1 采购订单物料明细表报表导出'!$K:$K,7)=L$1)*('2-1 采购订单物料明细表报表导出'!$D:$D=$A616),'2-1 采购订单物料明细表报表导出'!$H:$H,0))</f>
        <v>0</v>
      </c>
      <c r="M616" s="46" cm="1">
        <f t="array" ref="M616">SUM(IF((LEFT('2-1 采购订单物料明细表报表导出'!$K:$K,7)=M$1)*('2-1 采购订单物料明细表报表导出'!$D:$D=$A616),'2-1 采购订单物料明细表报表导出'!$H:$H,0))</f>
        <v>0</v>
      </c>
      <c r="N616" s="46" cm="1">
        <f t="array" ref="N616">SUM(IF((LEFT('2-1 采购订单物料明细表报表导出'!$K:$K,7)=N$1)*('2-1 采购订单物料明细表报表导出'!$D:$D=$A616),'2-1 采购订单物料明细表报表导出'!$H:$H,0))</f>
        <v>0</v>
      </c>
      <c r="O616" s="46" cm="1">
        <f t="array" ref="O616">SUM(IF((LEFT('2-1 采购订单物料明细表报表导出'!$K:$K,7)=O$1)*('2-1 采购订单物料明细表报表导出'!$D:$D=$A616),'2-1 采购订单物料明细表报表导出'!$H:$H,0))</f>
        <v>0</v>
      </c>
    </row>
    <row r="617" ht="16.5" spans="1:15">
      <c r="A617" s="17" t="s">
        <v>4019</v>
      </c>
      <c r="B617" s="47" t="s">
        <v>1771</v>
      </c>
      <c r="C617" s="48" t="s">
        <v>1772</v>
      </c>
      <c r="D617" s="46" cm="1">
        <f t="array" ref="D617">SUM(IF((LEFT('2-1 采购订单物料明细表报表导出'!$K:$K,7)=D$1)*('2-1 采购订单物料明细表报表导出'!$D:$D=$A617),'2-1 采购订单物料明细表报表导出'!$H:$H,0))</f>
        <v>0</v>
      </c>
      <c r="E617" s="46" cm="1">
        <f t="array" ref="E617">SUM(IF((LEFT('2-1 采购订单物料明细表报表导出'!$K:$K,7)=E$1)*('2-1 采购订单物料明细表报表导出'!$D:$D=$A617),'2-1 采购订单物料明细表报表导出'!$H:$H,0))</f>
        <v>0</v>
      </c>
      <c r="F617" s="46" cm="1">
        <f t="array" ref="F617">SUM(IF((LEFT('2-1 采购订单物料明细表报表导出'!$K:$K,7)=F$1)*('2-1 采购订单物料明细表报表导出'!$D:$D=$A617),'2-1 采购订单物料明细表报表导出'!$H:$H,0))</f>
        <v>0</v>
      </c>
      <c r="G617" s="46" cm="1">
        <f t="array" ref="G617">SUM(IF((LEFT('2-1 采购订单物料明细表报表导出'!$K:$K,7)=G$1)*('2-1 采购订单物料明细表报表导出'!$D:$D=$A617),'2-1 采购订单物料明细表报表导出'!$H:$H,0))</f>
        <v>0</v>
      </c>
      <c r="H617" s="46" cm="1">
        <f t="array" ref="H617">SUM(IF((LEFT('2-1 采购订单物料明细表报表导出'!$K:$K,7)=H$1)*('2-1 采购订单物料明细表报表导出'!$D:$D=$A617),'2-1 采购订单物料明细表报表导出'!$H:$H,0))</f>
        <v>0</v>
      </c>
      <c r="I617" s="46" cm="1">
        <f t="array" ref="I617">SUM(IF((LEFT('2-1 采购订单物料明细表报表导出'!$K:$K,7)=I$1)*('2-1 采购订单物料明细表报表导出'!$D:$D=$A617),'2-1 采购订单物料明细表报表导出'!$H:$H,0))</f>
        <v>0</v>
      </c>
      <c r="J617" s="46" cm="1">
        <f t="array" ref="J617">SUM(IF((LEFT('2-1 采购订单物料明细表报表导出'!$K:$K,7)=J$1)*('2-1 采购订单物料明细表报表导出'!$D:$D=$A617),'2-1 采购订单物料明细表报表导出'!$H:$H,0))</f>
        <v>0</v>
      </c>
      <c r="K617" s="46" cm="1">
        <f t="array" ref="K617">SUM(IF((LEFT('2-1 采购订单物料明细表报表导出'!$K:$K,7)=K$1)*('2-1 采购订单物料明细表报表导出'!$D:$D=$A617),'2-1 采购订单物料明细表报表导出'!$H:$H,0))</f>
        <v>0</v>
      </c>
      <c r="L617" s="46" cm="1">
        <f t="array" ref="L617">SUM(IF((LEFT('2-1 采购订单物料明细表报表导出'!$K:$K,7)=L$1)*('2-1 采购订单物料明细表报表导出'!$D:$D=$A617),'2-1 采购订单物料明细表报表导出'!$H:$H,0))</f>
        <v>0</v>
      </c>
      <c r="M617" s="46" cm="1">
        <f t="array" ref="M617">SUM(IF((LEFT('2-1 采购订单物料明细表报表导出'!$K:$K,7)=M$1)*('2-1 采购订单物料明细表报表导出'!$D:$D=$A617),'2-1 采购订单物料明细表报表导出'!$H:$H,0))</f>
        <v>0</v>
      </c>
      <c r="N617" s="46" cm="1">
        <f t="array" ref="N617">SUM(IF((LEFT('2-1 采购订单物料明细表报表导出'!$K:$K,7)=N$1)*('2-1 采购订单物料明细表报表导出'!$D:$D=$A617),'2-1 采购订单物料明细表报表导出'!$H:$H,0))</f>
        <v>0</v>
      </c>
      <c r="O617" s="46" cm="1">
        <f t="array" ref="O617">SUM(IF((LEFT('2-1 采购订单物料明细表报表导出'!$K:$K,7)=O$1)*('2-1 采购订单物料明细表报表导出'!$D:$D=$A617),'2-1 采购订单物料明细表报表导出'!$H:$H,0))</f>
        <v>0</v>
      </c>
    </row>
    <row r="618" ht="16.5" spans="1:15">
      <c r="A618" s="17" t="s">
        <v>4020</v>
      </c>
      <c r="B618" s="47" t="s">
        <v>1771</v>
      </c>
      <c r="C618" s="48" t="s">
        <v>1772</v>
      </c>
      <c r="D618" s="46" cm="1">
        <f t="array" ref="D618">SUM(IF((LEFT('2-1 采购订单物料明细表报表导出'!$K:$K,7)=D$1)*('2-1 采购订单物料明细表报表导出'!$D:$D=$A618),'2-1 采购订单物料明细表报表导出'!$H:$H,0))</f>
        <v>0</v>
      </c>
      <c r="E618" s="46" cm="1">
        <f t="array" ref="E618">SUM(IF((LEFT('2-1 采购订单物料明细表报表导出'!$K:$K,7)=E$1)*('2-1 采购订单物料明细表报表导出'!$D:$D=$A618),'2-1 采购订单物料明细表报表导出'!$H:$H,0))</f>
        <v>0</v>
      </c>
      <c r="F618" s="46" cm="1">
        <f t="array" ref="F618">SUM(IF((LEFT('2-1 采购订单物料明细表报表导出'!$K:$K,7)=F$1)*('2-1 采购订单物料明细表报表导出'!$D:$D=$A618),'2-1 采购订单物料明细表报表导出'!$H:$H,0))</f>
        <v>0</v>
      </c>
      <c r="G618" s="46" cm="1">
        <f t="array" ref="G618">SUM(IF((LEFT('2-1 采购订单物料明细表报表导出'!$K:$K,7)=G$1)*('2-1 采购订单物料明细表报表导出'!$D:$D=$A618),'2-1 采购订单物料明细表报表导出'!$H:$H,0))</f>
        <v>0</v>
      </c>
      <c r="H618" s="46" cm="1">
        <f t="array" ref="H618">SUM(IF((LEFT('2-1 采购订单物料明细表报表导出'!$K:$K,7)=H$1)*('2-1 采购订单物料明细表报表导出'!$D:$D=$A618),'2-1 采购订单物料明细表报表导出'!$H:$H,0))</f>
        <v>0</v>
      </c>
      <c r="I618" s="46" cm="1">
        <f t="array" ref="I618">SUM(IF((LEFT('2-1 采购订单物料明细表报表导出'!$K:$K,7)=I$1)*('2-1 采购订单物料明细表报表导出'!$D:$D=$A618),'2-1 采购订单物料明细表报表导出'!$H:$H,0))</f>
        <v>0</v>
      </c>
      <c r="J618" s="46" cm="1">
        <f t="array" ref="J618">SUM(IF((LEFT('2-1 采购订单物料明细表报表导出'!$K:$K,7)=J$1)*('2-1 采购订单物料明细表报表导出'!$D:$D=$A618),'2-1 采购订单物料明细表报表导出'!$H:$H,0))</f>
        <v>0</v>
      </c>
      <c r="K618" s="46" cm="1">
        <f t="array" ref="K618">SUM(IF((LEFT('2-1 采购订单物料明细表报表导出'!$K:$K,7)=K$1)*('2-1 采购订单物料明细表报表导出'!$D:$D=$A618),'2-1 采购订单物料明细表报表导出'!$H:$H,0))</f>
        <v>0</v>
      </c>
      <c r="L618" s="46" cm="1">
        <f t="array" ref="L618">SUM(IF((LEFT('2-1 采购订单物料明细表报表导出'!$K:$K,7)=L$1)*('2-1 采购订单物料明细表报表导出'!$D:$D=$A618),'2-1 采购订单物料明细表报表导出'!$H:$H,0))</f>
        <v>0</v>
      </c>
      <c r="M618" s="46" cm="1">
        <f t="array" ref="M618">SUM(IF((LEFT('2-1 采购订单物料明细表报表导出'!$K:$K,7)=M$1)*('2-1 采购订单物料明细表报表导出'!$D:$D=$A618),'2-1 采购订单物料明细表报表导出'!$H:$H,0))</f>
        <v>0</v>
      </c>
      <c r="N618" s="46" cm="1">
        <f t="array" ref="N618">SUM(IF((LEFT('2-1 采购订单物料明细表报表导出'!$K:$K,7)=N$1)*('2-1 采购订单物料明细表报表导出'!$D:$D=$A618),'2-1 采购订单物料明细表报表导出'!$H:$H,0))</f>
        <v>0</v>
      </c>
      <c r="O618" s="46" cm="1">
        <f t="array" ref="O618">SUM(IF((LEFT('2-1 采购订单物料明细表报表导出'!$K:$K,7)=O$1)*('2-1 采购订单物料明细表报表导出'!$D:$D=$A618),'2-1 采购订单物料明细表报表导出'!$H:$H,0))</f>
        <v>0</v>
      </c>
    </row>
    <row r="619" ht="16.5" spans="1:15">
      <c r="A619" s="17" t="s">
        <v>4021</v>
      </c>
      <c r="B619" s="47" t="s">
        <v>1771</v>
      </c>
      <c r="C619" s="48" t="s">
        <v>1772</v>
      </c>
      <c r="D619" s="46" cm="1">
        <f t="array" ref="D619">SUM(IF((LEFT('2-1 采购订单物料明细表报表导出'!$K:$K,7)=D$1)*('2-1 采购订单物料明细表报表导出'!$D:$D=$A619),'2-1 采购订单物料明细表报表导出'!$H:$H,0))</f>
        <v>0</v>
      </c>
      <c r="E619" s="46" cm="1">
        <f t="array" ref="E619">SUM(IF((LEFT('2-1 采购订单物料明细表报表导出'!$K:$K,7)=E$1)*('2-1 采购订单物料明细表报表导出'!$D:$D=$A619),'2-1 采购订单物料明细表报表导出'!$H:$H,0))</f>
        <v>0</v>
      </c>
      <c r="F619" s="46" cm="1">
        <f t="array" ref="F619">SUM(IF((LEFT('2-1 采购订单物料明细表报表导出'!$K:$K,7)=F$1)*('2-1 采购订单物料明细表报表导出'!$D:$D=$A619),'2-1 采购订单物料明细表报表导出'!$H:$H,0))</f>
        <v>0</v>
      </c>
      <c r="G619" s="46" cm="1">
        <f t="array" ref="G619">SUM(IF((LEFT('2-1 采购订单物料明细表报表导出'!$K:$K,7)=G$1)*('2-1 采购订单物料明细表报表导出'!$D:$D=$A619),'2-1 采购订单物料明细表报表导出'!$H:$H,0))</f>
        <v>0</v>
      </c>
      <c r="H619" s="46" cm="1">
        <f t="array" ref="H619">SUM(IF((LEFT('2-1 采购订单物料明细表报表导出'!$K:$K,7)=H$1)*('2-1 采购订单物料明细表报表导出'!$D:$D=$A619),'2-1 采购订单物料明细表报表导出'!$H:$H,0))</f>
        <v>0</v>
      </c>
      <c r="I619" s="46" cm="1">
        <f t="array" ref="I619">SUM(IF((LEFT('2-1 采购订单物料明细表报表导出'!$K:$K,7)=I$1)*('2-1 采购订单物料明细表报表导出'!$D:$D=$A619),'2-1 采购订单物料明细表报表导出'!$H:$H,0))</f>
        <v>0</v>
      </c>
      <c r="J619" s="46" cm="1">
        <f t="array" ref="J619">SUM(IF((LEFT('2-1 采购订单物料明细表报表导出'!$K:$K,7)=J$1)*('2-1 采购订单物料明细表报表导出'!$D:$D=$A619),'2-1 采购订单物料明细表报表导出'!$H:$H,0))</f>
        <v>0</v>
      </c>
      <c r="K619" s="46" cm="1">
        <f t="array" ref="K619">SUM(IF((LEFT('2-1 采购订单物料明细表报表导出'!$K:$K,7)=K$1)*('2-1 采购订单物料明细表报表导出'!$D:$D=$A619),'2-1 采购订单物料明细表报表导出'!$H:$H,0))</f>
        <v>0</v>
      </c>
      <c r="L619" s="46" cm="1">
        <f t="array" ref="L619">SUM(IF((LEFT('2-1 采购订单物料明细表报表导出'!$K:$K,7)=L$1)*('2-1 采购订单物料明细表报表导出'!$D:$D=$A619),'2-1 采购订单物料明细表报表导出'!$H:$H,0))</f>
        <v>0</v>
      </c>
      <c r="M619" s="46" cm="1">
        <f t="array" ref="M619">SUM(IF((LEFT('2-1 采购订单物料明细表报表导出'!$K:$K,7)=M$1)*('2-1 采购订单物料明细表报表导出'!$D:$D=$A619),'2-1 采购订单物料明细表报表导出'!$H:$H,0))</f>
        <v>0</v>
      </c>
      <c r="N619" s="46" cm="1">
        <f t="array" ref="N619">SUM(IF((LEFT('2-1 采购订单物料明细表报表导出'!$K:$K,7)=N$1)*('2-1 采购订单物料明细表报表导出'!$D:$D=$A619),'2-1 采购订单物料明细表报表导出'!$H:$H,0))</f>
        <v>0</v>
      </c>
      <c r="O619" s="46" cm="1">
        <f t="array" ref="O619">SUM(IF((LEFT('2-1 采购订单物料明细表报表导出'!$K:$K,7)=O$1)*('2-1 采购订单物料明细表报表导出'!$D:$D=$A619),'2-1 采购订单物料明细表报表导出'!$H:$H,0))</f>
        <v>0</v>
      </c>
    </row>
    <row r="620" ht="16.5" spans="1:15">
      <c r="A620" s="17" t="s">
        <v>4022</v>
      </c>
      <c r="B620" s="47" t="s">
        <v>1771</v>
      </c>
      <c r="C620" s="48" t="s">
        <v>1772</v>
      </c>
      <c r="D620" s="46" cm="1">
        <f t="array" ref="D620">SUM(IF((LEFT('2-1 采购订单物料明细表报表导出'!$K:$K,7)=D$1)*('2-1 采购订单物料明细表报表导出'!$D:$D=$A620),'2-1 采购订单物料明细表报表导出'!$H:$H,0))</f>
        <v>0</v>
      </c>
      <c r="E620" s="46" cm="1">
        <f t="array" ref="E620">SUM(IF((LEFT('2-1 采购订单物料明细表报表导出'!$K:$K,7)=E$1)*('2-1 采购订单物料明细表报表导出'!$D:$D=$A620),'2-1 采购订单物料明细表报表导出'!$H:$H,0))</f>
        <v>0</v>
      </c>
      <c r="F620" s="46" cm="1">
        <f t="array" ref="F620">SUM(IF((LEFT('2-1 采购订单物料明细表报表导出'!$K:$K,7)=F$1)*('2-1 采购订单物料明细表报表导出'!$D:$D=$A620),'2-1 采购订单物料明细表报表导出'!$H:$H,0))</f>
        <v>0</v>
      </c>
      <c r="G620" s="46" cm="1">
        <f t="array" ref="G620">SUM(IF((LEFT('2-1 采购订单物料明细表报表导出'!$K:$K,7)=G$1)*('2-1 采购订单物料明细表报表导出'!$D:$D=$A620),'2-1 采购订单物料明细表报表导出'!$H:$H,0))</f>
        <v>0</v>
      </c>
      <c r="H620" s="46" cm="1">
        <f t="array" ref="H620">SUM(IF((LEFT('2-1 采购订单物料明细表报表导出'!$K:$K,7)=H$1)*('2-1 采购订单物料明细表报表导出'!$D:$D=$A620),'2-1 采购订单物料明细表报表导出'!$H:$H,0))</f>
        <v>0</v>
      </c>
      <c r="I620" s="46" cm="1">
        <f t="array" ref="I620">SUM(IF((LEFT('2-1 采购订单物料明细表报表导出'!$K:$K,7)=I$1)*('2-1 采购订单物料明细表报表导出'!$D:$D=$A620),'2-1 采购订单物料明细表报表导出'!$H:$H,0))</f>
        <v>0</v>
      </c>
      <c r="J620" s="46" cm="1">
        <f t="array" ref="J620">SUM(IF((LEFT('2-1 采购订单物料明细表报表导出'!$K:$K,7)=J$1)*('2-1 采购订单物料明细表报表导出'!$D:$D=$A620),'2-1 采购订单物料明细表报表导出'!$H:$H,0))</f>
        <v>0</v>
      </c>
      <c r="K620" s="46" cm="1">
        <f t="array" ref="K620">SUM(IF((LEFT('2-1 采购订单物料明细表报表导出'!$K:$K,7)=K$1)*('2-1 采购订单物料明细表报表导出'!$D:$D=$A620),'2-1 采购订单物料明细表报表导出'!$H:$H,0))</f>
        <v>0</v>
      </c>
      <c r="L620" s="46" cm="1">
        <f t="array" ref="L620">SUM(IF((LEFT('2-1 采购订单物料明细表报表导出'!$K:$K,7)=L$1)*('2-1 采购订单物料明细表报表导出'!$D:$D=$A620),'2-1 采购订单物料明细表报表导出'!$H:$H,0))</f>
        <v>0</v>
      </c>
      <c r="M620" s="46" cm="1">
        <f t="array" ref="M620">SUM(IF((LEFT('2-1 采购订单物料明细表报表导出'!$K:$K,7)=M$1)*('2-1 采购订单物料明细表报表导出'!$D:$D=$A620),'2-1 采购订单物料明细表报表导出'!$H:$H,0))</f>
        <v>0</v>
      </c>
      <c r="N620" s="46" cm="1">
        <f t="array" ref="N620">SUM(IF((LEFT('2-1 采购订单物料明细表报表导出'!$K:$K,7)=N$1)*('2-1 采购订单物料明细表报表导出'!$D:$D=$A620),'2-1 采购订单物料明细表报表导出'!$H:$H,0))</f>
        <v>0</v>
      </c>
      <c r="O620" s="46" cm="1">
        <f t="array" ref="O620">SUM(IF((LEFT('2-1 采购订单物料明细表报表导出'!$K:$K,7)=O$1)*('2-1 采购订单物料明细表报表导出'!$D:$D=$A620),'2-1 采购订单物料明细表报表导出'!$H:$H,0))</f>
        <v>0</v>
      </c>
    </row>
    <row r="621" ht="16.5" spans="1:15">
      <c r="A621" s="17" t="s">
        <v>4023</v>
      </c>
      <c r="B621" s="47" t="s">
        <v>1771</v>
      </c>
      <c r="C621" s="48" t="s">
        <v>1772</v>
      </c>
      <c r="D621" s="46" cm="1">
        <f t="array" ref="D621">SUM(IF((LEFT('2-1 采购订单物料明细表报表导出'!$K:$K,7)=D$1)*('2-1 采购订单物料明细表报表导出'!$D:$D=$A621),'2-1 采购订单物料明细表报表导出'!$H:$H,0))</f>
        <v>0</v>
      </c>
      <c r="E621" s="46" cm="1">
        <f t="array" ref="E621">SUM(IF((LEFT('2-1 采购订单物料明细表报表导出'!$K:$K,7)=E$1)*('2-1 采购订单物料明细表报表导出'!$D:$D=$A621),'2-1 采购订单物料明细表报表导出'!$H:$H,0))</f>
        <v>0</v>
      </c>
      <c r="F621" s="46" cm="1">
        <f t="array" ref="F621">SUM(IF((LEFT('2-1 采购订单物料明细表报表导出'!$K:$K,7)=F$1)*('2-1 采购订单物料明细表报表导出'!$D:$D=$A621),'2-1 采购订单物料明细表报表导出'!$H:$H,0))</f>
        <v>0</v>
      </c>
      <c r="G621" s="46" cm="1">
        <f t="array" ref="G621">SUM(IF((LEFT('2-1 采购订单物料明细表报表导出'!$K:$K,7)=G$1)*('2-1 采购订单物料明细表报表导出'!$D:$D=$A621),'2-1 采购订单物料明细表报表导出'!$H:$H,0))</f>
        <v>0</v>
      </c>
      <c r="H621" s="46" cm="1">
        <f t="array" ref="H621">SUM(IF((LEFT('2-1 采购订单物料明细表报表导出'!$K:$K,7)=H$1)*('2-1 采购订单物料明细表报表导出'!$D:$D=$A621),'2-1 采购订单物料明细表报表导出'!$H:$H,0))</f>
        <v>0</v>
      </c>
      <c r="I621" s="46" cm="1">
        <f t="array" ref="I621">SUM(IF((LEFT('2-1 采购订单物料明细表报表导出'!$K:$K,7)=I$1)*('2-1 采购订单物料明细表报表导出'!$D:$D=$A621),'2-1 采购订单物料明细表报表导出'!$H:$H,0))</f>
        <v>0</v>
      </c>
      <c r="J621" s="46" cm="1">
        <f t="array" ref="J621">SUM(IF((LEFT('2-1 采购订单物料明细表报表导出'!$K:$K,7)=J$1)*('2-1 采购订单物料明细表报表导出'!$D:$D=$A621),'2-1 采购订单物料明细表报表导出'!$H:$H,0))</f>
        <v>0</v>
      </c>
      <c r="K621" s="46" cm="1">
        <f t="array" ref="K621">SUM(IF((LEFT('2-1 采购订单物料明细表报表导出'!$K:$K,7)=K$1)*('2-1 采购订单物料明细表报表导出'!$D:$D=$A621),'2-1 采购订单物料明细表报表导出'!$H:$H,0))</f>
        <v>0</v>
      </c>
      <c r="L621" s="46" cm="1">
        <f t="array" ref="L621">SUM(IF((LEFT('2-1 采购订单物料明细表报表导出'!$K:$K,7)=L$1)*('2-1 采购订单物料明细表报表导出'!$D:$D=$A621),'2-1 采购订单物料明细表报表导出'!$H:$H,0))</f>
        <v>0</v>
      </c>
      <c r="M621" s="46" cm="1">
        <f t="array" ref="M621">SUM(IF((LEFT('2-1 采购订单物料明细表报表导出'!$K:$K,7)=M$1)*('2-1 采购订单物料明细表报表导出'!$D:$D=$A621),'2-1 采购订单物料明细表报表导出'!$H:$H,0))</f>
        <v>0</v>
      </c>
      <c r="N621" s="46" cm="1">
        <f t="array" ref="N621">SUM(IF((LEFT('2-1 采购订单物料明细表报表导出'!$K:$K,7)=N$1)*('2-1 采购订单物料明细表报表导出'!$D:$D=$A621),'2-1 采购订单物料明细表报表导出'!$H:$H,0))</f>
        <v>0</v>
      </c>
      <c r="O621" s="46" cm="1">
        <f t="array" ref="O621">SUM(IF((LEFT('2-1 采购订单物料明细表报表导出'!$K:$K,7)=O$1)*('2-1 采购订单物料明细表报表导出'!$D:$D=$A621),'2-1 采购订单物料明细表报表导出'!$H:$H,0))</f>
        <v>0</v>
      </c>
    </row>
    <row r="622" ht="16.5" spans="1:15">
      <c r="A622" s="17" t="s">
        <v>4024</v>
      </c>
      <c r="B622" s="47" t="s">
        <v>1771</v>
      </c>
      <c r="C622" s="48" t="s">
        <v>1772</v>
      </c>
      <c r="D622" s="46" cm="1">
        <f t="array" ref="D622">SUM(IF((LEFT('2-1 采购订单物料明细表报表导出'!$K:$K,7)=D$1)*('2-1 采购订单物料明细表报表导出'!$D:$D=$A622),'2-1 采购订单物料明细表报表导出'!$H:$H,0))</f>
        <v>0</v>
      </c>
      <c r="E622" s="46" cm="1">
        <f t="array" ref="E622">SUM(IF((LEFT('2-1 采购订单物料明细表报表导出'!$K:$K,7)=E$1)*('2-1 采购订单物料明细表报表导出'!$D:$D=$A622),'2-1 采购订单物料明细表报表导出'!$H:$H,0))</f>
        <v>0</v>
      </c>
      <c r="F622" s="46" cm="1">
        <f t="array" ref="F622">SUM(IF((LEFT('2-1 采购订单物料明细表报表导出'!$K:$K,7)=F$1)*('2-1 采购订单物料明细表报表导出'!$D:$D=$A622),'2-1 采购订单物料明细表报表导出'!$H:$H,0))</f>
        <v>0</v>
      </c>
      <c r="G622" s="46" cm="1">
        <f t="array" ref="G622">SUM(IF((LEFT('2-1 采购订单物料明细表报表导出'!$K:$K,7)=G$1)*('2-1 采购订单物料明细表报表导出'!$D:$D=$A622),'2-1 采购订单物料明细表报表导出'!$H:$H,0))</f>
        <v>0</v>
      </c>
      <c r="H622" s="46" cm="1">
        <f t="array" ref="H622">SUM(IF((LEFT('2-1 采购订单物料明细表报表导出'!$K:$K,7)=H$1)*('2-1 采购订单物料明细表报表导出'!$D:$D=$A622),'2-1 采购订单物料明细表报表导出'!$H:$H,0))</f>
        <v>0</v>
      </c>
      <c r="I622" s="46" cm="1">
        <f t="array" ref="I622">SUM(IF((LEFT('2-1 采购订单物料明细表报表导出'!$K:$K,7)=I$1)*('2-1 采购订单物料明细表报表导出'!$D:$D=$A622),'2-1 采购订单物料明细表报表导出'!$H:$H,0))</f>
        <v>0</v>
      </c>
      <c r="J622" s="46" cm="1">
        <f t="array" ref="J622">SUM(IF((LEFT('2-1 采购订单物料明细表报表导出'!$K:$K,7)=J$1)*('2-1 采购订单物料明细表报表导出'!$D:$D=$A622),'2-1 采购订单物料明细表报表导出'!$H:$H,0))</f>
        <v>0</v>
      </c>
      <c r="K622" s="46" cm="1">
        <f t="array" ref="K622">SUM(IF((LEFT('2-1 采购订单物料明细表报表导出'!$K:$K,7)=K$1)*('2-1 采购订单物料明细表报表导出'!$D:$D=$A622),'2-1 采购订单物料明细表报表导出'!$H:$H,0))</f>
        <v>0</v>
      </c>
      <c r="L622" s="46" cm="1">
        <f t="array" ref="L622">SUM(IF((LEFT('2-1 采购订单物料明细表报表导出'!$K:$K,7)=L$1)*('2-1 采购订单物料明细表报表导出'!$D:$D=$A622),'2-1 采购订单物料明细表报表导出'!$H:$H,0))</f>
        <v>0</v>
      </c>
      <c r="M622" s="46" cm="1">
        <f t="array" ref="M622">SUM(IF((LEFT('2-1 采购订单物料明细表报表导出'!$K:$K,7)=M$1)*('2-1 采购订单物料明细表报表导出'!$D:$D=$A622),'2-1 采购订单物料明细表报表导出'!$H:$H,0))</f>
        <v>0</v>
      </c>
      <c r="N622" s="46" cm="1">
        <f t="array" ref="N622">SUM(IF((LEFT('2-1 采购订单物料明细表报表导出'!$K:$K,7)=N$1)*('2-1 采购订单物料明细表报表导出'!$D:$D=$A622),'2-1 采购订单物料明细表报表导出'!$H:$H,0))</f>
        <v>0</v>
      </c>
      <c r="O622" s="46" cm="1">
        <f t="array" ref="O622">SUM(IF((LEFT('2-1 采购订单物料明细表报表导出'!$K:$K,7)=O$1)*('2-1 采购订单物料明细表报表导出'!$D:$D=$A622),'2-1 采购订单物料明细表报表导出'!$H:$H,0))</f>
        <v>0</v>
      </c>
    </row>
    <row r="623" ht="16.5" spans="1:15">
      <c r="A623" s="17" t="s">
        <v>4025</v>
      </c>
      <c r="B623" s="47" t="s">
        <v>1771</v>
      </c>
      <c r="C623" s="48" t="s">
        <v>1772</v>
      </c>
      <c r="D623" s="46" cm="1">
        <f t="array" ref="D623">SUM(IF((LEFT('2-1 采购订单物料明细表报表导出'!$K:$K,7)=D$1)*('2-1 采购订单物料明细表报表导出'!$D:$D=$A623),'2-1 采购订单物料明细表报表导出'!$H:$H,0))</f>
        <v>0</v>
      </c>
      <c r="E623" s="46" cm="1">
        <f t="array" ref="E623">SUM(IF((LEFT('2-1 采购订单物料明细表报表导出'!$K:$K,7)=E$1)*('2-1 采购订单物料明细表报表导出'!$D:$D=$A623),'2-1 采购订单物料明细表报表导出'!$H:$H,0))</f>
        <v>0</v>
      </c>
      <c r="F623" s="46" cm="1">
        <f t="array" ref="F623">SUM(IF((LEFT('2-1 采购订单物料明细表报表导出'!$K:$K,7)=F$1)*('2-1 采购订单物料明细表报表导出'!$D:$D=$A623),'2-1 采购订单物料明细表报表导出'!$H:$H,0))</f>
        <v>0</v>
      </c>
      <c r="G623" s="46" cm="1">
        <f t="array" ref="G623">SUM(IF((LEFT('2-1 采购订单物料明细表报表导出'!$K:$K,7)=G$1)*('2-1 采购订单物料明细表报表导出'!$D:$D=$A623),'2-1 采购订单物料明细表报表导出'!$H:$H,0))</f>
        <v>0</v>
      </c>
      <c r="H623" s="46" cm="1">
        <f t="array" ref="H623">SUM(IF((LEFT('2-1 采购订单物料明细表报表导出'!$K:$K,7)=H$1)*('2-1 采购订单物料明细表报表导出'!$D:$D=$A623),'2-1 采购订单物料明细表报表导出'!$H:$H,0))</f>
        <v>0</v>
      </c>
      <c r="I623" s="46" cm="1">
        <f t="array" ref="I623">SUM(IF((LEFT('2-1 采购订单物料明细表报表导出'!$K:$K,7)=I$1)*('2-1 采购订单物料明细表报表导出'!$D:$D=$A623),'2-1 采购订单物料明细表报表导出'!$H:$H,0))</f>
        <v>0</v>
      </c>
      <c r="J623" s="46" cm="1">
        <f t="array" ref="J623">SUM(IF((LEFT('2-1 采购订单物料明细表报表导出'!$K:$K,7)=J$1)*('2-1 采购订单物料明细表报表导出'!$D:$D=$A623),'2-1 采购订单物料明细表报表导出'!$H:$H,0))</f>
        <v>0</v>
      </c>
      <c r="K623" s="46" cm="1">
        <f t="array" ref="K623">SUM(IF((LEFT('2-1 采购订单物料明细表报表导出'!$K:$K,7)=K$1)*('2-1 采购订单物料明细表报表导出'!$D:$D=$A623),'2-1 采购订单物料明细表报表导出'!$H:$H,0))</f>
        <v>0</v>
      </c>
      <c r="L623" s="46" cm="1">
        <f t="array" ref="L623">SUM(IF((LEFT('2-1 采购订单物料明细表报表导出'!$K:$K,7)=L$1)*('2-1 采购订单物料明细表报表导出'!$D:$D=$A623),'2-1 采购订单物料明细表报表导出'!$H:$H,0))</f>
        <v>0</v>
      </c>
      <c r="M623" s="46" cm="1">
        <f t="array" ref="M623">SUM(IF((LEFT('2-1 采购订单物料明细表报表导出'!$K:$K,7)=M$1)*('2-1 采购订单物料明细表报表导出'!$D:$D=$A623),'2-1 采购订单物料明细表报表导出'!$H:$H,0))</f>
        <v>0</v>
      </c>
      <c r="N623" s="46" cm="1">
        <f t="array" ref="N623">SUM(IF((LEFT('2-1 采购订单物料明细表报表导出'!$K:$K,7)=N$1)*('2-1 采购订单物料明细表报表导出'!$D:$D=$A623),'2-1 采购订单物料明细表报表导出'!$H:$H,0))</f>
        <v>0</v>
      </c>
      <c r="O623" s="46" cm="1">
        <f t="array" ref="O623">SUM(IF((LEFT('2-1 采购订单物料明细表报表导出'!$K:$K,7)=O$1)*('2-1 采购订单物料明细表报表导出'!$D:$D=$A623),'2-1 采购订单物料明细表报表导出'!$H:$H,0))</f>
        <v>0</v>
      </c>
    </row>
    <row r="624" ht="16.5" spans="1:15">
      <c r="A624" s="17" t="s">
        <v>4026</v>
      </c>
      <c r="B624" s="47" t="s">
        <v>1771</v>
      </c>
      <c r="C624" s="48" t="s">
        <v>1772</v>
      </c>
      <c r="D624" s="46" cm="1">
        <f t="array" ref="D624">SUM(IF((LEFT('2-1 采购订单物料明细表报表导出'!$K:$K,7)=D$1)*('2-1 采购订单物料明细表报表导出'!$D:$D=$A624),'2-1 采购订单物料明细表报表导出'!$H:$H,0))</f>
        <v>0</v>
      </c>
      <c r="E624" s="46" cm="1">
        <f t="array" ref="E624">SUM(IF((LEFT('2-1 采购订单物料明细表报表导出'!$K:$K,7)=E$1)*('2-1 采购订单物料明细表报表导出'!$D:$D=$A624),'2-1 采购订单物料明细表报表导出'!$H:$H,0))</f>
        <v>0</v>
      </c>
      <c r="F624" s="46" cm="1">
        <f t="array" ref="F624">SUM(IF((LEFT('2-1 采购订单物料明细表报表导出'!$K:$K,7)=F$1)*('2-1 采购订单物料明细表报表导出'!$D:$D=$A624),'2-1 采购订单物料明细表报表导出'!$H:$H,0))</f>
        <v>0</v>
      </c>
      <c r="G624" s="46" cm="1">
        <f t="array" ref="G624">SUM(IF((LEFT('2-1 采购订单物料明细表报表导出'!$K:$K,7)=G$1)*('2-1 采购订单物料明细表报表导出'!$D:$D=$A624),'2-1 采购订单物料明细表报表导出'!$H:$H,0))</f>
        <v>0</v>
      </c>
      <c r="H624" s="46" cm="1">
        <f t="array" ref="H624">SUM(IF((LEFT('2-1 采购订单物料明细表报表导出'!$K:$K,7)=H$1)*('2-1 采购订单物料明细表报表导出'!$D:$D=$A624),'2-1 采购订单物料明细表报表导出'!$H:$H,0))</f>
        <v>0</v>
      </c>
      <c r="I624" s="46" cm="1">
        <f t="array" ref="I624">SUM(IF((LEFT('2-1 采购订单物料明细表报表导出'!$K:$K,7)=I$1)*('2-1 采购订单物料明细表报表导出'!$D:$D=$A624),'2-1 采购订单物料明细表报表导出'!$H:$H,0))</f>
        <v>0</v>
      </c>
      <c r="J624" s="46" cm="1">
        <f t="array" ref="J624">SUM(IF((LEFT('2-1 采购订单物料明细表报表导出'!$K:$K,7)=J$1)*('2-1 采购订单物料明细表报表导出'!$D:$D=$A624),'2-1 采购订单物料明细表报表导出'!$H:$H,0))</f>
        <v>0</v>
      </c>
      <c r="K624" s="46" cm="1">
        <f t="array" ref="K624">SUM(IF((LEFT('2-1 采购订单物料明细表报表导出'!$K:$K,7)=K$1)*('2-1 采购订单物料明细表报表导出'!$D:$D=$A624),'2-1 采购订单物料明细表报表导出'!$H:$H,0))</f>
        <v>0</v>
      </c>
      <c r="L624" s="46" cm="1">
        <f t="array" ref="L624">SUM(IF((LEFT('2-1 采购订单物料明细表报表导出'!$K:$K,7)=L$1)*('2-1 采购订单物料明细表报表导出'!$D:$D=$A624),'2-1 采购订单物料明细表报表导出'!$H:$H,0))</f>
        <v>0</v>
      </c>
      <c r="M624" s="46" cm="1">
        <f t="array" ref="M624">SUM(IF((LEFT('2-1 采购订单物料明细表报表导出'!$K:$K,7)=M$1)*('2-1 采购订单物料明细表报表导出'!$D:$D=$A624),'2-1 采购订单物料明细表报表导出'!$H:$H,0))</f>
        <v>0</v>
      </c>
      <c r="N624" s="46" cm="1">
        <f t="array" ref="N624">SUM(IF((LEFT('2-1 采购订单物料明细表报表导出'!$K:$K,7)=N$1)*('2-1 采购订单物料明细表报表导出'!$D:$D=$A624),'2-1 采购订单物料明细表报表导出'!$H:$H,0))</f>
        <v>0</v>
      </c>
      <c r="O624" s="46" cm="1">
        <f t="array" ref="O624">SUM(IF((LEFT('2-1 采购订单物料明细表报表导出'!$K:$K,7)=O$1)*('2-1 采购订单物料明细表报表导出'!$D:$D=$A624),'2-1 采购订单物料明细表报表导出'!$H:$H,0))</f>
        <v>0</v>
      </c>
    </row>
    <row r="625" ht="16.5" spans="1:15">
      <c r="A625" s="49" t="s">
        <v>4027</v>
      </c>
      <c r="B625" s="47" t="s">
        <v>1771</v>
      </c>
      <c r="C625" s="48" t="s">
        <v>1772</v>
      </c>
      <c r="D625" s="46" cm="1">
        <f t="array" ref="D625">SUM(IF((LEFT('2-1 采购订单物料明细表报表导出'!$K:$K,7)=D$1)*('2-1 采购订单物料明细表报表导出'!$D:$D=$A625),'2-1 采购订单物料明细表报表导出'!$H:$H,0))</f>
        <v>0</v>
      </c>
      <c r="E625" s="46" cm="1">
        <f t="array" ref="E625">SUM(IF((LEFT('2-1 采购订单物料明细表报表导出'!$K:$K,7)=E$1)*('2-1 采购订单物料明细表报表导出'!$D:$D=$A625),'2-1 采购订单物料明细表报表导出'!$H:$H,0))</f>
        <v>0</v>
      </c>
      <c r="F625" s="46" cm="1">
        <f t="array" ref="F625">SUM(IF((LEFT('2-1 采购订单物料明细表报表导出'!$K:$K,7)=F$1)*('2-1 采购订单物料明细表报表导出'!$D:$D=$A625),'2-1 采购订单物料明细表报表导出'!$H:$H,0))</f>
        <v>0</v>
      </c>
      <c r="G625" s="46" cm="1">
        <f t="array" ref="G625">SUM(IF((LEFT('2-1 采购订单物料明细表报表导出'!$K:$K,7)=G$1)*('2-1 采购订单物料明细表报表导出'!$D:$D=$A625),'2-1 采购订单物料明细表报表导出'!$H:$H,0))</f>
        <v>0</v>
      </c>
      <c r="H625" s="46" cm="1">
        <f t="array" ref="H625">SUM(IF((LEFT('2-1 采购订单物料明细表报表导出'!$K:$K,7)=H$1)*('2-1 采购订单物料明细表报表导出'!$D:$D=$A625),'2-1 采购订单物料明细表报表导出'!$H:$H,0))</f>
        <v>0</v>
      </c>
      <c r="I625" s="46" cm="1">
        <f t="array" ref="I625">SUM(IF((LEFT('2-1 采购订单物料明细表报表导出'!$K:$K,7)=I$1)*('2-1 采购订单物料明细表报表导出'!$D:$D=$A625),'2-1 采购订单物料明细表报表导出'!$H:$H,0))</f>
        <v>0</v>
      </c>
      <c r="J625" s="46" cm="1">
        <f t="array" ref="J625">SUM(IF((LEFT('2-1 采购订单物料明细表报表导出'!$K:$K,7)=J$1)*('2-1 采购订单物料明细表报表导出'!$D:$D=$A625),'2-1 采购订单物料明细表报表导出'!$H:$H,0))</f>
        <v>0</v>
      </c>
      <c r="K625" s="46" cm="1">
        <f t="array" ref="K625">SUM(IF((LEFT('2-1 采购订单物料明细表报表导出'!$K:$K,7)=K$1)*('2-1 采购订单物料明细表报表导出'!$D:$D=$A625),'2-1 采购订单物料明细表报表导出'!$H:$H,0))</f>
        <v>0</v>
      </c>
      <c r="L625" s="46" cm="1">
        <f t="array" ref="L625">SUM(IF((LEFT('2-1 采购订单物料明细表报表导出'!$K:$K,7)=L$1)*('2-1 采购订单物料明细表报表导出'!$D:$D=$A625),'2-1 采购订单物料明细表报表导出'!$H:$H,0))</f>
        <v>0</v>
      </c>
      <c r="M625" s="46" cm="1">
        <f t="array" ref="M625">SUM(IF((LEFT('2-1 采购订单物料明细表报表导出'!$K:$K,7)=M$1)*('2-1 采购订单物料明细表报表导出'!$D:$D=$A625),'2-1 采购订单物料明细表报表导出'!$H:$H,0))</f>
        <v>0</v>
      </c>
      <c r="N625" s="46" cm="1">
        <f t="array" ref="N625">SUM(IF((LEFT('2-1 采购订单物料明细表报表导出'!$K:$K,7)=N$1)*('2-1 采购订单物料明细表报表导出'!$D:$D=$A625),'2-1 采购订单物料明细表报表导出'!$H:$H,0))</f>
        <v>0</v>
      </c>
      <c r="O625" s="46" cm="1">
        <f t="array" ref="O625">SUM(IF((LEFT('2-1 采购订单物料明细表报表导出'!$K:$K,7)=O$1)*('2-1 采购订单物料明细表报表导出'!$D:$D=$A625),'2-1 采购订单物料明细表报表导出'!$H:$H,0))</f>
        <v>0</v>
      </c>
    </row>
    <row r="626" ht="16.5" spans="1:15">
      <c r="A626" s="17" t="s">
        <v>4028</v>
      </c>
      <c r="B626" s="47" t="s">
        <v>1771</v>
      </c>
      <c r="C626" s="48" t="s">
        <v>1772</v>
      </c>
      <c r="D626" s="46" cm="1">
        <f t="array" ref="D626">SUM(IF((LEFT('2-1 采购订单物料明细表报表导出'!$K:$K,7)=D$1)*('2-1 采购订单物料明细表报表导出'!$D:$D=$A626),'2-1 采购订单物料明细表报表导出'!$H:$H,0))</f>
        <v>0</v>
      </c>
      <c r="E626" s="46" cm="1">
        <f t="array" ref="E626">SUM(IF((LEFT('2-1 采购订单物料明细表报表导出'!$K:$K,7)=E$1)*('2-1 采购订单物料明细表报表导出'!$D:$D=$A626),'2-1 采购订单物料明细表报表导出'!$H:$H,0))</f>
        <v>0</v>
      </c>
      <c r="F626" s="46" cm="1">
        <f t="array" ref="F626">SUM(IF((LEFT('2-1 采购订单物料明细表报表导出'!$K:$K,7)=F$1)*('2-1 采购订单物料明细表报表导出'!$D:$D=$A626),'2-1 采购订单物料明细表报表导出'!$H:$H,0))</f>
        <v>0</v>
      </c>
      <c r="G626" s="46" cm="1">
        <f t="array" ref="G626">SUM(IF((LEFT('2-1 采购订单物料明细表报表导出'!$K:$K,7)=G$1)*('2-1 采购订单物料明细表报表导出'!$D:$D=$A626),'2-1 采购订单物料明细表报表导出'!$H:$H,0))</f>
        <v>0</v>
      </c>
      <c r="H626" s="46" cm="1">
        <f t="array" ref="H626">SUM(IF((LEFT('2-1 采购订单物料明细表报表导出'!$K:$K,7)=H$1)*('2-1 采购订单物料明细表报表导出'!$D:$D=$A626),'2-1 采购订单物料明细表报表导出'!$H:$H,0))</f>
        <v>0</v>
      </c>
      <c r="I626" s="46" cm="1">
        <f t="array" ref="I626">SUM(IF((LEFT('2-1 采购订单物料明细表报表导出'!$K:$K,7)=I$1)*('2-1 采购订单物料明细表报表导出'!$D:$D=$A626),'2-1 采购订单物料明细表报表导出'!$H:$H,0))</f>
        <v>0</v>
      </c>
      <c r="J626" s="46" cm="1">
        <f t="array" ref="J626">SUM(IF((LEFT('2-1 采购订单物料明细表报表导出'!$K:$K,7)=J$1)*('2-1 采购订单物料明细表报表导出'!$D:$D=$A626),'2-1 采购订单物料明细表报表导出'!$H:$H,0))</f>
        <v>0</v>
      </c>
      <c r="K626" s="46" cm="1">
        <f t="array" ref="K626">SUM(IF((LEFT('2-1 采购订单物料明细表报表导出'!$K:$K,7)=K$1)*('2-1 采购订单物料明细表报表导出'!$D:$D=$A626),'2-1 采购订单物料明细表报表导出'!$H:$H,0))</f>
        <v>0</v>
      </c>
      <c r="L626" s="46" cm="1">
        <f t="array" ref="L626">SUM(IF((LEFT('2-1 采购订单物料明细表报表导出'!$K:$K,7)=L$1)*('2-1 采购订单物料明细表报表导出'!$D:$D=$A626),'2-1 采购订单物料明细表报表导出'!$H:$H,0))</f>
        <v>0</v>
      </c>
      <c r="M626" s="46" cm="1">
        <f t="array" ref="M626">SUM(IF((LEFT('2-1 采购订单物料明细表报表导出'!$K:$K,7)=M$1)*('2-1 采购订单物料明细表报表导出'!$D:$D=$A626),'2-1 采购订单物料明细表报表导出'!$H:$H,0))</f>
        <v>0</v>
      </c>
      <c r="N626" s="46" cm="1">
        <f t="array" ref="N626">SUM(IF((LEFT('2-1 采购订单物料明细表报表导出'!$K:$K,7)=N$1)*('2-1 采购订单物料明细表报表导出'!$D:$D=$A626),'2-1 采购订单物料明细表报表导出'!$H:$H,0))</f>
        <v>0</v>
      </c>
      <c r="O626" s="46" cm="1">
        <f t="array" ref="O626">SUM(IF((LEFT('2-1 采购订单物料明细表报表导出'!$K:$K,7)=O$1)*('2-1 采购订单物料明细表报表导出'!$D:$D=$A626),'2-1 采购订单物料明细表报表导出'!$H:$H,0))</f>
        <v>0</v>
      </c>
    </row>
    <row r="627" ht="16.5" spans="1:15">
      <c r="A627" s="17" t="s">
        <v>4029</v>
      </c>
      <c r="B627" s="47" t="s">
        <v>1771</v>
      </c>
      <c r="C627" s="48" t="s">
        <v>1772</v>
      </c>
      <c r="D627" s="46" cm="1">
        <f t="array" ref="D627">SUM(IF((LEFT('2-1 采购订单物料明细表报表导出'!$K:$K,7)=D$1)*('2-1 采购订单物料明细表报表导出'!$D:$D=$A627),'2-1 采购订单物料明细表报表导出'!$H:$H,0))</f>
        <v>0</v>
      </c>
      <c r="E627" s="46" cm="1">
        <f t="array" ref="E627">SUM(IF((LEFT('2-1 采购订单物料明细表报表导出'!$K:$K,7)=E$1)*('2-1 采购订单物料明细表报表导出'!$D:$D=$A627),'2-1 采购订单物料明细表报表导出'!$H:$H,0))</f>
        <v>0</v>
      </c>
      <c r="F627" s="46" cm="1">
        <f t="array" ref="F627">SUM(IF((LEFT('2-1 采购订单物料明细表报表导出'!$K:$K,7)=F$1)*('2-1 采购订单物料明细表报表导出'!$D:$D=$A627),'2-1 采购订单物料明细表报表导出'!$H:$H,0))</f>
        <v>0</v>
      </c>
      <c r="G627" s="46" cm="1">
        <f t="array" ref="G627">SUM(IF((LEFT('2-1 采购订单物料明细表报表导出'!$K:$K,7)=G$1)*('2-1 采购订单物料明细表报表导出'!$D:$D=$A627),'2-1 采购订单物料明细表报表导出'!$H:$H,0))</f>
        <v>0</v>
      </c>
      <c r="H627" s="46" cm="1">
        <f t="array" ref="H627">SUM(IF((LEFT('2-1 采购订单物料明细表报表导出'!$K:$K,7)=H$1)*('2-1 采购订单物料明细表报表导出'!$D:$D=$A627),'2-1 采购订单物料明细表报表导出'!$H:$H,0))</f>
        <v>0</v>
      </c>
      <c r="I627" s="46" cm="1">
        <f t="array" ref="I627">SUM(IF((LEFT('2-1 采购订单物料明细表报表导出'!$K:$K,7)=I$1)*('2-1 采购订单物料明细表报表导出'!$D:$D=$A627),'2-1 采购订单物料明细表报表导出'!$H:$H,0))</f>
        <v>0</v>
      </c>
      <c r="J627" s="46" cm="1">
        <f t="array" ref="J627">SUM(IF((LEFT('2-1 采购订单物料明细表报表导出'!$K:$K,7)=J$1)*('2-1 采购订单物料明细表报表导出'!$D:$D=$A627),'2-1 采购订单物料明细表报表导出'!$H:$H,0))</f>
        <v>0</v>
      </c>
      <c r="K627" s="46" cm="1">
        <f t="array" ref="K627">SUM(IF((LEFT('2-1 采购订单物料明细表报表导出'!$K:$K,7)=K$1)*('2-1 采购订单物料明细表报表导出'!$D:$D=$A627),'2-1 采购订单物料明细表报表导出'!$H:$H,0))</f>
        <v>0</v>
      </c>
      <c r="L627" s="46" cm="1">
        <f t="array" ref="L627">SUM(IF((LEFT('2-1 采购订单物料明细表报表导出'!$K:$K,7)=L$1)*('2-1 采购订单物料明细表报表导出'!$D:$D=$A627),'2-1 采购订单物料明细表报表导出'!$H:$H,0))</f>
        <v>0</v>
      </c>
      <c r="M627" s="46" cm="1">
        <f t="array" ref="M627">SUM(IF((LEFT('2-1 采购订单物料明细表报表导出'!$K:$K,7)=M$1)*('2-1 采购订单物料明细表报表导出'!$D:$D=$A627),'2-1 采购订单物料明细表报表导出'!$H:$H,0))</f>
        <v>0</v>
      </c>
      <c r="N627" s="46" cm="1">
        <f t="array" ref="N627">SUM(IF((LEFT('2-1 采购订单物料明细表报表导出'!$K:$K,7)=N$1)*('2-1 采购订单物料明细表报表导出'!$D:$D=$A627),'2-1 采购订单物料明细表报表导出'!$H:$H,0))</f>
        <v>0</v>
      </c>
      <c r="O627" s="46" cm="1">
        <f t="array" ref="O627">SUM(IF((LEFT('2-1 采购订单物料明细表报表导出'!$K:$K,7)=O$1)*('2-1 采购订单物料明细表报表导出'!$D:$D=$A627),'2-1 采购订单物料明细表报表导出'!$H:$H,0))</f>
        <v>0</v>
      </c>
    </row>
    <row r="628" ht="16.5" spans="1:15">
      <c r="A628" s="17" t="s">
        <v>4030</v>
      </c>
      <c r="B628" s="47" t="s">
        <v>1771</v>
      </c>
      <c r="C628" s="48" t="s">
        <v>1772</v>
      </c>
      <c r="D628" s="46" cm="1">
        <f t="array" ref="D628">SUM(IF((LEFT('2-1 采购订单物料明细表报表导出'!$K:$K,7)=D$1)*('2-1 采购订单物料明细表报表导出'!$D:$D=$A628),'2-1 采购订单物料明细表报表导出'!$H:$H,0))</f>
        <v>0</v>
      </c>
      <c r="E628" s="46" cm="1">
        <f t="array" ref="E628">SUM(IF((LEFT('2-1 采购订单物料明细表报表导出'!$K:$K,7)=E$1)*('2-1 采购订单物料明细表报表导出'!$D:$D=$A628),'2-1 采购订单物料明细表报表导出'!$H:$H,0))</f>
        <v>0</v>
      </c>
      <c r="F628" s="46" cm="1">
        <f t="array" ref="F628">SUM(IF((LEFT('2-1 采购订单物料明细表报表导出'!$K:$K,7)=F$1)*('2-1 采购订单物料明细表报表导出'!$D:$D=$A628),'2-1 采购订单物料明细表报表导出'!$H:$H,0))</f>
        <v>0</v>
      </c>
      <c r="G628" s="46" cm="1">
        <f t="array" ref="G628">SUM(IF((LEFT('2-1 采购订单物料明细表报表导出'!$K:$K,7)=G$1)*('2-1 采购订单物料明细表报表导出'!$D:$D=$A628),'2-1 采购订单物料明细表报表导出'!$H:$H,0))</f>
        <v>0</v>
      </c>
      <c r="H628" s="46" cm="1">
        <f t="array" ref="H628">SUM(IF((LEFT('2-1 采购订单物料明细表报表导出'!$K:$K,7)=H$1)*('2-1 采购订单物料明细表报表导出'!$D:$D=$A628),'2-1 采购订单物料明细表报表导出'!$H:$H,0))</f>
        <v>0</v>
      </c>
      <c r="I628" s="46" cm="1">
        <f t="array" ref="I628">SUM(IF((LEFT('2-1 采购订单物料明细表报表导出'!$K:$K,7)=I$1)*('2-1 采购订单物料明细表报表导出'!$D:$D=$A628),'2-1 采购订单物料明细表报表导出'!$H:$H,0))</f>
        <v>0</v>
      </c>
      <c r="J628" s="46" cm="1">
        <f t="array" ref="J628">SUM(IF((LEFT('2-1 采购订单物料明细表报表导出'!$K:$K,7)=J$1)*('2-1 采购订单物料明细表报表导出'!$D:$D=$A628),'2-1 采购订单物料明细表报表导出'!$H:$H,0))</f>
        <v>0</v>
      </c>
      <c r="K628" s="46" cm="1">
        <f t="array" ref="K628">SUM(IF((LEFT('2-1 采购订单物料明细表报表导出'!$K:$K,7)=K$1)*('2-1 采购订单物料明细表报表导出'!$D:$D=$A628),'2-1 采购订单物料明细表报表导出'!$H:$H,0))</f>
        <v>0</v>
      </c>
      <c r="L628" s="46" cm="1">
        <f t="array" ref="L628">SUM(IF((LEFT('2-1 采购订单物料明细表报表导出'!$K:$K,7)=L$1)*('2-1 采购订单物料明细表报表导出'!$D:$D=$A628),'2-1 采购订单物料明细表报表导出'!$H:$H,0))</f>
        <v>0</v>
      </c>
      <c r="M628" s="46" cm="1">
        <f t="array" ref="M628">SUM(IF((LEFT('2-1 采购订单物料明细表报表导出'!$K:$K,7)=M$1)*('2-1 采购订单物料明细表报表导出'!$D:$D=$A628),'2-1 采购订单物料明细表报表导出'!$H:$H,0))</f>
        <v>0</v>
      </c>
      <c r="N628" s="46" cm="1">
        <f t="array" ref="N628">SUM(IF((LEFT('2-1 采购订单物料明细表报表导出'!$K:$K,7)=N$1)*('2-1 采购订单物料明细表报表导出'!$D:$D=$A628),'2-1 采购订单物料明细表报表导出'!$H:$H,0))</f>
        <v>0</v>
      </c>
      <c r="O628" s="46" cm="1">
        <f t="array" ref="O628">SUM(IF((LEFT('2-1 采购订单物料明细表报表导出'!$K:$K,7)=O$1)*('2-1 采购订单物料明细表报表导出'!$D:$D=$A628),'2-1 采购订单物料明细表报表导出'!$H:$H,0))</f>
        <v>0</v>
      </c>
    </row>
    <row r="629" ht="16.5" spans="1:15">
      <c r="A629" s="17" t="s">
        <v>4031</v>
      </c>
      <c r="B629" s="47" t="s">
        <v>1771</v>
      </c>
      <c r="C629" s="48" t="s">
        <v>1772</v>
      </c>
      <c r="D629" s="46" cm="1">
        <f t="array" ref="D629">SUM(IF((LEFT('2-1 采购订单物料明细表报表导出'!$K:$K,7)=D$1)*('2-1 采购订单物料明细表报表导出'!$D:$D=$A629),'2-1 采购订单物料明细表报表导出'!$H:$H,0))</f>
        <v>0</v>
      </c>
      <c r="E629" s="46" cm="1">
        <f t="array" ref="E629">SUM(IF((LEFT('2-1 采购订单物料明细表报表导出'!$K:$K,7)=E$1)*('2-1 采购订单物料明细表报表导出'!$D:$D=$A629),'2-1 采购订单物料明细表报表导出'!$H:$H,0))</f>
        <v>0</v>
      </c>
      <c r="F629" s="46" cm="1">
        <f t="array" ref="F629">SUM(IF((LEFT('2-1 采购订单物料明细表报表导出'!$K:$K,7)=F$1)*('2-1 采购订单物料明细表报表导出'!$D:$D=$A629),'2-1 采购订单物料明细表报表导出'!$H:$H,0))</f>
        <v>0</v>
      </c>
      <c r="G629" s="46" cm="1">
        <f t="array" ref="G629">SUM(IF((LEFT('2-1 采购订单物料明细表报表导出'!$K:$K,7)=G$1)*('2-1 采购订单物料明细表报表导出'!$D:$D=$A629),'2-1 采购订单物料明细表报表导出'!$H:$H,0))</f>
        <v>0</v>
      </c>
      <c r="H629" s="46" cm="1">
        <f t="array" ref="H629">SUM(IF((LEFT('2-1 采购订单物料明细表报表导出'!$K:$K,7)=H$1)*('2-1 采购订单物料明细表报表导出'!$D:$D=$A629),'2-1 采购订单物料明细表报表导出'!$H:$H,0))</f>
        <v>0</v>
      </c>
      <c r="I629" s="46" cm="1">
        <f t="array" ref="I629">SUM(IF((LEFT('2-1 采购订单物料明细表报表导出'!$K:$K,7)=I$1)*('2-1 采购订单物料明细表报表导出'!$D:$D=$A629),'2-1 采购订单物料明细表报表导出'!$H:$H,0))</f>
        <v>0</v>
      </c>
      <c r="J629" s="46" cm="1">
        <f t="array" ref="J629">SUM(IF((LEFT('2-1 采购订单物料明细表报表导出'!$K:$K,7)=J$1)*('2-1 采购订单物料明细表报表导出'!$D:$D=$A629),'2-1 采购订单物料明细表报表导出'!$H:$H,0))</f>
        <v>0</v>
      </c>
      <c r="K629" s="46" cm="1">
        <f t="array" ref="K629">SUM(IF((LEFT('2-1 采购订单物料明细表报表导出'!$K:$K,7)=K$1)*('2-1 采购订单物料明细表报表导出'!$D:$D=$A629),'2-1 采购订单物料明细表报表导出'!$H:$H,0))</f>
        <v>0</v>
      </c>
      <c r="L629" s="46" cm="1">
        <f t="array" ref="L629">SUM(IF((LEFT('2-1 采购订单物料明细表报表导出'!$K:$K,7)=L$1)*('2-1 采购订单物料明细表报表导出'!$D:$D=$A629),'2-1 采购订单物料明细表报表导出'!$H:$H,0))</f>
        <v>0</v>
      </c>
      <c r="M629" s="46" cm="1">
        <f t="array" ref="M629">SUM(IF((LEFT('2-1 采购订单物料明细表报表导出'!$K:$K,7)=M$1)*('2-1 采购订单物料明细表报表导出'!$D:$D=$A629),'2-1 采购订单物料明细表报表导出'!$H:$H,0))</f>
        <v>0</v>
      </c>
      <c r="N629" s="46" cm="1">
        <f t="array" ref="N629">SUM(IF((LEFT('2-1 采购订单物料明细表报表导出'!$K:$K,7)=N$1)*('2-1 采购订单物料明细表报表导出'!$D:$D=$A629),'2-1 采购订单物料明细表报表导出'!$H:$H,0))</f>
        <v>0</v>
      </c>
      <c r="O629" s="46" cm="1">
        <f t="array" ref="O629">SUM(IF((LEFT('2-1 采购订单物料明细表报表导出'!$K:$K,7)=O$1)*('2-1 采购订单物料明细表报表导出'!$D:$D=$A629),'2-1 采购订单物料明细表报表导出'!$H:$H,0))</f>
        <v>0</v>
      </c>
    </row>
    <row r="630" ht="16.5" spans="1:15">
      <c r="A630" s="17" t="s">
        <v>4032</v>
      </c>
      <c r="B630" s="47" t="s">
        <v>1771</v>
      </c>
      <c r="C630" s="48" t="s">
        <v>1772</v>
      </c>
      <c r="D630" s="46" cm="1">
        <f t="array" ref="D630">SUM(IF((LEFT('2-1 采购订单物料明细表报表导出'!$K:$K,7)=D$1)*('2-1 采购订单物料明细表报表导出'!$D:$D=$A630),'2-1 采购订单物料明细表报表导出'!$H:$H,0))</f>
        <v>0</v>
      </c>
      <c r="E630" s="46" cm="1">
        <f t="array" ref="E630">SUM(IF((LEFT('2-1 采购订单物料明细表报表导出'!$K:$K,7)=E$1)*('2-1 采购订单物料明细表报表导出'!$D:$D=$A630),'2-1 采购订单物料明细表报表导出'!$H:$H,0))</f>
        <v>0</v>
      </c>
      <c r="F630" s="46" cm="1">
        <f t="array" ref="F630">SUM(IF((LEFT('2-1 采购订单物料明细表报表导出'!$K:$K,7)=F$1)*('2-1 采购订单物料明细表报表导出'!$D:$D=$A630),'2-1 采购订单物料明细表报表导出'!$H:$H,0))</f>
        <v>0</v>
      </c>
      <c r="G630" s="46" cm="1">
        <f t="array" ref="G630">SUM(IF((LEFT('2-1 采购订单物料明细表报表导出'!$K:$K,7)=G$1)*('2-1 采购订单物料明细表报表导出'!$D:$D=$A630),'2-1 采购订单物料明细表报表导出'!$H:$H,0))</f>
        <v>0</v>
      </c>
      <c r="H630" s="46" cm="1">
        <f t="array" ref="H630">SUM(IF((LEFT('2-1 采购订单物料明细表报表导出'!$K:$K,7)=H$1)*('2-1 采购订单物料明细表报表导出'!$D:$D=$A630),'2-1 采购订单物料明细表报表导出'!$H:$H,0))</f>
        <v>0</v>
      </c>
      <c r="I630" s="46" cm="1">
        <f t="array" ref="I630">SUM(IF((LEFT('2-1 采购订单物料明细表报表导出'!$K:$K,7)=I$1)*('2-1 采购订单物料明细表报表导出'!$D:$D=$A630),'2-1 采购订单物料明细表报表导出'!$H:$H,0))</f>
        <v>0</v>
      </c>
      <c r="J630" s="46" cm="1">
        <f t="array" ref="J630">SUM(IF((LEFT('2-1 采购订单物料明细表报表导出'!$K:$K,7)=J$1)*('2-1 采购订单物料明细表报表导出'!$D:$D=$A630),'2-1 采购订单物料明细表报表导出'!$H:$H,0))</f>
        <v>0</v>
      </c>
      <c r="K630" s="46" cm="1">
        <f t="array" ref="K630">SUM(IF((LEFT('2-1 采购订单物料明细表报表导出'!$K:$K,7)=K$1)*('2-1 采购订单物料明细表报表导出'!$D:$D=$A630),'2-1 采购订单物料明细表报表导出'!$H:$H,0))</f>
        <v>0</v>
      </c>
      <c r="L630" s="46" cm="1">
        <f t="array" ref="L630">SUM(IF((LEFT('2-1 采购订单物料明细表报表导出'!$K:$K,7)=L$1)*('2-1 采购订单物料明细表报表导出'!$D:$D=$A630),'2-1 采购订单物料明细表报表导出'!$H:$H,0))</f>
        <v>0</v>
      </c>
      <c r="M630" s="46" cm="1">
        <f t="array" ref="M630">SUM(IF((LEFT('2-1 采购订单物料明细表报表导出'!$K:$K,7)=M$1)*('2-1 采购订单物料明细表报表导出'!$D:$D=$A630),'2-1 采购订单物料明细表报表导出'!$H:$H,0))</f>
        <v>0</v>
      </c>
      <c r="N630" s="46" cm="1">
        <f t="array" ref="N630">SUM(IF((LEFT('2-1 采购订单物料明细表报表导出'!$K:$K,7)=N$1)*('2-1 采购订单物料明细表报表导出'!$D:$D=$A630),'2-1 采购订单物料明细表报表导出'!$H:$H,0))</f>
        <v>0</v>
      </c>
      <c r="O630" s="46" cm="1">
        <f t="array" ref="O630">SUM(IF((LEFT('2-1 采购订单物料明细表报表导出'!$K:$K,7)=O$1)*('2-1 采购订单物料明细表报表导出'!$D:$D=$A630),'2-1 采购订单物料明细表报表导出'!$H:$H,0))</f>
        <v>0</v>
      </c>
    </row>
    <row r="631" ht="16.5" spans="1:15">
      <c r="A631" s="17" t="s">
        <v>4033</v>
      </c>
      <c r="B631" s="47" t="s">
        <v>1771</v>
      </c>
      <c r="C631" s="48" t="s">
        <v>1772</v>
      </c>
      <c r="D631" s="46" cm="1">
        <f t="array" ref="D631">SUM(IF((LEFT('2-1 采购订单物料明细表报表导出'!$K:$K,7)=D$1)*('2-1 采购订单物料明细表报表导出'!$D:$D=$A631),'2-1 采购订单物料明细表报表导出'!$H:$H,0))</f>
        <v>0</v>
      </c>
      <c r="E631" s="46" cm="1">
        <f t="array" ref="E631">SUM(IF((LEFT('2-1 采购订单物料明细表报表导出'!$K:$K,7)=E$1)*('2-1 采购订单物料明细表报表导出'!$D:$D=$A631),'2-1 采购订单物料明细表报表导出'!$H:$H,0))</f>
        <v>0</v>
      </c>
      <c r="F631" s="46" cm="1">
        <f t="array" ref="F631">SUM(IF((LEFT('2-1 采购订单物料明细表报表导出'!$K:$K,7)=F$1)*('2-1 采购订单物料明细表报表导出'!$D:$D=$A631),'2-1 采购订单物料明细表报表导出'!$H:$H,0))</f>
        <v>0</v>
      </c>
      <c r="G631" s="46" cm="1">
        <f t="array" ref="G631">SUM(IF((LEFT('2-1 采购订单物料明细表报表导出'!$K:$K,7)=G$1)*('2-1 采购订单物料明细表报表导出'!$D:$D=$A631),'2-1 采购订单物料明细表报表导出'!$H:$H,0))</f>
        <v>0</v>
      </c>
      <c r="H631" s="46" cm="1">
        <f t="array" ref="H631">SUM(IF((LEFT('2-1 采购订单物料明细表报表导出'!$K:$K,7)=H$1)*('2-1 采购订单物料明细表报表导出'!$D:$D=$A631),'2-1 采购订单物料明细表报表导出'!$H:$H,0))</f>
        <v>0</v>
      </c>
      <c r="I631" s="46" cm="1">
        <f t="array" ref="I631">SUM(IF((LEFT('2-1 采购订单物料明细表报表导出'!$K:$K,7)=I$1)*('2-1 采购订单物料明细表报表导出'!$D:$D=$A631),'2-1 采购订单物料明细表报表导出'!$H:$H,0))</f>
        <v>0</v>
      </c>
      <c r="J631" s="46" cm="1">
        <f t="array" ref="J631">SUM(IF((LEFT('2-1 采购订单物料明细表报表导出'!$K:$K,7)=J$1)*('2-1 采购订单物料明细表报表导出'!$D:$D=$A631),'2-1 采购订单物料明细表报表导出'!$H:$H,0))</f>
        <v>0</v>
      </c>
      <c r="K631" s="46" cm="1">
        <f t="array" ref="K631">SUM(IF((LEFT('2-1 采购订单物料明细表报表导出'!$K:$K,7)=K$1)*('2-1 采购订单物料明细表报表导出'!$D:$D=$A631),'2-1 采购订单物料明细表报表导出'!$H:$H,0))</f>
        <v>0</v>
      </c>
      <c r="L631" s="46" cm="1">
        <f t="array" ref="L631">SUM(IF((LEFT('2-1 采购订单物料明细表报表导出'!$K:$K,7)=L$1)*('2-1 采购订单物料明细表报表导出'!$D:$D=$A631),'2-1 采购订单物料明细表报表导出'!$H:$H,0))</f>
        <v>0</v>
      </c>
      <c r="M631" s="46" cm="1">
        <f t="array" ref="M631">SUM(IF((LEFT('2-1 采购订单物料明细表报表导出'!$K:$K,7)=M$1)*('2-1 采购订单物料明细表报表导出'!$D:$D=$A631),'2-1 采购订单物料明细表报表导出'!$H:$H,0))</f>
        <v>0</v>
      </c>
      <c r="N631" s="46" cm="1">
        <f t="array" ref="N631">SUM(IF((LEFT('2-1 采购订单物料明细表报表导出'!$K:$K,7)=N$1)*('2-1 采购订单物料明细表报表导出'!$D:$D=$A631),'2-1 采购订单物料明细表报表导出'!$H:$H,0))</f>
        <v>0</v>
      </c>
      <c r="O631" s="46" cm="1">
        <f t="array" ref="O631">SUM(IF((LEFT('2-1 采购订单物料明细表报表导出'!$K:$K,7)=O$1)*('2-1 采购订单物料明细表报表导出'!$D:$D=$A631),'2-1 采购订单物料明细表报表导出'!$H:$H,0))</f>
        <v>0</v>
      </c>
    </row>
    <row r="632" ht="16.5" spans="1:15">
      <c r="A632" s="17" t="s">
        <v>4034</v>
      </c>
      <c r="B632" s="47" t="s">
        <v>1771</v>
      </c>
      <c r="C632" s="48" t="s">
        <v>1772</v>
      </c>
      <c r="D632" s="46" cm="1">
        <f t="array" ref="D632">SUM(IF((LEFT('2-1 采购订单物料明细表报表导出'!$K:$K,7)=D$1)*('2-1 采购订单物料明细表报表导出'!$D:$D=$A632),'2-1 采购订单物料明细表报表导出'!$H:$H,0))</f>
        <v>0</v>
      </c>
      <c r="E632" s="46" cm="1">
        <f t="array" ref="E632">SUM(IF((LEFT('2-1 采购订单物料明细表报表导出'!$K:$K,7)=E$1)*('2-1 采购订单物料明细表报表导出'!$D:$D=$A632),'2-1 采购订单物料明细表报表导出'!$H:$H,0))</f>
        <v>0</v>
      </c>
      <c r="F632" s="46" cm="1">
        <f t="array" ref="F632">SUM(IF((LEFT('2-1 采购订单物料明细表报表导出'!$K:$K,7)=F$1)*('2-1 采购订单物料明细表报表导出'!$D:$D=$A632),'2-1 采购订单物料明细表报表导出'!$H:$H,0))</f>
        <v>0</v>
      </c>
      <c r="G632" s="46" cm="1">
        <f t="array" ref="G632">SUM(IF((LEFT('2-1 采购订单物料明细表报表导出'!$K:$K,7)=G$1)*('2-1 采购订单物料明细表报表导出'!$D:$D=$A632),'2-1 采购订单物料明细表报表导出'!$H:$H,0))</f>
        <v>0</v>
      </c>
      <c r="H632" s="46" cm="1">
        <f t="array" ref="H632">SUM(IF((LEFT('2-1 采购订单物料明细表报表导出'!$K:$K,7)=H$1)*('2-1 采购订单物料明细表报表导出'!$D:$D=$A632),'2-1 采购订单物料明细表报表导出'!$H:$H,0))</f>
        <v>0</v>
      </c>
      <c r="I632" s="46" cm="1">
        <f t="array" ref="I632">SUM(IF((LEFT('2-1 采购订单物料明细表报表导出'!$K:$K,7)=I$1)*('2-1 采购订单物料明细表报表导出'!$D:$D=$A632),'2-1 采购订单物料明细表报表导出'!$H:$H,0))</f>
        <v>0</v>
      </c>
      <c r="J632" s="46" cm="1">
        <f t="array" ref="J632">SUM(IF((LEFT('2-1 采购订单物料明细表报表导出'!$K:$K,7)=J$1)*('2-1 采购订单物料明细表报表导出'!$D:$D=$A632),'2-1 采购订单物料明细表报表导出'!$H:$H,0))</f>
        <v>0</v>
      </c>
      <c r="K632" s="46" cm="1">
        <f t="array" ref="K632">SUM(IF((LEFT('2-1 采购订单物料明细表报表导出'!$K:$K,7)=K$1)*('2-1 采购订单物料明细表报表导出'!$D:$D=$A632),'2-1 采购订单物料明细表报表导出'!$H:$H,0))</f>
        <v>0</v>
      </c>
      <c r="L632" s="46" cm="1">
        <f t="array" ref="L632">SUM(IF((LEFT('2-1 采购订单物料明细表报表导出'!$K:$K,7)=L$1)*('2-1 采购订单物料明细表报表导出'!$D:$D=$A632),'2-1 采购订单物料明细表报表导出'!$H:$H,0))</f>
        <v>0</v>
      </c>
      <c r="M632" s="46" cm="1">
        <f t="array" ref="M632">SUM(IF((LEFT('2-1 采购订单物料明细表报表导出'!$K:$K,7)=M$1)*('2-1 采购订单物料明细表报表导出'!$D:$D=$A632),'2-1 采购订单物料明细表报表导出'!$H:$H,0))</f>
        <v>0</v>
      </c>
      <c r="N632" s="46" cm="1">
        <f t="array" ref="N632">SUM(IF((LEFT('2-1 采购订单物料明细表报表导出'!$K:$K,7)=N$1)*('2-1 采购订单物料明细表报表导出'!$D:$D=$A632),'2-1 采购订单物料明细表报表导出'!$H:$H,0))</f>
        <v>0</v>
      </c>
      <c r="O632" s="46" cm="1">
        <f t="array" ref="O632">SUM(IF((LEFT('2-1 采购订单物料明细表报表导出'!$K:$K,7)=O$1)*('2-1 采购订单物料明细表报表导出'!$D:$D=$A632),'2-1 采购订单物料明细表报表导出'!$H:$H,0))</f>
        <v>0</v>
      </c>
    </row>
    <row r="633" ht="16.5" spans="1:15">
      <c r="A633" s="17" t="s">
        <v>4035</v>
      </c>
      <c r="B633" s="47" t="s">
        <v>1771</v>
      </c>
      <c r="C633" s="48" t="s">
        <v>1772</v>
      </c>
      <c r="D633" s="46" cm="1">
        <f t="array" ref="D633">SUM(IF((LEFT('2-1 采购订单物料明细表报表导出'!$K:$K,7)=D$1)*('2-1 采购订单物料明细表报表导出'!$D:$D=$A633),'2-1 采购订单物料明细表报表导出'!$H:$H,0))</f>
        <v>0</v>
      </c>
      <c r="E633" s="46" cm="1">
        <f t="array" ref="E633">SUM(IF((LEFT('2-1 采购订单物料明细表报表导出'!$K:$K,7)=E$1)*('2-1 采购订单物料明细表报表导出'!$D:$D=$A633),'2-1 采购订单物料明细表报表导出'!$H:$H,0))</f>
        <v>0</v>
      </c>
      <c r="F633" s="46" cm="1">
        <f t="array" ref="F633">SUM(IF((LEFT('2-1 采购订单物料明细表报表导出'!$K:$K,7)=F$1)*('2-1 采购订单物料明细表报表导出'!$D:$D=$A633),'2-1 采购订单物料明细表报表导出'!$H:$H,0))</f>
        <v>0</v>
      </c>
      <c r="G633" s="46" cm="1">
        <f t="array" ref="G633">SUM(IF((LEFT('2-1 采购订单物料明细表报表导出'!$K:$K,7)=G$1)*('2-1 采购订单物料明细表报表导出'!$D:$D=$A633),'2-1 采购订单物料明细表报表导出'!$H:$H,0))</f>
        <v>0</v>
      </c>
      <c r="H633" s="46" cm="1">
        <f t="array" ref="H633">SUM(IF((LEFT('2-1 采购订单物料明细表报表导出'!$K:$K,7)=H$1)*('2-1 采购订单物料明细表报表导出'!$D:$D=$A633),'2-1 采购订单物料明细表报表导出'!$H:$H,0))</f>
        <v>0</v>
      </c>
      <c r="I633" s="46" cm="1">
        <f t="array" ref="I633">SUM(IF((LEFT('2-1 采购订单物料明细表报表导出'!$K:$K,7)=I$1)*('2-1 采购订单物料明细表报表导出'!$D:$D=$A633),'2-1 采购订单物料明细表报表导出'!$H:$H,0))</f>
        <v>0</v>
      </c>
      <c r="J633" s="46" cm="1">
        <f t="array" ref="J633">SUM(IF((LEFT('2-1 采购订单物料明细表报表导出'!$K:$K,7)=J$1)*('2-1 采购订单物料明细表报表导出'!$D:$D=$A633),'2-1 采购订单物料明细表报表导出'!$H:$H,0))</f>
        <v>0</v>
      </c>
      <c r="K633" s="46" cm="1">
        <f t="array" ref="K633">SUM(IF((LEFT('2-1 采购订单物料明细表报表导出'!$K:$K,7)=K$1)*('2-1 采购订单物料明细表报表导出'!$D:$D=$A633),'2-1 采购订单物料明细表报表导出'!$H:$H,0))</f>
        <v>0</v>
      </c>
      <c r="L633" s="46" cm="1">
        <f t="array" ref="L633">SUM(IF((LEFT('2-1 采购订单物料明细表报表导出'!$K:$K,7)=L$1)*('2-1 采购订单物料明细表报表导出'!$D:$D=$A633),'2-1 采购订单物料明细表报表导出'!$H:$H,0))</f>
        <v>0</v>
      </c>
      <c r="M633" s="46" cm="1">
        <f t="array" ref="M633">SUM(IF((LEFT('2-1 采购订单物料明细表报表导出'!$K:$K,7)=M$1)*('2-1 采购订单物料明细表报表导出'!$D:$D=$A633),'2-1 采购订单物料明细表报表导出'!$H:$H,0))</f>
        <v>0</v>
      </c>
      <c r="N633" s="46" cm="1">
        <f t="array" ref="N633">SUM(IF((LEFT('2-1 采购订单物料明细表报表导出'!$K:$K,7)=N$1)*('2-1 采购订单物料明细表报表导出'!$D:$D=$A633),'2-1 采购订单物料明细表报表导出'!$H:$H,0))</f>
        <v>0</v>
      </c>
      <c r="O633" s="46" cm="1">
        <f t="array" ref="O633">SUM(IF((LEFT('2-1 采购订单物料明细表报表导出'!$K:$K,7)=O$1)*('2-1 采购订单物料明细表报表导出'!$D:$D=$A633),'2-1 采购订单物料明细表报表导出'!$H:$H,0))</f>
        <v>0</v>
      </c>
    </row>
    <row r="634" ht="16.5" spans="1:15">
      <c r="A634" s="17" t="s">
        <v>4036</v>
      </c>
      <c r="B634" s="47" t="s">
        <v>1771</v>
      </c>
      <c r="C634" s="48" t="s">
        <v>1772</v>
      </c>
      <c r="D634" s="46" cm="1">
        <f t="array" ref="D634">SUM(IF((LEFT('2-1 采购订单物料明细表报表导出'!$K:$K,7)=D$1)*('2-1 采购订单物料明细表报表导出'!$D:$D=$A634),'2-1 采购订单物料明细表报表导出'!$H:$H,0))</f>
        <v>0</v>
      </c>
      <c r="E634" s="46" cm="1">
        <f t="array" ref="E634">SUM(IF((LEFT('2-1 采购订单物料明细表报表导出'!$K:$K,7)=E$1)*('2-1 采购订单物料明细表报表导出'!$D:$D=$A634),'2-1 采购订单物料明细表报表导出'!$H:$H,0))</f>
        <v>0</v>
      </c>
      <c r="F634" s="46" cm="1">
        <f t="array" ref="F634">SUM(IF((LEFT('2-1 采购订单物料明细表报表导出'!$K:$K,7)=F$1)*('2-1 采购订单物料明细表报表导出'!$D:$D=$A634),'2-1 采购订单物料明细表报表导出'!$H:$H,0))</f>
        <v>0</v>
      </c>
      <c r="G634" s="46" cm="1">
        <f t="array" ref="G634">SUM(IF((LEFT('2-1 采购订单物料明细表报表导出'!$K:$K,7)=G$1)*('2-1 采购订单物料明细表报表导出'!$D:$D=$A634),'2-1 采购订单物料明细表报表导出'!$H:$H,0))</f>
        <v>0</v>
      </c>
      <c r="H634" s="46" cm="1">
        <f t="array" ref="H634">SUM(IF((LEFT('2-1 采购订单物料明细表报表导出'!$K:$K,7)=H$1)*('2-1 采购订单物料明细表报表导出'!$D:$D=$A634),'2-1 采购订单物料明细表报表导出'!$H:$H,0))</f>
        <v>0</v>
      </c>
      <c r="I634" s="46" cm="1">
        <f t="array" ref="I634">SUM(IF((LEFT('2-1 采购订单物料明细表报表导出'!$K:$K,7)=I$1)*('2-1 采购订单物料明细表报表导出'!$D:$D=$A634),'2-1 采购订单物料明细表报表导出'!$H:$H,0))</f>
        <v>0</v>
      </c>
      <c r="J634" s="46" cm="1">
        <f t="array" ref="J634">SUM(IF((LEFT('2-1 采购订单物料明细表报表导出'!$K:$K,7)=J$1)*('2-1 采购订单物料明细表报表导出'!$D:$D=$A634),'2-1 采购订单物料明细表报表导出'!$H:$H,0))</f>
        <v>0</v>
      </c>
      <c r="K634" s="46" cm="1">
        <f t="array" ref="K634">SUM(IF((LEFT('2-1 采购订单物料明细表报表导出'!$K:$K,7)=K$1)*('2-1 采购订单物料明细表报表导出'!$D:$D=$A634),'2-1 采购订单物料明细表报表导出'!$H:$H,0))</f>
        <v>0</v>
      </c>
      <c r="L634" s="46" cm="1">
        <f t="array" ref="L634">SUM(IF((LEFT('2-1 采购订单物料明细表报表导出'!$K:$K,7)=L$1)*('2-1 采购订单物料明细表报表导出'!$D:$D=$A634),'2-1 采购订单物料明细表报表导出'!$H:$H,0))</f>
        <v>0</v>
      </c>
      <c r="M634" s="46" cm="1">
        <f t="array" ref="M634">SUM(IF((LEFT('2-1 采购订单物料明细表报表导出'!$K:$K,7)=M$1)*('2-1 采购订单物料明细表报表导出'!$D:$D=$A634),'2-1 采购订单物料明细表报表导出'!$H:$H,0))</f>
        <v>0</v>
      </c>
      <c r="N634" s="46" cm="1">
        <f t="array" ref="N634">SUM(IF((LEFT('2-1 采购订单物料明细表报表导出'!$K:$K,7)=N$1)*('2-1 采购订单物料明细表报表导出'!$D:$D=$A634),'2-1 采购订单物料明细表报表导出'!$H:$H,0))</f>
        <v>0</v>
      </c>
      <c r="O634" s="46" cm="1">
        <f t="array" ref="O634">SUM(IF((LEFT('2-1 采购订单物料明细表报表导出'!$K:$K,7)=O$1)*('2-1 采购订单物料明细表报表导出'!$D:$D=$A634),'2-1 采购订单物料明细表报表导出'!$H:$H,0))</f>
        <v>0</v>
      </c>
    </row>
    <row r="635" ht="16.5" spans="1:15">
      <c r="A635" s="17" t="s">
        <v>4037</v>
      </c>
      <c r="B635" s="47" t="s">
        <v>1771</v>
      </c>
      <c r="C635" s="48" t="s">
        <v>1772</v>
      </c>
      <c r="D635" s="46" cm="1">
        <f t="array" ref="D635">SUM(IF((LEFT('2-1 采购订单物料明细表报表导出'!$K:$K,7)=D$1)*('2-1 采购订单物料明细表报表导出'!$D:$D=$A635),'2-1 采购订单物料明细表报表导出'!$H:$H,0))</f>
        <v>0</v>
      </c>
      <c r="E635" s="46" cm="1">
        <f t="array" ref="E635">SUM(IF((LEFT('2-1 采购订单物料明细表报表导出'!$K:$K,7)=E$1)*('2-1 采购订单物料明细表报表导出'!$D:$D=$A635),'2-1 采购订单物料明细表报表导出'!$H:$H,0))</f>
        <v>0</v>
      </c>
      <c r="F635" s="46" cm="1">
        <f t="array" ref="F635">SUM(IF((LEFT('2-1 采购订单物料明细表报表导出'!$K:$K,7)=F$1)*('2-1 采购订单物料明细表报表导出'!$D:$D=$A635),'2-1 采购订单物料明细表报表导出'!$H:$H,0))</f>
        <v>0</v>
      </c>
      <c r="G635" s="46" cm="1">
        <f t="array" ref="G635">SUM(IF((LEFT('2-1 采购订单物料明细表报表导出'!$K:$K,7)=G$1)*('2-1 采购订单物料明细表报表导出'!$D:$D=$A635),'2-1 采购订单物料明细表报表导出'!$H:$H,0))</f>
        <v>0</v>
      </c>
      <c r="H635" s="46" cm="1">
        <f t="array" ref="H635">SUM(IF((LEFT('2-1 采购订单物料明细表报表导出'!$K:$K,7)=H$1)*('2-1 采购订单物料明细表报表导出'!$D:$D=$A635),'2-1 采购订单物料明细表报表导出'!$H:$H,0))</f>
        <v>0</v>
      </c>
      <c r="I635" s="46" cm="1">
        <f t="array" ref="I635">SUM(IF((LEFT('2-1 采购订单物料明细表报表导出'!$K:$K,7)=I$1)*('2-1 采购订单物料明细表报表导出'!$D:$D=$A635),'2-1 采购订单物料明细表报表导出'!$H:$H,0))</f>
        <v>0</v>
      </c>
      <c r="J635" s="46" cm="1">
        <f t="array" ref="J635">SUM(IF((LEFT('2-1 采购订单物料明细表报表导出'!$K:$K,7)=J$1)*('2-1 采购订单物料明细表报表导出'!$D:$D=$A635),'2-1 采购订单物料明细表报表导出'!$H:$H,0))</f>
        <v>0</v>
      </c>
      <c r="K635" s="46" cm="1">
        <f t="array" ref="K635">SUM(IF((LEFT('2-1 采购订单物料明细表报表导出'!$K:$K,7)=K$1)*('2-1 采购订单物料明细表报表导出'!$D:$D=$A635),'2-1 采购订单物料明细表报表导出'!$H:$H,0))</f>
        <v>0</v>
      </c>
      <c r="L635" s="46" cm="1">
        <f t="array" ref="L635">SUM(IF((LEFT('2-1 采购订单物料明细表报表导出'!$K:$K,7)=L$1)*('2-1 采购订单物料明细表报表导出'!$D:$D=$A635),'2-1 采购订单物料明细表报表导出'!$H:$H,0))</f>
        <v>0</v>
      </c>
      <c r="M635" s="46" cm="1">
        <f t="array" ref="M635">SUM(IF((LEFT('2-1 采购订单物料明细表报表导出'!$K:$K,7)=M$1)*('2-1 采购订单物料明细表报表导出'!$D:$D=$A635),'2-1 采购订单物料明细表报表导出'!$H:$H,0))</f>
        <v>0</v>
      </c>
      <c r="N635" s="46" cm="1">
        <f t="array" ref="N635">SUM(IF((LEFT('2-1 采购订单物料明细表报表导出'!$K:$K,7)=N$1)*('2-1 采购订单物料明细表报表导出'!$D:$D=$A635),'2-1 采购订单物料明细表报表导出'!$H:$H,0))</f>
        <v>0</v>
      </c>
      <c r="O635" s="46" cm="1">
        <f t="array" ref="O635">SUM(IF((LEFT('2-1 采购订单物料明细表报表导出'!$K:$K,7)=O$1)*('2-1 采购订单物料明细表报表导出'!$D:$D=$A635),'2-1 采购订单物料明细表报表导出'!$H:$H,0))</f>
        <v>0</v>
      </c>
    </row>
    <row r="636" ht="16.5" spans="1:15">
      <c r="A636" s="17" t="s">
        <v>4038</v>
      </c>
      <c r="B636" s="47" t="s">
        <v>1771</v>
      </c>
      <c r="C636" s="48" t="s">
        <v>1772</v>
      </c>
      <c r="D636" s="46" cm="1">
        <f t="array" ref="D636">SUM(IF((LEFT('2-1 采购订单物料明细表报表导出'!$K:$K,7)=D$1)*('2-1 采购订单物料明细表报表导出'!$D:$D=$A636),'2-1 采购订单物料明细表报表导出'!$H:$H,0))</f>
        <v>0</v>
      </c>
      <c r="E636" s="46" cm="1">
        <f t="array" ref="E636">SUM(IF((LEFT('2-1 采购订单物料明细表报表导出'!$K:$K,7)=E$1)*('2-1 采购订单物料明细表报表导出'!$D:$D=$A636),'2-1 采购订单物料明细表报表导出'!$H:$H,0))</f>
        <v>0</v>
      </c>
      <c r="F636" s="46" cm="1">
        <f t="array" ref="F636">SUM(IF((LEFT('2-1 采购订单物料明细表报表导出'!$K:$K,7)=F$1)*('2-1 采购订单物料明细表报表导出'!$D:$D=$A636),'2-1 采购订单物料明细表报表导出'!$H:$H,0))</f>
        <v>0</v>
      </c>
      <c r="G636" s="46" cm="1">
        <f t="array" ref="G636">SUM(IF((LEFT('2-1 采购订单物料明细表报表导出'!$K:$K,7)=G$1)*('2-1 采购订单物料明细表报表导出'!$D:$D=$A636),'2-1 采购订单物料明细表报表导出'!$H:$H,0))</f>
        <v>0</v>
      </c>
      <c r="H636" s="46" cm="1">
        <f t="array" ref="H636">SUM(IF((LEFT('2-1 采购订单物料明细表报表导出'!$K:$K,7)=H$1)*('2-1 采购订单物料明细表报表导出'!$D:$D=$A636),'2-1 采购订单物料明细表报表导出'!$H:$H,0))</f>
        <v>0</v>
      </c>
      <c r="I636" s="46" cm="1">
        <f t="array" ref="I636">SUM(IF((LEFT('2-1 采购订单物料明细表报表导出'!$K:$K,7)=I$1)*('2-1 采购订单物料明细表报表导出'!$D:$D=$A636),'2-1 采购订单物料明细表报表导出'!$H:$H,0))</f>
        <v>0</v>
      </c>
      <c r="J636" s="46" cm="1">
        <f t="array" ref="J636">SUM(IF((LEFT('2-1 采购订单物料明细表报表导出'!$K:$K,7)=J$1)*('2-1 采购订单物料明细表报表导出'!$D:$D=$A636),'2-1 采购订单物料明细表报表导出'!$H:$H,0))</f>
        <v>0</v>
      </c>
      <c r="K636" s="46" cm="1">
        <f t="array" ref="K636">SUM(IF((LEFT('2-1 采购订单物料明细表报表导出'!$K:$K,7)=K$1)*('2-1 采购订单物料明细表报表导出'!$D:$D=$A636),'2-1 采购订单物料明细表报表导出'!$H:$H,0))</f>
        <v>0</v>
      </c>
      <c r="L636" s="46" cm="1">
        <f t="array" ref="L636">SUM(IF((LEFT('2-1 采购订单物料明细表报表导出'!$K:$K,7)=L$1)*('2-1 采购订单物料明细表报表导出'!$D:$D=$A636),'2-1 采购订单物料明细表报表导出'!$H:$H,0))</f>
        <v>0</v>
      </c>
      <c r="M636" s="46" cm="1">
        <f t="array" ref="M636">SUM(IF((LEFT('2-1 采购订单物料明细表报表导出'!$K:$K,7)=M$1)*('2-1 采购订单物料明细表报表导出'!$D:$D=$A636),'2-1 采购订单物料明细表报表导出'!$H:$H,0))</f>
        <v>0</v>
      </c>
      <c r="N636" s="46" cm="1">
        <f t="array" ref="N636">SUM(IF((LEFT('2-1 采购订单物料明细表报表导出'!$K:$K,7)=N$1)*('2-1 采购订单物料明细表报表导出'!$D:$D=$A636),'2-1 采购订单物料明细表报表导出'!$H:$H,0))</f>
        <v>0</v>
      </c>
      <c r="O636" s="46" cm="1">
        <f t="array" ref="O636">SUM(IF((LEFT('2-1 采购订单物料明细表报表导出'!$K:$K,7)=O$1)*('2-1 采购订单物料明细表报表导出'!$D:$D=$A636),'2-1 采购订单物料明细表报表导出'!$H:$H,0))</f>
        <v>0</v>
      </c>
    </row>
    <row r="637" ht="16.5" spans="1:15">
      <c r="A637" s="17" t="s">
        <v>4039</v>
      </c>
      <c r="B637" s="47" t="s">
        <v>1771</v>
      </c>
      <c r="C637" s="48" t="s">
        <v>1772</v>
      </c>
      <c r="D637" s="46" cm="1">
        <f t="array" ref="D637">SUM(IF((LEFT('2-1 采购订单物料明细表报表导出'!$K:$K,7)=D$1)*('2-1 采购订单物料明细表报表导出'!$D:$D=$A637),'2-1 采购订单物料明细表报表导出'!$H:$H,0))</f>
        <v>0</v>
      </c>
      <c r="E637" s="46" cm="1">
        <f t="array" ref="E637">SUM(IF((LEFT('2-1 采购订单物料明细表报表导出'!$K:$K,7)=E$1)*('2-1 采购订单物料明细表报表导出'!$D:$D=$A637),'2-1 采购订单物料明细表报表导出'!$H:$H,0))</f>
        <v>0</v>
      </c>
      <c r="F637" s="46" cm="1">
        <f t="array" ref="F637">SUM(IF((LEFT('2-1 采购订单物料明细表报表导出'!$K:$K,7)=F$1)*('2-1 采购订单物料明细表报表导出'!$D:$D=$A637),'2-1 采购订单物料明细表报表导出'!$H:$H,0))</f>
        <v>0</v>
      </c>
      <c r="G637" s="46" cm="1">
        <f t="array" ref="G637">SUM(IF((LEFT('2-1 采购订单物料明细表报表导出'!$K:$K,7)=G$1)*('2-1 采购订单物料明细表报表导出'!$D:$D=$A637),'2-1 采购订单物料明细表报表导出'!$H:$H,0))</f>
        <v>0</v>
      </c>
      <c r="H637" s="46" cm="1">
        <f t="array" ref="H637">SUM(IF((LEFT('2-1 采购订单物料明细表报表导出'!$K:$K,7)=H$1)*('2-1 采购订单物料明细表报表导出'!$D:$D=$A637),'2-1 采购订单物料明细表报表导出'!$H:$H,0))</f>
        <v>0</v>
      </c>
      <c r="I637" s="46" cm="1">
        <f t="array" ref="I637">SUM(IF((LEFT('2-1 采购订单物料明细表报表导出'!$K:$K,7)=I$1)*('2-1 采购订单物料明细表报表导出'!$D:$D=$A637),'2-1 采购订单物料明细表报表导出'!$H:$H,0))</f>
        <v>0</v>
      </c>
      <c r="J637" s="46" cm="1">
        <f t="array" ref="J637">SUM(IF((LEFT('2-1 采购订单物料明细表报表导出'!$K:$K,7)=J$1)*('2-1 采购订单物料明细表报表导出'!$D:$D=$A637),'2-1 采购订单物料明细表报表导出'!$H:$H,0))</f>
        <v>0</v>
      </c>
      <c r="K637" s="46" cm="1">
        <f t="array" ref="K637">SUM(IF((LEFT('2-1 采购订单物料明细表报表导出'!$K:$K,7)=K$1)*('2-1 采购订单物料明细表报表导出'!$D:$D=$A637),'2-1 采购订单物料明细表报表导出'!$H:$H,0))</f>
        <v>0</v>
      </c>
      <c r="L637" s="46" cm="1">
        <f t="array" ref="L637">SUM(IF((LEFT('2-1 采购订单物料明细表报表导出'!$K:$K,7)=L$1)*('2-1 采购订单物料明细表报表导出'!$D:$D=$A637),'2-1 采购订单物料明细表报表导出'!$H:$H,0))</f>
        <v>0</v>
      </c>
      <c r="M637" s="46" cm="1">
        <f t="array" ref="M637">SUM(IF((LEFT('2-1 采购订单物料明细表报表导出'!$K:$K,7)=M$1)*('2-1 采购订单物料明细表报表导出'!$D:$D=$A637),'2-1 采购订单物料明细表报表导出'!$H:$H,0))</f>
        <v>0</v>
      </c>
      <c r="N637" s="46" cm="1">
        <f t="array" ref="N637">SUM(IF((LEFT('2-1 采购订单物料明细表报表导出'!$K:$K,7)=N$1)*('2-1 采购订单物料明细表报表导出'!$D:$D=$A637),'2-1 采购订单物料明细表报表导出'!$H:$H,0))</f>
        <v>0</v>
      </c>
      <c r="O637" s="46" cm="1">
        <f t="array" ref="O637">SUM(IF((LEFT('2-1 采购订单物料明细表报表导出'!$K:$K,7)=O$1)*('2-1 采购订单物料明细表报表导出'!$D:$D=$A637),'2-1 采购订单物料明细表报表导出'!$H:$H,0))</f>
        <v>0</v>
      </c>
    </row>
    <row r="638" ht="16.5" spans="1:15">
      <c r="A638" s="17" t="s">
        <v>4040</v>
      </c>
      <c r="B638" s="47" t="s">
        <v>1771</v>
      </c>
      <c r="C638" s="48" t="s">
        <v>1772</v>
      </c>
      <c r="D638" s="46" cm="1">
        <f t="array" ref="D638">SUM(IF((LEFT('2-1 采购订单物料明细表报表导出'!$K:$K,7)=D$1)*('2-1 采购订单物料明细表报表导出'!$D:$D=$A638),'2-1 采购订单物料明细表报表导出'!$H:$H,0))</f>
        <v>0</v>
      </c>
      <c r="E638" s="46" cm="1">
        <f t="array" ref="E638">SUM(IF((LEFT('2-1 采购订单物料明细表报表导出'!$K:$K,7)=E$1)*('2-1 采购订单物料明细表报表导出'!$D:$D=$A638),'2-1 采购订单物料明细表报表导出'!$H:$H,0))</f>
        <v>0</v>
      </c>
      <c r="F638" s="46" cm="1">
        <f t="array" ref="F638">SUM(IF((LEFT('2-1 采购订单物料明细表报表导出'!$K:$K,7)=F$1)*('2-1 采购订单物料明细表报表导出'!$D:$D=$A638),'2-1 采购订单物料明细表报表导出'!$H:$H,0))</f>
        <v>0</v>
      </c>
      <c r="G638" s="46" cm="1">
        <f t="array" ref="G638">SUM(IF((LEFT('2-1 采购订单物料明细表报表导出'!$K:$K,7)=G$1)*('2-1 采购订单物料明细表报表导出'!$D:$D=$A638),'2-1 采购订单物料明细表报表导出'!$H:$H,0))</f>
        <v>0</v>
      </c>
      <c r="H638" s="46" cm="1">
        <f t="array" ref="H638">SUM(IF((LEFT('2-1 采购订单物料明细表报表导出'!$K:$K,7)=H$1)*('2-1 采购订单物料明细表报表导出'!$D:$D=$A638),'2-1 采购订单物料明细表报表导出'!$H:$H,0))</f>
        <v>0</v>
      </c>
      <c r="I638" s="46" cm="1">
        <f t="array" ref="I638">SUM(IF((LEFT('2-1 采购订单物料明细表报表导出'!$K:$K,7)=I$1)*('2-1 采购订单物料明细表报表导出'!$D:$D=$A638),'2-1 采购订单物料明细表报表导出'!$H:$H,0))</f>
        <v>0</v>
      </c>
      <c r="J638" s="46" cm="1">
        <f t="array" ref="J638">SUM(IF((LEFT('2-1 采购订单物料明细表报表导出'!$K:$K,7)=J$1)*('2-1 采购订单物料明细表报表导出'!$D:$D=$A638),'2-1 采购订单物料明细表报表导出'!$H:$H,0))</f>
        <v>0</v>
      </c>
      <c r="K638" s="46" cm="1">
        <f t="array" ref="K638">SUM(IF((LEFT('2-1 采购订单物料明细表报表导出'!$K:$K,7)=K$1)*('2-1 采购订单物料明细表报表导出'!$D:$D=$A638),'2-1 采购订单物料明细表报表导出'!$H:$H,0))</f>
        <v>0</v>
      </c>
      <c r="L638" s="46" cm="1">
        <f t="array" ref="L638">SUM(IF((LEFT('2-1 采购订单物料明细表报表导出'!$K:$K,7)=L$1)*('2-1 采购订单物料明细表报表导出'!$D:$D=$A638),'2-1 采购订单物料明细表报表导出'!$H:$H,0))</f>
        <v>0</v>
      </c>
      <c r="M638" s="46" cm="1">
        <f t="array" ref="M638">SUM(IF((LEFT('2-1 采购订单物料明细表报表导出'!$K:$K,7)=M$1)*('2-1 采购订单物料明细表报表导出'!$D:$D=$A638),'2-1 采购订单物料明细表报表导出'!$H:$H,0))</f>
        <v>0</v>
      </c>
      <c r="N638" s="46" cm="1">
        <f t="array" ref="N638">SUM(IF((LEFT('2-1 采购订单物料明细表报表导出'!$K:$K,7)=N$1)*('2-1 采购订单物料明细表报表导出'!$D:$D=$A638),'2-1 采购订单物料明细表报表导出'!$H:$H,0))</f>
        <v>0</v>
      </c>
      <c r="O638" s="46" cm="1">
        <f t="array" ref="O638">SUM(IF((LEFT('2-1 采购订单物料明细表报表导出'!$K:$K,7)=O$1)*('2-1 采购订单物料明细表报表导出'!$D:$D=$A638),'2-1 采购订单物料明细表报表导出'!$H:$H,0))</f>
        <v>0</v>
      </c>
    </row>
    <row r="639" ht="16.5" spans="1:15">
      <c r="A639" s="17" t="s">
        <v>4041</v>
      </c>
      <c r="B639" s="47" t="s">
        <v>1771</v>
      </c>
      <c r="C639" s="48" t="s">
        <v>1772</v>
      </c>
      <c r="D639" s="46" cm="1">
        <f t="array" ref="D639">SUM(IF((LEFT('2-1 采购订单物料明细表报表导出'!$K:$K,7)=D$1)*('2-1 采购订单物料明细表报表导出'!$D:$D=$A639),'2-1 采购订单物料明细表报表导出'!$H:$H,0))</f>
        <v>0</v>
      </c>
      <c r="E639" s="46" cm="1">
        <f t="array" ref="E639">SUM(IF((LEFT('2-1 采购订单物料明细表报表导出'!$K:$K,7)=E$1)*('2-1 采购订单物料明细表报表导出'!$D:$D=$A639),'2-1 采购订单物料明细表报表导出'!$H:$H,0))</f>
        <v>0</v>
      </c>
      <c r="F639" s="46" cm="1">
        <f t="array" ref="F639">SUM(IF((LEFT('2-1 采购订单物料明细表报表导出'!$K:$K,7)=F$1)*('2-1 采购订单物料明细表报表导出'!$D:$D=$A639),'2-1 采购订单物料明细表报表导出'!$H:$H,0))</f>
        <v>0</v>
      </c>
      <c r="G639" s="46" cm="1">
        <f t="array" ref="G639">SUM(IF((LEFT('2-1 采购订单物料明细表报表导出'!$K:$K,7)=G$1)*('2-1 采购订单物料明细表报表导出'!$D:$D=$A639),'2-1 采购订单物料明细表报表导出'!$H:$H,0))</f>
        <v>0</v>
      </c>
      <c r="H639" s="46" cm="1">
        <f t="array" ref="H639">SUM(IF((LEFT('2-1 采购订单物料明细表报表导出'!$K:$K,7)=H$1)*('2-1 采购订单物料明细表报表导出'!$D:$D=$A639),'2-1 采购订单物料明细表报表导出'!$H:$H,0))</f>
        <v>0</v>
      </c>
      <c r="I639" s="46" cm="1">
        <f t="array" ref="I639">SUM(IF((LEFT('2-1 采购订单物料明细表报表导出'!$K:$K,7)=I$1)*('2-1 采购订单物料明细表报表导出'!$D:$D=$A639),'2-1 采购订单物料明细表报表导出'!$H:$H,0))</f>
        <v>0</v>
      </c>
      <c r="J639" s="46" cm="1">
        <f t="array" ref="J639">SUM(IF((LEFT('2-1 采购订单物料明细表报表导出'!$K:$K,7)=J$1)*('2-1 采购订单物料明细表报表导出'!$D:$D=$A639),'2-1 采购订单物料明细表报表导出'!$H:$H,0))</f>
        <v>0</v>
      </c>
      <c r="K639" s="46" cm="1">
        <f t="array" ref="K639">SUM(IF((LEFT('2-1 采购订单物料明细表报表导出'!$K:$K,7)=K$1)*('2-1 采购订单物料明细表报表导出'!$D:$D=$A639),'2-1 采购订单物料明细表报表导出'!$H:$H,0))</f>
        <v>0</v>
      </c>
      <c r="L639" s="46" cm="1">
        <f t="array" ref="L639">SUM(IF((LEFT('2-1 采购订单物料明细表报表导出'!$K:$K,7)=L$1)*('2-1 采购订单物料明细表报表导出'!$D:$D=$A639),'2-1 采购订单物料明细表报表导出'!$H:$H,0))</f>
        <v>0</v>
      </c>
      <c r="M639" s="46" cm="1">
        <f t="array" ref="M639">SUM(IF((LEFT('2-1 采购订单物料明细表报表导出'!$K:$K,7)=M$1)*('2-1 采购订单物料明细表报表导出'!$D:$D=$A639),'2-1 采购订单物料明细表报表导出'!$H:$H,0))</f>
        <v>0</v>
      </c>
      <c r="N639" s="46" cm="1">
        <f t="array" ref="N639">SUM(IF((LEFT('2-1 采购订单物料明细表报表导出'!$K:$K,7)=N$1)*('2-1 采购订单物料明细表报表导出'!$D:$D=$A639),'2-1 采购订单物料明细表报表导出'!$H:$H,0))</f>
        <v>0</v>
      </c>
      <c r="O639" s="46" cm="1">
        <f t="array" ref="O639">SUM(IF((LEFT('2-1 采购订单物料明细表报表导出'!$K:$K,7)=O$1)*('2-1 采购订单物料明细表报表导出'!$D:$D=$A639),'2-1 采购订单物料明细表报表导出'!$H:$H,0))</f>
        <v>0</v>
      </c>
    </row>
    <row r="640" ht="16.5" spans="1:15">
      <c r="A640" s="17" t="s">
        <v>4042</v>
      </c>
      <c r="B640" s="47" t="s">
        <v>1771</v>
      </c>
      <c r="C640" s="48" t="s">
        <v>1772</v>
      </c>
      <c r="D640" s="46" cm="1">
        <f t="array" ref="D640">SUM(IF((LEFT('2-1 采购订单物料明细表报表导出'!$K:$K,7)=D$1)*('2-1 采购订单物料明细表报表导出'!$D:$D=$A640),'2-1 采购订单物料明细表报表导出'!$H:$H,0))</f>
        <v>0</v>
      </c>
      <c r="E640" s="46" cm="1">
        <f t="array" ref="E640">SUM(IF((LEFT('2-1 采购订单物料明细表报表导出'!$K:$K,7)=E$1)*('2-1 采购订单物料明细表报表导出'!$D:$D=$A640),'2-1 采购订单物料明细表报表导出'!$H:$H,0))</f>
        <v>0</v>
      </c>
      <c r="F640" s="46" cm="1">
        <f t="array" ref="F640">SUM(IF((LEFT('2-1 采购订单物料明细表报表导出'!$K:$K,7)=F$1)*('2-1 采购订单物料明细表报表导出'!$D:$D=$A640),'2-1 采购订单物料明细表报表导出'!$H:$H,0))</f>
        <v>0</v>
      </c>
      <c r="G640" s="46" cm="1">
        <f t="array" ref="G640">SUM(IF((LEFT('2-1 采购订单物料明细表报表导出'!$K:$K,7)=G$1)*('2-1 采购订单物料明细表报表导出'!$D:$D=$A640),'2-1 采购订单物料明细表报表导出'!$H:$H,0))</f>
        <v>0</v>
      </c>
      <c r="H640" s="46" cm="1">
        <f t="array" ref="H640">SUM(IF((LEFT('2-1 采购订单物料明细表报表导出'!$K:$K,7)=H$1)*('2-1 采购订单物料明细表报表导出'!$D:$D=$A640),'2-1 采购订单物料明细表报表导出'!$H:$H,0))</f>
        <v>0</v>
      </c>
      <c r="I640" s="46" cm="1">
        <f t="array" ref="I640">SUM(IF((LEFT('2-1 采购订单物料明细表报表导出'!$K:$K,7)=I$1)*('2-1 采购订单物料明细表报表导出'!$D:$D=$A640),'2-1 采购订单物料明细表报表导出'!$H:$H,0))</f>
        <v>0</v>
      </c>
      <c r="J640" s="46" cm="1">
        <f t="array" ref="J640">SUM(IF((LEFT('2-1 采购订单物料明细表报表导出'!$K:$K,7)=J$1)*('2-1 采购订单物料明细表报表导出'!$D:$D=$A640),'2-1 采购订单物料明细表报表导出'!$H:$H,0))</f>
        <v>0</v>
      </c>
      <c r="K640" s="46" cm="1">
        <f t="array" ref="K640">SUM(IF((LEFT('2-1 采购订单物料明细表报表导出'!$K:$K,7)=K$1)*('2-1 采购订单物料明细表报表导出'!$D:$D=$A640),'2-1 采购订单物料明细表报表导出'!$H:$H,0))</f>
        <v>0</v>
      </c>
      <c r="L640" s="46" cm="1">
        <f t="array" ref="L640">SUM(IF((LEFT('2-1 采购订单物料明细表报表导出'!$K:$K,7)=L$1)*('2-1 采购订单物料明细表报表导出'!$D:$D=$A640),'2-1 采购订单物料明细表报表导出'!$H:$H,0))</f>
        <v>0</v>
      </c>
      <c r="M640" s="46" cm="1">
        <f t="array" ref="M640">SUM(IF((LEFT('2-1 采购订单物料明细表报表导出'!$K:$K,7)=M$1)*('2-1 采购订单物料明细表报表导出'!$D:$D=$A640),'2-1 采购订单物料明细表报表导出'!$H:$H,0))</f>
        <v>0</v>
      </c>
      <c r="N640" s="46" cm="1">
        <f t="array" ref="N640">SUM(IF((LEFT('2-1 采购订单物料明细表报表导出'!$K:$K,7)=N$1)*('2-1 采购订单物料明细表报表导出'!$D:$D=$A640),'2-1 采购订单物料明细表报表导出'!$H:$H,0))</f>
        <v>0</v>
      </c>
      <c r="O640" s="46" cm="1">
        <f t="array" ref="O640">SUM(IF((LEFT('2-1 采购订单物料明细表报表导出'!$K:$K,7)=O$1)*('2-1 采购订单物料明细表报表导出'!$D:$D=$A640),'2-1 采购订单物料明细表报表导出'!$H:$H,0))</f>
        <v>0</v>
      </c>
    </row>
    <row r="641" ht="16.5" spans="1:15">
      <c r="A641" s="17" t="s">
        <v>4043</v>
      </c>
      <c r="B641" s="47" t="s">
        <v>1771</v>
      </c>
      <c r="C641" s="48" t="s">
        <v>1772</v>
      </c>
      <c r="D641" s="46" cm="1">
        <f t="array" ref="D641">SUM(IF((LEFT('2-1 采购订单物料明细表报表导出'!$K:$K,7)=D$1)*('2-1 采购订单物料明细表报表导出'!$D:$D=$A641),'2-1 采购订单物料明细表报表导出'!$H:$H,0))</f>
        <v>0</v>
      </c>
      <c r="E641" s="46" cm="1">
        <f t="array" ref="E641">SUM(IF((LEFT('2-1 采购订单物料明细表报表导出'!$K:$K,7)=E$1)*('2-1 采购订单物料明细表报表导出'!$D:$D=$A641),'2-1 采购订单物料明细表报表导出'!$H:$H,0))</f>
        <v>0</v>
      </c>
      <c r="F641" s="46" cm="1">
        <f t="array" ref="F641">SUM(IF((LEFT('2-1 采购订单物料明细表报表导出'!$K:$K,7)=F$1)*('2-1 采购订单物料明细表报表导出'!$D:$D=$A641),'2-1 采购订单物料明细表报表导出'!$H:$H,0))</f>
        <v>0</v>
      </c>
      <c r="G641" s="46" cm="1">
        <f t="array" ref="G641">SUM(IF((LEFT('2-1 采购订单物料明细表报表导出'!$K:$K,7)=G$1)*('2-1 采购订单物料明细表报表导出'!$D:$D=$A641),'2-1 采购订单物料明细表报表导出'!$H:$H,0))</f>
        <v>0</v>
      </c>
      <c r="H641" s="46" cm="1">
        <f t="array" ref="H641">SUM(IF((LEFT('2-1 采购订单物料明细表报表导出'!$K:$K,7)=H$1)*('2-1 采购订单物料明细表报表导出'!$D:$D=$A641),'2-1 采购订单物料明细表报表导出'!$H:$H,0))</f>
        <v>0</v>
      </c>
      <c r="I641" s="46" cm="1">
        <f t="array" ref="I641">SUM(IF((LEFT('2-1 采购订单物料明细表报表导出'!$K:$K,7)=I$1)*('2-1 采购订单物料明细表报表导出'!$D:$D=$A641),'2-1 采购订单物料明细表报表导出'!$H:$H,0))</f>
        <v>0</v>
      </c>
      <c r="J641" s="46" cm="1">
        <f t="array" ref="J641">SUM(IF((LEFT('2-1 采购订单物料明细表报表导出'!$K:$K,7)=J$1)*('2-1 采购订单物料明细表报表导出'!$D:$D=$A641),'2-1 采购订单物料明细表报表导出'!$H:$H,0))</f>
        <v>0</v>
      </c>
      <c r="K641" s="46" cm="1">
        <f t="array" ref="K641">SUM(IF((LEFT('2-1 采购订单物料明细表报表导出'!$K:$K,7)=K$1)*('2-1 采购订单物料明细表报表导出'!$D:$D=$A641),'2-1 采购订单物料明细表报表导出'!$H:$H,0))</f>
        <v>0</v>
      </c>
      <c r="L641" s="46" cm="1">
        <f t="array" ref="L641">SUM(IF((LEFT('2-1 采购订单物料明细表报表导出'!$K:$K,7)=L$1)*('2-1 采购订单物料明细表报表导出'!$D:$D=$A641),'2-1 采购订单物料明细表报表导出'!$H:$H,0))</f>
        <v>0</v>
      </c>
      <c r="M641" s="46" cm="1">
        <f t="array" ref="M641">SUM(IF((LEFT('2-1 采购订单物料明细表报表导出'!$K:$K,7)=M$1)*('2-1 采购订单物料明细表报表导出'!$D:$D=$A641),'2-1 采购订单物料明细表报表导出'!$H:$H,0))</f>
        <v>0</v>
      </c>
      <c r="N641" s="46" cm="1">
        <f t="array" ref="N641">SUM(IF((LEFT('2-1 采购订单物料明细表报表导出'!$K:$K,7)=N$1)*('2-1 采购订单物料明细表报表导出'!$D:$D=$A641),'2-1 采购订单物料明细表报表导出'!$H:$H,0))</f>
        <v>0</v>
      </c>
      <c r="O641" s="46" cm="1">
        <f t="array" ref="O641">SUM(IF((LEFT('2-1 采购订单物料明细表报表导出'!$K:$K,7)=O$1)*('2-1 采购订单物料明细表报表导出'!$D:$D=$A641),'2-1 采购订单物料明细表报表导出'!$H:$H,0))</f>
        <v>0</v>
      </c>
    </row>
    <row r="642" ht="16.5" spans="1:15">
      <c r="A642" s="17" t="s">
        <v>4044</v>
      </c>
      <c r="B642" s="47" t="s">
        <v>1771</v>
      </c>
      <c r="C642" s="48" t="s">
        <v>1772</v>
      </c>
      <c r="D642" s="46" cm="1">
        <f t="array" ref="D642">SUM(IF((LEFT('2-1 采购订单物料明细表报表导出'!$K:$K,7)=D$1)*('2-1 采购订单物料明细表报表导出'!$D:$D=$A642),'2-1 采购订单物料明细表报表导出'!$H:$H,0))</f>
        <v>0</v>
      </c>
      <c r="E642" s="46" cm="1">
        <f t="array" ref="E642">SUM(IF((LEFT('2-1 采购订单物料明细表报表导出'!$K:$K,7)=E$1)*('2-1 采购订单物料明细表报表导出'!$D:$D=$A642),'2-1 采购订单物料明细表报表导出'!$H:$H,0))</f>
        <v>0</v>
      </c>
      <c r="F642" s="46" cm="1">
        <f t="array" ref="F642">SUM(IF((LEFT('2-1 采购订单物料明细表报表导出'!$K:$K,7)=F$1)*('2-1 采购订单物料明细表报表导出'!$D:$D=$A642),'2-1 采购订单物料明细表报表导出'!$H:$H,0))</f>
        <v>0</v>
      </c>
      <c r="G642" s="46" cm="1">
        <f t="array" ref="G642">SUM(IF((LEFT('2-1 采购订单物料明细表报表导出'!$K:$K,7)=G$1)*('2-1 采购订单物料明细表报表导出'!$D:$D=$A642),'2-1 采购订单物料明细表报表导出'!$H:$H,0))</f>
        <v>0</v>
      </c>
      <c r="H642" s="46" cm="1">
        <f t="array" ref="H642">SUM(IF((LEFT('2-1 采购订单物料明细表报表导出'!$K:$K,7)=H$1)*('2-1 采购订单物料明细表报表导出'!$D:$D=$A642),'2-1 采购订单物料明细表报表导出'!$H:$H,0))</f>
        <v>0</v>
      </c>
      <c r="I642" s="46" cm="1">
        <f t="array" ref="I642">SUM(IF((LEFT('2-1 采购订单物料明细表报表导出'!$K:$K,7)=I$1)*('2-1 采购订单物料明细表报表导出'!$D:$D=$A642),'2-1 采购订单物料明细表报表导出'!$H:$H,0))</f>
        <v>0</v>
      </c>
      <c r="J642" s="46" cm="1">
        <f t="array" ref="J642">SUM(IF((LEFT('2-1 采购订单物料明细表报表导出'!$K:$K,7)=J$1)*('2-1 采购订单物料明细表报表导出'!$D:$D=$A642),'2-1 采购订单物料明细表报表导出'!$H:$H,0))</f>
        <v>0</v>
      </c>
      <c r="K642" s="46" cm="1">
        <f t="array" ref="K642">SUM(IF((LEFT('2-1 采购订单物料明细表报表导出'!$K:$K,7)=K$1)*('2-1 采购订单物料明细表报表导出'!$D:$D=$A642),'2-1 采购订单物料明细表报表导出'!$H:$H,0))</f>
        <v>0</v>
      </c>
      <c r="L642" s="46" cm="1">
        <f t="array" ref="L642">SUM(IF((LEFT('2-1 采购订单物料明细表报表导出'!$K:$K,7)=L$1)*('2-1 采购订单物料明细表报表导出'!$D:$D=$A642),'2-1 采购订单物料明细表报表导出'!$H:$H,0))</f>
        <v>0</v>
      </c>
      <c r="M642" s="46" cm="1">
        <f t="array" ref="M642">SUM(IF((LEFT('2-1 采购订单物料明细表报表导出'!$K:$K,7)=M$1)*('2-1 采购订单物料明细表报表导出'!$D:$D=$A642),'2-1 采购订单物料明细表报表导出'!$H:$H,0))</f>
        <v>0</v>
      </c>
      <c r="N642" s="46" cm="1">
        <f t="array" ref="N642">SUM(IF((LEFT('2-1 采购订单物料明细表报表导出'!$K:$K,7)=N$1)*('2-1 采购订单物料明细表报表导出'!$D:$D=$A642),'2-1 采购订单物料明细表报表导出'!$H:$H,0))</f>
        <v>0</v>
      </c>
      <c r="O642" s="46" cm="1">
        <f t="array" ref="O642">SUM(IF((LEFT('2-1 采购订单物料明细表报表导出'!$K:$K,7)=O$1)*('2-1 采购订单物料明细表报表导出'!$D:$D=$A642),'2-1 采购订单物料明细表报表导出'!$H:$H,0))</f>
        <v>0</v>
      </c>
    </row>
    <row r="643" ht="16.5" spans="1:15">
      <c r="A643" s="17" t="s">
        <v>4045</v>
      </c>
      <c r="B643" s="47" t="s">
        <v>1771</v>
      </c>
      <c r="C643" s="48" t="s">
        <v>1772</v>
      </c>
      <c r="D643" s="46" cm="1">
        <f t="array" ref="D643">SUM(IF((LEFT('2-1 采购订单物料明细表报表导出'!$K:$K,7)=D$1)*('2-1 采购订单物料明细表报表导出'!$D:$D=$A643),'2-1 采购订单物料明细表报表导出'!$H:$H,0))</f>
        <v>0</v>
      </c>
      <c r="E643" s="46" cm="1">
        <f t="array" ref="E643">SUM(IF((LEFT('2-1 采购订单物料明细表报表导出'!$K:$K,7)=E$1)*('2-1 采购订单物料明细表报表导出'!$D:$D=$A643),'2-1 采购订单物料明细表报表导出'!$H:$H,0))</f>
        <v>0</v>
      </c>
      <c r="F643" s="46" cm="1">
        <f t="array" ref="F643">SUM(IF((LEFT('2-1 采购订单物料明细表报表导出'!$K:$K,7)=F$1)*('2-1 采购订单物料明细表报表导出'!$D:$D=$A643),'2-1 采购订单物料明细表报表导出'!$H:$H,0))</f>
        <v>0</v>
      </c>
      <c r="G643" s="46" cm="1">
        <f t="array" ref="G643">SUM(IF((LEFT('2-1 采购订单物料明细表报表导出'!$K:$K,7)=G$1)*('2-1 采购订单物料明细表报表导出'!$D:$D=$A643),'2-1 采购订单物料明细表报表导出'!$H:$H,0))</f>
        <v>0</v>
      </c>
      <c r="H643" s="46" cm="1">
        <f t="array" ref="H643">SUM(IF((LEFT('2-1 采购订单物料明细表报表导出'!$K:$K,7)=H$1)*('2-1 采购订单物料明细表报表导出'!$D:$D=$A643),'2-1 采购订单物料明细表报表导出'!$H:$H,0))</f>
        <v>0</v>
      </c>
      <c r="I643" s="46" cm="1">
        <f t="array" ref="I643">SUM(IF((LEFT('2-1 采购订单物料明细表报表导出'!$K:$K,7)=I$1)*('2-1 采购订单物料明细表报表导出'!$D:$D=$A643),'2-1 采购订单物料明细表报表导出'!$H:$H,0))</f>
        <v>0</v>
      </c>
      <c r="J643" s="46" cm="1">
        <f t="array" ref="J643">SUM(IF((LEFT('2-1 采购订单物料明细表报表导出'!$K:$K,7)=J$1)*('2-1 采购订单物料明细表报表导出'!$D:$D=$A643),'2-1 采购订单物料明细表报表导出'!$H:$H,0))</f>
        <v>0</v>
      </c>
      <c r="K643" s="46" cm="1">
        <f t="array" ref="K643">SUM(IF((LEFT('2-1 采购订单物料明细表报表导出'!$K:$K,7)=K$1)*('2-1 采购订单物料明细表报表导出'!$D:$D=$A643),'2-1 采购订单物料明细表报表导出'!$H:$H,0))</f>
        <v>0</v>
      </c>
      <c r="L643" s="46" cm="1">
        <f t="array" ref="L643">SUM(IF((LEFT('2-1 采购订单物料明细表报表导出'!$K:$K,7)=L$1)*('2-1 采购订单物料明细表报表导出'!$D:$D=$A643),'2-1 采购订单物料明细表报表导出'!$H:$H,0))</f>
        <v>0</v>
      </c>
      <c r="M643" s="46" cm="1">
        <f t="array" ref="M643">SUM(IF((LEFT('2-1 采购订单物料明细表报表导出'!$K:$K,7)=M$1)*('2-1 采购订单物料明细表报表导出'!$D:$D=$A643),'2-1 采购订单物料明细表报表导出'!$H:$H,0))</f>
        <v>0</v>
      </c>
      <c r="N643" s="46" cm="1">
        <f t="array" ref="N643">SUM(IF((LEFT('2-1 采购订单物料明细表报表导出'!$K:$K,7)=N$1)*('2-1 采购订单物料明细表报表导出'!$D:$D=$A643),'2-1 采购订单物料明细表报表导出'!$H:$H,0))</f>
        <v>0</v>
      </c>
      <c r="O643" s="46" cm="1">
        <f t="array" ref="O643">SUM(IF((LEFT('2-1 采购订单物料明细表报表导出'!$K:$K,7)=O$1)*('2-1 采购订单物料明细表报表导出'!$D:$D=$A643),'2-1 采购订单物料明细表报表导出'!$H:$H,0))</f>
        <v>0</v>
      </c>
    </row>
    <row r="644" ht="16.5" spans="1:15">
      <c r="A644" s="17" t="s">
        <v>4046</v>
      </c>
      <c r="B644" s="47" t="s">
        <v>1771</v>
      </c>
      <c r="C644" s="48" t="s">
        <v>1772</v>
      </c>
      <c r="D644" s="46" cm="1">
        <f t="array" ref="D644">SUM(IF((LEFT('2-1 采购订单物料明细表报表导出'!$K:$K,7)=D$1)*('2-1 采购订单物料明细表报表导出'!$D:$D=$A644),'2-1 采购订单物料明细表报表导出'!$H:$H,0))</f>
        <v>0</v>
      </c>
      <c r="E644" s="46" cm="1">
        <f t="array" ref="E644">SUM(IF((LEFT('2-1 采购订单物料明细表报表导出'!$K:$K,7)=E$1)*('2-1 采购订单物料明细表报表导出'!$D:$D=$A644),'2-1 采购订单物料明细表报表导出'!$H:$H,0))</f>
        <v>0</v>
      </c>
      <c r="F644" s="46" cm="1">
        <f t="array" ref="F644">SUM(IF((LEFT('2-1 采购订单物料明细表报表导出'!$K:$K,7)=F$1)*('2-1 采购订单物料明细表报表导出'!$D:$D=$A644),'2-1 采购订单物料明细表报表导出'!$H:$H,0))</f>
        <v>0</v>
      </c>
      <c r="G644" s="46" cm="1">
        <f t="array" ref="G644">SUM(IF((LEFT('2-1 采购订单物料明细表报表导出'!$K:$K,7)=G$1)*('2-1 采购订单物料明细表报表导出'!$D:$D=$A644),'2-1 采购订单物料明细表报表导出'!$H:$H,0))</f>
        <v>0</v>
      </c>
      <c r="H644" s="46" cm="1">
        <f t="array" ref="H644">SUM(IF((LEFT('2-1 采购订单物料明细表报表导出'!$K:$K,7)=H$1)*('2-1 采购订单物料明细表报表导出'!$D:$D=$A644),'2-1 采购订单物料明细表报表导出'!$H:$H,0))</f>
        <v>0</v>
      </c>
      <c r="I644" s="46" cm="1">
        <f t="array" ref="I644">SUM(IF((LEFT('2-1 采购订单物料明细表报表导出'!$K:$K,7)=I$1)*('2-1 采购订单物料明细表报表导出'!$D:$D=$A644),'2-1 采购订单物料明细表报表导出'!$H:$H,0))</f>
        <v>0</v>
      </c>
      <c r="J644" s="46" cm="1">
        <f t="array" ref="J644">SUM(IF((LEFT('2-1 采购订单物料明细表报表导出'!$K:$K,7)=J$1)*('2-1 采购订单物料明细表报表导出'!$D:$D=$A644),'2-1 采购订单物料明细表报表导出'!$H:$H,0))</f>
        <v>0</v>
      </c>
      <c r="K644" s="46" cm="1">
        <f t="array" ref="K644">SUM(IF((LEFT('2-1 采购订单物料明细表报表导出'!$K:$K,7)=K$1)*('2-1 采购订单物料明细表报表导出'!$D:$D=$A644),'2-1 采购订单物料明细表报表导出'!$H:$H,0))</f>
        <v>0</v>
      </c>
      <c r="L644" s="46" cm="1">
        <f t="array" ref="L644">SUM(IF((LEFT('2-1 采购订单物料明细表报表导出'!$K:$K,7)=L$1)*('2-1 采购订单物料明细表报表导出'!$D:$D=$A644),'2-1 采购订单物料明细表报表导出'!$H:$H,0))</f>
        <v>0</v>
      </c>
      <c r="M644" s="46" cm="1">
        <f t="array" ref="M644">SUM(IF((LEFT('2-1 采购订单物料明细表报表导出'!$K:$K,7)=M$1)*('2-1 采购订单物料明细表报表导出'!$D:$D=$A644),'2-1 采购订单物料明细表报表导出'!$H:$H,0))</f>
        <v>0</v>
      </c>
      <c r="N644" s="46" cm="1">
        <f t="array" ref="N644">SUM(IF((LEFT('2-1 采购订单物料明细表报表导出'!$K:$K,7)=N$1)*('2-1 采购订单物料明细表报表导出'!$D:$D=$A644),'2-1 采购订单物料明细表报表导出'!$H:$H,0))</f>
        <v>0</v>
      </c>
      <c r="O644" s="46" cm="1">
        <f t="array" ref="O644">SUM(IF((LEFT('2-1 采购订单物料明细表报表导出'!$K:$K,7)=O$1)*('2-1 采购订单物料明细表报表导出'!$D:$D=$A644),'2-1 采购订单物料明细表报表导出'!$H:$H,0))</f>
        <v>0</v>
      </c>
    </row>
    <row r="645" ht="16.5" spans="1:15">
      <c r="A645" s="49" t="s">
        <v>4047</v>
      </c>
      <c r="B645" s="47" t="s">
        <v>1771</v>
      </c>
      <c r="C645" s="48" t="s">
        <v>1772</v>
      </c>
      <c r="D645" s="46" cm="1">
        <f t="array" ref="D645">SUM(IF((LEFT('2-1 采购订单物料明细表报表导出'!$K:$K,7)=D$1)*('2-1 采购订单物料明细表报表导出'!$D:$D=$A645),'2-1 采购订单物料明细表报表导出'!$H:$H,0))</f>
        <v>0</v>
      </c>
      <c r="E645" s="46" cm="1">
        <f t="array" ref="E645">SUM(IF((LEFT('2-1 采购订单物料明细表报表导出'!$K:$K,7)=E$1)*('2-1 采购订单物料明细表报表导出'!$D:$D=$A645),'2-1 采购订单物料明细表报表导出'!$H:$H,0))</f>
        <v>0</v>
      </c>
      <c r="F645" s="46" cm="1">
        <f t="array" ref="F645">SUM(IF((LEFT('2-1 采购订单物料明细表报表导出'!$K:$K,7)=F$1)*('2-1 采购订单物料明细表报表导出'!$D:$D=$A645),'2-1 采购订单物料明细表报表导出'!$H:$H,0))</f>
        <v>0</v>
      </c>
      <c r="G645" s="46" cm="1">
        <f t="array" ref="G645">SUM(IF((LEFT('2-1 采购订单物料明细表报表导出'!$K:$K,7)=G$1)*('2-1 采购订单物料明细表报表导出'!$D:$D=$A645),'2-1 采购订单物料明细表报表导出'!$H:$H,0))</f>
        <v>0</v>
      </c>
      <c r="H645" s="46" cm="1">
        <f t="array" ref="H645">SUM(IF((LEFT('2-1 采购订单物料明细表报表导出'!$K:$K,7)=H$1)*('2-1 采购订单物料明细表报表导出'!$D:$D=$A645),'2-1 采购订单物料明细表报表导出'!$H:$H,0))</f>
        <v>0</v>
      </c>
      <c r="I645" s="46" cm="1">
        <f t="array" ref="I645">SUM(IF((LEFT('2-1 采购订单物料明细表报表导出'!$K:$K,7)=I$1)*('2-1 采购订单物料明细表报表导出'!$D:$D=$A645),'2-1 采购订单物料明细表报表导出'!$H:$H,0))</f>
        <v>0</v>
      </c>
      <c r="J645" s="46" cm="1">
        <f t="array" ref="J645">SUM(IF((LEFT('2-1 采购订单物料明细表报表导出'!$K:$K,7)=J$1)*('2-1 采购订单物料明细表报表导出'!$D:$D=$A645),'2-1 采购订单物料明细表报表导出'!$H:$H,0))</f>
        <v>0</v>
      </c>
      <c r="K645" s="46" cm="1">
        <f t="array" ref="K645">SUM(IF((LEFT('2-1 采购订单物料明细表报表导出'!$K:$K,7)=K$1)*('2-1 采购订单物料明细表报表导出'!$D:$D=$A645),'2-1 采购订单物料明细表报表导出'!$H:$H,0))</f>
        <v>0</v>
      </c>
      <c r="L645" s="46" cm="1">
        <f t="array" ref="L645">SUM(IF((LEFT('2-1 采购订单物料明细表报表导出'!$K:$K,7)=L$1)*('2-1 采购订单物料明细表报表导出'!$D:$D=$A645),'2-1 采购订单物料明细表报表导出'!$H:$H,0))</f>
        <v>0</v>
      </c>
      <c r="M645" s="46" cm="1">
        <f t="array" ref="M645">SUM(IF((LEFT('2-1 采购订单物料明细表报表导出'!$K:$K,7)=M$1)*('2-1 采购订单物料明细表报表导出'!$D:$D=$A645),'2-1 采购订单物料明细表报表导出'!$H:$H,0))</f>
        <v>0</v>
      </c>
      <c r="N645" s="46" cm="1">
        <f t="array" ref="N645">SUM(IF((LEFT('2-1 采购订单物料明细表报表导出'!$K:$K,7)=N$1)*('2-1 采购订单物料明细表报表导出'!$D:$D=$A645),'2-1 采购订单物料明细表报表导出'!$H:$H,0))</f>
        <v>0</v>
      </c>
      <c r="O645" s="46" cm="1">
        <f t="array" ref="O645">SUM(IF((LEFT('2-1 采购订单物料明细表报表导出'!$K:$K,7)=O$1)*('2-1 采购订单物料明细表报表导出'!$D:$D=$A645),'2-1 采购订单物料明细表报表导出'!$H:$H,0))</f>
        <v>0</v>
      </c>
    </row>
    <row r="646" ht="16.5" spans="1:15">
      <c r="A646" s="17" t="s">
        <v>4048</v>
      </c>
      <c r="B646" s="47" t="s">
        <v>1771</v>
      </c>
      <c r="C646" s="48" t="s">
        <v>1772</v>
      </c>
      <c r="D646" s="46" cm="1">
        <f t="array" ref="D646">SUM(IF((LEFT('2-1 采购订单物料明细表报表导出'!$K:$K,7)=D$1)*('2-1 采购订单物料明细表报表导出'!$D:$D=$A646),'2-1 采购订单物料明细表报表导出'!$H:$H,0))</f>
        <v>0</v>
      </c>
      <c r="E646" s="46" cm="1">
        <f t="array" ref="E646">SUM(IF((LEFT('2-1 采购订单物料明细表报表导出'!$K:$K,7)=E$1)*('2-1 采购订单物料明细表报表导出'!$D:$D=$A646),'2-1 采购订单物料明细表报表导出'!$H:$H,0))</f>
        <v>0</v>
      </c>
      <c r="F646" s="46" cm="1">
        <f t="array" ref="F646">SUM(IF((LEFT('2-1 采购订单物料明细表报表导出'!$K:$K,7)=F$1)*('2-1 采购订单物料明细表报表导出'!$D:$D=$A646),'2-1 采购订单物料明细表报表导出'!$H:$H,0))</f>
        <v>0</v>
      </c>
      <c r="G646" s="46" cm="1">
        <f t="array" ref="G646">SUM(IF((LEFT('2-1 采购订单物料明细表报表导出'!$K:$K,7)=G$1)*('2-1 采购订单物料明细表报表导出'!$D:$D=$A646),'2-1 采购订单物料明细表报表导出'!$H:$H,0))</f>
        <v>0</v>
      </c>
      <c r="H646" s="46" cm="1">
        <f t="array" ref="H646">SUM(IF((LEFT('2-1 采购订单物料明细表报表导出'!$K:$K,7)=H$1)*('2-1 采购订单物料明细表报表导出'!$D:$D=$A646),'2-1 采购订单物料明细表报表导出'!$H:$H,0))</f>
        <v>0</v>
      </c>
      <c r="I646" s="46" cm="1">
        <f t="array" ref="I646">SUM(IF((LEFT('2-1 采购订单物料明细表报表导出'!$K:$K,7)=I$1)*('2-1 采购订单物料明细表报表导出'!$D:$D=$A646),'2-1 采购订单物料明细表报表导出'!$H:$H,0))</f>
        <v>0</v>
      </c>
      <c r="J646" s="46" cm="1">
        <f t="array" ref="J646">SUM(IF((LEFT('2-1 采购订单物料明细表报表导出'!$K:$K,7)=J$1)*('2-1 采购订单物料明细表报表导出'!$D:$D=$A646),'2-1 采购订单物料明细表报表导出'!$H:$H,0))</f>
        <v>0</v>
      </c>
      <c r="K646" s="46" cm="1">
        <f t="array" ref="K646">SUM(IF((LEFT('2-1 采购订单物料明细表报表导出'!$K:$K,7)=K$1)*('2-1 采购订单物料明细表报表导出'!$D:$D=$A646),'2-1 采购订单物料明细表报表导出'!$H:$H,0))</f>
        <v>0</v>
      </c>
      <c r="L646" s="46" cm="1">
        <f t="array" ref="L646">SUM(IF((LEFT('2-1 采购订单物料明细表报表导出'!$K:$K,7)=L$1)*('2-1 采购订单物料明细表报表导出'!$D:$D=$A646),'2-1 采购订单物料明细表报表导出'!$H:$H,0))</f>
        <v>0</v>
      </c>
      <c r="M646" s="46" cm="1">
        <f t="array" ref="M646">SUM(IF((LEFT('2-1 采购订单物料明细表报表导出'!$K:$K,7)=M$1)*('2-1 采购订单物料明细表报表导出'!$D:$D=$A646),'2-1 采购订单物料明细表报表导出'!$H:$H,0))</f>
        <v>0</v>
      </c>
      <c r="N646" s="46" cm="1">
        <f t="array" ref="N646">SUM(IF((LEFT('2-1 采购订单物料明细表报表导出'!$K:$K,7)=N$1)*('2-1 采购订单物料明细表报表导出'!$D:$D=$A646),'2-1 采购订单物料明细表报表导出'!$H:$H,0))</f>
        <v>0</v>
      </c>
      <c r="O646" s="46" cm="1">
        <f t="array" ref="O646">SUM(IF((LEFT('2-1 采购订单物料明细表报表导出'!$K:$K,7)=O$1)*('2-1 采购订单物料明细表报表导出'!$D:$D=$A646),'2-1 采购订单物料明细表报表导出'!$H:$H,0))</f>
        <v>0</v>
      </c>
    </row>
    <row r="647" ht="16.5" spans="1:15">
      <c r="A647" s="17" t="s">
        <v>4049</v>
      </c>
      <c r="B647" s="47" t="s">
        <v>1771</v>
      </c>
      <c r="C647" s="48" t="s">
        <v>1772</v>
      </c>
      <c r="D647" s="46" cm="1">
        <f t="array" ref="D647">SUM(IF((LEFT('2-1 采购订单物料明细表报表导出'!$K:$K,7)=D$1)*('2-1 采购订单物料明细表报表导出'!$D:$D=$A647),'2-1 采购订单物料明细表报表导出'!$H:$H,0))</f>
        <v>0</v>
      </c>
      <c r="E647" s="46" cm="1">
        <f t="array" ref="E647">SUM(IF((LEFT('2-1 采购订单物料明细表报表导出'!$K:$K,7)=E$1)*('2-1 采购订单物料明细表报表导出'!$D:$D=$A647),'2-1 采购订单物料明细表报表导出'!$H:$H,0))</f>
        <v>0</v>
      </c>
      <c r="F647" s="46" cm="1">
        <f t="array" ref="F647">SUM(IF((LEFT('2-1 采购订单物料明细表报表导出'!$K:$K,7)=F$1)*('2-1 采购订单物料明细表报表导出'!$D:$D=$A647),'2-1 采购订单物料明细表报表导出'!$H:$H,0))</f>
        <v>0</v>
      </c>
      <c r="G647" s="46" cm="1">
        <f t="array" ref="G647">SUM(IF((LEFT('2-1 采购订单物料明细表报表导出'!$K:$K,7)=G$1)*('2-1 采购订单物料明细表报表导出'!$D:$D=$A647),'2-1 采购订单物料明细表报表导出'!$H:$H,0))</f>
        <v>0</v>
      </c>
      <c r="H647" s="46" cm="1">
        <f t="array" ref="H647">SUM(IF((LEFT('2-1 采购订单物料明细表报表导出'!$K:$K,7)=H$1)*('2-1 采购订单物料明细表报表导出'!$D:$D=$A647),'2-1 采购订单物料明细表报表导出'!$H:$H,0))</f>
        <v>0</v>
      </c>
      <c r="I647" s="46" cm="1">
        <f t="array" ref="I647">SUM(IF((LEFT('2-1 采购订单物料明细表报表导出'!$K:$K,7)=I$1)*('2-1 采购订单物料明细表报表导出'!$D:$D=$A647),'2-1 采购订单物料明细表报表导出'!$H:$H,0))</f>
        <v>0</v>
      </c>
      <c r="J647" s="46" cm="1">
        <f t="array" ref="J647">SUM(IF((LEFT('2-1 采购订单物料明细表报表导出'!$K:$K,7)=J$1)*('2-1 采购订单物料明细表报表导出'!$D:$D=$A647),'2-1 采购订单物料明细表报表导出'!$H:$H,0))</f>
        <v>0</v>
      </c>
      <c r="K647" s="46" cm="1">
        <f t="array" ref="K647">SUM(IF((LEFT('2-1 采购订单物料明细表报表导出'!$K:$K,7)=K$1)*('2-1 采购订单物料明细表报表导出'!$D:$D=$A647),'2-1 采购订单物料明细表报表导出'!$H:$H,0))</f>
        <v>0</v>
      </c>
      <c r="L647" s="46" cm="1">
        <f t="array" ref="L647">SUM(IF((LEFT('2-1 采购订单物料明细表报表导出'!$K:$K,7)=L$1)*('2-1 采购订单物料明细表报表导出'!$D:$D=$A647),'2-1 采购订单物料明细表报表导出'!$H:$H,0))</f>
        <v>0</v>
      </c>
      <c r="M647" s="46" cm="1">
        <f t="array" ref="M647">SUM(IF((LEFT('2-1 采购订单物料明细表报表导出'!$K:$K,7)=M$1)*('2-1 采购订单物料明细表报表导出'!$D:$D=$A647),'2-1 采购订单物料明细表报表导出'!$H:$H,0))</f>
        <v>0</v>
      </c>
      <c r="N647" s="46" cm="1">
        <f t="array" ref="N647">SUM(IF((LEFT('2-1 采购订单物料明细表报表导出'!$K:$K,7)=N$1)*('2-1 采购订单物料明细表报表导出'!$D:$D=$A647),'2-1 采购订单物料明细表报表导出'!$H:$H,0))</f>
        <v>0</v>
      </c>
      <c r="O647" s="46" cm="1">
        <f t="array" ref="O647">SUM(IF((LEFT('2-1 采购订单物料明细表报表导出'!$K:$K,7)=O$1)*('2-1 采购订单物料明细表报表导出'!$D:$D=$A647),'2-1 采购订单物料明细表报表导出'!$H:$H,0))</f>
        <v>0</v>
      </c>
    </row>
    <row r="648" ht="16.5" spans="1:15">
      <c r="A648" s="17" t="s">
        <v>4050</v>
      </c>
      <c r="B648" s="47" t="s">
        <v>1771</v>
      </c>
      <c r="C648" s="48" t="s">
        <v>1772</v>
      </c>
      <c r="D648" s="46" cm="1">
        <f t="array" ref="D648">SUM(IF((LEFT('2-1 采购订单物料明细表报表导出'!$K:$K,7)=D$1)*('2-1 采购订单物料明细表报表导出'!$D:$D=$A648),'2-1 采购订单物料明细表报表导出'!$H:$H,0))</f>
        <v>0</v>
      </c>
      <c r="E648" s="46" cm="1">
        <f t="array" ref="E648">SUM(IF((LEFT('2-1 采购订单物料明细表报表导出'!$K:$K,7)=E$1)*('2-1 采购订单物料明细表报表导出'!$D:$D=$A648),'2-1 采购订单物料明细表报表导出'!$H:$H,0))</f>
        <v>0</v>
      </c>
      <c r="F648" s="46" cm="1">
        <f t="array" ref="F648">SUM(IF((LEFT('2-1 采购订单物料明细表报表导出'!$K:$K,7)=F$1)*('2-1 采购订单物料明细表报表导出'!$D:$D=$A648),'2-1 采购订单物料明细表报表导出'!$H:$H,0))</f>
        <v>0</v>
      </c>
      <c r="G648" s="46" cm="1">
        <f t="array" ref="G648">SUM(IF((LEFT('2-1 采购订单物料明细表报表导出'!$K:$K,7)=G$1)*('2-1 采购订单物料明细表报表导出'!$D:$D=$A648),'2-1 采购订单物料明细表报表导出'!$H:$H,0))</f>
        <v>0</v>
      </c>
      <c r="H648" s="46" cm="1">
        <f t="array" ref="H648">SUM(IF((LEFT('2-1 采购订单物料明细表报表导出'!$K:$K,7)=H$1)*('2-1 采购订单物料明细表报表导出'!$D:$D=$A648),'2-1 采购订单物料明细表报表导出'!$H:$H,0))</f>
        <v>0</v>
      </c>
      <c r="I648" s="46" cm="1">
        <f t="array" ref="I648">SUM(IF((LEFT('2-1 采购订单物料明细表报表导出'!$K:$K,7)=I$1)*('2-1 采购订单物料明细表报表导出'!$D:$D=$A648),'2-1 采购订单物料明细表报表导出'!$H:$H,0))</f>
        <v>0</v>
      </c>
      <c r="J648" s="46" cm="1">
        <f t="array" ref="J648">SUM(IF((LEFT('2-1 采购订单物料明细表报表导出'!$K:$K,7)=J$1)*('2-1 采购订单物料明细表报表导出'!$D:$D=$A648),'2-1 采购订单物料明细表报表导出'!$H:$H,0))</f>
        <v>0</v>
      </c>
      <c r="K648" s="46" cm="1">
        <f t="array" ref="K648">SUM(IF((LEFT('2-1 采购订单物料明细表报表导出'!$K:$K,7)=K$1)*('2-1 采购订单物料明细表报表导出'!$D:$D=$A648),'2-1 采购订单物料明细表报表导出'!$H:$H,0))</f>
        <v>0</v>
      </c>
      <c r="L648" s="46" cm="1">
        <f t="array" ref="L648">SUM(IF((LEFT('2-1 采购订单物料明细表报表导出'!$K:$K,7)=L$1)*('2-1 采购订单物料明细表报表导出'!$D:$D=$A648),'2-1 采购订单物料明细表报表导出'!$H:$H,0))</f>
        <v>0</v>
      </c>
      <c r="M648" s="46" cm="1">
        <f t="array" ref="M648">SUM(IF((LEFT('2-1 采购订单物料明细表报表导出'!$K:$K,7)=M$1)*('2-1 采购订单物料明细表报表导出'!$D:$D=$A648),'2-1 采购订单物料明细表报表导出'!$H:$H,0))</f>
        <v>0</v>
      </c>
      <c r="N648" s="46" cm="1">
        <f t="array" ref="N648">SUM(IF((LEFT('2-1 采购订单物料明细表报表导出'!$K:$K,7)=N$1)*('2-1 采购订单物料明细表报表导出'!$D:$D=$A648),'2-1 采购订单物料明细表报表导出'!$H:$H,0))</f>
        <v>0</v>
      </c>
      <c r="O648" s="46" cm="1">
        <f t="array" ref="O648">SUM(IF((LEFT('2-1 采购订单物料明细表报表导出'!$K:$K,7)=O$1)*('2-1 采购订单物料明细表报表导出'!$D:$D=$A648),'2-1 采购订单物料明细表报表导出'!$H:$H,0))</f>
        <v>0</v>
      </c>
    </row>
    <row r="649" ht="16.5" spans="1:15">
      <c r="A649" s="17" t="s">
        <v>4051</v>
      </c>
      <c r="B649" s="47" t="s">
        <v>1771</v>
      </c>
      <c r="C649" s="48" t="s">
        <v>1772</v>
      </c>
      <c r="D649" s="46" cm="1">
        <f t="array" ref="D649">SUM(IF((LEFT('2-1 采购订单物料明细表报表导出'!$K:$K,7)=D$1)*('2-1 采购订单物料明细表报表导出'!$D:$D=$A649),'2-1 采购订单物料明细表报表导出'!$H:$H,0))</f>
        <v>0</v>
      </c>
      <c r="E649" s="46" cm="1">
        <f t="array" ref="E649">SUM(IF((LEFT('2-1 采购订单物料明细表报表导出'!$K:$K,7)=E$1)*('2-1 采购订单物料明细表报表导出'!$D:$D=$A649),'2-1 采购订单物料明细表报表导出'!$H:$H,0))</f>
        <v>0</v>
      </c>
      <c r="F649" s="46" cm="1">
        <f t="array" ref="F649">SUM(IF((LEFT('2-1 采购订单物料明细表报表导出'!$K:$K,7)=F$1)*('2-1 采购订单物料明细表报表导出'!$D:$D=$A649),'2-1 采购订单物料明细表报表导出'!$H:$H,0))</f>
        <v>0</v>
      </c>
      <c r="G649" s="46" cm="1">
        <f t="array" ref="G649">SUM(IF((LEFT('2-1 采购订单物料明细表报表导出'!$K:$K,7)=G$1)*('2-1 采购订单物料明细表报表导出'!$D:$D=$A649),'2-1 采购订单物料明细表报表导出'!$H:$H,0))</f>
        <v>0</v>
      </c>
      <c r="H649" s="46" cm="1">
        <f t="array" ref="H649">SUM(IF((LEFT('2-1 采购订单物料明细表报表导出'!$K:$K,7)=H$1)*('2-1 采购订单物料明细表报表导出'!$D:$D=$A649),'2-1 采购订单物料明细表报表导出'!$H:$H,0))</f>
        <v>0</v>
      </c>
      <c r="I649" s="46" cm="1">
        <f t="array" ref="I649">SUM(IF((LEFT('2-1 采购订单物料明细表报表导出'!$K:$K,7)=I$1)*('2-1 采购订单物料明细表报表导出'!$D:$D=$A649),'2-1 采购订单物料明细表报表导出'!$H:$H,0))</f>
        <v>0</v>
      </c>
      <c r="J649" s="46" cm="1">
        <f t="array" ref="J649">SUM(IF((LEFT('2-1 采购订单物料明细表报表导出'!$K:$K,7)=J$1)*('2-1 采购订单物料明细表报表导出'!$D:$D=$A649),'2-1 采购订单物料明细表报表导出'!$H:$H,0))</f>
        <v>0</v>
      </c>
      <c r="K649" s="46" cm="1">
        <f t="array" ref="K649">SUM(IF((LEFT('2-1 采购订单物料明细表报表导出'!$K:$K,7)=K$1)*('2-1 采购订单物料明细表报表导出'!$D:$D=$A649),'2-1 采购订单物料明细表报表导出'!$H:$H,0))</f>
        <v>0</v>
      </c>
      <c r="L649" s="46" cm="1">
        <f t="array" ref="L649">SUM(IF((LEFT('2-1 采购订单物料明细表报表导出'!$K:$K,7)=L$1)*('2-1 采购订单物料明细表报表导出'!$D:$D=$A649),'2-1 采购订单物料明细表报表导出'!$H:$H,0))</f>
        <v>0</v>
      </c>
      <c r="M649" s="46" cm="1">
        <f t="array" ref="M649">SUM(IF((LEFT('2-1 采购订单物料明细表报表导出'!$K:$K,7)=M$1)*('2-1 采购订单物料明细表报表导出'!$D:$D=$A649),'2-1 采购订单物料明细表报表导出'!$H:$H,0))</f>
        <v>0</v>
      </c>
      <c r="N649" s="46" cm="1">
        <f t="array" ref="N649">SUM(IF((LEFT('2-1 采购订单物料明细表报表导出'!$K:$K,7)=N$1)*('2-1 采购订单物料明细表报表导出'!$D:$D=$A649),'2-1 采购订单物料明细表报表导出'!$H:$H,0))</f>
        <v>0</v>
      </c>
      <c r="O649" s="46" cm="1">
        <f t="array" ref="O649">SUM(IF((LEFT('2-1 采购订单物料明细表报表导出'!$K:$K,7)=O$1)*('2-1 采购订单物料明细表报表导出'!$D:$D=$A649),'2-1 采购订单物料明细表报表导出'!$H:$H,0))</f>
        <v>0</v>
      </c>
    </row>
    <row r="650" ht="16.5" spans="1:15">
      <c r="A650" s="17" t="s">
        <v>4052</v>
      </c>
      <c r="B650" s="47" t="s">
        <v>1771</v>
      </c>
      <c r="C650" s="48" t="s">
        <v>1772</v>
      </c>
      <c r="D650" s="46" cm="1">
        <f t="array" ref="D650">SUM(IF((LEFT('2-1 采购订单物料明细表报表导出'!$K:$K,7)=D$1)*('2-1 采购订单物料明细表报表导出'!$D:$D=$A650),'2-1 采购订单物料明细表报表导出'!$H:$H,0))</f>
        <v>0</v>
      </c>
      <c r="E650" s="46" cm="1">
        <f t="array" ref="E650">SUM(IF((LEFT('2-1 采购订单物料明细表报表导出'!$K:$K,7)=E$1)*('2-1 采购订单物料明细表报表导出'!$D:$D=$A650),'2-1 采购订单物料明细表报表导出'!$H:$H,0))</f>
        <v>0</v>
      </c>
      <c r="F650" s="46" cm="1">
        <f t="array" ref="F650">SUM(IF((LEFT('2-1 采购订单物料明细表报表导出'!$K:$K,7)=F$1)*('2-1 采购订单物料明细表报表导出'!$D:$D=$A650),'2-1 采购订单物料明细表报表导出'!$H:$H,0))</f>
        <v>0</v>
      </c>
      <c r="G650" s="46" cm="1">
        <f t="array" ref="G650">SUM(IF((LEFT('2-1 采购订单物料明细表报表导出'!$K:$K,7)=G$1)*('2-1 采购订单物料明细表报表导出'!$D:$D=$A650),'2-1 采购订单物料明细表报表导出'!$H:$H,0))</f>
        <v>0</v>
      </c>
      <c r="H650" s="46" cm="1">
        <f t="array" ref="H650">SUM(IF((LEFT('2-1 采购订单物料明细表报表导出'!$K:$K,7)=H$1)*('2-1 采购订单物料明细表报表导出'!$D:$D=$A650),'2-1 采购订单物料明细表报表导出'!$H:$H,0))</f>
        <v>0</v>
      </c>
      <c r="I650" s="46" cm="1">
        <f t="array" ref="I650">SUM(IF((LEFT('2-1 采购订单物料明细表报表导出'!$K:$K,7)=I$1)*('2-1 采购订单物料明细表报表导出'!$D:$D=$A650),'2-1 采购订单物料明细表报表导出'!$H:$H,0))</f>
        <v>0</v>
      </c>
      <c r="J650" s="46" cm="1">
        <f t="array" ref="J650">SUM(IF((LEFT('2-1 采购订单物料明细表报表导出'!$K:$K,7)=J$1)*('2-1 采购订单物料明细表报表导出'!$D:$D=$A650),'2-1 采购订单物料明细表报表导出'!$H:$H,0))</f>
        <v>0</v>
      </c>
      <c r="K650" s="46" cm="1">
        <f t="array" ref="K650">SUM(IF((LEFT('2-1 采购订单物料明细表报表导出'!$K:$K,7)=K$1)*('2-1 采购订单物料明细表报表导出'!$D:$D=$A650),'2-1 采购订单物料明细表报表导出'!$H:$H,0))</f>
        <v>0</v>
      </c>
      <c r="L650" s="46" cm="1">
        <f t="array" ref="L650">SUM(IF((LEFT('2-1 采购订单物料明细表报表导出'!$K:$K,7)=L$1)*('2-1 采购订单物料明细表报表导出'!$D:$D=$A650),'2-1 采购订单物料明细表报表导出'!$H:$H,0))</f>
        <v>0</v>
      </c>
      <c r="M650" s="46" cm="1">
        <f t="array" ref="M650">SUM(IF((LEFT('2-1 采购订单物料明细表报表导出'!$K:$K,7)=M$1)*('2-1 采购订单物料明细表报表导出'!$D:$D=$A650),'2-1 采购订单物料明细表报表导出'!$H:$H,0))</f>
        <v>0</v>
      </c>
      <c r="N650" s="46" cm="1">
        <f t="array" ref="N650">SUM(IF((LEFT('2-1 采购订单物料明细表报表导出'!$K:$K,7)=N$1)*('2-1 采购订单物料明细表报表导出'!$D:$D=$A650),'2-1 采购订单物料明细表报表导出'!$H:$H,0))</f>
        <v>0</v>
      </c>
      <c r="O650" s="46" cm="1">
        <f t="array" ref="O650">SUM(IF((LEFT('2-1 采购订单物料明细表报表导出'!$K:$K,7)=O$1)*('2-1 采购订单物料明细表报表导出'!$D:$D=$A650),'2-1 采购订单物料明细表报表导出'!$H:$H,0))</f>
        <v>0</v>
      </c>
    </row>
    <row r="651" ht="16.5" spans="1:15">
      <c r="A651" s="49" t="s">
        <v>4053</v>
      </c>
      <c r="B651" s="47" t="s">
        <v>1784</v>
      </c>
      <c r="C651" s="48" t="s">
        <v>1785</v>
      </c>
      <c r="D651" s="46" cm="1">
        <f t="array" ref="D651">SUM(IF((LEFT('2-1 采购订单物料明细表报表导出'!$K:$K,7)=D$1)*('2-1 采购订单物料明细表报表导出'!$D:$D=$A651),'2-1 采购订单物料明细表报表导出'!$H:$H,0))</f>
        <v>0</v>
      </c>
      <c r="E651" s="46" cm="1">
        <f t="array" ref="E651">SUM(IF((LEFT('2-1 采购订单物料明细表报表导出'!$K:$K,7)=E$1)*('2-1 采购订单物料明细表报表导出'!$D:$D=$A651),'2-1 采购订单物料明细表报表导出'!$H:$H,0))</f>
        <v>0</v>
      </c>
      <c r="F651" s="46" cm="1">
        <f t="array" ref="F651">SUM(IF((LEFT('2-1 采购订单物料明细表报表导出'!$K:$K,7)=F$1)*('2-1 采购订单物料明细表报表导出'!$D:$D=$A651),'2-1 采购订单物料明细表报表导出'!$H:$H,0))</f>
        <v>0</v>
      </c>
      <c r="G651" s="46" cm="1">
        <f t="array" ref="G651">SUM(IF((LEFT('2-1 采购订单物料明细表报表导出'!$K:$K,7)=G$1)*('2-1 采购订单物料明细表报表导出'!$D:$D=$A651),'2-1 采购订单物料明细表报表导出'!$H:$H,0))</f>
        <v>0</v>
      </c>
      <c r="H651" s="46" cm="1">
        <f t="array" ref="H651">SUM(IF((LEFT('2-1 采购订单物料明细表报表导出'!$K:$K,7)=H$1)*('2-1 采购订单物料明细表报表导出'!$D:$D=$A651),'2-1 采购订单物料明细表报表导出'!$H:$H,0))</f>
        <v>0</v>
      </c>
      <c r="I651" s="46" cm="1">
        <f t="array" ref="I651">SUM(IF((LEFT('2-1 采购订单物料明细表报表导出'!$K:$K,7)=I$1)*('2-1 采购订单物料明细表报表导出'!$D:$D=$A651),'2-1 采购订单物料明细表报表导出'!$H:$H,0))</f>
        <v>0</v>
      </c>
      <c r="J651" s="46" cm="1">
        <f t="array" ref="J651">SUM(IF((LEFT('2-1 采购订单物料明细表报表导出'!$K:$K,7)=J$1)*('2-1 采购订单物料明细表报表导出'!$D:$D=$A651),'2-1 采购订单物料明细表报表导出'!$H:$H,0))</f>
        <v>0</v>
      </c>
      <c r="K651" s="46" cm="1">
        <f t="array" ref="K651">SUM(IF((LEFT('2-1 采购订单物料明细表报表导出'!$K:$K,7)=K$1)*('2-1 采购订单物料明细表报表导出'!$D:$D=$A651),'2-1 采购订单物料明细表报表导出'!$H:$H,0))</f>
        <v>0</v>
      </c>
      <c r="L651" s="46" cm="1">
        <f t="array" ref="L651">SUM(IF((LEFT('2-1 采购订单物料明细表报表导出'!$K:$K,7)=L$1)*('2-1 采购订单物料明细表报表导出'!$D:$D=$A651),'2-1 采购订单物料明细表报表导出'!$H:$H,0))</f>
        <v>0</v>
      </c>
      <c r="M651" s="46" cm="1">
        <f t="array" ref="M651">SUM(IF((LEFT('2-1 采购订单物料明细表报表导出'!$K:$K,7)=M$1)*('2-1 采购订单物料明细表报表导出'!$D:$D=$A651),'2-1 采购订单物料明细表报表导出'!$H:$H,0))</f>
        <v>0</v>
      </c>
      <c r="N651" s="46" cm="1">
        <f t="array" ref="N651">SUM(IF((LEFT('2-1 采购订单物料明细表报表导出'!$K:$K,7)=N$1)*('2-1 采购订单物料明细表报表导出'!$D:$D=$A651),'2-1 采购订单物料明细表报表导出'!$H:$H,0))</f>
        <v>0</v>
      </c>
      <c r="O651" s="46" cm="1">
        <f t="array" ref="O651">SUM(IF((LEFT('2-1 采购订单物料明细表报表导出'!$K:$K,7)=O$1)*('2-1 采购订单物料明细表报表导出'!$D:$D=$A651),'2-1 采购订单物料明细表报表导出'!$H:$H,0))</f>
        <v>0</v>
      </c>
    </row>
    <row r="652" ht="16.5" spans="1:15">
      <c r="A652" s="49" t="s">
        <v>4054</v>
      </c>
      <c r="B652" s="47" t="s">
        <v>1784</v>
      </c>
      <c r="C652" s="48" t="s">
        <v>1785</v>
      </c>
      <c r="D652" s="46" cm="1">
        <f t="array" ref="D652">SUM(IF((LEFT('2-1 采购订单物料明细表报表导出'!$K:$K,7)=D$1)*('2-1 采购订单物料明细表报表导出'!$D:$D=$A652),'2-1 采购订单物料明细表报表导出'!$H:$H,0))</f>
        <v>0</v>
      </c>
      <c r="E652" s="46" cm="1">
        <f t="array" ref="E652">SUM(IF((LEFT('2-1 采购订单物料明细表报表导出'!$K:$K,7)=E$1)*('2-1 采购订单物料明细表报表导出'!$D:$D=$A652),'2-1 采购订单物料明细表报表导出'!$H:$H,0))</f>
        <v>0</v>
      </c>
      <c r="F652" s="46" cm="1">
        <f t="array" ref="F652">SUM(IF((LEFT('2-1 采购订单物料明细表报表导出'!$K:$K,7)=F$1)*('2-1 采购订单物料明细表报表导出'!$D:$D=$A652),'2-1 采购订单物料明细表报表导出'!$H:$H,0))</f>
        <v>0</v>
      </c>
      <c r="G652" s="46" cm="1">
        <f t="array" ref="G652">SUM(IF((LEFT('2-1 采购订单物料明细表报表导出'!$K:$K,7)=G$1)*('2-1 采购订单物料明细表报表导出'!$D:$D=$A652),'2-1 采购订单物料明细表报表导出'!$H:$H,0))</f>
        <v>0</v>
      </c>
      <c r="H652" s="46" cm="1">
        <f t="array" ref="H652">SUM(IF((LEFT('2-1 采购订单物料明细表报表导出'!$K:$K,7)=H$1)*('2-1 采购订单物料明细表报表导出'!$D:$D=$A652),'2-1 采购订单物料明细表报表导出'!$H:$H,0))</f>
        <v>0</v>
      </c>
      <c r="I652" s="46" cm="1">
        <f t="array" ref="I652">SUM(IF((LEFT('2-1 采购订单物料明细表报表导出'!$K:$K,7)=I$1)*('2-1 采购订单物料明细表报表导出'!$D:$D=$A652),'2-1 采购订单物料明细表报表导出'!$H:$H,0))</f>
        <v>0</v>
      </c>
      <c r="J652" s="46" cm="1">
        <f t="array" ref="J652">SUM(IF((LEFT('2-1 采购订单物料明细表报表导出'!$K:$K,7)=J$1)*('2-1 采购订单物料明细表报表导出'!$D:$D=$A652),'2-1 采购订单物料明细表报表导出'!$H:$H,0))</f>
        <v>0</v>
      </c>
      <c r="K652" s="46" cm="1">
        <f t="array" ref="K652">SUM(IF((LEFT('2-1 采购订单物料明细表报表导出'!$K:$K,7)=K$1)*('2-1 采购订单物料明细表报表导出'!$D:$D=$A652),'2-1 采购订单物料明细表报表导出'!$H:$H,0))</f>
        <v>0</v>
      </c>
      <c r="L652" s="46" cm="1">
        <f t="array" ref="L652">SUM(IF((LEFT('2-1 采购订单物料明细表报表导出'!$K:$K,7)=L$1)*('2-1 采购订单物料明细表报表导出'!$D:$D=$A652),'2-1 采购订单物料明细表报表导出'!$H:$H,0))</f>
        <v>0</v>
      </c>
      <c r="M652" s="46" cm="1">
        <f t="array" ref="M652">SUM(IF((LEFT('2-1 采购订单物料明细表报表导出'!$K:$K,7)=M$1)*('2-1 采购订单物料明细表报表导出'!$D:$D=$A652),'2-1 采购订单物料明细表报表导出'!$H:$H,0))</f>
        <v>0</v>
      </c>
      <c r="N652" s="46" cm="1">
        <f t="array" ref="N652">SUM(IF((LEFT('2-1 采购订单物料明细表报表导出'!$K:$K,7)=N$1)*('2-1 采购订单物料明细表报表导出'!$D:$D=$A652),'2-1 采购订单物料明细表报表导出'!$H:$H,0))</f>
        <v>0</v>
      </c>
      <c r="O652" s="46" cm="1">
        <f t="array" ref="O652">SUM(IF((LEFT('2-1 采购订单物料明细表报表导出'!$K:$K,7)=O$1)*('2-1 采购订单物料明细表报表导出'!$D:$D=$A652),'2-1 采购订单物料明细表报表导出'!$H:$H,0))</f>
        <v>0</v>
      </c>
    </row>
    <row r="653" ht="16.5" spans="1:15">
      <c r="A653" s="17" t="s">
        <v>4055</v>
      </c>
      <c r="B653" s="47" t="s">
        <v>1784</v>
      </c>
      <c r="C653" s="48" t="s">
        <v>1785</v>
      </c>
      <c r="D653" s="46" cm="1">
        <f t="array" ref="D653">SUM(IF((LEFT('2-1 采购订单物料明细表报表导出'!$K:$K,7)=D$1)*('2-1 采购订单物料明细表报表导出'!$D:$D=$A653),'2-1 采购订单物料明细表报表导出'!$H:$H,0))</f>
        <v>0</v>
      </c>
      <c r="E653" s="46" cm="1">
        <f t="array" ref="E653">SUM(IF((LEFT('2-1 采购订单物料明细表报表导出'!$K:$K,7)=E$1)*('2-1 采购订单物料明细表报表导出'!$D:$D=$A653),'2-1 采购订单物料明细表报表导出'!$H:$H,0))</f>
        <v>0</v>
      </c>
      <c r="F653" s="46" cm="1">
        <f t="array" ref="F653">SUM(IF((LEFT('2-1 采购订单物料明细表报表导出'!$K:$K,7)=F$1)*('2-1 采购订单物料明细表报表导出'!$D:$D=$A653),'2-1 采购订单物料明细表报表导出'!$H:$H,0))</f>
        <v>0</v>
      </c>
      <c r="G653" s="46" cm="1">
        <f t="array" ref="G653">SUM(IF((LEFT('2-1 采购订单物料明细表报表导出'!$K:$K,7)=G$1)*('2-1 采购订单物料明细表报表导出'!$D:$D=$A653),'2-1 采购订单物料明细表报表导出'!$H:$H,0))</f>
        <v>0</v>
      </c>
      <c r="H653" s="46" cm="1">
        <f t="array" ref="H653">SUM(IF((LEFT('2-1 采购订单物料明细表报表导出'!$K:$K,7)=H$1)*('2-1 采购订单物料明细表报表导出'!$D:$D=$A653),'2-1 采购订单物料明细表报表导出'!$H:$H,0))</f>
        <v>0</v>
      </c>
      <c r="I653" s="46" cm="1">
        <f t="array" ref="I653">SUM(IF((LEFT('2-1 采购订单物料明细表报表导出'!$K:$K,7)=I$1)*('2-1 采购订单物料明细表报表导出'!$D:$D=$A653),'2-1 采购订单物料明细表报表导出'!$H:$H,0))</f>
        <v>0</v>
      </c>
      <c r="J653" s="46" cm="1">
        <f t="array" ref="J653">SUM(IF((LEFT('2-1 采购订单物料明细表报表导出'!$K:$K,7)=J$1)*('2-1 采购订单物料明细表报表导出'!$D:$D=$A653),'2-1 采购订单物料明细表报表导出'!$H:$H,0))</f>
        <v>0</v>
      </c>
      <c r="K653" s="46" cm="1">
        <f t="array" ref="K653">SUM(IF((LEFT('2-1 采购订单物料明细表报表导出'!$K:$K,7)=K$1)*('2-1 采购订单物料明细表报表导出'!$D:$D=$A653),'2-1 采购订单物料明细表报表导出'!$H:$H,0))</f>
        <v>0</v>
      </c>
      <c r="L653" s="46" cm="1">
        <f t="array" ref="L653">SUM(IF((LEFT('2-1 采购订单物料明细表报表导出'!$K:$K,7)=L$1)*('2-1 采购订单物料明细表报表导出'!$D:$D=$A653),'2-1 采购订单物料明细表报表导出'!$H:$H,0))</f>
        <v>0</v>
      </c>
      <c r="M653" s="46" cm="1">
        <f t="array" ref="M653">SUM(IF((LEFT('2-1 采购订单物料明细表报表导出'!$K:$K,7)=M$1)*('2-1 采购订单物料明细表报表导出'!$D:$D=$A653),'2-1 采购订单物料明细表报表导出'!$H:$H,0))</f>
        <v>0</v>
      </c>
      <c r="N653" s="46" cm="1">
        <f t="array" ref="N653">SUM(IF((LEFT('2-1 采购订单物料明细表报表导出'!$K:$K,7)=N$1)*('2-1 采购订单物料明细表报表导出'!$D:$D=$A653),'2-1 采购订单物料明细表报表导出'!$H:$H,0))</f>
        <v>0</v>
      </c>
      <c r="O653" s="46" cm="1">
        <f t="array" ref="O653">SUM(IF((LEFT('2-1 采购订单物料明细表报表导出'!$K:$K,7)=O$1)*('2-1 采购订单物料明细表报表导出'!$D:$D=$A653),'2-1 采购订单物料明细表报表导出'!$H:$H,0))</f>
        <v>0</v>
      </c>
    </row>
    <row r="654" ht="16.5" spans="1:15">
      <c r="A654" s="49" t="s">
        <v>4056</v>
      </c>
      <c r="B654" s="47" t="s">
        <v>1784</v>
      </c>
      <c r="C654" s="48" t="s">
        <v>1785</v>
      </c>
      <c r="D654" s="46" cm="1">
        <f t="array" ref="D654">SUM(IF((LEFT('2-1 采购订单物料明细表报表导出'!$K:$K,7)=D$1)*('2-1 采购订单物料明细表报表导出'!$D:$D=$A654),'2-1 采购订单物料明细表报表导出'!$H:$H,0))</f>
        <v>0</v>
      </c>
      <c r="E654" s="46" cm="1">
        <f t="array" ref="E654">SUM(IF((LEFT('2-1 采购订单物料明细表报表导出'!$K:$K,7)=E$1)*('2-1 采购订单物料明细表报表导出'!$D:$D=$A654),'2-1 采购订单物料明细表报表导出'!$H:$H,0))</f>
        <v>0</v>
      </c>
      <c r="F654" s="46" cm="1">
        <f t="array" ref="F654">SUM(IF((LEFT('2-1 采购订单物料明细表报表导出'!$K:$K,7)=F$1)*('2-1 采购订单物料明细表报表导出'!$D:$D=$A654),'2-1 采购订单物料明细表报表导出'!$H:$H,0))</f>
        <v>0</v>
      </c>
      <c r="G654" s="46" cm="1">
        <f t="array" ref="G654">SUM(IF((LEFT('2-1 采购订单物料明细表报表导出'!$K:$K,7)=G$1)*('2-1 采购订单物料明细表报表导出'!$D:$D=$A654),'2-1 采购订单物料明细表报表导出'!$H:$H,0))</f>
        <v>0</v>
      </c>
      <c r="H654" s="46" cm="1">
        <f t="array" ref="H654">SUM(IF((LEFT('2-1 采购订单物料明细表报表导出'!$K:$K,7)=H$1)*('2-1 采购订单物料明细表报表导出'!$D:$D=$A654),'2-1 采购订单物料明细表报表导出'!$H:$H,0))</f>
        <v>0</v>
      </c>
      <c r="I654" s="46" cm="1">
        <f t="array" ref="I654">SUM(IF((LEFT('2-1 采购订单物料明细表报表导出'!$K:$K,7)=I$1)*('2-1 采购订单物料明细表报表导出'!$D:$D=$A654),'2-1 采购订单物料明细表报表导出'!$H:$H,0))</f>
        <v>0</v>
      </c>
      <c r="J654" s="46" cm="1">
        <f t="array" ref="J654">SUM(IF((LEFT('2-1 采购订单物料明细表报表导出'!$K:$K,7)=J$1)*('2-1 采购订单物料明细表报表导出'!$D:$D=$A654),'2-1 采购订单物料明细表报表导出'!$H:$H,0))</f>
        <v>0</v>
      </c>
      <c r="K654" s="46" cm="1">
        <f t="array" ref="K654">SUM(IF((LEFT('2-1 采购订单物料明细表报表导出'!$K:$K,7)=K$1)*('2-1 采购订单物料明细表报表导出'!$D:$D=$A654),'2-1 采购订单物料明细表报表导出'!$H:$H,0))</f>
        <v>0</v>
      </c>
      <c r="L654" s="46" cm="1">
        <f t="array" ref="L654">SUM(IF((LEFT('2-1 采购订单物料明细表报表导出'!$K:$K,7)=L$1)*('2-1 采购订单物料明细表报表导出'!$D:$D=$A654),'2-1 采购订单物料明细表报表导出'!$H:$H,0))</f>
        <v>0</v>
      </c>
      <c r="M654" s="46" cm="1">
        <f t="array" ref="M654">SUM(IF((LEFT('2-1 采购订单物料明细表报表导出'!$K:$K,7)=M$1)*('2-1 采购订单物料明细表报表导出'!$D:$D=$A654),'2-1 采购订单物料明细表报表导出'!$H:$H,0))</f>
        <v>0</v>
      </c>
      <c r="N654" s="46" cm="1">
        <f t="array" ref="N654">SUM(IF((LEFT('2-1 采购订单物料明细表报表导出'!$K:$K,7)=N$1)*('2-1 采购订单物料明细表报表导出'!$D:$D=$A654),'2-1 采购订单物料明细表报表导出'!$H:$H,0))</f>
        <v>0</v>
      </c>
      <c r="O654" s="46" cm="1">
        <f t="array" ref="O654">SUM(IF((LEFT('2-1 采购订单物料明细表报表导出'!$K:$K,7)=O$1)*('2-1 采购订单物料明细表报表导出'!$D:$D=$A654),'2-1 采购订单物料明细表报表导出'!$H:$H,0))</f>
        <v>0</v>
      </c>
    </row>
    <row r="655" ht="16.5" spans="1:15">
      <c r="A655" s="49" t="s">
        <v>4057</v>
      </c>
      <c r="B655" s="47" t="s">
        <v>1784</v>
      </c>
      <c r="C655" s="48" t="s">
        <v>1785</v>
      </c>
      <c r="D655" s="46" cm="1">
        <f t="array" ref="D655">SUM(IF((LEFT('2-1 采购订单物料明细表报表导出'!$K:$K,7)=D$1)*('2-1 采购订单物料明细表报表导出'!$D:$D=$A655),'2-1 采购订单物料明细表报表导出'!$H:$H,0))</f>
        <v>0</v>
      </c>
      <c r="E655" s="46" cm="1">
        <f t="array" ref="E655">SUM(IF((LEFT('2-1 采购订单物料明细表报表导出'!$K:$K,7)=E$1)*('2-1 采购订单物料明细表报表导出'!$D:$D=$A655),'2-1 采购订单物料明细表报表导出'!$H:$H,0))</f>
        <v>0</v>
      </c>
      <c r="F655" s="46" cm="1">
        <f t="array" ref="F655">SUM(IF((LEFT('2-1 采购订单物料明细表报表导出'!$K:$K,7)=F$1)*('2-1 采购订单物料明细表报表导出'!$D:$D=$A655),'2-1 采购订单物料明细表报表导出'!$H:$H,0))</f>
        <v>0</v>
      </c>
      <c r="G655" s="46" cm="1">
        <f t="array" ref="G655">SUM(IF((LEFT('2-1 采购订单物料明细表报表导出'!$K:$K,7)=G$1)*('2-1 采购订单物料明细表报表导出'!$D:$D=$A655),'2-1 采购订单物料明细表报表导出'!$H:$H,0))</f>
        <v>0</v>
      </c>
      <c r="H655" s="46" cm="1">
        <f t="array" ref="H655">SUM(IF((LEFT('2-1 采购订单物料明细表报表导出'!$K:$K,7)=H$1)*('2-1 采购订单物料明细表报表导出'!$D:$D=$A655),'2-1 采购订单物料明细表报表导出'!$H:$H,0))</f>
        <v>0</v>
      </c>
      <c r="I655" s="46" cm="1">
        <f t="array" ref="I655">SUM(IF((LEFT('2-1 采购订单物料明细表报表导出'!$K:$K,7)=I$1)*('2-1 采购订单物料明细表报表导出'!$D:$D=$A655),'2-1 采购订单物料明细表报表导出'!$H:$H,0))</f>
        <v>0</v>
      </c>
      <c r="J655" s="46" cm="1">
        <f t="array" ref="J655">SUM(IF((LEFT('2-1 采购订单物料明细表报表导出'!$K:$K,7)=J$1)*('2-1 采购订单物料明细表报表导出'!$D:$D=$A655),'2-1 采购订单物料明细表报表导出'!$H:$H,0))</f>
        <v>0</v>
      </c>
      <c r="K655" s="46" cm="1">
        <f t="array" ref="K655">SUM(IF((LEFT('2-1 采购订单物料明细表报表导出'!$K:$K,7)=K$1)*('2-1 采购订单物料明细表报表导出'!$D:$D=$A655),'2-1 采购订单物料明细表报表导出'!$H:$H,0))</f>
        <v>0</v>
      </c>
      <c r="L655" s="46" cm="1">
        <f t="array" ref="L655">SUM(IF((LEFT('2-1 采购订单物料明细表报表导出'!$K:$K,7)=L$1)*('2-1 采购订单物料明细表报表导出'!$D:$D=$A655),'2-1 采购订单物料明细表报表导出'!$H:$H,0))</f>
        <v>0</v>
      </c>
      <c r="M655" s="46" cm="1">
        <f t="array" ref="M655">SUM(IF((LEFT('2-1 采购订单物料明细表报表导出'!$K:$K,7)=M$1)*('2-1 采购订单物料明细表报表导出'!$D:$D=$A655),'2-1 采购订单物料明细表报表导出'!$H:$H,0))</f>
        <v>0</v>
      </c>
      <c r="N655" s="46" cm="1">
        <f t="array" ref="N655">SUM(IF((LEFT('2-1 采购订单物料明细表报表导出'!$K:$K,7)=N$1)*('2-1 采购订单物料明细表报表导出'!$D:$D=$A655),'2-1 采购订单物料明细表报表导出'!$H:$H,0))</f>
        <v>0</v>
      </c>
      <c r="O655" s="46" cm="1">
        <f t="array" ref="O655">SUM(IF((LEFT('2-1 采购订单物料明细表报表导出'!$K:$K,7)=O$1)*('2-1 采购订单物料明细表报表导出'!$D:$D=$A655),'2-1 采购订单物料明细表报表导出'!$H:$H,0))</f>
        <v>0</v>
      </c>
    </row>
    <row r="656" ht="16.5" spans="1:15">
      <c r="A656" s="49" t="s">
        <v>4058</v>
      </c>
      <c r="B656" s="47" t="s">
        <v>1784</v>
      </c>
      <c r="C656" s="48" t="s">
        <v>1785</v>
      </c>
      <c r="D656" s="46" cm="1">
        <f t="array" ref="D656">SUM(IF((LEFT('2-1 采购订单物料明细表报表导出'!$K:$K,7)=D$1)*('2-1 采购订单物料明细表报表导出'!$D:$D=$A656),'2-1 采购订单物料明细表报表导出'!$H:$H,0))</f>
        <v>0</v>
      </c>
      <c r="E656" s="46" cm="1">
        <f t="array" ref="E656">SUM(IF((LEFT('2-1 采购订单物料明细表报表导出'!$K:$K,7)=E$1)*('2-1 采购订单物料明细表报表导出'!$D:$D=$A656),'2-1 采购订单物料明细表报表导出'!$H:$H,0))</f>
        <v>0</v>
      </c>
      <c r="F656" s="46" cm="1">
        <f t="array" ref="F656">SUM(IF((LEFT('2-1 采购订单物料明细表报表导出'!$K:$K,7)=F$1)*('2-1 采购订单物料明细表报表导出'!$D:$D=$A656),'2-1 采购订单物料明细表报表导出'!$H:$H,0))</f>
        <v>0</v>
      </c>
      <c r="G656" s="46" cm="1">
        <f t="array" ref="G656">SUM(IF((LEFT('2-1 采购订单物料明细表报表导出'!$K:$K,7)=G$1)*('2-1 采购订单物料明细表报表导出'!$D:$D=$A656),'2-1 采购订单物料明细表报表导出'!$H:$H,0))</f>
        <v>0</v>
      </c>
      <c r="H656" s="46" cm="1">
        <f t="array" ref="H656">SUM(IF((LEFT('2-1 采购订单物料明细表报表导出'!$K:$K,7)=H$1)*('2-1 采购订单物料明细表报表导出'!$D:$D=$A656),'2-1 采购订单物料明细表报表导出'!$H:$H,0))</f>
        <v>0</v>
      </c>
      <c r="I656" s="46" cm="1">
        <f t="array" ref="I656">SUM(IF((LEFT('2-1 采购订单物料明细表报表导出'!$K:$K,7)=I$1)*('2-1 采购订单物料明细表报表导出'!$D:$D=$A656),'2-1 采购订单物料明细表报表导出'!$H:$H,0))</f>
        <v>0</v>
      </c>
      <c r="J656" s="46" cm="1">
        <f t="array" ref="J656">SUM(IF((LEFT('2-1 采购订单物料明细表报表导出'!$K:$K,7)=J$1)*('2-1 采购订单物料明细表报表导出'!$D:$D=$A656),'2-1 采购订单物料明细表报表导出'!$H:$H,0))</f>
        <v>0</v>
      </c>
      <c r="K656" s="46" cm="1">
        <f t="array" ref="K656">SUM(IF((LEFT('2-1 采购订单物料明细表报表导出'!$K:$K,7)=K$1)*('2-1 采购订单物料明细表报表导出'!$D:$D=$A656),'2-1 采购订单物料明细表报表导出'!$H:$H,0))</f>
        <v>0</v>
      </c>
      <c r="L656" s="46" cm="1">
        <f t="array" ref="L656">SUM(IF((LEFT('2-1 采购订单物料明细表报表导出'!$K:$K,7)=L$1)*('2-1 采购订单物料明细表报表导出'!$D:$D=$A656),'2-1 采购订单物料明细表报表导出'!$H:$H,0))</f>
        <v>0</v>
      </c>
      <c r="M656" s="46" cm="1">
        <f t="array" ref="M656">SUM(IF((LEFT('2-1 采购订单物料明细表报表导出'!$K:$K,7)=M$1)*('2-1 采购订单物料明细表报表导出'!$D:$D=$A656),'2-1 采购订单物料明细表报表导出'!$H:$H,0))</f>
        <v>0</v>
      </c>
      <c r="N656" s="46" cm="1">
        <f t="array" ref="N656">SUM(IF((LEFT('2-1 采购订单物料明细表报表导出'!$K:$K,7)=N$1)*('2-1 采购订单物料明细表报表导出'!$D:$D=$A656),'2-1 采购订单物料明细表报表导出'!$H:$H,0))</f>
        <v>0</v>
      </c>
      <c r="O656" s="46" cm="1">
        <f t="array" ref="O656">SUM(IF((LEFT('2-1 采购订单物料明细表报表导出'!$K:$K,7)=O$1)*('2-1 采购订单物料明细表报表导出'!$D:$D=$A656),'2-1 采购订单物料明细表报表导出'!$H:$H,0))</f>
        <v>0</v>
      </c>
    </row>
    <row r="657" ht="16.5" spans="1:15">
      <c r="A657" s="49" t="s">
        <v>4059</v>
      </c>
      <c r="B657" s="47" t="s">
        <v>1784</v>
      </c>
      <c r="C657" s="48" t="s">
        <v>1785</v>
      </c>
      <c r="D657" s="46" cm="1">
        <f t="array" ref="D657">SUM(IF((LEFT('2-1 采购订单物料明细表报表导出'!$K:$K,7)=D$1)*('2-1 采购订单物料明细表报表导出'!$D:$D=$A657),'2-1 采购订单物料明细表报表导出'!$H:$H,0))</f>
        <v>0</v>
      </c>
      <c r="E657" s="46" cm="1">
        <f t="array" ref="E657">SUM(IF((LEFT('2-1 采购订单物料明细表报表导出'!$K:$K,7)=E$1)*('2-1 采购订单物料明细表报表导出'!$D:$D=$A657),'2-1 采购订单物料明细表报表导出'!$H:$H,0))</f>
        <v>0</v>
      </c>
      <c r="F657" s="46" cm="1">
        <f t="array" ref="F657">SUM(IF((LEFT('2-1 采购订单物料明细表报表导出'!$K:$K,7)=F$1)*('2-1 采购订单物料明细表报表导出'!$D:$D=$A657),'2-1 采购订单物料明细表报表导出'!$H:$H,0))</f>
        <v>0</v>
      </c>
      <c r="G657" s="46" cm="1">
        <f t="array" ref="G657">SUM(IF((LEFT('2-1 采购订单物料明细表报表导出'!$K:$K,7)=G$1)*('2-1 采购订单物料明细表报表导出'!$D:$D=$A657),'2-1 采购订单物料明细表报表导出'!$H:$H,0))</f>
        <v>0</v>
      </c>
      <c r="H657" s="46" cm="1">
        <f t="array" ref="H657">SUM(IF((LEFT('2-1 采购订单物料明细表报表导出'!$K:$K,7)=H$1)*('2-1 采购订单物料明细表报表导出'!$D:$D=$A657),'2-1 采购订单物料明细表报表导出'!$H:$H,0))</f>
        <v>0</v>
      </c>
      <c r="I657" s="46" cm="1">
        <f t="array" ref="I657">SUM(IF((LEFT('2-1 采购订单物料明细表报表导出'!$K:$K,7)=I$1)*('2-1 采购订单物料明细表报表导出'!$D:$D=$A657),'2-1 采购订单物料明细表报表导出'!$H:$H,0))</f>
        <v>0</v>
      </c>
      <c r="J657" s="46" cm="1">
        <f t="array" ref="J657">SUM(IF((LEFT('2-1 采购订单物料明细表报表导出'!$K:$K,7)=J$1)*('2-1 采购订单物料明细表报表导出'!$D:$D=$A657),'2-1 采购订单物料明细表报表导出'!$H:$H,0))</f>
        <v>0</v>
      </c>
      <c r="K657" s="46" cm="1">
        <f t="array" ref="K657">SUM(IF((LEFT('2-1 采购订单物料明细表报表导出'!$K:$K,7)=K$1)*('2-1 采购订单物料明细表报表导出'!$D:$D=$A657),'2-1 采购订单物料明细表报表导出'!$H:$H,0))</f>
        <v>0</v>
      </c>
      <c r="L657" s="46" cm="1">
        <f t="array" ref="L657">SUM(IF((LEFT('2-1 采购订单物料明细表报表导出'!$K:$K,7)=L$1)*('2-1 采购订单物料明细表报表导出'!$D:$D=$A657),'2-1 采购订单物料明细表报表导出'!$H:$H,0))</f>
        <v>0</v>
      </c>
      <c r="M657" s="46" cm="1">
        <f t="array" ref="M657">SUM(IF((LEFT('2-1 采购订单物料明细表报表导出'!$K:$K,7)=M$1)*('2-1 采购订单物料明细表报表导出'!$D:$D=$A657),'2-1 采购订单物料明细表报表导出'!$H:$H,0))</f>
        <v>0</v>
      </c>
      <c r="N657" s="46" cm="1">
        <f t="array" ref="N657">SUM(IF((LEFT('2-1 采购订单物料明细表报表导出'!$K:$K,7)=N$1)*('2-1 采购订单物料明细表报表导出'!$D:$D=$A657),'2-1 采购订单物料明细表报表导出'!$H:$H,0))</f>
        <v>0</v>
      </c>
      <c r="O657" s="46" cm="1">
        <f t="array" ref="O657">SUM(IF((LEFT('2-1 采购订单物料明细表报表导出'!$K:$K,7)=O$1)*('2-1 采购订单物料明细表报表导出'!$D:$D=$A657),'2-1 采购订单物料明细表报表导出'!$H:$H,0))</f>
        <v>0</v>
      </c>
    </row>
    <row r="658" ht="16.5" spans="1:15">
      <c r="A658" s="49" t="s">
        <v>4060</v>
      </c>
      <c r="B658" s="47" t="s">
        <v>1784</v>
      </c>
      <c r="C658" s="48" t="s">
        <v>1785</v>
      </c>
      <c r="D658" s="46" cm="1">
        <f t="array" ref="D658">SUM(IF((LEFT('2-1 采购订单物料明细表报表导出'!$K:$K,7)=D$1)*('2-1 采购订单物料明细表报表导出'!$D:$D=$A658),'2-1 采购订单物料明细表报表导出'!$H:$H,0))</f>
        <v>0</v>
      </c>
      <c r="E658" s="46" cm="1">
        <f t="array" ref="E658">SUM(IF((LEFT('2-1 采购订单物料明细表报表导出'!$K:$K,7)=E$1)*('2-1 采购订单物料明细表报表导出'!$D:$D=$A658),'2-1 采购订单物料明细表报表导出'!$H:$H,0))</f>
        <v>0</v>
      </c>
      <c r="F658" s="46" cm="1">
        <f t="array" ref="F658">SUM(IF((LEFT('2-1 采购订单物料明细表报表导出'!$K:$K,7)=F$1)*('2-1 采购订单物料明细表报表导出'!$D:$D=$A658),'2-1 采购订单物料明细表报表导出'!$H:$H,0))</f>
        <v>0</v>
      </c>
      <c r="G658" s="46" cm="1">
        <f t="array" ref="G658">SUM(IF((LEFT('2-1 采购订单物料明细表报表导出'!$K:$K,7)=G$1)*('2-1 采购订单物料明细表报表导出'!$D:$D=$A658),'2-1 采购订单物料明细表报表导出'!$H:$H,0))</f>
        <v>0</v>
      </c>
      <c r="H658" s="46" cm="1">
        <f t="array" ref="H658">SUM(IF((LEFT('2-1 采购订单物料明细表报表导出'!$K:$K,7)=H$1)*('2-1 采购订单物料明细表报表导出'!$D:$D=$A658),'2-1 采购订单物料明细表报表导出'!$H:$H,0))</f>
        <v>0</v>
      </c>
      <c r="I658" s="46" cm="1">
        <f t="array" ref="I658">SUM(IF((LEFT('2-1 采购订单物料明细表报表导出'!$K:$K,7)=I$1)*('2-1 采购订单物料明细表报表导出'!$D:$D=$A658),'2-1 采购订单物料明细表报表导出'!$H:$H,0))</f>
        <v>0</v>
      </c>
      <c r="J658" s="46" cm="1">
        <f t="array" ref="J658">SUM(IF((LEFT('2-1 采购订单物料明细表报表导出'!$K:$K,7)=J$1)*('2-1 采购订单物料明细表报表导出'!$D:$D=$A658),'2-1 采购订单物料明细表报表导出'!$H:$H,0))</f>
        <v>0</v>
      </c>
      <c r="K658" s="46" cm="1">
        <f t="array" ref="K658">SUM(IF((LEFT('2-1 采购订单物料明细表报表导出'!$K:$K,7)=K$1)*('2-1 采购订单物料明细表报表导出'!$D:$D=$A658),'2-1 采购订单物料明细表报表导出'!$H:$H,0))</f>
        <v>0</v>
      </c>
      <c r="L658" s="46" cm="1">
        <f t="array" ref="L658">SUM(IF((LEFT('2-1 采购订单物料明细表报表导出'!$K:$K,7)=L$1)*('2-1 采购订单物料明细表报表导出'!$D:$D=$A658),'2-1 采购订单物料明细表报表导出'!$H:$H,0))</f>
        <v>0</v>
      </c>
      <c r="M658" s="46" cm="1">
        <f t="array" ref="M658">SUM(IF((LEFT('2-1 采购订单物料明细表报表导出'!$K:$K,7)=M$1)*('2-1 采购订单物料明细表报表导出'!$D:$D=$A658),'2-1 采购订单物料明细表报表导出'!$H:$H,0))</f>
        <v>0</v>
      </c>
      <c r="N658" s="46" cm="1">
        <f t="array" ref="N658">SUM(IF((LEFT('2-1 采购订单物料明细表报表导出'!$K:$K,7)=N$1)*('2-1 采购订单物料明细表报表导出'!$D:$D=$A658),'2-1 采购订单物料明细表报表导出'!$H:$H,0))</f>
        <v>0</v>
      </c>
      <c r="O658" s="46" cm="1">
        <f t="array" ref="O658">SUM(IF((LEFT('2-1 采购订单物料明细表报表导出'!$K:$K,7)=O$1)*('2-1 采购订单物料明细表报表导出'!$D:$D=$A658),'2-1 采购订单物料明细表报表导出'!$H:$H,0))</f>
        <v>0</v>
      </c>
    </row>
    <row r="659" ht="16.5" spans="1:15">
      <c r="A659" s="49" t="s">
        <v>4061</v>
      </c>
      <c r="B659" s="47" t="s">
        <v>1784</v>
      </c>
      <c r="C659" s="48" t="s">
        <v>1785</v>
      </c>
      <c r="D659" s="46" cm="1">
        <f t="array" ref="D659">SUM(IF((LEFT('2-1 采购订单物料明细表报表导出'!$K:$K,7)=D$1)*('2-1 采购订单物料明细表报表导出'!$D:$D=$A659),'2-1 采购订单物料明细表报表导出'!$H:$H,0))</f>
        <v>0</v>
      </c>
      <c r="E659" s="46" cm="1">
        <f t="array" ref="E659">SUM(IF((LEFT('2-1 采购订单物料明细表报表导出'!$K:$K,7)=E$1)*('2-1 采购订单物料明细表报表导出'!$D:$D=$A659),'2-1 采购订单物料明细表报表导出'!$H:$H,0))</f>
        <v>0</v>
      </c>
      <c r="F659" s="46" cm="1">
        <f t="array" ref="F659">SUM(IF((LEFT('2-1 采购订单物料明细表报表导出'!$K:$K,7)=F$1)*('2-1 采购订单物料明细表报表导出'!$D:$D=$A659),'2-1 采购订单物料明细表报表导出'!$H:$H,0))</f>
        <v>0</v>
      </c>
      <c r="G659" s="46" cm="1">
        <f t="array" ref="G659">SUM(IF((LEFT('2-1 采购订单物料明细表报表导出'!$K:$K,7)=G$1)*('2-1 采购订单物料明细表报表导出'!$D:$D=$A659),'2-1 采购订单物料明细表报表导出'!$H:$H,0))</f>
        <v>0</v>
      </c>
      <c r="H659" s="46" cm="1">
        <f t="array" ref="H659">SUM(IF((LEFT('2-1 采购订单物料明细表报表导出'!$K:$K,7)=H$1)*('2-1 采购订单物料明细表报表导出'!$D:$D=$A659),'2-1 采购订单物料明细表报表导出'!$H:$H,0))</f>
        <v>0</v>
      </c>
      <c r="I659" s="46" cm="1">
        <f t="array" ref="I659">SUM(IF((LEFT('2-1 采购订单物料明细表报表导出'!$K:$K,7)=I$1)*('2-1 采购订单物料明细表报表导出'!$D:$D=$A659),'2-1 采购订单物料明细表报表导出'!$H:$H,0))</f>
        <v>0</v>
      </c>
      <c r="J659" s="46" cm="1">
        <f t="array" ref="J659">SUM(IF((LEFT('2-1 采购订单物料明细表报表导出'!$K:$K,7)=J$1)*('2-1 采购订单物料明细表报表导出'!$D:$D=$A659),'2-1 采购订单物料明细表报表导出'!$H:$H,0))</f>
        <v>0</v>
      </c>
      <c r="K659" s="46" cm="1">
        <f t="array" ref="K659">SUM(IF((LEFT('2-1 采购订单物料明细表报表导出'!$K:$K,7)=K$1)*('2-1 采购订单物料明细表报表导出'!$D:$D=$A659),'2-1 采购订单物料明细表报表导出'!$H:$H,0))</f>
        <v>0</v>
      </c>
      <c r="L659" s="46" cm="1">
        <f t="array" ref="L659">SUM(IF((LEFT('2-1 采购订单物料明细表报表导出'!$K:$K,7)=L$1)*('2-1 采购订单物料明细表报表导出'!$D:$D=$A659),'2-1 采购订单物料明细表报表导出'!$H:$H,0))</f>
        <v>0</v>
      </c>
      <c r="M659" s="46" cm="1">
        <f t="array" ref="M659">SUM(IF((LEFT('2-1 采购订单物料明细表报表导出'!$K:$K,7)=M$1)*('2-1 采购订单物料明细表报表导出'!$D:$D=$A659),'2-1 采购订单物料明细表报表导出'!$H:$H,0))</f>
        <v>0</v>
      </c>
      <c r="N659" s="46" cm="1">
        <f t="array" ref="N659">SUM(IF((LEFT('2-1 采购订单物料明细表报表导出'!$K:$K,7)=N$1)*('2-1 采购订单物料明细表报表导出'!$D:$D=$A659),'2-1 采购订单物料明细表报表导出'!$H:$H,0))</f>
        <v>0</v>
      </c>
      <c r="O659" s="46" cm="1">
        <f t="array" ref="O659">SUM(IF((LEFT('2-1 采购订单物料明细表报表导出'!$K:$K,7)=O$1)*('2-1 采购订单物料明细表报表导出'!$D:$D=$A659),'2-1 采购订单物料明细表报表导出'!$H:$H,0))</f>
        <v>0</v>
      </c>
    </row>
    <row r="660" ht="16.5" spans="1:15">
      <c r="A660" s="17" t="s">
        <v>4062</v>
      </c>
      <c r="B660" s="47" t="s">
        <v>1784</v>
      </c>
      <c r="C660" s="48" t="s">
        <v>1785</v>
      </c>
      <c r="D660" s="46" cm="1">
        <f t="array" ref="D660">SUM(IF((LEFT('2-1 采购订单物料明细表报表导出'!$K:$K,7)=D$1)*('2-1 采购订单物料明细表报表导出'!$D:$D=$A660),'2-1 采购订单物料明细表报表导出'!$H:$H,0))</f>
        <v>0</v>
      </c>
      <c r="E660" s="46" cm="1">
        <f t="array" ref="E660">SUM(IF((LEFT('2-1 采购订单物料明细表报表导出'!$K:$K,7)=E$1)*('2-1 采购订单物料明细表报表导出'!$D:$D=$A660),'2-1 采购订单物料明细表报表导出'!$H:$H,0))</f>
        <v>0</v>
      </c>
      <c r="F660" s="46" cm="1">
        <f t="array" ref="F660">SUM(IF((LEFT('2-1 采购订单物料明细表报表导出'!$K:$K,7)=F$1)*('2-1 采购订单物料明细表报表导出'!$D:$D=$A660),'2-1 采购订单物料明细表报表导出'!$H:$H,0))</f>
        <v>0</v>
      </c>
      <c r="G660" s="46" cm="1">
        <f t="array" ref="G660">SUM(IF((LEFT('2-1 采购订单物料明细表报表导出'!$K:$K,7)=G$1)*('2-1 采购订单物料明细表报表导出'!$D:$D=$A660),'2-1 采购订单物料明细表报表导出'!$H:$H,0))</f>
        <v>0</v>
      </c>
      <c r="H660" s="46" cm="1">
        <f t="array" ref="H660">SUM(IF((LEFT('2-1 采购订单物料明细表报表导出'!$K:$K,7)=H$1)*('2-1 采购订单物料明细表报表导出'!$D:$D=$A660),'2-1 采购订单物料明细表报表导出'!$H:$H,0))</f>
        <v>0</v>
      </c>
      <c r="I660" s="46" cm="1">
        <f t="array" ref="I660">SUM(IF((LEFT('2-1 采购订单物料明细表报表导出'!$K:$K,7)=I$1)*('2-1 采购订单物料明细表报表导出'!$D:$D=$A660),'2-1 采购订单物料明细表报表导出'!$H:$H,0))</f>
        <v>0</v>
      </c>
      <c r="J660" s="46" cm="1">
        <f t="array" ref="J660">SUM(IF((LEFT('2-1 采购订单物料明细表报表导出'!$K:$K,7)=J$1)*('2-1 采购订单物料明细表报表导出'!$D:$D=$A660),'2-1 采购订单物料明细表报表导出'!$H:$H,0))</f>
        <v>0</v>
      </c>
      <c r="K660" s="46" cm="1">
        <f t="array" ref="K660">SUM(IF((LEFT('2-1 采购订单物料明细表报表导出'!$K:$K,7)=K$1)*('2-1 采购订单物料明细表报表导出'!$D:$D=$A660),'2-1 采购订单物料明细表报表导出'!$H:$H,0))</f>
        <v>0</v>
      </c>
      <c r="L660" s="46" cm="1">
        <f t="array" ref="L660">SUM(IF((LEFT('2-1 采购订单物料明细表报表导出'!$K:$K,7)=L$1)*('2-1 采购订单物料明细表报表导出'!$D:$D=$A660),'2-1 采购订单物料明细表报表导出'!$H:$H,0))</f>
        <v>0</v>
      </c>
      <c r="M660" s="46" cm="1">
        <f t="array" ref="M660">SUM(IF((LEFT('2-1 采购订单物料明细表报表导出'!$K:$K,7)=M$1)*('2-1 采购订单物料明细表报表导出'!$D:$D=$A660),'2-1 采购订单物料明细表报表导出'!$H:$H,0))</f>
        <v>0</v>
      </c>
      <c r="N660" s="46" cm="1">
        <f t="array" ref="N660">SUM(IF((LEFT('2-1 采购订单物料明细表报表导出'!$K:$K,7)=N$1)*('2-1 采购订单物料明细表报表导出'!$D:$D=$A660),'2-1 采购订单物料明细表报表导出'!$H:$H,0))</f>
        <v>0</v>
      </c>
      <c r="O660" s="46" cm="1">
        <f t="array" ref="O660">SUM(IF((LEFT('2-1 采购订单物料明细表报表导出'!$K:$K,7)=O$1)*('2-1 采购订单物料明细表报表导出'!$D:$D=$A660),'2-1 采购订单物料明细表报表导出'!$H:$H,0))</f>
        <v>0</v>
      </c>
    </row>
    <row r="661" ht="16.5" spans="1:15">
      <c r="A661" s="49" t="s">
        <v>4063</v>
      </c>
      <c r="B661" s="47" t="s">
        <v>1784</v>
      </c>
      <c r="C661" s="48" t="s">
        <v>1785</v>
      </c>
      <c r="D661" s="46" cm="1">
        <f t="array" ref="D661">SUM(IF((LEFT('2-1 采购订单物料明细表报表导出'!$K:$K,7)=D$1)*('2-1 采购订单物料明细表报表导出'!$D:$D=$A661),'2-1 采购订单物料明细表报表导出'!$H:$H,0))</f>
        <v>0</v>
      </c>
      <c r="E661" s="46" cm="1">
        <f t="array" ref="E661">SUM(IF((LEFT('2-1 采购订单物料明细表报表导出'!$K:$K,7)=E$1)*('2-1 采购订单物料明细表报表导出'!$D:$D=$A661),'2-1 采购订单物料明细表报表导出'!$H:$H,0))</f>
        <v>0</v>
      </c>
      <c r="F661" s="46" cm="1">
        <f t="array" ref="F661">SUM(IF((LEFT('2-1 采购订单物料明细表报表导出'!$K:$K,7)=F$1)*('2-1 采购订单物料明细表报表导出'!$D:$D=$A661),'2-1 采购订单物料明细表报表导出'!$H:$H,0))</f>
        <v>0</v>
      </c>
      <c r="G661" s="46" cm="1">
        <f t="array" ref="G661">SUM(IF((LEFT('2-1 采购订单物料明细表报表导出'!$K:$K,7)=G$1)*('2-1 采购订单物料明细表报表导出'!$D:$D=$A661),'2-1 采购订单物料明细表报表导出'!$H:$H,0))</f>
        <v>0</v>
      </c>
      <c r="H661" s="46" cm="1">
        <f t="array" ref="H661">SUM(IF((LEFT('2-1 采购订单物料明细表报表导出'!$K:$K,7)=H$1)*('2-1 采购订单物料明细表报表导出'!$D:$D=$A661),'2-1 采购订单物料明细表报表导出'!$H:$H,0))</f>
        <v>0</v>
      </c>
      <c r="I661" s="46" cm="1">
        <f t="array" ref="I661">SUM(IF((LEFT('2-1 采购订单物料明细表报表导出'!$K:$K,7)=I$1)*('2-1 采购订单物料明细表报表导出'!$D:$D=$A661),'2-1 采购订单物料明细表报表导出'!$H:$H,0))</f>
        <v>0</v>
      </c>
      <c r="J661" s="46" cm="1">
        <f t="array" ref="J661">SUM(IF((LEFT('2-1 采购订单物料明细表报表导出'!$K:$K,7)=J$1)*('2-1 采购订单物料明细表报表导出'!$D:$D=$A661),'2-1 采购订单物料明细表报表导出'!$H:$H,0))</f>
        <v>0</v>
      </c>
      <c r="K661" s="46" cm="1">
        <f t="array" ref="K661">SUM(IF((LEFT('2-1 采购订单物料明细表报表导出'!$K:$K,7)=K$1)*('2-1 采购订单物料明细表报表导出'!$D:$D=$A661),'2-1 采购订单物料明细表报表导出'!$H:$H,0))</f>
        <v>0</v>
      </c>
      <c r="L661" s="46" cm="1">
        <f t="array" ref="L661">SUM(IF((LEFT('2-1 采购订单物料明细表报表导出'!$K:$K,7)=L$1)*('2-1 采购订单物料明细表报表导出'!$D:$D=$A661),'2-1 采购订单物料明细表报表导出'!$H:$H,0))</f>
        <v>0</v>
      </c>
      <c r="M661" s="46" cm="1">
        <f t="array" ref="M661">SUM(IF((LEFT('2-1 采购订单物料明细表报表导出'!$K:$K,7)=M$1)*('2-1 采购订单物料明细表报表导出'!$D:$D=$A661),'2-1 采购订单物料明细表报表导出'!$H:$H,0))</f>
        <v>0</v>
      </c>
      <c r="N661" s="46" cm="1">
        <f t="array" ref="N661">SUM(IF((LEFT('2-1 采购订单物料明细表报表导出'!$K:$K,7)=N$1)*('2-1 采购订单物料明细表报表导出'!$D:$D=$A661),'2-1 采购订单物料明细表报表导出'!$H:$H,0))</f>
        <v>0</v>
      </c>
      <c r="O661" s="46" cm="1">
        <f t="array" ref="O661">SUM(IF((LEFT('2-1 采购订单物料明细表报表导出'!$K:$K,7)=O$1)*('2-1 采购订单物料明细表报表导出'!$D:$D=$A661),'2-1 采购订单物料明细表报表导出'!$H:$H,0))</f>
        <v>0</v>
      </c>
    </row>
    <row r="662" ht="16.5" spans="1:15">
      <c r="A662" s="49" t="s">
        <v>4064</v>
      </c>
      <c r="B662" s="47" t="s">
        <v>1784</v>
      </c>
      <c r="C662" s="48" t="s">
        <v>1785</v>
      </c>
      <c r="D662" s="46" cm="1">
        <f t="array" ref="D662">SUM(IF((LEFT('2-1 采购订单物料明细表报表导出'!$K:$K,7)=D$1)*('2-1 采购订单物料明细表报表导出'!$D:$D=$A662),'2-1 采购订单物料明细表报表导出'!$H:$H,0))</f>
        <v>0</v>
      </c>
      <c r="E662" s="46" cm="1">
        <f t="array" ref="E662">SUM(IF((LEFT('2-1 采购订单物料明细表报表导出'!$K:$K,7)=E$1)*('2-1 采购订单物料明细表报表导出'!$D:$D=$A662),'2-1 采购订单物料明细表报表导出'!$H:$H,0))</f>
        <v>0</v>
      </c>
      <c r="F662" s="46" cm="1">
        <f t="array" ref="F662">SUM(IF((LEFT('2-1 采购订单物料明细表报表导出'!$K:$K,7)=F$1)*('2-1 采购订单物料明细表报表导出'!$D:$D=$A662),'2-1 采购订单物料明细表报表导出'!$H:$H,0))</f>
        <v>0</v>
      </c>
      <c r="G662" s="46" cm="1">
        <f t="array" ref="G662">SUM(IF((LEFT('2-1 采购订单物料明细表报表导出'!$K:$K,7)=G$1)*('2-1 采购订单物料明细表报表导出'!$D:$D=$A662),'2-1 采购订单物料明细表报表导出'!$H:$H,0))</f>
        <v>0</v>
      </c>
      <c r="H662" s="46" cm="1">
        <f t="array" ref="H662">SUM(IF((LEFT('2-1 采购订单物料明细表报表导出'!$K:$K,7)=H$1)*('2-1 采购订单物料明细表报表导出'!$D:$D=$A662),'2-1 采购订单物料明细表报表导出'!$H:$H,0))</f>
        <v>0</v>
      </c>
      <c r="I662" s="46" cm="1">
        <f t="array" ref="I662">SUM(IF((LEFT('2-1 采购订单物料明细表报表导出'!$K:$K,7)=I$1)*('2-1 采购订单物料明细表报表导出'!$D:$D=$A662),'2-1 采购订单物料明细表报表导出'!$H:$H,0))</f>
        <v>0</v>
      </c>
      <c r="J662" s="46" cm="1">
        <f t="array" ref="J662">SUM(IF((LEFT('2-1 采购订单物料明细表报表导出'!$K:$K,7)=J$1)*('2-1 采购订单物料明细表报表导出'!$D:$D=$A662),'2-1 采购订单物料明细表报表导出'!$H:$H,0))</f>
        <v>0</v>
      </c>
      <c r="K662" s="46" cm="1">
        <f t="array" ref="K662">SUM(IF((LEFT('2-1 采购订单物料明细表报表导出'!$K:$K,7)=K$1)*('2-1 采购订单物料明细表报表导出'!$D:$D=$A662),'2-1 采购订单物料明细表报表导出'!$H:$H,0))</f>
        <v>0</v>
      </c>
      <c r="L662" s="46" cm="1">
        <f t="array" ref="L662">SUM(IF((LEFT('2-1 采购订单物料明细表报表导出'!$K:$K,7)=L$1)*('2-1 采购订单物料明细表报表导出'!$D:$D=$A662),'2-1 采购订单物料明细表报表导出'!$H:$H,0))</f>
        <v>0</v>
      </c>
      <c r="M662" s="46" cm="1">
        <f t="array" ref="M662">SUM(IF((LEFT('2-1 采购订单物料明细表报表导出'!$K:$K,7)=M$1)*('2-1 采购订单物料明细表报表导出'!$D:$D=$A662),'2-1 采购订单物料明细表报表导出'!$H:$H,0))</f>
        <v>0</v>
      </c>
      <c r="N662" s="46" cm="1">
        <f t="array" ref="N662">SUM(IF((LEFT('2-1 采购订单物料明细表报表导出'!$K:$K,7)=N$1)*('2-1 采购订单物料明细表报表导出'!$D:$D=$A662),'2-1 采购订单物料明细表报表导出'!$H:$H,0))</f>
        <v>0</v>
      </c>
      <c r="O662" s="46" cm="1">
        <f t="array" ref="O662">SUM(IF((LEFT('2-1 采购订单物料明细表报表导出'!$K:$K,7)=O$1)*('2-1 采购订单物料明细表报表导出'!$D:$D=$A662),'2-1 采购订单物料明细表报表导出'!$H:$H,0))</f>
        <v>0</v>
      </c>
    </row>
    <row r="663" ht="16.5" spans="1:15">
      <c r="A663" s="49" t="s">
        <v>4065</v>
      </c>
      <c r="B663" s="47" t="s">
        <v>1784</v>
      </c>
      <c r="C663" s="48" t="s">
        <v>1785</v>
      </c>
      <c r="D663" s="46" cm="1">
        <f t="array" ref="D663">SUM(IF((LEFT('2-1 采购订单物料明细表报表导出'!$K:$K,7)=D$1)*('2-1 采购订单物料明细表报表导出'!$D:$D=$A663),'2-1 采购订单物料明细表报表导出'!$H:$H,0))</f>
        <v>0</v>
      </c>
      <c r="E663" s="46" cm="1">
        <f t="array" ref="E663">SUM(IF((LEFT('2-1 采购订单物料明细表报表导出'!$K:$K,7)=E$1)*('2-1 采购订单物料明细表报表导出'!$D:$D=$A663),'2-1 采购订单物料明细表报表导出'!$H:$H,0))</f>
        <v>0</v>
      </c>
      <c r="F663" s="46" cm="1">
        <f t="array" ref="F663">SUM(IF((LEFT('2-1 采购订单物料明细表报表导出'!$K:$K,7)=F$1)*('2-1 采购订单物料明细表报表导出'!$D:$D=$A663),'2-1 采购订单物料明细表报表导出'!$H:$H,0))</f>
        <v>0</v>
      </c>
      <c r="G663" s="46" cm="1">
        <f t="array" ref="G663">SUM(IF((LEFT('2-1 采购订单物料明细表报表导出'!$K:$K,7)=G$1)*('2-1 采购订单物料明细表报表导出'!$D:$D=$A663),'2-1 采购订单物料明细表报表导出'!$H:$H,0))</f>
        <v>0</v>
      </c>
      <c r="H663" s="46" cm="1">
        <f t="array" ref="H663">SUM(IF((LEFT('2-1 采购订单物料明细表报表导出'!$K:$K,7)=H$1)*('2-1 采购订单物料明细表报表导出'!$D:$D=$A663),'2-1 采购订单物料明细表报表导出'!$H:$H,0))</f>
        <v>0</v>
      </c>
      <c r="I663" s="46" cm="1">
        <f t="array" ref="I663">SUM(IF((LEFT('2-1 采购订单物料明细表报表导出'!$K:$K,7)=I$1)*('2-1 采购订单物料明细表报表导出'!$D:$D=$A663),'2-1 采购订单物料明细表报表导出'!$H:$H,0))</f>
        <v>0</v>
      </c>
      <c r="J663" s="46" cm="1">
        <f t="array" ref="J663">SUM(IF((LEFT('2-1 采购订单物料明细表报表导出'!$K:$K,7)=J$1)*('2-1 采购订单物料明细表报表导出'!$D:$D=$A663),'2-1 采购订单物料明细表报表导出'!$H:$H,0))</f>
        <v>0</v>
      </c>
      <c r="K663" s="46" cm="1">
        <f t="array" ref="K663">SUM(IF((LEFT('2-1 采购订单物料明细表报表导出'!$K:$K,7)=K$1)*('2-1 采购订单物料明细表报表导出'!$D:$D=$A663),'2-1 采购订单物料明细表报表导出'!$H:$H,0))</f>
        <v>0</v>
      </c>
      <c r="L663" s="46" cm="1">
        <f t="array" ref="L663">SUM(IF((LEFT('2-1 采购订单物料明细表报表导出'!$K:$K,7)=L$1)*('2-1 采购订单物料明细表报表导出'!$D:$D=$A663),'2-1 采购订单物料明细表报表导出'!$H:$H,0))</f>
        <v>0</v>
      </c>
      <c r="M663" s="46" cm="1">
        <f t="array" ref="M663">SUM(IF((LEFT('2-1 采购订单物料明细表报表导出'!$K:$K,7)=M$1)*('2-1 采购订单物料明细表报表导出'!$D:$D=$A663),'2-1 采购订单物料明细表报表导出'!$H:$H,0))</f>
        <v>0</v>
      </c>
      <c r="N663" s="46" cm="1">
        <f t="array" ref="N663">SUM(IF((LEFT('2-1 采购订单物料明细表报表导出'!$K:$K,7)=N$1)*('2-1 采购订单物料明细表报表导出'!$D:$D=$A663),'2-1 采购订单物料明细表报表导出'!$H:$H,0))</f>
        <v>0</v>
      </c>
      <c r="O663" s="46" cm="1">
        <f t="array" ref="O663">SUM(IF((LEFT('2-1 采购订单物料明细表报表导出'!$K:$K,7)=O$1)*('2-1 采购订单物料明细表报表导出'!$D:$D=$A663),'2-1 采购订单物料明细表报表导出'!$H:$H,0))</f>
        <v>0</v>
      </c>
    </row>
    <row r="664" ht="16.5" spans="1:15">
      <c r="A664" s="17" t="s">
        <v>4066</v>
      </c>
      <c r="B664" s="47" t="s">
        <v>1784</v>
      </c>
      <c r="C664" s="48" t="s">
        <v>1785</v>
      </c>
      <c r="D664" s="46" cm="1">
        <f t="array" ref="D664">SUM(IF((LEFT('2-1 采购订单物料明细表报表导出'!$K:$K,7)=D$1)*('2-1 采购订单物料明细表报表导出'!$D:$D=$A664),'2-1 采购订单物料明细表报表导出'!$H:$H,0))</f>
        <v>0</v>
      </c>
      <c r="E664" s="46" cm="1">
        <f t="array" ref="E664">SUM(IF((LEFT('2-1 采购订单物料明细表报表导出'!$K:$K,7)=E$1)*('2-1 采购订单物料明细表报表导出'!$D:$D=$A664),'2-1 采购订单物料明细表报表导出'!$H:$H,0))</f>
        <v>0</v>
      </c>
      <c r="F664" s="46" cm="1">
        <f t="array" ref="F664">SUM(IF((LEFT('2-1 采购订单物料明细表报表导出'!$K:$K,7)=F$1)*('2-1 采购订单物料明细表报表导出'!$D:$D=$A664),'2-1 采购订单物料明细表报表导出'!$H:$H,0))</f>
        <v>0</v>
      </c>
      <c r="G664" s="46" cm="1">
        <f t="array" ref="G664">SUM(IF((LEFT('2-1 采购订单物料明细表报表导出'!$K:$K,7)=G$1)*('2-1 采购订单物料明细表报表导出'!$D:$D=$A664),'2-1 采购订单物料明细表报表导出'!$H:$H,0))</f>
        <v>0</v>
      </c>
      <c r="H664" s="46" cm="1">
        <f t="array" ref="H664">SUM(IF((LEFT('2-1 采购订单物料明细表报表导出'!$K:$K,7)=H$1)*('2-1 采购订单物料明细表报表导出'!$D:$D=$A664),'2-1 采购订单物料明细表报表导出'!$H:$H,0))</f>
        <v>0</v>
      </c>
      <c r="I664" s="46" cm="1">
        <f t="array" ref="I664">SUM(IF((LEFT('2-1 采购订单物料明细表报表导出'!$K:$K,7)=I$1)*('2-1 采购订单物料明细表报表导出'!$D:$D=$A664),'2-1 采购订单物料明细表报表导出'!$H:$H,0))</f>
        <v>0</v>
      </c>
      <c r="J664" s="46" cm="1">
        <f t="array" ref="J664">SUM(IF((LEFT('2-1 采购订单物料明细表报表导出'!$K:$K,7)=J$1)*('2-1 采购订单物料明细表报表导出'!$D:$D=$A664),'2-1 采购订单物料明细表报表导出'!$H:$H,0))</f>
        <v>0</v>
      </c>
      <c r="K664" s="46" cm="1">
        <f t="array" ref="K664">SUM(IF((LEFT('2-1 采购订单物料明细表报表导出'!$K:$K,7)=K$1)*('2-1 采购订单物料明细表报表导出'!$D:$D=$A664),'2-1 采购订单物料明细表报表导出'!$H:$H,0))</f>
        <v>0</v>
      </c>
      <c r="L664" s="46" cm="1">
        <f t="array" ref="L664">SUM(IF((LEFT('2-1 采购订单物料明细表报表导出'!$K:$K,7)=L$1)*('2-1 采购订单物料明细表报表导出'!$D:$D=$A664),'2-1 采购订单物料明细表报表导出'!$H:$H,0))</f>
        <v>0</v>
      </c>
      <c r="M664" s="46" cm="1">
        <f t="array" ref="M664">SUM(IF((LEFT('2-1 采购订单物料明细表报表导出'!$K:$K,7)=M$1)*('2-1 采购订单物料明细表报表导出'!$D:$D=$A664),'2-1 采购订单物料明细表报表导出'!$H:$H,0))</f>
        <v>0</v>
      </c>
      <c r="N664" s="46" cm="1">
        <f t="array" ref="N664">SUM(IF((LEFT('2-1 采购订单物料明细表报表导出'!$K:$K,7)=N$1)*('2-1 采购订单物料明细表报表导出'!$D:$D=$A664),'2-1 采购订单物料明细表报表导出'!$H:$H,0))</f>
        <v>0</v>
      </c>
      <c r="O664" s="46" cm="1">
        <f t="array" ref="O664">SUM(IF((LEFT('2-1 采购订单物料明细表报表导出'!$K:$K,7)=O$1)*('2-1 采购订单物料明细表报表导出'!$D:$D=$A664),'2-1 采购订单物料明细表报表导出'!$H:$H,0))</f>
        <v>0</v>
      </c>
    </row>
    <row r="665" ht="16.5" spans="1:15">
      <c r="A665" s="17" t="s">
        <v>4067</v>
      </c>
      <c r="B665" s="47" t="s">
        <v>1784</v>
      </c>
      <c r="C665" s="48" t="s">
        <v>1785</v>
      </c>
      <c r="D665" s="46" cm="1">
        <f t="array" ref="D665">SUM(IF((LEFT('2-1 采购订单物料明细表报表导出'!$K:$K,7)=D$1)*('2-1 采购订单物料明细表报表导出'!$D:$D=$A665),'2-1 采购订单物料明细表报表导出'!$H:$H,0))</f>
        <v>0</v>
      </c>
      <c r="E665" s="46" cm="1">
        <f t="array" ref="E665">SUM(IF((LEFT('2-1 采购订单物料明细表报表导出'!$K:$K,7)=E$1)*('2-1 采购订单物料明细表报表导出'!$D:$D=$A665),'2-1 采购订单物料明细表报表导出'!$H:$H,0))</f>
        <v>0</v>
      </c>
      <c r="F665" s="46" cm="1">
        <f t="array" ref="F665">SUM(IF((LEFT('2-1 采购订单物料明细表报表导出'!$K:$K,7)=F$1)*('2-1 采购订单物料明细表报表导出'!$D:$D=$A665),'2-1 采购订单物料明细表报表导出'!$H:$H,0))</f>
        <v>0</v>
      </c>
      <c r="G665" s="46" cm="1">
        <f t="array" ref="G665">SUM(IF((LEFT('2-1 采购订单物料明细表报表导出'!$K:$K,7)=G$1)*('2-1 采购订单物料明细表报表导出'!$D:$D=$A665),'2-1 采购订单物料明细表报表导出'!$H:$H,0))</f>
        <v>0</v>
      </c>
      <c r="H665" s="46" cm="1">
        <f t="array" ref="H665">SUM(IF((LEFT('2-1 采购订单物料明细表报表导出'!$K:$K,7)=H$1)*('2-1 采购订单物料明细表报表导出'!$D:$D=$A665),'2-1 采购订单物料明细表报表导出'!$H:$H,0))</f>
        <v>0</v>
      </c>
      <c r="I665" s="46" cm="1">
        <f t="array" ref="I665">SUM(IF((LEFT('2-1 采购订单物料明细表报表导出'!$K:$K,7)=I$1)*('2-1 采购订单物料明细表报表导出'!$D:$D=$A665),'2-1 采购订单物料明细表报表导出'!$H:$H,0))</f>
        <v>0</v>
      </c>
      <c r="J665" s="46" cm="1">
        <f t="array" ref="J665">SUM(IF((LEFT('2-1 采购订单物料明细表报表导出'!$K:$K,7)=J$1)*('2-1 采购订单物料明细表报表导出'!$D:$D=$A665),'2-1 采购订单物料明细表报表导出'!$H:$H,0))</f>
        <v>0</v>
      </c>
      <c r="K665" s="46" cm="1">
        <f t="array" ref="K665">SUM(IF((LEFT('2-1 采购订单物料明细表报表导出'!$K:$K,7)=K$1)*('2-1 采购订单物料明细表报表导出'!$D:$D=$A665),'2-1 采购订单物料明细表报表导出'!$H:$H,0))</f>
        <v>0</v>
      </c>
      <c r="L665" s="46" cm="1">
        <f t="array" ref="L665">SUM(IF((LEFT('2-1 采购订单物料明细表报表导出'!$K:$K,7)=L$1)*('2-1 采购订单物料明细表报表导出'!$D:$D=$A665),'2-1 采购订单物料明细表报表导出'!$H:$H,0))</f>
        <v>0</v>
      </c>
      <c r="M665" s="46" cm="1">
        <f t="array" ref="M665">SUM(IF((LEFT('2-1 采购订单物料明细表报表导出'!$K:$K,7)=M$1)*('2-1 采购订单物料明细表报表导出'!$D:$D=$A665),'2-1 采购订单物料明细表报表导出'!$H:$H,0))</f>
        <v>0</v>
      </c>
      <c r="N665" s="46" cm="1">
        <f t="array" ref="N665">SUM(IF((LEFT('2-1 采购订单物料明细表报表导出'!$K:$K,7)=N$1)*('2-1 采购订单物料明细表报表导出'!$D:$D=$A665),'2-1 采购订单物料明细表报表导出'!$H:$H,0))</f>
        <v>0</v>
      </c>
      <c r="O665" s="46" cm="1">
        <f t="array" ref="O665">SUM(IF((LEFT('2-1 采购订单物料明细表报表导出'!$K:$K,7)=O$1)*('2-1 采购订单物料明细表报表导出'!$D:$D=$A665),'2-1 采购订单物料明细表报表导出'!$H:$H,0))</f>
        <v>0</v>
      </c>
    </row>
    <row r="666" ht="16.5" spans="1:15">
      <c r="A666" s="49" t="s">
        <v>4068</v>
      </c>
      <c r="B666" s="47" t="s">
        <v>1784</v>
      </c>
      <c r="C666" s="48" t="s">
        <v>1785</v>
      </c>
      <c r="D666" s="46" cm="1">
        <f t="array" ref="D666">SUM(IF((LEFT('2-1 采购订单物料明细表报表导出'!$K:$K,7)=D$1)*('2-1 采购订单物料明细表报表导出'!$D:$D=$A666),'2-1 采购订单物料明细表报表导出'!$H:$H,0))</f>
        <v>0</v>
      </c>
      <c r="E666" s="46" cm="1">
        <f t="array" ref="E666">SUM(IF((LEFT('2-1 采购订单物料明细表报表导出'!$K:$K,7)=E$1)*('2-1 采购订单物料明细表报表导出'!$D:$D=$A666),'2-1 采购订单物料明细表报表导出'!$H:$H,0))</f>
        <v>0</v>
      </c>
      <c r="F666" s="46" cm="1">
        <f t="array" ref="F666">SUM(IF((LEFT('2-1 采购订单物料明细表报表导出'!$K:$K,7)=F$1)*('2-1 采购订单物料明细表报表导出'!$D:$D=$A666),'2-1 采购订单物料明细表报表导出'!$H:$H,0))</f>
        <v>0</v>
      </c>
      <c r="G666" s="46" cm="1">
        <f t="array" ref="G666">SUM(IF((LEFT('2-1 采购订单物料明细表报表导出'!$K:$K,7)=G$1)*('2-1 采购订单物料明细表报表导出'!$D:$D=$A666),'2-1 采购订单物料明细表报表导出'!$H:$H,0))</f>
        <v>0</v>
      </c>
      <c r="H666" s="46" cm="1">
        <f t="array" ref="H666">SUM(IF((LEFT('2-1 采购订单物料明细表报表导出'!$K:$K,7)=H$1)*('2-1 采购订单物料明细表报表导出'!$D:$D=$A666),'2-1 采购订单物料明细表报表导出'!$H:$H,0))</f>
        <v>0</v>
      </c>
      <c r="I666" s="46" cm="1">
        <f t="array" ref="I666">SUM(IF((LEFT('2-1 采购订单物料明细表报表导出'!$K:$K,7)=I$1)*('2-1 采购订单物料明细表报表导出'!$D:$D=$A666),'2-1 采购订单物料明细表报表导出'!$H:$H,0))</f>
        <v>0</v>
      </c>
      <c r="J666" s="46" cm="1">
        <f t="array" ref="J666">SUM(IF((LEFT('2-1 采购订单物料明细表报表导出'!$K:$K,7)=J$1)*('2-1 采购订单物料明细表报表导出'!$D:$D=$A666),'2-1 采购订单物料明细表报表导出'!$H:$H,0))</f>
        <v>0</v>
      </c>
      <c r="K666" s="46" cm="1">
        <f t="array" ref="K666">SUM(IF((LEFT('2-1 采购订单物料明细表报表导出'!$K:$K,7)=K$1)*('2-1 采购订单物料明细表报表导出'!$D:$D=$A666),'2-1 采购订单物料明细表报表导出'!$H:$H,0))</f>
        <v>0</v>
      </c>
      <c r="L666" s="46" cm="1">
        <f t="array" ref="L666">SUM(IF((LEFT('2-1 采购订单物料明细表报表导出'!$K:$K,7)=L$1)*('2-1 采购订单物料明细表报表导出'!$D:$D=$A666),'2-1 采购订单物料明细表报表导出'!$H:$H,0))</f>
        <v>0</v>
      </c>
      <c r="M666" s="46" cm="1">
        <f t="array" ref="M666">SUM(IF((LEFT('2-1 采购订单物料明细表报表导出'!$K:$K,7)=M$1)*('2-1 采购订单物料明细表报表导出'!$D:$D=$A666),'2-1 采购订单物料明细表报表导出'!$H:$H,0))</f>
        <v>0</v>
      </c>
      <c r="N666" s="46" cm="1">
        <f t="array" ref="N666">SUM(IF((LEFT('2-1 采购订单物料明细表报表导出'!$K:$K,7)=N$1)*('2-1 采购订单物料明细表报表导出'!$D:$D=$A666),'2-1 采购订单物料明细表报表导出'!$H:$H,0))</f>
        <v>0</v>
      </c>
      <c r="O666" s="46" cm="1">
        <f t="array" ref="O666">SUM(IF((LEFT('2-1 采购订单物料明细表报表导出'!$K:$K,7)=O$1)*('2-1 采购订单物料明细表报表导出'!$D:$D=$A666),'2-1 采购订单物料明细表报表导出'!$H:$H,0))</f>
        <v>0</v>
      </c>
    </row>
    <row r="667" ht="16.5" spans="1:15">
      <c r="A667" s="49" t="s">
        <v>4069</v>
      </c>
      <c r="B667" s="47" t="s">
        <v>1784</v>
      </c>
      <c r="C667" s="48" t="s">
        <v>1785</v>
      </c>
      <c r="D667" s="46" cm="1">
        <f t="array" ref="D667">SUM(IF((LEFT('2-1 采购订单物料明细表报表导出'!$K:$K,7)=D$1)*('2-1 采购订单物料明细表报表导出'!$D:$D=$A667),'2-1 采购订单物料明细表报表导出'!$H:$H,0))</f>
        <v>0</v>
      </c>
      <c r="E667" s="46" cm="1">
        <f t="array" ref="E667">SUM(IF((LEFT('2-1 采购订单物料明细表报表导出'!$K:$K,7)=E$1)*('2-1 采购订单物料明细表报表导出'!$D:$D=$A667),'2-1 采购订单物料明细表报表导出'!$H:$H,0))</f>
        <v>0</v>
      </c>
      <c r="F667" s="46" cm="1">
        <f t="array" ref="F667">SUM(IF((LEFT('2-1 采购订单物料明细表报表导出'!$K:$K,7)=F$1)*('2-1 采购订单物料明细表报表导出'!$D:$D=$A667),'2-1 采购订单物料明细表报表导出'!$H:$H,0))</f>
        <v>0</v>
      </c>
      <c r="G667" s="46" cm="1">
        <f t="array" ref="G667">SUM(IF((LEFT('2-1 采购订单物料明细表报表导出'!$K:$K,7)=G$1)*('2-1 采购订单物料明细表报表导出'!$D:$D=$A667),'2-1 采购订单物料明细表报表导出'!$H:$H,0))</f>
        <v>0</v>
      </c>
      <c r="H667" s="46" cm="1">
        <f t="array" ref="H667">SUM(IF((LEFT('2-1 采购订单物料明细表报表导出'!$K:$K,7)=H$1)*('2-1 采购订单物料明细表报表导出'!$D:$D=$A667),'2-1 采购订单物料明细表报表导出'!$H:$H,0))</f>
        <v>0</v>
      </c>
      <c r="I667" s="46" cm="1">
        <f t="array" ref="I667">SUM(IF((LEFT('2-1 采购订单物料明细表报表导出'!$K:$K,7)=I$1)*('2-1 采购订单物料明细表报表导出'!$D:$D=$A667),'2-1 采购订单物料明细表报表导出'!$H:$H,0))</f>
        <v>0</v>
      </c>
      <c r="J667" s="46" cm="1">
        <f t="array" ref="J667">SUM(IF((LEFT('2-1 采购订单物料明细表报表导出'!$K:$K,7)=J$1)*('2-1 采购订单物料明细表报表导出'!$D:$D=$A667),'2-1 采购订单物料明细表报表导出'!$H:$H,0))</f>
        <v>0</v>
      </c>
      <c r="K667" s="46" cm="1">
        <f t="array" ref="K667">SUM(IF((LEFT('2-1 采购订单物料明细表报表导出'!$K:$K,7)=K$1)*('2-1 采购订单物料明细表报表导出'!$D:$D=$A667),'2-1 采购订单物料明细表报表导出'!$H:$H,0))</f>
        <v>0</v>
      </c>
      <c r="L667" s="46" cm="1">
        <f t="array" ref="L667">SUM(IF((LEFT('2-1 采购订单物料明细表报表导出'!$K:$K,7)=L$1)*('2-1 采购订单物料明细表报表导出'!$D:$D=$A667),'2-1 采购订单物料明细表报表导出'!$H:$H,0))</f>
        <v>0</v>
      </c>
      <c r="M667" s="46" cm="1">
        <f t="array" ref="M667">SUM(IF((LEFT('2-1 采购订单物料明细表报表导出'!$K:$K,7)=M$1)*('2-1 采购订单物料明细表报表导出'!$D:$D=$A667),'2-1 采购订单物料明细表报表导出'!$H:$H,0))</f>
        <v>0</v>
      </c>
      <c r="N667" s="46" cm="1">
        <f t="array" ref="N667">SUM(IF((LEFT('2-1 采购订单物料明细表报表导出'!$K:$K,7)=N$1)*('2-1 采购订单物料明细表报表导出'!$D:$D=$A667),'2-1 采购订单物料明细表报表导出'!$H:$H,0))</f>
        <v>0</v>
      </c>
      <c r="O667" s="46" cm="1">
        <f t="array" ref="O667">SUM(IF((LEFT('2-1 采购订单物料明细表报表导出'!$K:$K,7)=O$1)*('2-1 采购订单物料明细表报表导出'!$D:$D=$A667),'2-1 采购订单物料明细表报表导出'!$H:$H,0))</f>
        <v>0</v>
      </c>
    </row>
    <row r="668" ht="16.5" spans="1:15">
      <c r="A668" s="17" t="s">
        <v>4070</v>
      </c>
      <c r="B668" s="47" t="s">
        <v>1784</v>
      </c>
      <c r="C668" s="48" t="s">
        <v>1785</v>
      </c>
      <c r="D668" s="46" cm="1">
        <f t="array" ref="D668">SUM(IF((LEFT('2-1 采购订单物料明细表报表导出'!$K:$K,7)=D$1)*('2-1 采购订单物料明细表报表导出'!$D:$D=$A668),'2-1 采购订单物料明细表报表导出'!$H:$H,0))</f>
        <v>0</v>
      </c>
      <c r="E668" s="46" cm="1">
        <f t="array" ref="E668">SUM(IF((LEFT('2-1 采购订单物料明细表报表导出'!$K:$K,7)=E$1)*('2-1 采购订单物料明细表报表导出'!$D:$D=$A668),'2-1 采购订单物料明细表报表导出'!$H:$H,0))</f>
        <v>0</v>
      </c>
      <c r="F668" s="46" cm="1">
        <f t="array" ref="F668">SUM(IF((LEFT('2-1 采购订单物料明细表报表导出'!$K:$K,7)=F$1)*('2-1 采购订单物料明细表报表导出'!$D:$D=$A668),'2-1 采购订单物料明细表报表导出'!$H:$H,0))</f>
        <v>0</v>
      </c>
      <c r="G668" s="46" cm="1">
        <f t="array" ref="G668">SUM(IF((LEFT('2-1 采购订单物料明细表报表导出'!$K:$K,7)=G$1)*('2-1 采购订单物料明细表报表导出'!$D:$D=$A668),'2-1 采购订单物料明细表报表导出'!$H:$H,0))</f>
        <v>0</v>
      </c>
      <c r="H668" s="46" cm="1">
        <f t="array" ref="H668">SUM(IF((LEFT('2-1 采购订单物料明细表报表导出'!$K:$K,7)=H$1)*('2-1 采购订单物料明细表报表导出'!$D:$D=$A668),'2-1 采购订单物料明细表报表导出'!$H:$H,0))</f>
        <v>0</v>
      </c>
      <c r="I668" s="46" cm="1">
        <f t="array" ref="I668">SUM(IF((LEFT('2-1 采购订单物料明细表报表导出'!$K:$K,7)=I$1)*('2-1 采购订单物料明细表报表导出'!$D:$D=$A668),'2-1 采购订单物料明细表报表导出'!$H:$H,0))</f>
        <v>0</v>
      </c>
      <c r="J668" s="46" cm="1">
        <f t="array" ref="J668">SUM(IF((LEFT('2-1 采购订单物料明细表报表导出'!$K:$K,7)=J$1)*('2-1 采购订单物料明细表报表导出'!$D:$D=$A668),'2-1 采购订单物料明细表报表导出'!$H:$H,0))</f>
        <v>0</v>
      </c>
      <c r="K668" s="46" cm="1">
        <f t="array" ref="K668">SUM(IF((LEFT('2-1 采购订单物料明细表报表导出'!$K:$K,7)=K$1)*('2-1 采购订单物料明细表报表导出'!$D:$D=$A668),'2-1 采购订单物料明细表报表导出'!$H:$H,0))</f>
        <v>0</v>
      </c>
      <c r="L668" s="46" cm="1">
        <f t="array" ref="L668">SUM(IF((LEFT('2-1 采购订单物料明细表报表导出'!$K:$K,7)=L$1)*('2-1 采购订单物料明细表报表导出'!$D:$D=$A668),'2-1 采购订单物料明细表报表导出'!$H:$H,0))</f>
        <v>0</v>
      </c>
      <c r="M668" s="46" cm="1">
        <f t="array" ref="M668">SUM(IF((LEFT('2-1 采购订单物料明细表报表导出'!$K:$K,7)=M$1)*('2-1 采购订单物料明细表报表导出'!$D:$D=$A668),'2-1 采购订单物料明细表报表导出'!$H:$H,0))</f>
        <v>0</v>
      </c>
      <c r="N668" s="46" cm="1">
        <f t="array" ref="N668">SUM(IF((LEFT('2-1 采购订单物料明细表报表导出'!$K:$K,7)=N$1)*('2-1 采购订单物料明细表报表导出'!$D:$D=$A668),'2-1 采购订单物料明细表报表导出'!$H:$H,0))</f>
        <v>0</v>
      </c>
      <c r="O668" s="46" cm="1">
        <f t="array" ref="O668">SUM(IF((LEFT('2-1 采购订单物料明细表报表导出'!$K:$K,7)=O$1)*('2-1 采购订单物料明细表报表导出'!$D:$D=$A668),'2-1 采购订单物料明细表报表导出'!$H:$H,0))</f>
        <v>0</v>
      </c>
    </row>
    <row r="669" ht="16.5" spans="1:15">
      <c r="A669" s="17" t="s">
        <v>4071</v>
      </c>
      <c r="B669" s="47" t="s">
        <v>1784</v>
      </c>
      <c r="C669" s="48" t="s">
        <v>1785</v>
      </c>
      <c r="D669" s="46" cm="1">
        <f t="array" ref="D669">SUM(IF((LEFT('2-1 采购订单物料明细表报表导出'!$K:$K,7)=D$1)*('2-1 采购订单物料明细表报表导出'!$D:$D=$A669),'2-1 采购订单物料明细表报表导出'!$H:$H,0))</f>
        <v>0</v>
      </c>
      <c r="E669" s="46" cm="1">
        <f t="array" ref="E669">SUM(IF((LEFT('2-1 采购订单物料明细表报表导出'!$K:$K,7)=E$1)*('2-1 采购订单物料明细表报表导出'!$D:$D=$A669),'2-1 采购订单物料明细表报表导出'!$H:$H,0))</f>
        <v>0</v>
      </c>
      <c r="F669" s="46" cm="1">
        <f t="array" ref="F669">SUM(IF((LEFT('2-1 采购订单物料明细表报表导出'!$K:$K,7)=F$1)*('2-1 采购订单物料明细表报表导出'!$D:$D=$A669),'2-1 采购订单物料明细表报表导出'!$H:$H,0))</f>
        <v>0</v>
      </c>
      <c r="G669" s="46" cm="1">
        <f t="array" ref="G669">SUM(IF((LEFT('2-1 采购订单物料明细表报表导出'!$K:$K,7)=G$1)*('2-1 采购订单物料明细表报表导出'!$D:$D=$A669),'2-1 采购订单物料明细表报表导出'!$H:$H,0))</f>
        <v>0</v>
      </c>
      <c r="H669" s="46" cm="1">
        <f t="array" ref="H669">SUM(IF((LEFT('2-1 采购订单物料明细表报表导出'!$K:$K,7)=H$1)*('2-1 采购订单物料明细表报表导出'!$D:$D=$A669),'2-1 采购订单物料明细表报表导出'!$H:$H,0))</f>
        <v>0</v>
      </c>
      <c r="I669" s="46" cm="1">
        <f t="array" ref="I669">SUM(IF((LEFT('2-1 采购订单物料明细表报表导出'!$K:$K,7)=I$1)*('2-1 采购订单物料明细表报表导出'!$D:$D=$A669),'2-1 采购订单物料明细表报表导出'!$H:$H,0))</f>
        <v>0</v>
      </c>
      <c r="J669" s="46" cm="1">
        <f t="array" ref="J669">SUM(IF((LEFT('2-1 采购订单物料明细表报表导出'!$K:$K,7)=J$1)*('2-1 采购订单物料明细表报表导出'!$D:$D=$A669),'2-1 采购订单物料明细表报表导出'!$H:$H,0))</f>
        <v>0</v>
      </c>
      <c r="K669" s="46" cm="1">
        <f t="array" ref="K669">SUM(IF((LEFT('2-1 采购订单物料明细表报表导出'!$K:$K,7)=K$1)*('2-1 采购订单物料明细表报表导出'!$D:$D=$A669),'2-1 采购订单物料明细表报表导出'!$H:$H,0))</f>
        <v>0</v>
      </c>
      <c r="L669" s="46" cm="1">
        <f t="array" ref="L669">SUM(IF((LEFT('2-1 采购订单物料明细表报表导出'!$K:$K,7)=L$1)*('2-1 采购订单物料明细表报表导出'!$D:$D=$A669),'2-1 采购订单物料明细表报表导出'!$H:$H,0))</f>
        <v>0</v>
      </c>
      <c r="M669" s="46" cm="1">
        <f t="array" ref="M669">SUM(IF((LEFT('2-1 采购订单物料明细表报表导出'!$K:$K,7)=M$1)*('2-1 采购订单物料明细表报表导出'!$D:$D=$A669),'2-1 采购订单物料明细表报表导出'!$H:$H,0))</f>
        <v>0</v>
      </c>
      <c r="N669" s="46" cm="1">
        <f t="array" ref="N669">SUM(IF((LEFT('2-1 采购订单物料明细表报表导出'!$K:$K,7)=N$1)*('2-1 采购订单物料明细表报表导出'!$D:$D=$A669),'2-1 采购订单物料明细表报表导出'!$H:$H,0))</f>
        <v>0</v>
      </c>
      <c r="O669" s="46" cm="1">
        <f t="array" ref="O669">SUM(IF((LEFT('2-1 采购订单物料明细表报表导出'!$K:$K,7)=O$1)*('2-1 采购订单物料明细表报表导出'!$D:$D=$A669),'2-1 采购订单物料明细表报表导出'!$H:$H,0))</f>
        <v>0</v>
      </c>
    </row>
    <row r="670" ht="16.5" spans="1:15">
      <c r="A670" s="49" t="s">
        <v>4072</v>
      </c>
      <c r="B670" s="47" t="s">
        <v>1784</v>
      </c>
      <c r="C670" s="48" t="s">
        <v>1785</v>
      </c>
      <c r="D670" s="46" cm="1">
        <f t="array" ref="D670">SUM(IF((LEFT('2-1 采购订单物料明细表报表导出'!$K:$K,7)=D$1)*('2-1 采购订单物料明细表报表导出'!$D:$D=$A670),'2-1 采购订单物料明细表报表导出'!$H:$H,0))</f>
        <v>0</v>
      </c>
      <c r="E670" s="46" cm="1">
        <f t="array" ref="E670">SUM(IF((LEFT('2-1 采购订单物料明细表报表导出'!$K:$K,7)=E$1)*('2-1 采购订单物料明细表报表导出'!$D:$D=$A670),'2-1 采购订单物料明细表报表导出'!$H:$H,0))</f>
        <v>0</v>
      </c>
      <c r="F670" s="46" cm="1">
        <f t="array" ref="F670">SUM(IF((LEFT('2-1 采购订单物料明细表报表导出'!$K:$K,7)=F$1)*('2-1 采购订单物料明细表报表导出'!$D:$D=$A670),'2-1 采购订单物料明细表报表导出'!$H:$H,0))</f>
        <v>0</v>
      </c>
      <c r="G670" s="46" cm="1">
        <f t="array" ref="G670">SUM(IF((LEFT('2-1 采购订单物料明细表报表导出'!$K:$K,7)=G$1)*('2-1 采购订单物料明细表报表导出'!$D:$D=$A670),'2-1 采购订单物料明细表报表导出'!$H:$H,0))</f>
        <v>0</v>
      </c>
      <c r="H670" s="46" cm="1">
        <f t="array" ref="H670">SUM(IF((LEFT('2-1 采购订单物料明细表报表导出'!$K:$K,7)=H$1)*('2-1 采购订单物料明细表报表导出'!$D:$D=$A670),'2-1 采购订单物料明细表报表导出'!$H:$H,0))</f>
        <v>0</v>
      </c>
      <c r="I670" s="46" cm="1">
        <f t="array" ref="I670">SUM(IF((LEFT('2-1 采购订单物料明细表报表导出'!$K:$K,7)=I$1)*('2-1 采购订单物料明细表报表导出'!$D:$D=$A670),'2-1 采购订单物料明细表报表导出'!$H:$H,0))</f>
        <v>0</v>
      </c>
      <c r="J670" s="46" cm="1">
        <f t="array" ref="J670">SUM(IF((LEFT('2-1 采购订单物料明细表报表导出'!$K:$K,7)=J$1)*('2-1 采购订单物料明细表报表导出'!$D:$D=$A670),'2-1 采购订单物料明细表报表导出'!$H:$H,0))</f>
        <v>0</v>
      </c>
      <c r="K670" s="46" cm="1">
        <f t="array" ref="K670">SUM(IF((LEFT('2-1 采购订单物料明细表报表导出'!$K:$K,7)=K$1)*('2-1 采购订单物料明细表报表导出'!$D:$D=$A670),'2-1 采购订单物料明细表报表导出'!$H:$H,0))</f>
        <v>0</v>
      </c>
      <c r="L670" s="46" cm="1">
        <f t="array" ref="L670">SUM(IF((LEFT('2-1 采购订单物料明细表报表导出'!$K:$K,7)=L$1)*('2-1 采购订单物料明细表报表导出'!$D:$D=$A670),'2-1 采购订单物料明细表报表导出'!$H:$H,0))</f>
        <v>0</v>
      </c>
      <c r="M670" s="46" cm="1">
        <f t="array" ref="M670">SUM(IF((LEFT('2-1 采购订单物料明细表报表导出'!$K:$K,7)=M$1)*('2-1 采购订单物料明细表报表导出'!$D:$D=$A670),'2-1 采购订单物料明细表报表导出'!$H:$H,0))</f>
        <v>0</v>
      </c>
      <c r="N670" s="46" cm="1">
        <f t="array" ref="N670">SUM(IF((LEFT('2-1 采购订单物料明细表报表导出'!$K:$K,7)=N$1)*('2-1 采购订单物料明细表报表导出'!$D:$D=$A670),'2-1 采购订单物料明细表报表导出'!$H:$H,0))</f>
        <v>0</v>
      </c>
      <c r="O670" s="46" cm="1">
        <f t="array" ref="O670">SUM(IF((LEFT('2-1 采购订单物料明细表报表导出'!$K:$K,7)=O$1)*('2-1 采购订单物料明细表报表导出'!$D:$D=$A670),'2-1 采购订单物料明细表报表导出'!$H:$H,0))</f>
        <v>0</v>
      </c>
    </row>
    <row r="671" ht="16.5" spans="1:15">
      <c r="A671" s="49" t="s">
        <v>4073</v>
      </c>
      <c r="B671" s="47" t="s">
        <v>1784</v>
      </c>
      <c r="C671" s="48" t="s">
        <v>1785</v>
      </c>
      <c r="D671" s="46" cm="1">
        <f t="array" ref="D671">SUM(IF((LEFT('2-1 采购订单物料明细表报表导出'!$K:$K,7)=D$1)*('2-1 采购订单物料明细表报表导出'!$D:$D=$A671),'2-1 采购订单物料明细表报表导出'!$H:$H,0))</f>
        <v>0</v>
      </c>
      <c r="E671" s="46" cm="1">
        <f t="array" ref="E671">SUM(IF((LEFT('2-1 采购订单物料明细表报表导出'!$K:$K,7)=E$1)*('2-1 采购订单物料明细表报表导出'!$D:$D=$A671),'2-1 采购订单物料明细表报表导出'!$H:$H,0))</f>
        <v>0</v>
      </c>
      <c r="F671" s="46" cm="1">
        <f t="array" ref="F671">SUM(IF((LEFT('2-1 采购订单物料明细表报表导出'!$K:$K,7)=F$1)*('2-1 采购订单物料明细表报表导出'!$D:$D=$A671),'2-1 采购订单物料明细表报表导出'!$H:$H,0))</f>
        <v>0</v>
      </c>
      <c r="G671" s="46" cm="1">
        <f t="array" ref="G671">SUM(IF((LEFT('2-1 采购订单物料明细表报表导出'!$K:$K,7)=G$1)*('2-1 采购订单物料明细表报表导出'!$D:$D=$A671),'2-1 采购订单物料明细表报表导出'!$H:$H,0))</f>
        <v>0</v>
      </c>
      <c r="H671" s="46" cm="1">
        <f t="array" ref="H671">SUM(IF((LEFT('2-1 采购订单物料明细表报表导出'!$K:$K,7)=H$1)*('2-1 采购订单物料明细表报表导出'!$D:$D=$A671),'2-1 采购订单物料明细表报表导出'!$H:$H,0))</f>
        <v>0</v>
      </c>
      <c r="I671" s="46" cm="1">
        <f t="array" ref="I671">SUM(IF((LEFT('2-1 采购订单物料明细表报表导出'!$K:$K,7)=I$1)*('2-1 采购订单物料明细表报表导出'!$D:$D=$A671),'2-1 采购订单物料明细表报表导出'!$H:$H,0))</f>
        <v>0</v>
      </c>
      <c r="J671" s="46" cm="1">
        <f t="array" ref="J671">SUM(IF((LEFT('2-1 采购订单物料明细表报表导出'!$K:$K,7)=J$1)*('2-1 采购订单物料明细表报表导出'!$D:$D=$A671),'2-1 采购订单物料明细表报表导出'!$H:$H,0))</f>
        <v>0</v>
      </c>
      <c r="K671" s="46" cm="1">
        <f t="array" ref="K671">SUM(IF((LEFT('2-1 采购订单物料明细表报表导出'!$K:$K,7)=K$1)*('2-1 采购订单物料明细表报表导出'!$D:$D=$A671),'2-1 采购订单物料明细表报表导出'!$H:$H,0))</f>
        <v>0</v>
      </c>
      <c r="L671" s="46" cm="1">
        <f t="array" ref="L671">SUM(IF((LEFT('2-1 采购订单物料明细表报表导出'!$K:$K,7)=L$1)*('2-1 采购订单物料明细表报表导出'!$D:$D=$A671),'2-1 采购订单物料明细表报表导出'!$H:$H,0))</f>
        <v>0</v>
      </c>
      <c r="M671" s="46" cm="1">
        <f t="array" ref="M671">SUM(IF((LEFT('2-1 采购订单物料明细表报表导出'!$K:$K,7)=M$1)*('2-1 采购订单物料明细表报表导出'!$D:$D=$A671),'2-1 采购订单物料明细表报表导出'!$H:$H,0))</f>
        <v>0</v>
      </c>
      <c r="N671" s="46" cm="1">
        <f t="array" ref="N671">SUM(IF((LEFT('2-1 采购订单物料明细表报表导出'!$K:$K,7)=N$1)*('2-1 采购订单物料明细表报表导出'!$D:$D=$A671),'2-1 采购订单物料明细表报表导出'!$H:$H,0))</f>
        <v>0</v>
      </c>
      <c r="O671" s="46" cm="1">
        <f t="array" ref="O671">SUM(IF((LEFT('2-1 采购订单物料明细表报表导出'!$K:$K,7)=O$1)*('2-1 采购订单物料明细表报表导出'!$D:$D=$A671),'2-1 采购订单物料明细表报表导出'!$H:$H,0))</f>
        <v>0</v>
      </c>
    </row>
    <row r="672" ht="16.5" spans="1:15">
      <c r="A672" s="49" t="s">
        <v>4074</v>
      </c>
      <c r="B672" s="47" t="s">
        <v>1784</v>
      </c>
      <c r="C672" s="48" t="s">
        <v>1785</v>
      </c>
      <c r="D672" s="46" cm="1">
        <f t="array" ref="D672">SUM(IF((LEFT('2-1 采购订单物料明细表报表导出'!$K:$K,7)=D$1)*('2-1 采购订单物料明细表报表导出'!$D:$D=$A672),'2-1 采购订单物料明细表报表导出'!$H:$H,0))</f>
        <v>0</v>
      </c>
      <c r="E672" s="46" cm="1">
        <f t="array" ref="E672">SUM(IF((LEFT('2-1 采购订单物料明细表报表导出'!$K:$K,7)=E$1)*('2-1 采购订单物料明细表报表导出'!$D:$D=$A672),'2-1 采购订单物料明细表报表导出'!$H:$H,0))</f>
        <v>0</v>
      </c>
      <c r="F672" s="46" cm="1">
        <f t="array" ref="F672">SUM(IF((LEFT('2-1 采购订单物料明细表报表导出'!$K:$K,7)=F$1)*('2-1 采购订单物料明细表报表导出'!$D:$D=$A672),'2-1 采购订单物料明细表报表导出'!$H:$H,0))</f>
        <v>0</v>
      </c>
      <c r="G672" s="46" cm="1">
        <f t="array" ref="G672">SUM(IF((LEFT('2-1 采购订单物料明细表报表导出'!$K:$K,7)=G$1)*('2-1 采购订单物料明细表报表导出'!$D:$D=$A672),'2-1 采购订单物料明细表报表导出'!$H:$H,0))</f>
        <v>0</v>
      </c>
      <c r="H672" s="46" cm="1">
        <f t="array" ref="H672">SUM(IF((LEFT('2-1 采购订单物料明细表报表导出'!$K:$K,7)=H$1)*('2-1 采购订单物料明细表报表导出'!$D:$D=$A672),'2-1 采购订单物料明细表报表导出'!$H:$H,0))</f>
        <v>0</v>
      </c>
      <c r="I672" s="46" cm="1">
        <f t="array" ref="I672">SUM(IF((LEFT('2-1 采购订单物料明细表报表导出'!$K:$K,7)=I$1)*('2-1 采购订单物料明细表报表导出'!$D:$D=$A672),'2-1 采购订单物料明细表报表导出'!$H:$H,0))</f>
        <v>0</v>
      </c>
      <c r="J672" s="46" cm="1">
        <f t="array" ref="J672">SUM(IF((LEFT('2-1 采购订单物料明细表报表导出'!$K:$K,7)=J$1)*('2-1 采购订单物料明细表报表导出'!$D:$D=$A672),'2-1 采购订单物料明细表报表导出'!$H:$H,0))</f>
        <v>0</v>
      </c>
      <c r="K672" s="46" cm="1">
        <f t="array" ref="K672">SUM(IF((LEFT('2-1 采购订单物料明细表报表导出'!$K:$K,7)=K$1)*('2-1 采购订单物料明细表报表导出'!$D:$D=$A672),'2-1 采购订单物料明细表报表导出'!$H:$H,0))</f>
        <v>0</v>
      </c>
      <c r="L672" s="46" cm="1">
        <f t="array" ref="L672">SUM(IF((LEFT('2-1 采购订单物料明细表报表导出'!$K:$K,7)=L$1)*('2-1 采购订单物料明细表报表导出'!$D:$D=$A672),'2-1 采购订单物料明细表报表导出'!$H:$H,0))</f>
        <v>0</v>
      </c>
      <c r="M672" s="46" cm="1">
        <f t="array" ref="M672">SUM(IF((LEFT('2-1 采购订单物料明细表报表导出'!$K:$K,7)=M$1)*('2-1 采购订单物料明细表报表导出'!$D:$D=$A672),'2-1 采购订单物料明细表报表导出'!$H:$H,0))</f>
        <v>0</v>
      </c>
      <c r="N672" s="46" cm="1">
        <f t="array" ref="N672">SUM(IF((LEFT('2-1 采购订单物料明细表报表导出'!$K:$K,7)=N$1)*('2-1 采购订单物料明细表报表导出'!$D:$D=$A672),'2-1 采购订单物料明细表报表导出'!$H:$H,0))</f>
        <v>0</v>
      </c>
      <c r="O672" s="46" cm="1">
        <f t="array" ref="O672">SUM(IF((LEFT('2-1 采购订单物料明细表报表导出'!$K:$K,7)=O$1)*('2-1 采购订单物料明细表报表导出'!$D:$D=$A672),'2-1 采购订单物料明细表报表导出'!$H:$H,0))</f>
        <v>0</v>
      </c>
    </row>
    <row r="673" ht="16.5" spans="1:15">
      <c r="A673" s="49" t="s">
        <v>4075</v>
      </c>
      <c r="B673" s="47" t="s">
        <v>1784</v>
      </c>
      <c r="C673" s="48" t="s">
        <v>1785</v>
      </c>
      <c r="D673" s="46" cm="1">
        <f t="array" ref="D673">SUM(IF((LEFT('2-1 采购订单物料明细表报表导出'!$K:$K,7)=D$1)*('2-1 采购订单物料明细表报表导出'!$D:$D=$A673),'2-1 采购订单物料明细表报表导出'!$H:$H,0))</f>
        <v>0</v>
      </c>
      <c r="E673" s="46" cm="1">
        <f t="array" ref="E673">SUM(IF((LEFT('2-1 采购订单物料明细表报表导出'!$K:$K,7)=E$1)*('2-1 采购订单物料明细表报表导出'!$D:$D=$A673),'2-1 采购订单物料明细表报表导出'!$H:$H,0))</f>
        <v>0</v>
      </c>
      <c r="F673" s="46" cm="1">
        <f t="array" ref="F673">SUM(IF((LEFT('2-1 采购订单物料明细表报表导出'!$K:$K,7)=F$1)*('2-1 采购订单物料明细表报表导出'!$D:$D=$A673),'2-1 采购订单物料明细表报表导出'!$H:$H,0))</f>
        <v>0</v>
      </c>
      <c r="G673" s="46" cm="1">
        <f t="array" ref="G673">SUM(IF((LEFT('2-1 采购订单物料明细表报表导出'!$K:$K,7)=G$1)*('2-1 采购订单物料明细表报表导出'!$D:$D=$A673),'2-1 采购订单物料明细表报表导出'!$H:$H,0))</f>
        <v>0</v>
      </c>
      <c r="H673" s="46" cm="1">
        <f t="array" ref="H673">SUM(IF((LEFT('2-1 采购订单物料明细表报表导出'!$K:$K,7)=H$1)*('2-1 采购订单物料明细表报表导出'!$D:$D=$A673),'2-1 采购订单物料明细表报表导出'!$H:$H,0))</f>
        <v>0</v>
      </c>
      <c r="I673" s="46" cm="1">
        <f t="array" ref="I673">SUM(IF((LEFT('2-1 采购订单物料明细表报表导出'!$K:$K,7)=I$1)*('2-1 采购订单物料明细表报表导出'!$D:$D=$A673),'2-1 采购订单物料明细表报表导出'!$H:$H,0))</f>
        <v>0</v>
      </c>
      <c r="J673" s="46" cm="1">
        <f t="array" ref="J673">SUM(IF((LEFT('2-1 采购订单物料明细表报表导出'!$K:$K,7)=J$1)*('2-1 采购订单物料明细表报表导出'!$D:$D=$A673),'2-1 采购订单物料明细表报表导出'!$H:$H,0))</f>
        <v>0</v>
      </c>
      <c r="K673" s="46" cm="1">
        <f t="array" ref="K673">SUM(IF((LEFT('2-1 采购订单物料明细表报表导出'!$K:$K,7)=K$1)*('2-1 采购订单物料明细表报表导出'!$D:$D=$A673),'2-1 采购订单物料明细表报表导出'!$H:$H,0))</f>
        <v>0</v>
      </c>
      <c r="L673" s="46" cm="1">
        <f t="array" ref="L673">SUM(IF((LEFT('2-1 采购订单物料明细表报表导出'!$K:$K,7)=L$1)*('2-1 采购订单物料明细表报表导出'!$D:$D=$A673),'2-1 采购订单物料明细表报表导出'!$H:$H,0))</f>
        <v>0</v>
      </c>
      <c r="M673" s="46" cm="1">
        <f t="array" ref="M673">SUM(IF((LEFT('2-1 采购订单物料明细表报表导出'!$K:$K,7)=M$1)*('2-1 采购订单物料明细表报表导出'!$D:$D=$A673),'2-1 采购订单物料明细表报表导出'!$H:$H,0))</f>
        <v>0</v>
      </c>
      <c r="N673" s="46" cm="1">
        <f t="array" ref="N673">SUM(IF((LEFT('2-1 采购订单物料明细表报表导出'!$K:$K,7)=N$1)*('2-1 采购订单物料明细表报表导出'!$D:$D=$A673),'2-1 采购订单物料明细表报表导出'!$H:$H,0))</f>
        <v>0</v>
      </c>
      <c r="O673" s="46" cm="1">
        <f t="array" ref="O673">SUM(IF((LEFT('2-1 采购订单物料明细表报表导出'!$K:$K,7)=O$1)*('2-1 采购订单物料明细表报表导出'!$D:$D=$A673),'2-1 采购订单物料明细表报表导出'!$H:$H,0))</f>
        <v>0</v>
      </c>
    </row>
    <row r="674" ht="16.5" spans="1:15">
      <c r="A674" s="49" t="s">
        <v>4076</v>
      </c>
      <c r="B674" s="47" t="s">
        <v>1784</v>
      </c>
      <c r="C674" s="48" t="s">
        <v>1785</v>
      </c>
      <c r="D674" s="46" cm="1">
        <f t="array" ref="D674">SUM(IF((LEFT('2-1 采购订单物料明细表报表导出'!$K:$K,7)=D$1)*('2-1 采购订单物料明细表报表导出'!$D:$D=$A674),'2-1 采购订单物料明细表报表导出'!$H:$H,0))</f>
        <v>0</v>
      </c>
      <c r="E674" s="46" cm="1">
        <f t="array" ref="E674">SUM(IF((LEFT('2-1 采购订单物料明细表报表导出'!$K:$K,7)=E$1)*('2-1 采购订单物料明细表报表导出'!$D:$D=$A674),'2-1 采购订单物料明细表报表导出'!$H:$H,0))</f>
        <v>0</v>
      </c>
      <c r="F674" s="46" cm="1">
        <f t="array" ref="F674">SUM(IF((LEFT('2-1 采购订单物料明细表报表导出'!$K:$K,7)=F$1)*('2-1 采购订单物料明细表报表导出'!$D:$D=$A674),'2-1 采购订单物料明细表报表导出'!$H:$H,0))</f>
        <v>0</v>
      </c>
      <c r="G674" s="46" cm="1">
        <f t="array" ref="G674">SUM(IF((LEFT('2-1 采购订单物料明细表报表导出'!$K:$K,7)=G$1)*('2-1 采购订单物料明细表报表导出'!$D:$D=$A674),'2-1 采购订单物料明细表报表导出'!$H:$H,0))</f>
        <v>0</v>
      </c>
      <c r="H674" s="46" cm="1">
        <f t="array" ref="H674">SUM(IF((LEFT('2-1 采购订单物料明细表报表导出'!$K:$K,7)=H$1)*('2-1 采购订单物料明细表报表导出'!$D:$D=$A674),'2-1 采购订单物料明细表报表导出'!$H:$H,0))</f>
        <v>0</v>
      </c>
      <c r="I674" s="46" cm="1">
        <f t="array" ref="I674">SUM(IF((LEFT('2-1 采购订单物料明细表报表导出'!$K:$K,7)=I$1)*('2-1 采购订单物料明细表报表导出'!$D:$D=$A674),'2-1 采购订单物料明细表报表导出'!$H:$H,0))</f>
        <v>0</v>
      </c>
      <c r="J674" s="46" cm="1">
        <f t="array" ref="J674">SUM(IF((LEFT('2-1 采购订单物料明细表报表导出'!$K:$K,7)=J$1)*('2-1 采购订单物料明细表报表导出'!$D:$D=$A674),'2-1 采购订单物料明细表报表导出'!$H:$H,0))</f>
        <v>0</v>
      </c>
      <c r="K674" s="46" cm="1">
        <f t="array" ref="K674">SUM(IF((LEFT('2-1 采购订单物料明细表报表导出'!$K:$K,7)=K$1)*('2-1 采购订单物料明细表报表导出'!$D:$D=$A674),'2-1 采购订单物料明细表报表导出'!$H:$H,0))</f>
        <v>0</v>
      </c>
      <c r="L674" s="46" cm="1">
        <f t="array" ref="L674">SUM(IF((LEFT('2-1 采购订单物料明细表报表导出'!$K:$K,7)=L$1)*('2-1 采购订单物料明细表报表导出'!$D:$D=$A674),'2-1 采购订单物料明细表报表导出'!$H:$H,0))</f>
        <v>0</v>
      </c>
      <c r="M674" s="46" cm="1">
        <f t="array" ref="M674">SUM(IF((LEFT('2-1 采购订单物料明细表报表导出'!$K:$K,7)=M$1)*('2-1 采购订单物料明细表报表导出'!$D:$D=$A674),'2-1 采购订单物料明细表报表导出'!$H:$H,0))</f>
        <v>0</v>
      </c>
      <c r="N674" s="46" cm="1">
        <f t="array" ref="N674">SUM(IF((LEFT('2-1 采购订单物料明细表报表导出'!$K:$K,7)=N$1)*('2-1 采购订单物料明细表报表导出'!$D:$D=$A674),'2-1 采购订单物料明细表报表导出'!$H:$H,0))</f>
        <v>0</v>
      </c>
      <c r="O674" s="46" cm="1">
        <f t="array" ref="O674">SUM(IF((LEFT('2-1 采购订单物料明细表报表导出'!$K:$K,7)=O$1)*('2-1 采购订单物料明细表报表导出'!$D:$D=$A674),'2-1 采购订单物料明细表报表导出'!$H:$H,0))</f>
        <v>0</v>
      </c>
    </row>
    <row r="675" ht="16.5" spans="1:15">
      <c r="A675" s="49" t="s">
        <v>4077</v>
      </c>
      <c r="B675" s="47" t="s">
        <v>1784</v>
      </c>
      <c r="C675" s="48" t="s">
        <v>1785</v>
      </c>
      <c r="D675" s="46" cm="1">
        <f t="array" ref="D675">SUM(IF((LEFT('2-1 采购订单物料明细表报表导出'!$K:$K,7)=D$1)*('2-1 采购订单物料明细表报表导出'!$D:$D=$A675),'2-1 采购订单物料明细表报表导出'!$H:$H,0))</f>
        <v>0</v>
      </c>
      <c r="E675" s="46" cm="1">
        <f t="array" ref="E675">SUM(IF((LEFT('2-1 采购订单物料明细表报表导出'!$K:$K,7)=E$1)*('2-1 采购订单物料明细表报表导出'!$D:$D=$A675),'2-1 采购订单物料明细表报表导出'!$H:$H,0))</f>
        <v>0</v>
      </c>
      <c r="F675" s="46" cm="1">
        <f t="array" ref="F675">SUM(IF((LEFT('2-1 采购订单物料明细表报表导出'!$K:$K,7)=F$1)*('2-1 采购订单物料明细表报表导出'!$D:$D=$A675),'2-1 采购订单物料明细表报表导出'!$H:$H,0))</f>
        <v>0</v>
      </c>
      <c r="G675" s="46" cm="1">
        <f t="array" ref="G675">SUM(IF((LEFT('2-1 采购订单物料明细表报表导出'!$K:$K,7)=G$1)*('2-1 采购订单物料明细表报表导出'!$D:$D=$A675),'2-1 采购订单物料明细表报表导出'!$H:$H,0))</f>
        <v>0</v>
      </c>
      <c r="H675" s="46" cm="1">
        <f t="array" ref="H675">SUM(IF((LEFT('2-1 采购订单物料明细表报表导出'!$K:$K,7)=H$1)*('2-1 采购订单物料明细表报表导出'!$D:$D=$A675),'2-1 采购订单物料明细表报表导出'!$H:$H,0))</f>
        <v>0</v>
      </c>
      <c r="I675" s="46" cm="1">
        <f t="array" ref="I675">SUM(IF((LEFT('2-1 采购订单物料明细表报表导出'!$K:$K,7)=I$1)*('2-1 采购订单物料明细表报表导出'!$D:$D=$A675),'2-1 采购订单物料明细表报表导出'!$H:$H,0))</f>
        <v>0</v>
      </c>
      <c r="J675" s="46" cm="1">
        <f t="array" ref="J675">SUM(IF((LEFT('2-1 采购订单物料明细表报表导出'!$K:$K,7)=J$1)*('2-1 采购订单物料明细表报表导出'!$D:$D=$A675),'2-1 采购订单物料明细表报表导出'!$H:$H,0))</f>
        <v>0</v>
      </c>
      <c r="K675" s="46" cm="1">
        <f t="array" ref="K675">SUM(IF((LEFT('2-1 采购订单物料明细表报表导出'!$K:$K,7)=K$1)*('2-1 采购订单物料明细表报表导出'!$D:$D=$A675),'2-1 采购订单物料明细表报表导出'!$H:$H,0))</f>
        <v>0</v>
      </c>
      <c r="L675" s="46" cm="1">
        <f t="array" ref="L675">SUM(IF((LEFT('2-1 采购订单物料明细表报表导出'!$K:$K,7)=L$1)*('2-1 采购订单物料明细表报表导出'!$D:$D=$A675),'2-1 采购订单物料明细表报表导出'!$H:$H,0))</f>
        <v>0</v>
      </c>
      <c r="M675" s="46" cm="1">
        <f t="array" ref="M675">SUM(IF((LEFT('2-1 采购订单物料明细表报表导出'!$K:$K,7)=M$1)*('2-1 采购订单物料明细表报表导出'!$D:$D=$A675),'2-1 采购订单物料明细表报表导出'!$H:$H,0))</f>
        <v>0</v>
      </c>
      <c r="N675" s="46" cm="1">
        <f t="array" ref="N675">SUM(IF((LEFT('2-1 采购订单物料明细表报表导出'!$K:$K,7)=N$1)*('2-1 采购订单物料明细表报表导出'!$D:$D=$A675),'2-1 采购订单物料明细表报表导出'!$H:$H,0))</f>
        <v>0</v>
      </c>
      <c r="O675" s="46" cm="1">
        <f t="array" ref="O675">SUM(IF((LEFT('2-1 采购订单物料明细表报表导出'!$K:$K,7)=O$1)*('2-1 采购订单物料明细表报表导出'!$D:$D=$A675),'2-1 采购订单物料明细表报表导出'!$H:$H,0))</f>
        <v>0</v>
      </c>
    </row>
    <row r="676" ht="16.5" spans="1:15">
      <c r="A676" s="49" t="s">
        <v>4078</v>
      </c>
      <c r="B676" s="47" t="s">
        <v>1784</v>
      </c>
      <c r="C676" s="48" t="s">
        <v>1785</v>
      </c>
      <c r="D676" s="46" cm="1">
        <f t="array" ref="D676">SUM(IF((LEFT('2-1 采购订单物料明细表报表导出'!$K:$K,7)=D$1)*('2-1 采购订单物料明细表报表导出'!$D:$D=$A676),'2-1 采购订单物料明细表报表导出'!$H:$H,0))</f>
        <v>0</v>
      </c>
      <c r="E676" s="46" cm="1">
        <f t="array" ref="E676">SUM(IF((LEFT('2-1 采购订单物料明细表报表导出'!$K:$K,7)=E$1)*('2-1 采购订单物料明细表报表导出'!$D:$D=$A676),'2-1 采购订单物料明细表报表导出'!$H:$H,0))</f>
        <v>0</v>
      </c>
      <c r="F676" s="46" cm="1">
        <f t="array" ref="F676">SUM(IF((LEFT('2-1 采购订单物料明细表报表导出'!$K:$K,7)=F$1)*('2-1 采购订单物料明细表报表导出'!$D:$D=$A676),'2-1 采购订单物料明细表报表导出'!$H:$H,0))</f>
        <v>0</v>
      </c>
      <c r="G676" s="46" cm="1">
        <f t="array" ref="G676">SUM(IF((LEFT('2-1 采购订单物料明细表报表导出'!$K:$K,7)=G$1)*('2-1 采购订单物料明细表报表导出'!$D:$D=$A676),'2-1 采购订单物料明细表报表导出'!$H:$H,0))</f>
        <v>0</v>
      </c>
      <c r="H676" s="46" cm="1">
        <f t="array" ref="H676">SUM(IF((LEFT('2-1 采购订单物料明细表报表导出'!$K:$K,7)=H$1)*('2-1 采购订单物料明细表报表导出'!$D:$D=$A676),'2-1 采购订单物料明细表报表导出'!$H:$H,0))</f>
        <v>0</v>
      </c>
      <c r="I676" s="46" cm="1">
        <f t="array" ref="I676">SUM(IF((LEFT('2-1 采购订单物料明细表报表导出'!$K:$K,7)=I$1)*('2-1 采购订单物料明细表报表导出'!$D:$D=$A676),'2-1 采购订单物料明细表报表导出'!$H:$H,0))</f>
        <v>0</v>
      </c>
      <c r="J676" s="46" cm="1">
        <f t="array" ref="J676">SUM(IF((LEFT('2-1 采购订单物料明细表报表导出'!$K:$K,7)=J$1)*('2-1 采购订单物料明细表报表导出'!$D:$D=$A676),'2-1 采购订单物料明细表报表导出'!$H:$H,0))</f>
        <v>0</v>
      </c>
      <c r="K676" s="46" cm="1">
        <f t="array" ref="K676">SUM(IF((LEFT('2-1 采购订单物料明细表报表导出'!$K:$K,7)=K$1)*('2-1 采购订单物料明细表报表导出'!$D:$D=$A676),'2-1 采购订单物料明细表报表导出'!$H:$H,0))</f>
        <v>0</v>
      </c>
      <c r="L676" s="46" cm="1">
        <f t="array" ref="L676">SUM(IF((LEFT('2-1 采购订单物料明细表报表导出'!$K:$K,7)=L$1)*('2-1 采购订单物料明细表报表导出'!$D:$D=$A676),'2-1 采购订单物料明细表报表导出'!$H:$H,0))</f>
        <v>0</v>
      </c>
      <c r="M676" s="46" cm="1">
        <f t="array" ref="M676">SUM(IF((LEFT('2-1 采购订单物料明细表报表导出'!$K:$K,7)=M$1)*('2-1 采购订单物料明细表报表导出'!$D:$D=$A676),'2-1 采购订单物料明细表报表导出'!$H:$H,0))</f>
        <v>0</v>
      </c>
      <c r="N676" s="46" cm="1">
        <f t="array" ref="N676">SUM(IF((LEFT('2-1 采购订单物料明细表报表导出'!$K:$K,7)=N$1)*('2-1 采购订单物料明细表报表导出'!$D:$D=$A676),'2-1 采购订单物料明细表报表导出'!$H:$H,0))</f>
        <v>0</v>
      </c>
      <c r="O676" s="46" cm="1">
        <f t="array" ref="O676">SUM(IF((LEFT('2-1 采购订单物料明细表报表导出'!$K:$K,7)=O$1)*('2-1 采购订单物料明细表报表导出'!$D:$D=$A676),'2-1 采购订单物料明细表报表导出'!$H:$H,0))</f>
        <v>0</v>
      </c>
    </row>
    <row r="677" ht="16.5" spans="1:15">
      <c r="A677" s="49" t="s">
        <v>4079</v>
      </c>
      <c r="B677" s="47" t="s">
        <v>1784</v>
      </c>
      <c r="C677" s="48" t="s">
        <v>1785</v>
      </c>
      <c r="D677" s="46" cm="1">
        <f t="array" ref="D677">SUM(IF((LEFT('2-1 采购订单物料明细表报表导出'!$K:$K,7)=D$1)*('2-1 采购订单物料明细表报表导出'!$D:$D=$A677),'2-1 采购订单物料明细表报表导出'!$H:$H,0))</f>
        <v>0</v>
      </c>
      <c r="E677" s="46" cm="1">
        <f t="array" ref="E677">SUM(IF((LEFT('2-1 采购订单物料明细表报表导出'!$K:$K,7)=E$1)*('2-1 采购订单物料明细表报表导出'!$D:$D=$A677),'2-1 采购订单物料明细表报表导出'!$H:$H,0))</f>
        <v>0</v>
      </c>
      <c r="F677" s="46" cm="1">
        <f t="array" ref="F677">SUM(IF((LEFT('2-1 采购订单物料明细表报表导出'!$K:$K,7)=F$1)*('2-1 采购订单物料明细表报表导出'!$D:$D=$A677),'2-1 采购订单物料明细表报表导出'!$H:$H,0))</f>
        <v>0</v>
      </c>
      <c r="G677" s="46" cm="1">
        <f t="array" ref="G677">SUM(IF((LEFT('2-1 采购订单物料明细表报表导出'!$K:$K,7)=G$1)*('2-1 采购订单物料明细表报表导出'!$D:$D=$A677),'2-1 采购订单物料明细表报表导出'!$H:$H,0))</f>
        <v>0</v>
      </c>
      <c r="H677" s="46" cm="1">
        <f t="array" ref="H677">SUM(IF((LEFT('2-1 采购订单物料明细表报表导出'!$K:$K,7)=H$1)*('2-1 采购订单物料明细表报表导出'!$D:$D=$A677),'2-1 采购订单物料明细表报表导出'!$H:$H,0))</f>
        <v>0</v>
      </c>
      <c r="I677" s="46" cm="1">
        <f t="array" ref="I677">SUM(IF((LEFT('2-1 采购订单物料明细表报表导出'!$K:$K,7)=I$1)*('2-1 采购订单物料明细表报表导出'!$D:$D=$A677),'2-1 采购订单物料明细表报表导出'!$H:$H,0))</f>
        <v>0</v>
      </c>
      <c r="J677" s="46" cm="1">
        <f t="array" ref="J677">SUM(IF((LEFT('2-1 采购订单物料明细表报表导出'!$K:$K,7)=J$1)*('2-1 采购订单物料明细表报表导出'!$D:$D=$A677),'2-1 采购订单物料明细表报表导出'!$H:$H,0))</f>
        <v>0</v>
      </c>
      <c r="K677" s="46" cm="1">
        <f t="array" ref="K677">SUM(IF((LEFT('2-1 采购订单物料明细表报表导出'!$K:$K,7)=K$1)*('2-1 采购订单物料明细表报表导出'!$D:$D=$A677),'2-1 采购订单物料明细表报表导出'!$H:$H,0))</f>
        <v>0</v>
      </c>
      <c r="L677" s="46" cm="1">
        <f t="array" ref="L677">SUM(IF((LEFT('2-1 采购订单物料明细表报表导出'!$K:$K,7)=L$1)*('2-1 采购订单物料明细表报表导出'!$D:$D=$A677),'2-1 采购订单物料明细表报表导出'!$H:$H,0))</f>
        <v>0</v>
      </c>
      <c r="M677" s="46" cm="1">
        <f t="array" ref="M677">SUM(IF((LEFT('2-1 采购订单物料明细表报表导出'!$K:$K,7)=M$1)*('2-1 采购订单物料明细表报表导出'!$D:$D=$A677),'2-1 采购订单物料明细表报表导出'!$H:$H,0))</f>
        <v>0</v>
      </c>
      <c r="N677" s="46" cm="1">
        <f t="array" ref="N677">SUM(IF((LEFT('2-1 采购订单物料明细表报表导出'!$K:$K,7)=N$1)*('2-1 采购订单物料明细表报表导出'!$D:$D=$A677),'2-1 采购订单物料明细表报表导出'!$H:$H,0))</f>
        <v>0</v>
      </c>
      <c r="O677" s="46" cm="1">
        <f t="array" ref="O677">SUM(IF((LEFT('2-1 采购订单物料明细表报表导出'!$K:$K,7)=O$1)*('2-1 采购订单物料明细表报表导出'!$D:$D=$A677),'2-1 采购订单物料明细表报表导出'!$H:$H,0))</f>
        <v>0</v>
      </c>
    </row>
    <row r="678" ht="16.5" spans="1:15">
      <c r="A678" s="49" t="s">
        <v>4080</v>
      </c>
      <c r="B678" s="47" t="s">
        <v>1784</v>
      </c>
      <c r="C678" s="48" t="s">
        <v>1785</v>
      </c>
      <c r="D678" s="46" cm="1">
        <f t="array" ref="D678">SUM(IF((LEFT('2-1 采购订单物料明细表报表导出'!$K:$K,7)=D$1)*('2-1 采购订单物料明细表报表导出'!$D:$D=$A678),'2-1 采购订单物料明细表报表导出'!$H:$H,0))</f>
        <v>0</v>
      </c>
      <c r="E678" s="46" cm="1">
        <f t="array" ref="E678">SUM(IF((LEFT('2-1 采购订单物料明细表报表导出'!$K:$K,7)=E$1)*('2-1 采购订单物料明细表报表导出'!$D:$D=$A678),'2-1 采购订单物料明细表报表导出'!$H:$H,0))</f>
        <v>0</v>
      </c>
      <c r="F678" s="46" cm="1">
        <f t="array" ref="F678">SUM(IF((LEFT('2-1 采购订单物料明细表报表导出'!$K:$K,7)=F$1)*('2-1 采购订单物料明细表报表导出'!$D:$D=$A678),'2-1 采购订单物料明细表报表导出'!$H:$H,0))</f>
        <v>0</v>
      </c>
      <c r="G678" s="46" cm="1">
        <f t="array" ref="G678">SUM(IF((LEFT('2-1 采购订单物料明细表报表导出'!$K:$K,7)=G$1)*('2-1 采购订单物料明细表报表导出'!$D:$D=$A678),'2-1 采购订单物料明细表报表导出'!$H:$H,0))</f>
        <v>0</v>
      </c>
      <c r="H678" s="46" cm="1">
        <f t="array" ref="H678">SUM(IF((LEFT('2-1 采购订单物料明细表报表导出'!$K:$K,7)=H$1)*('2-1 采购订单物料明细表报表导出'!$D:$D=$A678),'2-1 采购订单物料明细表报表导出'!$H:$H,0))</f>
        <v>0</v>
      </c>
      <c r="I678" s="46" cm="1">
        <f t="array" ref="I678">SUM(IF((LEFT('2-1 采购订单物料明细表报表导出'!$K:$K,7)=I$1)*('2-1 采购订单物料明细表报表导出'!$D:$D=$A678),'2-1 采购订单物料明细表报表导出'!$H:$H,0))</f>
        <v>0</v>
      </c>
      <c r="J678" s="46" cm="1">
        <f t="array" ref="J678">SUM(IF((LEFT('2-1 采购订单物料明细表报表导出'!$K:$K,7)=J$1)*('2-1 采购订单物料明细表报表导出'!$D:$D=$A678),'2-1 采购订单物料明细表报表导出'!$H:$H,0))</f>
        <v>0</v>
      </c>
      <c r="K678" s="46" cm="1">
        <f t="array" ref="K678">SUM(IF((LEFT('2-1 采购订单物料明细表报表导出'!$K:$K,7)=K$1)*('2-1 采购订单物料明细表报表导出'!$D:$D=$A678),'2-1 采购订单物料明细表报表导出'!$H:$H,0))</f>
        <v>0</v>
      </c>
      <c r="L678" s="46" cm="1">
        <f t="array" ref="L678">SUM(IF((LEFT('2-1 采购订单物料明细表报表导出'!$K:$K,7)=L$1)*('2-1 采购订单物料明细表报表导出'!$D:$D=$A678),'2-1 采购订单物料明细表报表导出'!$H:$H,0))</f>
        <v>0</v>
      </c>
      <c r="M678" s="46" cm="1">
        <f t="array" ref="M678">SUM(IF((LEFT('2-1 采购订单物料明细表报表导出'!$K:$K,7)=M$1)*('2-1 采购订单物料明细表报表导出'!$D:$D=$A678),'2-1 采购订单物料明细表报表导出'!$H:$H,0))</f>
        <v>0</v>
      </c>
      <c r="N678" s="46" cm="1">
        <f t="array" ref="N678">SUM(IF((LEFT('2-1 采购订单物料明细表报表导出'!$K:$K,7)=N$1)*('2-1 采购订单物料明细表报表导出'!$D:$D=$A678),'2-1 采购订单物料明细表报表导出'!$H:$H,0))</f>
        <v>0</v>
      </c>
      <c r="O678" s="46" cm="1">
        <f t="array" ref="O678">SUM(IF((LEFT('2-1 采购订单物料明细表报表导出'!$K:$K,7)=O$1)*('2-1 采购订单物料明细表报表导出'!$D:$D=$A678),'2-1 采购订单物料明细表报表导出'!$H:$H,0))</f>
        <v>0</v>
      </c>
    </row>
    <row r="679" ht="16.5" spans="1:15">
      <c r="A679" s="49" t="s">
        <v>4081</v>
      </c>
      <c r="B679" s="47" t="s">
        <v>1784</v>
      </c>
      <c r="C679" s="48" t="s">
        <v>1785</v>
      </c>
      <c r="D679" s="46" cm="1">
        <f t="array" ref="D679">SUM(IF((LEFT('2-1 采购订单物料明细表报表导出'!$K:$K,7)=D$1)*('2-1 采购订单物料明细表报表导出'!$D:$D=$A679),'2-1 采购订单物料明细表报表导出'!$H:$H,0))</f>
        <v>0</v>
      </c>
      <c r="E679" s="46" cm="1">
        <f t="array" ref="E679">SUM(IF((LEFT('2-1 采购订单物料明细表报表导出'!$K:$K,7)=E$1)*('2-1 采购订单物料明细表报表导出'!$D:$D=$A679),'2-1 采购订单物料明细表报表导出'!$H:$H,0))</f>
        <v>0</v>
      </c>
      <c r="F679" s="46" cm="1">
        <f t="array" ref="F679">SUM(IF((LEFT('2-1 采购订单物料明细表报表导出'!$K:$K,7)=F$1)*('2-1 采购订单物料明细表报表导出'!$D:$D=$A679),'2-1 采购订单物料明细表报表导出'!$H:$H,0))</f>
        <v>0</v>
      </c>
      <c r="G679" s="46" cm="1">
        <f t="array" ref="G679">SUM(IF((LEFT('2-1 采购订单物料明细表报表导出'!$K:$K,7)=G$1)*('2-1 采购订单物料明细表报表导出'!$D:$D=$A679),'2-1 采购订单物料明细表报表导出'!$H:$H,0))</f>
        <v>0</v>
      </c>
      <c r="H679" s="46" cm="1">
        <f t="array" ref="H679">SUM(IF((LEFT('2-1 采购订单物料明细表报表导出'!$K:$K,7)=H$1)*('2-1 采购订单物料明细表报表导出'!$D:$D=$A679),'2-1 采购订单物料明细表报表导出'!$H:$H,0))</f>
        <v>0</v>
      </c>
      <c r="I679" s="46" cm="1">
        <f t="array" ref="I679">SUM(IF((LEFT('2-1 采购订单物料明细表报表导出'!$K:$K,7)=I$1)*('2-1 采购订单物料明细表报表导出'!$D:$D=$A679),'2-1 采购订单物料明细表报表导出'!$H:$H,0))</f>
        <v>0</v>
      </c>
      <c r="J679" s="46" cm="1">
        <f t="array" ref="J679">SUM(IF((LEFT('2-1 采购订单物料明细表报表导出'!$K:$K,7)=J$1)*('2-1 采购订单物料明细表报表导出'!$D:$D=$A679),'2-1 采购订单物料明细表报表导出'!$H:$H,0))</f>
        <v>0</v>
      </c>
      <c r="K679" s="46" cm="1">
        <f t="array" ref="K679">SUM(IF((LEFT('2-1 采购订单物料明细表报表导出'!$K:$K,7)=K$1)*('2-1 采购订单物料明细表报表导出'!$D:$D=$A679),'2-1 采购订单物料明细表报表导出'!$H:$H,0))</f>
        <v>0</v>
      </c>
      <c r="L679" s="46" cm="1">
        <f t="array" ref="L679">SUM(IF((LEFT('2-1 采购订单物料明细表报表导出'!$K:$K,7)=L$1)*('2-1 采购订单物料明细表报表导出'!$D:$D=$A679),'2-1 采购订单物料明细表报表导出'!$H:$H,0))</f>
        <v>0</v>
      </c>
      <c r="M679" s="46" cm="1">
        <f t="array" ref="M679">SUM(IF((LEFT('2-1 采购订单物料明细表报表导出'!$K:$K,7)=M$1)*('2-1 采购订单物料明细表报表导出'!$D:$D=$A679),'2-1 采购订单物料明细表报表导出'!$H:$H,0))</f>
        <v>0</v>
      </c>
      <c r="N679" s="46" cm="1">
        <f t="array" ref="N679">SUM(IF((LEFT('2-1 采购订单物料明细表报表导出'!$K:$K,7)=N$1)*('2-1 采购订单物料明细表报表导出'!$D:$D=$A679),'2-1 采购订单物料明细表报表导出'!$H:$H,0))</f>
        <v>0</v>
      </c>
      <c r="O679" s="46" cm="1">
        <f t="array" ref="O679">SUM(IF((LEFT('2-1 采购订单物料明细表报表导出'!$K:$K,7)=O$1)*('2-1 采购订单物料明细表报表导出'!$D:$D=$A679),'2-1 采购订单物料明细表报表导出'!$H:$H,0))</f>
        <v>0</v>
      </c>
    </row>
    <row r="680" ht="16.5" spans="1:15">
      <c r="A680" s="49" t="s">
        <v>4082</v>
      </c>
      <c r="B680" s="47" t="s">
        <v>1784</v>
      </c>
      <c r="C680" s="48" t="s">
        <v>1785</v>
      </c>
      <c r="D680" s="46" cm="1">
        <f t="array" ref="D680">SUM(IF((LEFT('2-1 采购订单物料明细表报表导出'!$K:$K,7)=D$1)*('2-1 采购订单物料明细表报表导出'!$D:$D=$A680),'2-1 采购订单物料明细表报表导出'!$H:$H,0))</f>
        <v>0</v>
      </c>
      <c r="E680" s="46" cm="1">
        <f t="array" ref="E680">SUM(IF((LEFT('2-1 采购订单物料明细表报表导出'!$K:$K,7)=E$1)*('2-1 采购订单物料明细表报表导出'!$D:$D=$A680),'2-1 采购订单物料明细表报表导出'!$H:$H,0))</f>
        <v>0</v>
      </c>
      <c r="F680" s="46" cm="1">
        <f t="array" ref="F680">SUM(IF((LEFT('2-1 采购订单物料明细表报表导出'!$K:$K,7)=F$1)*('2-1 采购订单物料明细表报表导出'!$D:$D=$A680),'2-1 采购订单物料明细表报表导出'!$H:$H,0))</f>
        <v>0</v>
      </c>
      <c r="G680" s="46" cm="1">
        <f t="array" ref="G680">SUM(IF((LEFT('2-1 采购订单物料明细表报表导出'!$K:$K,7)=G$1)*('2-1 采购订单物料明细表报表导出'!$D:$D=$A680),'2-1 采购订单物料明细表报表导出'!$H:$H,0))</f>
        <v>0</v>
      </c>
      <c r="H680" s="46" cm="1">
        <f t="array" ref="H680">SUM(IF((LEFT('2-1 采购订单物料明细表报表导出'!$K:$K,7)=H$1)*('2-1 采购订单物料明细表报表导出'!$D:$D=$A680),'2-1 采购订单物料明细表报表导出'!$H:$H,0))</f>
        <v>0</v>
      </c>
      <c r="I680" s="46" cm="1">
        <f t="array" ref="I680">SUM(IF((LEFT('2-1 采购订单物料明细表报表导出'!$K:$K,7)=I$1)*('2-1 采购订单物料明细表报表导出'!$D:$D=$A680),'2-1 采购订单物料明细表报表导出'!$H:$H,0))</f>
        <v>0</v>
      </c>
      <c r="J680" s="46" cm="1">
        <f t="array" ref="J680">SUM(IF((LEFT('2-1 采购订单物料明细表报表导出'!$K:$K,7)=J$1)*('2-1 采购订单物料明细表报表导出'!$D:$D=$A680),'2-1 采购订单物料明细表报表导出'!$H:$H,0))</f>
        <v>0</v>
      </c>
      <c r="K680" s="46" cm="1">
        <f t="array" ref="K680">SUM(IF((LEFT('2-1 采购订单物料明细表报表导出'!$K:$K,7)=K$1)*('2-1 采购订单物料明细表报表导出'!$D:$D=$A680),'2-1 采购订单物料明细表报表导出'!$H:$H,0))</f>
        <v>0</v>
      </c>
      <c r="L680" s="46" cm="1">
        <f t="array" ref="L680">SUM(IF((LEFT('2-1 采购订单物料明细表报表导出'!$K:$K,7)=L$1)*('2-1 采购订单物料明细表报表导出'!$D:$D=$A680),'2-1 采购订单物料明细表报表导出'!$H:$H,0))</f>
        <v>0</v>
      </c>
      <c r="M680" s="46" cm="1">
        <f t="array" ref="M680">SUM(IF((LEFT('2-1 采购订单物料明细表报表导出'!$K:$K,7)=M$1)*('2-1 采购订单物料明细表报表导出'!$D:$D=$A680),'2-1 采购订单物料明细表报表导出'!$H:$H,0))</f>
        <v>0</v>
      </c>
      <c r="N680" s="46" cm="1">
        <f t="array" ref="N680">SUM(IF((LEFT('2-1 采购订单物料明细表报表导出'!$K:$K,7)=N$1)*('2-1 采购订单物料明细表报表导出'!$D:$D=$A680),'2-1 采购订单物料明细表报表导出'!$H:$H,0))</f>
        <v>0</v>
      </c>
      <c r="O680" s="46" cm="1">
        <f t="array" ref="O680">SUM(IF((LEFT('2-1 采购订单物料明细表报表导出'!$K:$K,7)=O$1)*('2-1 采购订单物料明细表报表导出'!$D:$D=$A680),'2-1 采购订单物料明细表报表导出'!$H:$H,0))</f>
        <v>0</v>
      </c>
    </row>
    <row r="681" ht="16.5" spans="1:15">
      <c r="A681" s="49" t="s">
        <v>4083</v>
      </c>
      <c r="B681" s="47" t="s">
        <v>1784</v>
      </c>
      <c r="C681" s="48" t="s">
        <v>1785</v>
      </c>
      <c r="D681" s="46" cm="1">
        <f t="array" ref="D681">SUM(IF((LEFT('2-1 采购订单物料明细表报表导出'!$K:$K,7)=D$1)*('2-1 采购订单物料明细表报表导出'!$D:$D=$A681),'2-1 采购订单物料明细表报表导出'!$H:$H,0))</f>
        <v>0</v>
      </c>
      <c r="E681" s="46" cm="1">
        <f t="array" ref="E681">SUM(IF((LEFT('2-1 采购订单物料明细表报表导出'!$K:$K,7)=E$1)*('2-1 采购订单物料明细表报表导出'!$D:$D=$A681),'2-1 采购订单物料明细表报表导出'!$H:$H,0))</f>
        <v>0</v>
      </c>
      <c r="F681" s="46" cm="1">
        <f t="array" ref="F681">SUM(IF((LEFT('2-1 采购订单物料明细表报表导出'!$K:$K,7)=F$1)*('2-1 采购订单物料明细表报表导出'!$D:$D=$A681),'2-1 采购订单物料明细表报表导出'!$H:$H,0))</f>
        <v>0</v>
      </c>
      <c r="G681" s="46" cm="1">
        <f t="array" ref="G681">SUM(IF((LEFT('2-1 采购订单物料明细表报表导出'!$K:$K,7)=G$1)*('2-1 采购订单物料明细表报表导出'!$D:$D=$A681),'2-1 采购订单物料明细表报表导出'!$H:$H,0))</f>
        <v>0</v>
      </c>
      <c r="H681" s="46" cm="1">
        <f t="array" ref="H681">SUM(IF((LEFT('2-1 采购订单物料明细表报表导出'!$K:$K,7)=H$1)*('2-1 采购订单物料明细表报表导出'!$D:$D=$A681),'2-1 采购订单物料明细表报表导出'!$H:$H,0))</f>
        <v>0</v>
      </c>
      <c r="I681" s="46" cm="1">
        <f t="array" ref="I681">SUM(IF((LEFT('2-1 采购订单物料明细表报表导出'!$K:$K,7)=I$1)*('2-1 采购订单物料明细表报表导出'!$D:$D=$A681),'2-1 采购订单物料明细表报表导出'!$H:$H,0))</f>
        <v>0</v>
      </c>
      <c r="J681" s="46" cm="1">
        <f t="array" ref="J681">SUM(IF((LEFT('2-1 采购订单物料明细表报表导出'!$K:$K,7)=J$1)*('2-1 采购订单物料明细表报表导出'!$D:$D=$A681),'2-1 采购订单物料明细表报表导出'!$H:$H,0))</f>
        <v>0</v>
      </c>
      <c r="K681" s="46" cm="1">
        <f t="array" ref="K681">SUM(IF((LEFT('2-1 采购订单物料明细表报表导出'!$K:$K,7)=K$1)*('2-1 采购订单物料明细表报表导出'!$D:$D=$A681),'2-1 采购订单物料明细表报表导出'!$H:$H,0))</f>
        <v>0</v>
      </c>
      <c r="L681" s="46" cm="1">
        <f t="array" ref="L681">SUM(IF((LEFT('2-1 采购订单物料明细表报表导出'!$K:$K,7)=L$1)*('2-1 采购订单物料明细表报表导出'!$D:$D=$A681),'2-1 采购订单物料明细表报表导出'!$H:$H,0))</f>
        <v>0</v>
      </c>
      <c r="M681" s="46" cm="1">
        <f t="array" ref="M681">SUM(IF((LEFT('2-1 采购订单物料明细表报表导出'!$K:$K,7)=M$1)*('2-1 采购订单物料明细表报表导出'!$D:$D=$A681),'2-1 采购订单物料明细表报表导出'!$H:$H,0))</f>
        <v>0</v>
      </c>
      <c r="N681" s="46" cm="1">
        <f t="array" ref="N681">SUM(IF((LEFT('2-1 采购订单物料明细表报表导出'!$K:$K,7)=N$1)*('2-1 采购订单物料明细表报表导出'!$D:$D=$A681),'2-1 采购订单物料明细表报表导出'!$H:$H,0))</f>
        <v>0</v>
      </c>
      <c r="O681" s="46" cm="1">
        <f t="array" ref="O681">SUM(IF((LEFT('2-1 采购订单物料明细表报表导出'!$K:$K,7)=O$1)*('2-1 采购订单物料明细表报表导出'!$D:$D=$A681),'2-1 采购订单物料明细表报表导出'!$H:$H,0))</f>
        <v>0</v>
      </c>
    </row>
    <row r="682" ht="16.5" spans="1:15">
      <c r="A682" s="49" t="s">
        <v>4084</v>
      </c>
      <c r="B682" s="47" t="s">
        <v>1784</v>
      </c>
      <c r="C682" s="48" t="s">
        <v>1785</v>
      </c>
      <c r="D682" s="46" cm="1">
        <f t="array" ref="D682">SUM(IF((LEFT('2-1 采购订单物料明细表报表导出'!$K:$K,7)=D$1)*('2-1 采购订单物料明细表报表导出'!$D:$D=$A682),'2-1 采购订单物料明细表报表导出'!$H:$H,0))</f>
        <v>0</v>
      </c>
      <c r="E682" s="46" cm="1">
        <f t="array" ref="E682">SUM(IF((LEFT('2-1 采购订单物料明细表报表导出'!$K:$K,7)=E$1)*('2-1 采购订单物料明细表报表导出'!$D:$D=$A682),'2-1 采购订单物料明细表报表导出'!$H:$H,0))</f>
        <v>0</v>
      </c>
      <c r="F682" s="46" cm="1">
        <f t="array" ref="F682">SUM(IF((LEFT('2-1 采购订单物料明细表报表导出'!$K:$K,7)=F$1)*('2-1 采购订单物料明细表报表导出'!$D:$D=$A682),'2-1 采购订单物料明细表报表导出'!$H:$H,0))</f>
        <v>0</v>
      </c>
      <c r="G682" s="46" cm="1">
        <f t="array" ref="G682">SUM(IF((LEFT('2-1 采购订单物料明细表报表导出'!$K:$K,7)=G$1)*('2-1 采购订单物料明细表报表导出'!$D:$D=$A682),'2-1 采购订单物料明细表报表导出'!$H:$H,0))</f>
        <v>0</v>
      </c>
      <c r="H682" s="46" cm="1">
        <f t="array" ref="H682">SUM(IF((LEFT('2-1 采购订单物料明细表报表导出'!$K:$K,7)=H$1)*('2-1 采购订单物料明细表报表导出'!$D:$D=$A682),'2-1 采购订单物料明细表报表导出'!$H:$H,0))</f>
        <v>0</v>
      </c>
      <c r="I682" s="46" cm="1">
        <f t="array" ref="I682">SUM(IF((LEFT('2-1 采购订单物料明细表报表导出'!$K:$K,7)=I$1)*('2-1 采购订单物料明细表报表导出'!$D:$D=$A682),'2-1 采购订单物料明细表报表导出'!$H:$H,0))</f>
        <v>0</v>
      </c>
      <c r="J682" s="46" cm="1">
        <f t="array" ref="J682">SUM(IF((LEFT('2-1 采购订单物料明细表报表导出'!$K:$K,7)=J$1)*('2-1 采购订单物料明细表报表导出'!$D:$D=$A682),'2-1 采购订单物料明细表报表导出'!$H:$H,0))</f>
        <v>0</v>
      </c>
      <c r="K682" s="46" cm="1">
        <f t="array" ref="K682">SUM(IF((LEFT('2-1 采购订单物料明细表报表导出'!$K:$K,7)=K$1)*('2-1 采购订单物料明细表报表导出'!$D:$D=$A682),'2-1 采购订单物料明细表报表导出'!$H:$H,0))</f>
        <v>0</v>
      </c>
      <c r="L682" s="46" cm="1">
        <f t="array" ref="L682">SUM(IF((LEFT('2-1 采购订单物料明细表报表导出'!$K:$K,7)=L$1)*('2-1 采购订单物料明细表报表导出'!$D:$D=$A682),'2-1 采购订单物料明细表报表导出'!$H:$H,0))</f>
        <v>0</v>
      </c>
      <c r="M682" s="46" cm="1">
        <f t="array" ref="M682">SUM(IF((LEFT('2-1 采购订单物料明细表报表导出'!$K:$K,7)=M$1)*('2-1 采购订单物料明细表报表导出'!$D:$D=$A682),'2-1 采购订单物料明细表报表导出'!$H:$H,0))</f>
        <v>0</v>
      </c>
      <c r="N682" s="46" cm="1">
        <f t="array" ref="N682">SUM(IF((LEFT('2-1 采购订单物料明细表报表导出'!$K:$K,7)=N$1)*('2-1 采购订单物料明细表报表导出'!$D:$D=$A682),'2-1 采购订单物料明细表报表导出'!$H:$H,0))</f>
        <v>0</v>
      </c>
      <c r="O682" s="46" cm="1">
        <f t="array" ref="O682">SUM(IF((LEFT('2-1 采购订单物料明细表报表导出'!$K:$K,7)=O$1)*('2-1 采购订单物料明细表报表导出'!$D:$D=$A682),'2-1 采购订单物料明细表报表导出'!$H:$H,0))</f>
        <v>0</v>
      </c>
    </row>
    <row r="683" ht="16.5" spans="1:15">
      <c r="A683" s="49" t="s">
        <v>4085</v>
      </c>
      <c r="B683" s="47" t="s">
        <v>1784</v>
      </c>
      <c r="C683" s="48" t="s">
        <v>1785</v>
      </c>
      <c r="D683" s="46" cm="1">
        <f t="array" ref="D683">SUM(IF((LEFT('2-1 采购订单物料明细表报表导出'!$K:$K,7)=D$1)*('2-1 采购订单物料明细表报表导出'!$D:$D=$A683),'2-1 采购订单物料明细表报表导出'!$H:$H,0))</f>
        <v>0</v>
      </c>
      <c r="E683" s="46" cm="1">
        <f t="array" ref="E683">SUM(IF((LEFT('2-1 采购订单物料明细表报表导出'!$K:$K,7)=E$1)*('2-1 采购订单物料明细表报表导出'!$D:$D=$A683),'2-1 采购订单物料明细表报表导出'!$H:$H,0))</f>
        <v>0</v>
      </c>
      <c r="F683" s="46" cm="1">
        <f t="array" ref="F683">SUM(IF((LEFT('2-1 采购订单物料明细表报表导出'!$K:$K,7)=F$1)*('2-1 采购订单物料明细表报表导出'!$D:$D=$A683),'2-1 采购订单物料明细表报表导出'!$H:$H,0))</f>
        <v>0</v>
      </c>
      <c r="G683" s="46" cm="1">
        <f t="array" ref="G683">SUM(IF((LEFT('2-1 采购订单物料明细表报表导出'!$K:$K,7)=G$1)*('2-1 采购订单物料明细表报表导出'!$D:$D=$A683),'2-1 采购订单物料明细表报表导出'!$H:$H,0))</f>
        <v>0</v>
      </c>
      <c r="H683" s="46" cm="1">
        <f t="array" ref="H683">SUM(IF((LEFT('2-1 采购订单物料明细表报表导出'!$K:$K,7)=H$1)*('2-1 采购订单物料明细表报表导出'!$D:$D=$A683),'2-1 采购订单物料明细表报表导出'!$H:$H,0))</f>
        <v>0</v>
      </c>
      <c r="I683" s="46" cm="1">
        <f t="array" ref="I683">SUM(IF((LEFT('2-1 采购订单物料明细表报表导出'!$K:$K,7)=I$1)*('2-1 采购订单物料明细表报表导出'!$D:$D=$A683),'2-1 采购订单物料明细表报表导出'!$H:$H,0))</f>
        <v>0</v>
      </c>
      <c r="J683" s="46" cm="1">
        <f t="array" ref="J683">SUM(IF((LEFT('2-1 采购订单物料明细表报表导出'!$K:$K,7)=J$1)*('2-1 采购订单物料明细表报表导出'!$D:$D=$A683),'2-1 采购订单物料明细表报表导出'!$H:$H,0))</f>
        <v>0</v>
      </c>
      <c r="K683" s="46" cm="1">
        <f t="array" ref="K683">SUM(IF((LEFT('2-1 采购订单物料明细表报表导出'!$K:$K,7)=K$1)*('2-1 采购订单物料明细表报表导出'!$D:$D=$A683),'2-1 采购订单物料明细表报表导出'!$H:$H,0))</f>
        <v>0</v>
      </c>
      <c r="L683" s="46" cm="1">
        <f t="array" ref="L683">SUM(IF((LEFT('2-1 采购订单物料明细表报表导出'!$K:$K,7)=L$1)*('2-1 采购订单物料明细表报表导出'!$D:$D=$A683),'2-1 采购订单物料明细表报表导出'!$H:$H,0))</f>
        <v>0</v>
      </c>
      <c r="M683" s="46" cm="1">
        <f t="array" ref="M683">SUM(IF((LEFT('2-1 采购订单物料明细表报表导出'!$K:$K,7)=M$1)*('2-1 采购订单物料明细表报表导出'!$D:$D=$A683),'2-1 采购订单物料明细表报表导出'!$H:$H,0))</f>
        <v>0</v>
      </c>
      <c r="N683" s="46" cm="1">
        <f t="array" ref="N683">SUM(IF((LEFT('2-1 采购订单物料明细表报表导出'!$K:$K,7)=N$1)*('2-1 采购订单物料明细表报表导出'!$D:$D=$A683),'2-1 采购订单物料明细表报表导出'!$H:$H,0))</f>
        <v>0</v>
      </c>
      <c r="O683" s="46" cm="1">
        <f t="array" ref="O683">SUM(IF((LEFT('2-1 采购订单物料明细表报表导出'!$K:$K,7)=O$1)*('2-1 采购订单物料明细表报表导出'!$D:$D=$A683),'2-1 采购订单物料明细表报表导出'!$H:$H,0))</f>
        <v>0</v>
      </c>
    </row>
    <row r="684" ht="16.5" spans="1:15">
      <c r="A684" s="49" t="s">
        <v>4086</v>
      </c>
      <c r="B684" s="47" t="s">
        <v>1784</v>
      </c>
      <c r="C684" s="48" t="s">
        <v>1785</v>
      </c>
      <c r="D684" s="46" cm="1">
        <f t="array" ref="D684">SUM(IF((LEFT('2-1 采购订单物料明细表报表导出'!$K:$K,7)=D$1)*('2-1 采购订单物料明细表报表导出'!$D:$D=$A684),'2-1 采购订单物料明细表报表导出'!$H:$H,0))</f>
        <v>0</v>
      </c>
      <c r="E684" s="46" cm="1">
        <f t="array" ref="E684">SUM(IF((LEFT('2-1 采购订单物料明细表报表导出'!$K:$K,7)=E$1)*('2-1 采购订单物料明细表报表导出'!$D:$D=$A684),'2-1 采购订单物料明细表报表导出'!$H:$H,0))</f>
        <v>0</v>
      </c>
      <c r="F684" s="46" cm="1">
        <f t="array" ref="F684">SUM(IF((LEFT('2-1 采购订单物料明细表报表导出'!$K:$K,7)=F$1)*('2-1 采购订单物料明细表报表导出'!$D:$D=$A684),'2-1 采购订单物料明细表报表导出'!$H:$H,0))</f>
        <v>0</v>
      </c>
      <c r="G684" s="46" cm="1">
        <f t="array" ref="G684">SUM(IF((LEFT('2-1 采购订单物料明细表报表导出'!$K:$K,7)=G$1)*('2-1 采购订单物料明细表报表导出'!$D:$D=$A684),'2-1 采购订单物料明细表报表导出'!$H:$H,0))</f>
        <v>0</v>
      </c>
      <c r="H684" s="46" cm="1">
        <f t="array" ref="H684">SUM(IF((LEFT('2-1 采购订单物料明细表报表导出'!$K:$K,7)=H$1)*('2-1 采购订单物料明细表报表导出'!$D:$D=$A684),'2-1 采购订单物料明细表报表导出'!$H:$H,0))</f>
        <v>0</v>
      </c>
      <c r="I684" s="46" cm="1">
        <f t="array" ref="I684">SUM(IF((LEFT('2-1 采购订单物料明细表报表导出'!$K:$K,7)=I$1)*('2-1 采购订单物料明细表报表导出'!$D:$D=$A684),'2-1 采购订单物料明细表报表导出'!$H:$H,0))</f>
        <v>0</v>
      </c>
      <c r="J684" s="46" cm="1">
        <f t="array" ref="J684">SUM(IF((LEFT('2-1 采购订单物料明细表报表导出'!$K:$K,7)=J$1)*('2-1 采购订单物料明细表报表导出'!$D:$D=$A684),'2-1 采购订单物料明细表报表导出'!$H:$H,0))</f>
        <v>0</v>
      </c>
      <c r="K684" s="46" cm="1">
        <f t="array" ref="K684">SUM(IF((LEFT('2-1 采购订单物料明细表报表导出'!$K:$K,7)=K$1)*('2-1 采购订单物料明细表报表导出'!$D:$D=$A684),'2-1 采购订单物料明细表报表导出'!$H:$H,0))</f>
        <v>0</v>
      </c>
      <c r="L684" s="46" cm="1">
        <f t="array" ref="L684">SUM(IF((LEFT('2-1 采购订单物料明细表报表导出'!$K:$K,7)=L$1)*('2-1 采购订单物料明细表报表导出'!$D:$D=$A684),'2-1 采购订单物料明细表报表导出'!$H:$H,0))</f>
        <v>0</v>
      </c>
      <c r="M684" s="46" cm="1">
        <f t="array" ref="M684">SUM(IF((LEFT('2-1 采购订单物料明细表报表导出'!$K:$K,7)=M$1)*('2-1 采购订单物料明细表报表导出'!$D:$D=$A684),'2-1 采购订单物料明细表报表导出'!$H:$H,0))</f>
        <v>0</v>
      </c>
      <c r="N684" s="46" cm="1">
        <f t="array" ref="N684">SUM(IF((LEFT('2-1 采购订单物料明细表报表导出'!$K:$K,7)=N$1)*('2-1 采购订单物料明细表报表导出'!$D:$D=$A684),'2-1 采购订单物料明细表报表导出'!$H:$H,0))</f>
        <v>0</v>
      </c>
      <c r="O684" s="46" cm="1">
        <f t="array" ref="O684">SUM(IF((LEFT('2-1 采购订单物料明细表报表导出'!$K:$K,7)=O$1)*('2-1 采购订单物料明细表报表导出'!$D:$D=$A684),'2-1 采购订单物料明细表报表导出'!$H:$H,0))</f>
        <v>0</v>
      </c>
    </row>
    <row r="685" ht="16.5" spans="1:15">
      <c r="A685" s="49" t="s">
        <v>4087</v>
      </c>
      <c r="B685" s="47" t="s">
        <v>1784</v>
      </c>
      <c r="C685" s="48" t="s">
        <v>1785</v>
      </c>
      <c r="D685" s="46" cm="1">
        <f t="array" ref="D685">SUM(IF((LEFT('2-1 采购订单物料明细表报表导出'!$K:$K,7)=D$1)*('2-1 采购订单物料明细表报表导出'!$D:$D=$A685),'2-1 采购订单物料明细表报表导出'!$H:$H,0))</f>
        <v>0</v>
      </c>
      <c r="E685" s="46" cm="1">
        <f t="array" ref="E685">SUM(IF((LEFT('2-1 采购订单物料明细表报表导出'!$K:$K,7)=E$1)*('2-1 采购订单物料明细表报表导出'!$D:$D=$A685),'2-1 采购订单物料明细表报表导出'!$H:$H,0))</f>
        <v>0</v>
      </c>
      <c r="F685" s="46" cm="1">
        <f t="array" ref="F685">SUM(IF((LEFT('2-1 采购订单物料明细表报表导出'!$K:$K,7)=F$1)*('2-1 采购订单物料明细表报表导出'!$D:$D=$A685),'2-1 采购订单物料明细表报表导出'!$H:$H,0))</f>
        <v>0</v>
      </c>
      <c r="G685" s="46" cm="1">
        <f t="array" ref="G685">SUM(IF((LEFT('2-1 采购订单物料明细表报表导出'!$K:$K,7)=G$1)*('2-1 采购订单物料明细表报表导出'!$D:$D=$A685),'2-1 采购订单物料明细表报表导出'!$H:$H,0))</f>
        <v>0</v>
      </c>
      <c r="H685" s="46" cm="1">
        <f t="array" ref="H685">SUM(IF((LEFT('2-1 采购订单物料明细表报表导出'!$K:$K,7)=H$1)*('2-1 采购订单物料明细表报表导出'!$D:$D=$A685),'2-1 采购订单物料明细表报表导出'!$H:$H,0))</f>
        <v>0</v>
      </c>
      <c r="I685" s="46" cm="1">
        <f t="array" ref="I685">SUM(IF((LEFT('2-1 采购订单物料明细表报表导出'!$K:$K,7)=I$1)*('2-1 采购订单物料明细表报表导出'!$D:$D=$A685),'2-1 采购订单物料明细表报表导出'!$H:$H,0))</f>
        <v>0</v>
      </c>
      <c r="J685" s="46" cm="1">
        <f t="array" ref="J685">SUM(IF((LEFT('2-1 采购订单物料明细表报表导出'!$K:$K,7)=J$1)*('2-1 采购订单物料明细表报表导出'!$D:$D=$A685),'2-1 采购订单物料明细表报表导出'!$H:$H,0))</f>
        <v>0</v>
      </c>
      <c r="K685" s="46" cm="1">
        <f t="array" ref="K685">SUM(IF((LEFT('2-1 采购订单物料明细表报表导出'!$K:$K,7)=K$1)*('2-1 采购订单物料明细表报表导出'!$D:$D=$A685),'2-1 采购订单物料明细表报表导出'!$H:$H,0))</f>
        <v>0</v>
      </c>
      <c r="L685" s="46" cm="1">
        <f t="array" ref="L685">SUM(IF((LEFT('2-1 采购订单物料明细表报表导出'!$K:$K,7)=L$1)*('2-1 采购订单物料明细表报表导出'!$D:$D=$A685),'2-1 采购订单物料明细表报表导出'!$H:$H,0))</f>
        <v>0</v>
      </c>
      <c r="M685" s="46" cm="1">
        <f t="array" ref="M685">SUM(IF((LEFT('2-1 采购订单物料明细表报表导出'!$K:$K,7)=M$1)*('2-1 采购订单物料明细表报表导出'!$D:$D=$A685),'2-1 采购订单物料明细表报表导出'!$H:$H,0))</f>
        <v>0</v>
      </c>
      <c r="N685" s="46" cm="1">
        <f t="array" ref="N685">SUM(IF((LEFT('2-1 采购订单物料明细表报表导出'!$K:$K,7)=N$1)*('2-1 采购订单物料明细表报表导出'!$D:$D=$A685),'2-1 采购订单物料明细表报表导出'!$H:$H,0))</f>
        <v>0</v>
      </c>
      <c r="O685" s="46" cm="1">
        <f t="array" ref="O685">SUM(IF((LEFT('2-1 采购订单物料明细表报表导出'!$K:$K,7)=O$1)*('2-1 采购订单物料明细表报表导出'!$D:$D=$A685),'2-1 采购订单物料明细表报表导出'!$H:$H,0))</f>
        <v>0</v>
      </c>
    </row>
    <row r="686" ht="16.5" spans="1:15">
      <c r="A686" s="49" t="s">
        <v>4088</v>
      </c>
      <c r="B686" s="47" t="s">
        <v>1784</v>
      </c>
      <c r="C686" s="48" t="s">
        <v>1785</v>
      </c>
      <c r="D686" s="46" cm="1">
        <f t="array" ref="D686">SUM(IF((LEFT('2-1 采购订单物料明细表报表导出'!$K:$K,7)=D$1)*('2-1 采购订单物料明细表报表导出'!$D:$D=$A686),'2-1 采购订单物料明细表报表导出'!$H:$H,0))</f>
        <v>0</v>
      </c>
      <c r="E686" s="46" cm="1">
        <f t="array" ref="E686">SUM(IF((LEFT('2-1 采购订单物料明细表报表导出'!$K:$K,7)=E$1)*('2-1 采购订单物料明细表报表导出'!$D:$D=$A686),'2-1 采购订单物料明细表报表导出'!$H:$H,0))</f>
        <v>0</v>
      </c>
      <c r="F686" s="46" cm="1">
        <f t="array" ref="F686">SUM(IF((LEFT('2-1 采购订单物料明细表报表导出'!$K:$K,7)=F$1)*('2-1 采购订单物料明细表报表导出'!$D:$D=$A686),'2-1 采购订单物料明细表报表导出'!$H:$H,0))</f>
        <v>0</v>
      </c>
      <c r="G686" s="46" cm="1">
        <f t="array" ref="G686">SUM(IF((LEFT('2-1 采购订单物料明细表报表导出'!$K:$K,7)=G$1)*('2-1 采购订单物料明细表报表导出'!$D:$D=$A686),'2-1 采购订单物料明细表报表导出'!$H:$H,0))</f>
        <v>0</v>
      </c>
      <c r="H686" s="46" cm="1">
        <f t="array" ref="H686">SUM(IF((LEFT('2-1 采购订单物料明细表报表导出'!$K:$K,7)=H$1)*('2-1 采购订单物料明细表报表导出'!$D:$D=$A686),'2-1 采购订单物料明细表报表导出'!$H:$H,0))</f>
        <v>0</v>
      </c>
      <c r="I686" s="46" cm="1">
        <f t="array" ref="I686">SUM(IF((LEFT('2-1 采购订单物料明细表报表导出'!$K:$K,7)=I$1)*('2-1 采购订单物料明细表报表导出'!$D:$D=$A686),'2-1 采购订单物料明细表报表导出'!$H:$H,0))</f>
        <v>0</v>
      </c>
      <c r="J686" s="46" cm="1">
        <f t="array" ref="J686">SUM(IF((LEFT('2-1 采购订单物料明细表报表导出'!$K:$K,7)=J$1)*('2-1 采购订单物料明细表报表导出'!$D:$D=$A686),'2-1 采购订单物料明细表报表导出'!$H:$H,0))</f>
        <v>0</v>
      </c>
      <c r="K686" s="46" cm="1">
        <f t="array" ref="K686">SUM(IF((LEFT('2-1 采购订单物料明细表报表导出'!$K:$K,7)=K$1)*('2-1 采购订单物料明细表报表导出'!$D:$D=$A686),'2-1 采购订单物料明细表报表导出'!$H:$H,0))</f>
        <v>0</v>
      </c>
      <c r="L686" s="46" cm="1">
        <f t="array" ref="L686">SUM(IF((LEFT('2-1 采购订单物料明细表报表导出'!$K:$K,7)=L$1)*('2-1 采购订单物料明细表报表导出'!$D:$D=$A686),'2-1 采购订单物料明细表报表导出'!$H:$H,0))</f>
        <v>0</v>
      </c>
      <c r="M686" s="46" cm="1">
        <f t="array" ref="M686">SUM(IF((LEFT('2-1 采购订单物料明细表报表导出'!$K:$K,7)=M$1)*('2-1 采购订单物料明细表报表导出'!$D:$D=$A686),'2-1 采购订单物料明细表报表导出'!$H:$H,0))</f>
        <v>0</v>
      </c>
      <c r="N686" s="46" cm="1">
        <f t="array" ref="N686">SUM(IF((LEFT('2-1 采购订单物料明细表报表导出'!$K:$K,7)=N$1)*('2-1 采购订单物料明细表报表导出'!$D:$D=$A686),'2-1 采购订单物料明细表报表导出'!$H:$H,0))</f>
        <v>0</v>
      </c>
      <c r="O686" s="46" cm="1">
        <f t="array" ref="O686">SUM(IF((LEFT('2-1 采购订单物料明细表报表导出'!$K:$K,7)=O$1)*('2-1 采购订单物料明细表报表导出'!$D:$D=$A686),'2-1 采购订单物料明细表报表导出'!$H:$H,0))</f>
        <v>0</v>
      </c>
    </row>
    <row r="687" ht="16.5" spans="1:15">
      <c r="A687" s="49" t="s">
        <v>4089</v>
      </c>
      <c r="B687" s="47" t="s">
        <v>1784</v>
      </c>
      <c r="C687" s="48" t="s">
        <v>1785</v>
      </c>
      <c r="D687" s="46" cm="1">
        <f t="array" ref="D687">SUM(IF((LEFT('2-1 采购订单物料明细表报表导出'!$K:$K,7)=D$1)*('2-1 采购订单物料明细表报表导出'!$D:$D=$A687),'2-1 采购订单物料明细表报表导出'!$H:$H,0))</f>
        <v>0</v>
      </c>
      <c r="E687" s="46" cm="1">
        <f t="array" ref="E687">SUM(IF((LEFT('2-1 采购订单物料明细表报表导出'!$K:$K,7)=E$1)*('2-1 采购订单物料明细表报表导出'!$D:$D=$A687),'2-1 采购订单物料明细表报表导出'!$H:$H,0))</f>
        <v>0</v>
      </c>
      <c r="F687" s="46" cm="1">
        <f t="array" ref="F687">SUM(IF((LEFT('2-1 采购订单物料明细表报表导出'!$K:$K,7)=F$1)*('2-1 采购订单物料明细表报表导出'!$D:$D=$A687),'2-1 采购订单物料明细表报表导出'!$H:$H,0))</f>
        <v>0</v>
      </c>
      <c r="G687" s="46" cm="1">
        <f t="array" ref="G687">SUM(IF((LEFT('2-1 采购订单物料明细表报表导出'!$K:$K,7)=G$1)*('2-1 采购订单物料明细表报表导出'!$D:$D=$A687),'2-1 采购订单物料明细表报表导出'!$H:$H,0))</f>
        <v>0</v>
      </c>
      <c r="H687" s="46" cm="1">
        <f t="array" ref="H687">SUM(IF((LEFT('2-1 采购订单物料明细表报表导出'!$K:$K,7)=H$1)*('2-1 采购订单物料明细表报表导出'!$D:$D=$A687),'2-1 采购订单物料明细表报表导出'!$H:$H,0))</f>
        <v>0</v>
      </c>
      <c r="I687" s="46" cm="1">
        <f t="array" ref="I687">SUM(IF((LEFT('2-1 采购订单物料明细表报表导出'!$K:$K,7)=I$1)*('2-1 采购订单物料明细表报表导出'!$D:$D=$A687),'2-1 采购订单物料明细表报表导出'!$H:$H,0))</f>
        <v>0</v>
      </c>
      <c r="J687" s="46" cm="1">
        <f t="array" ref="J687">SUM(IF((LEFT('2-1 采购订单物料明细表报表导出'!$K:$K,7)=J$1)*('2-1 采购订单物料明细表报表导出'!$D:$D=$A687),'2-1 采购订单物料明细表报表导出'!$H:$H,0))</f>
        <v>0</v>
      </c>
      <c r="K687" s="46" cm="1">
        <f t="array" ref="K687">SUM(IF((LEFT('2-1 采购订单物料明细表报表导出'!$K:$K,7)=K$1)*('2-1 采购订单物料明细表报表导出'!$D:$D=$A687),'2-1 采购订单物料明细表报表导出'!$H:$H,0))</f>
        <v>0</v>
      </c>
      <c r="L687" s="46" cm="1">
        <f t="array" ref="L687">SUM(IF((LEFT('2-1 采购订单物料明细表报表导出'!$K:$K,7)=L$1)*('2-1 采购订单物料明细表报表导出'!$D:$D=$A687),'2-1 采购订单物料明细表报表导出'!$H:$H,0))</f>
        <v>0</v>
      </c>
      <c r="M687" s="46" cm="1">
        <f t="array" ref="M687">SUM(IF((LEFT('2-1 采购订单物料明细表报表导出'!$K:$K,7)=M$1)*('2-1 采购订单物料明细表报表导出'!$D:$D=$A687),'2-1 采购订单物料明细表报表导出'!$H:$H,0))</f>
        <v>0</v>
      </c>
      <c r="N687" s="46" cm="1">
        <f t="array" ref="N687">SUM(IF((LEFT('2-1 采购订单物料明细表报表导出'!$K:$K,7)=N$1)*('2-1 采购订单物料明细表报表导出'!$D:$D=$A687),'2-1 采购订单物料明细表报表导出'!$H:$H,0))</f>
        <v>0</v>
      </c>
      <c r="O687" s="46" cm="1">
        <f t="array" ref="O687">SUM(IF((LEFT('2-1 采购订单物料明细表报表导出'!$K:$K,7)=O$1)*('2-1 采购订单物料明细表报表导出'!$D:$D=$A687),'2-1 采购订单物料明细表报表导出'!$H:$H,0))</f>
        <v>0</v>
      </c>
    </row>
    <row r="688" ht="16.5" spans="1:15">
      <c r="A688" s="49" t="s">
        <v>4090</v>
      </c>
      <c r="B688" s="47" t="s">
        <v>1784</v>
      </c>
      <c r="C688" s="48" t="s">
        <v>1785</v>
      </c>
      <c r="D688" s="46" cm="1">
        <f t="array" ref="D688">SUM(IF((LEFT('2-1 采购订单物料明细表报表导出'!$K:$K,7)=D$1)*('2-1 采购订单物料明细表报表导出'!$D:$D=$A688),'2-1 采购订单物料明细表报表导出'!$H:$H,0))</f>
        <v>0</v>
      </c>
      <c r="E688" s="46" cm="1">
        <f t="array" ref="E688">SUM(IF((LEFT('2-1 采购订单物料明细表报表导出'!$K:$K,7)=E$1)*('2-1 采购订单物料明细表报表导出'!$D:$D=$A688),'2-1 采购订单物料明细表报表导出'!$H:$H,0))</f>
        <v>0</v>
      </c>
      <c r="F688" s="46" cm="1">
        <f t="array" ref="F688">SUM(IF((LEFT('2-1 采购订单物料明细表报表导出'!$K:$K,7)=F$1)*('2-1 采购订单物料明细表报表导出'!$D:$D=$A688),'2-1 采购订单物料明细表报表导出'!$H:$H,0))</f>
        <v>0</v>
      </c>
      <c r="G688" s="46" cm="1">
        <f t="array" ref="G688">SUM(IF((LEFT('2-1 采购订单物料明细表报表导出'!$K:$K,7)=G$1)*('2-1 采购订单物料明细表报表导出'!$D:$D=$A688),'2-1 采购订单物料明细表报表导出'!$H:$H,0))</f>
        <v>0</v>
      </c>
      <c r="H688" s="46" cm="1">
        <f t="array" ref="H688">SUM(IF((LEFT('2-1 采购订单物料明细表报表导出'!$K:$K,7)=H$1)*('2-1 采购订单物料明细表报表导出'!$D:$D=$A688),'2-1 采购订单物料明细表报表导出'!$H:$H,0))</f>
        <v>0</v>
      </c>
      <c r="I688" s="46" cm="1">
        <f t="array" ref="I688">SUM(IF((LEFT('2-1 采购订单物料明细表报表导出'!$K:$K,7)=I$1)*('2-1 采购订单物料明细表报表导出'!$D:$D=$A688),'2-1 采购订单物料明细表报表导出'!$H:$H,0))</f>
        <v>0</v>
      </c>
      <c r="J688" s="46" cm="1">
        <f t="array" ref="J688">SUM(IF((LEFT('2-1 采购订单物料明细表报表导出'!$K:$K,7)=J$1)*('2-1 采购订单物料明细表报表导出'!$D:$D=$A688),'2-1 采购订单物料明细表报表导出'!$H:$H,0))</f>
        <v>0</v>
      </c>
      <c r="K688" s="46" cm="1">
        <f t="array" ref="K688">SUM(IF((LEFT('2-1 采购订单物料明细表报表导出'!$K:$K,7)=K$1)*('2-1 采购订单物料明细表报表导出'!$D:$D=$A688),'2-1 采购订单物料明细表报表导出'!$H:$H,0))</f>
        <v>0</v>
      </c>
      <c r="L688" s="46" cm="1">
        <f t="array" ref="L688">SUM(IF((LEFT('2-1 采购订单物料明细表报表导出'!$K:$K,7)=L$1)*('2-1 采购订单物料明细表报表导出'!$D:$D=$A688),'2-1 采购订单物料明细表报表导出'!$H:$H,0))</f>
        <v>0</v>
      </c>
      <c r="M688" s="46" cm="1">
        <f t="array" ref="M688">SUM(IF((LEFT('2-1 采购订单物料明细表报表导出'!$K:$K,7)=M$1)*('2-1 采购订单物料明细表报表导出'!$D:$D=$A688),'2-1 采购订单物料明细表报表导出'!$H:$H,0))</f>
        <v>0</v>
      </c>
      <c r="N688" s="46" cm="1">
        <f t="array" ref="N688">SUM(IF((LEFT('2-1 采购订单物料明细表报表导出'!$K:$K,7)=N$1)*('2-1 采购订单物料明细表报表导出'!$D:$D=$A688),'2-1 采购订单物料明细表报表导出'!$H:$H,0))</f>
        <v>0</v>
      </c>
      <c r="O688" s="46" cm="1">
        <f t="array" ref="O688">SUM(IF((LEFT('2-1 采购订单物料明细表报表导出'!$K:$K,7)=O$1)*('2-1 采购订单物料明细表报表导出'!$D:$D=$A688),'2-1 采购订单物料明细表报表导出'!$H:$H,0))</f>
        <v>0</v>
      </c>
    </row>
    <row r="689" ht="16.5" spans="1:15">
      <c r="A689" s="49" t="s">
        <v>4091</v>
      </c>
      <c r="B689" s="47" t="s">
        <v>1784</v>
      </c>
      <c r="C689" s="48" t="s">
        <v>1785</v>
      </c>
      <c r="D689" s="46" cm="1">
        <f t="array" ref="D689">SUM(IF((LEFT('2-1 采购订单物料明细表报表导出'!$K:$K,7)=D$1)*('2-1 采购订单物料明细表报表导出'!$D:$D=$A689),'2-1 采购订单物料明细表报表导出'!$H:$H,0))</f>
        <v>0</v>
      </c>
      <c r="E689" s="46" cm="1">
        <f t="array" ref="E689">SUM(IF((LEFT('2-1 采购订单物料明细表报表导出'!$K:$K,7)=E$1)*('2-1 采购订单物料明细表报表导出'!$D:$D=$A689),'2-1 采购订单物料明细表报表导出'!$H:$H,0))</f>
        <v>0</v>
      </c>
      <c r="F689" s="46" cm="1">
        <f t="array" ref="F689">SUM(IF((LEFT('2-1 采购订单物料明细表报表导出'!$K:$K,7)=F$1)*('2-1 采购订单物料明细表报表导出'!$D:$D=$A689),'2-1 采购订单物料明细表报表导出'!$H:$H,0))</f>
        <v>0</v>
      </c>
      <c r="G689" s="46" cm="1">
        <f t="array" ref="G689">SUM(IF((LEFT('2-1 采购订单物料明细表报表导出'!$K:$K,7)=G$1)*('2-1 采购订单物料明细表报表导出'!$D:$D=$A689),'2-1 采购订单物料明细表报表导出'!$H:$H,0))</f>
        <v>0</v>
      </c>
      <c r="H689" s="46" cm="1">
        <f t="array" ref="H689">SUM(IF((LEFT('2-1 采购订单物料明细表报表导出'!$K:$K,7)=H$1)*('2-1 采购订单物料明细表报表导出'!$D:$D=$A689),'2-1 采购订单物料明细表报表导出'!$H:$H,0))</f>
        <v>0</v>
      </c>
      <c r="I689" s="46" cm="1">
        <f t="array" ref="I689">SUM(IF((LEFT('2-1 采购订单物料明细表报表导出'!$K:$K,7)=I$1)*('2-1 采购订单物料明细表报表导出'!$D:$D=$A689),'2-1 采购订单物料明细表报表导出'!$H:$H,0))</f>
        <v>0</v>
      </c>
      <c r="J689" s="46" cm="1">
        <f t="array" ref="J689">SUM(IF((LEFT('2-1 采购订单物料明细表报表导出'!$K:$K,7)=J$1)*('2-1 采购订单物料明细表报表导出'!$D:$D=$A689),'2-1 采购订单物料明细表报表导出'!$H:$H,0))</f>
        <v>0</v>
      </c>
      <c r="K689" s="46" cm="1">
        <f t="array" ref="K689">SUM(IF((LEFT('2-1 采购订单物料明细表报表导出'!$K:$K,7)=K$1)*('2-1 采购订单物料明细表报表导出'!$D:$D=$A689),'2-1 采购订单物料明细表报表导出'!$H:$H,0))</f>
        <v>0</v>
      </c>
      <c r="L689" s="46" cm="1">
        <f t="array" ref="L689">SUM(IF((LEFT('2-1 采购订单物料明细表报表导出'!$K:$K,7)=L$1)*('2-1 采购订单物料明细表报表导出'!$D:$D=$A689),'2-1 采购订单物料明细表报表导出'!$H:$H,0))</f>
        <v>0</v>
      </c>
      <c r="M689" s="46" cm="1">
        <f t="array" ref="M689">SUM(IF((LEFT('2-1 采购订单物料明细表报表导出'!$K:$K,7)=M$1)*('2-1 采购订单物料明细表报表导出'!$D:$D=$A689),'2-1 采购订单物料明细表报表导出'!$H:$H,0))</f>
        <v>0</v>
      </c>
      <c r="N689" s="46" cm="1">
        <f t="array" ref="N689">SUM(IF((LEFT('2-1 采购订单物料明细表报表导出'!$K:$K,7)=N$1)*('2-1 采购订单物料明细表报表导出'!$D:$D=$A689),'2-1 采购订单物料明细表报表导出'!$H:$H,0))</f>
        <v>0</v>
      </c>
      <c r="O689" s="46" cm="1">
        <f t="array" ref="O689">SUM(IF((LEFT('2-1 采购订单物料明细表报表导出'!$K:$K,7)=O$1)*('2-1 采购订单物料明细表报表导出'!$D:$D=$A689),'2-1 采购订单物料明细表报表导出'!$H:$H,0))</f>
        <v>0</v>
      </c>
    </row>
    <row r="690" ht="16.5" spans="1:15">
      <c r="A690" s="49" t="s">
        <v>4092</v>
      </c>
      <c r="B690" s="47" t="s">
        <v>1784</v>
      </c>
      <c r="C690" s="48" t="s">
        <v>1785</v>
      </c>
      <c r="D690" s="46" cm="1">
        <f t="array" ref="D690">SUM(IF((LEFT('2-1 采购订单物料明细表报表导出'!$K:$K,7)=D$1)*('2-1 采购订单物料明细表报表导出'!$D:$D=$A690),'2-1 采购订单物料明细表报表导出'!$H:$H,0))</f>
        <v>0</v>
      </c>
      <c r="E690" s="46" cm="1">
        <f t="array" ref="E690">SUM(IF((LEFT('2-1 采购订单物料明细表报表导出'!$K:$K,7)=E$1)*('2-1 采购订单物料明细表报表导出'!$D:$D=$A690),'2-1 采购订单物料明细表报表导出'!$H:$H,0))</f>
        <v>0</v>
      </c>
      <c r="F690" s="46" cm="1">
        <f t="array" ref="F690">SUM(IF((LEFT('2-1 采购订单物料明细表报表导出'!$K:$K,7)=F$1)*('2-1 采购订单物料明细表报表导出'!$D:$D=$A690),'2-1 采购订单物料明细表报表导出'!$H:$H,0))</f>
        <v>0</v>
      </c>
      <c r="G690" s="46" cm="1">
        <f t="array" ref="G690">SUM(IF((LEFT('2-1 采购订单物料明细表报表导出'!$K:$K,7)=G$1)*('2-1 采购订单物料明细表报表导出'!$D:$D=$A690),'2-1 采购订单物料明细表报表导出'!$H:$H,0))</f>
        <v>0</v>
      </c>
      <c r="H690" s="46" cm="1">
        <f t="array" ref="H690">SUM(IF((LEFT('2-1 采购订单物料明细表报表导出'!$K:$K,7)=H$1)*('2-1 采购订单物料明细表报表导出'!$D:$D=$A690),'2-1 采购订单物料明细表报表导出'!$H:$H,0))</f>
        <v>0</v>
      </c>
      <c r="I690" s="46" cm="1">
        <f t="array" ref="I690">SUM(IF((LEFT('2-1 采购订单物料明细表报表导出'!$K:$K,7)=I$1)*('2-1 采购订单物料明细表报表导出'!$D:$D=$A690),'2-1 采购订单物料明细表报表导出'!$H:$H,0))</f>
        <v>0</v>
      </c>
      <c r="J690" s="46" cm="1">
        <f t="array" ref="J690">SUM(IF((LEFT('2-1 采购订单物料明细表报表导出'!$K:$K,7)=J$1)*('2-1 采购订单物料明细表报表导出'!$D:$D=$A690),'2-1 采购订单物料明细表报表导出'!$H:$H,0))</f>
        <v>0</v>
      </c>
      <c r="K690" s="46" cm="1">
        <f t="array" ref="K690">SUM(IF((LEFT('2-1 采购订单物料明细表报表导出'!$K:$K,7)=K$1)*('2-1 采购订单物料明细表报表导出'!$D:$D=$A690),'2-1 采购订单物料明细表报表导出'!$H:$H,0))</f>
        <v>0</v>
      </c>
      <c r="L690" s="46" cm="1">
        <f t="array" ref="L690">SUM(IF((LEFT('2-1 采购订单物料明细表报表导出'!$K:$K,7)=L$1)*('2-1 采购订单物料明细表报表导出'!$D:$D=$A690),'2-1 采购订单物料明细表报表导出'!$H:$H,0))</f>
        <v>0</v>
      </c>
      <c r="M690" s="46" cm="1">
        <f t="array" ref="M690">SUM(IF((LEFT('2-1 采购订单物料明细表报表导出'!$K:$K,7)=M$1)*('2-1 采购订单物料明细表报表导出'!$D:$D=$A690),'2-1 采购订单物料明细表报表导出'!$H:$H,0))</f>
        <v>0</v>
      </c>
      <c r="N690" s="46" cm="1">
        <f t="array" ref="N690">SUM(IF((LEFT('2-1 采购订单物料明细表报表导出'!$K:$K,7)=N$1)*('2-1 采购订单物料明细表报表导出'!$D:$D=$A690),'2-1 采购订单物料明细表报表导出'!$H:$H,0))</f>
        <v>0</v>
      </c>
      <c r="O690" s="46" cm="1">
        <f t="array" ref="O690">SUM(IF((LEFT('2-1 采购订单物料明细表报表导出'!$K:$K,7)=O$1)*('2-1 采购订单物料明细表报表导出'!$D:$D=$A690),'2-1 采购订单物料明细表报表导出'!$H:$H,0))</f>
        <v>0</v>
      </c>
    </row>
    <row r="691" ht="16.5" spans="1:15">
      <c r="A691" s="49" t="s">
        <v>4093</v>
      </c>
      <c r="B691" s="47" t="s">
        <v>1784</v>
      </c>
      <c r="C691" s="48" t="s">
        <v>1785</v>
      </c>
      <c r="D691" s="46" cm="1">
        <f t="array" ref="D691">SUM(IF((LEFT('2-1 采购订单物料明细表报表导出'!$K:$K,7)=D$1)*('2-1 采购订单物料明细表报表导出'!$D:$D=$A691),'2-1 采购订单物料明细表报表导出'!$H:$H,0))</f>
        <v>0</v>
      </c>
      <c r="E691" s="46" cm="1">
        <f t="array" ref="E691">SUM(IF((LEFT('2-1 采购订单物料明细表报表导出'!$K:$K,7)=E$1)*('2-1 采购订单物料明细表报表导出'!$D:$D=$A691),'2-1 采购订单物料明细表报表导出'!$H:$H,0))</f>
        <v>0</v>
      </c>
      <c r="F691" s="46" cm="1">
        <f t="array" ref="F691">SUM(IF((LEFT('2-1 采购订单物料明细表报表导出'!$K:$K,7)=F$1)*('2-1 采购订单物料明细表报表导出'!$D:$D=$A691),'2-1 采购订单物料明细表报表导出'!$H:$H,0))</f>
        <v>0</v>
      </c>
      <c r="G691" s="46" cm="1">
        <f t="array" ref="G691">SUM(IF((LEFT('2-1 采购订单物料明细表报表导出'!$K:$K,7)=G$1)*('2-1 采购订单物料明细表报表导出'!$D:$D=$A691),'2-1 采购订单物料明细表报表导出'!$H:$H,0))</f>
        <v>0</v>
      </c>
      <c r="H691" s="46" cm="1">
        <f t="array" ref="H691">SUM(IF((LEFT('2-1 采购订单物料明细表报表导出'!$K:$K,7)=H$1)*('2-1 采购订单物料明细表报表导出'!$D:$D=$A691),'2-1 采购订单物料明细表报表导出'!$H:$H,0))</f>
        <v>0</v>
      </c>
      <c r="I691" s="46" cm="1">
        <f t="array" ref="I691">SUM(IF((LEFT('2-1 采购订单物料明细表报表导出'!$K:$K,7)=I$1)*('2-1 采购订单物料明细表报表导出'!$D:$D=$A691),'2-1 采购订单物料明细表报表导出'!$H:$H,0))</f>
        <v>0</v>
      </c>
      <c r="J691" s="46" cm="1">
        <f t="array" ref="J691">SUM(IF((LEFT('2-1 采购订单物料明细表报表导出'!$K:$K,7)=J$1)*('2-1 采购订单物料明细表报表导出'!$D:$D=$A691),'2-1 采购订单物料明细表报表导出'!$H:$H,0))</f>
        <v>0</v>
      </c>
      <c r="K691" s="46" cm="1">
        <f t="array" ref="K691">SUM(IF((LEFT('2-1 采购订单物料明细表报表导出'!$K:$K,7)=K$1)*('2-1 采购订单物料明细表报表导出'!$D:$D=$A691),'2-1 采购订单物料明细表报表导出'!$H:$H,0))</f>
        <v>0</v>
      </c>
      <c r="L691" s="46" cm="1">
        <f t="array" ref="L691">SUM(IF((LEFT('2-1 采购订单物料明细表报表导出'!$K:$K,7)=L$1)*('2-1 采购订单物料明细表报表导出'!$D:$D=$A691),'2-1 采购订单物料明细表报表导出'!$H:$H,0))</f>
        <v>0</v>
      </c>
      <c r="M691" s="46" cm="1">
        <f t="array" ref="M691">SUM(IF((LEFT('2-1 采购订单物料明细表报表导出'!$K:$K,7)=M$1)*('2-1 采购订单物料明细表报表导出'!$D:$D=$A691),'2-1 采购订单物料明细表报表导出'!$H:$H,0))</f>
        <v>0</v>
      </c>
      <c r="N691" s="46" cm="1">
        <f t="array" ref="N691">SUM(IF((LEFT('2-1 采购订单物料明细表报表导出'!$K:$K,7)=N$1)*('2-1 采购订单物料明细表报表导出'!$D:$D=$A691),'2-1 采购订单物料明细表报表导出'!$H:$H,0))</f>
        <v>0</v>
      </c>
      <c r="O691" s="46" cm="1">
        <f t="array" ref="O691">SUM(IF((LEFT('2-1 采购订单物料明细表报表导出'!$K:$K,7)=O$1)*('2-1 采购订单物料明细表报表导出'!$D:$D=$A691),'2-1 采购订单物料明细表报表导出'!$H:$H,0))</f>
        <v>0</v>
      </c>
    </row>
    <row r="692" ht="16.5" spans="1:15">
      <c r="A692" s="49" t="s">
        <v>4094</v>
      </c>
      <c r="B692" s="47" t="s">
        <v>1784</v>
      </c>
      <c r="C692" s="48" t="s">
        <v>1785</v>
      </c>
      <c r="D692" s="46" cm="1">
        <f t="array" ref="D692">SUM(IF((LEFT('2-1 采购订单物料明细表报表导出'!$K:$K,7)=D$1)*('2-1 采购订单物料明细表报表导出'!$D:$D=$A692),'2-1 采购订单物料明细表报表导出'!$H:$H,0))</f>
        <v>0</v>
      </c>
      <c r="E692" s="46" cm="1">
        <f t="array" ref="E692">SUM(IF((LEFT('2-1 采购订单物料明细表报表导出'!$K:$K,7)=E$1)*('2-1 采购订单物料明细表报表导出'!$D:$D=$A692),'2-1 采购订单物料明细表报表导出'!$H:$H,0))</f>
        <v>0</v>
      </c>
      <c r="F692" s="46" cm="1">
        <f t="array" ref="F692">SUM(IF((LEFT('2-1 采购订单物料明细表报表导出'!$K:$K,7)=F$1)*('2-1 采购订单物料明细表报表导出'!$D:$D=$A692),'2-1 采购订单物料明细表报表导出'!$H:$H,0))</f>
        <v>0</v>
      </c>
      <c r="G692" s="46" cm="1">
        <f t="array" ref="G692">SUM(IF((LEFT('2-1 采购订单物料明细表报表导出'!$K:$K,7)=G$1)*('2-1 采购订单物料明细表报表导出'!$D:$D=$A692),'2-1 采购订单物料明细表报表导出'!$H:$H,0))</f>
        <v>0</v>
      </c>
      <c r="H692" s="46" cm="1">
        <f t="array" ref="H692">SUM(IF((LEFT('2-1 采购订单物料明细表报表导出'!$K:$K,7)=H$1)*('2-1 采购订单物料明细表报表导出'!$D:$D=$A692),'2-1 采购订单物料明细表报表导出'!$H:$H,0))</f>
        <v>0</v>
      </c>
      <c r="I692" s="46" cm="1">
        <f t="array" ref="I692">SUM(IF((LEFT('2-1 采购订单物料明细表报表导出'!$K:$K,7)=I$1)*('2-1 采购订单物料明细表报表导出'!$D:$D=$A692),'2-1 采购订单物料明细表报表导出'!$H:$H,0))</f>
        <v>0</v>
      </c>
      <c r="J692" s="46" cm="1">
        <f t="array" ref="J692">SUM(IF((LEFT('2-1 采购订单物料明细表报表导出'!$K:$K,7)=J$1)*('2-1 采购订单物料明细表报表导出'!$D:$D=$A692),'2-1 采购订单物料明细表报表导出'!$H:$H,0))</f>
        <v>0</v>
      </c>
      <c r="K692" s="46" cm="1">
        <f t="array" ref="K692">SUM(IF((LEFT('2-1 采购订单物料明细表报表导出'!$K:$K,7)=K$1)*('2-1 采购订单物料明细表报表导出'!$D:$D=$A692),'2-1 采购订单物料明细表报表导出'!$H:$H,0))</f>
        <v>0</v>
      </c>
      <c r="L692" s="46" cm="1">
        <f t="array" ref="L692">SUM(IF((LEFT('2-1 采购订单物料明细表报表导出'!$K:$K,7)=L$1)*('2-1 采购订单物料明细表报表导出'!$D:$D=$A692),'2-1 采购订单物料明细表报表导出'!$H:$H,0))</f>
        <v>0</v>
      </c>
      <c r="M692" s="46" cm="1">
        <f t="array" ref="M692">SUM(IF((LEFT('2-1 采购订单物料明细表报表导出'!$K:$K,7)=M$1)*('2-1 采购订单物料明细表报表导出'!$D:$D=$A692),'2-1 采购订单物料明细表报表导出'!$H:$H,0))</f>
        <v>0</v>
      </c>
      <c r="N692" s="46" cm="1">
        <f t="array" ref="N692">SUM(IF((LEFT('2-1 采购订单物料明细表报表导出'!$K:$K,7)=N$1)*('2-1 采购订单物料明细表报表导出'!$D:$D=$A692),'2-1 采购订单物料明细表报表导出'!$H:$H,0))</f>
        <v>0</v>
      </c>
      <c r="O692" s="46" cm="1">
        <f t="array" ref="O692">SUM(IF((LEFT('2-1 采购订单物料明细表报表导出'!$K:$K,7)=O$1)*('2-1 采购订单物料明细表报表导出'!$D:$D=$A692),'2-1 采购订单物料明细表报表导出'!$H:$H,0))</f>
        <v>0</v>
      </c>
    </row>
    <row r="693" ht="16.5" spans="1:15">
      <c r="A693" s="49" t="s">
        <v>4095</v>
      </c>
      <c r="B693" s="47" t="s">
        <v>1784</v>
      </c>
      <c r="C693" s="48" t="s">
        <v>1785</v>
      </c>
      <c r="D693" s="46" cm="1">
        <f t="array" ref="D693">SUM(IF((LEFT('2-1 采购订单物料明细表报表导出'!$K:$K,7)=D$1)*('2-1 采购订单物料明细表报表导出'!$D:$D=$A693),'2-1 采购订单物料明细表报表导出'!$H:$H,0))</f>
        <v>0</v>
      </c>
      <c r="E693" s="46" cm="1">
        <f t="array" ref="E693">SUM(IF((LEFT('2-1 采购订单物料明细表报表导出'!$K:$K,7)=E$1)*('2-1 采购订单物料明细表报表导出'!$D:$D=$A693),'2-1 采购订单物料明细表报表导出'!$H:$H,0))</f>
        <v>0</v>
      </c>
      <c r="F693" s="46" cm="1">
        <f t="array" ref="F693">SUM(IF((LEFT('2-1 采购订单物料明细表报表导出'!$K:$K,7)=F$1)*('2-1 采购订单物料明细表报表导出'!$D:$D=$A693),'2-1 采购订单物料明细表报表导出'!$H:$H,0))</f>
        <v>0</v>
      </c>
      <c r="G693" s="46" cm="1">
        <f t="array" ref="G693">SUM(IF((LEFT('2-1 采购订单物料明细表报表导出'!$K:$K,7)=G$1)*('2-1 采购订单物料明细表报表导出'!$D:$D=$A693),'2-1 采购订单物料明细表报表导出'!$H:$H,0))</f>
        <v>0</v>
      </c>
      <c r="H693" s="46" cm="1">
        <f t="array" ref="H693">SUM(IF((LEFT('2-1 采购订单物料明细表报表导出'!$K:$K,7)=H$1)*('2-1 采购订单物料明细表报表导出'!$D:$D=$A693),'2-1 采购订单物料明细表报表导出'!$H:$H,0))</f>
        <v>0</v>
      </c>
      <c r="I693" s="46" cm="1">
        <f t="array" ref="I693">SUM(IF((LEFT('2-1 采购订单物料明细表报表导出'!$K:$K,7)=I$1)*('2-1 采购订单物料明细表报表导出'!$D:$D=$A693),'2-1 采购订单物料明细表报表导出'!$H:$H,0))</f>
        <v>0</v>
      </c>
      <c r="J693" s="46" cm="1">
        <f t="array" ref="J693">SUM(IF((LEFT('2-1 采购订单物料明细表报表导出'!$K:$K,7)=J$1)*('2-1 采购订单物料明细表报表导出'!$D:$D=$A693),'2-1 采购订单物料明细表报表导出'!$H:$H,0))</f>
        <v>0</v>
      </c>
      <c r="K693" s="46" cm="1">
        <f t="array" ref="K693">SUM(IF((LEFT('2-1 采购订单物料明细表报表导出'!$K:$K,7)=K$1)*('2-1 采购订单物料明细表报表导出'!$D:$D=$A693),'2-1 采购订单物料明细表报表导出'!$H:$H,0))</f>
        <v>0</v>
      </c>
      <c r="L693" s="46" cm="1">
        <f t="array" ref="L693">SUM(IF((LEFT('2-1 采购订单物料明细表报表导出'!$K:$K,7)=L$1)*('2-1 采购订单物料明细表报表导出'!$D:$D=$A693),'2-1 采购订单物料明细表报表导出'!$H:$H,0))</f>
        <v>0</v>
      </c>
      <c r="M693" s="46" cm="1">
        <f t="array" ref="M693">SUM(IF((LEFT('2-1 采购订单物料明细表报表导出'!$K:$K,7)=M$1)*('2-1 采购订单物料明细表报表导出'!$D:$D=$A693),'2-1 采购订单物料明细表报表导出'!$H:$H,0))</f>
        <v>0</v>
      </c>
      <c r="N693" s="46" cm="1">
        <f t="array" ref="N693">SUM(IF((LEFT('2-1 采购订单物料明细表报表导出'!$K:$K,7)=N$1)*('2-1 采购订单物料明细表报表导出'!$D:$D=$A693),'2-1 采购订单物料明细表报表导出'!$H:$H,0))</f>
        <v>0</v>
      </c>
      <c r="O693" s="46" cm="1">
        <f t="array" ref="O693">SUM(IF((LEFT('2-1 采购订单物料明细表报表导出'!$K:$K,7)=O$1)*('2-1 采购订单物料明细表报表导出'!$D:$D=$A693),'2-1 采购订单物料明细表报表导出'!$H:$H,0))</f>
        <v>0</v>
      </c>
    </row>
    <row r="694" ht="16.5" spans="1:15">
      <c r="A694" s="49" t="s">
        <v>4096</v>
      </c>
      <c r="B694" s="47" t="s">
        <v>1784</v>
      </c>
      <c r="C694" s="48" t="s">
        <v>1785</v>
      </c>
      <c r="D694" s="46" cm="1">
        <f t="array" ref="D694">SUM(IF((LEFT('2-1 采购订单物料明细表报表导出'!$K:$K,7)=D$1)*('2-1 采购订单物料明细表报表导出'!$D:$D=$A694),'2-1 采购订单物料明细表报表导出'!$H:$H,0))</f>
        <v>0</v>
      </c>
      <c r="E694" s="46" cm="1">
        <f t="array" ref="E694">SUM(IF((LEFT('2-1 采购订单物料明细表报表导出'!$K:$K,7)=E$1)*('2-1 采购订单物料明细表报表导出'!$D:$D=$A694),'2-1 采购订单物料明细表报表导出'!$H:$H,0))</f>
        <v>0</v>
      </c>
      <c r="F694" s="46" cm="1">
        <f t="array" ref="F694">SUM(IF((LEFT('2-1 采购订单物料明细表报表导出'!$K:$K,7)=F$1)*('2-1 采购订单物料明细表报表导出'!$D:$D=$A694),'2-1 采购订单物料明细表报表导出'!$H:$H,0))</f>
        <v>0</v>
      </c>
      <c r="G694" s="46" cm="1">
        <f t="array" ref="G694">SUM(IF((LEFT('2-1 采购订单物料明细表报表导出'!$K:$K,7)=G$1)*('2-1 采购订单物料明细表报表导出'!$D:$D=$A694),'2-1 采购订单物料明细表报表导出'!$H:$H,0))</f>
        <v>0</v>
      </c>
      <c r="H694" s="46" cm="1">
        <f t="array" ref="H694">SUM(IF((LEFT('2-1 采购订单物料明细表报表导出'!$K:$K,7)=H$1)*('2-1 采购订单物料明细表报表导出'!$D:$D=$A694),'2-1 采购订单物料明细表报表导出'!$H:$H,0))</f>
        <v>0</v>
      </c>
      <c r="I694" s="46" cm="1">
        <f t="array" ref="I694">SUM(IF((LEFT('2-1 采购订单物料明细表报表导出'!$K:$K,7)=I$1)*('2-1 采购订单物料明细表报表导出'!$D:$D=$A694),'2-1 采购订单物料明细表报表导出'!$H:$H,0))</f>
        <v>0</v>
      </c>
      <c r="J694" s="46" cm="1">
        <f t="array" ref="J694">SUM(IF((LEFT('2-1 采购订单物料明细表报表导出'!$K:$K,7)=J$1)*('2-1 采购订单物料明细表报表导出'!$D:$D=$A694),'2-1 采购订单物料明细表报表导出'!$H:$H,0))</f>
        <v>0</v>
      </c>
      <c r="K694" s="46" cm="1">
        <f t="array" ref="K694">SUM(IF((LEFT('2-1 采购订单物料明细表报表导出'!$K:$K,7)=K$1)*('2-1 采购订单物料明细表报表导出'!$D:$D=$A694),'2-1 采购订单物料明细表报表导出'!$H:$H,0))</f>
        <v>0</v>
      </c>
      <c r="L694" s="46" cm="1">
        <f t="array" ref="L694">SUM(IF((LEFT('2-1 采购订单物料明细表报表导出'!$K:$K,7)=L$1)*('2-1 采购订单物料明细表报表导出'!$D:$D=$A694),'2-1 采购订单物料明细表报表导出'!$H:$H,0))</f>
        <v>0</v>
      </c>
      <c r="M694" s="46" cm="1">
        <f t="array" ref="M694">SUM(IF((LEFT('2-1 采购订单物料明细表报表导出'!$K:$K,7)=M$1)*('2-1 采购订单物料明细表报表导出'!$D:$D=$A694),'2-1 采购订单物料明细表报表导出'!$H:$H,0))</f>
        <v>0</v>
      </c>
      <c r="N694" s="46" cm="1">
        <f t="array" ref="N694">SUM(IF((LEFT('2-1 采购订单物料明细表报表导出'!$K:$K,7)=N$1)*('2-1 采购订单物料明细表报表导出'!$D:$D=$A694),'2-1 采购订单物料明细表报表导出'!$H:$H,0))</f>
        <v>0</v>
      </c>
      <c r="O694" s="46" cm="1">
        <f t="array" ref="O694">SUM(IF((LEFT('2-1 采购订单物料明细表报表导出'!$K:$K,7)=O$1)*('2-1 采购订单物料明细表报表导出'!$D:$D=$A694),'2-1 采购订单物料明细表报表导出'!$H:$H,0))</f>
        <v>0</v>
      </c>
    </row>
    <row r="695" ht="16.5" spans="1:15">
      <c r="A695" s="49" t="s">
        <v>4097</v>
      </c>
      <c r="B695" s="47" t="s">
        <v>1784</v>
      </c>
      <c r="C695" s="48" t="s">
        <v>1785</v>
      </c>
      <c r="D695" s="46" cm="1">
        <f t="array" ref="D695">SUM(IF((LEFT('2-1 采购订单物料明细表报表导出'!$K:$K,7)=D$1)*('2-1 采购订单物料明细表报表导出'!$D:$D=$A695),'2-1 采购订单物料明细表报表导出'!$H:$H,0))</f>
        <v>0</v>
      </c>
      <c r="E695" s="46" cm="1">
        <f t="array" ref="E695">SUM(IF((LEFT('2-1 采购订单物料明细表报表导出'!$K:$K,7)=E$1)*('2-1 采购订单物料明细表报表导出'!$D:$D=$A695),'2-1 采购订单物料明细表报表导出'!$H:$H,0))</f>
        <v>0</v>
      </c>
      <c r="F695" s="46" cm="1">
        <f t="array" ref="F695">SUM(IF((LEFT('2-1 采购订单物料明细表报表导出'!$K:$K,7)=F$1)*('2-1 采购订单物料明细表报表导出'!$D:$D=$A695),'2-1 采购订单物料明细表报表导出'!$H:$H,0))</f>
        <v>0</v>
      </c>
      <c r="G695" s="46" cm="1">
        <f t="array" ref="G695">SUM(IF((LEFT('2-1 采购订单物料明细表报表导出'!$K:$K,7)=G$1)*('2-1 采购订单物料明细表报表导出'!$D:$D=$A695),'2-1 采购订单物料明细表报表导出'!$H:$H,0))</f>
        <v>0</v>
      </c>
      <c r="H695" s="46" cm="1">
        <f t="array" ref="H695">SUM(IF((LEFT('2-1 采购订单物料明细表报表导出'!$K:$K,7)=H$1)*('2-1 采购订单物料明细表报表导出'!$D:$D=$A695),'2-1 采购订单物料明细表报表导出'!$H:$H,0))</f>
        <v>0</v>
      </c>
      <c r="I695" s="46" cm="1">
        <f t="array" ref="I695">SUM(IF((LEFT('2-1 采购订单物料明细表报表导出'!$K:$K,7)=I$1)*('2-1 采购订单物料明细表报表导出'!$D:$D=$A695),'2-1 采购订单物料明细表报表导出'!$H:$H,0))</f>
        <v>0</v>
      </c>
      <c r="J695" s="46" cm="1">
        <f t="array" ref="J695">SUM(IF((LEFT('2-1 采购订单物料明细表报表导出'!$K:$K,7)=J$1)*('2-1 采购订单物料明细表报表导出'!$D:$D=$A695),'2-1 采购订单物料明细表报表导出'!$H:$H,0))</f>
        <v>0</v>
      </c>
      <c r="K695" s="46" cm="1">
        <f t="array" ref="K695">SUM(IF((LEFT('2-1 采购订单物料明细表报表导出'!$K:$K,7)=K$1)*('2-1 采购订单物料明细表报表导出'!$D:$D=$A695),'2-1 采购订单物料明细表报表导出'!$H:$H,0))</f>
        <v>0</v>
      </c>
      <c r="L695" s="46" cm="1">
        <f t="array" ref="L695">SUM(IF((LEFT('2-1 采购订单物料明细表报表导出'!$K:$K,7)=L$1)*('2-1 采购订单物料明细表报表导出'!$D:$D=$A695),'2-1 采购订单物料明细表报表导出'!$H:$H,0))</f>
        <v>0</v>
      </c>
      <c r="M695" s="46" cm="1">
        <f t="array" ref="M695">SUM(IF((LEFT('2-1 采购订单物料明细表报表导出'!$K:$K,7)=M$1)*('2-1 采购订单物料明细表报表导出'!$D:$D=$A695),'2-1 采购订单物料明细表报表导出'!$H:$H,0))</f>
        <v>0</v>
      </c>
      <c r="N695" s="46" cm="1">
        <f t="array" ref="N695">SUM(IF((LEFT('2-1 采购订单物料明细表报表导出'!$K:$K,7)=N$1)*('2-1 采购订单物料明细表报表导出'!$D:$D=$A695),'2-1 采购订单物料明细表报表导出'!$H:$H,0))</f>
        <v>0</v>
      </c>
      <c r="O695" s="46" cm="1">
        <f t="array" ref="O695">SUM(IF((LEFT('2-1 采购订单物料明细表报表导出'!$K:$K,7)=O$1)*('2-1 采购订单物料明细表报表导出'!$D:$D=$A695),'2-1 采购订单物料明细表报表导出'!$H:$H,0))</f>
        <v>0</v>
      </c>
    </row>
    <row r="696" ht="16.5" spans="1:15">
      <c r="A696" s="49" t="s">
        <v>4098</v>
      </c>
      <c r="B696" s="47" t="s">
        <v>1784</v>
      </c>
      <c r="C696" s="48" t="s">
        <v>1785</v>
      </c>
      <c r="D696" s="46" cm="1">
        <f t="array" ref="D696">SUM(IF((LEFT('2-1 采购订单物料明细表报表导出'!$K:$K,7)=D$1)*('2-1 采购订单物料明细表报表导出'!$D:$D=$A696),'2-1 采购订单物料明细表报表导出'!$H:$H,0))</f>
        <v>0</v>
      </c>
      <c r="E696" s="46" cm="1">
        <f t="array" ref="E696">SUM(IF((LEFT('2-1 采购订单物料明细表报表导出'!$K:$K,7)=E$1)*('2-1 采购订单物料明细表报表导出'!$D:$D=$A696),'2-1 采购订单物料明细表报表导出'!$H:$H,0))</f>
        <v>0</v>
      </c>
      <c r="F696" s="46" cm="1">
        <f t="array" ref="F696">SUM(IF((LEFT('2-1 采购订单物料明细表报表导出'!$K:$K,7)=F$1)*('2-1 采购订单物料明细表报表导出'!$D:$D=$A696),'2-1 采购订单物料明细表报表导出'!$H:$H,0))</f>
        <v>0</v>
      </c>
      <c r="G696" s="46" cm="1">
        <f t="array" ref="G696">SUM(IF((LEFT('2-1 采购订单物料明细表报表导出'!$K:$K,7)=G$1)*('2-1 采购订单物料明细表报表导出'!$D:$D=$A696),'2-1 采购订单物料明细表报表导出'!$H:$H,0))</f>
        <v>0</v>
      </c>
      <c r="H696" s="46" cm="1">
        <f t="array" ref="H696">SUM(IF((LEFT('2-1 采购订单物料明细表报表导出'!$K:$K,7)=H$1)*('2-1 采购订单物料明细表报表导出'!$D:$D=$A696),'2-1 采购订单物料明细表报表导出'!$H:$H,0))</f>
        <v>0</v>
      </c>
      <c r="I696" s="46" cm="1">
        <f t="array" ref="I696">SUM(IF((LEFT('2-1 采购订单物料明细表报表导出'!$K:$K,7)=I$1)*('2-1 采购订单物料明细表报表导出'!$D:$D=$A696),'2-1 采购订单物料明细表报表导出'!$H:$H,0))</f>
        <v>0</v>
      </c>
      <c r="J696" s="46" cm="1">
        <f t="array" ref="J696">SUM(IF((LEFT('2-1 采购订单物料明细表报表导出'!$K:$K,7)=J$1)*('2-1 采购订单物料明细表报表导出'!$D:$D=$A696),'2-1 采购订单物料明细表报表导出'!$H:$H,0))</f>
        <v>0</v>
      </c>
      <c r="K696" s="46" cm="1">
        <f t="array" ref="K696">SUM(IF((LEFT('2-1 采购订单物料明细表报表导出'!$K:$K,7)=K$1)*('2-1 采购订单物料明细表报表导出'!$D:$D=$A696),'2-1 采购订单物料明细表报表导出'!$H:$H,0))</f>
        <v>0</v>
      </c>
      <c r="L696" s="46" cm="1">
        <f t="array" ref="L696">SUM(IF((LEFT('2-1 采购订单物料明细表报表导出'!$K:$K,7)=L$1)*('2-1 采购订单物料明细表报表导出'!$D:$D=$A696),'2-1 采购订单物料明细表报表导出'!$H:$H,0))</f>
        <v>0</v>
      </c>
      <c r="M696" s="46" cm="1">
        <f t="array" ref="M696">SUM(IF((LEFT('2-1 采购订单物料明细表报表导出'!$K:$K,7)=M$1)*('2-1 采购订单物料明细表报表导出'!$D:$D=$A696),'2-1 采购订单物料明细表报表导出'!$H:$H,0))</f>
        <v>0</v>
      </c>
      <c r="N696" s="46" cm="1">
        <f t="array" ref="N696">SUM(IF((LEFT('2-1 采购订单物料明细表报表导出'!$K:$K,7)=N$1)*('2-1 采购订单物料明细表报表导出'!$D:$D=$A696),'2-1 采购订单物料明细表报表导出'!$H:$H,0))</f>
        <v>0</v>
      </c>
      <c r="O696" s="46" cm="1">
        <f t="array" ref="O696">SUM(IF((LEFT('2-1 采购订单物料明细表报表导出'!$K:$K,7)=O$1)*('2-1 采购订单物料明细表报表导出'!$D:$D=$A696),'2-1 采购订单物料明细表报表导出'!$H:$H,0))</f>
        <v>0</v>
      </c>
    </row>
    <row r="697" ht="16.5" spans="1:15">
      <c r="A697" s="49" t="s">
        <v>4099</v>
      </c>
      <c r="B697" s="47" t="s">
        <v>1784</v>
      </c>
      <c r="C697" s="48" t="s">
        <v>1785</v>
      </c>
      <c r="D697" s="46" cm="1">
        <f t="array" ref="D697">SUM(IF((LEFT('2-1 采购订单物料明细表报表导出'!$K:$K,7)=D$1)*('2-1 采购订单物料明细表报表导出'!$D:$D=$A697),'2-1 采购订单物料明细表报表导出'!$H:$H,0))</f>
        <v>0</v>
      </c>
      <c r="E697" s="46" cm="1">
        <f t="array" ref="E697">SUM(IF((LEFT('2-1 采购订单物料明细表报表导出'!$K:$K,7)=E$1)*('2-1 采购订单物料明细表报表导出'!$D:$D=$A697),'2-1 采购订单物料明细表报表导出'!$H:$H,0))</f>
        <v>0</v>
      </c>
      <c r="F697" s="46" cm="1">
        <f t="array" ref="F697">SUM(IF((LEFT('2-1 采购订单物料明细表报表导出'!$K:$K,7)=F$1)*('2-1 采购订单物料明细表报表导出'!$D:$D=$A697),'2-1 采购订单物料明细表报表导出'!$H:$H,0))</f>
        <v>0</v>
      </c>
      <c r="G697" s="46" cm="1">
        <f t="array" ref="G697">SUM(IF((LEFT('2-1 采购订单物料明细表报表导出'!$K:$K,7)=G$1)*('2-1 采购订单物料明细表报表导出'!$D:$D=$A697),'2-1 采购订单物料明细表报表导出'!$H:$H,0))</f>
        <v>0</v>
      </c>
      <c r="H697" s="46" cm="1">
        <f t="array" ref="H697">SUM(IF((LEFT('2-1 采购订单物料明细表报表导出'!$K:$K,7)=H$1)*('2-1 采购订单物料明细表报表导出'!$D:$D=$A697),'2-1 采购订单物料明细表报表导出'!$H:$H,0))</f>
        <v>0</v>
      </c>
      <c r="I697" s="46" cm="1">
        <f t="array" ref="I697">SUM(IF((LEFT('2-1 采购订单物料明细表报表导出'!$K:$K,7)=I$1)*('2-1 采购订单物料明细表报表导出'!$D:$D=$A697),'2-1 采购订单物料明细表报表导出'!$H:$H,0))</f>
        <v>0</v>
      </c>
      <c r="J697" s="46" cm="1">
        <f t="array" ref="J697">SUM(IF((LEFT('2-1 采购订单物料明细表报表导出'!$K:$K,7)=J$1)*('2-1 采购订单物料明细表报表导出'!$D:$D=$A697),'2-1 采购订单物料明细表报表导出'!$H:$H,0))</f>
        <v>0</v>
      </c>
      <c r="K697" s="46" cm="1">
        <f t="array" ref="K697">SUM(IF((LEFT('2-1 采购订单物料明细表报表导出'!$K:$K,7)=K$1)*('2-1 采购订单物料明细表报表导出'!$D:$D=$A697),'2-1 采购订单物料明细表报表导出'!$H:$H,0))</f>
        <v>0</v>
      </c>
      <c r="L697" s="46" cm="1">
        <f t="array" ref="L697">SUM(IF((LEFT('2-1 采购订单物料明细表报表导出'!$K:$K,7)=L$1)*('2-1 采购订单物料明细表报表导出'!$D:$D=$A697),'2-1 采购订单物料明细表报表导出'!$H:$H,0))</f>
        <v>0</v>
      </c>
      <c r="M697" s="46" cm="1">
        <f t="array" ref="M697">SUM(IF((LEFT('2-1 采购订单物料明细表报表导出'!$K:$K,7)=M$1)*('2-1 采购订单物料明细表报表导出'!$D:$D=$A697),'2-1 采购订单物料明细表报表导出'!$H:$H,0))</f>
        <v>0</v>
      </c>
      <c r="N697" s="46" cm="1">
        <f t="array" ref="N697">SUM(IF((LEFT('2-1 采购订单物料明细表报表导出'!$K:$K,7)=N$1)*('2-1 采购订单物料明细表报表导出'!$D:$D=$A697),'2-1 采购订单物料明细表报表导出'!$H:$H,0))</f>
        <v>0</v>
      </c>
      <c r="O697" s="46" cm="1">
        <f t="array" ref="O697">SUM(IF((LEFT('2-1 采购订单物料明细表报表导出'!$K:$K,7)=O$1)*('2-1 采购订单物料明细表报表导出'!$D:$D=$A697),'2-1 采购订单物料明细表报表导出'!$H:$H,0))</f>
        <v>0</v>
      </c>
    </row>
    <row r="698" ht="16.5" spans="1:15">
      <c r="A698" s="49" t="s">
        <v>4100</v>
      </c>
      <c r="B698" s="47" t="s">
        <v>1784</v>
      </c>
      <c r="C698" s="48" t="s">
        <v>1785</v>
      </c>
      <c r="D698" s="46" cm="1">
        <f t="array" ref="D698">SUM(IF((LEFT('2-1 采购订单物料明细表报表导出'!$K:$K,7)=D$1)*('2-1 采购订单物料明细表报表导出'!$D:$D=$A698),'2-1 采购订单物料明细表报表导出'!$H:$H,0))</f>
        <v>0</v>
      </c>
      <c r="E698" s="46" cm="1">
        <f t="array" ref="E698">SUM(IF((LEFT('2-1 采购订单物料明细表报表导出'!$K:$K,7)=E$1)*('2-1 采购订单物料明细表报表导出'!$D:$D=$A698),'2-1 采购订单物料明细表报表导出'!$H:$H,0))</f>
        <v>0</v>
      </c>
      <c r="F698" s="46" cm="1">
        <f t="array" ref="F698">SUM(IF((LEFT('2-1 采购订单物料明细表报表导出'!$K:$K,7)=F$1)*('2-1 采购订单物料明细表报表导出'!$D:$D=$A698),'2-1 采购订单物料明细表报表导出'!$H:$H,0))</f>
        <v>0</v>
      </c>
      <c r="G698" s="46" cm="1">
        <f t="array" ref="G698">SUM(IF((LEFT('2-1 采购订单物料明细表报表导出'!$K:$K,7)=G$1)*('2-1 采购订单物料明细表报表导出'!$D:$D=$A698),'2-1 采购订单物料明细表报表导出'!$H:$H,0))</f>
        <v>0</v>
      </c>
      <c r="H698" s="46" cm="1">
        <f t="array" ref="H698">SUM(IF((LEFT('2-1 采购订单物料明细表报表导出'!$K:$K,7)=H$1)*('2-1 采购订单物料明细表报表导出'!$D:$D=$A698),'2-1 采购订单物料明细表报表导出'!$H:$H,0))</f>
        <v>0</v>
      </c>
      <c r="I698" s="46" cm="1">
        <f t="array" ref="I698">SUM(IF((LEFT('2-1 采购订单物料明细表报表导出'!$K:$K,7)=I$1)*('2-1 采购订单物料明细表报表导出'!$D:$D=$A698),'2-1 采购订单物料明细表报表导出'!$H:$H,0))</f>
        <v>0</v>
      </c>
      <c r="J698" s="46" cm="1">
        <f t="array" ref="J698">SUM(IF((LEFT('2-1 采购订单物料明细表报表导出'!$K:$K,7)=J$1)*('2-1 采购订单物料明细表报表导出'!$D:$D=$A698),'2-1 采购订单物料明细表报表导出'!$H:$H,0))</f>
        <v>0</v>
      </c>
      <c r="K698" s="46" cm="1">
        <f t="array" ref="K698">SUM(IF((LEFT('2-1 采购订单物料明细表报表导出'!$K:$K,7)=K$1)*('2-1 采购订单物料明细表报表导出'!$D:$D=$A698),'2-1 采购订单物料明细表报表导出'!$H:$H,0))</f>
        <v>0</v>
      </c>
      <c r="L698" s="46" cm="1">
        <f t="array" ref="L698">SUM(IF((LEFT('2-1 采购订单物料明细表报表导出'!$K:$K,7)=L$1)*('2-1 采购订单物料明细表报表导出'!$D:$D=$A698),'2-1 采购订单物料明细表报表导出'!$H:$H,0))</f>
        <v>0</v>
      </c>
      <c r="M698" s="46" cm="1">
        <f t="array" ref="M698">SUM(IF((LEFT('2-1 采购订单物料明细表报表导出'!$K:$K,7)=M$1)*('2-1 采购订单物料明细表报表导出'!$D:$D=$A698),'2-1 采购订单物料明细表报表导出'!$H:$H,0))</f>
        <v>0</v>
      </c>
      <c r="N698" s="46" cm="1">
        <f t="array" ref="N698">SUM(IF((LEFT('2-1 采购订单物料明细表报表导出'!$K:$K,7)=N$1)*('2-1 采购订单物料明细表报表导出'!$D:$D=$A698),'2-1 采购订单物料明细表报表导出'!$H:$H,0))</f>
        <v>0</v>
      </c>
      <c r="O698" s="46" cm="1">
        <f t="array" ref="O698">SUM(IF((LEFT('2-1 采购订单物料明细表报表导出'!$K:$K,7)=O$1)*('2-1 采购订单物料明细表报表导出'!$D:$D=$A698),'2-1 采购订单物料明细表报表导出'!$H:$H,0))</f>
        <v>0</v>
      </c>
    </row>
    <row r="699" ht="16.5" spans="1:15">
      <c r="A699" s="17" t="s">
        <v>4101</v>
      </c>
      <c r="B699" s="50" t="s">
        <v>1751</v>
      </c>
      <c r="C699" s="51" t="s">
        <v>1752</v>
      </c>
      <c r="D699" s="46" cm="1">
        <f t="array" ref="D699">SUM(IF((LEFT('2-1 采购订单物料明细表报表导出'!$K:$K,7)=D$1)*('2-1 采购订单物料明细表报表导出'!$D:$D=$A699),'2-1 采购订单物料明细表报表导出'!$H:$H,0))</f>
        <v>0</v>
      </c>
      <c r="E699" s="46" cm="1">
        <f t="array" ref="E699">SUM(IF((LEFT('2-1 采购订单物料明细表报表导出'!$K:$K,7)=E$1)*('2-1 采购订单物料明细表报表导出'!$D:$D=$A699),'2-1 采购订单物料明细表报表导出'!$H:$H,0))</f>
        <v>0</v>
      </c>
      <c r="F699" s="46" cm="1">
        <f t="array" ref="F699">SUM(IF((LEFT('2-1 采购订单物料明细表报表导出'!$K:$K,7)=F$1)*('2-1 采购订单物料明细表报表导出'!$D:$D=$A699),'2-1 采购订单物料明细表报表导出'!$H:$H,0))</f>
        <v>0</v>
      </c>
      <c r="G699" s="46" cm="1">
        <f t="array" ref="G699">SUM(IF((LEFT('2-1 采购订单物料明细表报表导出'!$K:$K,7)=G$1)*('2-1 采购订单物料明细表报表导出'!$D:$D=$A699),'2-1 采购订单物料明细表报表导出'!$H:$H,0))</f>
        <v>0</v>
      </c>
      <c r="H699" s="46" cm="1">
        <f t="array" ref="H699">SUM(IF((LEFT('2-1 采购订单物料明细表报表导出'!$K:$K,7)=H$1)*('2-1 采购订单物料明细表报表导出'!$D:$D=$A699),'2-1 采购订单物料明细表报表导出'!$H:$H,0))</f>
        <v>0</v>
      </c>
      <c r="I699" s="46" cm="1">
        <f t="array" ref="I699">SUM(IF((LEFT('2-1 采购订单物料明细表报表导出'!$K:$K,7)=I$1)*('2-1 采购订单物料明细表报表导出'!$D:$D=$A699),'2-1 采购订单物料明细表报表导出'!$H:$H,0))</f>
        <v>0</v>
      </c>
      <c r="J699" s="46" cm="1">
        <f t="array" ref="J699">SUM(IF((LEFT('2-1 采购订单物料明细表报表导出'!$K:$K,7)=J$1)*('2-1 采购订单物料明细表报表导出'!$D:$D=$A699),'2-1 采购订单物料明细表报表导出'!$H:$H,0))</f>
        <v>0</v>
      </c>
      <c r="K699" s="46" cm="1">
        <f t="array" ref="K699">SUM(IF((LEFT('2-1 采购订单物料明细表报表导出'!$K:$K,7)=K$1)*('2-1 采购订单物料明细表报表导出'!$D:$D=$A699),'2-1 采购订单物料明细表报表导出'!$H:$H,0))</f>
        <v>0</v>
      </c>
      <c r="L699" s="46" cm="1">
        <f t="array" ref="L699">SUM(IF((LEFT('2-1 采购订单物料明细表报表导出'!$K:$K,7)=L$1)*('2-1 采购订单物料明细表报表导出'!$D:$D=$A699),'2-1 采购订单物料明细表报表导出'!$H:$H,0))</f>
        <v>0</v>
      </c>
      <c r="M699" s="46" cm="1">
        <f t="array" ref="M699">SUM(IF((LEFT('2-1 采购订单物料明细表报表导出'!$K:$K,7)=M$1)*('2-1 采购订单物料明细表报表导出'!$D:$D=$A699),'2-1 采购订单物料明细表报表导出'!$H:$H,0))</f>
        <v>0</v>
      </c>
      <c r="N699" s="46" cm="1">
        <f t="array" ref="N699">SUM(IF((LEFT('2-1 采购订单物料明细表报表导出'!$K:$K,7)=N$1)*('2-1 采购订单物料明细表报表导出'!$D:$D=$A699),'2-1 采购订单物料明细表报表导出'!$H:$H,0))</f>
        <v>0</v>
      </c>
      <c r="O699" s="46" cm="1">
        <f t="array" ref="O699">SUM(IF((LEFT('2-1 采购订单物料明细表报表导出'!$K:$K,7)=O$1)*('2-1 采购订单物料明细表报表导出'!$D:$D=$A699),'2-1 采购订单物料明细表报表导出'!$H:$H,0))</f>
        <v>0</v>
      </c>
    </row>
    <row r="700" ht="16.5" spans="1:15">
      <c r="A700" s="17" t="s">
        <v>4102</v>
      </c>
      <c r="B700" s="50" t="s">
        <v>1751</v>
      </c>
      <c r="C700" s="51" t="s">
        <v>1752</v>
      </c>
      <c r="D700" s="46" cm="1">
        <f t="array" ref="D700">SUM(IF((LEFT('2-1 采购订单物料明细表报表导出'!$K:$K,7)=D$1)*('2-1 采购订单物料明细表报表导出'!$D:$D=$A700),'2-1 采购订单物料明细表报表导出'!$H:$H,0))</f>
        <v>0</v>
      </c>
      <c r="E700" s="46" cm="1">
        <f t="array" ref="E700">SUM(IF((LEFT('2-1 采购订单物料明细表报表导出'!$K:$K,7)=E$1)*('2-1 采购订单物料明细表报表导出'!$D:$D=$A700),'2-1 采购订单物料明细表报表导出'!$H:$H,0))</f>
        <v>0</v>
      </c>
      <c r="F700" s="46" cm="1">
        <f t="array" ref="F700">SUM(IF((LEFT('2-1 采购订单物料明细表报表导出'!$K:$K,7)=F$1)*('2-1 采购订单物料明细表报表导出'!$D:$D=$A700),'2-1 采购订单物料明细表报表导出'!$H:$H,0))</f>
        <v>0</v>
      </c>
      <c r="G700" s="46" cm="1">
        <f t="array" ref="G700">SUM(IF((LEFT('2-1 采购订单物料明细表报表导出'!$K:$K,7)=G$1)*('2-1 采购订单物料明细表报表导出'!$D:$D=$A700),'2-1 采购订单物料明细表报表导出'!$H:$H,0))</f>
        <v>0</v>
      </c>
      <c r="H700" s="46" cm="1">
        <f t="array" ref="H700">SUM(IF((LEFT('2-1 采购订单物料明细表报表导出'!$K:$K,7)=H$1)*('2-1 采购订单物料明细表报表导出'!$D:$D=$A700),'2-1 采购订单物料明细表报表导出'!$H:$H,0))</f>
        <v>0</v>
      </c>
      <c r="I700" s="46" cm="1">
        <f t="array" ref="I700">SUM(IF((LEFT('2-1 采购订单物料明细表报表导出'!$K:$K,7)=I$1)*('2-1 采购订单物料明细表报表导出'!$D:$D=$A700),'2-1 采购订单物料明细表报表导出'!$H:$H,0))</f>
        <v>0</v>
      </c>
      <c r="J700" s="46" cm="1">
        <f t="array" ref="J700">SUM(IF((LEFT('2-1 采购订单物料明细表报表导出'!$K:$K,7)=J$1)*('2-1 采购订单物料明细表报表导出'!$D:$D=$A700),'2-1 采购订单物料明细表报表导出'!$H:$H,0))</f>
        <v>0</v>
      </c>
      <c r="K700" s="46" cm="1">
        <f t="array" ref="K700">SUM(IF((LEFT('2-1 采购订单物料明细表报表导出'!$K:$K,7)=K$1)*('2-1 采购订单物料明细表报表导出'!$D:$D=$A700),'2-1 采购订单物料明细表报表导出'!$H:$H,0))</f>
        <v>0</v>
      </c>
      <c r="L700" s="46" cm="1">
        <f t="array" ref="L700">SUM(IF((LEFT('2-1 采购订单物料明细表报表导出'!$K:$K,7)=L$1)*('2-1 采购订单物料明细表报表导出'!$D:$D=$A700),'2-1 采购订单物料明细表报表导出'!$H:$H,0))</f>
        <v>0</v>
      </c>
      <c r="M700" s="46" cm="1">
        <f t="array" ref="M700">SUM(IF((LEFT('2-1 采购订单物料明细表报表导出'!$K:$K,7)=M$1)*('2-1 采购订单物料明细表报表导出'!$D:$D=$A700),'2-1 采购订单物料明细表报表导出'!$H:$H,0))</f>
        <v>0</v>
      </c>
      <c r="N700" s="46" cm="1">
        <f t="array" ref="N700">SUM(IF((LEFT('2-1 采购订单物料明细表报表导出'!$K:$K,7)=N$1)*('2-1 采购订单物料明细表报表导出'!$D:$D=$A700),'2-1 采购订单物料明细表报表导出'!$H:$H,0))</f>
        <v>0</v>
      </c>
      <c r="O700" s="46" cm="1">
        <f t="array" ref="O700">SUM(IF((LEFT('2-1 采购订单物料明细表报表导出'!$K:$K,7)=O$1)*('2-1 采购订单物料明细表报表导出'!$D:$D=$A700),'2-1 采购订单物料明细表报表导出'!$H:$H,0))</f>
        <v>0</v>
      </c>
    </row>
    <row r="701" ht="16.5" spans="1:15">
      <c r="A701" s="17" t="s">
        <v>4103</v>
      </c>
      <c r="B701" s="50" t="s">
        <v>1751</v>
      </c>
      <c r="C701" s="51" t="s">
        <v>1752</v>
      </c>
      <c r="D701" s="46" cm="1">
        <f t="array" ref="D701">SUM(IF((LEFT('2-1 采购订单物料明细表报表导出'!$K:$K,7)=D$1)*('2-1 采购订单物料明细表报表导出'!$D:$D=$A701),'2-1 采购订单物料明细表报表导出'!$H:$H,0))</f>
        <v>0</v>
      </c>
      <c r="E701" s="46" cm="1">
        <f t="array" ref="E701">SUM(IF((LEFT('2-1 采购订单物料明细表报表导出'!$K:$K,7)=E$1)*('2-1 采购订单物料明细表报表导出'!$D:$D=$A701),'2-1 采购订单物料明细表报表导出'!$H:$H,0))</f>
        <v>0</v>
      </c>
      <c r="F701" s="46" cm="1">
        <f t="array" ref="F701">SUM(IF((LEFT('2-1 采购订单物料明细表报表导出'!$K:$K,7)=F$1)*('2-1 采购订单物料明细表报表导出'!$D:$D=$A701),'2-1 采购订单物料明细表报表导出'!$H:$H,0))</f>
        <v>0</v>
      </c>
      <c r="G701" s="46" cm="1">
        <f t="array" ref="G701">SUM(IF((LEFT('2-1 采购订单物料明细表报表导出'!$K:$K,7)=G$1)*('2-1 采购订单物料明细表报表导出'!$D:$D=$A701),'2-1 采购订单物料明细表报表导出'!$H:$H,0))</f>
        <v>0</v>
      </c>
      <c r="H701" s="46" cm="1">
        <f t="array" ref="H701">SUM(IF((LEFT('2-1 采购订单物料明细表报表导出'!$K:$K,7)=H$1)*('2-1 采购订单物料明细表报表导出'!$D:$D=$A701),'2-1 采购订单物料明细表报表导出'!$H:$H,0))</f>
        <v>0</v>
      </c>
      <c r="I701" s="46" cm="1">
        <f t="array" ref="I701">SUM(IF((LEFT('2-1 采购订单物料明细表报表导出'!$K:$K,7)=I$1)*('2-1 采购订单物料明细表报表导出'!$D:$D=$A701),'2-1 采购订单物料明细表报表导出'!$H:$H,0))</f>
        <v>0</v>
      </c>
      <c r="J701" s="46" cm="1">
        <f t="array" ref="J701">SUM(IF((LEFT('2-1 采购订单物料明细表报表导出'!$K:$K,7)=J$1)*('2-1 采购订单物料明细表报表导出'!$D:$D=$A701),'2-1 采购订单物料明细表报表导出'!$H:$H,0))</f>
        <v>0</v>
      </c>
      <c r="K701" s="46" cm="1">
        <f t="array" ref="K701">SUM(IF((LEFT('2-1 采购订单物料明细表报表导出'!$K:$K,7)=K$1)*('2-1 采购订单物料明细表报表导出'!$D:$D=$A701),'2-1 采购订单物料明细表报表导出'!$H:$H,0))</f>
        <v>0</v>
      </c>
      <c r="L701" s="46" cm="1">
        <f t="array" ref="L701">SUM(IF((LEFT('2-1 采购订单物料明细表报表导出'!$K:$K,7)=L$1)*('2-1 采购订单物料明细表报表导出'!$D:$D=$A701),'2-1 采购订单物料明细表报表导出'!$H:$H,0))</f>
        <v>0</v>
      </c>
      <c r="M701" s="46" cm="1">
        <f t="array" ref="M701">SUM(IF((LEFT('2-1 采购订单物料明细表报表导出'!$K:$K,7)=M$1)*('2-1 采购订单物料明细表报表导出'!$D:$D=$A701),'2-1 采购订单物料明细表报表导出'!$H:$H,0))</f>
        <v>0</v>
      </c>
      <c r="N701" s="46" cm="1">
        <f t="array" ref="N701">SUM(IF((LEFT('2-1 采购订单物料明细表报表导出'!$K:$K,7)=N$1)*('2-1 采购订单物料明细表报表导出'!$D:$D=$A701),'2-1 采购订单物料明细表报表导出'!$H:$H,0))</f>
        <v>0</v>
      </c>
      <c r="O701" s="46" cm="1">
        <f t="array" ref="O701">SUM(IF((LEFT('2-1 采购订单物料明细表报表导出'!$K:$K,7)=O$1)*('2-1 采购订单物料明细表报表导出'!$D:$D=$A701),'2-1 采购订单物料明细表报表导出'!$H:$H,0))</f>
        <v>0</v>
      </c>
    </row>
    <row r="702" ht="16.5" spans="1:15">
      <c r="A702" s="17" t="s">
        <v>4104</v>
      </c>
      <c r="B702" s="50" t="s">
        <v>1751</v>
      </c>
      <c r="C702" s="51" t="s">
        <v>1752</v>
      </c>
      <c r="D702" s="46" cm="1">
        <f t="array" ref="D702">SUM(IF((LEFT('2-1 采购订单物料明细表报表导出'!$K:$K,7)=D$1)*('2-1 采购订单物料明细表报表导出'!$D:$D=$A702),'2-1 采购订单物料明细表报表导出'!$H:$H,0))</f>
        <v>0</v>
      </c>
      <c r="E702" s="46" cm="1">
        <f t="array" ref="E702">SUM(IF((LEFT('2-1 采购订单物料明细表报表导出'!$K:$K,7)=E$1)*('2-1 采购订单物料明细表报表导出'!$D:$D=$A702),'2-1 采购订单物料明细表报表导出'!$H:$H,0))</f>
        <v>0</v>
      </c>
      <c r="F702" s="46" cm="1">
        <f t="array" ref="F702">SUM(IF((LEFT('2-1 采购订单物料明细表报表导出'!$K:$K,7)=F$1)*('2-1 采购订单物料明细表报表导出'!$D:$D=$A702),'2-1 采购订单物料明细表报表导出'!$H:$H,0))</f>
        <v>0</v>
      </c>
      <c r="G702" s="46" cm="1">
        <f t="array" ref="G702">SUM(IF((LEFT('2-1 采购订单物料明细表报表导出'!$K:$K,7)=G$1)*('2-1 采购订单物料明细表报表导出'!$D:$D=$A702),'2-1 采购订单物料明细表报表导出'!$H:$H,0))</f>
        <v>0</v>
      </c>
      <c r="H702" s="46" cm="1">
        <f t="array" ref="H702">SUM(IF((LEFT('2-1 采购订单物料明细表报表导出'!$K:$K,7)=H$1)*('2-1 采购订单物料明细表报表导出'!$D:$D=$A702),'2-1 采购订单物料明细表报表导出'!$H:$H,0))</f>
        <v>0</v>
      </c>
      <c r="I702" s="46" cm="1">
        <f t="array" ref="I702">SUM(IF((LEFT('2-1 采购订单物料明细表报表导出'!$K:$K,7)=I$1)*('2-1 采购订单物料明细表报表导出'!$D:$D=$A702),'2-1 采购订单物料明细表报表导出'!$H:$H,0))</f>
        <v>0</v>
      </c>
      <c r="J702" s="46" cm="1">
        <f t="array" ref="J702">SUM(IF((LEFT('2-1 采购订单物料明细表报表导出'!$K:$K,7)=J$1)*('2-1 采购订单物料明细表报表导出'!$D:$D=$A702),'2-1 采购订单物料明细表报表导出'!$H:$H,0))</f>
        <v>0</v>
      </c>
      <c r="K702" s="46" cm="1">
        <f t="array" ref="K702">SUM(IF((LEFT('2-1 采购订单物料明细表报表导出'!$K:$K,7)=K$1)*('2-1 采购订单物料明细表报表导出'!$D:$D=$A702),'2-1 采购订单物料明细表报表导出'!$H:$H,0))</f>
        <v>0</v>
      </c>
      <c r="L702" s="46" cm="1">
        <f t="array" ref="L702">SUM(IF((LEFT('2-1 采购订单物料明细表报表导出'!$K:$K,7)=L$1)*('2-1 采购订单物料明细表报表导出'!$D:$D=$A702),'2-1 采购订单物料明细表报表导出'!$H:$H,0))</f>
        <v>0</v>
      </c>
      <c r="M702" s="46" cm="1">
        <f t="array" ref="M702">SUM(IF((LEFT('2-1 采购订单物料明细表报表导出'!$K:$K,7)=M$1)*('2-1 采购订单物料明细表报表导出'!$D:$D=$A702),'2-1 采购订单物料明细表报表导出'!$H:$H,0))</f>
        <v>0</v>
      </c>
      <c r="N702" s="46" cm="1">
        <f t="array" ref="N702">SUM(IF((LEFT('2-1 采购订单物料明细表报表导出'!$K:$K,7)=N$1)*('2-1 采购订单物料明细表报表导出'!$D:$D=$A702),'2-1 采购订单物料明细表报表导出'!$H:$H,0))</f>
        <v>0</v>
      </c>
      <c r="O702" s="46" cm="1">
        <f t="array" ref="O702">SUM(IF((LEFT('2-1 采购订单物料明细表报表导出'!$K:$K,7)=O$1)*('2-1 采购订单物料明细表报表导出'!$D:$D=$A702),'2-1 采购订单物料明细表报表导出'!$H:$H,0))</f>
        <v>0</v>
      </c>
    </row>
    <row r="703" ht="16.5" spans="1:15">
      <c r="A703" s="17" t="s">
        <v>4105</v>
      </c>
      <c r="B703" s="50" t="s">
        <v>1751</v>
      </c>
      <c r="C703" s="51" t="s">
        <v>1752</v>
      </c>
      <c r="D703" s="46" cm="1">
        <f t="array" ref="D703">SUM(IF((LEFT('2-1 采购订单物料明细表报表导出'!$K:$K,7)=D$1)*('2-1 采购订单物料明细表报表导出'!$D:$D=$A703),'2-1 采购订单物料明细表报表导出'!$H:$H,0))</f>
        <v>0</v>
      </c>
      <c r="E703" s="46" cm="1">
        <f t="array" ref="E703">SUM(IF((LEFT('2-1 采购订单物料明细表报表导出'!$K:$K,7)=E$1)*('2-1 采购订单物料明细表报表导出'!$D:$D=$A703),'2-1 采购订单物料明细表报表导出'!$H:$H,0))</f>
        <v>0</v>
      </c>
      <c r="F703" s="46" cm="1">
        <f t="array" ref="F703">SUM(IF((LEFT('2-1 采购订单物料明细表报表导出'!$K:$K,7)=F$1)*('2-1 采购订单物料明细表报表导出'!$D:$D=$A703),'2-1 采购订单物料明细表报表导出'!$H:$H,0))</f>
        <v>0</v>
      </c>
      <c r="G703" s="46" cm="1">
        <f t="array" ref="G703">SUM(IF((LEFT('2-1 采购订单物料明细表报表导出'!$K:$K,7)=G$1)*('2-1 采购订单物料明细表报表导出'!$D:$D=$A703),'2-1 采购订单物料明细表报表导出'!$H:$H,0))</f>
        <v>0</v>
      </c>
      <c r="H703" s="46" cm="1">
        <f t="array" ref="H703">SUM(IF((LEFT('2-1 采购订单物料明细表报表导出'!$K:$K,7)=H$1)*('2-1 采购订单物料明细表报表导出'!$D:$D=$A703),'2-1 采购订单物料明细表报表导出'!$H:$H,0))</f>
        <v>0</v>
      </c>
      <c r="I703" s="46" cm="1">
        <f t="array" ref="I703">SUM(IF((LEFT('2-1 采购订单物料明细表报表导出'!$K:$K,7)=I$1)*('2-1 采购订单物料明细表报表导出'!$D:$D=$A703),'2-1 采购订单物料明细表报表导出'!$H:$H,0))</f>
        <v>0</v>
      </c>
      <c r="J703" s="46" cm="1">
        <f t="array" ref="J703">SUM(IF((LEFT('2-1 采购订单物料明细表报表导出'!$K:$K,7)=J$1)*('2-1 采购订单物料明细表报表导出'!$D:$D=$A703),'2-1 采购订单物料明细表报表导出'!$H:$H,0))</f>
        <v>0</v>
      </c>
      <c r="K703" s="46" cm="1">
        <f t="array" ref="K703">SUM(IF((LEFT('2-1 采购订单物料明细表报表导出'!$K:$K,7)=K$1)*('2-1 采购订单物料明细表报表导出'!$D:$D=$A703),'2-1 采购订单物料明细表报表导出'!$H:$H,0))</f>
        <v>0</v>
      </c>
      <c r="L703" s="46" cm="1">
        <f t="array" ref="L703">SUM(IF((LEFT('2-1 采购订单物料明细表报表导出'!$K:$K,7)=L$1)*('2-1 采购订单物料明细表报表导出'!$D:$D=$A703),'2-1 采购订单物料明细表报表导出'!$H:$H,0))</f>
        <v>0</v>
      </c>
      <c r="M703" s="46" cm="1">
        <f t="array" ref="M703">SUM(IF((LEFT('2-1 采购订单物料明细表报表导出'!$K:$K,7)=M$1)*('2-1 采购订单物料明细表报表导出'!$D:$D=$A703),'2-1 采购订单物料明细表报表导出'!$H:$H,0))</f>
        <v>0</v>
      </c>
      <c r="N703" s="46" cm="1">
        <f t="array" ref="N703">SUM(IF((LEFT('2-1 采购订单物料明细表报表导出'!$K:$K,7)=N$1)*('2-1 采购订单物料明细表报表导出'!$D:$D=$A703),'2-1 采购订单物料明细表报表导出'!$H:$H,0))</f>
        <v>0</v>
      </c>
      <c r="O703" s="46" cm="1">
        <f t="array" ref="O703">SUM(IF((LEFT('2-1 采购订单物料明细表报表导出'!$K:$K,7)=O$1)*('2-1 采购订单物料明细表报表导出'!$D:$D=$A703),'2-1 采购订单物料明细表报表导出'!$H:$H,0))</f>
        <v>0</v>
      </c>
    </row>
    <row r="704" ht="16.5" spans="1:15">
      <c r="A704" s="49" t="s">
        <v>4106</v>
      </c>
      <c r="B704" s="50" t="s">
        <v>1751</v>
      </c>
      <c r="C704" s="51" t="s">
        <v>1752</v>
      </c>
      <c r="D704" s="46" cm="1">
        <f t="array" ref="D704">SUM(IF((LEFT('2-1 采购订单物料明细表报表导出'!$K:$K,7)=D$1)*('2-1 采购订单物料明细表报表导出'!$D:$D=$A704),'2-1 采购订单物料明细表报表导出'!$H:$H,0))</f>
        <v>0</v>
      </c>
      <c r="E704" s="46" cm="1">
        <f t="array" ref="E704">SUM(IF((LEFT('2-1 采购订单物料明细表报表导出'!$K:$K,7)=E$1)*('2-1 采购订单物料明细表报表导出'!$D:$D=$A704),'2-1 采购订单物料明细表报表导出'!$H:$H,0))</f>
        <v>0</v>
      </c>
      <c r="F704" s="46" cm="1">
        <f t="array" ref="F704">SUM(IF((LEFT('2-1 采购订单物料明细表报表导出'!$K:$K,7)=F$1)*('2-1 采购订单物料明细表报表导出'!$D:$D=$A704),'2-1 采购订单物料明细表报表导出'!$H:$H,0))</f>
        <v>0</v>
      </c>
      <c r="G704" s="46" cm="1">
        <f t="array" ref="G704">SUM(IF((LEFT('2-1 采购订单物料明细表报表导出'!$K:$K,7)=G$1)*('2-1 采购订单物料明细表报表导出'!$D:$D=$A704),'2-1 采购订单物料明细表报表导出'!$H:$H,0))</f>
        <v>0</v>
      </c>
      <c r="H704" s="46" cm="1">
        <f t="array" ref="H704">SUM(IF((LEFT('2-1 采购订单物料明细表报表导出'!$K:$K,7)=H$1)*('2-1 采购订单物料明细表报表导出'!$D:$D=$A704),'2-1 采购订单物料明细表报表导出'!$H:$H,0))</f>
        <v>0</v>
      </c>
      <c r="I704" s="46" cm="1">
        <f t="array" ref="I704">SUM(IF((LEFT('2-1 采购订单物料明细表报表导出'!$K:$K,7)=I$1)*('2-1 采购订单物料明细表报表导出'!$D:$D=$A704),'2-1 采购订单物料明细表报表导出'!$H:$H,0))</f>
        <v>0</v>
      </c>
      <c r="J704" s="46" cm="1">
        <f t="array" ref="J704">SUM(IF((LEFT('2-1 采购订单物料明细表报表导出'!$K:$K,7)=J$1)*('2-1 采购订单物料明细表报表导出'!$D:$D=$A704),'2-1 采购订单物料明细表报表导出'!$H:$H,0))</f>
        <v>0</v>
      </c>
      <c r="K704" s="46" cm="1">
        <f t="array" ref="K704">SUM(IF((LEFT('2-1 采购订单物料明细表报表导出'!$K:$K,7)=K$1)*('2-1 采购订单物料明细表报表导出'!$D:$D=$A704),'2-1 采购订单物料明细表报表导出'!$H:$H,0))</f>
        <v>0</v>
      </c>
      <c r="L704" s="46" cm="1">
        <f t="array" ref="L704">SUM(IF((LEFT('2-1 采购订单物料明细表报表导出'!$K:$K,7)=L$1)*('2-1 采购订单物料明细表报表导出'!$D:$D=$A704),'2-1 采购订单物料明细表报表导出'!$H:$H,0))</f>
        <v>0</v>
      </c>
      <c r="M704" s="46" cm="1">
        <f t="array" ref="M704">SUM(IF((LEFT('2-1 采购订单物料明细表报表导出'!$K:$K,7)=M$1)*('2-1 采购订单物料明细表报表导出'!$D:$D=$A704),'2-1 采购订单物料明细表报表导出'!$H:$H,0))</f>
        <v>0</v>
      </c>
      <c r="N704" s="46" cm="1">
        <f t="array" ref="N704">SUM(IF((LEFT('2-1 采购订单物料明细表报表导出'!$K:$K,7)=N$1)*('2-1 采购订单物料明细表报表导出'!$D:$D=$A704),'2-1 采购订单物料明细表报表导出'!$H:$H,0))</f>
        <v>0</v>
      </c>
      <c r="O704" s="46" cm="1">
        <f t="array" ref="O704">SUM(IF((LEFT('2-1 采购订单物料明细表报表导出'!$K:$K,7)=O$1)*('2-1 采购订单物料明细表报表导出'!$D:$D=$A704),'2-1 采购订单物料明细表报表导出'!$H:$H,0))</f>
        <v>0</v>
      </c>
    </row>
    <row r="705" ht="16.5" spans="1:15">
      <c r="A705" s="17" t="s">
        <v>4107</v>
      </c>
      <c r="B705" s="50" t="s">
        <v>1751</v>
      </c>
      <c r="C705" s="51" t="s">
        <v>1752</v>
      </c>
      <c r="D705" s="46" cm="1">
        <f t="array" ref="D705">SUM(IF((LEFT('2-1 采购订单物料明细表报表导出'!$K:$K,7)=D$1)*('2-1 采购订单物料明细表报表导出'!$D:$D=$A705),'2-1 采购订单物料明细表报表导出'!$H:$H,0))</f>
        <v>0</v>
      </c>
      <c r="E705" s="46" cm="1">
        <f t="array" ref="E705">SUM(IF((LEFT('2-1 采购订单物料明细表报表导出'!$K:$K,7)=E$1)*('2-1 采购订单物料明细表报表导出'!$D:$D=$A705),'2-1 采购订单物料明细表报表导出'!$H:$H,0))</f>
        <v>0</v>
      </c>
      <c r="F705" s="46" cm="1">
        <f t="array" ref="F705">SUM(IF((LEFT('2-1 采购订单物料明细表报表导出'!$K:$K,7)=F$1)*('2-1 采购订单物料明细表报表导出'!$D:$D=$A705),'2-1 采购订单物料明细表报表导出'!$H:$H,0))</f>
        <v>0</v>
      </c>
      <c r="G705" s="46" cm="1">
        <f t="array" ref="G705">SUM(IF((LEFT('2-1 采购订单物料明细表报表导出'!$K:$K,7)=G$1)*('2-1 采购订单物料明细表报表导出'!$D:$D=$A705),'2-1 采购订单物料明细表报表导出'!$H:$H,0))</f>
        <v>0</v>
      </c>
      <c r="H705" s="46" cm="1">
        <f t="array" ref="H705">SUM(IF((LEFT('2-1 采购订单物料明细表报表导出'!$K:$K,7)=H$1)*('2-1 采购订单物料明细表报表导出'!$D:$D=$A705),'2-1 采购订单物料明细表报表导出'!$H:$H,0))</f>
        <v>0</v>
      </c>
      <c r="I705" s="46" cm="1">
        <f t="array" ref="I705">SUM(IF((LEFT('2-1 采购订单物料明细表报表导出'!$K:$K,7)=I$1)*('2-1 采购订单物料明细表报表导出'!$D:$D=$A705),'2-1 采购订单物料明细表报表导出'!$H:$H,0))</f>
        <v>0</v>
      </c>
      <c r="J705" s="46" cm="1">
        <f t="array" ref="J705">SUM(IF((LEFT('2-1 采购订单物料明细表报表导出'!$K:$K,7)=J$1)*('2-1 采购订单物料明细表报表导出'!$D:$D=$A705),'2-1 采购订单物料明细表报表导出'!$H:$H,0))</f>
        <v>0</v>
      </c>
      <c r="K705" s="46" cm="1">
        <f t="array" ref="K705">SUM(IF((LEFT('2-1 采购订单物料明细表报表导出'!$K:$K,7)=K$1)*('2-1 采购订单物料明细表报表导出'!$D:$D=$A705),'2-1 采购订单物料明细表报表导出'!$H:$H,0))</f>
        <v>0</v>
      </c>
      <c r="L705" s="46" cm="1">
        <f t="array" ref="L705">SUM(IF((LEFT('2-1 采购订单物料明细表报表导出'!$K:$K,7)=L$1)*('2-1 采购订单物料明细表报表导出'!$D:$D=$A705),'2-1 采购订单物料明细表报表导出'!$H:$H,0))</f>
        <v>0</v>
      </c>
      <c r="M705" s="46" cm="1">
        <f t="array" ref="M705">SUM(IF((LEFT('2-1 采购订单物料明细表报表导出'!$K:$K,7)=M$1)*('2-1 采购订单物料明细表报表导出'!$D:$D=$A705),'2-1 采购订单物料明细表报表导出'!$H:$H,0))</f>
        <v>0</v>
      </c>
      <c r="N705" s="46" cm="1">
        <f t="array" ref="N705">SUM(IF((LEFT('2-1 采购订单物料明细表报表导出'!$K:$K,7)=N$1)*('2-1 采购订单物料明细表报表导出'!$D:$D=$A705),'2-1 采购订单物料明细表报表导出'!$H:$H,0))</f>
        <v>0</v>
      </c>
      <c r="O705" s="46" cm="1">
        <f t="array" ref="O705">SUM(IF((LEFT('2-1 采购订单物料明细表报表导出'!$K:$K,7)=O$1)*('2-1 采购订单物料明细表报表导出'!$D:$D=$A705),'2-1 采购订单物料明细表报表导出'!$H:$H,0))</f>
        <v>0</v>
      </c>
    </row>
    <row r="706" ht="16.5" spans="1:15">
      <c r="A706" s="17" t="s">
        <v>4108</v>
      </c>
      <c r="B706" s="50" t="s">
        <v>1751</v>
      </c>
      <c r="C706" s="51" t="s">
        <v>1752</v>
      </c>
      <c r="D706" s="46" cm="1">
        <f t="array" ref="D706">SUM(IF((LEFT('2-1 采购订单物料明细表报表导出'!$K:$K,7)=D$1)*('2-1 采购订单物料明细表报表导出'!$D:$D=$A706),'2-1 采购订单物料明细表报表导出'!$H:$H,0))</f>
        <v>0</v>
      </c>
      <c r="E706" s="46" cm="1">
        <f t="array" ref="E706">SUM(IF((LEFT('2-1 采购订单物料明细表报表导出'!$K:$K,7)=E$1)*('2-1 采购订单物料明细表报表导出'!$D:$D=$A706),'2-1 采购订单物料明细表报表导出'!$H:$H,0))</f>
        <v>0</v>
      </c>
      <c r="F706" s="46" cm="1">
        <f t="array" ref="F706">SUM(IF((LEFT('2-1 采购订单物料明细表报表导出'!$K:$K,7)=F$1)*('2-1 采购订单物料明细表报表导出'!$D:$D=$A706),'2-1 采购订单物料明细表报表导出'!$H:$H,0))</f>
        <v>0</v>
      </c>
      <c r="G706" s="46" cm="1">
        <f t="array" ref="G706">SUM(IF((LEFT('2-1 采购订单物料明细表报表导出'!$K:$K,7)=G$1)*('2-1 采购订单物料明细表报表导出'!$D:$D=$A706),'2-1 采购订单物料明细表报表导出'!$H:$H,0))</f>
        <v>0</v>
      </c>
      <c r="H706" s="46" cm="1">
        <f t="array" ref="H706">SUM(IF((LEFT('2-1 采购订单物料明细表报表导出'!$K:$K,7)=H$1)*('2-1 采购订单物料明细表报表导出'!$D:$D=$A706),'2-1 采购订单物料明细表报表导出'!$H:$H,0))</f>
        <v>0</v>
      </c>
      <c r="I706" s="46" cm="1">
        <f t="array" ref="I706">SUM(IF((LEFT('2-1 采购订单物料明细表报表导出'!$K:$K,7)=I$1)*('2-1 采购订单物料明细表报表导出'!$D:$D=$A706),'2-1 采购订单物料明细表报表导出'!$H:$H,0))</f>
        <v>0</v>
      </c>
      <c r="J706" s="46" cm="1">
        <f t="array" ref="J706">SUM(IF((LEFT('2-1 采购订单物料明细表报表导出'!$K:$K,7)=J$1)*('2-1 采购订单物料明细表报表导出'!$D:$D=$A706),'2-1 采购订单物料明细表报表导出'!$H:$H,0))</f>
        <v>0</v>
      </c>
      <c r="K706" s="46" cm="1">
        <f t="array" ref="K706">SUM(IF((LEFT('2-1 采购订单物料明细表报表导出'!$K:$K,7)=K$1)*('2-1 采购订单物料明细表报表导出'!$D:$D=$A706),'2-1 采购订单物料明细表报表导出'!$H:$H,0))</f>
        <v>0</v>
      </c>
      <c r="L706" s="46" cm="1">
        <f t="array" ref="L706">SUM(IF((LEFT('2-1 采购订单物料明细表报表导出'!$K:$K,7)=L$1)*('2-1 采购订单物料明细表报表导出'!$D:$D=$A706),'2-1 采购订单物料明细表报表导出'!$H:$H,0))</f>
        <v>0</v>
      </c>
      <c r="M706" s="46" cm="1">
        <f t="array" ref="M706">SUM(IF((LEFT('2-1 采购订单物料明细表报表导出'!$K:$K,7)=M$1)*('2-1 采购订单物料明细表报表导出'!$D:$D=$A706),'2-1 采购订单物料明细表报表导出'!$H:$H,0))</f>
        <v>0</v>
      </c>
      <c r="N706" s="46" cm="1">
        <f t="array" ref="N706">SUM(IF((LEFT('2-1 采购订单物料明细表报表导出'!$K:$K,7)=N$1)*('2-1 采购订单物料明细表报表导出'!$D:$D=$A706),'2-1 采购订单物料明细表报表导出'!$H:$H,0))</f>
        <v>0</v>
      </c>
      <c r="O706" s="46" cm="1">
        <f t="array" ref="O706">SUM(IF((LEFT('2-1 采购订单物料明细表报表导出'!$K:$K,7)=O$1)*('2-1 采购订单物料明细表报表导出'!$D:$D=$A706),'2-1 采购订单物料明细表报表导出'!$H:$H,0))</f>
        <v>0</v>
      </c>
    </row>
    <row r="707" ht="16.5" spans="1:15">
      <c r="A707" s="17" t="s">
        <v>4109</v>
      </c>
      <c r="B707" s="50" t="s">
        <v>1751</v>
      </c>
      <c r="C707" s="51" t="s">
        <v>1752</v>
      </c>
      <c r="D707" s="46" cm="1">
        <f t="array" ref="D707">SUM(IF((LEFT('2-1 采购订单物料明细表报表导出'!$K:$K,7)=D$1)*('2-1 采购订单物料明细表报表导出'!$D:$D=$A707),'2-1 采购订单物料明细表报表导出'!$H:$H,0))</f>
        <v>0</v>
      </c>
      <c r="E707" s="46" cm="1">
        <f t="array" ref="E707">SUM(IF((LEFT('2-1 采购订单物料明细表报表导出'!$K:$K,7)=E$1)*('2-1 采购订单物料明细表报表导出'!$D:$D=$A707),'2-1 采购订单物料明细表报表导出'!$H:$H,0))</f>
        <v>0</v>
      </c>
      <c r="F707" s="46" cm="1">
        <f t="array" ref="F707">SUM(IF((LEFT('2-1 采购订单物料明细表报表导出'!$K:$K,7)=F$1)*('2-1 采购订单物料明细表报表导出'!$D:$D=$A707),'2-1 采购订单物料明细表报表导出'!$H:$H,0))</f>
        <v>0</v>
      </c>
      <c r="G707" s="46" cm="1">
        <f t="array" ref="G707">SUM(IF((LEFT('2-1 采购订单物料明细表报表导出'!$K:$K,7)=G$1)*('2-1 采购订单物料明细表报表导出'!$D:$D=$A707),'2-1 采购订单物料明细表报表导出'!$H:$H,0))</f>
        <v>0</v>
      </c>
      <c r="H707" s="46" cm="1">
        <f t="array" ref="H707">SUM(IF((LEFT('2-1 采购订单物料明细表报表导出'!$K:$K,7)=H$1)*('2-1 采购订单物料明细表报表导出'!$D:$D=$A707),'2-1 采购订单物料明细表报表导出'!$H:$H,0))</f>
        <v>0</v>
      </c>
      <c r="I707" s="46" cm="1">
        <f t="array" ref="I707">SUM(IF((LEFT('2-1 采购订单物料明细表报表导出'!$K:$K,7)=I$1)*('2-1 采购订单物料明细表报表导出'!$D:$D=$A707),'2-1 采购订单物料明细表报表导出'!$H:$H,0))</f>
        <v>0</v>
      </c>
      <c r="J707" s="46" cm="1">
        <f t="array" ref="J707">SUM(IF((LEFT('2-1 采购订单物料明细表报表导出'!$K:$K,7)=J$1)*('2-1 采购订单物料明细表报表导出'!$D:$D=$A707),'2-1 采购订单物料明细表报表导出'!$H:$H,0))</f>
        <v>0</v>
      </c>
      <c r="K707" s="46" cm="1">
        <f t="array" ref="K707">SUM(IF((LEFT('2-1 采购订单物料明细表报表导出'!$K:$K,7)=K$1)*('2-1 采购订单物料明细表报表导出'!$D:$D=$A707),'2-1 采购订单物料明细表报表导出'!$H:$H,0))</f>
        <v>0</v>
      </c>
      <c r="L707" s="46" cm="1">
        <f t="array" ref="L707">SUM(IF((LEFT('2-1 采购订单物料明细表报表导出'!$K:$K,7)=L$1)*('2-1 采购订单物料明细表报表导出'!$D:$D=$A707),'2-1 采购订单物料明细表报表导出'!$H:$H,0))</f>
        <v>0</v>
      </c>
      <c r="M707" s="46" cm="1">
        <f t="array" ref="M707">SUM(IF((LEFT('2-1 采购订单物料明细表报表导出'!$K:$K,7)=M$1)*('2-1 采购订单物料明细表报表导出'!$D:$D=$A707),'2-1 采购订单物料明细表报表导出'!$H:$H,0))</f>
        <v>0</v>
      </c>
      <c r="N707" s="46" cm="1">
        <f t="array" ref="N707">SUM(IF((LEFT('2-1 采购订单物料明细表报表导出'!$K:$K,7)=N$1)*('2-1 采购订单物料明细表报表导出'!$D:$D=$A707),'2-1 采购订单物料明细表报表导出'!$H:$H,0))</f>
        <v>0</v>
      </c>
      <c r="O707" s="46" cm="1">
        <f t="array" ref="O707">SUM(IF((LEFT('2-1 采购订单物料明细表报表导出'!$K:$K,7)=O$1)*('2-1 采购订单物料明细表报表导出'!$D:$D=$A707),'2-1 采购订单物料明细表报表导出'!$H:$H,0))</f>
        <v>0</v>
      </c>
    </row>
    <row r="708" ht="16.5" spans="1:15">
      <c r="A708" s="17" t="s">
        <v>4110</v>
      </c>
      <c r="B708" s="50" t="s">
        <v>1751</v>
      </c>
      <c r="C708" s="51" t="s">
        <v>1752</v>
      </c>
      <c r="D708" s="46" cm="1">
        <f t="array" ref="D708">SUM(IF((LEFT('2-1 采购订单物料明细表报表导出'!$K:$K,7)=D$1)*('2-1 采购订单物料明细表报表导出'!$D:$D=$A708),'2-1 采购订单物料明细表报表导出'!$H:$H,0))</f>
        <v>0</v>
      </c>
      <c r="E708" s="46" cm="1">
        <f t="array" ref="E708">SUM(IF((LEFT('2-1 采购订单物料明细表报表导出'!$K:$K,7)=E$1)*('2-1 采购订单物料明细表报表导出'!$D:$D=$A708),'2-1 采购订单物料明细表报表导出'!$H:$H,0))</f>
        <v>0</v>
      </c>
      <c r="F708" s="46" cm="1">
        <f t="array" ref="F708">SUM(IF((LEFT('2-1 采购订单物料明细表报表导出'!$K:$K,7)=F$1)*('2-1 采购订单物料明细表报表导出'!$D:$D=$A708),'2-1 采购订单物料明细表报表导出'!$H:$H,0))</f>
        <v>0</v>
      </c>
      <c r="G708" s="46" cm="1">
        <f t="array" ref="G708">SUM(IF((LEFT('2-1 采购订单物料明细表报表导出'!$K:$K,7)=G$1)*('2-1 采购订单物料明细表报表导出'!$D:$D=$A708),'2-1 采购订单物料明细表报表导出'!$H:$H,0))</f>
        <v>0</v>
      </c>
      <c r="H708" s="46" cm="1">
        <f t="array" ref="H708">SUM(IF((LEFT('2-1 采购订单物料明细表报表导出'!$K:$K,7)=H$1)*('2-1 采购订单物料明细表报表导出'!$D:$D=$A708),'2-1 采购订单物料明细表报表导出'!$H:$H,0))</f>
        <v>0</v>
      </c>
      <c r="I708" s="46" cm="1">
        <f t="array" ref="I708">SUM(IF((LEFT('2-1 采购订单物料明细表报表导出'!$K:$K,7)=I$1)*('2-1 采购订单物料明细表报表导出'!$D:$D=$A708),'2-1 采购订单物料明细表报表导出'!$H:$H,0))</f>
        <v>0</v>
      </c>
      <c r="J708" s="46" cm="1">
        <f t="array" ref="J708">SUM(IF((LEFT('2-1 采购订单物料明细表报表导出'!$K:$K,7)=J$1)*('2-1 采购订单物料明细表报表导出'!$D:$D=$A708),'2-1 采购订单物料明细表报表导出'!$H:$H,0))</f>
        <v>0</v>
      </c>
      <c r="K708" s="46" cm="1">
        <f t="array" ref="K708">SUM(IF((LEFT('2-1 采购订单物料明细表报表导出'!$K:$K,7)=K$1)*('2-1 采购订单物料明细表报表导出'!$D:$D=$A708),'2-1 采购订单物料明细表报表导出'!$H:$H,0))</f>
        <v>0</v>
      </c>
      <c r="L708" s="46" cm="1">
        <f t="array" ref="L708">SUM(IF((LEFT('2-1 采购订单物料明细表报表导出'!$K:$K,7)=L$1)*('2-1 采购订单物料明细表报表导出'!$D:$D=$A708),'2-1 采购订单物料明细表报表导出'!$H:$H,0))</f>
        <v>0</v>
      </c>
      <c r="M708" s="46" cm="1">
        <f t="array" ref="M708">SUM(IF((LEFT('2-1 采购订单物料明细表报表导出'!$K:$K,7)=M$1)*('2-1 采购订单物料明细表报表导出'!$D:$D=$A708),'2-1 采购订单物料明细表报表导出'!$H:$H,0))</f>
        <v>0</v>
      </c>
      <c r="N708" s="46" cm="1">
        <f t="array" ref="N708">SUM(IF((LEFT('2-1 采购订单物料明细表报表导出'!$K:$K,7)=N$1)*('2-1 采购订单物料明细表报表导出'!$D:$D=$A708),'2-1 采购订单物料明细表报表导出'!$H:$H,0))</f>
        <v>0</v>
      </c>
      <c r="O708" s="46" cm="1">
        <f t="array" ref="O708">SUM(IF((LEFT('2-1 采购订单物料明细表报表导出'!$K:$K,7)=O$1)*('2-1 采购订单物料明细表报表导出'!$D:$D=$A708),'2-1 采购订单物料明细表报表导出'!$H:$H,0))</f>
        <v>0</v>
      </c>
    </row>
    <row r="709" ht="16.5" spans="1:15">
      <c r="A709" s="17" t="s">
        <v>4111</v>
      </c>
      <c r="B709" s="50" t="s">
        <v>1751</v>
      </c>
      <c r="C709" s="51" t="s">
        <v>1752</v>
      </c>
      <c r="D709" s="46" cm="1">
        <f t="array" ref="D709">SUM(IF((LEFT('2-1 采购订单物料明细表报表导出'!$K:$K,7)=D$1)*('2-1 采购订单物料明细表报表导出'!$D:$D=$A709),'2-1 采购订单物料明细表报表导出'!$H:$H,0))</f>
        <v>0</v>
      </c>
      <c r="E709" s="46" cm="1">
        <f t="array" ref="E709">SUM(IF((LEFT('2-1 采购订单物料明细表报表导出'!$K:$K,7)=E$1)*('2-1 采购订单物料明细表报表导出'!$D:$D=$A709),'2-1 采购订单物料明细表报表导出'!$H:$H,0))</f>
        <v>0</v>
      </c>
      <c r="F709" s="46" cm="1">
        <f t="array" ref="F709">SUM(IF((LEFT('2-1 采购订单物料明细表报表导出'!$K:$K,7)=F$1)*('2-1 采购订单物料明细表报表导出'!$D:$D=$A709),'2-1 采购订单物料明细表报表导出'!$H:$H,0))</f>
        <v>0</v>
      </c>
      <c r="G709" s="46" cm="1">
        <f t="array" ref="G709">SUM(IF((LEFT('2-1 采购订单物料明细表报表导出'!$K:$K,7)=G$1)*('2-1 采购订单物料明细表报表导出'!$D:$D=$A709),'2-1 采购订单物料明细表报表导出'!$H:$H,0))</f>
        <v>0</v>
      </c>
      <c r="H709" s="46" cm="1">
        <f t="array" ref="H709">SUM(IF((LEFT('2-1 采购订单物料明细表报表导出'!$K:$K,7)=H$1)*('2-1 采购订单物料明细表报表导出'!$D:$D=$A709),'2-1 采购订单物料明细表报表导出'!$H:$H,0))</f>
        <v>0</v>
      </c>
      <c r="I709" s="46" cm="1">
        <f t="array" ref="I709">SUM(IF((LEFT('2-1 采购订单物料明细表报表导出'!$K:$K,7)=I$1)*('2-1 采购订单物料明细表报表导出'!$D:$D=$A709),'2-1 采购订单物料明细表报表导出'!$H:$H,0))</f>
        <v>0</v>
      </c>
      <c r="J709" s="46" cm="1">
        <f t="array" ref="J709">SUM(IF((LEFT('2-1 采购订单物料明细表报表导出'!$K:$K,7)=J$1)*('2-1 采购订单物料明细表报表导出'!$D:$D=$A709),'2-1 采购订单物料明细表报表导出'!$H:$H,0))</f>
        <v>0</v>
      </c>
      <c r="K709" s="46" cm="1">
        <f t="array" ref="K709">SUM(IF((LEFT('2-1 采购订单物料明细表报表导出'!$K:$K,7)=K$1)*('2-1 采购订单物料明细表报表导出'!$D:$D=$A709),'2-1 采购订单物料明细表报表导出'!$H:$H,0))</f>
        <v>0</v>
      </c>
      <c r="L709" s="46" cm="1">
        <f t="array" ref="L709">SUM(IF((LEFT('2-1 采购订单物料明细表报表导出'!$K:$K,7)=L$1)*('2-1 采购订单物料明细表报表导出'!$D:$D=$A709),'2-1 采购订单物料明细表报表导出'!$H:$H,0))</f>
        <v>0</v>
      </c>
      <c r="M709" s="46" cm="1">
        <f t="array" ref="M709">SUM(IF((LEFT('2-1 采购订单物料明细表报表导出'!$K:$K,7)=M$1)*('2-1 采购订单物料明细表报表导出'!$D:$D=$A709),'2-1 采购订单物料明细表报表导出'!$H:$H,0))</f>
        <v>0</v>
      </c>
      <c r="N709" s="46" cm="1">
        <f t="array" ref="N709">SUM(IF((LEFT('2-1 采购订单物料明细表报表导出'!$K:$K,7)=N$1)*('2-1 采购订单物料明细表报表导出'!$D:$D=$A709),'2-1 采购订单物料明细表报表导出'!$H:$H,0))</f>
        <v>0</v>
      </c>
      <c r="O709" s="46" cm="1">
        <f t="array" ref="O709">SUM(IF((LEFT('2-1 采购订单物料明细表报表导出'!$K:$K,7)=O$1)*('2-1 采购订单物料明细表报表导出'!$D:$D=$A709),'2-1 采购订单物料明细表报表导出'!$H:$H,0))</f>
        <v>0</v>
      </c>
    </row>
    <row r="710" ht="16.5" spans="1:15">
      <c r="A710" s="17" t="s">
        <v>4112</v>
      </c>
      <c r="B710" s="50" t="s">
        <v>1751</v>
      </c>
      <c r="C710" s="51" t="s">
        <v>1752</v>
      </c>
      <c r="D710" s="46" cm="1">
        <f t="array" ref="D710">SUM(IF((LEFT('2-1 采购订单物料明细表报表导出'!$K:$K,7)=D$1)*('2-1 采购订单物料明细表报表导出'!$D:$D=$A710),'2-1 采购订单物料明细表报表导出'!$H:$H,0))</f>
        <v>0</v>
      </c>
      <c r="E710" s="46" cm="1">
        <f t="array" ref="E710">SUM(IF((LEFT('2-1 采购订单物料明细表报表导出'!$K:$K,7)=E$1)*('2-1 采购订单物料明细表报表导出'!$D:$D=$A710),'2-1 采购订单物料明细表报表导出'!$H:$H,0))</f>
        <v>0</v>
      </c>
      <c r="F710" s="46" cm="1">
        <f t="array" ref="F710">SUM(IF((LEFT('2-1 采购订单物料明细表报表导出'!$K:$K,7)=F$1)*('2-1 采购订单物料明细表报表导出'!$D:$D=$A710),'2-1 采购订单物料明细表报表导出'!$H:$H,0))</f>
        <v>0</v>
      </c>
      <c r="G710" s="46" cm="1">
        <f t="array" ref="G710">SUM(IF((LEFT('2-1 采购订单物料明细表报表导出'!$K:$K,7)=G$1)*('2-1 采购订单物料明细表报表导出'!$D:$D=$A710),'2-1 采购订单物料明细表报表导出'!$H:$H,0))</f>
        <v>0</v>
      </c>
      <c r="H710" s="46" cm="1">
        <f t="array" ref="H710">SUM(IF((LEFT('2-1 采购订单物料明细表报表导出'!$K:$K,7)=H$1)*('2-1 采购订单物料明细表报表导出'!$D:$D=$A710),'2-1 采购订单物料明细表报表导出'!$H:$H,0))</f>
        <v>0</v>
      </c>
      <c r="I710" s="46" cm="1">
        <f t="array" ref="I710">SUM(IF((LEFT('2-1 采购订单物料明细表报表导出'!$K:$K,7)=I$1)*('2-1 采购订单物料明细表报表导出'!$D:$D=$A710),'2-1 采购订单物料明细表报表导出'!$H:$H,0))</f>
        <v>0</v>
      </c>
      <c r="J710" s="46" cm="1">
        <f t="array" ref="J710">SUM(IF((LEFT('2-1 采购订单物料明细表报表导出'!$K:$K,7)=J$1)*('2-1 采购订单物料明细表报表导出'!$D:$D=$A710),'2-1 采购订单物料明细表报表导出'!$H:$H,0))</f>
        <v>0</v>
      </c>
      <c r="K710" s="46" cm="1">
        <f t="array" ref="K710">SUM(IF((LEFT('2-1 采购订单物料明细表报表导出'!$K:$K,7)=K$1)*('2-1 采购订单物料明细表报表导出'!$D:$D=$A710),'2-1 采购订单物料明细表报表导出'!$H:$H,0))</f>
        <v>0</v>
      </c>
      <c r="L710" s="46" cm="1">
        <f t="array" ref="L710">SUM(IF((LEFT('2-1 采购订单物料明细表报表导出'!$K:$K,7)=L$1)*('2-1 采购订单物料明细表报表导出'!$D:$D=$A710),'2-1 采购订单物料明细表报表导出'!$H:$H,0))</f>
        <v>0</v>
      </c>
      <c r="M710" s="46" cm="1">
        <f t="array" ref="M710">SUM(IF((LEFT('2-1 采购订单物料明细表报表导出'!$K:$K,7)=M$1)*('2-1 采购订单物料明细表报表导出'!$D:$D=$A710),'2-1 采购订单物料明细表报表导出'!$H:$H,0))</f>
        <v>0</v>
      </c>
      <c r="N710" s="46" cm="1">
        <f t="array" ref="N710">SUM(IF((LEFT('2-1 采购订单物料明细表报表导出'!$K:$K,7)=N$1)*('2-1 采购订单物料明细表报表导出'!$D:$D=$A710),'2-1 采购订单物料明细表报表导出'!$H:$H,0))</f>
        <v>0</v>
      </c>
      <c r="O710" s="46" cm="1">
        <f t="array" ref="O710">SUM(IF((LEFT('2-1 采购订单物料明细表报表导出'!$K:$K,7)=O$1)*('2-1 采购订单物料明细表报表导出'!$D:$D=$A710),'2-1 采购订单物料明细表报表导出'!$H:$H,0))</f>
        <v>0</v>
      </c>
    </row>
    <row r="711" ht="28.5" spans="1:15">
      <c r="A711" s="49" t="s">
        <v>4113</v>
      </c>
      <c r="B711" s="50" t="s">
        <v>1751</v>
      </c>
      <c r="C711" s="51" t="s">
        <v>1752</v>
      </c>
      <c r="D711" s="46" cm="1">
        <f t="array" ref="D711">SUM(IF((LEFT('2-1 采购订单物料明细表报表导出'!$K:$K,7)=D$1)*('2-1 采购订单物料明细表报表导出'!$D:$D=$A711),'2-1 采购订单物料明细表报表导出'!$H:$H,0))</f>
        <v>0</v>
      </c>
      <c r="E711" s="46" cm="1">
        <f t="array" ref="E711">SUM(IF((LEFT('2-1 采购订单物料明细表报表导出'!$K:$K,7)=E$1)*('2-1 采购订单物料明细表报表导出'!$D:$D=$A711),'2-1 采购订单物料明细表报表导出'!$H:$H,0))</f>
        <v>0</v>
      </c>
      <c r="F711" s="46" cm="1">
        <f t="array" ref="F711">SUM(IF((LEFT('2-1 采购订单物料明细表报表导出'!$K:$K,7)=F$1)*('2-1 采购订单物料明细表报表导出'!$D:$D=$A711),'2-1 采购订单物料明细表报表导出'!$H:$H,0))</f>
        <v>0</v>
      </c>
      <c r="G711" s="46" cm="1">
        <f t="array" ref="G711">SUM(IF((LEFT('2-1 采购订单物料明细表报表导出'!$K:$K,7)=G$1)*('2-1 采购订单物料明细表报表导出'!$D:$D=$A711),'2-1 采购订单物料明细表报表导出'!$H:$H,0))</f>
        <v>0</v>
      </c>
      <c r="H711" s="46" cm="1">
        <f t="array" ref="H711">SUM(IF((LEFT('2-1 采购订单物料明细表报表导出'!$K:$K,7)=H$1)*('2-1 采购订单物料明细表报表导出'!$D:$D=$A711),'2-1 采购订单物料明细表报表导出'!$H:$H,0))</f>
        <v>0</v>
      </c>
      <c r="I711" s="46" cm="1">
        <f t="array" ref="I711">SUM(IF((LEFT('2-1 采购订单物料明细表报表导出'!$K:$K,7)=I$1)*('2-1 采购订单物料明细表报表导出'!$D:$D=$A711),'2-1 采购订单物料明细表报表导出'!$H:$H,0))</f>
        <v>0</v>
      </c>
      <c r="J711" s="46" cm="1">
        <f t="array" ref="J711">SUM(IF((LEFT('2-1 采购订单物料明细表报表导出'!$K:$K,7)=J$1)*('2-1 采购订单物料明细表报表导出'!$D:$D=$A711),'2-1 采购订单物料明细表报表导出'!$H:$H,0))</f>
        <v>0</v>
      </c>
      <c r="K711" s="46" cm="1">
        <f t="array" ref="K711">SUM(IF((LEFT('2-1 采购订单物料明细表报表导出'!$K:$K,7)=K$1)*('2-1 采购订单物料明细表报表导出'!$D:$D=$A711),'2-1 采购订单物料明细表报表导出'!$H:$H,0))</f>
        <v>0</v>
      </c>
      <c r="L711" s="46" cm="1">
        <f t="array" ref="L711">SUM(IF((LEFT('2-1 采购订单物料明细表报表导出'!$K:$K,7)=L$1)*('2-1 采购订单物料明细表报表导出'!$D:$D=$A711),'2-1 采购订单物料明细表报表导出'!$H:$H,0))</f>
        <v>0</v>
      </c>
      <c r="M711" s="46" cm="1">
        <f t="array" ref="M711">SUM(IF((LEFT('2-1 采购订单物料明细表报表导出'!$K:$K,7)=M$1)*('2-1 采购订单物料明细表报表导出'!$D:$D=$A711),'2-1 采购订单物料明细表报表导出'!$H:$H,0))</f>
        <v>0</v>
      </c>
      <c r="N711" s="46" cm="1">
        <f t="array" ref="N711">SUM(IF((LEFT('2-1 采购订单物料明细表报表导出'!$K:$K,7)=N$1)*('2-1 采购订单物料明细表报表导出'!$D:$D=$A711),'2-1 采购订单物料明细表报表导出'!$H:$H,0))</f>
        <v>0</v>
      </c>
      <c r="O711" s="46" cm="1">
        <f t="array" ref="O711">SUM(IF((LEFT('2-1 采购订单物料明细表报表导出'!$K:$K,7)=O$1)*('2-1 采购订单物料明细表报表导出'!$D:$D=$A711),'2-1 采购订单物料明细表报表导出'!$H:$H,0))</f>
        <v>0</v>
      </c>
    </row>
    <row r="712" ht="28.5" spans="1:15">
      <c r="A712" s="49" t="s">
        <v>4114</v>
      </c>
      <c r="B712" s="50" t="s">
        <v>1751</v>
      </c>
      <c r="C712" s="51" t="s">
        <v>1752</v>
      </c>
      <c r="D712" s="46" cm="1">
        <f t="array" ref="D712">SUM(IF((LEFT('2-1 采购订单物料明细表报表导出'!$K:$K,7)=D$1)*('2-1 采购订单物料明细表报表导出'!$D:$D=$A712),'2-1 采购订单物料明细表报表导出'!$H:$H,0))</f>
        <v>0</v>
      </c>
      <c r="E712" s="46" cm="1">
        <f t="array" ref="E712">SUM(IF((LEFT('2-1 采购订单物料明细表报表导出'!$K:$K,7)=E$1)*('2-1 采购订单物料明细表报表导出'!$D:$D=$A712),'2-1 采购订单物料明细表报表导出'!$H:$H,0))</f>
        <v>0</v>
      </c>
      <c r="F712" s="46" cm="1">
        <f t="array" ref="F712">SUM(IF((LEFT('2-1 采购订单物料明细表报表导出'!$K:$K,7)=F$1)*('2-1 采购订单物料明细表报表导出'!$D:$D=$A712),'2-1 采购订单物料明细表报表导出'!$H:$H,0))</f>
        <v>0</v>
      </c>
      <c r="G712" s="46" cm="1">
        <f t="array" ref="G712">SUM(IF((LEFT('2-1 采购订单物料明细表报表导出'!$K:$K,7)=G$1)*('2-1 采购订单物料明细表报表导出'!$D:$D=$A712),'2-1 采购订单物料明细表报表导出'!$H:$H,0))</f>
        <v>0</v>
      </c>
      <c r="H712" s="46" cm="1">
        <f t="array" ref="H712">SUM(IF((LEFT('2-1 采购订单物料明细表报表导出'!$K:$K,7)=H$1)*('2-1 采购订单物料明细表报表导出'!$D:$D=$A712),'2-1 采购订单物料明细表报表导出'!$H:$H,0))</f>
        <v>0</v>
      </c>
      <c r="I712" s="46" cm="1">
        <f t="array" ref="I712">SUM(IF((LEFT('2-1 采购订单物料明细表报表导出'!$K:$K,7)=I$1)*('2-1 采购订单物料明细表报表导出'!$D:$D=$A712),'2-1 采购订单物料明细表报表导出'!$H:$H,0))</f>
        <v>0</v>
      </c>
      <c r="J712" s="46" cm="1">
        <f t="array" ref="J712">SUM(IF((LEFT('2-1 采购订单物料明细表报表导出'!$K:$K,7)=J$1)*('2-1 采购订单物料明细表报表导出'!$D:$D=$A712),'2-1 采购订单物料明细表报表导出'!$H:$H,0))</f>
        <v>0</v>
      </c>
      <c r="K712" s="46" cm="1">
        <f t="array" ref="K712">SUM(IF((LEFT('2-1 采购订单物料明细表报表导出'!$K:$K,7)=K$1)*('2-1 采购订单物料明细表报表导出'!$D:$D=$A712),'2-1 采购订单物料明细表报表导出'!$H:$H,0))</f>
        <v>0</v>
      </c>
      <c r="L712" s="46" cm="1">
        <f t="array" ref="L712">SUM(IF((LEFT('2-1 采购订单物料明细表报表导出'!$K:$K,7)=L$1)*('2-1 采购订单物料明细表报表导出'!$D:$D=$A712),'2-1 采购订单物料明细表报表导出'!$H:$H,0))</f>
        <v>0</v>
      </c>
      <c r="M712" s="46" cm="1">
        <f t="array" ref="M712">SUM(IF((LEFT('2-1 采购订单物料明细表报表导出'!$K:$K,7)=M$1)*('2-1 采购订单物料明细表报表导出'!$D:$D=$A712),'2-1 采购订单物料明细表报表导出'!$H:$H,0))</f>
        <v>0</v>
      </c>
      <c r="N712" s="46" cm="1">
        <f t="array" ref="N712">SUM(IF((LEFT('2-1 采购订单物料明细表报表导出'!$K:$K,7)=N$1)*('2-1 采购订单物料明细表报表导出'!$D:$D=$A712),'2-1 采购订单物料明细表报表导出'!$H:$H,0))</f>
        <v>0</v>
      </c>
      <c r="O712" s="46" cm="1">
        <f t="array" ref="O712">SUM(IF((LEFT('2-1 采购订单物料明细表报表导出'!$K:$K,7)=O$1)*('2-1 采购订单物料明细表报表导出'!$D:$D=$A712),'2-1 采购订单物料明细表报表导出'!$H:$H,0))</f>
        <v>0</v>
      </c>
    </row>
    <row r="713" ht="28.5" spans="1:15">
      <c r="A713" s="49" t="s">
        <v>4115</v>
      </c>
      <c r="B713" s="50" t="s">
        <v>1751</v>
      </c>
      <c r="C713" s="51" t="s">
        <v>1752</v>
      </c>
      <c r="D713" s="46" cm="1">
        <f t="array" ref="D713">SUM(IF((LEFT('2-1 采购订单物料明细表报表导出'!$K:$K,7)=D$1)*('2-1 采购订单物料明细表报表导出'!$D:$D=$A713),'2-1 采购订单物料明细表报表导出'!$H:$H,0))</f>
        <v>0</v>
      </c>
      <c r="E713" s="46" cm="1">
        <f t="array" ref="E713">SUM(IF((LEFT('2-1 采购订单物料明细表报表导出'!$K:$K,7)=E$1)*('2-1 采购订单物料明细表报表导出'!$D:$D=$A713),'2-1 采购订单物料明细表报表导出'!$H:$H,0))</f>
        <v>0</v>
      </c>
      <c r="F713" s="46" cm="1">
        <f t="array" ref="F713">SUM(IF((LEFT('2-1 采购订单物料明细表报表导出'!$K:$K,7)=F$1)*('2-1 采购订单物料明细表报表导出'!$D:$D=$A713),'2-1 采购订单物料明细表报表导出'!$H:$H,0))</f>
        <v>0</v>
      </c>
      <c r="G713" s="46" cm="1">
        <f t="array" ref="G713">SUM(IF((LEFT('2-1 采购订单物料明细表报表导出'!$K:$K,7)=G$1)*('2-1 采购订单物料明细表报表导出'!$D:$D=$A713),'2-1 采购订单物料明细表报表导出'!$H:$H,0))</f>
        <v>0</v>
      </c>
      <c r="H713" s="46" cm="1">
        <f t="array" ref="H713">SUM(IF((LEFT('2-1 采购订单物料明细表报表导出'!$K:$K,7)=H$1)*('2-1 采购订单物料明细表报表导出'!$D:$D=$A713),'2-1 采购订单物料明细表报表导出'!$H:$H,0))</f>
        <v>0</v>
      </c>
      <c r="I713" s="46" cm="1">
        <f t="array" ref="I713">SUM(IF((LEFT('2-1 采购订单物料明细表报表导出'!$K:$K,7)=I$1)*('2-1 采购订单物料明细表报表导出'!$D:$D=$A713),'2-1 采购订单物料明细表报表导出'!$H:$H,0))</f>
        <v>0</v>
      </c>
      <c r="J713" s="46" cm="1">
        <f t="array" ref="J713">SUM(IF((LEFT('2-1 采购订单物料明细表报表导出'!$K:$K,7)=J$1)*('2-1 采购订单物料明细表报表导出'!$D:$D=$A713),'2-1 采购订单物料明细表报表导出'!$H:$H,0))</f>
        <v>0</v>
      </c>
      <c r="K713" s="46" cm="1">
        <f t="array" ref="K713">SUM(IF((LEFT('2-1 采购订单物料明细表报表导出'!$K:$K,7)=K$1)*('2-1 采购订单物料明细表报表导出'!$D:$D=$A713),'2-1 采购订单物料明细表报表导出'!$H:$H,0))</f>
        <v>0</v>
      </c>
      <c r="L713" s="46" cm="1">
        <f t="array" ref="L713">SUM(IF((LEFT('2-1 采购订单物料明细表报表导出'!$K:$K,7)=L$1)*('2-1 采购订单物料明细表报表导出'!$D:$D=$A713),'2-1 采购订单物料明细表报表导出'!$H:$H,0))</f>
        <v>0</v>
      </c>
      <c r="M713" s="46" cm="1">
        <f t="array" ref="M713">SUM(IF((LEFT('2-1 采购订单物料明细表报表导出'!$K:$K,7)=M$1)*('2-1 采购订单物料明细表报表导出'!$D:$D=$A713),'2-1 采购订单物料明细表报表导出'!$H:$H,0))</f>
        <v>0</v>
      </c>
      <c r="N713" s="46" cm="1">
        <f t="array" ref="N713">SUM(IF((LEFT('2-1 采购订单物料明细表报表导出'!$K:$K,7)=N$1)*('2-1 采购订单物料明细表报表导出'!$D:$D=$A713),'2-1 采购订单物料明细表报表导出'!$H:$H,0))</f>
        <v>0</v>
      </c>
      <c r="O713" s="46" cm="1">
        <f t="array" ref="O713">SUM(IF((LEFT('2-1 采购订单物料明细表报表导出'!$K:$K,7)=O$1)*('2-1 采购订单物料明细表报表导出'!$D:$D=$A713),'2-1 采购订单物料明细表报表导出'!$H:$H,0))</f>
        <v>0</v>
      </c>
    </row>
    <row r="714" ht="16.5" spans="1:15">
      <c r="A714" s="17" t="s">
        <v>4116</v>
      </c>
      <c r="B714" s="50" t="s">
        <v>1784</v>
      </c>
      <c r="C714" s="51" t="s">
        <v>1785</v>
      </c>
      <c r="D714" s="46" cm="1">
        <f t="array" ref="D714">SUM(IF((LEFT('2-1 采购订单物料明细表报表导出'!$K:$K,7)=D$1)*('2-1 采购订单物料明细表报表导出'!$D:$D=$A714),'2-1 采购订单物料明细表报表导出'!$H:$H,0))</f>
        <v>0</v>
      </c>
      <c r="E714" s="46" cm="1">
        <f t="array" ref="E714">SUM(IF((LEFT('2-1 采购订单物料明细表报表导出'!$K:$K,7)=E$1)*('2-1 采购订单物料明细表报表导出'!$D:$D=$A714),'2-1 采购订单物料明细表报表导出'!$H:$H,0))</f>
        <v>0</v>
      </c>
      <c r="F714" s="46" cm="1">
        <f t="array" ref="F714">SUM(IF((LEFT('2-1 采购订单物料明细表报表导出'!$K:$K,7)=F$1)*('2-1 采购订单物料明细表报表导出'!$D:$D=$A714),'2-1 采购订单物料明细表报表导出'!$H:$H,0))</f>
        <v>0</v>
      </c>
      <c r="G714" s="46" cm="1">
        <f t="array" ref="G714">SUM(IF((LEFT('2-1 采购订单物料明细表报表导出'!$K:$K,7)=G$1)*('2-1 采购订单物料明细表报表导出'!$D:$D=$A714),'2-1 采购订单物料明细表报表导出'!$H:$H,0))</f>
        <v>0</v>
      </c>
      <c r="H714" s="46" cm="1">
        <f t="array" ref="H714">SUM(IF((LEFT('2-1 采购订单物料明细表报表导出'!$K:$K,7)=H$1)*('2-1 采购订单物料明细表报表导出'!$D:$D=$A714),'2-1 采购订单物料明细表报表导出'!$H:$H,0))</f>
        <v>0</v>
      </c>
      <c r="I714" s="46" cm="1">
        <f t="array" ref="I714">SUM(IF((LEFT('2-1 采购订单物料明细表报表导出'!$K:$K,7)=I$1)*('2-1 采购订单物料明细表报表导出'!$D:$D=$A714),'2-1 采购订单物料明细表报表导出'!$H:$H,0))</f>
        <v>0</v>
      </c>
      <c r="J714" s="46" cm="1">
        <f t="array" ref="J714">SUM(IF((LEFT('2-1 采购订单物料明细表报表导出'!$K:$K,7)=J$1)*('2-1 采购订单物料明细表报表导出'!$D:$D=$A714),'2-1 采购订单物料明细表报表导出'!$H:$H,0))</f>
        <v>0</v>
      </c>
      <c r="K714" s="46" cm="1">
        <f t="array" ref="K714">SUM(IF((LEFT('2-1 采购订单物料明细表报表导出'!$K:$K,7)=K$1)*('2-1 采购订单物料明细表报表导出'!$D:$D=$A714),'2-1 采购订单物料明细表报表导出'!$H:$H,0))</f>
        <v>0</v>
      </c>
      <c r="L714" s="46" cm="1">
        <f t="array" ref="L714">SUM(IF((LEFT('2-1 采购订单物料明细表报表导出'!$K:$K,7)=L$1)*('2-1 采购订单物料明细表报表导出'!$D:$D=$A714),'2-1 采购订单物料明细表报表导出'!$H:$H,0))</f>
        <v>0</v>
      </c>
      <c r="M714" s="46" cm="1">
        <f t="array" ref="M714">SUM(IF((LEFT('2-1 采购订单物料明细表报表导出'!$K:$K,7)=M$1)*('2-1 采购订单物料明细表报表导出'!$D:$D=$A714),'2-1 采购订单物料明细表报表导出'!$H:$H,0))</f>
        <v>0</v>
      </c>
      <c r="N714" s="46" cm="1">
        <f t="array" ref="N714">SUM(IF((LEFT('2-1 采购订单物料明细表报表导出'!$K:$K,7)=N$1)*('2-1 采购订单物料明细表报表导出'!$D:$D=$A714),'2-1 采购订单物料明细表报表导出'!$H:$H,0))</f>
        <v>0</v>
      </c>
      <c r="O714" s="46" cm="1">
        <f t="array" ref="O714">SUM(IF((LEFT('2-1 采购订单物料明细表报表导出'!$K:$K,7)=O$1)*('2-1 采购订单物料明细表报表导出'!$D:$D=$A714),'2-1 采购订单物料明细表报表导出'!$H:$H,0))</f>
        <v>0</v>
      </c>
    </row>
    <row r="715" ht="16.5" spans="1:15">
      <c r="A715" s="17" t="s">
        <v>4117</v>
      </c>
      <c r="B715" s="50" t="s">
        <v>1784</v>
      </c>
      <c r="C715" s="51" t="s">
        <v>1785</v>
      </c>
      <c r="D715" s="46" cm="1">
        <f t="array" ref="D715">SUM(IF((LEFT('2-1 采购订单物料明细表报表导出'!$K:$K,7)=D$1)*('2-1 采购订单物料明细表报表导出'!$D:$D=$A715),'2-1 采购订单物料明细表报表导出'!$H:$H,0))</f>
        <v>0</v>
      </c>
      <c r="E715" s="46" cm="1">
        <f t="array" ref="E715">SUM(IF((LEFT('2-1 采购订单物料明细表报表导出'!$K:$K,7)=E$1)*('2-1 采购订单物料明细表报表导出'!$D:$D=$A715),'2-1 采购订单物料明细表报表导出'!$H:$H,0))</f>
        <v>0</v>
      </c>
      <c r="F715" s="46" cm="1">
        <f t="array" ref="F715">SUM(IF((LEFT('2-1 采购订单物料明细表报表导出'!$K:$K,7)=F$1)*('2-1 采购订单物料明细表报表导出'!$D:$D=$A715),'2-1 采购订单物料明细表报表导出'!$H:$H,0))</f>
        <v>0</v>
      </c>
      <c r="G715" s="46" cm="1">
        <f t="array" ref="G715">SUM(IF((LEFT('2-1 采购订单物料明细表报表导出'!$K:$K,7)=G$1)*('2-1 采购订单物料明细表报表导出'!$D:$D=$A715),'2-1 采购订单物料明细表报表导出'!$H:$H,0))</f>
        <v>0</v>
      </c>
      <c r="H715" s="46" cm="1">
        <f t="array" ref="H715">SUM(IF((LEFT('2-1 采购订单物料明细表报表导出'!$K:$K,7)=H$1)*('2-1 采购订单物料明细表报表导出'!$D:$D=$A715),'2-1 采购订单物料明细表报表导出'!$H:$H,0))</f>
        <v>0</v>
      </c>
      <c r="I715" s="46" cm="1">
        <f t="array" ref="I715">SUM(IF((LEFT('2-1 采购订单物料明细表报表导出'!$K:$K,7)=I$1)*('2-1 采购订单物料明细表报表导出'!$D:$D=$A715),'2-1 采购订单物料明细表报表导出'!$H:$H,0))</f>
        <v>0</v>
      </c>
      <c r="J715" s="46" cm="1">
        <f t="array" ref="J715">SUM(IF((LEFT('2-1 采购订单物料明细表报表导出'!$K:$K,7)=J$1)*('2-1 采购订单物料明细表报表导出'!$D:$D=$A715),'2-1 采购订单物料明细表报表导出'!$H:$H,0))</f>
        <v>0</v>
      </c>
      <c r="K715" s="46" cm="1">
        <f t="array" ref="K715">SUM(IF((LEFT('2-1 采购订单物料明细表报表导出'!$K:$K,7)=K$1)*('2-1 采购订单物料明细表报表导出'!$D:$D=$A715),'2-1 采购订单物料明细表报表导出'!$H:$H,0))</f>
        <v>0</v>
      </c>
      <c r="L715" s="46" cm="1">
        <f t="array" ref="L715">SUM(IF((LEFT('2-1 采购订单物料明细表报表导出'!$K:$K,7)=L$1)*('2-1 采购订单物料明细表报表导出'!$D:$D=$A715),'2-1 采购订单物料明细表报表导出'!$H:$H,0))</f>
        <v>0</v>
      </c>
      <c r="M715" s="46" cm="1">
        <f t="array" ref="M715">SUM(IF((LEFT('2-1 采购订单物料明细表报表导出'!$K:$K,7)=M$1)*('2-1 采购订单物料明细表报表导出'!$D:$D=$A715),'2-1 采购订单物料明细表报表导出'!$H:$H,0))</f>
        <v>0</v>
      </c>
      <c r="N715" s="46" cm="1">
        <f t="array" ref="N715">SUM(IF((LEFT('2-1 采购订单物料明细表报表导出'!$K:$K,7)=N$1)*('2-1 采购订单物料明细表报表导出'!$D:$D=$A715),'2-1 采购订单物料明细表报表导出'!$H:$H,0))</f>
        <v>0</v>
      </c>
      <c r="O715" s="46" cm="1">
        <f t="array" ref="O715">SUM(IF((LEFT('2-1 采购订单物料明细表报表导出'!$K:$K,7)=O$1)*('2-1 采购订单物料明细表报表导出'!$D:$D=$A715),'2-1 采购订单物料明细表报表导出'!$H:$H,0))</f>
        <v>0</v>
      </c>
    </row>
    <row r="716" ht="16.5" spans="1:15">
      <c r="A716" s="17" t="s">
        <v>4118</v>
      </c>
      <c r="B716" s="50" t="s">
        <v>1784</v>
      </c>
      <c r="C716" s="51" t="s">
        <v>1785</v>
      </c>
      <c r="D716" s="46" cm="1">
        <f t="array" ref="D716">SUM(IF((LEFT('2-1 采购订单物料明细表报表导出'!$K:$K,7)=D$1)*('2-1 采购订单物料明细表报表导出'!$D:$D=$A716),'2-1 采购订单物料明细表报表导出'!$H:$H,0))</f>
        <v>0</v>
      </c>
      <c r="E716" s="46" cm="1">
        <f t="array" ref="E716">SUM(IF((LEFT('2-1 采购订单物料明细表报表导出'!$K:$K,7)=E$1)*('2-1 采购订单物料明细表报表导出'!$D:$D=$A716),'2-1 采购订单物料明细表报表导出'!$H:$H,0))</f>
        <v>0</v>
      </c>
      <c r="F716" s="46" cm="1">
        <f t="array" ref="F716">SUM(IF((LEFT('2-1 采购订单物料明细表报表导出'!$K:$K,7)=F$1)*('2-1 采购订单物料明细表报表导出'!$D:$D=$A716),'2-1 采购订单物料明细表报表导出'!$H:$H,0))</f>
        <v>0</v>
      </c>
      <c r="G716" s="46" cm="1">
        <f t="array" ref="G716">SUM(IF((LEFT('2-1 采购订单物料明细表报表导出'!$K:$K,7)=G$1)*('2-1 采购订单物料明细表报表导出'!$D:$D=$A716),'2-1 采购订单物料明细表报表导出'!$H:$H,0))</f>
        <v>0</v>
      </c>
      <c r="H716" s="46" cm="1">
        <f t="array" ref="H716">SUM(IF((LEFT('2-1 采购订单物料明细表报表导出'!$K:$K,7)=H$1)*('2-1 采购订单物料明细表报表导出'!$D:$D=$A716),'2-1 采购订单物料明细表报表导出'!$H:$H,0))</f>
        <v>0</v>
      </c>
      <c r="I716" s="46" cm="1">
        <f t="array" ref="I716">SUM(IF((LEFT('2-1 采购订单物料明细表报表导出'!$K:$K,7)=I$1)*('2-1 采购订单物料明细表报表导出'!$D:$D=$A716),'2-1 采购订单物料明细表报表导出'!$H:$H,0))</f>
        <v>0</v>
      </c>
      <c r="J716" s="46" cm="1">
        <f t="array" ref="J716">SUM(IF((LEFT('2-1 采购订单物料明细表报表导出'!$K:$K,7)=J$1)*('2-1 采购订单物料明细表报表导出'!$D:$D=$A716),'2-1 采购订单物料明细表报表导出'!$H:$H,0))</f>
        <v>0</v>
      </c>
      <c r="K716" s="46" cm="1">
        <f t="array" ref="K716">SUM(IF((LEFT('2-1 采购订单物料明细表报表导出'!$K:$K,7)=K$1)*('2-1 采购订单物料明细表报表导出'!$D:$D=$A716),'2-1 采购订单物料明细表报表导出'!$H:$H,0))</f>
        <v>0</v>
      </c>
      <c r="L716" s="46" cm="1">
        <f t="array" ref="L716">SUM(IF((LEFT('2-1 采购订单物料明细表报表导出'!$K:$K,7)=L$1)*('2-1 采购订单物料明细表报表导出'!$D:$D=$A716),'2-1 采购订单物料明细表报表导出'!$H:$H,0))</f>
        <v>0</v>
      </c>
      <c r="M716" s="46" cm="1">
        <f t="array" ref="M716">SUM(IF((LEFT('2-1 采购订单物料明细表报表导出'!$K:$K,7)=M$1)*('2-1 采购订单物料明细表报表导出'!$D:$D=$A716),'2-1 采购订单物料明细表报表导出'!$H:$H,0))</f>
        <v>0</v>
      </c>
      <c r="N716" s="46" cm="1">
        <f t="array" ref="N716">SUM(IF((LEFT('2-1 采购订单物料明细表报表导出'!$K:$K,7)=N$1)*('2-1 采购订单物料明细表报表导出'!$D:$D=$A716),'2-1 采购订单物料明细表报表导出'!$H:$H,0))</f>
        <v>0</v>
      </c>
      <c r="O716" s="46" cm="1">
        <f t="array" ref="O716">SUM(IF((LEFT('2-1 采购订单物料明细表报表导出'!$K:$K,7)=O$1)*('2-1 采购订单物料明细表报表导出'!$D:$D=$A716),'2-1 采购订单物料明细表报表导出'!$H:$H,0))</f>
        <v>0</v>
      </c>
    </row>
    <row r="717" ht="16.5" spans="1:15">
      <c r="A717" s="49" t="s">
        <v>4119</v>
      </c>
      <c r="B717" s="50" t="s">
        <v>1784</v>
      </c>
      <c r="C717" s="51" t="s">
        <v>1785</v>
      </c>
      <c r="D717" s="46" cm="1">
        <f t="array" ref="D717">SUM(IF((LEFT('2-1 采购订单物料明细表报表导出'!$K:$K,7)=D$1)*('2-1 采购订单物料明细表报表导出'!$D:$D=$A717),'2-1 采购订单物料明细表报表导出'!$H:$H,0))</f>
        <v>0</v>
      </c>
      <c r="E717" s="46" cm="1">
        <f t="array" ref="E717">SUM(IF((LEFT('2-1 采购订单物料明细表报表导出'!$K:$K,7)=E$1)*('2-1 采购订单物料明细表报表导出'!$D:$D=$A717),'2-1 采购订单物料明细表报表导出'!$H:$H,0))</f>
        <v>0</v>
      </c>
      <c r="F717" s="46" cm="1">
        <f t="array" ref="F717">SUM(IF((LEFT('2-1 采购订单物料明细表报表导出'!$K:$K,7)=F$1)*('2-1 采购订单物料明细表报表导出'!$D:$D=$A717),'2-1 采购订单物料明细表报表导出'!$H:$H,0))</f>
        <v>0</v>
      </c>
      <c r="G717" s="46" cm="1">
        <f t="array" ref="G717">SUM(IF((LEFT('2-1 采购订单物料明细表报表导出'!$K:$K,7)=G$1)*('2-1 采购订单物料明细表报表导出'!$D:$D=$A717),'2-1 采购订单物料明细表报表导出'!$H:$H,0))</f>
        <v>0</v>
      </c>
      <c r="H717" s="46" cm="1">
        <f t="array" ref="H717">SUM(IF((LEFT('2-1 采购订单物料明细表报表导出'!$K:$K,7)=H$1)*('2-1 采购订单物料明细表报表导出'!$D:$D=$A717),'2-1 采购订单物料明细表报表导出'!$H:$H,0))</f>
        <v>0</v>
      </c>
      <c r="I717" s="46" cm="1">
        <f t="array" ref="I717">SUM(IF((LEFT('2-1 采购订单物料明细表报表导出'!$K:$K,7)=I$1)*('2-1 采购订单物料明细表报表导出'!$D:$D=$A717),'2-1 采购订单物料明细表报表导出'!$H:$H,0))</f>
        <v>0</v>
      </c>
      <c r="J717" s="46" cm="1">
        <f t="array" ref="J717">SUM(IF((LEFT('2-1 采购订单物料明细表报表导出'!$K:$K,7)=J$1)*('2-1 采购订单物料明细表报表导出'!$D:$D=$A717),'2-1 采购订单物料明细表报表导出'!$H:$H,0))</f>
        <v>0</v>
      </c>
      <c r="K717" s="46" cm="1">
        <f t="array" ref="K717">SUM(IF((LEFT('2-1 采购订单物料明细表报表导出'!$K:$K,7)=K$1)*('2-1 采购订单物料明细表报表导出'!$D:$D=$A717),'2-1 采购订单物料明细表报表导出'!$H:$H,0))</f>
        <v>0</v>
      </c>
      <c r="L717" s="46" cm="1">
        <f t="array" ref="L717">SUM(IF((LEFT('2-1 采购订单物料明细表报表导出'!$K:$K,7)=L$1)*('2-1 采购订单物料明细表报表导出'!$D:$D=$A717),'2-1 采购订单物料明细表报表导出'!$H:$H,0))</f>
        <v>0</v>
      </c>
      <c r="M717" s="46" cm="1">
        <f t="array" ref="M717">SUM(IF((LEFT('2-1 采购订单物料明细表报表导出'!$K:$K,7)=M$1)*('2-1 采购订单物料明细表报表导出'!$D:$D=$A717),'2-1 采购订单物料明细表报表导出'!$H:$H,0))</f>
        <v>0</v>
      </c>
      <c r="N717" s="46" cm="1">
        <f t="array" ref="N717">SUM(IF((LEFT('2-1 采购订单物料明细表报表导出'!$K:$K,7)=N$1)*('2-1 采购订单物料明细表报表导出'!$D:$D=$A717),'2-1 采购订单物料明细表报表导出'!$H:$H,0))</f>
        <v>0</v>
      </c>
      <c r="O717" s="46" cm="1">
        <f t="array" ref="O717">SUM(IF((LEFT('2-1 采购订单物料明细表报表导出'!$K:$K,7)=O$1)*('2-1 采购订单物料明细表报表导出'!$D:$D=$A717),'2-1 采购订单物料明细表报表导出'!$H:$H,0))</f>
        <v>0</v>
      </c>
    </row>
    <row r="718" ht="16.5" spans="1:15">
      <c r="A718" s="17" t="s">
        <v>4120</v>
      </c>
      <c r="B718" s="50" t="s">
        <v>1784</v>
      </c>
      <c r="C718" s="51" t="s">
        <v>1785</v>
      </c>
      <c r="D718" s="46" cm="1">
        <f t="array" ref="D718">SUM(IF((LEFT('2-1 采购订单物料明细表报表导出'!$K:$K,7)=D$1)*('2-1 采购订单物料明细表报表导出'!$D:$D=$A718),'2-1 采购订单物料明细表报表导出'!$H:$H,0))</f>
        <v>0</v>
      </c>
      <c r="E718" s="46" cm="1">
        <f t="array" ref="E718">SUM(IF((LEFT('2-1 采购订单物料明细表报表导出'!$K:$K,7)=E$1)*('2-1 采购订单物料明细表报表导出'!$D:$D=$A718),'2-1 采购订单物料明细表报表导出'!$H:$H,0))</f>
        <v>0</v>
      </c>
      <c r="F718" s="46" cm="1">
        <f t="array" ref="F718">SUM(IF((LEFT('2-1 采购订单物料明细表报表导出'!$K:$K,7)=F$1)*('2-1 采购订单物料明细表报表导出'!$D:$D=$A718),'2-1 采购订单物料明细表报表导出'!$H:$H,0))</f>
        <v>0</v>
      </c>
      <c r="G718" s="46" cm="1">
        <f t="array" ref="G718">SUM(IF((LEFT('2-1 采购订单物料明细表报表导出'!$K:$K,7)=G$1)*('2-1 采购订单物料明细表报表导出'!$D:$D=$A718),'2-1 采购订单物料明细表报表导出'!$H:$H,0))</f>
        <v>0</v>
      </c>
      <c r="H718" s="46" cm="1">
        <f t="array" ref="H718">SUM(IF((LEFT('2-1 采购订单物料明细表报表导出'!$K:$K,7)=H$1)*('2-1 采购订单物料明细表报表导出'!$D:$D=$A718),'2-1 采购订单物料明细表报表导出'!$H:$H,0))</f>
        <v>0</v>
      </c>
      <c r="I718" s="46" cm="1">
        <f t="array" ref="I718">SUM(IF((LEFT('2-1 采购订单物料明细表报表导出'!$K:$K,7)=I$1)*('2-1 采购订单物料明细表报表导出'!$D:$D=$A718),'2-1 采购订单物料明细表报表导出'!$H:$H,0))</f>
        <v>0</v>
      </c>
      <c r="J718" s="46" cm="1">
        <f t="array" ref="J718">SUM(IF((LEFT('2-1 采购订单物料明细表报表导出'!$K:$K,7)=J$1)*('2-1 采购订单物料明细表报表导出'!$D:$D=$A718),'2-1 采购订单物料明细表报表导出'!$H:$H,0))</f>
        <v>0</v>
      </c>
      <c r="K718" s="46" cm="1">
        <f t="array" ref="K718">SUM(IF((LEFT('2-1 采购订单物料明细表报表导出'!$K:$K,7)=K$1)*('2-1 采购订单物料明细表报表导出'!$D:$D=$A718),'2-1 采购订单物料明细表报表导出'!$H:$H,0))</f>
        <v>0</v>
      </c>
      <c r="L718" s="46" cm="1">
        <f t="array" ref="L718">SUM(IF((LEFT('2-1 采购订单物料明细表报表导出'!$K:$K,7)=L$1)*('2-1 采购订单物料明细表报表导出'!$D:$D=$A718),'2-1 采购订单物料明细表报表导出'!$H:$H,0))</f>
        <v>0</v>
      </c>
      <c r="M718" s="46" cm="1">
        <f t="array" ref="M718">SUM(IF((LEFT('2-1 采购订单物料明细表报表导出'!$K:$K,7)=M$1)*('2-1 采购订单物料明细表报表导出'!$D:$D=$A718),'2-1 采购订单物料明细表报表导出'!$H:$H,0))</f>
        <v>0</v>
      </c>
      <c r="N718" s="46" cm="1">
        <f t="array" ref="N718">SUM(IF((LEFT('2-1 采购订单物料明细表报表导出'!$K:$K,7)=N$1)*('2-1 采购订单物料明细表报表导出'!$D:$D=$A718),'2-1 采购订单物料明细表报表导出'!$H:$H,0))</f>
        <v>0</v>
      </c>
      <c r="O718" s="46" cm="1">
        <f t="array" ref="O718">SUM(IF((LEFT('2-1 采购订单物料明细表报表导出'!$K:$K,7)=O$1)*('2-1 采购订单物料明细表报表导出'!$D:$D=$A718),'2-1 采购订单物料明细表报表导出'!$H:$H,0))</f>
        <v>0</v>
      </c>
    </row>
    <row r="719" ht="16.5" spans="1:15">
      <c r="A719" s="17" t="s">
        <v>4121</v>
      </c>
      <c r="B719" s="50" t="s">
        <v>1784</v>
      </c>
      <c r="C719" s="51" t="s">
        <v>1785</v>
      </c>
      <c r="D719" s="46" cm="1">
        <f t="array" ref="D719">SUM(IF((LEFT('2-1 采购订单物料明细表报表导出'!$K:$K,7)=D$1)*('2-1 采购订单物料明细表报表导出'!$D:$D=$A719),'2-1 采购订单物料明细表报表导出'!$H:$H,0))</f>
        <v>0</v>
      </c>
      <c r="E719" s="46" cm="1">
        <f t="array" ref="E719">SUM(IF((LEFT('2-1 采购订单物料明细表报表导出'!$K:$K,7)=E$1)*('2-1 采购订单物料明细表报表导出'!$D:$D=$A719),'2-1 采购订单物料明细表报表导出'!$H:$H,0))</f>
        <v>0</v>
      </c>
      <c r="F719" s="46" cm="1">
        <f t="array" ref="F719">SUM(IF((LEFT('2-1 采购订单物料明细表报表导出'!$K:$K,7)=F$1)*('2-1 采购订单物料明细表报表导出'!$D:$D=$A719),'2-1 采购订单物料明细表报表导出'!$H:$H,0))</f>
        <v>0</v>
      </c>
      <c r="G719" s="46" cm="1">
        <f t="array" ref="G719">SUM(IF((LEFT('2-1 采购订单物料明细表报表导出'!$K:$K,7)=G$1)*('2-1 采购订单物料明细表报表导出'!$D:$D=$A719),'2-1 采购订单物料明细表报表导出'!$H:$H,0))</f>
        <v>0</v>
      </c>
      <c r="H719" s="46" cm="1">
        <f t="array" ref="H719">SUM(IF((LEFT('2-1 采购订单物料明细表报表导出'!$K:$K,7)=H$1)*('2-1 采购订单物料明细表报表导出'!$D:$D=$A719),'2-1 采购订单物料明细表报表导出'!$H:$H,0))</f>
        <v>0</v>
      </c>
      <c r="I719" s="46" cm="1">
        <f t="array" ref="I719">SUM(IF((LEFT('2-1 采购订单物料明细表报表导出'!$K:$K,7)=I$1)*('2-1 采购订单物料明细表报表导出'!$D:$D=$A719),'2-1 采购订单物料明细表报表导出'!$H:$H,0))</f>
        <v>0</v>
      </c>
      <c r="J719" s="46" cm="1">
        <f t="array" ref="J719">SUM(IF((LEFT('2-1 采购订单物料明细表报表导出'!$K:$K,7)=J$1)*('2-1 采购订单物料明细表报表导出'!$D:$D=$A719),'2-1 采购订单物料明细表报表导出'!$H:$H,0))</f>
        <v>0</v>
      </c>
      <c r="K719" s="46" cm="1">
        <f t="array" ref="K719">SUM(IF((LEFT('2-1 采购订单物料明细表报表导出'!$K:$K,7)=K$1)*('2-1 采购订单物料明细表报表导出'!$D:$D=$A719),'2-1 采购订单物料明细表报表导出'!$H:$H,0))</f>
        <v>0</v>
      </c>
      <c r="L719" s="46" cm="1">
        <f t="array" ref="L719">SUM(IF((LEFT('2-1 采购订单物料明细表报表导出'!$K:$K,7)=L$1)*('2-1 采购订单物料明细表报表导出'!$D:$D=$A719),'2-1 采购订单物料明细表报表导出'!$H:$H,0))</f>
        <v>0</v>
      </c>
      <c r="M719" s="46" cm="1">
        <f t="array" ref="M719">SUM(IF((LEFT('2-1 采购订单物料明细表报表导出'!$K:$K,7)=M$1)*('2-1 采购订单物料明细表报表导出'!$D:$D=$A719),'2-1 采购订单物料明细表报表导出'!$H:$H,0))</f>
        <v>0</v>
      </c>
      <c r="N719" s="46" cm="1">
        <f t="array" ref="N719">SUM(IF((LEFT('2-1 采购订单物料明细表报表导出'!$K:$K,7)=N$1)*('2-1 采购订单物料明细表报表导出'!$D:$D=$A719),'2-1 采购订单物料明细表报表导出'!$H:$H,0))</f>
        <v>0</v>
      </c>
      <c r="O719" s="46" cm="1">
        <f t="array" ref="O719">SUM(IF((LEFT('2-1 采购订单物料明细表报表导出'!$K:$K,7)=O$1)*('2-1 采购订单物料明细表报表导出'!$D:$D=$A719),'2-1 采购订单物料明细表报表导出'!$H:$H,0))</f>
        <v>0</v>
      </c>
    </row>
    <row r="720" ht="16.5" spans="1:15">
      <c r="A720" s="17" t="s">
        <v>4122</v>
      </c>
      <c r="B720" s="50" t="s">
        <v>1784</v>
      </c>
      <c r="C720" s="51" t="s">
        <v>1785</v>
      </c>
      <c r="D720" s="46" cm="1">
        <f t="array" ref="D720">SUM(IF((LEFT('2-1 采购订单物料明细表报表导出'!$K:$K,7)=D$1)*('2-1 采购订单物料明细表报表导出'!$D:$D=$A720),'2-1 采购订单物料明细表报表导出'!$H:$H,0))</f>
        <v>0</v>
      </c>
      <c r="E720" s="46" cm="1">
        <f t="array" ref="E720">SUM(IF((LEFT('2-1 采购订单物料明细表报表导出'!$K:$K,7)=E$1)*('2-1 采购订单物料明细表报表导出'!$D:$D=$A720),'2-1 采购订单物料明细表报表导出'!$H:$H,0))</f>
        <v>0</v>
      </c>
      <c r="F720" s="46" cm="1">
        <f t="array" ref="F720">SUM(IF((LEFT('2-1 采购订单物料明细表报表导出'!$K:$K,7)=F$1)*('2-1 采购订单物料明细表报表导出'!$D:$D=$A720),'2-1 采购订单物料明细表报表导出'!$H:$H,0))</f>
        <v>0</v>
      </c>
      <c r="G720" s="46" cm="1">
        <f t="array" ref="G720">SUM(IF((LEFT('2-1 采购订单物料明细表报表导出'!$K:$K,7)=G$1)*('2-1 采购订单物料明细表报表导出'!$D:$D=$A720),'2-1 采购订单物料明细表报表导出'!$H:$H,0))</f>
        <v>0</v>
      </c>
      <c r="H720" s="46" cm="1">
        <f t="array" ref="H720">SUM(IF((LEFT('2-1 采购订单物料明细表报表导出'!$K:$K,7)=H$1)*('2-1 采购订单物料明细表报表导出'!$D:$D=$A720),'2-1 采购订单物料明细表报表导出'!$H:$H,0))</f>
        <v>0</v>
      </c>
      <c r="I720" s="46" cm="1">
        <f t="array" ref="I720">SUM(IF((LEFT('2-1 采购订单物料明细表报表导出'!$K:$K,7)=I$1)*('2-1 采购订单物料明细表报表导出'!$D:$D=$A720),'2-1 采购订单物料明细表报表导出'!$H:$H,0))</f>
        <v>0</v>
      </c>
      <c r="J720" s="46" cm="1">
        <f t="array" ref="J720">SUM(IF((LEFT('2-1 采购订单物料明细表报表导出'!$K:$K,7)=J$1)*('2-1 采购订单物料明细表报表导出'!$D:$D=$A720),'2-1 采购订单物料明细表报表导出'!$H:$H,0))</f>
        <v>0</v>
      </c>
      <c r="K720" s="46" cm="1">
        <f t="array" ref="K720">SUM(IF((LEFT('2-1 采购订单物料明细表报表导出'!$K:$K,7)=K$1)*('2-1 采购订单物料明细表报表导出'!$D:$D=$A720),'2-1 采购订单物料明细表报表导出'!$H:$H,0))</f>
        <v>0</v>
      </c>
      <c r="L720" s="46" cm="1">
        <f t="array" ref="L720">SUM(IF((LEFT('2-1 采购订单物料明细表报表导出'!$K:$K,7)=L$1)*('2-1 采购订单物料明细表报表导出'!$D:$D=$A720),'2-1 采购订单物料明细表报表导出'!$H:$H,0))</f>
        <v>0</v>
      </c>
      <c r="M720" s="46" cm="1">
        <f t="array" ref="M720">SUM(IF((LEFT('2-1 采购订单物料明细表报表导出'!$K:$K,7)=M$1)*('2-1 采购订单物料明细表报表导出'!$D:$D=$A720),'2-1 采购订单物料明细表报表导出'!$H:$H,0))</f>
        <v>0</v>
      </c>
      <c r="N720" s="46" cm="1">
        <f t="array" ref="N720">SUM(IF((LEFT('2-1 采购订单物料明细表报表导出'!$K:$K,7)=N$1)*('2-1 采购订单物料明细表报表导出'!$D:$D=$A720),'2-1 采购订单物料明细表报表导出'!$H:$H,0))</f>
        <v>0</v>
      </c>
      <c r="O720" s="46" cm="1">
        <f t="array" ref="O720">SUM(IF((LEFT('2-1 采购订单物料明细表报表导出'!$K:$K,7)=O$1)*('2-1 采购订单物料明细表报表导出'!$D:$D=$A720),'2-1 采购订单物料明细表报表导出'!$H:$H,0))</f>
        <v>0</v>
      </c>
    </row>
    <row r="721" ht="16.5" spans="1:15">
      <c r="A721" s="17" t="s">
        <v>4123</v>
      </c>
      <c r="B721" s="50" t="s">
        <v>1784</v>
      </c>
      <c r="C721" s="51" t="s">
        <v>1785</v>
      </c>
      <c r="D721" s="46" cm="1">
        <f t="array" ref="D721">SUM(IF((LEFT('2-1 采购订单物料明细表报表导出'!$K:$K,7)=D$1)*('2-1 采购订单物料明细表报表导出'!$D:$D=$A721),'2-1 采购订单物料明细表报表导出'!$H:$H,0))</f>
        <v>0</v>
      </c>
      <c r="E721" s="46" cm="1">
        <f t="array" ref="E721">SUM(IF((LEFT('2-1 采购订单物料明细表报表导出'!$K:$K,7)=E$1)*('2-1 采购订单物料明细表报表导出'!$D:$D=$A721),'2-1 采购订单物料明细表报表导出'!$H:$H,0))</f>
        <v>0</v>
      </c>
      <c r="F721" s="46" cm="1">
        <f t="array" ref="F721">SUM(IF((LEFT('2-1 采购订单物料明细表报表导出'!$K:$K,7)=F$1)*('2-1 采购订单物料明细表报表导出'!$D:$D=$A721),'2-1 采购订单物料明细表报表导出'!$H:$H,0))</f>
        <v>0</v>
      </c>
      <c r="G721" s="46" cm="1">
        <f t="array" ref="G721">SUM(IF((LEFT('2-1 采购订单物料明细表报表导出'!$K:$K,7)=G$1)*('2-1 采购订单物料明细表报表导出'!$D:$D=$A721),'2-1 采购订单物料明细表报表导出'!$H:$H,0))</f>
        <v>0</v>
      </c>
      <c r="H721" s="46" cm="1">
        <f t="array" ref="H721">SUM(IF((LEFT('2-1 采购订单物料明细表报表导出'!$K:$K,7)=H$1)*('2-1 采购订单物料明细表报表导出'!$D:$D=$A721),'2-1 采购订单物料明细表报表导出'!$H:$H,0))</f>
        <v>0</v>
      </c>
      <c r="I721" s="46" cm="1">
        <f t="array" ref="I721">SUM(IF((LEFT('2-1 采购订单物料明细表报表导出'!$K:$K,7)=I$1)*('2-1 采购订单物料明细表报表导出'!$D:$D=$A721),'2-1 采购订单物料明细表报表导出'!$H:$H,0))</f>
        <v>0</v>
      </c>
      <c r="J721" s="46" cm="1">
        <f t="array" ref="J721">SUM(IF((LEFT('2-1 采购订单物料明细表报表导出'!$K:$K,7)=J$1)*('2-1 采购订单物料明细表报表导出'!$D:$D=$A721),'2-1 采购订单物料明细表报表导出'!$H:$H,0))</f>
        <v>0</v>
      </c>
      <c r="K721" s="46" cm="1">
        <f t="array" ref="K721">SUM(IF((LEFT('2-1 采购订单物料明细表报表导出'!$K:$K,7)=K$1)*('2-1 采购订单物料明细表报表导出'!$D:$D=$A721),'2-1 采购订单物料明细表报表导出'!$H:$H,0))</f>
        <v>0</v>
      </c>
      <c r="L721" s="46" cm="1">
        <f t="array" ref="L721">SUM(IF((LEFT('2-1 采购订单物料明细表报表导出'!$K:$K,7)=L$1)*('2-1 采购订单物料明细表报表导出'!$D:$D=$A721),'2-1 采购订单物料明细表报表导出'!$H:$H,0))</f>
        <v>0</v>
      </c>
      <c r="M721" s="46" cm="1">
        <f t="array" ref="M721">SUM(IF((LEFT('2-1 采购订单物料明细表报表导出'!$K:$K,7)=M$1)*('2-1 采购订单物料明细表报表导出'!$D:$D=$A721),'2-1 采购订单物料明细表报表导出'!$H:$H,0))</f>
        <v>0</v>
      </c>
      <c r="N721" s="46" cm="1">
        <f t="array" ref="N721">SUM(IF((LEFT('2-1 采购订单物料明细表报表导出'!$K:$K,7)=N$1)*('2-1 采购订单物料明细表报表导出'!$D:$D=$A721),'2-1 采购订单物料明细表报表导出'!$H:$H,0))</f>
        <v>0</v>
      </c>
      <c r="O721" s="46" cm="1">
        <f t="array" ref="O721">SUM(IF((LEFT('2-1 采购订单物料明细表报表导出'!$K:$K,7)=O$1)*('2-1 采购订单物料明细表报表导出'!$D:$D=$A721),'2-1 采购订单物料明细表报表导出'!$H:$H,0))</f>
        <v>0</v>
      </c>
    </row>
    <row r="722" ht="16.5" spans="1:15">
      <c r="A722" s="17" t="s">
        <v>4124</v>
      </c>
      <c r="B722" s="50" t="s">
        <v>1784</v>
      </c>
      <c r="C722" s="51" t="s">
        <v>1785</v>
      </c>
      <c r="D722" s="46" cm="1">
        <f t="array" ref="D722">SUM(IF((LEFT('2-1 采购订单物料明细表报表导出'!$K:$K,7)=D$1)*('2-1 采购订单物料明细表报表导出'!$D:$D=$A722),'2-1 采购订单物料明细表报表导出'!$H:$H,0))</f>
        <v>0</v>
      </c>
      <c r="E722" s="46" cm="1">
        <f t="array" ref="E722">SUM(IF((LEFT('2-1 采购订单物料明细表报表导出'!$K:$K,7)=E$1)*('2-1 采购订单物料明细表报表导出'!$D:$D=$A722),'2-1 采购订单物料明细表报表导出'!$H:$H,0))</f>
        <v>0</v>
      </c>
      <c r="F722" s="46" cm="1">
        <f t="array" ref="F722">SUM(IF((LEFT('2-1 采购订单物料明细表报表导出'!$K:$K,7)=F$1)*('2-1 采购订单物料明细表报表导出'!$D:$D=$A722),'2-1 采购订单物料明细表报表导出'!$H:$H,0))</f>
        <v>0</v>
      </c>
      <c r="G722" s="46" cm="1">
        <f t="array" ref="G722">SUM(IF((LEFT('2-1 采购订单物料明细表报表导出'!$K:$K,7)=G$1)*('2-1 采购订单物料明细表报表导出'!$D:$D=$A722),'2-1 采购订单物料明细表报表导出'!$H:$H,0))</f>
        <v>0</v>
      </c>
      <c r="H722" s="46" cm="1">
        <f t="array" ref="H722">SUM(IF((LEFT('2-1 采购订单物料明细表报表导出'!$K:$K,7)=H$1)*('2-1 采购订单物料明细表报表导出'!$D:$D=$A722),'2-1 采购订单物料明细表报表导出'!$H:$H,0))</f>
        <v>0</v>
      </c>
      <c r="I722" s="46" cm="1">
        <f t="array" ref="I722">SUM(IF((LEFT('2-1 采购订单物料明细表报表导出'!$K:$K,7)=I$1)*('2-1 采购订单物料明细表报表导出'!$D:$D=$A722),'2-1 采购订单物料明细表报表导出'!$H:$H,0))</f>
        <v>0</v>
      </c>
      <c r="J722" s="46" cm="1">
        <f t="array" ref="J722">SUM(IF((LEFT('2-1 采购订单物料明细表报表导出'!$K:$K,7)=J$1)*('2-1 采购订单物料明细表报表导出'!$D:$D=$A722),'2-1 采购订单物料明细表报表导出'!$H:$H,0))</f>
        <v>0</v>
      </c>
      <c r="K722" s="46" cm="1">
        <f t="array" ref="K722">SUM(IF((LEFT('2-1 采购订单物料明细表报表导出'!$K:$K,7)=K$1)*('2-1 采购订单物料明细表报表导出'!$D:$D=$A722),'2-1 采购订单物料明细表报表导出'!$H:$H,0))</f>
        <v>0</v>
      </c>
      <c r="L722" s="46" cm="1">
        <f t="array" ref="L722">SUM(IF((LEFT('2-1 采购订单物料明细表报表导出'!$K:$K,7)=L$1)*('2-1 采购订单物料明细表报表导出'!$D:$D=$A722),'2-1 采购订单物料明细表报表导出'!$H:$H,0))</f>
        <v>0</v>
      </c>
      <c r="M722" s="46" cm="1">
        <f t="array" ref="M722">SUM(IF((LEFT('2-1 采购订单物料明细表报表导出'!$K:$K,7)=M$1)*('2-1 采购订单物料明细表报表导出'!$D:$D=$A722),'2-1 采购订单物料明细表报表导出'!$H:$H,0))</f>
        <v>0</v>
      </c>
      <c r="N722" s="46" cm="1">
        <f t="array" ref="N722">SUM(IF((LEFT('2-1 采购订单物料明细表报表导出'!$K:$K,7)=N$1)*('2-1 采购订单物料明细表报表导出'!$D:$D=$A722),'2-1 采购订单物料明细表报表导出'!$H:$H,0))</f>
        <v>0</v>
      </c>
      <c r="O722" s="46" cm="1">
        <f t="array" ref="O722">SUM(IF((LEFT('2-1 采购订单物料明细表报表导出'!$K:$K,7)=O$1)*('2-1 采购订单物料明细表报表导出'!$D:$D=$A722),'2-1 采购订单物料明细表报表导出'!$H:$H,0))</f>
        <v>0</v>
      </c>
    </row>
    <row r="723" ht="16.5" spans="1:15">
      <c r="A723" s="17" t="s">
        <v>4125</v>
      </c>
      <c r="B723" s="50" t="s">
        <v>1784</v>
      </c>
      <c r="C723" s="51" t="s">
        <v>1785</v>
      </c>
      <c r="D723" s="46" cm="1">
        <f t="array" ref="D723">SUM(IF((LEFT('2-1 采购订单物料明细表报表导出'!$K:$K,7)=D$1)*('2-1 采购订单物料明细表报表导出'!$D:$D=$A723),'2-1 采购订单物料明细表报表导出'!$H:$H,0))</f>
        <v>0</v>
      </c>
      <c r="E723" s="46" cm="1">
        <f t="array" ref="E723">SUM(IF((LEFT('2-1 采购订单物料明细表报表导出'!$K:$K,7)=E$1)*('2-1 采购订单物料明细表报表导出'!$D:$D=$A723),'2-1 采购订单物料明细表报表导出'!$H:$H,0))</f>
        <v>0</v>
      </c>
      <c r="F723" s="46" cm="1">
        <f t="array" ref="F723">SUM(IF((LEFT('2-1 采购订单物料明细表报表导出'!$K:$K,7)=F$1)*('2-1 采购订单物料明细表报表导出'!$D:$D=$A723),'2-1 采购订单物料明细表报表导出'!$H:$H,0))</f>
        <v>0</v>
      </c>
      <c r="G723" s="46" cm="1">
        <f t="array" ref="G723">SUM(IF((LEFT('2-1 采购订单物料明细表报表导出'!$K:$K,7)=G$1)*('2-1 采购订单物料明细表报表导出'!$D:$D=$A723),'2-1 采购订单物料明细表报表导出'!$H:$H,0))</f>
        <v>0</v>
      </c>
      <c r="H723" s="46" cm="1">
        <f t="array" ref="H723">SUM(IF((LEFT('2-1 采购订单物料明细表报表导出'!$K:$K,7)=H$1)*('2-1 采购订单物料明细表报表导出'!$D:$D=$A723),'2-1 采购订单物料明细表报表导出'!$H:$H,0))</f>
        <v>0</v>
      </c>
      <c r="I723" s="46" cm="1">
        <f t="array" ref="I723">SUM(IF((LEFT('2-1 采购订单物料明细表报表导出'!$K:$K,7)=I$1)*('2-1 采购订单物料明细表报表导出'!$D:$D=$A723),'2-1 采购订单物料明细表报表导出'!$H:$H,0))</f>
        <v>0</v>
      </c>
      <c r="J723" s="46" cm="1">
        <f t="array" ref="J723">SUM(IF((LEFT('2-1 采购订单物料明细表报表导出'!$K:$K,7)=J$1)*('2-1 采购订单物料明细表报表导出'!$D:$D=$A723),'2-1 采购订单物料明细表报表导出'!$H:$H,0))</f>
        <v>0</v>
      </c>
      <c r="K723" s="46" cm="1">
        <f t="array" ref="K723">SUM(IF((LEFT('2-1 采购订单物料明细表报表导出'!$K:$K,7)=K$1)*('2-1 采购订单物料明细表报表导出'!$D:$D=$A723),'2-1 采购订单物料明细表报表导出'!$H:$H,0))</f>
        <v>0</v>
      </c>
      <c r="L723" s="46" cm="1">
        <f t="array" ref="L723">SUM(IF((LEFT('2-1 采购订单物料明细表报表导出'!$K:$K,7)=L$1)*('2-1 采购订单物料明细表报表导出'!$D:$D=$A723),'2-1 采购订单物料明细表报表导出'!$H:$H,0))</f>
        <v>0</v>
      </c>
      <c r="M723" s="46" cm="1">
        <f t="array" ref="M723">SUM(IF((LEFT('2-1 采购订单物料明细表报表导出'!$K:$K,7)=M$1)*('2-1 采购订单物料明细表报表导出'!$D:$D=$A723),'2-1 采购订单物料明细表报表导出'!$H:$H,0))</f>
        <v>0</v>
      </c>
      <c r="N723" s="46" cm="1">
        <f t="array" ref="N723">SUM(IF((LEFT('2-1 采购订单物料明细表报表导出'!$K:$K,7)=N$1)*('2-1 采购订单物料明细表报表导出'!$D:$D=$A723),'2-1 采购订单物料明细表报表导出'!$H:$H,0))</f>
        <v>0</v>
      </c>
      <c r="O723" s="46" cm="1">
        <f t="array" ref="O723">SUM(IF((LEFT('2-1 采购订单物料明细表报表导出'!$K:$K,7)=O$1)*('2-1 采购订单物料明细表报表导出'!$D:$D=$A723),'2-1 采购订单物料明细表报表导出'!$H:$H,0))</f>
        <v>0</v>
      </c>
    </row>
    <row r="724" ht="28.5" spans="1:15">
      <c r="A724" s="49" t="s">
        <v>4126</v>
      </c>
      <c r="B724" s="50" t="s">
        <v>1784</v>
      </c>
      <c r="C724" s="51" t="s">
        <v>1785</v>
      </c>
      <c r="D724" s="46" cm="1">
        <f t="array" ref="D724">SUM(IF((LEFT('2-1 采购订单物料明细表报表导出'!$K:$K,7)=D$1)*('2-1 采购订单物料明细表报表导出'!$D:$D=$A724),'2-1 采购订单物料明细表报表导出'!$H:$H,0))</f>
        <v>0</v>
      </c>
      <c r="E724" s="46" cm="1">
        <f t="array" ref="E724">SUM(IF((LEFT('2-1 采购订单物料明细表报表导出'!$K:$K,7)=E$1)*('2-1 采购订单物料明细表报表导出'!$D:$D=$A724),'2-1 采购订单物料明细表报表导出'!$H:$H,0))</f>
        <v>0</v>
      </c>
      <c r="F724" s="46" cm="1">
        <f t="array" ref="F724">SUM(IF((LEFT('2-1 采购订单物料明细表报表导出'!$K:$K,7)=F$1)*('2-1 采购订单物料明细表报表导出'!$D:$D=$A724),'2-1 采购订单物料明细表报表导出'!$H:$H,0))</f>
        <v>0</v>
      </c>
      <c r="G724" s="46" cm="1">
        <f t="array" ref="G724">SUM(IF((LEFT('2-1 采购订单物料明细表报表导出'!$K:$K,7)=G$1)*('2-1 采购订单物料明细表报表导出'!$D:$D=$A724),'2-1 采购订单物料明细表报表导出'!$H:$H,0))</f>
        <v>0</v>
      </c>
      <c r="H724" s="46" cm="1">
        <f t="array" ref="H724">SUM(IF((LEFT('2-1 采购订单物料明细表报表导出'!$K:$K,7)=H$1)*('2-1 采购订单物料明细表报表导出'!$D:$D=$A724),'2-1 采购订单物料明细表报表导出'!$H:$H,0))</f>
        <v>0</v>
      </c>
      <c r="I724" s="46" cm="1">
        <f t="array" ref="I724">SUM(IF((LEFT('2-1 采购订单物料明细表报表导出'!$K:$K,7)=I$1)*('2-1 采购订单物料明细表报表导出'!$D:$D=$A724),'2-1 采购订单物料明细表报表导出'!$H:$H,0))</f>
        <v>0</v>
      </c>
      <c r="J724" s="46" cm="1">
        <f t="array" ref="J724">SUM(IF((LEFT('2-1 采购订单物料明细表报表导出'!$K:$K,7)=J$1)*('2-1 采购订单物料明细表报表导出'!$D:$D=$A724),'2-1 采购订单物料明细表报表导出'!$H:$H,0))</f>
        <v>0</v>
      </c>
      <c r="K724" s="46" cm="1">
        <f t="array" ref="K724">SUM(IF((LEFT('2-1 采购订单物料明细表报表导出'!$K:$K,7)=K$1)*('2-1 采购订单物料明细表报表导出'!$D:$D=$A724),'2-1 采购订单物料明细表报表导出'!$H:$H,0))</f>
        <v>0</v>
      </c>
      <c r="L724" s="46" cm="1">
        <f t="array" ref="L724">SUM(IF((LEFT('2-1 采购订单物料明细表报表导出'!$K:$K,7)=L$1)*('2-1 采购订单物料明细表报表导出'!$D:$D=$A724),'2-1 采购订单物料明细表报表导出'!$H:$H,0))</f>
        <v>0</v>
      </c>
      <c r="M724" s="46" cm="1">
        <f t="array" ref="M724">SUM(IF((LEFT('2-1 采购订单物料明细表报表导出'!$K:$K,7)=M$1)*('2-1 采购订单物料明细表报表导出'!$D:$D=$A724),'2-1 采购订单物料明细表报表导出'!$H:$H,0))</f>
        <v>0</v>
      </c>
      <c r="N724" s="46" cm="1">
        <f t="array" ref="N724">SUM(IF((LEFT('2-1 采购订单物料明细表报表导出'!$K:$K,7)=N$1)*('2-1 采购订单物料明细表报表导出'!$D:$D=$A724),'2-1 采购订单物料明细表报表导出'!$H:$H,0))</f>
        <v>0</v>
      </c>
      <c r="O724" s="46" cm="1">
        <f t="array" ref="O724">SUM(IF((LEFT('2-1 采购订单物料明细表报表导出'!$K:$K,7)=O$1)*('2-1 采购订单物料明细表报表导出'!$D:$D=$A724),'2-1 采购订单物料明细表报表导出'!$H:$H,0))</f>
        <v>0</v>
      </c>
    </row>
    <row r="725" ht="16.5" spans="1:15">
      <c r="A725" s="49" t="s">
        <v>4127</v>
      </c>
      <c r="B725" s="50" t="s">
        <v>1784</v>
      </c>
      <c r="C725" s="51" t="s">
        <v>1785</v>
      </c>
      <c r="D725" s="46" cm="1">
        <f t="array" ref="D725">SUM(IF((LEFT('2-1 采购订单物料明细表报表导出'!$K:$K,7)=D$1)*('2-1 采购订单物料明细表报表导出'!$D:$D=$A725),'2-1 采购订单物料明细表报表导出'!$H:$H,0))</f>
        <v>0</v>
      </c>
      <c r="E725" s="46" cm="1">
        <f t="array" ref="E725">SUM(IF((LEFT('2-1 采购订单物料明细表报表导出'!$K:$K,7)=E$1)*('2-1 采购订单物料明细表报表导出'!$D:$D=$A725),'2-1 采购订单物料明细表报表导出'!$H:$H,0))</f>
        <v>0</v>
      </c>
      <c r="F725" s="46" cm="1">
        <f t="array" ref="F725">SUM(IF((LEFT('2-1 采购订单物料明细表报表导出'!$K:$K,7)=F$1)*('2-1 采购订单物料明细表报表导出'!$D:$D=$A725),'2-1 采购订单物料明细表报表导出'!$H:$H,0))</f>
        <v>0</v>
      </c>
      <c r="G725" s="46" cm="1">
        <f t="array" ref="G725">SUM(IF((LEFT('2-1 采购订单物料明细表报表导出'!$K:$K,7)=G$1)*('2-1 采购订单物料明细表报表导出'!$D:$D=$A725),'2-1 采购订单物料明细表报表导出'!$H:$H,0))</f>
        <v>0</v>
      </c>
      <c r="H725" s="46" cm="1">
        <f t="array" ref="H725">SUM(IF((LEFT('2-1 采购订单物料明细表报表导出'!$K:$K,7)=H$1)*('2-1 采购订单物料明细表报表导出'!$D:$D=$A725),'2-1 采购订单物料明细表报表导出'!$H:$H,0))</f>
        <v>0</v>
      </c>
      <c r="I725" s="46" cm="1">
        <f t="array" ref="I725">SUM(IF((LEFT('2-1 采购订单物料明细表报表导出'!$K:$K,7)=I$1)*('2-1 采购订单物料明细表报表导出'!$D:$D=$A725),'2-1 采购订单物料明细表报表导出'!$H:$H,0))</f>
        <v>0</v>
      </c>
      <c r="J725" s="46" cm="1">
        <f t="array" ref="J725">SUM(IF((LEFT('2-1 采购订单物料明细表报表导出'!$K:$K,7)=J$1)*('2-1 采购订单物料明细表报表导出'!$D:$D=$A725),'2-1 采购订单物料明细表报表导出'!$H:$H,0))</f>
        <v>0</v>
      </c>
      <c r="K725" s="46" cm="1">
        <f t="array" ref="K725">SUM(IF((LEFT('2-1 采购订单物料明细表报表导出'!$K:$K,7)=K$1)*('2-1 采购订单物料明细表报表导出'!$D:$D=$A725),'2-1 采购订单物料明细表报表导出'!$H:$H,0))</f>
        <v>0</v>
      </c>
      <c r="L725" s="46" cm="1">
        <f t="array" ref="L725">SUM(IF((LEFT('2-1 采购订单物料明细表报表导出'!$K:$K,7)=L$1)*('2-1 采购订单物料明细表报表导出'!$D:$D=$A725),'2-1 采购订单物料明细表报表导出'!$H:$H,0))</f>
        <v>0</v>
      </c>
      <c r="M725" s="46" cm="1">
        <f t="array" ref="M725">SUM(IF((LEFT('2-1 采购订单物料明细表报表导出'!$K:$K,7)=M$1)*('2-1 采购订单物料明细表报表导出'!$D:$D=$A725),'2-1 采购订单物料明细表报表导出'!$H:$H,0))</f>
        <v>0</v>
      </c>
      <c r="N725" s="46" cm="1">
        <f t="array" ref="N725">SUM(IF((LEFT('2-1 采购订单物料明细表报表导出'!$K:$K,7)=N$1)*('2-1 采购订单物料明细表报表导出'!$D:$D=$A725),'2-1 采购订单物料明细表报表导出'!$H:$H,0))</f>
        <v>0</v>
      </c>
      <c r="O725" s="46" cm="1">
        <f t="array" ref="O725">SUM(IF((LEFT('2-1 采购订单物料明细表报表导出'!$K:$K,7)=O$1)*('2-1 采购订单物料明细表报表导出'!$D:$D=$A725),'2-1 采购订单物料明细表报表导出'!$H:$H,0))</f>
        <v>0</v>
      </c>
    </row>
    <row r="726" ht="16.5" spans="1:15">
      <c r="A726" s="49" t="s">
        <v>4128</v>
      </c>
      <c r="B726" s="50" t="s">
        <v>1784</v>
      </c>
      <c r="C726" s="51" t="s">
        <v>1785</v>
      </c>
      <c r="D726" s="46" cm="1">
        <f t="array" ref="D726">SUM(IF((LEFT('2-1 采购订单物料明细表报表导出'!$K:$K,7)=D$1)*('2-1 采购订单物料明细表报表导出'!$D:$D=$A726),'2-1 采购订单物料明细表报表导出'!$H:$H,0))</f>
        <v>0</v>
      </c>
      <c r="E726" s="46" cm="1">
        <f t="array" ref="E726">SUM(IF((LEFT('2-1 采购订单物料明细表报表导出'!$K:$K,7)=E$1)*('2-1 采购订单物料明细表报表导出'!$D:$D=$A726),'2-1 采购订单物料明细表报表导出'!$H:$H,0))</f>
        <v>0</v>
      </c>
      <c r="F726" s="46" cm="1">
        <f t="array" ref="F726">SUM(IF((LEFT('2-1 采购订单物料明细表报表导出'!$K:$K,7)=F$1)*('2-1 采购订单物料明细表报表导出'!$D:$D=$A726),'2-1 采购订单物料明细表报表导出'!$H:$H,0))</f>
        <v>0</v>
      </c>
      <c r="G726" s="46" cm="1">
        <f t="array" ref="G726">SUM(IF((LEFT('2-1 采购订单物料明细表报表导出'!$K:$K,7)=G$1)*('2-1 采购订单物料明细表报表导出'!$D:$D=$A726),'2-1 采购订单物料明细表报表导出'!$H:$H,0))</f>
        <v>0</v>
      </c>
      <c r="H726" s="46" cm="1">
        <f t="array" ref="H726">SUM(IF((LEFT('2-1 采购订单物料明细表报表导出'!$K:$K,7)=H$1)*('2-1 采购订单物料明细表报表导出'!$D:$D=$A726),'2-1 采购订单物料明细表报表导出'!$H:$H,0))</f>
        <v>0</v>
      </c>
      <c r="I726" s="46" cm="1">
        <f t="array" ref="I726">SUM(IF((LEFT('2-1 采购订单物料明细表报表导出'!$K:$K,7)=I$1)*('2-1 采购订单物料明细表报表导出'!$D:$D=$A726),'2-1 采购订单物料明细表报表导出'!$H:$H,0))</f>
        <v>0</v>
      </c>
      <c r="J726" s="46" cm="1">
        <f t="array" ref="J726">SUM(IF((LEFT('2-1 采购订单物料明细表报表导出'!$K:$K,7)=J$1)*('2-1 采购订单物料明细表报表导出'!$D:$D=$A726),'2-1 采购订单物料明细表报表导出'!$H:$H,0))</f>
        <v>0</v>
      </c>
      <c r="K726" s="46" cm="1">
        <f t="array" ref="K726">SUM(IF((LEFT('2-1 采购订单物料明细表报表导出'!$K:$K,7)=K$1)*('2-1 采购订单物料明细表报表导出'!$D:$D=$A726),'2-1 采购订单物料明细表报表导出'!$H:$H,0))</f>
        <v>0</v>
      </c>
      <c r="L726" s="46" cm="1">
        <f t="array" ref="L726">SUM(IF((LEFT('2-1 采购订单物料明细表报表导出'!$K:$K,7)=L$1)*('2-1 采购订单物料明细表报表导出'!$D:$D=$A726),'2-1 采购订单物料明细表报表导出'!$H:$H,0))</f>
        <v>0</v>
      </c>
      <c r="M726" s="46" cm="1">
        <f t="array" ref="M726">SUM(IF((LEFT('2-1 采购订单物料明细表报表导出'!$K:$K,7)=M$1)*('2-1 采购订单物料明细表报表导出'!$D:$D=$A726),'2-1 采购订单物料明细表报表导出'!$H:$H,0))</f>
        <v>0</v>
      </c>
      <c r="N726" s="46" cm="1">
        <f t="array" ref="N726">SUM(IF((LEFT('2-1 采购订单物料明细表报表导出'!$K:$K,7)=N$1)*('2-1 采购订单物料明细表报表导出'!$D:$D=$A726),'2-1 采购订单物料明细表报表导出'!$H:$H,0))</f>
        <v>0</v>
      </c>
      <c r="O726" s="46" cm="1">
        <f t="array" ref="O726">SUM(IF((LEFT('2-1 采购订单物料明细表报表导出'!$K:$K,7)=O$1)*('2-1 采购订单物料明细表报表导出'!$D:$D=$A726),'2-1 采购订单物料明细表报表导出'!$H:$H,0))</f>
        <v>0</v>
      </c>
    </row>
    <row r="727" ht="16.5" spans="1:15">
      <c r="A727" s="49" t="s">
        <v>4129</v>
      </c>
      <c r="B727" s="50" t="s">
        <v>1784</v>
      </c>
      <c r="C727" s="51" t="s">
        <v>1785</v>
      </c>
      <c r="D727" s="46" cm="1">
        <f t="array" ref="D727">SUM(IF((LEFT('2-1 采购订单物料明细表报表导出'!$K:$K,7)=D$1)*('2-1 采购订单物料明细表报表导出'!$D:$D=$A727),'2-1 采购订单物料明细表报表导出'!$H:$H,0))</f>
        <v>0</v>
      </c>
      <c r="E727" s="46" cm="1">
        <f t="array" ref="E727">SUM(IF((LEFT('2-1 采购订单物料明细表报表导出'!$K:$K,7)=E$1)*('2-1 采购订单物料明细表报表导出'!$D:$D=$A727),'2-1 采购订单物料明细表报表导出'!$H:$H,0))</f>
        <v>0</v>
      </c>
      <c r="F727" s="46" cm="1">
        <f t="array" ref="F727">SUM(IF((LEFT('2-1 采购订单物料明细表报表导出'!$K:$K,7)=F$1)*('2-1 采购订单物料明细表报表导出'!$D:$D=$A727),'2-1 采购订单物料明细表报表导出'!$H:$H,0))</f>
        <v>0</v>
      </c>
      <c r="G727" s="46" cm="1">
        <f t="array" ref="G727">SUM(IF((LEFT('2-1 采购订单物料明细表报表导出'!$K:$K,7)=G$1)*('2-1 采购订单物料明细表报表导出'!$D:$D=$A727),'2-1 采购订单物料明细表报表导出'!$H:$H,0))</f>
        <v>0</v>
      </c>
      <c r="H727" s="46" cm="1">
        <f t="array" ref="H727">SUM(IF((LEFT('2-1 采购订单物料明细表报表导出'!$K:$K,7)=H$1)*('2-1 采购订单物料明细表报表导出'!$D:$D=$A727),'2-1 采购订单物料明细表报表导出'!$H:$H,0))</f>
        <v>0</v>
      </c>
      <c r="I727" s="46" cm="1">
        <f t="array" ref="I727">SUM(IF((LEFT('2-1 采购订单物料明细表报表导出'!$K:$K,7)=I$1)*('2-1 采购订单物料明细表报表导出'!$D:$D=$A727),'2-1 采购订单物料明细表报表导出'!$H:$H,0))</f>
        <v>0</v>
      </c>
      <c r="J727" s="46" cm="1">
        <f t="array" ref="J727">SUM(IF((LEFT('2-1 采购订单物料明细表报表导出'!$K:$K,7)=J$1)*('2-1 采购订单物料明细表报表导出'!$D:$D=$A727),'2-1 采购订单物料明细表报表导出'!$H:$H,0))</f>
        <v>0</v>
      </c>
      <c r="K727" s="46" cm="1">
        <f t="array" ref="K727">SUM(IF((LEFT('2-1 采购订单物料明细表报表导出'!$K:$K,7)=K$1)*('2-1 采购订单物料明细表报表导出'!$D:$D=$A727),'2-1 采购订单物料明细表报表导出'!$H:$H,0))</f>
        <v>0</v>
      </c>
      <c r="L727" s="46" cm="1">
        <f t="array" ref="L727">SUM(IF((LEFT('2-1 采购订单物料明细表报表导出'!$K:$K,7)=L$1)*('2-1 采购订单物料明细表报表导出'!$D:$D=$A727),'2-1 采购订单物料明细表报表导出'!$H:$H,0))</f>
        <v>0</v>
      </c>
      <c r="M727" s="46" cm="1">
        <f t="array" ref="M727">SUM(IF((LEFT('2-1 采购订单物料明细表报表导出'!$K:$K,7)=M$1)*('2-1 采购订单物料明细表报表导出'!$D:$D=$A727),'2-1 采购订单物料明细表报表导出'!$H:$H,0))</f>
        <v>0</v>
      </c>
      <c r="N727" s="46" cm="1">
        <f t="array" ref="N727">SUM(IF((LEFT('2-1 采购订单物料明细表报表导出'!$K:$K,7)=N$1)*('2-1 采购订单物料明细表报表导出'!$D:$D=$A727),'2-1 采购订单物料明细表报表导出'!$H:$H,0))</f>
        <v>0</v>
      </c>
      <c r="O727" s="46" cm="1">
        <f t="array" ref="O727">SUM(IF((LEFT('2-1 采购订单物料明细表报表导出'!$K:$K,7)=O$1)*('2-1 采购订单物料明细表报表导出'!$D:$D=$A727),'2-1 采购订单物料明细表报表导出'!$H:$H,0))</f>
        <v>0</v>
      </c>
    </row>
    <row r="728" ht="16.5" spans="1:15">
      <c r="A728" s="49" t="s">
        <v>4130</v>
      </c>
      <c r="B728" s="50" t="s">
        <v>1784</v>
      </c>
      <c r="C728" s="51" t="s">
        <v>1785</v>
      </c>
      <c r="D728" s="46" cm="1">
        <f t="array" ref="D728">SUM(IF((LEFT('2-1 采购订单物料明细表报表导出'!$K:$K,7)=D$1)*('2-1 采购订单物料明细表报表导出'!$D:$D=$A728),'2-1 采购订单物料明细表报表导出'!$H:$H,0))</f>
        <v>0</v>
      </c>
      <c r="E728" s="46" cm="1">
        <f t="array" ref="E728">SUM(IF((LEFT('2-1 采购订单物料明细表报表导出'!$K:$K,7)=E$1)*('2-1 采购订单物料明细表报表导出'!$D:$D=$A728),'2-1 采购订单物料明细表报表导出'!$H:$H,0))</f>
        <v>0</v>
      </c>
      <c r="F728" s="46" cm="1">
        <f t="array" ref="F728">SUM(IF((LEFT('2-1 采购订单物料明细表报表导出'!$K:$K,7)=F$1)*('2-1 采购订单物料明细表报表导出'!$D:$D=$A728),'2-1 采购订单物料明细表报表导出'!$H:$H,0))</f>
        <v>0</v>
      </c>
      <c r="G728" s="46" cm="1">
        <f t="array" ref="G728">SUM(IF((LEFT('2-1 采购订单物料明细表报表导出'!$K:$K,7)=G$1)*('2-1 采购订单物料明细表报表导出'!$D:$D=$A728),'2-1 采购订单物料明细表报表导出'!$H:$H,0))</f>
        <v>0</v>
      </c>
      <c r="H728" s="46" cm="1">
        <f t="array" ref="H728">SUM(IF((LEFT('2-1 采购订单物料明细表报表导出'!$K:$K,7)=H$1)*('2-1 采购订单物料明细表报表导出'!$D:$D=$A728),'2-1 采购订单物料明细表报表导出'!$H:$H,0))</f>
        <v>0</v>
      </c>
      <c r="I728" s="46" cm="1">
        <f t="array" ref="I728">SUM(IF((LEFT('2-1 采购订单物料明细表报表导出'!$K:$K,7)=I$1)*('2-1 采购订单物料明细表报表导出'!$D:$D=$A728),'2-1 采购订单物料明细表报表导出'!$H:$H,0))</f>
        <v>0</v>
      </c>
      <c r="J728" s="46" cm="1">
        <f t="array" ref="J728">SUM(IF((LEFT('2-1 采购订单物料明细表报表导出'!$K:$K,7)=J$1)*('2-1 采购订单物料明细表报表导出'!$D:$D=$A728),'2-1 采购订单物料明细表报表导出'!$H:$H,0))</f>
        <v>0</v>
      </c>
      <c r="K728" s="46" cm="1">
        <f t="array" ref="K728">SUM(IF((LEFT('2-1 采购订单物料明细表报表导出'!$K:$K,7)=K$1)*('2-1 采购订单物料明细表报表导出'!$D:$D=$A728),'2-1 采购订单物料明细表报表导出'!$H:$H,0))</f>
        <v>0</v>
      </c>
      <c r="L728" s="46" cm="1">
        <f t="array" ref="L728">SUM(IF((LEFT('2-1 采购订单物料明细表报表导出'!$K:$K,7)=L$1)*('2-1 采购订单物料明细表报表导出'!$D:$D=$A728),'2-1 采购订单物料明细表报表导出'!$H:$H,0))</f>
        <v>0</v>
      </c>
      <c r="M728" s="46" cm="1">
        <f t="array" ref="M728">SUM(IF((LEFT('2-1 采购订单物料明细表报表导出'!$K:$K,7)=M$1)*('2-1 采购订单物料明细表报表导出'!$D:$D=$A728),'2-1 采购订单物料明细表报表导出'!$H:$H,0))</f>
        <v>0</v>
      </c>
      <c r="N728" s="46" cm="1">
        <f t="array" ref="N728">SUM(IF((LEFT('2-1 采购订单物料明细表报表导出'!$K:$K,7)=N$1)*('2-1 采购订单物料明细表报表导出'!$D:$D=$A728),'2-1 采购订单物料明细表报表导出'!$H:$H,0))</f>
        <v>0</v>
      </c>
      <c r="O728" s="46" cm="1">
        <f t="array" ref="O728">SUM(IF((LEFT('2-1 采购订单物料明细表报表导出'!$K:$K,7)=O$1)*('2-1 采购订单物料明细表报表导出'!$D:$D=$A728),'2-1 采购订单物料明细表报表导出'!$H:$H,0))</f>
        <v>0</v>
      </c>
    </row>
    <row r="729" ht="28.5" spans="1:15">
      <c r="A729" s="49" t="s">
        <v>4131</v>
      </c>
      <c r="B729" s="50" t="s">
        <v>1784</v>
      </c>
      <c r="C729" s="51" t="s">
        <v>1785</v>
      </c>
      <c r="D729" s="46" cm="1">
        <f t="array" ref="D729">SUM(IF((LEFT('2-1 采购订单物料明细表报表导出'!$K:$K,7)=D$1)*('2-1 采购订单物料明细表报表导出'!$D:$D=$A729),'2-1 采购订单物料明细表报表导出'!$H:$H,0))</f>
        <v>0</v>
      </c>
      <c r="E729" s="46" cm="1">
        <f t="array" ref="E729">SUM(IF((LEFT('2-1 采购订单物料明细表报表导出'!$K:$K,7)=E$1)*('2-1 采购订单物料明细表报表导出'!$D:$D=$A729),'2-1 采购订单物料明细表报表导出'!$H:$H,0))</f>
        <v>0</v>
      </c>
      <c r="F729" s="46" cm="1">
        <f t="array" ref="F729">SUM(IF((LEFT('2-1 采购订单物料明细表报表导出'!$K:$K,7)=F$1)*('2-1 采购订单物料明细表报表导出'!$D:$D=$A729),'2-1 采购订单物料明细表报表导出'!$H:$H,0))</f>
        <v>0</v>
      </c>
      <c r="G729" s="46" cm="1">
        <f t="array" ref="G729">SUM(IF((LEFT('2-1 采购订单物料明细表报表导出'!$K:$K,7)=G$1)*('2-1 采购订单物料明细表报表导出'!$D:$D=$A729),'2-1 采购订单物料明细表报表导出'!$H:$H,0))</f>
        <v>0</v>
      </c>
      <c r="H729" s="46" cm="1">
        <f t="array" ref="H729">SUM(IF((LEFT('2-1 采购订单物料明细表报表导出'!$K:$K,7)=H$1)*('2-1 采购订单物料明细表报表导出'!$D:$D=$A729),'2-1 采购订单物料明细表报表导出'!$H:$H,0))</f>
        <v>0</v>
      </c>
      <c r="I729" s="46" cm="1">
        <f t="array" ref="I729">SUM(IF((LEFT('2-1 采购订单物料明细表报表导出'!$K:$K,7)=I$1)*('2-1 采购订单物料明细表报表导出'!$D:$D=$A729),'2-1 采购订单物料明细表报表导出'!$H:$H,0))</f>
        <v>0</v>
      </c>
      <c r="J729" s="46" cm="1">
        <f t="array" ref="J729">SUM(IF((LEFT('2-1 采购订单物料明细表报表导出'!$K:$K,7)=J$1)*('2-1 采购订单物料明细表报表导出'!$D:$D=$A729),'2-1 采购订单物料明细表报表导出'!$H:$H,0))</f>
        <v>0</v>
      </c>
      <c r="K729" s="46" cm="1">
        <f t="array" ref="K729">SUM(IF((LEFT('2-1 采购订单物料明细表报表导出'!$K:$K,7)=K$1)*('2-1 采购订单物料明细表报表导出'!$D:$D=$A729),'2-1 采购订单物料明细表报表导出'!$H:$H,0))</f>
        <v>0</v>
      </c>
      <c r="L729" s="46" cm="1">
        <f t="array" ref="L729">SUM(IF((LEFT('2-1 采购订单物料明细表报表导出'!$K:$K,7)=L$1)*('2-1 采购订单物料明细表报表导出'!$D:$D=$A729),'2-1 采购订单物料明细表报表导出'!$H:$H,0))</f>
        <v>0</v>
      </c>
      <c r="M729" s="46" cm="1">
        <f t="array" ref="M729">SUM(IF((LEFT('2-1 采购订单物料明细表报表导出'!$K:$K,7)=M$1)*('2-1 采购订单物料明细表报表导出'!$D:$D=$A729),'2-1 采购订单物料明细表报表导出'!$H:$H,0))</f>
        <v>0</v>
      </c>
      <c r="N729" s="46" cm="1">
        <f t="array" ref="N729">SUM(IF((LEFT('2-1 采购订单物料明细表报表导出'!$K:$K,7)=N$1)*('2-1 采购订单物料明细表报表导出'!$D:$D=$A729),'2-1 采购订单物料明细表报表导出'!$H:$H,0))</f>
        <v>0</v>
      </c>
      <c r="O729" s="46" cm="1">
        <f t="array" ref="O729">SUM(IF((LEFT('2-1 采购订单物料明细表报表导出'!$K:$K,7)=O$1)*('2-1 采购订单物料明细表报表导出'!$D:$D=$A729),'2-1 采购订单物料明细表报表导出'!$H:$H,0))</f>
        <v>0</v>
      </c>
    </row>
    <row r="730" ht="16.5" spans="1:15">
      <c r="A730" s="49" t="s">
        <v>4132</v>
      </c>
      <c r="B730" s="50" t="s">
        <v>1784</v>
      </c>
      <c r="C730" s="51" t="s">
        <v>1785</v>
      </c>
      <c r="D730" s="46" cm="1">
        <f t="array" ref="D730">SUM(IF((LEFT('2-1 采购订单物料明细表报表导出'!$K:$K,7)=D$1)*('2-1 采购订单物料明细表报表导出'!$D:$D=$A730),'2-1 采购订单物料明细表报表导出'!$H:$H,0))</f>
        <v>0</v>
      </c>
      <c r="E730" s="46" cm="1">
        <f t="array" ref="E730">SUM(IF((LEFT('2-1 采购订单物料明细表报表导出'!$K:$K,7)=E$1)*('2-1 采购订单物料明细表报表导出'!$D:$D=$A730),'2-1 采购订单物料明细表报表导出'!$H:$H,0))</f>
        <v>0</v>
      </c>
      <c r="F730" s="46" cm="1">
        <f t="array" ref="F730">SUM(IF((LEFT('2-1 采购订单物料明细表报表导出'!$K:$K,7)=F$1)*('2-1 采购订单物料明细表报表导出'!$D:$D=$A730),'2-1 采购订单物料明细表报表导出'!$H:$H,0))</f>
        <v>0</v>
      </c>
      <c r="G730" s="46" cm="1">
        <f t="array" ref="G730">SUM(IF((LEFT('2-1 采购订单物料明细表报表导出'!$K:$K,7)=G$1)*('2-1 采购订单物料明细表报表导出'!$D:$D=$A730),'2-1 采购订单物料明细表报表导出'!$H:$H,0))</f>
        <v>0</v>
      </c>
      <c r="H730" s="46" cm="1">
        <f t="array" ref="H730">SUM(IF((LEFT('2-1 采购订单物料明细表报表导出'!$K:$K,7)=H$1)*('2-1 采购订单物料明细表报表导出'!$D:$D=$A730),'2-1 采购订单物料明细表报表导出'!$H:$H,0))</f>
        <v>0</v>
      </c>
      <c r="I730" s="46" cm="1">
        <f t="array" ref="I730">SUM(IF((LEFT('2-1 采购订单物料明细表报表导出'!$K:$K,7)=I$1)*('2-1 采购订单物料明细表报表导出'!$D:$D=$A730),'2-1 采购订单物料明细表报表导出'!$H:$H,0))</f>
        <v>0</v>
      </c>
      <c r="J730" s="46" cm="1">
        <f t="array" ref="J730">SUM(IF((LEFT('2-1 采购订单物料明细表报表导出'!$K:$K,7)=J$1)*('2-1 采购订单物料明细表报表导出'!$D:$D=$A730),'2-1 采购订单物料明细表报表导出'!$H:$H,0))</f>
        <v>0</v>
      </c>
      <c r="K730" s="46" cm="1">
        <f t="array" ref="K730">SUM(IF((LEFT('2-1 采购订单物料明细表报表导出'!$K:$K,7)=K$1)*('2-1 采购订单物料明细表报表导出'!$D:$D=$A730),'2-1 采购订单物料明细表报表导出'!$H:$H,0))</f>
        <v>0</v>
      </c>
      <c r="L730" s="46" cm="1">
        <f t="array" ref="L730">SUM(IF((LEFT('2-1 采购订单物料明细表报表导出'!$K:$K,7)=L$1)*('2-1 采购订单物料明细表报表导出'!$D:$D=$A730),'2-1 采购订单物料明细表报表导出'!$H:$H,0))</f>
        <v>0</v>
      </c>
      <c r="M730" s="46" cm="1">
        <f t="array" ref="M730">SUM(IF((LEFT('2-1 采购订单物料明细表报表导出'!$K:$K,7)=M$1)*('2-1 采购订单物料明细表报表导出'!$D:$D=$A730),'2-1 采购订单物料明细表报表导出'!$H:$H,0))</f>
        <v>0</v>
      </c>
      <c r="N730" s="46" cm="1">
        <f t="array" ref="N730">SUM(IF((LEFT('2-1 采购订单物料明细表报表导出'!$K:$K,7)=N$1)*('2-1 采购订单物料明细表报表导出'!$D:$D=$A730),'2-1 采购订单物料明细表报表导出'!$H:$H,0))</f>
        <v>0</v>
      </c>
      <c r="O730" s="46" cm="1">
        <f t="array" ref="O730">SUM(IF((LEFT('2-1 采购订单物料明细表报表导出'!$K:$K,7)=O$1)*('2-1 采购订单物料明细表报表导出'!$D:$D=$A730),'2-1 采购订单物料明细表报表导出'!$H:$H,0))</f>
        <v>0</v>
      </c>
    </row>
    <row r="731" ht="28.5" spans="1:15">
      <c r="A731" s="49" t="s">
        <v>4133</v>
      </c>
      <c r="B731" s="50" t="s">
        <v>1784</v>
      </c>
      <c r="C731" s="51" t="s">
        <v>1785</v>
      </c>
      <c r="D731" s="46" cm="1">
        <f t="array" ref="D731">SUM(IF((LEFT('2-1 采购订单物料明细表报表导出'!$K:$K,7)=D$1)*('2-1 采购订单物料明细表报表导出'!$D:$D=$A731),'2-1 采购订单物料明细表报表导出'!$H:$H,0))</f>
        <v>0</v>
      </c>
      <c r="E731" s="46" cm="1">
        <f t="array" ref="E731">SUM(IF((LEFT('2-1 采购订单物料明细表报表导出'!$K:$K,7)=E$1)*('2-1 采购订单物料明细表报表导出'!$D:$D=$A731),'2-1 采购订单物料明细表报表导出'!$H:$H,0))</f>
        <v>0</v>
      </c>
      <c r="F731" s="46" cm="1">
        <f t="array" ref="F731">SUM(IF((LEFT('2-1 采购订单物料明细表报表导出'!$K:$K,7)=F$1)*('2-1 采购订单物料明细表报表导出'!$D:$D=$A731),'2-1 采购订单物料明细表报表导出'!$H:$H,0))</f>
        <v>0</v>
      </c>
      <c r="G731" s="46" cm="1">
        <f t="array" ref="G731">SUM(IF((LEFT('2-1 采购订单物料明细表报表导出'!$K:$K,7)=G$1)*('2-1 采购订单物料明细表报表导出'!$D:$D=$A731),'2-1 采购订单物料明细表报表导出'!$H:$H,0))</f>
        <v>0</v>
      </c>
      <c r="H731" s="46" cm="1">
        <f t="array" ref="H731">SUM(IF((LEFT('2-1 采购订单物料明细表报表导出'!$K:$K,7)=H$1)*('2-1 采购订单物料明细表报表导出'!$D:$D=$A731),'2-1 采购订单物料明细表报表导出'!$H:$H,0))</f>
        <v>0</v>
      </c>
      <c r="I731" s="46" cm="1">
        <f t="array" ref="I731">SUM(IF((LEFT('2-1 采购订单物料明细表报表导出'!$K:$K,7)=I$1)*('2-1 采购订单物料明细表报表导出'!$D:$D=$A731),'2-1 采购订单物料明细表报表导出'!$H:$H,0))</f>
        <v>0</v>
      </c>
      <c r="J731" s="46" cm="1">
        <f t="array" ref="J731">SUM(IF((LEFT('2-1 采购订单物料明细表报表导出'!$K:$K,7)=J$1)*('2-1 采购订单物料明细表报表导出'!$D:$D=$A731),'2-1 采购订单物料明细表报表导出'!$H:$H,0))</f>
        <v>0</v>
      </c>
      <c r="K731" s="46" cm="1">
        <f t="array" ref="K731">SUM(IF((LEFT('2-1 采购订单物料明细表报表导出'!$K:$K,7)=K$1)*('2-1 采购订单物料明细表报表导出'!$D:$D=$A731),'2-1 采购订单物料明细表报表导出'!$H:$H,0))</f>
        <v>0</v>
      </c>
      <c r="L731" s="46" cm="1">
        <f t="array" ref="L731">SUM(IF((LEFT('2-1 采购订单物料明细表报表导出'!$K:$K,7)=L$1)*('2-1 采购订单物料明细表报表导出'!$D:$D=$A731),'2-1 采购订单物料明细表报表导出'!$H:$H,0))</f>
        <v>0</v>
      </c>
      <c r="M731" s="46" cm="1">
        <f t="array" ref="M731">SUM(IF((LEFT('2-1 采购订单物料明细表报表导出'!$K:$K,7)=M$1)*('2-1 采购订单物料明细表报表导出'!$D:$D=$A731),'2-1 采购订单物料明细表报表导出'!$H:$H,0))</f>
        <v>0</v>
      </c>
      <c r="N731" s="46" cm="1">
        <f t="array" ref="N731">SUM(IF((LEFT('2-1 采购订单物料明细表报表导出'!$K:$K,7)=N$1)*('2-1 采购订单物料明细表报表导出'!$D:$D=$A731),'2-1 采购订单物料明细表报表导出'!$H:$H,0))</f>
        <v>0</v>
      </c>
      <c r="O731" s="46" cm="1">
        <f t="array" ref="O731">SUM(IF((LEFT('2-1 采购订单物料明细表报表导出'!$K:$K,7)=O$1)*('2-1 采购订单物料明细表报表导出'!$D:$D=$A731),'2-1 采购订单物料明细表报表导出'!$H:$H,0))</f>
        <v>0</v>
      </c>
    </row>
    <row r="732" ht="16.5" spans="1:15">
      <c r="A732" s="49" t="s">
        <v>4134</v>
      </c>
      <c r="B732" s="50" t="s">
        <v>1784</v>
      </c>
      <c r="C732" s="51" t="s">
        <v>1785</v>
      </c>
      <c r="D732" s="46" cm="1">
        <f t="array" ref="D732">SUM(IF((LEFT('2-1 采购订单物料明细表报表导出'!$K:$K,7)=D$1)*('2-1 采购订单物料明细表报表导出'!$D:$D=$A732),'2-1 采购订单物料明细表报表导出'!$H:$H,0))</f>
        <v>0</v>
      </c>
      <c r="E732" s="46" cm="1">
        <f t="array" ref="E732">SUM(IF((LEFT('2-1 采购订单物料明细表报表导出'!$K:$K,7)=E$1)*('2-1 采购订单物料明细表报表导出'!$D:$D=$A732),'2-1 采购订单物料明细表报表导出'!$H:$H,0))</f>
        <v>0</v>
      </c>
      <c r="F732" s="46" cm="1">
        <f t="array" ref="F732">SUM(IF((LEFT('2-1 采购订单物料明细表报表导出'!$K:$K,7)=F$1)*('2-1 采购订单物料明细表报表导出'!$D:$D=$A732),'2-1 采购订单物料明细表报表导出'!$H:$H,0))</f>
        <v>0</v>
      </c>
      <c r="G732" s="46" cm="1">
        <f t="array" ref="G732">SUM(IF((LEFT('2-1 采购订单物料明细表报表导出'!$K:$K,7)=G$1)*('2-1 采购订单物料明细表报表导出'!$D:$D=$A732),'2-1 采购订单物料明细表报表导出'!$H:$H,0))</f>
        <v>0</v>
      </c>
      <c r="H732" s="46" cm="1">
        <f t="array" ref="H732">SUM(IF((LEFT('2-1 采购订单物料明细表报表导出'!$K:$K,7)=H$1)*('2-1 采购订单物料明细表报表导出'!$D:$D=$A732),'2-1 采购订单物料明细表报表导出'!$H:$H,0))</f>
        <v>0</v>
      </c>
      <c r="I732" s="46" cm="1">
        <f t="array" ref="I732">SUM(IF((LEFT('2-1 采购订单物料明细表报表导出'!$K:$K,7)=I$1)*('2-1 采购订单物料明细表报表导出'!$D:$D=$A732),'2-1 采购订单物料明细表报表导出'!$H:$H,0))</f>
        <v>0</v>
      </c>
      <c r="J732" s="46" cm="1">
        <f t="array" ref="J732">SUM(IF((LEFT('2-1 采购订单物料明细表报表导出'!$K:$K,7)=J$1)*('2-1 采购订单物料明细表报表导出'!$D:$D=$A732),'2-1 采购订单物料明细表报表导出'!$H:$H,0))</f>
        <v>0</v>
      </c>
      <c r="K732" s="46" cm="1">
        <f t="array" ref="K732">SUM(IF((LEFT('2-1 采购订单物料明细表报表导出'!$K:$K,7)=K$1)*('2-1 采购订单物料明细表报表导出'!$D:$D=$A732),'2-1 采购订单物料明细表报表导出'!$H:$H,0))</f>
        <v>0</v>
      </c>
      <c r="L732" s="46" cm="1">
        <f t="array" ref="L732">SUM(IF((LEFT('2-1 采购订单物料明细表报表导出'!$K:$K,7)=L$1)*('2-1 采购订单物料明细表报表导出'!$D:$D=$A732),'2-1 采购订单物料明细表报表导出'!$H:$H,0))</f>
        <v>0</v>
      </c>
      <c r="M732" s="46" cm="1">
        <f t="array" ref="M732">SUM(IF((LEFT('2-1 采购订单物料明细表报表导出'!$K:$K,7)=M$1)*('2-1 采购订单物料明细表报表导出'!$D:$D=$A732),'2-1 采购订单物料明细表报表导出'!$H:$H,0))</f>
        <v>0</v>
      </c>
      <c r="N732" s="46" cm="1">
        <f t="array" ref="N732">SUM(IF((LEFT('2-1 采购订单物料明细表报表导出'!$K:$K,7)=N$1)*('2-1 采购订单物料明细表报表导出'!$D:$D=$A732),'2-1 采购订单物料明细表报表导出'!$H:$H,0))</f>
        <v>0</v>
      </c>
      <c r="O732" s="46" cm="1">
        <f t="array" ref="O732">SUM(IF((LEFT('2-1 采购订单物料明细表报表导出'!$K:$K,7)=O$1)*('2-1 采购订单物料明细表报表导出'!$D:$D=$A732),'2-1 采购订单物料明细表报表导出'!$H:$H,0))</f>
        <v>0</v>
      </c>
    </row>
    <row r="733" ht="28.5" spans="1:15">
      <c r="A733" s="49" t="s">
        <v>4135</v>
      </c>
      <c r="B733" s="50" t="s">
        <v>1784</v>
      </c>
      <c r="C733" s="51" t="s">
        <v>1785</v>
      </c>
      <c r="D733" s="46" cm="1">
        <f t="array" ref="D733">SUM(IF((LEFT('2-1 采购订单物料明细表报表导出'!$K:$K,7)=D$1)*('2-1 采购订单物料明细表报表导出'!$D:$D=$A733),'2-1 采购订单物料明细表报表导出'!$H:$H,0))</f>
        <v>0</v>
      </c>
      <c r="E733" s="46" cm="1">
        <f t="array" ref="E733">SUM(IF((LEFT('2-1 采购订单物料明细表报表导出'!$K:$K,7)=E$1)*('2-1 采购订单物料明细表报表导出'!$D:$D=$A733),'2-1 采购订单物料明细表报表导出'!$H:$H,0))</f>
        <v>0</v>
      </c>
      <c r="F733" s="46" cm="1">
        <f t="array" ref="F733">SUM(IF((LEFT('2-1 采购订单物料明细表报表导出'!$K:$K,7)=F$1)*('2-1 采购订单物料明细表报表导出'!$D:$D=$A733),'2-1 采购订单物料明细表报表导出'!$H:$H,0))</f>
        <v>0</v>
      </c>
      <c r="G733" s="46" cm="1">
        <f t="array" ref="G733">SUM(IF((LEFT('2-1 采购订单物料明细表报表导出'!$K:$K,7)=G$1)*('2-1 采购订单物料明细表报表导出'!$D:$D=$A733),'2-1 采购订单物料明细表报表导出'!$H:$H,0))</f>
        <v>0</v>
      </c>
      <c r="H733" s="46" cm="1">
        <f t="array" ref="H733">SUM(IF((LEFT('2-1 采购订单物料明细表报表导出'!$K:$K,7)=H$1)*('2-1 采购订单物料明细表报表导出'!$D:$D=$A733),'2-1 采购订单物料明细表报表导出'!$H:$H,0))</f>
        <v>0</v>
      </c>
      <c r="I733" s="46" cm="1">
        <f t="array" ref="I733">SUM(IF((LEFT('2-1 采购订单物料明细表报表导出'!$K:$K,7)=I$1)*('2-1 采购订单物料明细表报表导出'!$D:$D=$A733),'2-1 采购订单物料明细表报表导出'!$H:$H,0))</f>
        <v>0</v>
      </c>
      <c r="J733" s="46" cm="1">
        <f t="array" ref="J733">SUM(IF((LEFT('2-1 采购订单物料明细表报表导出'!$K:$K,7)=J$1)*('2-1 采购订单物料明细表报表导出'!$D:$D=$A733),'2-1 采购订单物料明细表报表导出'!$H:$H,0))</f>
        <v>0</v>
      </c>
      <c r="K733" s="46" cm="1">
        <f t="array" ref="K733">SUM(IF((LEFT('2-1 采购订单物料明细表报表导出'!$K:$K,7)=K$1)*('2-1 采购订单物料明细表报表导出'!$D:$D=$A733),'2-1 采购订单物料明细表报表导出'!$H:$H,0))</f>
        <v>0</v>
      </c>
      <c r="L733" s="46" cm="1">
        <f t="array" ref="L733">SUM(IF((LEFT('2-1 采购订单物料明细表报表导出'!$K:$K,7)=L$1)*('2-1 采购订单物料明细表报表导出'!$D:$D=$A733),'2-1 采购订单物料明细表报表导出'!$H:$H,0))</f>
        <v>0</v>
      </c>
      <c r="M733" s="46" cm="1">
        <f t="array" ref="M733">SUM(IF((LEFT('2-1 采购订单物料明细表报表导出'!$K:$K,7)=M$1)*('2-1 采购订单物料明细表报表导出'!$D:$D=$A733),'2-1 采购订单物料明细表报表导出'!$H:$H,0))</f>
        <v>0</v>
      </c>
      <c r="N733" s="46" cm="1">
        <f t="array" ref="N733">SUM(IF((LEFT('2-1 采购订单物料明细表报表导出'!$K:$K,7)=N$1)*('2-1 采购订单物料明细表报表导出'!$D:$D=$A733),'2-1 采购订单物料明细表报表导出'!$H:$H,0))</f>
        <v>0</v>
      </c>
      <c r="O733" s="46" cm="1">
        <f t="array" ref="O733">SUM(IF((LEFT('2-1 采购订单物料明细表报表导出'!$K:$K,7)=O$1)*('2-1 采购订单物料明细表报表导出'!$D:$D=$A733),'2-1 采购订单物料明细表报表导出'!$H:$H,0))</f>
        <v>0</v>
      </c>
    </row>
    <row r="734" ht="16.5" spans="1:15">
      <c r="A734" s="49" t="s">
        <v>4136</v>
      </c>
      <c r="B734" s="50" t="s">
        <v>1784</v>
      </c>
      <c r="C734" s="51" t="s">
        <v>1785</v>
      </c>
      <c r="D734" s="46" cm="1">
        <f t="array" ref="D734">SUM(IF((LEFT('2-1 采购订单物料明细表报表导出'!$K:$K,7)=D$1)*('2-1 采购订单物料明细表报表导出'!$D:$D=$A734),'2-1 采购订单物料明细表报表导出'!$H:$H,0))</f>
        <v>0</v>
      </c>
      <c r="E734" s="46" cm="1">
        <f t="array" ref="E734">SUM(IF((LEFT('2-1 采购订单物料明细表报表导出'!$K:$K,7)=E$1)*('2-1 采购订单物料明细表报表导出'!$D:$D=$A734),'2-1 采购订单物料明细表报表导出'!$H:$H,0))</f>
        <v>0</v>
      </c>
      <c r="F734" s="46" cm="1">
        <f t="array" ref="F734">SUM(IF((LEFT('2-1 采购订单物料明细表报表导出'!$K:$K,7)=F$1)*('2-1 采购订单物料明细表报表导出'!$D:$D=$A734),'2-1 采购订单物料明细表报表导出'!$H:$H,0))</f>
        <v>0</v>
      </c>
      <c r="G734" s="46" cm="1">
        <f t="array" ref="G734">SUM(IF((LEFT('2-1 采购订单物料明细表报表导出'!$K:$K,7)=G$1)*('2-1 采购订单物料明细表报表导出'!$D:$D=$A734),'2-1 采购订单物料明细表报表导出'!$H:$H,0))</f>
        <v>0</v>
      </c>
      <c r="H734" s="46" cm="1">
        <f t="array" ref="H734">SUM(IF((LEFT('2-1 采购订单物料明细表报表导出'!$K:$K,7)=H$1)*('2-1 采购订单物料明细表报表导出'!$D:$D=$A734),'2-1 采购订单物料明细表报表导出'!$H:$H,0))</f>
        <v>0</v>
      </c>
      <c r="I734" s="46" cm="1">
        <f t="array" ref="I734">SUM(IF((LEFT('2-1 采购订单物料明细表报表导出'!$K:$K,7)=I$1)*('2-1 采购订单物料明细表报表导出'!$D:$D=$A734),'2-1 采购订单物料明细表报表导出'!$H:$H,0))</f>
        <v>0</v>
      </c>
      <c r="J734" s="46" cm="1">
        <f t="array" ref="J734">SUM(IF((LEFT('2-1 采购订单物料明细表报表导出'!$K:$K,7)=J$1)*('2-1 采购订单物料明细表报表导出'!$D:$D=$A734),'2-1 采购订单物料明细表报表导出'!$H:$H,0))</f>
        <v>0</v>
      </c>
      <c r="K734" s="46" cm="1">
        <f t="array" ref="K734">SUM(IF((LEFT('2-1 采购订单物料明细表报表导出'!$K:$K,7)=K$1)*('2-1 采购订单物料明细表报表导出'!$D:$D=$A734),'2-1 采购订单物料明细表报表导出'!$H:$H,0))</f>
        <v>0</v>
      </c>
      <c r="L734" s="46" cm="1">
        <f t="array" ref="L734">SUM(IF((LEFT('2-1 采购订单物料明细表报表导出'!$K:$K,7)=L$1)*('2-1 采购订单物料明细表报表导出'!$D:$D=$A734),'2-1 采购订单物料明细表报表导出'!$H:$H,0))</f>
        <v>0</v>
      </c>
      <c r="M734" s="46" cm="1">
        <f t="array" ref="M734">SUM(IF((LEFT('2-1 采购订单物料明细表报表导出'!$K:$K,7)=M$1)*('2-1 采购订单物料明细表报表导出'!$D:$D=$A734),'2-1 采购订单物料明细表报表导出'!$H:$H,0))</f>
        <v>0</v>
      </c>
      <c r="N734" s="46" cm="1">
        <f t="array" ref="N734">SUM(IF((LEFT('2-1 采购订单物料明细表报表导出'!$K:$K,7)=N$1)*('2-1 采购订单物料明细表报表导出'!$D:$D=$A734),'2-1 采购订单物料明细表报表导出'!$H:$H,0))</f>
        <v>0</v>
      </c>
      <c r="O734" s="46" cm="1">
        <f t="array" ref="O734">SUM(IF((LEFT('2-1 采购订单物料明细表报表导出'!$K:$K,7)=O$1)*('2-1 采购订单物料明细表报表导出'!$D:$D=$A734),'2-1 采购订单物料明细表报表导出'!$H:$H,0))</f>
        <v>0</v>
      </c>
    </row>
    <row r="735" ht="16.5" spans="1:15">
      <c r="A735" s="49" t="s">
        <v>4137</v>
      </c>
      <c r="B735" s="50" t="s">
        <v>1784</v>
      </c>
      <c r="C735" s="51" t="s">
        <v>1785</v>
      </c>
      <c r="D735" s="46" cm="1">
        <f t="array" ref="D735">SUM(IF((LEFT('2-1 采购订单物料明细表报表导出'!$K:$K,7)=D$1)*('2-1 采购订单物料明细表报表导出'!$D:$D=$A735),'2-1 采购订单物料明细表报表导出'!$H:$H,0))</f>
        <v>0</v>
      </c>
      <c r="E735" s="46" cm="1">
        <f t="array" ref="E735">SUM(IF((LEFT('2-1 采购订单物料明细表报表导出'!$K:$K,7)=E$1)*('2-1 采购订单物料明细表报表导出'!$D:$D=$A735),'2-1 采购订单物料明细表报表导出'!$H:$H,0))</f>
        <v>0</v>
      </c>
      <c r="F735" s="46" cm="1">
        <f t="array" ref="F735">SUM(IF((LEFT('2-1 采购订单物料明细表报表导出'!$K:$K,7)=F$1)*('2-1 采购订单物料明细表报表导出'!$D:$D=$A735),'2-1 采购订单物料明细表报表导出'!$H:$H,0))</f>
        <v>0</v>
      </c>
      <c r="G735" s="46" cm="1">
        <f t="array" ref="G735">SUM(IF((LEFT('2-1 采购订单物料明细表报表导出'!$K:$K,7)=G$1)*('2-1 采购订单物料明细表报表导出'!$D:$D=$A735),'2-1 采购订单物料明细表报表导出'!$H:$H,0))</f>
        <v>0</v>
      </c>
      <c r="H735" s="46" cm="1">
        <f t="array" ref="H735">SUM(IF((LEFT('2-1 采购订单物料明细表报表导出'!$K:$K,7)=H$1)*('2-1 采购订单物料明细表报表导出'!$D:$D=$A735),'2-1 采购订单物料明细表报表导出'!$H:$H,0))</f>
        <v>0</v>
      </c>
      <c r="I735" s="46" cm="1">
        <f t="array" ref="I735">SUM(IF((LEFT('2-1 采购订单物料明细表报表导出'!$K:$K,7)=I$1)*('2-1 采购订单物料明细表报表导出'!$D:$D=$A735),'2-1 采购订单物料明细表报表导出'!$H:$H,0))</f>
        <v>0</v>
      </c>
      <c r="J735" s="46" cm="1">
        <f t="array" ref="J735">SUM(IF((LEFT('2-1 采购订单物料明细表报表导出'!$K:$K,7)=J$1)*('2-1 采购订单物料明细表报表导出'!$D:$D=$A735),'2-1 采购订单物料明细表报表导出'!$H:$H,0))</f>
        <v>0</v>
      </c>
      <c r="K735" s="46" cm="1">
        <f t="array" ref="K735">SUM(IF((LEFT('2-1 采购订单物料明细表报表导出'!$K:$K,7)=K$1)*('2-1 采购订单物料明细表报表导出'!$D:$D=$A735),'2-1 采购订单物料明细表报表导出'!$H:$H,0))</f>
        <v>0</v>
      </c>
      <c r="L735" s="46" cm="1">
        <f t="array" ref="L735">SUM(IF((LEFT('2-1 采购订单物料明细表报表导出'!$K:$K,7)=L$1)*('2-1 采购订单物料明细表报表导出'!$D:$D=$A735),'2-1 采购订单物料明细表报表导出'!$H:$H,0))</f>
        <v>0</v>
      </c>
      <c r="M735" s="46" cm="1">
        <f t="array" ref="M735">SUM(IF((LEFT('2-1 采购订单物料明细表报表导出'!$K:$K,7)=M$1)*('2-1 采购订单物料明细表报表导出'!$D:$D=$A735),'2-1 采购订单物料明细表报表导出'!$H:$H,0))</f>
        <v>0</v>
      </c>
      <c r="N735" s="46" cm="1">
        <f t="array" ref="N735">SUM(IF((LEFT('2-1 采购订单物料明细表报表导出'!$K:$K,7)=N$1)*('2-1 采购订单物料明细表报表导出'!$D:$D=$A735),'2-1 采购订单物料明细表报表导出'!$H:$H,0))</f>
        <v>0</v>
      </c>
      <c r="O735" s="46" cm="1">
        <f t="array" ref="O735">SUM(IF((LEFT('2-1 采购订单物料明细表报表导出'!$K:$K,7)=O$1)*('2-1 采购订单物料明细表报表导出'!$D:$D=$A735),'2-1 采购订单物料明细表报表导出'!$H:$H,0))</f>
        <v>0</v>
      </c>
    </row>
    <row r="736" ht="28.5" spans="1:15">
      <c r="A736" s="49" t="s">
        <v>4138</v>
      </c>
      <c r="B736" s="50" t="s">
        <v>1784</v>
      </c>
      <c r="C736" s="51" t="s">
        <v>1785</v>
      </c>
      <c r="D736" s="46" cm="1">
        <f t="array" ref="D736">SUM(IF((LEFT('2-1 采购订单物料明细表报表导出'!$K:$K,7)=D$1)*('2-1 采购订单物料明细表报表导出'!$D:$D=$A736),'2-1 采购订单物料明细表报表导出'!$H:$H,0))</f>
        <v>0</v>
      </c>
      <c r="E736" s="46" cm="1">
        <f t="array" ref="E736">SUM(IF((LEFT('2-1 采购订单物料明细表报表导出'!$K:$K,7)=E$1)*('2-1 采购订单物料明细表报表导出'!$D:$D=$A736),'2-1 采购订单物料明细表报表导出'!$H:$H,0))</f>
        <v>0</v>
      </c>
      <c r="F736" s="46" cm="1">
        <f t="array" ref="F736">SUM(IF((LEFT('2-1 采购订单物料明细表报表导出'!$K:$K,7)=F$1)*('2-1 采购订单物料明细表报表导出'!$D:$D=$A736),'2-1 采购订单物料明细表报表导出'!$H:$H,0))</f>
        <v>0</v>
      </c>
      <c r="G736" s="46" cm="1">
        <f t="array" ref="G736">SUM(IF((LEFT('2-1 采购订单物料明细表报表导出'!$K:$K,7)=G$1)*('2-1 采购订单物料明细表报表导出'!$D:$D=$A736),'2-1 采购订单物料明细表报表导出'!$H:$H,0))</f>
        <v>0</v>
      </c>
      <c r="H736" s="46" cm="1">
        <f t="array" ref="H736">SUM(IF((LEFT('2-1 采购订单物料明细表报表导出'!$K:$K,7)=H$1)*('2-1 采购订单物料明细表报表导出'!$D:$D=$A736),'2-1 采购订单物料明细表报表导出'!$H:$H,0))</f>
        <v>0</v>
      </c>
      <c r="I736" s="46" cm="1">
        <f t="array" ref="I736">SUM(IF((LEFT('2-1 采购订单物料明细表报表导出'!$K:$K,7)=I$1)*('2-1 采购订单物料明细表报表导出'!$D:$D=$A736),'2-1 采购订单物料明细表报表导出'!$H:$H,0))</f>
        <v>0</v>
      </c>
      <c r="J736" s="46" cm="1">
        <f t="array" ref="J736">SUM(IF((LEFT('2-1 采购订单物料明细表报表导出'!$K:$K,7)=J$1)*('2-1 采购订单物料明细表报表导出'!$D:$D=$A736),'2-1 采购订单物料明细表报表导出'!$H:$H,0))</f>
        <v>0</v>
      </c>
      <c r="K736" s="46" cm="1">
        <f t="array" ref="K736">SUM(IF((LEFT('2-1 采购订单物料明细表报表导出'!$K:$K,7)=K$1)*('2-1 采购订单物料明细表报表导出'!$D:$D=$A736),'2-1 采购订单物料明细表报表导出'!$H:$H,0))</f>
        <v>0</v>
      </c>
      <c r="L736" s="46" cm="1">
        <f t="array" ref="L736">SUM(IF((LEFT('2-1 采购订单物料明细表报表导出'!$K:$K,7)=L$1)*('2-1 采购订单物料明细表报表导出'!$D:$D=$A736),'2-1 采购订单物料明细表报表导出'!$H:$H,0))</f>
        <v>0</v>
      </c>
      <c r="M736" s="46" cm="1">
        <f t="array" ref="M736">SUM(IF((LEFT('2-1 采购订单物料明细表报表导出'!$K:$K,7)=M$1)*('2-1 采购订单物料明细表报表导出'!$D:$D=$A736),'2-1 采购订单物料明细表报表导出'!$H:$H,0))</f>
        <v>0</v>
      </c>
      <c r="N736" s="46" cm="1">
        <f t="array" ref="N736">SUM(IF((LEFT('2-1 采购订单物料明细表报表导出'!$K:$K,7)=N$1)*('2-1 采购订单物料明细表报表导出'!$D:$D=$A736),'2-1 采购订单物料明细表报表导出'!$H:$H,0))</f>
        <v>0</v>
      </c>
      <c r="O736" s="46" cm="1">
        <f t="array" ref="O736">SUM(IF((LEFT('2-1 采购订单物料明细表报表导出'!$K:$K,7)=O$1)*('2-1 采购订单物料明细表报表导出'!$D:$D=$A736),'2-1 采购订单物料明细表报表导出'!$H:$H,0))</f>
        <v>0</v>
      </c>
    </row>
    <row r="737" ht="28.5" spans="1:15">
      <c r="A737" s="49" t="s">
        <v>4139</v>
      </c>
      <c r="B737" s="50" t="s">
        <v>1784</v>
      </c>
      <c r="C737" s="51" t="s">
        <v>1785</v>
      </c>
      <c r="D737" s="46" cm="1">
        <f t="array" ref="D737">SUM(IF((LEFT('2-1 采购订单物料明细表报表导出'!$K:$K,7)=D$1)*('2-1 采购订单物料明细表报表导出'!$D:$D=$A737),'2-1 采购订单物料明细表报表导出'!$H:$H,0))</f>
        <v>0</v>
      </c>
      <c r="E737" s="46" cm="1">
        <f t="array" ref="E737">SUM(IF((LEFT('2-1 采购订单物料明细表报表导出'!$K:$K,7)=E$1)*('2-1 采购订单物料明细表报表导出'!$D:$D=$A737),'2-1 采购订单物料明细表报表导出'!$H:$H,0))</f>
        <v>0</v>
      </c>
      <c r="F737" s="46" cm="1">
        <f t="array" ref="F737">SUM(IF((LEFT('2-1 采购订单物料明细表报表导出'!$K:$K,7)=F$1)*('2-1 采购订单物料明细表报表导出'!$D:$D=$A737),'2-1 采购订单物料明细表报表导出'!$H:$H,0))</f>
        <v>0</v>
      </c>
      <c r="G737" s="46" cm="1">
        <f t="array" ref="G737">SUM(IF((LEFT('2-1 采购订单物料明细表报表导出'!$K:$K,7)=G$1)*('2-1 采购订单物料明细表报表导出'!$D:$D=$A737),'2-1 采购订单物料明细表报表导出'!$H:$H,0))</f>
        <v>0</v>
      </c>
      <c r="H737" s="46" cm="1">
        <f t="array" ref="H737">SUM(IF((LEFT('2-1 采购订单物料明细表报表导出'!$K:$K,7)=H$1)*('2-1 采购订单物料明细表报表导出'!$D:$D=$A737),'2-1 采购订单物料明细表报表导出'!$H:$H,0))</f>
        <v>0</v>
      </c>
      <c r="I737" s="46" cm="1">
        <f t="array" ref="I737">SUM(IF((LEFT('2-1 采购订单物料明细表报表导出'!$K:$K,7)=I$1)*('2-1 采购订单物料明细表报表导出'!$D:$D=$A737),'2-1 采购订单物料明细表报表导出'!$H:$H,0))</f>
        <v>0</v>
      </c>
      <c r="J737" s="46" cm="1">
        <f t="array" ref="J737">SUM(IF((LEFT('2-1 采购订单物料明细表报表导出'!$K:$K,7)=J$1)*('2-1 采购订单物料明细表报表导出'!$D:$D=$A737),'2-1 采购订单物料明细表报表导出'!$H:$H,0))</f>
        <v>0</v>
      </c>
      <c r="K737" s="46" cm="1">
        <f t="array" ref="K737">SUM(IF((LEFT('2-1 采购订单物料明细表报表导出'!$K:$K,7)=K$1)*('2-1 采购订单物料明细表报表导出'!$D:$D=$A737),'2-1 采购订单物料明细表报表导出'!$H:$H,0))</f>
        <v>0</v>
      </c>
      <c r="L737" s="46" cm="1">
        <f t="array" ref="L737">SUM(IF((LEFT('2-1 采购订单物料明细表报表导出'!$K:$K,7)=L$1)*('2-1 采购订单物料明细表报表导出'!$D:$D=$A737),'2-1 采购订单物料明细表报表导出'!$H:$H,0))</f>
        <v>0</v>
      </c>
      <c r="M737" s="46" cm="1">
        <f t="array" ref="M737">SUM(IF((LEFT('2-1 采购订单物料明细表报表导出'!$K:$K,7)=M$1)*('2-1 采购订单物料明细表报表导出'!$D:$D=$A737),'2-1 采购订单物料明细表报表导出'!$H:$H,0))</f>
        <v>0</v>
      </c>
      <c r="N737" s="46" cm="1">
        <f t="array" ref="N737">SUM(IF((LEFT('2-1 采购订单物料明细表报表导出'!$K:$K,7)=N$1)*('2-1 采购订单物料明细表报表导出'!$D:$D=$A737),'2-1 采购订单物料明细表报表导出'!$H:$H,0))</f>
        <v>0</v>
      </c>
      <c r="O737" s="46" cm="1">
        <f t="array" ref="O737">SUM(IF((LEFT('2-1 采购订单物料明细表报表导出'!$K:$K,7)=O$1)*('2-1 采购订单物料明细表报表导出'!$D:$D=$A737),'2-1 采购订单物料明细表报表导出'!$H:$H,0))</f>
        <v>0</v>
      </c>
    </row>
    <row r="738" ht="28.5" spans="1:15">
      <c r="A738" s="49" t="s">
        <v>4140</v>
      </c>
      <c r="B738" s="50" t="s">
        <v>1784</v>
      </c>
      <c r="C738" s="51" t="s">
        <v>1785</v>
      </c>
      <c r="D738" s="46" cm="1">
        <f t="array" ref="D738">SUM(IF((LEFT('2-1 采购订单物料明细表报表导出'!$K:$K,7)=D$1)*('2-1 采购订单物料明细表报表导出'!$D:$D=$A738),'2-1 采购订单物料明细表报表导出'!$H:$H,0))</f>
        <v>0</v>
      </c>
      <c r="E738" s="46" cm="1">
        <f t="array" ref="E738">SUM(IF((LEFT('2-1 采购订单物料明细表报表导出'!$K:$K,7)=E$1)*('2-1 采购订单物料明细表报表导出'!$D:$D=$A738),'2-1 采购订单物料明细表报表导出'!$H:$H,0))</f>
        <v>0</v>
      </c>
      <c r="F738" s="46" cm="1">
        <f t="array" ref="F738">SUM(IF((LEFT('2-1 采购订单物料明细表报表导出'!$K:$K,7)=F$1)*('2-1 采购订单物料明细表报表导出'!$D:$D=$A738),'2-1 采购订单物料明细表报表导出'!$H:$H,0))</f>
        <v>0</v>
      </c>
      <c r="G738" s="46" cm="1">
        <f t="array" ref="G738">SUM(IF((LEFT('2-1 采购订单物料明细表报表导出'!$K:$K,7)=G$1)*('2-1 采购订单物料明细表报表导出'!$D:$D=$A738),'2-1 采购订单物料明细表报表导出'!$H:$H,0))</f>
        <v>0</v>
      </c>
      <c r="H738" s="46" cm="1">
        <f t="array" ref="H738">SUM(IF((LEFT('2-1 采购订单物料明细表报表导出'!$K:$K,7)=H$1)*('2-1 采购订单物料明细表报表导出'!$D:$D=$A738),'2-1 采购订单物料明细表报表导出'!$H:$H,0))</f>
        <v>0</v>
      </c>
      <c r="I738" s="46" cm="1">
        <f t="array" ref="I738">SUM(IF((LEFT('2-1 采购订单物料明细表报表导出'!$K:$K,7)=I$1)*('2-1 采购订单物料明细表报表导出'!$D:$D=$A738),'2-1 采购订单物料明细表报表导出'!$H:$H,0))</f>
        <v>0</v>
      </c>
      <c r="J738" s="46" cm="1">
        <f t="array" ref="J738">SUM(IF((LEFT('2-1 采购订单物料明细表报表导出'!$K:$K,7)=J$1)*('2-1 采购订单物料明细表报表导出'!$D:$D=$A738),'2-1 采购订单物料明细表报表导出'!$H:$H,0))</f>
        <v>0</v>
      </c>
      <c r="K738" s="46" cm="1">
        <f t="array" ref="K738">SUM(IF((LEFT('2-1 采购订单物料明细表报表导出'!$K:$K,7)=K$1)*('2-1 采购订单物料明细表报表导出'!$D:$D=$A738),'2-1 采购订单物料明细表报表导出'!$H:$H,0))</f>
        <v>0</v>
      </c>
      <c r="L738" s="46" cm="1">
        <f t="array" ref="L738">SUM(IF((LEFT('2-1 采购订单物料明细表报表导出'!$K:$K,7)=L$1)*('2-1 采购订单物料明细表报表导出'!$D:$D=$A738),'2-1 采购订单物料明细表报表导出'!$H:$H,0))</f>
        <v>0</v>
      </c>
      <c r="M738" s="46" cm="1">
        <f t="array" ref="M738">SUM(IF((LEFT('2-1 采购订单物料明细表报表导出'!$K:$K,7)=M$1)*('2-1 采购订单物料明细表报表导出'!$D:$D=$A738),'2-1 采购订单物料明细表报表导出'!$H:$H,0))</f>
        <v>0</v>
      </c>
      <c r="N738" s="46" cm="1">
        <f t="array" ref="N738">SUM(IF((LEFT('2-1 采购订单物料明细表报表导出'!$K:$K,7)=N$1)*('2-1 采购订单物料明细表报表导出'!$D:$D=$A738),'2-1 采购订单物料明细表报表导出'!$H:$H,0))</f>
        <v>0</v>
      </c>
      <c r="O738" s="46" cm="1">
        <f t="array" ref="O738">SUM(IF((LEFT('2-1 采购订单物料明细表报表导出'!$K:$K,7)=O$1)*('2-1 采购订单物料明细表报表导出'!$D:$D=$A738),'2-1 采购订单物料明细表报表导出'!$H:$H,0))</f>
        <v>0</v>
      </c>
    </row>
    <row r="739" ht="16.5" spans="1:15">
      <c r="A739" s="49" t="s">
        <v>4141</v>
      </c>
      <c r="B739" s="50" t="s">
        <v>1784</v>
      </c>
      <c r="C739" s="51" t="s">
        <v>1785</v>
      </c>
      <c r="D739" s="46" cm="1">
        <f t="array" ref="D739">SUM(IF((LEFT('2-1 采购订单物料明细表报表导出'!$K:$K,7)=D$1)*('2-1 采购订单物料明细表报表导出'!$D:$D=$A739),'2-1 采购订单物料明细表报表导出'!$H:$H,0))</f>
        <v>0</v>
      </c>
      <c r="E739" s="46" cm="1">
        <f t="array" ref="E739">SUM(IF((LEFT('2-1 采购订单物料明细表报表导出'!$K:$K,7)=E$1)*('2-1 采购订单物料明细表报表导出'!$D:$D=$A739),'2-1 采购订单物料明细表报表导出'!$H:$H,0))</f>
        <v>0</v>
      </c>
      <c r="F739" s="46" cm="1">
        <f t="array" ref="F739">SUM(IF((LEFT('2-1 采购订单物料明细表报表导出'!$K:$K,7)=F$1)*('2-1 采购订单物料明细表报表导出'!$D:$D=$A739),'2-1 采购订单物料明细表报表导出'!$H:$H,0))</f>
        <v>0</v>
      </c>
      <c r="G739" s="46" cm="1">
        <f t="array" ref="G739">SUM(IF((LEFT('2-1 采购订单物料明细表报表导出'!$K:$K,7)=G$1)*('2-1 采购订单物料明细表报表导出'!$D:$D=$A739),'2-1 采购订单物料明细表报表导出'!$H:$H,0))</f>
        <v>0</v>
      </c>
      <c r="H739" s="46" cm="1">
        <f t="array" ref="H739">SUM(IF((LEFT('2-1 采购订单物料明细表报表导出'!$K:$K,7)=H$1)*('2-1 采购订单物料明细表报表导出'!$D:$D=$A739),'2-1 采购订单物料明细表报表导出'!$H:$H,0))</f>
        <v>0</v>
      </c>
      <c r="I739" s="46" cm="1">
        <f t="array" ref="I739">SUM(IF((LEFT('2-1 采购订单物料明细表报表导出'!$K:$K,7)=I$1)*('2-1 采购订单物料明细表报表导出'!$D:$D=$A739),'2-1 采购订单物料明细表报表导出'!$H:$H,0))</f>
        <v>0</v>
      </c>
      <c r="J739" s="46" cm="1">
        <f t="array" ref="J739">SUM(IF((LEFT('2-1 采购订单物料明细表报表导出'!$K:$K,7)=J$1)*('2-1 采购订单物料明细表报表导出'!$D:$D=$A739),'2-1 采购订单物料明细表报表导出'!$H:$H,0))</f>
        <v>0</v>
      </c>
      <c r="K739" s="46" cm="1">
        <f t="array" ref="K739">SUM(IF((LEFT('2-1 采购订单物料明细表报表导出'!$K:$K,7)=K$1)*('2-1 采购订单物料明细表报表导出'!$D:$D=$A739),'2-1 采购订单物料明细表报表导出'!$H:$H,0))</f>
        <v>0</v>
      </c>
      <c r="L739" s="46" cm="1">
        <f t="array" ref="L739">SUM(IF((LEFT('2-1 采购订单物料明细表报表导出'!$K:$K,7)=L$1)*('2-1 采购订单物料明细表报表导出'!$D:$D=$A739),'2-1 采购订单物料明细表报表导出'!$H:$H,0))</f>
        <v>0</v>
      </c>
      <c r="M739" s="46" cm="1">
        <f t="array" ref="M739">SUM(IF((LEFT('2-1 采购订单物料明细表报表导出'!$K:$K,7)=M$1)*('2-1 采购订单物料明细表报表导出'!$D:$D=$A739),'2-1 采购订单物料明细表报表导出'!$H:$H,0))</f>
        <v>0</v>
      </c>
      <c r="N739" s="46" cm="1">
        <f t="array" ref="N739">SUM(IF((LEFT('2-1 采购订单物料明细表报表导出'!$K:$K,7)=N$1)*('2-1 采购订单物料明细表报表导出'!$D:$D=$A739),'2-1 采购订单物料明细表报表导出'!$H:$H,0))</f>
        <v>0</v>
      </c>
      <c r="O739" s="46" cm="1">
        <f t="array" ref="O739">SUM(IF((LEFT('2-1 采购订单物料明细表报表导出'!$K:$K,7)=O$1)*('2-1 采购订单物料明细表报表导出'!$D:$D=$A739),'2-1 采购订单物料明细表报表导出'!$H:$H,0))</f>
        <v>0</v>
      </c>
    </row>
    <row r="740" ht="28.5" spans="1:15">
      <c r="A740" s="49" t="s">
        <v>4142</v>
      </c>
      <c r="B740" s="50" t="s">
        <v>1784</v>
      </c>
      <c r="C740" s="51" t="s">
        <v>1785</v>
      </c>
      <c r="D740" s="46" cm="1">
        <f t="array" ref="D740">SUM(IF((LEFT('2-1 采购订单物料明细表报表导出'!$K:$K,7)=D$1)*('2-1 采购订单物料明细表报表导出'!$D:$D=$A740),'2-1 采购订单物料明细表报表导出'!$H:$H,0))</f>
        <v>0</v>
      </c>
      <c r="E740" s="46" cm="1">
        <f t="array" ref="E740">SUM(IF((LEFT('2-1 采购订单物料明细表报表导出'!$K:$K,7)=E$1)*('2-1 采购订单物料明细表报表导出'!$D:$D=$A740),'2-1 采购订单物料明细表报表导出'!$H:$H,0))</f>
        <v>0</v>
      </c>
      <c r="F740" s="46" cm="1">
        <f t="array" ref="F740">SUM(IF((LEFT('2-1 采购订单物料明细表报表导出'!$K:$K,7)=F$1)*('2-1 采购订单物料明细表报表导出'!$D:$D=$A740),'2-1 采购订单物料明细表报表导出'!$H:$H,0))</f>
        <v>0</v>
      </c>
      <c r="G740" s="46" cm="1">
        <f t="array" ref="G740">SUM(IF((LEFT('2-1 采购订单物料明细表报表导出'!$K:$K,7)=G$1)*('2-1 采购订单物料明细表报表导出'!$D:$D=$A740),'2-1 采购订单物料明细表报表导出'!$H:$H,0))</f>
        <v>0</v>
      </c>
      <c r="H740" s="46" cm="1">
        <f t="array" ref="H740">SUM(IF((LEFT('2-1 采购订单物料明细表报表导出'!$K:$K,7)=H$1)*('2-1 采购订单物料明细表报表导出'!$D:$D=$A740),'2-1 采购订单物料明细表报表导出'!$H:$H,0))</f>
        <v>0</v>
      </c>
      <c r="I740" s="46" cm="1">
        <f t="array" ref="I740">SUM(IF((LEFT('2-1 采购订单物料明细表报表导出'!$K:$K,7)=I$1)*('2-1 采购订单物料明细表报表导出'!$D:$D=$A740),'2-1 采购订单物料明细表报表导出'!$H:$H,0))</f>
        <v>0</v>
      </c>
      <c r="J740" s="46" cm="1">
        <f t="array" ref="J740">SUM(IF((LEFT('2-1 采购订单物料明细表报表导出'!$K:$K,7)=J$1)*('2-1 采购订单物料明细表报表导出'!$D:$D=$A740),'2-1 采购订单物料明细表报表导出'!$H:$H,0))</f>
        <v>0</v>
      </c>
      <c r="K740" s="46" cm="1">
        <f t="array" ref="K740">SUM(IF((LEFT('2-1 采购订单物料明细表报表导出'!$K:$K,7)=K$1)*('2-1 采购订单物料明细表报表导出'!$D:$D=$A740),'2-1 采购订单物料明细表报表导出'!$H:$H,0))</f>
        <v>0</v>
      </c>
      <c r="L740" s="46" cm="1">
        <f t="array" ref="L740">SUM(IF((LEFT('2-1 采购订单物料明细表报表导出'!$K:$K,7)=L$1)*('2-1 采购订单物料明细表报表导出'!$D:$D=$A740),'2-1 采购订单物料明细表报表导出'!$H:$H,0))</f>
        <v>0</v>
      </c>
      <c r="M740" s="46" cm="1">
        <f t="array" ref="M740">SUM(IF((LEFT('2-1 采购订单物料明细表报表导出'!$K:$K,7)=M$1)*('2-1 采购订单物料明细表报表导出'!$D:$D=$A740),'2-1 采购订单物料明细表报表导出'!$H:$H,0))</f>
        <v>0</v>
      </c>
      <c r="N740" s="46" cm="1">
        <f t="array" ref="N740">SUM(IF((LEFT('2-1 采购订单物料明细表报表导出'!$K:$K,7)=N$1)*('2-1 采购订单物料明细表报表导出'!$D:$D=$A740),'2-1 采购订单物料明细表报表导出'!$H:$H,0))</f>
        <v>0</v>
      </c>
      <c r="O740" s="46" cm="1">
        <f t="array" ref="O740">SUM(IF((LEFT('2-1 采购订单物料明细表报表导出'!$K:$K,7)=O$1)*('2-1 采购订单物料明细表报表导出'!$D:$D=$A740),'2-1 采购订单物料明细表报表导出'!$H:$H,0))</f>
        <v>0</v>
      </c>
    </row>
    <row r="741" ht="28.5" spans="1:15">
      <c r="A741" s="49" t="s">
        <v>4143</v>
      </c>
      <c r="B741" s="50" t="s">
        <v>1784</v>
      </c>
      <c r="C741" s="51" t="s">
        <v>1785</v>
      </c>
      <c r="D741" s="46" cm="1">
        <f t="array" ref="D741">SUM(IF((LEFT('2-1 采购订单物料明细表报表导出'!$K:$K,7)=D$1)*('2-1 采购订单物料明细表报表导出'!$D:$D=$A741),'2-1 采购订单物料明细表报表导出'!$H:$H,0))</f>
        <v>0</v>
      </c>
      <c r="E741" s="46" cm="1">
        <f t="array" ref="E741">SUM(IF((LEFT('2-1 采购订单物料明细表报表导出'!$K:$K,7)=E$1)*('2-1 采购订单物料明细表报表导出'!$D:$D=$A741),'2-1 采购订单物料明细表报表导出'!$H:$H,0))</f>
        <v>0</v>
      </c>
      <c r="F741" s="46" cm="1">
        <f t="array" ref="F741">SUM(IF((LEFT('2-1 采购订单物料明细表报表导出'!$K:$K,7)=F$1)*('2-1 采购订单物料明细表报表导出'!$D:$D=$A741),'2-1 采购订单物料明细表报表导出'!$H:$H,0))</f>
        <v>0</v>
      </c>
      <c r="G741" s="46" cm="1">
        <f t="array" ref="G741">SUM(IF((LEFT('2-1 采购订单物料明细表报表导出'!$K:$K,7)=G$1)*('2-1 采购订单物料明细表报表导出'!$D:$D=$A741),'2-1 采购订单物料明细表报表导出'!$H:$H,0))</f>
        <v>0</v>
      </c>
      <c r="H741" s="46" cm="1">
        <f t="array" ref="H741">SUM(IF((LEFT('2-1 采购订单物料明细表报表导出'!$K:$K,7)=H$1)*('2-1 采购订单物料明细表报表导出'!$D:$D=$A741),'2-1 采购订单物料明细表报表导出'!$H:$H,0))</f>
        <v>0</v>
      </c>
      <c r="I741" s="46" cm="1">
        <f t="array" ref="I741">SUM(IF((LEFT('2-1 采购订单物料明细表报表导出'!$K:$K,7)=I$1)*('2-1 采购订单物料明细表报表导出'!$D:$D=$A741),'2-1 采购订单物料明细表报表导出'!$H:$H,0))</f>
        <v>0</v>
      </c>
      <c r="J741" s="46" cm="1">
        <f t="array" ref="J741">SUM(IF((LEFT('2-1 采购订单物料明细表报表导出'!$K:$K,7)=J$1)*('2-1 采购订单物料明细表报表导出'!$D:$D=$A741),'2-1 采购订单物料明细表报表导出'!$H:$H,0))</f>
        <v>0</v>
      </c>
      <c r="K741" s="46" cm="1">
        <f t="array" ref="K741">SUM(IF((LEFT('2-1 采购订单物料明细表报表导出'!$K:$K,7)=K$1)*('2-1 采购订单物料明细表报表导出'!$D:$D=$A741),'2-1 采购订单物料明细表报表导出'!$H:$H,0))</f>
        <v>0</v>
      </c>
      <c r="L741" s="46" cm="1">
        <f t="array" ref="L741">SUM(IF((LEFT('2-1 采购订单物料明细表报表导出'!$K:$K,7)=L$1)*('2-1 采购订单物料明细表报表导出'!$D:$D=$A741),'2-1 采购订单物料明细表报表导出'!$H:$H,0))</f>
        <v>0</v>
      </c>
      <c r="M741" s="46" cm="1">
        <f t="array" ref="M741">SUM(IF((LEFT('2-1 采购订单物料明细表报表导出'!$K:$K,7)=M$1)*('2-1 采购订单物料明细表报表导出'!$D:$D=$A741),'2-1 采购订单物料明细表报表导出'!$H:$H,0))</f>
        <v>0</v>
      </c>
      <c r="N741" s="46" cm="1">
        <f t="array" ref="N741">SUM(IF((LEFT('2-1 采购订单物料明细表报表导出'!$K:$K,7)=N$1)*('2-1 采购订单物料明细表报表导出'!$D:$D=$A741),'2-1 采购订单物料明细表报表导出'!$H:$H,0))</f>
        <v>0</v>
      </c>
      <c r="O741" s="46" cm="1">
        <f t="array" ref="O741">SUM(IF((LEFT('2-1 采购订单物料明细表报表导出'!$K:$K,7)=O$1)*('2-1 采购订单物料明细表报表导出'!$D:$D=$A741),'2-1 采购订单物料明细表报表导出'!$H:$H,0))</f>
        <v>0</v>
      </c>
    </row>
    <row r="742" ht="28.5" spans="1:15">
      <c r="A742" s="49" t="s">
        <v>4144</v>
      </c>
      <c r="B742" s="50" t="s">
        <v>1784</v>
      </c>
      <c r="C742" s="51" t="s">
        <v>1785</v>
      </c>
      <c r="D742" s="46" cm="1">
        <f t="array" ref="D742">SUM(IF((LEFT('2-1 采购订单物料明细表报表导出'!$K:$K,7)=D$1)*('2-1 采购订单物料明细表报表导出'!$D:$D=$A742),'2-1 采购订单物料明细表报表导出'!$H:$H,0))</f>
        <v>0</v>
      </c>
      <c r="E742" s="46" cm="1">
        <f t="array" ref="E742">SUM(IF((LEFT('2-1 采购订单物料明细表报表导出'!$K:$K,7)=E$1)*('2-1 采购订单物料明细表报表导出'!$D:$D=$A742),'2-1 采购订单物料明细表报表导出'!$H:$H,0))</f>
        <v>0</v>
      </c>
      <c r="F742" s="46" cm="1">
        <f t="array" ref="F742">SUM(IF((LEFT('2-1 采购订单物料明细表报表导出'!$K:$K,7)=F$1)*('2-1 采购订单物料明细表报表导出'!$D:$D=$A742),'2-1 采购订单物料明细表报表导出'!$H:$H,0))</f>
        <v>0</v>
      </c>
      <c r="G742" s="46" cm="1">
        <f t="array" ref="G742">SUM(IF((LEFT('2-1 采购订单物料明细表报表导出'!$K:$K,7)=G$1)*('2-1 采购订单物料明细表报表导出'!$D:$D=$A742),'2-1 采购订单物料明细表报表导出'!$H:$H,0))</f>
        <v>0</v>
      </c>
      <c r="H742" s="46" cm="1">
        <f t="array" ref="H742">SUM(IF((LEFT('2-1 采购订单物料明细表报表导出'!$K:$K,7)=H$1)*('2-1 采购订单物料明细表报表导出'!$D:$D=$A742),'2-1 采购订单物料明细表报表导出'!$H:$H,0))</f>
        <v>0</v>
      </c>
      <c r="I742" s="46" cm="1">
        <f t="array" ref="I742">SUM(IF((LEFT('2-1 采购订单物料明细表报表导出'!$K:$K,7)=I$1)*('2-1 采购订单物料明细表报表导出'!$D:$D=$A742),'2-1 采购订单物料明细表报表导出'!$H:$H,0))</f>
        <v>0</v>
      </c>
      <c r="J742" s="46" cm="1">
        <f t="array" ref="J742">SUM(IF((LEFT('2-1 采购订单物料明细表报表导出'!$K:$K,7)=J$1)*('2-1 采购订单物料明细表报表导出'!$D:$D=$A742),'2-1 采购订单物料明细表报表导出'!$H:$H,0))</f>
        <v>0</v>
      </c>
      <c r="K742" s="46" cm="1">
        <f t="array" ref="K742">SUM(IF((LEFT('2-1 采购订单物料明细表报表导出'!$K:$K,7)=K$1)*('2-1 采购订单物料明细表报表导出'!$D:$D=$A742),'2-1 采购订单物料明细表报表导出'!$H:$H,0))</f>
        <v>0</v>
      </c>
      <c r="L742" s="46" cm="1">
        <f t="array" ref="L742">SUM(IF((LEFT('2-1 采购订单物料明细表报表导出'!$K:$K,7)=L$1)*('2-1 采购订单物料明细表报表导出'!$D:$D=$A742),'2-1 采购订单物料明细表报表导出'!$H:$H,0))</f>
        <v>0</v>
      </c>
      <c r="M742" s="46" cm="1">
        <f t="array" ref="M742">SUM(IF((LEFT('2-1 采购订单物料明细表报表导出'!$K:$K,7)=M$1)*('2-1 采购订单物料明细表报表导出'!$D:$D=$A742),'2-1 采购订单物料明细表报表导出'!$H:$H,0))</f>
        <v>0</v>
      </c>
      <c r="N742" s="46" cm="1">
        <f t="array" ref="N742">SUM(IF((LEFT('2-1 采购订单物料明细表报表导出'!$K:$K,7)=N$1)*('2-1 采购订单物料明细表报表导出'!$D:$D=$A742),'2-1 采购订单物料明细表报表导出'!$H:$H,0))</f>
        <v>0</v>
      </c>
      <c r="O742" s="46" cm="1">
        <f t="array" ref="O742">SUM(IF((LEFT('2-1 采购订单物料明细表报表导出'!$K:$K,7)=O$1)*('2-1 采购订单物料明细表报表导出'!$D:$D=$A742),'2-1 采购订单物料明细表报表导出'!$H:$H,0))</f>
        <v>0</v>
      </c>
    </row>
    <row r="743" ht="28.5" spans="1:15">
      <c r="A743" s="49" t="s">
        <v>4145</v>
      </c>
      <c r="B743" s="50" t="s">
        <v>1784</v>
      </c>
      <c r="C743" s="51" t="s">
        <v>1785</v>
      </c>
      <c r="D743" s="46" cm="1">
        <f t="array" ref="D743">SUM(IF((LEFT('2-1 采购订单物料明细表报表导出'!$K:$K,7)=D$1)*('2-1 采购订单物料明细表报表导出'!$D:$D=$A743),'2-1 采购订单物料明细表报表导出'!$H:$H,0))</f>
        <v>0</v>
      </c>
      <c r="E743" s="46" cm="1">
        <f t="array" ref="E743">SUM(IF((LEFT('2-1 采购订单物料明细表报表导出'!$K:$K,7)=E$1)*('2-1 采购订单物料明细表报表导出'!$D:$D=$A743),'2-1 采购订单物料明细表报表导出'!$H:$H,0))</f>
        <v>0</v>
      </c>
      <c r="F743" s="46" cm="1">
        <f t="array" ref="F743">SUM(IF((LEFT('2-1 采购订单物料明细表报表导出'!$K:$K,7)=F$1)*('2-1 采购订单物料明细表报表导出'!$D:$D=$A743),'2-1 采购订单物料明细表报表导出'!$H:$H,0))</f>
        <v>0</v>
      </c>
      <c r="G743" s="46" cm="1">
        <f t="array" ref="G743">SUM(IF((LEFT('2-1 采购订单物料明细表报表导出'!$K:$K,7)=G$1)*('2-1 采购订单物料明细表报表导出'!$D:$D=$A743),'2-1 采购订单物料明细表报表导出'!$H:$H,0))</f>
        <v>0</v>
      </c>
      <c r="H743" s="46" cm="1">
        <f t="array" ref="H743">SUM(IF((LEFT('2-1 采购订单物料明细表报表导出'!$K:$K,7)=H$1)*('2-1 采购订单物料明细表报表导出'!$D:$D=$A743),'2-1 采购订单物料明细表报表导出'!$H:$H,0))</f>
        <v>0</v>
      </c>
      <c r="I743" s="46" cm="1">
        <f t="array" ref="I743">SUM(IF((LEFT('2-1 采购订单物料明细表报表导出'!$K:$K,7)=I$1)*('2-1 采购订单物料明细表报表导出'!$D:$D=$A743),'2-1 采购订单物料明细表报表导出'!$H:$H,0))</f>
        <v>0</v>
      </c>
      <c r="J743" s="46" cm="1">
        <f t="array" ref="J743">SUM(IF((LEFT('2-1 采购订单物料明细表报表导出'!$K:$K,7)=J$1)*('2-1 采购订单物料明细表报表导出'!$D:$D=$A743),'2-1 采购订单物料明细表报表导出'!$H:$H,0))</f>
        <v>0</v>
      </c>
      <c r="K743" s="46" cm="1">
        <f t="array" ref="K743">SUM(IF((LEFT('2-1 采购订单物料明细表报表导出'!$K:$K,7)=K$1)*('2-1 采购订单物料明细表报表导出'!$D:$D=$A743),'2-1 采购订单物料明细表报表导出'!$H:$H,0))</f>
        <v>0</v>
      </c>
      <c r="L743" s="46" cm="1">
        <f t="array" ref="L743">SUM(IF((LEFT('2-1 采购订单物料明细表报表导出'!$K:$K,7)=L$1)*('2-1 采购订单物料明细表报表导出'!$D:$D=$A743),'2-1 采购订单物料明细表报表导出'!$H:$H,0))</f>
        <v>0</v>
      </c>
      <c r="M743" s="46" cm="1">
        <f t="array" ref="M743">SUM(IF((LEFT('2-1 采购订单物料明细表报表导出'!$K:$K,7)=M$1)*('2-1 采购订单物料明细表报表导出'!$D:$D=$A743),'2-1 采购订单物料明细表报表导出'!$H:$H,0))</f>
        <v>0</v>
      </c>
      <c r="N743" s="46" cm="1">
        <f t="array" ref="N743">SUM(IF((LEFT('2-1 采购订单物料明细表报表导出'!$K:$K,7)=N$1)*('2-1 采购订单物料明细表报表导出'!$D:$D=$A743),'2-1 采购订单物料明细表报表导出'!$H:$H,0))</f>
        <v>0</v>
      </c>
      <c r="O743" s="46" cm="1">
        <f t="array" ref="O743">SUM(IF((LEFT('2-1 采购订单物料明细表报表导出'!$K:$K,7)=O$1)*('2-1 采购订单物料明细表报表导出'!$D:$D=$A743),'2-1 采购订单物料明细表报表导出'!$H:$H,0))</f>
        <v>0</v>
      </c>
    </row>
    <row r="744" ht="16.5" spans="1:15">
      <c r="A744" s="49" t="s">
        <v>4146</v>
      </c>
      <c r="B744" s="50" t="s">
        <v>1784</v>
      </c>
      <c r="C744" s="51" t="s">
        <v>1785</v>
      </c>
      <c r="D744" s="46" cm="1">
        <f t="array" ref="D744">SUM(IF((LEFT('2-1 采购订单物料明细表报表导出'!$K:$K,7)=D$1)*('2-1 采购订单物料明细表报表导出'!$D:$D=$A744),'2-1 采购订单物料明细表报表导出'!$H:$H,0))</f>
        <v>0</v>
      </c>
      <c r="E744" s="46" cm="1">
        <f t="array" ref="E744">SUM(IF((LEFT('2-1 采购订单物料明细表报表导出'!$K:$K,7)=E$1)*('2-1 采购订单物料明细表报表导出'!$D:$D=$A744),'2-1 采购订单物料明细表报表导出'!$H:$H,0))</f>
        <v>0</v>
      </c>
      <c r="F744" s="46" cm="1">
        <f t="array" ref="F744">SUM(IF((LEFT('2-1 采购订单物料明细表报表导出'!$K:$K,7)=F$1)*('2-1 采购订单物料明细表报表导出'!$D:$D=$A744),'2-1 采购订单物料明细表报表导出'!$H:$H,0))</f>
        <v>0</v>
      </c>
      <c r="G744" s="46" cm="1">
        <f t="array" ref="G744">SUM(IF((LEFT('2-1 采购订单物料明细表报表导出'!$K:$K,7)=G$1)*('2-1 采购订单物料明细表报表导出'!$D:$D=$A744),'2-1 采购订单物料明细表报表导出'!$H:$H,0))</f>
        <v>0</v>
      </c>
      <c r="H744" s="46" cm="1">
        <f t="array" ref="H744">SUM(IF((LEFT('2-1 采购订单物料明细表报表导出'!$K:$K,7)=H$1)*('2-1 采购订单物料明细表报表导出'!$D:$D=$A744),'2-1 采购订单物料明细表报表导出'!$H:$H,0))</f>
        <v>0</v>
      </c>
      <c r="I744" s="46" cm="1">
        <f t="array" ref="I744">SUM(IF((LEFT('2-1 采购订单物料明细表报表导出'!$K:$K,7)=I$1)*('2-1 采购订单物料明细表报表导出'!$D:$D=$A744),'2-1 采购订单物料明细表报表导出'!$H:$H,0))</f>
        <v>0</v>
      </c>
      <c r="J744" s="46" cm="1">
        <f t="array" ref="J744">SUM(IF((LEFT('2-1 采购订单物料明细表报表导出'!$K:$K,7)=J$1)*('2-1 采购订单物料明细表报表导出'!$D:$D=$A744),'2-1 采购订单物料明细表报表导出'!$H:$H,0))</f>
        <v>0</v>
      </c>
      <c r="K744" s="46" cm="1">
        <f t="array" ref="K744">SUM(IF((LEFT('2-1 采购订单物料明细表报表导出'!$K:$K,7)=K$1)*('2-1 采购订单物料明细表报表导出'!$D:$D=$A744),'2-1 采购订单物料明细表报表导出'!$H:$H,0))</f>
        <v>0</v>
      </c>
      <c r="L744" s="46" cm="1">
        <f t="array" ref="L744">SUM(IF((LEFT('2-1 采购订单物料明细表报表导出'!$K:$K,7)=L$1)*('2-1 采购订单物料明细表报表导出'!$D:$D=$A744),'2-1 采购订单物料明细表报表导出'!$H:$H,0))</f>
        <v>0</v>
      </c>
      <c r="M744" s="46" cm="1">
        <f t="array" ref="M744">SUM(IF((LEFT('2-1 采购订单物料明细表报表导出'!$K:$K,7)=M$1)*('2-1 采购订单物料明细表报表导出'!$D:$D=$A744),'2-1 采购订单物料明细表报表导出'!$H:$H,0))</f>
        <v>0</v>
      </c>
      <c r="N744" s="46" cm="1">
        <f t="array" ref="N744">SUM(IF((LEFT('2-1 采购订单物料明细表报表导出'!$K:$K,7)=N$1)*('2-1 采购订单物料明细表报表导出'!$D:$D=$A744),'2-1 采购订单物料明细表报表导出'!$H:$H,0))</f>
        <v>0</v>
      </c>
      <c r="O744" s="46" cm="1">
        <f t="array" ref="O744">SUM(IF((LEFT('2-1 采购订单物料明细表报表导出'!$K:$K,7)=O$1)*('2-1 采购订单物料明细表报表导出'!$D:$D=$A744),'2-1 采购订单物料明细表报表导出'!$H:$H,0))</f>
        <v>0</v>
      </c>
    </row>
    <row r="745" ht="16.5" spans="1:15">
      <c r="A745" s="49" t="s">
        <v>4147</v>
      </c>
      <c r="B745" s="50" t="s">
        <v>1784</v>
      </c>
      <c r="C745" s="51" t="s">
        <v>1785</v>
      </c>
      <c r="D745" s="46" cm="1">
        <f t="array" ref="D745">SUM(IF((LEFT('2-1 采购订单物料明细表报表导出'!$K:$K,7)=D$1)*('2-1 采购订单物料明细表报表导出'!$D:$D=$A745),'2-1 采购订单物料明细表报表导出'!$H:$H,0))</f>
        <v>0</v>
      </c>
      <c r="E745" s="46" cm="1">
        <f t="array" ref="E745">SUM(IF((LEFT('2-1 采购订单物料明细表报表导出'!$K:$K,7)=E$1)*('2-1 采购订单物料明细表报表导出'!$D:$D=$A745),'2-1 采购订单物料明细表报表导出'!$H:$H,0))</f>
        <v>0</v>
      </c>
      <c r="F745" s="46" cm="1">
        <f t="array" ref="F745">SUM(IF((LEFT('2-1 采购订单物料明细表报表导出'!$K:$K,7)=F$1)*('2-1 采购订单物料明细表报表导出'!$D:$D=$A745),'2-1 采购订单物料明细表报表导出'!$H:$H,0))</f>
        <v>0</v>
      </c>
      <c r="G745" s="46" cm="1">
        <f t="array" ref="G745">SUM(IF((LEFT('2-1 采购订单物料明细表报表导出'!$K:$K,7)=G$1)*('2-1 采购订单物料明细表报表导出'!$D:$D=$A745),'2-1 采购订单物料明细表报表导出'!$H:$H,0))</f>
        <v>0</v>
      </c>
      <c r="H745" s="46" cm="1">
        <f t="array" ref="H745">SUM(IF((LEFT('2-1 采购订单物料明细表报表导出'!$K:$K,7)=H$1)*('2-1 采购订单物料明细表报表导出'!$D:$D=$A745),'2-1 采购订单物料明细表报表导出'!$H:$H,0))</f>
        <v>0</v>
      </c>
      <c r="I745" s="46" cm="1">
        <f t="array" ref="I745">SUM(IF((LEFT('2-1 采购订单物料明细表报表导出'!$K:$K,7)=I$1)*('2-1 采购订单物料明细表报表导出'!$D:$D=$A745),'2-1 采购订单物料明细表报表导出'!$H:$H,0))</f>
        <v>0</v>
      </c>
      <c r="J745" s="46" cm="1">
        <f t="array" ref="J745">SUM(IF((LEFT('2-1 采购订单物料明细表报表导出'!$K:$K,7)=J$1)*('2-1 采购订单物料明细表报表导出'!$D:$D=$A745),'2-1 采购订单物料明细表报表导出'!$H:$H,0))</f>
        <v>0</v>
      </c>
      <c r="K745" s="46" cm="1">
        <f t="array" ref="K745">SUM(IF((LEFT('2-1 采购订单物料明细表报表导出'!$K:$K,7)=K$1)*('2-1 采购订单物料明细表报表导出'!$D:$D=$A745),'2-1 采购订单物料明细表报表导出'!$H:$H,0))</f>
        <v>0</v>
      </c>
      <c r="L745" s="46" cm="1">
        <f t="array" ref="L745">SUM(IF((LEFT('2-1 采购订单物料明细表报表导出'!$K:$K,7)=L$1)*('2-1 采购订单物料明细表报表导出'!$D:$D=$A745),'2-1 采购订单物料明细表报表导出'!$H:$H,0))</f>
        <v>0</v>
      </c>
      <c r="M745" s="46" cm="1">
        <f t="array" ref="M745">SUM(IF((LEFT('2-1 采购订单物料明细表报表导出'!$K:$K,7)=M$1)*('2-1 采购订单物料明细表报表导出'!$D:$D=$A745),'2-1 采购订单物料明细表报表导出'!$H:$H,0))</f>
        <v>0</v>
      </c>
      <c r="N745" s="46" cm="1">
        <f t="array" ref="N745">SUM(IF((LEFT('2-1 采购订单物料明细表报表导出'!$K:$K,7)=N$1)*('2-1 采购订单物料明细表报表导出'!$D:$D=$A745),'2-1 采购订单物料明细表报表导出'!$H:$H,0))</f>
        <v>0</v>
      </c>
      <c r="O745" s="46" cm="1">
        <f t="array" ref="O745">SUM(IF((LEFT('2-1 采购订单物料明细表报表导出'!$K:$K,7)=O$1)*('2-1 采购订单物料明细表报表导出'!$D:$D=$A745),'2-1 采购订单物料明细表报表导出'!$H:$H,0))</f>
        <v>0</v>
      </c>
    </row>
    <row r="746" ht="16.5" spans="1:15">
      <c r="A746" s="49" t="s">
        <v>4148</v>
      </c>
      <c r="B746" s="50" t="s">
        <v>1784</v>
      </c>
      <c r="C746" s="51" t="s">
        <v>1785</v>
      </c>
      <c r="D746" s="46" cm="1">
        <f t="array" ref="D746">SUM(IF((LEFT('2-1 采购订单物料明细表报表导出'!$K:$K,7)=D$1)*('2-1 采购订单物料明细表报表导出'!$D:$D=$A746),'2-1 采购订单物料明细表报表导出'!$H:$H,0))</f>
        <v>0</v>
      </c>
      <c r="E746" s="46" cm="1">
        <f t="array" ref="E746">SUM(IF((LEFT('2-1 采购订单物料明细表报表导出'!$K:$K,7)=E$1)*('2-1 采购订单物料明细表报表导出'!$D:$D=$A746),'2-1 采购订单物料明细表报表导出'!$H:$H,0))</f>
        <v>0</v>
      </c>
      <c r="F746" s="46" cm="1">
        <f t="array" ref="F746">SUM(IF((LEFT('2-1 采购订单物料明细表报表导出'!$K:$K,7)=F$1)*('2-1 采购订单物料明细表报表导出'!$D:$D=$A746),'2-1 采购订单物料明细表报表导出'!$H:$H,0))</f>
        <v>0</v>
      </c>
      <c r="G746" s="46" cm="1">
        <f t="array" ref="G746">SUM(IF((LEFT('2-1 采购订单物料明细表报表导出'!$K:$K,7)=G$1)*('2-1 采购订单物料明细表报表导出'!$D:$D=$A746),'2-1 采购订单物料明细表报表导出'!$H:$H,0))</f>
        <v>0</v>
      </c>
      <c r="H746" s="46" cm="1">
        <f t="array" ref="H746">SUM(IF((LEFT('2-1 采购订单物料明细表报表导出'!$K:$K,7)=H$1)*('2-1 采购订单物料明细表报表导出'!$D:$D=$A746),'2-1 采购订单物料明细表报表导出'!$H:$H,0))</f>
        <v>0</v>
      </c>
      <c r="I746" s="46" cm="1">
        <f t="array" ref="I746">SUM(IF((LEFT('2-1 采购订单物料明细表报表导出'!$K:$K,7)=I$1)*('2-1 采购订单物料明细表报表导出'!$D:$D=$A746),'2-1 采购订单物料明细表报表导出'!$H:$H,0))</f>
        <v>0</v>
      </c>
      <c r="J746" s="46" cm="1">
        <f t="array" ref="J746">SUM(IF((LEFT('2-1 采购订单物料明细表报表导出'!$K:$K,7)=J$1)*('2-1 采购订单物料明细表报表导出'!$D:$D=$A746),'2-1 采购订单物料明细表报表导出'!$H:$H,0))</f>
        <v>0</v>
      </c>
      <c r="K746" s="46" cm="1">
        <f t="array" ref="K746">SUM(IF((LEFT('2-1 采购订单物料明细表报表导出'!$K:$K,7)=K$1)*('2-1 采购订单物料明细表报表导出'!$D:$D=$A746),'2-1 采购订单物料明细表报表导出'!$H:$H,0))</f>
        <v>0</v>
      </c>
      <c r="L746" s="46" cm="1">
        <f t="array" ref="L746">SUM(IF((LEFT('2-1 采购订单物料明细表报表导出'!$K:$K,7)=L$1)*('2-1 采购订单物料明细表报表导出'!$D:$D=$A746),'2-1 采购订单物料明细表报表导出'!$H:$H,0))</f>
        <v>0</v>
      </c>
      <c r="M746" s="46" cm="1">
        <f t="array" ref="M746">SUM(IF((LEFT('2-1 采购订单物料明细表报表导出'!$K:$K,7)=M$1)*('2-1 采购订单物料明细表报表导出'!$D:$D=$A746),'2-1 采购订单物料明细表报表导出'!$H:$H,0))</f>
        <v>0</v>
      </c>
      <c r="N746" s="46" cm="1">
        <f t="array" ref="N746">SUM(IF((LEFT('2-1 采购订单物料明细表报表导出'!$K:$K,7)=N$1)*('2-1 采购订单物料明细表报表导出'!$D:$D=$A746),'2-1 采购订单物料明细表报表导出'!$H:$H,0))</f>
        <v>0</v>
      </c>
      <c r="O746" s="46" cm="1">
        <f t="array" ref="O746">SUM(IF((LEFT('2-1 采购订单物料明细表报表导出'!$K:$K,7)=O$1)*('2-1 采购订单物料明细表报表导出'!$D:$D=$A746),'2-1 采购订单物料明细表报表导出'!$H:$H,0))</f>
        <v>0</v>
      </c>
    </row>
    <row r="747" ht="16.5" spans="1:15">
      <c r="A747" s="49" t="s">
        <v>4149</v>
      </c>
      <c r="B747" s="50" t="s">
        <v>1784</v>
      </c>
      <c r="C747" s="51" t="s">
        <v>1785</v>
      </c>
      <c r="D747" s="46" cm="1">
        <f t="array" ref="D747">SUM(IF((LEFT('2-1 采购订单物料明细表报表导出'!$K:$K,7)=D$1)*('2-1 采购订单物料明细表报表导出'!$D:$D=$A747),'2-1 采购订单物料明细表报表导出'!$H:$H,0))</f>
        <v>0</v>
      </c>
      <c r="E747" s="46" cm="1">
        <f t="array" ref="E747">SUM(IF((LEFT('2-1 采购订单物料明细表报表导出'!$K:$K,7)=E$1)*('2-1 采购订单物料明细表报表导出'!$D:$D=$A747),'2-1 采购订单物料明细表报表导出'!$H:$H,0))</f>
        <v>0</v>
      </c>
      <c r="F747" s="46" cm="1">
        <f t="array" ref="F747">SUM(IF((LEFT('2-1 采购订单物料明细表报表导出'!$K:$K,7)=F$1)*('2-1 采购订单物料明细表报表导出'!$D:$D=$A747),'2-1 采购订单物料明细表报表导出'!$H:$H,0))</f>
        <v>0</v>
      </c>
      <c r="G747" s="46" cm="1">
        <f t="array" ref="G747">SUM(IF((LEFT('2-1 采购订单物料明细表报表导出'!$K:$K,7)=G$1)*('2-1 采购订单物料明细表报表导出'!$D:$D=$A747),'2-1 采购订单物料明细表报表导出'!$H:$H,0))</f>
        <v>0</v>
      </c>
      <c r="H747" s="46" cm="1">
        <f t="array" ref="H747">SUM(IF((LEFT('2-1 采购订单物料明细表报表导出'!$K:$K,7)=H$1)*('2-1 采购订单物料明细表报表导出'!$D:$D=$A747),'2-1 采购订单物料明细表报表导出'!$H:$H,0))</f>
        <v>0</v>
      </c>
      <c r="I747" s="46" cm="1">
        <f t="array" ref="I747">SUM(IF((LEFT('2-1 采购订单物料明细表报表导出'!$K:$K,7)=I$1)*('2-1 采购订单物料明细表报表导出'!$D:$D=$A747),'2-1 采购订单物料明细表报表导出'!$H:$H,0))</f>
        <v>0</v>
      </c>
      <c r="J747" s="46" cm="1">
        <f t="array" ref="J747">SUM(IF((LEFT('2-1 采购订单物料明细表报表导出'!$K:$K,7)=J$1)*('2-1 采购订单物料明细表报表导出'!$D:$D=$A747),'2-1 采购订单物料明细表报表导出'!$H:$H,0))</f>
        <v>0</v>
      </c>
      <c r="K747" s="46" cm="1">
        <f t="array" ref="K747">SUM(IF((LEFT('2-1 采购订单物料明细表报表导出'!$K:$K,7)=K$1)*('2-1 采购订单物料明细表报表导出'!$D:$D=$A747),'2-1 采购订单物料明细表报表导出'!$H:$H,0))</f>
        <v>0</v>
      </c>
      <c r="L747" s="46" cm="1">
        <f t="array" ref="L747">SUM(IF((LEFT('2-1 采购订单物料明细表报表导出'!$K:$K,7)=L$1)*('2-1 采购订单物料明细表报表导出'!$D:$D=$A747),'2-1 采购订单物料明细表报表导出'!$H:$H,0))</f>
        <v>0</v>
      </c>
      <c r="M747" s="46" cm="1">
        <f t="array" ref="M747">SUM(IF((LEFT('2-1 采购订单物料明细表报表导出'!$K:$K,7)=M$1)*('2-1 采购订单物料明细表报表导出'!$D:$D=$A747),'2-1 采购订单物料明细表报表导出'!$H:$H,0))</f>
        <v>0</v>
      </c>
      <c r="N747" s="46" cm="1">
        <f t="array" ref="N747">SUM(IF((LEFT('2-1 采购订单物料明细表报表导出'!$K:$K,7)=N$1)*('2-1 采购订单物料明细表报表导出'!$D:$D=$A747),'2-1 采购订单物料明细表报表导出'!$H:$H,0))</f>
        <v>0</v>
      </c>
      <c r="O747" s="46" cm="1">
        <f t="array" ref="O747">SUM(IF((LEFT('2-1 采购订单物料明细表报表导出'!$K:$K,7)=O$1)*('2-1 采购订单物料明细表报表导出'!$D:$D=$A747),'2-1 采购订单物料明细表报表导出'!$H:$H,0))</f>
        <v>0</v>
      </c>
    </row>
    <row r="748" ht="28.5" spans="1:15">
      <c r="A748" s="49" t="s">
        <v>4150</v>
      </c>
      <c r="B748" s="50" t="s">
        <v>1784</v>
      </c>
      <c r="C748" s="51" t="s">
        <v>1785</v>
      </c>
      <c r="D748" s="46" cm="1">
        <f t="array" ref="D748">SUM(IF((LEFT('2-1 采购订单物料明细表报表导出'!$K:$K,7)=D$1)*('2-1 采购订单物料明细表报表导出'!$D:$D=$A748),'2-1 采购订单物料明细表报表导出'!$H:$H,0))</f>
        <v>0</v>
      </c>
      <c r="E748" s="46" cm="1">
        <f t="array" ref="E748">SUM(IF((LEFT('2-1 采购订单物料明细表报表导出'!$K:$K,7)=E$1)*('2-1 采购订单物料明细表报表导出'!$D:$D=$A748),'2-1 采购订单物料明细表报表导出'!$H:$H,0))</f>
        <v>0</v>
      </c>
      <c r="F748" s="46" cm="1">
        <f t="array" ref="F748">SUM(IF((LEFT('2-1 采购订单物料明细表报表导出'!$K:$K,7)=F$1)*('2-1 采购订单物料明细表报表导出'!$D:$D=$A748),'2-1 采购订单物料明细表报表导出'!$H:$H,0))</f>
        <v>0</v>
      </c>
      <c r="G748" s="46" cm="1">
        <f t="array" ref="G748">SUM(IF((LEFT('2-1 采购订单物料明细表报表导出'!$K:$K,7)=G$1)*('2-1 采购订单物料明细表报表导出'!$D:$D=$A748),'2-1 采购订单物料明细表报表导出'!$H:$H,0))</f>
        <v>0</v>
      </c>
      <c r="H748" s="46" cm="1">
        <f t="array" ref="H748">SUM(IF((LEFT('2-1 采购订单物料明细表报表导出'!$K:$K,7)=H$1)*('2-1 采购订单物料明细表报表导出'!$D:$D=$A748),'2-1 采购订单物料明细表报表导出'!$H:$H,0))</f>
        <v>0</v>
      </c>
      <c r="I748" s="46" cm="1">
        <f t="array" ref="I748">SUM(IF((LEFT('2-1 采购订单物料明细表报表导出'!$K:$K,7)=I$1)*('2-1 采购订单物料明细表报表导出'!$D:$D=$A748),'2-1 采购订单物料明细表报表导出'!$H:$H,0))</f>
        <v>0</v>
      </c>
      <c r="J748" s="46" cm="1">
        <f t="array" ref="J748">SUM(IF((LEFT('2-1 采购订单物料明细表报表导出'!$K:$K,7)=J$1)*('2-1 采购订单物料明细表报表导出'!$D:$D=$A748),'2-1 采购订单物料明细表报表导出'!$H:$H,0))</f>
        <v>0</v>
      </c>
      <c r="K748" s="46" cm="1">
        <f t="array" ref="K748">SUM(IF((LEFT('2-1 采购订单物料明细表报表导出'!$K:$K,7)=K$1)*('2-1 采购订单物料明细表报表导出'!$D:$D=$A748),'2-1 采购订单物料明细表报表导出'!$H:$H,0))</f>
        <v>0</v>
      </c>
      <c r="L748" s="46" cm="1">
        <f t="array" ref="L748">SUM(IF((LEFT('2-1 采购订单物料明细表报表导出'!$K:$K,7)=L$1)*('2-1 采购订单物料明细表报表导出'!$D:$D=$A748),'2-1 采购订单物料明细表报表导出'!$H:$H,0))</f>
        <v>0</v>
      </c>
      <c r="M748" s="46" cm="1">
        <f t="array" ref="M748">SUM(IF((LEFT('2-1 采购订单物料明细表报表导出'!$K:$K,7)=M$1)*('2-1 采购订单物料明细表报表导出'!$D:$D=$A748),'2-1 采购订单物料明细表报表导出'!$H:$H,0))</f>
        <v>0</v>
      </c>
      <c r="N748" s="46" cm="1">
        <f t="array" ref="N748">SUM(IF((LEFT('2-1 采购订单物料明细表报表导出'!$K:$K,7)=N$1)*('2-1 采购订单物料明细表报表导出'!$D:$D=$A748),'2-1 采购订单物料明细表报表导出'!$H:$H,0))</f>
        <v>0</v>
      </c>
      <c r="O748" s="46" cm="1">
        <f t="array" ref="O748">SUM(IF((LEFT('2-1 采购订单物料明细表报表导出'!$K:$K,7)=O$1)*('2-1 采购订单物料明细表报表导出'!$D:$D=$A748),'2-1 采购订单物料明细表报表导出'!$H:$H,0))</f>
        <v>0</v>
      </c>
    </row>
    <row r="749" ht="28.5" spans="1:15">
      <c r="A749" s="49" t="s">
        <v>4151</v>
      </c>
      <c r="B749" s="50" t="s">
        <v>1784</v>
      </c>
      <c r="C749" s="51" t="s">
        <v>1785</v>
      </c>
      <c r="D749" s="46" cm="1">
        <f t="array" ref="D749">SUM(IF((LEFT('2-1 采购订单物料明细表报表导出'!$K:$K,7)=D$1)*('2-1 采购订单物料明细表报表导出'!$D:$D=$A749),'2-1 采购订单物料明细表报表导出'!$H:$H,0))</f>
        <v>0</v>
      </c>
      <c r="E749" s="46" cm="1">
        <f t="array" ref="E749">SUM(IF((LEFT('2-1 采购订单物料明细表报表导出'!$K:$K,7)=E$1)*('2-1 采购订单物料明细表报表导出'!$D:$D=$A749),'2-1 采购订单物料明细表报表导出'!$H:$H,0))</f>
        <v>0</v>
      </c>
      <c r="F749" s="46" cm="1">
        <f t="array" ref="F749">SUM(IF((LEFT('2-1 采购订单物料明细表报表导出'!$K:$K,7)=F$1)*('2-1 采购订单物料明细表报表导出'!$D:$D=$A749),'2-1 采购订单物料明细表报表导出'!$H:$H,0))</f>
        <v>0</v>
      </c>
      <c r="G749" s="46" cm="1">
        <f t="array" ref="G749">SUM(IF((LEFT('2-1 采购订单物料明细表报表导出'!$K:$K,7)=G$1)*('2-1 采购订单物料明细表报表导出'!$D:$D=$A749),'2-1 采购订单物料明细表报表导出'!$H:$H,0))</f>
        <v>0</v>
      </c>
      <c r="H749" s="46" cm="1">
        <f t="array" ref="H749">SUM(IF((LEFT('2-1 采购订单物料明细表报表导出'!$K:$K,7)=H$1)*('2-1 采购订单物料明细表报表导出'!$D:$D=$A749),'2-1 采购订单物料明细表报表导出'!$H:$H,0))</f>
        <v>0</v>
      </c>
      <c r="I749" s="46" cm="1">
        <f t="array" ref="I749">SUM(IF((LEFT('2-1 采购订单物料明细表报表导出'!$K:$K,7)=I$1)*('2-1 采购订单物料明细表报表导出'!$D:$D=$A749),'2-1 采购订单物料明细表报表导出'!$H:$H,0))</f>
        <v>0</v>
      </c>
      <c r="J749" s="46" cm="1">
        <f t="array" ref="J749">SUM(IF((LEFT('2-1 采购订单物料明细表报表导出'!$K:$K,7)=J$1)*('2-1 采购订单物料明细表报表导出'!$D:$D=$A749),'2-1 采购订单物料明细表报表导出'!$H:$H,0))</f>
        <v>0</v>
      </c>
      <c r="K749" s="46" cm="1">
        <f t="array" ref="K749">SUM(IF((LEFT('2-1 采购订单物料明细表报表导出'!$K:$K,7)=K$1)*('2-1 采购订单物料明细表报表导出'!$D:$D=$A749),'2-1 采购订单物料明细表报表导出'!$H:$H,0))</f>
        <v>0</v>
      </c>
      <c r="L749" s="46" cm="1">
        <f t="array" ref="L749">SUM(IF((LEFT('2-1 采购订单物料明细表报表导出'!$K:$K,7)=L$1)*('2-1 采购订单物料明细表报表导出'!$D:$D=$A749),'2-1 采购订单物料明细表报表导出'!$H:$H,0))</f>
        <v>0</v>
      </c>
      <c r="M749" s="46" cm="1">
        <f t="array" ref="M749">SUM(IF((LEFT('2-1 采购订单物料明细表报表导出'!$K:$K,7)=M$1)*('2-1 采购订单物料明细表报表导出'!$D:$D=$A749),'2-1 采购订单物料明细表报表导出'!$H:$H,0))</f>
        <v>0</v>
      </c>
      <c r="N749" s="46" cm="1">
        <f t="array" ref="N749">SUM(IF((LEFT('2-1 采购订单物料明细表报表导出'!$K:$K,7)=N$1)*('2-1 采购订单物料明细表报表导出'!$D:$D=$A749),'2-1 采购订单物料明细表报表导出'!$H:$H,0))</f>
        <v>0</v>
      </c>
      <c r="O749" s="46" cm="1">
        <f t="array" ref="O749">SUM(IF((LEFT('2-1 采购订单物料明细表报表导出'!$K:$K,7)=O$1)*('2-1 采购订单物料明细表报表导出'!$D:$D=$A749),'2-1 采购订单物料明细表报表导出'!$H:$H,0))</f>
        <v>0</v>
      </c>
    </row>
    <row r="750" ht="16.5" spans="1:15">
      <c r="A750" s="17" t="s">
        <v>4152</v>
      </c>
      <c r="B750" s="47" t="s">
        <v>1946</v>
      </c>
      <c r="C750" s="48" t="s">
        <v>1947</v>
      </c>
      <c r="D750" s="46" cm="1">
        <f t="array" ref="D750">SUM(IF((LEFT('2-1 采购订单物料明细表报表导出'!$K:$K,7)=D$1)*('2-1 采购订单物料明细表报表导出'!$D:$D=$A750),'2-1 采购订单物料明细表报表导出'!$H:$H,0))</f>
        <v>0</v>
      </c>
      <c r="E750" s="46" cm="1">
        <f t="array" ref="E750">SUM(IF((LEFT('2-1 采购订单物料明细表报表导出'!$K:$K,7)=E$1)*('2-1 采购订单物料明细表报表导出'!$D:$D=$A750),'2-1 采购订单物料明细表报表导出'!$H:$H,0))</f>
        <v>0</v>
      </c>
      <c r="F750" s="46" cm="1">
        <f t="array" ref="F750">SUM(IF((LEFT('2-1 采购订单物料明细表报表导出'!$K:$K,7)=F$1)*('2-1 采购订单物料明细表报表导出'!$D:$D=$A750),'2-1 采购订单物料明细表报表导出'!$H:$H,0))</f>
        <v>0</v>
      </c>
      <c r="G750" s="46" cm="1">
        <f t="array" ref="G750">SUM(IF((LEFT('2-1 采购订单物料明细表报表导出'!$K:$K,7)=G$1)*('2-1 采购订单物料明细表报表导出'!$D:$D=$A750),'2-1 采购订单物料明细表报表导出'!$H:$H,0))</f>
        <v>0</v>
      </c>
      <c r="H750" s="46" cm="1">
        <f t="array" ref="H750">SUM(IF((LEFT('2-1 采购订单物料明细表报表导出'!$K:$K,7)=H$1)*('2-1 采购订单物料明细表报表导出'!$D:$D=$A750),'2-1 采购订单物料明细表报表导出'!$H:$H,0))</f>
        <v>0</v>
      </c>
      <c r="I750" s="46" cm="1">
        <f t="array" ref="I750">SUM(IF((LEFT('2-1 采购订单物料明细表报表导出'!$K:$K,7)=I$1)*('2-1 采购订单物料明细表报表导出'!$D:$D=$A750),'2-1 采购订单物料明细表报表导出'!$H:$H,0))</f>
        <v>0</v>
      </c>
      <c r="J750" s="46" cm="1">
        <f t="array" ref="J750">SUM(IF((LEFT('2-1 采购订单物料明细表报表导出'!$K:$K,7)=J$1)*('2-1 采购订单物料明细表报表导出'!$D:$D=$A750),'2-1 采购订单物料明细表报表导出'!$H:$H,0))</f>
        <v>0</v>
      </c>
      <c r="K750" s="46" cm="1">
        <f t="array" ref="K750">SUM(IF((LEFT('2-1 采购订单物料明细表报表导出'!$K:$K,7)=K$1)*('2-1 采购订单物料明细表报表导出'!$D:$D=$A750),'2-1 采购订单物料明细表报表导出'!$H:$H,0))</f>
        <v>0</v>
      </c>
      <c r="L750" s="46" cm="1">
        <f t="array" ref="L750">SUM(IF((LEFT('2-1 采购订单物料明细表报表导出'!$K:$K,7)=L$1)*('2-1 采购订单物料明细表报表导出'!$D:$D=$A750),'2-1 采购订单物料明细表报表导出'!$H:$H,0))</f>
        <v>0</v>
      </c>
      <c r="M750" s="46" cm="1">
        <f t="array" ref="M750">SUM(IF((LEFT('2-1 采购订单物料明细表报表导出'!$K:$K,7)=M$1)*('2-1 采购订单物料明细表报表导出'!$D:$D=$A750),'2-1 采购订单物料明细表报表导出'!$H:$H,0))</f>
        <v>0</v>
      </c>
      <c r="N750" s="46" cm="1">
        <f t="array" ref="N750">SUM(IF((LEFT('2-1 采购订单物料明细表报表导出'!$K:$K,7)=N$1)*('2-1 采购订单物料明细表报表导出'!$D:$D=$A750),'2-1 采购订单物料明细表报表导出'!$H:$H,0))</f>
        <v>0</v>
      </c>
      <c r="O750" s="46" cm="1">
        <f t="array" ref="O750">SUM(IF((LEFT('2-1 采购订单物料明细表报表导出'!$K:$K,7)=O$1)*('2-1 采购订单物料明细表报表导出'!$D:$D=$A750),'2-1 采购订单物料明细表报表导出'!$H:$H,0))</f>
        <v>0</v>
      </c>
    </row>
    <row r="751" ht="16.5" spans="1:15">
      <c r="A751" s="17" t="s">
        <v>4153</v>
      </c>
      <c r="B751" s="47" t="s">
        <v>1946</v>
      </c>
      <c r="C751" s="48" t="s">
        <v>1947</v>
      </c>
      <c r="D751" s="46" cm="1">
        <f t="array" ref="D751">SUM(IF((LEFT('2-1 采购订单物料明细表报表导出'!$K:$K,7)=D$1)*('2-1 采购订单物料明细表报表导出'!$D:$D=$A751),'2-1 采购订单物料明细表报表导出'!$H:$H,0))</f>
        <v>0</v>
      </c>
      <c r="E751" s="46" cm="1">
        <f t="array" ref="E751">SUM(IF((LEFT('2-1 采购订单物料明细表报表导出'!$K:$K,7)=E$1)*('2-1 采购订单物料明细表报表导出'!$D:$D=$A751),'2-1 采购订单物料明细表报表导出'!$H:$H,0))</f>
        <v>0</v>
      </c>
      <c r="F751" s="46" cm="1">
        <f t="array" ref="F751">SUM(IF((LEFT('2-1 采购订单物料明细表报表导出'!$K:$K,7)=F$1)*('2-1 采购订单物料明细表报表导出'!$D:$D=$A751),'2-1 采购订单物料明细表报表导出'!$H:$H,0))</f>
        <v>0</v>
      </c>
      <c r="G751" s="46" cm="1">
        <f t="array" ref="G751">SUM(IF((LEFT('2-1 采购订单物料明细表报表导出'!$K:$K,7)=G$1)*('2-1 采购订单物料明细表报表导出'!$D:$D=$A751),'2-1 采购订单物料明细表报表导出'!$H:$H,0))</f>
        <v>0</v>
      </c>
      <c r="H751" s="46" cm="1">
        <f t="array" ref="H751">SUM(IF((LEFT('2-1 采购订单物料明细表报表导出'!$K:$K,7)=H$1)*('2-1 采购订单物料明细表报表导出'!$D:$D=$A751),'2-1 采购订单物料明细表报表导出'!$H:$H,0))</f>
        <v>0</v>
      </c>
      <c r="I751" s="46" cm="1">
        <f t="array" ref="I751">SUM(IF((LEFT('2-1 采购订单物料明细表报表导出'!$K:$K,7)=I$1)*('2-1 采购订单物料明细表报表导出'!$D:$D=$A751),'2-1 采购订单物料明细表报表导出'!$H:$H,0))</f>
        <v>0</v>
      </c>
      <c r="J751" s="46" cm="1">
        <f t="array" ref="J751">SUM(IF((LEFT('2-1 采购订单物料明细表报表导出'!$K:$K,7)=J$1)*('2-1 采购订单物料明细表报表导出'!$D:$D=$A751),'2-1 采购订单物料明细表报表导出'!$H:$H,0))</f>
        <v>0</v>
      </c>
      <c r="K751" s="46" cm="1">
        <f t="array" ref="K751">SUM(IF((LEFT('2-1 采购订单物料明细表报表导出'!$K:$K,7)=K$1)*('2-1 采购订单物料明细表报表导出'!$D:$D=$A751),'2-1 采购订单物料明细表报表导出'!$H:$H,0))</f>
        <v>0</v>
      </c>
      <c r="L751" s="46" cm="1">
        <f t="array" ref="L751">SUM(IF((LEFT('2-1 采购订单物料明细表报表导出'!$K:$K,7)=L$1)*('2-1 采购订单物料明细表报表导出'!$D:$D=$A751),'2-1 采购订单物料明细表报表导出'!$H:$H,0))</f>
        <v>0</v>
      </c>
      <c r="M751" s="46" cm="1">
        <f t="array" ref="M751">SUM(IF((LEFT('2-1 采购订单物料明细表报表导出'!$K:$K,7)=M$1)*('2-1 采购订单物料明细表报表导出'!$D:$D=$A751),'2-1 采购订单物料明细表报表导出'!$H:$H,0))</f>
        <v>0</v>
      </c>
      <c r="N751" s="46" cm="1">
        <f t="array" ref="N751">SUM(IF((LEFT('2-1 采购订单物料明细表报表导出'!$K:$K,7)=N$1)*('2-1 采购订单物料明细表报表导出'!$D:$D=$A751),'2-1 采购订单物料明细表报表导出'!$H:$H,0))</f>
        <v>0</v>
      </c>
      <c r="O751" s="46" cm="1">
        <f t="array" ref="O751">SUM(IF((LEFT('2-1 采购订单物料明细表报表导出'!$K:$K,7)=O$1)*('2-1 采购订单物料明细表报表导出'!$D:$D=$A751),'2-1 采购订单物料明细表报表导出'!$H:$H,0))</f>
        <v>0</v>
      </c>
    </row>
    <row r="752" ht="16.5" spans="1:15">
      <c r="A752" s="17" t="s">
        <v>4154</v>
      </c>
      <c r="B752" s="47" t="s">
        <v>1946</v>
      </c>
      <c r="C752" s="48" t="s">
        <v>1947</v>
      </c>
      <c r="D752" s="46" cm="1">
        <f t="array" ref="D752">SUM(IF((LEFT('2-1 采购订单物料明细表报表导出'!$K:$K,7)=D$1)*('2-1 采购订单物料明细表报表导出'!$D:$D=$A752),'2-1 采购订单物料明细表报表导出'!$H:$H,0))</f>
        <v>0</v>
      </c>
      <c r="E752" s="46" cm="1">
        <f t="array" ref="E752">SUM(IF((LEFT('2-1 采购订单物料明细表报表导出'!$K:$K,7)=E$1)*('2-1 采购订单物料明细表报表导出'!$D:$D=$A752),'2-1 采购订单物料明细表报表导出'!$H:$H,0))</f>
        <v>0</v>
      </c>
      <c r="F752" s="46" cm="1">
        <f t="array" ref="F752">SUM(IF((LEFT('2-1 采购订单物料明细表报表导出'!$K:$K,7)=F$1)*('2-1 采购订单物料明细表报表导出'!$D:$D=$A752),'2-1 采购订单物料明细表报表导出'!$H:$H,0))</f>
        <v>0</v>
      </c>
      <c r="G752" s="46" cm="1">
        <f t="array" ref="G752">SUM(IF((LEFT('2-1 采购订单物料明细表报表导出'!$K:$K,7)=G$1)*('2-1 采购订单物料明细表报表导出'!$D:$D=$A752),'2-1 采购订单物料明细表报表导出'!$H:$H,0))</f>
        <v>0</v>
      </c>
      <c r="H752" s="46" cm="1">
        <f t="array" ref="H752">SUM(IF((LEFT('2-1 采购订单物料明细表报表导出'!$K:$K,7)=H$1)*('2-1 采购订单物料明细表报表导出'!$D:$D=$A752),'2-1 采购订单物料明细表报表导出'!$H:$H,0))</f>
        <v>0</v>
      </c>
      <c r="I752" s="46" cm="1">
        <f t="array" ref="I752">SUM(IF((LEFT('2-1 采购订单物料明细表报表导出'!$K:$K,7)=I$1)*('2-1 采购订单物料明细表报表导出'!$D:$D=$A752),'2-1 采购订单物料明细表报表导出'!$H:$H,0))</f>
        <v>0</v>
      </c>
      <c r="J752" s="46" cm="1">
        <f t="array" ref="J752">SUM(IF((LEFT('2-1 采购订单物料明细表报表导出'!$K:$K,7)=J$1)*('2-1 采购订单物料明细表报表导出'!$D:$D=$A752),'2-1 采购订单物料明细表报表导出'!$H:$H,0))</f>
        <v>0</v>
      </c>
      <c r="K752" s="46" cm="1">
        <f t="array" ref="K752">SUM(IF((LEFT('2-1 采购订单物料明细表报表导出'!$K:$K,7)=K$1)*('2-1 采购订单物料明细表报表导出'!$D:$D=$A752),'2-1 采购订单物料明细表报表导出'!$H:$H,0))</f>
        <v>0</v>
      </c>
      <c r="L752" s="46" cm="1">
        <f t="array" ref="L752">SUM(IF((LEFT('2-1 采购订单物料明细表报表导出'!$K:$K,7)=L$1)*('2-1 采购订单物料明细表报表导出'!$D:$D=$A752),'2-1 采购订单物料明细表报表导出'!$H:$H,0))</f>
        <v>0</v>
      </c>
      <c r="M752" s="46" cm="1">
        <f t="array" ref="M752">SUM(IF((LEFT('2-1 采购订单物料明细表报表导出'!$K:$K,7)=M$1)*('2-1 采购订单物料明细表报表导出'!$D:$D=$A752),'2-1 采购订单物料明细表报表导出'!$H:$H,0))</f>
        <v>0</v>
      </c>
      <c r="N752" s="46" cm="1">
        <f t="array" ref="N752">SUM(IF((LEFT('2-1 采购订单物料明细表报表导出'!$K:$K,7)=N$1)*('2-1 采购订单物料明细表报表导出'!$D:$D=$A752),'2-1 采购订单物料明细表报表导出'!$H:$H,0))</f>
        <v>0</v>
      </c>
      <c r="O752" s="46" cm="1">
        <f t="array" ref="O752">SUM(IF((LEFT('2-1 采购订单物料明细表报表导出'!$K:$K,7)=O$1)*('2-1 采购订单物料明细表报表导出'!$D:$D=$A752),'2-1 采购订单物料明细表报表导出'!$H:$H,0))</f>
        <v>0</v>
      </c>
    </row>
    <row r="753" ht="16.5" spans="1:15">
      <c r="A753" s="17" t="s">
        <v>4155</v>
      </c>
      <c r="B753" s="47" t="s">
        <v>1946</v>
      </c>
      <c r="C753" s="48" t="s">
        <v>1947</v>
      </c>
      <c r="D753" s="46" cm="1">
        <f t="array" ref="D753">SUM(IF((LEFT('2-1 采购订单物料明细表报表导出'!$K:$K,7)=D$1)*('2-1 采购订单物料明细表报表导出'!$D:$D=$A753),'2-1 采购订单物料明细表报表导出'!$H:$H,0))</f>
        <v>0</v>
      </c>
      <c r="E753" s="46" cm="1">
        <f t="array" ref="E753">SUM(IF((LEFT('2-1 采购订单物料明细表报表导出'!$K:$K,7)=E$1)*('2-1 采购订单物料明细表报表导出'!$D:$D=$A753),'2-1 采购订单物料明细表报表导出'!$H:$H,0))</f>
        <v>0</v>
      </c>
      <c r="F753" s="46" cm="1">
        <f t="array" ref="F753">SUM(IF((LEFT('2-1 采购订单物料明细表报表导出'!$K:$K,7)=F$1)*('2-1 采购订单物料明细表报表导出'!$D:$D=$A753),'2-1 采购订单物料明细表报表导出'!$H:$H,0))</f>
        <v>0</v>
      </c>
      <c r="G753" s="46" cm="1">
        <f t="array" ref="G753">SUM(IF((LEFT('2-1 采购订单物料明细表报表导出'!$K:$K,7)=G$1)*('2-1 采购订单物料明细表报表导出'!$D:$D=$A753),'2-1 采购订单物料明细表报表导出'!$H:$H,0))</f>
        <v>0</v>
      </c>
      <c r="H753" s="46" cm="1">
        <f t="array" ref="H753">SUM(IF((LEFT('2-1 采购订单物料明细表报表导出'!$K:$K,7)=H$1)*('2-1 采购订单物料明细表报表导出'!$D:$D=$A753),'2-1 采购订单物料明细表报表导出'!$H:$H,0))</f>
        <v>0</v>
      </c>
      <c r="I753" s="46" cm="1">
        <f t="array" ref="I753">SUM(IF((LEFT('2-1 采购订单物料明细表报表导出'!$K:$K,7)=I$1)*('2-1 采购订单物料明细表报表导出'!$D:$D=$A753),'2-1 采购订单物料明细表报表导出'!$H:$H,0))</f>
        <v>0</v>
      </c>
      <c r="J753" s="46" cm="1">
        <f t="array" ref="J753">SUM(IF((LEFT('2-1 采购订单物料明细表报表导出'!$K:$K,7)=J$1)*('2-1 采购订单物料明细表报表导出'!$D:$D=$A753),'2-1 采购订单物料明细表报表导出'!$H:$H,0))</f>
        <v>0</v>
      </c>
      <c r="K753" s="46" cm="1">
        <f t="array" ref="K753">SUM(IF((LEFT('2-1 采购订单物料明细表报表导出'!$K:$K,7)=K$1)*('2-1 采购订单物料明细表报表导出'!$D:$D=$A753),'2-1 采购订单物料明细表报表导出'!$H:$H,0))</f>
        <v>0</v>
      </c>
      <c r="L753" s="46" cm="1">
        <f t="array" ref="L753">SUM(IF((LEFT('2-1 采购订单物料明细表报表导出'!$K:$K,7)=L$1)*('2-1 采购订单物料明细表报表导出'!$D:$D=$A753),'2-1 采购订单物料明细表报表导出'!$H:$H,0))</f>
        <v>0</v>
      </c>
      <c r="M753" s="46" cm="1">
        <f t="array" ref="M753">SUM(IF((LEFT('2-1 采购订单物料明细表报表导出'!$K:$K,7)=M$1)*('2-1 采购订单物料明细表报表导出'!$D:$D=$A753),'2-1 采购订单物料明细表报表导出'!$H:$H,0))</f>
        <v>0</v>
      </c>
      <c r="N753" s="46" cm="1">
        <f t="array" ref="N753">SUM(IF((LEFT('2-1 采购订单物料明细表报表导出'!$K:$K,7)=N$1)*('2-1 采购订单物料明细表报表导出'!$D:$D=$A753),'2-1 采购订单物料明细表报表导出'!$H:$H,0))</f>
        <v>0</v>
      </c>
      <c r="O753" s="46" cm="1">
        <f t="array" ref="O753">SUM(IF((LEFT('2-1 采购订单物料明细表报表导出'!$K:$K,7)=O$1)*('2-1 采购订单物料明细表报表导出'!$D:$D=$A753),'2-1 采购订单物料明细表报表导出'!$H:$H,0))</f>
        <v>0</v>
      </c>
    </row>
    <row r="754" ht="16.5" spans="1:15">
      <c r="A754" s="17" t="s">
        <v>4156</v>
      </c>
      <c r="B754" s="47" t="s">
        <v>1946</v>
      </c>
      <c r="C754" s="48" t="s">
        <v>1947</v>
      </c>
      <c r="D754" s="46" cm="1">
        <f t="array" ref="D754">SUM(IF((LEFT('2-1 采购订单物料明细表报表导出'!$K:$K,7)=D$1)*('2-1 采购订单物料明细表报表导出'!$D:$D=$A754),'2-1 采购订单物料明细表报表导出'!$H:$H,0))</f>
        <v>0</v>
      </c>
      <c r="E754" s="46" cm="1">
        <f t="array" ref="E754">SUM(IF((LEFT('2-1 采购订单物料明细表报表导出'!$K:$K,7)=E$1)*('2-1 采购订单物料明细表报表导出'!$D:$D=$A754),'2-1 采购订单物料明细表报表导出'!$H:$H,0))</f>
        <v>0</v>
      </c>
      <c r="F754" s="46" cm="1">
        <f t="array" ref="F754">SUM(IF((LEFT('2-1 采购订单物料明细表报表导出'!$K:$K,7)=F$1)*('2-1 采购订单物料明细表报表导出'!$D:$D=$A754),'2-1 采购订单物料明细表报表导出'!$H:$H,0))</f>
        <v>0</v>
      </c>
      <c r="G754" s="46" cm="1">
        <f t="array" ref="G754">SUM(IF((LEFT('2-1 采购订单物料明细表报表导出'!$K:$K,7)=G$1)*('2-1 采购订单物料明细表报表导出'!$D:$D=$A754),'2-1 采购订单物料明细表报表导出'!$H:$H,0))</f>
        <v>0</v>
      </c>
      <c r="H754" s="46" cm="1">
        <f t="array" ref="H754">SUM(IF((LEFT('2-1 采购订单物料明细表报表导出'!$K:$K,7)=H$1)*('2-1 采购订单物料明细表报表导出'!$D:$D=$A754),'2-1 采购订单物料明细表报表导出'!$H:$H,0))</f>
        <v>0</v>
      </c>
      <c r="I754" s="46" cm="1">
        <f t="array" ref="I754">SUM(IF((LEFT('2-1 采购订单物料明细表报表导出'!$K:$K,7)=I$1)*('2-1 采购订单物料明细表报表导出'!$D:$D=$A754),'2-1 采购订单物料明细表报表导出'!$H:$H,0))</f>
        <v>0</v>
      </c>
      <c r="J754" s="46" cm="1">
        <f t="array" ref="J754">SUM(IF((LEFT('2-1 采购订单物料明细表报表导出'!$K:$K,7)=J$1)*('2-1 采购订单物料明细表报表导出'!$D:$D=$A754),'2-1 采购订单物料明细表报表导出'!$H:$H,0))</f>
        <v>0</v>
      </c>
      <c r="K754" s="46" cm="1">
        <f t="array" ref="K754">SUM(IF((LEFT('2-1 采购订单物料明细表报表导出'!$K:$K,7)=K$1)*('2-1 采购订单物料明细表报表导出'!$D:$D=$A754),'2-1 采购订单物料明细表报表导出'!$H:$H,0))</f>
        <v>0</v>
      </c>
      <c r="L754" s="46" cm="1">
        <f t="array" ref="L754">SUM(IF((LEFT('2-1 采购订单物料明细表报表导出'!$K:$K,7)=L$1)*('2-1 采购订单物料明细表报表导出'!$D:$D=$A754),'2-1 采购订单物料明细表报表导出'!$H:$H,0))</f>
        <v>0</v>
      </c>
      <c r="M754" s="46" cm="1">
        <f t="array" ref="M754">SUM(IF((LEFT('2-1 采购订单物料明细表报表导出'!$K:$K,7)=M$1)*('2-1 采购订单物料明细表报表导出'!$D:$D=$A754),'2-1 采购订单物料明细表报表导出'!$H:$H,0))</f>
        <v>0</v>
      </c>
      <c r="N754" s="46" cm="1">
        <f t="array" ref="N754">SUM(IF((LEFT('2-1 采购订单物料明细表报表导出'!$K:$K,7)=N$1)*('2-1 采购订单物料明细表报表导出'!$D:$D=$A754),'2-1 采购订单物料明细表报表导出'!$H:$H,0))</f>
        <v>0</v>
      </c>
      <c r="O754" s="46" cm="1">
        <f t="array" ref="O754">SUM(IF((LEFT('2-1 采购订单物料明细表报表导出'!$K:$K,7)=O$1)*('2-1 采购订单物料明细表报表导出'!$D:$D=$A754),'2-1 采购订单物料明细表报表导出'!$H:$H,0))</f>
        <v>0</v>
      </c>
    </row>
    <row r="755" ht="16.5" spans="1:15">
      <c r="A755" s="17" t="s">
        <v>4157</v>
      </c>
      <c r="B755" s="47" t="s">
        <v>1946</v>
      </c>
      <c r="C755" s="48" t="s">
        <v>1947</v>
      </c>
      <c r="D755" s="46" cm="1">
        <f t="array" ref="D755">SUM(IF((LEFT('2-1 采购订单物料明细表报表导出'!$K:$K,7)=D$1)*('2-1 采购订单物料明细表报表导出'!$D:$D=$A755),'2-1 采购订单物料明细表报表导出'!$H:$H,0))</f>
        <v>0</v>
      </c>
      <c r="E755" s="46" cm="1">
        <f t="array" ref="E755">SUM(IF((LEFT('2-1 采购订单物料明细表报表导出'!$K:$K,7)=E$1)*('2-1 采购订单物料明细表报表导出'!$D:$D=$A755),'2-1 采购订单物料明细表报表导出'!$H:$H,0))</f>
        <v>0</v>
      </c>
      <c r="F755" s="46" cm="1">
        <f t="array" ref="F755">SUM(IF((LEFT('2-1 采购订单物料明细表报表导出'!$K:$K,7)=F$1)*('2-1 采购订单物料明细表报表导出'!$D:$D=$A755),'2-1 采购订单物料明细表报表导出'!$H:$H,0))</f>
        <v>0</v>
      </c>
      <c r="G755" s="46" cm="1">
        <f t="array" ref="G755">SUM(IF((LEFT('2-1 采购订单物料明细表报表导出'!$K:$K,7)=G$1)*('2-1 采购订单物料明细表报表导出'!$D:$D=$A755),'2-1 采购订单物料明细表报表导出'!$H:$H,0))</f>
        <v>0</v>
      </c>
      <c r="H755" s="46" cm="1">
        <f t="array" ref="H755">SUM(IF((LEFT('2-1 采购订单物料明细表报表导出'!$K:$K,7)=H$1)*('2-1 采购订单物料明细表报表导出'!$D:$D=$A755),'2-1 采购订单物料明细表报表导出'!$H:$H,0))</f>
        <v>0</v>
      </c>
      <c r="I755" s="46" cm="1">
        <f t="array" ref="I755">SUM(IF((LEFT('2-1 采购订单物料明细表报表导出'!$K:$K,7)=I$1)*('2-1 采购订单物料明细表报表导出'!$D:$D=$A755),'2-1 采购订单物料明细表报表导出'!$H:$H,0))</f>
        <v>0</v>
      </c>
      <c r="J755" s="46" cm="1">
        <f t="array" ref="J755">SUM(IF((LEFT('2-1 采购订单物料明细表报表导出'!$K:$K,7)=J$1)*('2-1 采购订单物料明细表报表导出'!$D:$D=$A755),'2-1 采购订单物料明细表报表导出'!$H:$H,0))</f>
        <v>0</v>
      </c>
      <c r="K755" s="46" cm="1">
        <f t="array" ref="K755">SUM(IF((LEFT('2-1 采购订单物料明细表报表导出'!$K:$K,7)=K$1)*('2-1 采购订单物料明细表报表导出'!$D:$D=$A755),'2-1 采购订单物料明细表报表导出'!$H:$H,0))</f>
        <v>0</v>
      </c>
      <c r="L755" s="46" cm="1">
        <f t="array" ref="L755">SUM(IF((LEFT('2-1 采购订单物料明细表报表导出'!$K:$K,7)=L$1)*('2-1 采购订单物料明细表报表导出'!$D:$D=$A755),'2-1 采购订单物料明细表报表导出'!$H:$H,0))</f>
        <v>0</v>
      </c>
      <c r="M755" s="46" cm="1">
        <f t="array" ref="M755">SUM(IF((LEFT('2-1 采购订单物料明细表报表导出'!$K:$K,7)=M$1)*('2-1 采购订单物料明细表报表导出'!$D:$D=$A755),'2-1 采购订单物料明细表报表导出'!$H:$H,0))</f>
        <v>0</v>
      </c>
      <c r="N755" s="46" cm="1">
        <f t="array" ref="N755">SUM(IF((LEFT('2-1 采购订单物料明细表报表导出'!$K:$K,7)=N$1)*('2-1 采购订单物料明细表报表导出'!$D:$D=$A755),'2-1 采购订单物料明细表报表导出'!$H:$H,0))</f>
        <v>0</v>
      </c>
      <c r="O755" s="46" cm="1">
        <f t="array" ref="O755">SUM(IF((LEFT('2-1 采购订单物料明细表报表导出'!$K:$K,7)=O$1)*('2-1 采购订单物料明细表报表导出'!$D:$D=$A755),'2-1 采购订单物料明细表报表导出'!$H:$H,0))</f>
        <v>0</v>
      </c>
    </row>
    <row r="756" ht="16.5" spans="1:15">
      <c r="A756" s="17" t="s">
        <v>4158</v>
      </c>
      <c r="B756" s="47" t="s">
        <v>1946</v>
      </c>
      <c r="C756" s="48" t="s">
        <v>1947</v>
      </c>
      <c r="D756" s="46" cm="1">
        <f t="array" ref="D756">SUM(IF((LEFT('2-1 采购订单物料明细表报表导出'!$K:$K,7)=D$1)*('2-1 采购订单物料明细表报表导出'!$D:$D=$A756),'2-1 采购订单物料明细表报表导出'!$H:$H,0))</f>
        <v>0</v>
      </c>
      <c r="E756" s="46" cm="1">
        <f t="array" ref="E756">SUM(IF((LEFT('2-1 采购订单物料明细表报表导出'!$K:$K,7)=E$1)*('2-1 采购订单物料明细表报表导出'!$D:$D=$A756),'2-1 采购订单物料明细表报表导出'!$H:$H,0))</f>
        <v>0</v>
      </c>
      <c r="F756" s="46" cm="1">
        <f t="array" ref="F756">SUM(IF((LEFT('2-1 采购订单物料明细表报表导出'!$K:$K,7)=F$1)*('2-1 采购订单物料明细表报表导出'!$D:$D=$A756),'2-1 采购订单物料明细表报表导出'!$H:$H,0))</f>
        <v>0</v>
      </c>
      <c r="G756" s="46" cm="1">
        <f t="array" ref="G756">SUM(IF((LEFT('2-1 采购订单物料明细表报表导出'!$K:$K,7)=G$1)*('2-1 采购订单物料明细表报表导出'!$D:$D=$A756),'2-1 采购订单物料明细表报表导出'!$H:$H,0))</f>
        <v>0</v>
      </c>
      <c r="H756" s="46" cm="1">
        <f t="array" ref="H756">SUM(IF((LEFT('2-1 采购订单物料明细表报表导出'!$K:$K,7)=H$1)*('2-1 采购订单物料明细表报表导出'!$D:$D=$A756),'2-1 采购订单物料明细表报表导出'!$H:$H,0))</f>
        <v>0</v>
      </c>
      <c r="I756" s="46" cm="1">
        <f t="array" ref="I756">SUM(IF((LEFT('2-1 采购订单物料明细表报表导出'!$K:$K,7)=I$1)*('2-1 采购订单物料明细表报表导出'!$D:$D=$A756),'2-1 采购订单物料明细表报表导出'!$H:$H,0))</f>
        <v>0</v>
      </c>
      <c r="J756" s="46" cm="1">
        <f t="array" ref="J756">SUM(IF((LEFT('2-1 采购订单物料明细表报表导出'!$K:$K,7)=J$1)*('2-1 采购订单物料明细表报表导出'!$D:$D=$A756),'2-1 采购订单物料明细表报表导出'!$H:$H,0))</f>
        <v>0</v>
      </c>
      <c r="K756" s="46" cm="1">
        <f t="array" ref="K756">SUM(IF((LEFT('2-1 采购订单物料明细表报表导出'!$K:$K,7)=K$1)*('2-1 采购订单物料明细表报表导出'!$D:$D=$A756),'2-1 采购订单物料明细表报表导出'!$H:$H,0))</f>
        <v>0</v>
      </c>
      <c r="L756" s="46" cm="1">
        <f t="array" ref="L756">SUM(IF((LEFT('2-1 采购订单物料明细表报表导出'!$K:$K,7)=L$1)*('2-1 采购订单物料明细表报表导出'!$D:$D=$A756),'2-1 采购订单物料明细表报表导出'!$H:$H,0))</f>
        <v>0</v>
      </c>
      <c r="M756" s="46" cm="1">
        <f t="array" ref="M756">SUM(IF((LEFT('2-1 采购订单物料明细表报表导出'!$K:$K,7)=M$1)*('2-1 采购订单物料明细表报表导出'!$D:$D=$A756),'2-1 采购订单物料明细表报表导出'!$H:$H,0))</f>
        <v>0</v>
      </c>
      <c r="N756" s="46" cm="1">
        <f t="array" ref="N756">SUM(IF((LEFT('2-1 采购订单物料明细表报表导出'!$K:$K,7)=N$1)*('2-1 采购订单物料明细表报表导出'!$D:$D=$A756),'2-1 采购订单物料明细表报表导出'!$H:$H,0))</f>
        <v>0</v>
      </c>
      <c r="O756" s="46" cm="1">
        <f t="array" ref="O756">SUM(IF((LEFT('2-1 采购订单物料明细表报表导出'!$K:$K,7)=O$1)*('2-1 采购订单物料明细表报表导出'!$D:$D=$A756),'2-1 采购订单物料明细表报表导出'!$H:$H,0))</f>
        <v>0</v>
      </c>
    </row>
    <row r="757" ht="16.5" spans="1:15">
      <c r="A757" s="17" t="s">
        <v>4159</v>
      </c>
      <c r="B757" s="47" t="s">
        <v>1946</v>
      </c>
      <c r="C757" s="48" t="s">
        <v>1947</v>
      </c>
      <c r="D757" s="46" cm="1">
        <f t="array" ref="D757">SUM(IF((LEFT('2-1 采购订单物料明细表报表导出'!$K:$K,7)=D$1)*('2-1 采购订单物料明细表报表导出'!$D:$D=$A757),'2-1 采购订单物料明细表报表导出'!$H:$H,0))</f>
        <v>0</v>
      </c>
      <c r="E757" s="46" cm="1">
        <f t="array" ref="E757">SUM(IF((LEFT('2-1 采购订单物料明细表报表导出'!$K:$K,7)=E$1)*('2-1 采购订单物料明细表报表导出'!$D:$D=$A757),'2-1 采购订单物料明细表报表导出'!$H:$H,0))</f>
        <v>0</v>
      </c>
      <c r="F757" s="46" cm="1">
        <f t="array" ref="F757">SUM(IF((LEFT('2-1 采购订单物料明细表报表导出'!$K:$K,7)=F$1)*('2-1 采购订单物料明细表报表导出'!$D:$D=$A757),'2-1 采购订单物料明细表报表导出'!$H:$H,0))</f>
        <v>0</v>
      </c>
      <c r="G757" s="46" cm="1">
        <f t="array" ref="G757">SUM(IF((LEFT('2-1 采购订单物料明细表报表导出'!$K:$K,7)=G$1)*('2-1 采购订单物料明细表报表导出'!$D:$D=$A757),'2-1 采购订单物料明细表报表导出'!$H:$H,0))</f>
        <v>0</v>
      </c>
      <c r="H757" s="46" cm="1">
        <f t="array" ref="H757">SUM(IF((LEFT('2-1 采购订单物料明细表报表导出'!$K:$K,7)=H$1)*('2-1 采购订单物料明细表报表导出'!$D:$D=$A757),'2-1 采购订单物料明细表报表导出'!$H:$H,0))</f>
        <v>0</v>
      </c>
      <c r="I757" s="46" cm="1">
        <f t="array" ref="I757">SUM(IF((LEFT('2-1 采购订单物料明细表报表导出'!$K:$K,7)=I$1)*('2-1 采购订单物料明细表报表导出'!$D:$D=$A757),'2-1 采购订单物料明细表报表导出'!$H:$H,0))</f>
        <v>0</v>
      </c>
      <c r="J757" s="46" cm="1">
        <f t="array" ref="J757">SUM(IF((LEFT('2-1 采购订单物料明细表报表导出'!$K:$K,7)=J$1)*('2-1 采购订单物料明细表报表导出'!$D:$D=$A757),'2-1 采购订单物料明细表报表导出'!$H:$H,0))</f>
        <v>0</v>
      </c>
      <c r="K757" s="46" cm="1">
        <f t="array" ref="K757">SUM(IF((LEFT('2-1 采购订单物料明细表报表导出'!$K:$K,7)=K$1)*('2-1 采购订单物料明细表报表导出'!$D:$D=$A757),'2-1 采购订单物料明细表报表导出'!$H:$H,0))</f>
        <v>0</v>
      </c>
      <c r="L757" s="46" cm="1">
        <f t="array" ref="L757">SUM(IF((LEFT('2-1 采购订单物料明细表报表导出'!$K:$K,7)=L$1)*('2-1 采购订单物料明细表报表导出'!$D:$D=$A757),'2-1 采购订单物料明细表报表导出'!$H:$H,0))</f>
        <v>0</v>
      </c>
      <c r="M757" s="46" cm="1">
        <f t="array" ref="M757">SUM(IF((LEFT('2-1 采购订单物料明细表报表导出'!$K:$K,7)=M$1)*('2-1 采购订单物料明细表报表导出'!$D:$D=$A757),'2-1 采购订单物料明细表报表导出'!$H:$H,0))</f>
        <v>0</v>
      </c>
      <c r="N757" s="46" cm="1">
        <f t="array" ref="N757">SUM(IF((LEFT('2-1 采购订单物料明细表报表导出'!$K:$K,7)=N$1)*('2-1 采购订单物料明细表报表导出'!$D:$D=$A757),'2-1 采购订单物料明细表报表导出'!$H:$H,0))</f>
        <v>0</v>
      </c>
      <c r="O757" s="46" cm="1">
        <f t="array" ref="O757">SUM(IF((LEFT('2-1 采购订单物料明细表报表导出'!$K:$K,7)=O$1)*('2-1 采购订单物料明细表报表导出'!$D:$D=$A757),'2-1 采购订单物料明细表报表导出'!$H:$H,0))</f>
        <v>0</v>
      </c>
    </row>
    <row r="758" ht="16.5" spans="1:15">
      <c r="A758" s="17" t="s">
        <v>4160</v>
      </c>
      <c r="B758" s="47" t="s">
        <v>1946</v>
      </c>
      <c r="C758" s="48" t="s">
        <v>1947</v>
      </c>
      <c r="D758" s="46" cm="1">
        <f t="array" ref="D758">SUM(IF((LEFT('2-1 采购订单物料明细表报表导出'!$K:$K,7)=D$1)*('2-1 采购订单物料明细表报表导出'!$D:$D=$A758),'2-1 采购订单物料明细表报表导出'!$H:$H,0))</f>
        <v>0</v>
      </c>
      <c r="E758" s="46" cm="1">
        <f t="array" ref="E758">SUM(IF((LEFT('2-1 采购订单物料明细表报表导出'!$K:$K,7)=E$1)*('2-1 采购订单物料明细表报表导出'!$D:$D=$A758),'2-1 采购订单物料明细表报表导出'!$H:$H,0))</f>
        <v>0</v>
      </c>
      <c r="F758" s="46" cm="1">
        <f t="array" ref="F758">SUM(IF((LEFT('2-1 采购订单物料明细表报表导出'!$K:$K,7)=F$1)*('2-1 采购订单物料明细表报表导出'!$D:$D=$A758),'2-1 采购订单物料明细表报表导出'!$H:$H,0))</f>
        <v>0</v>
      </c>
      <c r="G758" s="46" cm="1">
        <f t="array" ref="G758">SUM(IF((LEFT('2-1 采购订单物料明细表报表导出'!$K:$K,7)=G$1)*('2-1 采购订单物料明细表报表导出'!$D:$D=$A758),'2-1 采购订单物料明细表报表导出'!$H:$H,0))</f>
        <v>0</v>
      </c>
      <c r="H758" s="46" cm="1">
        <f t="array" ref="H758">SUM(IF((LEFT('2-1 采购订单物料明细表报表导出'!$K:$K,7)=H$1)*('2-1 采购订单物料明细表报表导出'!$D:$D=$A758),'2-1 采购订单物料明细表报表导出'!$H:$H,0))</f>
        <v>0</v>
      </c>
      <c r="I758" s="46" cm="1">
        <f t="array" ref="I758">SUM(IF((LEFT('2-1 采购订单物料明细表报表导出'!$K:$K,7)=I$1)*('2-1 采购订单物料明细表报表导出'!$D:$D=$A758),'2-1 采购订单物料明细表报表导出'!$H:$H,0))</f>
        <v>0</v>
      </c>
      <c r="J758" s="46" cm="1">
        <f t="array" ref="J758">SUM(IF((LEFT('2-1 采购订单物料明细表报表导出'!$K:$K,7)=J$1)*('2-1 采购订单物料明细表报表导出'!$D:$D=$A758),'2-1 采购订单物料明细表报表导出'!$H:$H,0))</f>
        <v>0</v>
      </c>
      <c r="K758" s="46" cm="1">
        <f t="array" ref="K758">SUM(IF((LEFT('2-1 采购订单物料明细表报表导出'!$K:$K,7)=K$1)*('2-1 采购订单物料明细表报表导出'!$D:$D=$A758),'2-1 采购订单物料明细表报表导出'!$H:$H,0))</f>
        <v>0</v>
      </c>
      <c r="L758" s="46" cm="1">
        <f t="array" ref="L758">SUM(IF((LEFT('2-1 采购订单物料明细表报表导出'!$K:$K,7)=L$1)*('2-1 采购订单物料明细表报表导出'!$D:$D=$A758),'2-1 采购订单物料明细表报表导出'!$H:$H,0))</f>
        <v>0</v>
      </c>
      <c r="M758" s="46" cm="1">
        <f t="array" ref="M758">SUM(IF((LEFT('2-1 采购订单物料明细表报表导出'!$K:$K,7)=M$1)*('2-1 采购订单物料明细表报表导出'!$D:$D=$A758),'2-1 采购订单物料明细表报表导出'!$H:$H,0))</f>
        <v>0</v>
      </c>
      <c r="N758" s="46" cm="1">
        <f t="array" ref="N758">SUM(IF((LEFT('2-1 采购订单物料明细表报表导出'!$K:$K,7)=N$1)*('2-1 采购订单物料明细表报表导出'!$D:$D=$A758),'2-1 采购订单物料明细表报表导出'!$H:$H,0))</f>
        <v>0</v>
      </c>
      <c r="O758" s="46" cm="1">
        <f t="array" ref="O758">SUM(IF((LEFT('2-1 采购订单物料明细表报表导出'!$K:$K,7)=O$1)*('2-1 采购订单物料明细表报表导出'!$D:$D=$A758),'2-1 采购订单物料明细表报表导出'!$H:$H,0))</f>
        <v>0</v>
      </c>
    </row>
    <row r="759" ht="16.5" spans="1:15">
      <c r="A759" s="17" t="s">
        <v>4161</v>
      </c>
      <c r="B759" s="47" t="s">
        <v>1946</v>
      </c>
      <c r="C759" s="48" t="s">
        <v>1947</v>
      </c>
      <c r="D759" s="46" cm="1">
        <f t="array" ref="D759">SUM(IF((LEFT('2-1 采购订单物料明细表报表导出'!$K:$K,7)=D$1)*('2-1 采购订单物料明细表报表导出'!$D:$D=$A759),'2-1 采购订单物料明细表报表导出'!$H:$H,0))</f>
        <v>0</v>
      </c>
      <c r="E759" s="46" cm="1">
        <f t="array" ref="E759">SUM(IF((LEFT('2-1 采购订单物料明细表报表导出'!$K:$K,7)=E$1)*('2-1 采购订单物料明细表报表导出'!$D:$D=$A759),'2-1 采购订单物料明细表报表导出'!$H:$H,0))</f>
        <v>0</v>
      </c>
      <c r="F759" s="46" cm="1">
        <f t="array" ref="F759">SUM(IF((LEFT('2-1 采购订单物料明细表报表导出'!$K:$K,7)=F$1)*('2-1 采购订单物料明细表报表导出'!$D:$D=$A759),'2-1 采购订单物料明细表报表导出'!$H:$H,0))</f>
        <v>0</v>
      </c>
      <c r="G759" s="46" cm="1">
        <f t="array" ref="G759">SUM(IF((LEFT('2-1 采购订单物料明细表报表导出'!$K:$K,7)=G$1)*('2-1 采购订单物料明细表报表导出'!$D:$D=$A759),'2-1 采购订单物料明细表报表导出'!$H:$H,0))</f>
        <v>0</v>
      </c>
      <c r="H759" s="46" cm="1">
        <f t="array" ref="H759">SUM(IF((LEFT('2-1 采购订单物料明细表报表导出'!$K:$K,7)=H$1)*('2-1 采购订单物料明细表报表导出'!$D:$D=$A759),'2-1 采购订单物料明细表报表导出'!$H:$H,0))</f>
        <v>0</v>
      </c>
      <c r="I759" s="46" cm="1">
        <f t="array" ref="I759">SUM(IF((LEFT('2-1 采购订单物料明细表报表导出'!$K:$K,7)=I$1)*('2-1 采购订单物料明细表报表导出'!$D:$D=$A759),'2-1 采购订单物料明细表报表导出'!$H:$H,0))</f>
        <v>0</v>
      </c>
      <c r="J759" s="46" cm="1">
        <f t="array" ref="J759">SUM(IF((LEFT('2-1 采购订单物料明细表报表导出'!$K:$K,7)=J$1)*('2-1 采购订单物料明细表报表导出'!$D:$D=$A759),'2-1 采购订单物料明细表报表导出'!$H:$H,0))</f>
        <v>0</v>
      </c>
      <c r="K759" s="46" cm="1">
        <f t="array" ref="K759">SUM(IF((LEFT('2-1 采购订单物料明细表报表导出'!$K:$K,7)=K$1)*('2-1 采购订单物料明细表报表导出'!$D:$D=$A759),'2-1 采购订单物料明细表报表导出'!$H:$H,0))</f>
        <v>0</v>
      </c>
      <c r="L759" s="46" cm="1">
        <f t="array" ref="L759">SUM(IF((LEFT('2-1 采购订单物料明细表报表导出'!$K:$K,7)=L$1)*('2-1 采购订单物料明细表报表导出'!$D:$D=$A759),'2-1 采购订单物料明细表报表导出'!$H:$H,0))</f>
        <v>0</v>
      </c>
      <c r="M759" s="46" cm="1">
        <f t="array" ref="M759">SUM(IF((LEFT('2-1 采购订单物料明细表报表导出'!$K:$K,7)=M$1)*('2-1 采购订单物料明细表报表导出'!$D:$D=$A759),'2-1 采购订单物料明细表报表导出'!$H:$H,0))</f>
        <v>0</v>
      </c>
      <c r="N759" s="46" cm="1">
        <f t="array" ref="N759">SUM(IF((LEFT('2-1 采购订单物料明细表报表导出'!$K:$K,7)=N$1)*('2-1 采购订单物料明细表报表导出'!$D:$D=$A759),'2-1 采购订单物料明细表报表导出'!$H:$H,0))</f>
        <v>0</v>
      </c>
      <c r="O759" s="46" cm="1">
        <f t="array" ref="O759">SUM(IF((LEFT('2-1 采购订单物料明细表报表导出'!$K:$K,7)=O$1)*('2-1 采购订单物料明细表报表导出'!$D:$D=$A759),'2-1 采购订单物料明细表报表导出'!$H:$H,0))</f>
        <v>0</v>
      </c>
    </row>
    <row r="760" ht="16.5" spans="1:15">
      <c r="A760" s="17" t="s">
        <v>4162</v>
      </c>
      <c r="B760" s="47" t="s">
        <v>1946</v>
      </c>
      <c r="C760" s="48" t="s">
        <v>1947</v>
      </c>
      <c r="D760" s="46" cm="1">
        <f t="array" ref="D760">SUM(IF((LEFT('2-1 采购订单物料明细表报表导出'!$K:$K,7)=D$1)*('2-1 采购订单物料明细表报表导出'!$D:$D=$A760),'2-1 采购订单物料明细表报表导出'!$H:$H,0))</f>
        <v>0</v>
      </c>
      <c r="E760" s="46" cm="1">
        <f t="array" ref="E760">SUM(IF((LEFT('2-1 采购订单物料明细表报表导出'!$K:$K,7)=E$1)*('2-1 采购订单物料明细表报表导出'!$D:$D=$A760),'2-1 采购订单物料明细表报表导出'!$H:$H,0))</f>
        <v>0</v>
      </c>
      <c r="F760" s="46" cm="1">
        <f t="array" ref="F760">SUM(IF((LEFT('2-1 采购订单物料明细表报表导出'!$K:$K,7)=F$1)*('2-1 采购订单物料明细表报表导出'!$D:$D=$A760),'2-1 采购订单物料明细表报表导出'!$H:$H,0))</f>
        <v>0</v>
      </c>
      <c r="G760" s="46" cm="1">
        <f t="array" ref="G760">SUM(IF((LEFT('2-1 采购订单物料明细表报表导出'!$K:$K,7)=G$1)*('2-1 采购订单物料明细表报表导出'!$D:$D=$A760),'2-1 采购订单物料明细表报表导出'!$H:$H,0))</f>
        <v>0</v>
      </c>
      <c r="H760" s="46" cm="1">
        <f t="array" ref="H760">SUM(IF((LEFT('2-1 采购订单物料明细表报表导出'!$K:$K,7)=H$1)*('2-1 采购订单物料明细表报表导出'!$D:$D=$A760),'2-1 采购订单物料明细表报表导出'!$H:$H,0))</f>
        <v>0</v>
      </c>
      <c r="I760" s="46" cm="1">
        <f t="array" ref="I760">SUM(IF((LEFT('2-1 采购订单物料明细表报表导出'!$K:$K,7)=I$1)*('2-1 采购订单物料明细表报表导出'!$D:$D=$A760),'2-1 采购订单物料明细表报表导出'!$H:$H,0))</f>
        <v>0</v>
      </c>
      <c r="J760" s="46" cm="1">
        <f t="array" ref="J760">SUM(IF((LEFT('2-1 采购订单物料明细表报表导出'!$K:$K,7)=J$1)*('2-1 采购订单物料明细表报表导出'!$D:$D=$A760),'2-1 采购订单物料明细表报表导出'!$H:$H,0))</f>
        <v>0</v>
      </c>
      <c r="K760" s="46" cm="1">
        <f t="array" ref="K760">SUM(IF((LEFT('2-1 采购订单物料明细表报表导出'!$K:$K,7)=K$1)*('2-1 采购订单物料明细表报表导出'!$D:$D=$A760),'2-1 采购订单物料明细表报表导出'!$H:$H,0))</f>
        <v>0</v>
      </c>
      <c r="L760" s="46" cm="1">
        <f t="array" ref="L760">SUM(IF((LEFT('2-1 采购订单物料明细表报表导出'!$K:$K,7)=L$1)*('2-1 采购订单物料明细表报表导出'!$D:$D=$A760),'2-1 采购订单物料明细表报表导出'!$H:$H,0))</f>
        <v>0</v>
      </c>
      <c r="M760" s="46" cm="1">
        <f t="array" ref="M760">SUM(IF((LEFT('2-1 采购订单物料明细表报表导出'!$K:$K,7)=M$1)*('2-1 采购订单物料明细表报表导出'!$D:$D=$A760),'2-1 采购订单物料明细表报表导出'!$H:$H,0))</f>
        <v>0</v>
      </c>
      <c r="N760" s="46" cm="1">
        <f t="array" ref="N760">SUM(IF((LEFT('2-1 采购订单物料明细表报表导出'!$K:$K,7)=N$1)*('2-1 采购订单物料明细表报表导出'!$D:$D=$A760),'2-1 采购订单物料明细表报表导出'!$H:$H,0))</f>
        <v>0</v>
      </c>
      <c r="O760" s="46" cm="1">
        <f t="array" ref="O760">SUM(IF((LEFT('2-1 采购订单物料明细表报表导出'!$K:$K,7)=O$1)*('2-1 采购订单物料明细表报表导出'!$D:$D=$A760),'2-1 采购订单物料明细表报表导出'!$H:$H,0))</f>
        <v>0</v>
      </c>
    </row>
    <row r="761" ht="16.5" spans="1:15">
      <c r="A761" s="17" t="s">
        <v>4163</v>
      </c>
      <c r="B761" s="50" t="s">
        <v>1946</v>
      </c>
      <c r="C761" s="51" t="s">
        <v>1947</v>
      </c>
      <c r="D761" s="46" cm="1">
        <f t="array" ref="D761">SUM(IF((LEFT('2-1 采购订单物料明细表报表导出'!$K:$K,7)=D$1)*('2-1 采购订单物料明细表报表导出'!$D:$D=$A761),'2-1 采购订单物料明细表报表导出'!$H:$H,0))</f>
        <v>0</v>
      </c>
      <c r="E761" s="46" cm="1">
        <f t="array" ref="E761">SUM(IF((LEFT('2-1 采购订单物料明细表报表导出'!$K:$K,7)=E$1)*('2-1 采购订单物料明细表报表导出'!$D:$D=$A761),'2-1 采购订单物料明细表报表导出'!$H:$H,0))</f>
        <v>0</v>
      </c>
      <c r="F761" s="46" cm="1">
        <f t="array" ref="F761">SUM(IF((LEFT('2-1 采购订单物料明细表报表导出'!$K:$K,7)=F$1)*('2-1 采购订单物料明细表报表导出'!$D:$D=$A761),'2-1 采购订单物料明细表报表导出'!$H:$H,0))</f>
        <v>0</v>
      </c>
      <c r="G761" s="46" cm="1">
        <f t="array" ref="G761">SUM(IF((LEFT('2-1 采购订单物料明细表报表导出'!$K:$K,7)=G$1)*('2-1 采购订单物料明细表报表导出'!$D:$D=$A761),'2-1 采购订单物料明细表报表导出'!$H:$H,0))</f>
        <v>0</v>
      </c>
      <c r="H761" s="46" cm="1">
        <f t="array" ref="H761">SUM(IF((LEFT('2-1 采购订单物料明细表报表导出'!$K:$K,7)=H$1)*('2-1 采购订单物料明细表报表导出'!$D:$D=$A761),'2-1 采购订单物料明细表报表导出'!$H:$H,0))</f>
        <v>0</v>
      </c>
      <c r="I761" s="46" cm="1">
        <f t="array" ref="I761">SUM(IF((LEFT('2-1 采购订单物料明细表报表导出'!$K:$K,7)=I$1)*('2-1 采购订单物料明细表报表导出'!$D:$D=$A761),'2-1 采购订单物料明细表报表导出'!$H:$H,0))</f>
        <v>0</v>
      </c>
      <c r="J761" s="46" cm="1">
        <f t="array" ref="J761">SUM(IF((LEFT('2-1 采购订单物料明细表报表导出'!$K:$K,7)=J$1)*('2-1 采购订单物料明细表报表导出'!$D:$D=$A761),'2-1 采购订单物料明细表报表导出'!$H:$H,0))</f>
        <v>0</v>
      </c>
      <c r="K761" s="46" cm="1">
        <f t="array" ref="K761">SUM(IF((LEFT('2-1 采购订单物料明细表报表导出'!$K:$K,7)=K$1)*('2-1 采购订单物料明细表报表导出'!$D:$D=$A761),'2-1 采购订单物料明细表报表导出'!$H:$H,0))</f>
        <v>0</v>
      </c>
      <c r="L761" s="46" cm="1">
        <f t="array" ref="L761">SUM(IF((LEFT('2-1 采购订单物料明细表报表导出'!$K:$K,7)=L$1)*('2-1 采购订单物料明细表报表导出'!$D:$D=$A761),'2-1 采购订单物料明细表报表导出'!$H:$H,0))</f>
        <v>0</v>
      </c>
      <c r="M761" s="46" cm="1">
        <f t="array" ref="M761">SUM(IF((LEFT('2-1 采购订单物料明细表报表导出'!$K:$K,7)=M$1)*('2-1 采购订单物料明细表报表导出'!$D:$D=$A761),'2-1 采购订单物料明细表报表导出'!$H:$H,0))</f>
        <v>0</v>
      </c>
      <c r="N761" s="46" cm="1">
        <f t="array" ref="N761">SUM(IF((LEFT('2-1 采购订单物料明细表报表导出'!$K:$K,7)=N$1)*('2-1 采购订单物料明细表报表导出'!$D:$D=$A761),'2-1 采购订单物料明细表报表导出'!$H:$H,0))</f>
        <v>0</v>
      </c>
      <c r="O761" s="46" cm="1">
        <f t="array" ref="O761">SUM(IF((LEFT('2-1 采购订单物料明细表报表导出'!$K:$K,7)=O$1)*('2-1 采购订单物料明细表报表导出'!$D:$D=$A761),'2-1 采购订单物料明细表报表导出'!$H:$H,0))</f>
        <v>0</v>
      </c>
    </row>
    <row r="762" ht="16.5" spans="1:15">
      <c r="A762" s="17" t="s">
        <v>4164</v>
      </c>
      <c r="B762" s="50" t="s">
        <v>1946</v>
      </c>
      <c r="C762" s="51" t="s">
        <v>1947</v>
      </c>
      <c r="D762" s="46" cm="1">
        <f t="array" ref="D762">SUM(IF((LEFT('2-1 采购订单物料明细表报表导出'!$K:$K,7)=D$1)*('2-1 采购订单物料明细表报表导出'!$D:$D=$A762),'2-1 采购订单物料明细表报表导出'!$H:$H,0))</f>
        <v>0</v>
      </c>
      <c r="E762" s="46" cm="1">
        <f t="array" ref="E762">SUM(IF((LEFT('2-1 采购订单物料明细表报表导出'!$K:$K,7)=E$1)*('2-1 采购订单物料明细表报表导出'!$D:$D=$A762),'2-1 采购订单物料明细表报表导出'!$H:$H,0))</f>
        <v>0</v>
      </c>
      <c r="F762" s="46" cm="1">
        <f t="array" ref="F762">SUM(IF((LEFT('2-1 采购订单物料明细表报表导出'!$K:$K,7)=F$1)*('2-1 采购订单物料明细表报表导出'!$D:$D=$A762),'2-1 采购订单物料明细表报表导出'!$H:$H,0))</f>
        <v>0</v>
      </c>
      <c r="G762" s="46" cm="1">
        <f t="array" ref="G762">SUM(IF((LEFT('2-1 采购订单物料明细表报表导出'!$K:$K,7)=G$1)*('2-1 采购订单物料明细表报表导出'!$D:$D=$A762),'2-1 采购订单物料明细表报表导出'!$H:$H,0))</f>
        <v>0</v>
      </c>
      <c r="H762" s="46" cm="1">
        <f t="array" ref="H762">SUM(IF((LEFT('2-1 采购订单物料明细表报表导出'!$K:$K,7)=H$1)*('2-1 采购订单物料明细表报表导出'!$D:$D=$A762),'2-1 采购订单物料明细表报表导出'!$H:$H,0))</f>
        <v>0</v>
      </c>
      <c r="I762" s="46" cm="1">
        <f t="array" ref="I762">SUM(IF((LEFT('2-1 采购订单物料明细表报表导出'!$K:$K,7)=I$1)*('2-1 采购订单物料明细表报表导出'!$D:$D=$A762),'2-1 采购订单物料明细表报表导出'!$H:$H,0))</f>
        <v>0</v>
      </c>
      <c r="J762" s="46" cm="1">
        <f t="array" ref="J762">SUM(IF((LEFT('2-1 采购订单物料明细表报表导出'!$K:$K,7)=J$1)*('2-1 采购订单物料明细表报表导出'!$D:$D=$A762),'2-1 采购订单物料明细表报表导出'!$H:$H,0))</f>
        <v>0</v>
      </c>
      <c r="K762" s="46" cm="1">
        <f t="array" ref="K762">SUM(IF((LEFT('2-1 采购订单物料明细表报表导出'!$K:$K,7)=K$1)*('2-1 采购订单物料明细表报表导出'!$D:$D=$A762),'2-1 采购订单物料明细表报表导出'!$H:$H,0))</f>
        <v>0</v>
      </c>
      <c r="L762" s="46" cm="1">
        <f t="array" ref="L762">SUM(IF((LEFT('2-1 采购订单物料明细表报表导出'!$K:$K,7)=L$1)*('2-1 采购订单物料明细表报表导出'!$D:$D=$A762),'2-1 采购订单物料明细表报表导出'!$H:$H,0))</f>
        <v>0</v>
      </c>
      <c r="M762" s="46" cm="1">
        <f t="array" ref="M762">SUM(IF((LEFT('2-1 采购订单物料明细表报表导出'!$K:$K,7)=M$1)*('2-1 采购订单物料明细表报表导出'!$D:$D=$A762),'2-1 采购订单物料明细表报表导出'!$H:$H,0))</f>
        <v>0</v>
      </c>
      <c r="N762" s="46" cm="1">
        <f t="array" ref="N762">SUM(IF((LEFT('2-1 采购订单物料明细表报表导出'!$K:$K,7)=N$1)*('2-1 采购订单物料明细表报表导出'!$D:$D=$A762),'2-1 采购订单物料明细表报表导出'!$H:$H,0))</f>
        <v>0</v>
      </c>
      <c r="O762" s="46" cm="1">
        <f t="array" ref="O762">SUM(IF((LEFT('2-1 采购订单物料明细表报表导出'!$K:$K,7)=O$1)*('2-1 采购订单物料明细表报表导出'!$D:$D=$A762),'2-1 采购订单物料明细表报表导出'!$H:$H,0))</f>
        <v>0</v>
      </c>
    </row>
    <row r="763" ht="16.5" spans="1:15">
      <c r="A763" s="17" t="s">
        <v>4165</v>
      </c>
      <c r="B763" s="50" t="s">
        <v>1946</v>
      </c>
      <c r="C763" s="51" t="s">
        <v>1947</v>
      </c>
      <c r="D763" s="46" cm="1">
        <f t="array" ref="D763">SUM(IF((LEFT('2-1 采购订单物料明细表报表导出'!$K:$K,7)=D$1)*('2-1 采购订单物料明细表报表导出'!$D:$D=$A763),'2-1 采购订单物料明细表报表导出'!$H:$H,0))</f>
        <v>0</v>
      </c>
      <c r="E763" s="46" cm="1">
        <f t="array" ref="E763">SUM(IF((LEFT('2-1 采购订单物料明细表报表导出'!$K:$K,7)=E$1)*('2-1 采购订单物料明细表报表导出'!$D:$D=$A763),'2-1 采购订单物料明细表报表导出'!$H:$H,0))</f>
        <v>0</v>
      </c>
      <c r="F763" s="46" cm="1">
        <f t="array" ref="F763">SUM(IF((LEFT('2-1 采购订单物料明细表报表导出'!$K:$K,7)=F$1)*('2-1 采购订单物料明细表报表导出'!$D:$D=$A763),'2-1 采购订单物料明细表报表导出'!$H:$H,0))</f>
        <v>0</v>
      </c>
      <c r="G763" s="46" cm="1">
        <f t="array" ref="G763">SUM(IF((LEFT('2-1 采购订单物料明细表报表导出'!$K:$K,7)=G$1)*('2-1 采购订单物料明细表报表导出'!$D:$D=$A763),'2-1 采购订单物料明细表报表导出'!$H:$H,0))</f>
        <v>0</v>
      </c>
      <c r="H763" s="46" cm="1">
        <f t="array" ref="H763">SUM(IF((LEFT('2-1 采购订单物料明细表报表导出'!$K:$K,7)=H$1)*('2-1 采购订单物料明细表报表导出'!$D:$D=$A763),'2-1 采购订单物料明细表报表导出'!$H:$H,0))</f>
        <v>0</v>
      </c>
      <c r="I763" s="46" cm="1">
        <f t="array" ref="I763">SUM(IF((LEFT('2-1 采购订单物料明细表报表导出'!$K:$K,7)=I$1)*('2-1 采购订单物料明细表报表导出'!$D:$D=$A763),'2-1 采购订单物料明细表报表导出'!$H:$H,0))</f>
        <v>0</v>
      </c>
      <c r="J763" s="46" cm="1">
        <f t="array" ref="J763">SUM(IF((LEFT('2-1 采购订单物料明细表报表导出'!$K:$K,7)=J$1)*('2-1 采购订单物料明细表报表导出'!$D:$D=$A763),'2-1 采购订单物料明细表报表导出'!$H:$H,0))</f>
        <v>0</v>
      </c>
      <c r="K763" s="46" cm="1">
        <f t="array" ref="K763">SUM(IF((LEFT('2-1 采购订单物料明细表报表导出'!$K:$K,7)=K$1)*('2-1 采购订单物料明细表报表导出'!$D:$D=$A763),'2-1 采购订单物料明细表报表导出'!$H:$H,0))</f>
        <v>0</v>
      </c>
      <c r="L763" s="46" cm="1">
        <f t="array" ref="L763">SUM(IF((LEFT('2-1 采购订单物料明细表报表导出'!$K:$K,7)=L$1)*('2-1 采购订单物料明细表报表导出'!$D:$D=$A763),'2-1 采购订单物料明细表报表导出'!$H:$H,0))</f>
        <v>0</v>
      </c>
      <c r="M763" s="46" cm="1">
        <f t="array" ref="M763">SUM(IF((LEFT('2-1 采购订单物料明细表报表导出'!$K:$K,7)=M$1)*('2-1 采购订单物料明细表报表导出'!$D:$D=$A763),'2-1 采购订单物料明细表报表导出'!$H:$H,0))</f>
        <v>0</v>
      </c>
      <c r="N763" s="46" cm="1">
        <f t="array" ref="N763">SUM(IF((LEFT('2-1 采购订单物料明细表报表导出'!$K:$K,7)=N$1)*('2-1 采购订单物料明细表报表导出'!$D:$D=$A763),'2-1 采购订单物料明细表报表导出'!$H:$H,0))</f>
        <v>0</v>
      </c>
      <c r="O763" s="46" cm="1">
        <f t="array" ref="O763">SUM(IF((LEFT('2-1 采购订单物料明细表报表导出'!$K:$K,7)=O$1)*('2-1 采购订单物料明细表报表导出'!$D:$D=$A763),'2-1 采购订单物料明细表报表导出'!$H:$H,0))</f>
        <v>0</v>
      </c>
    </row>
    <row r="764" ht="16.5" spans="1:15">
      <c r="A764" s="38" t="s">
        <v>4166</v>
      </c>
      <c r="B764" s="50" t="s">
        <v>1946</v>
      </c>
      <c r="C764" s="51" t="s">
        <v>1947</v>
      </c>
      <c r="D764" s="46" cm="1">
        <f t="array" ref="D764">SUM(IF((LEFT('2-1 采购订单物料明细表报表导出'!$K:$K,7)=D$1)*('2-1 采购订单物料明细表报表导出'!$D:$D=$A764),'2-1 采购订单物料明细表报表导出'!$H:$H,0))</f>
        <v>0</v>
      </c>
      <c r="E764" s="46" cm="1">
        <f t="array" ref="E764">SUM(IF((LEFT('2-1 采购订单物料明细表报表导出'!$K:$K,7)=E$1)*('2-1 采购订单物料明细表报表导出'!$D:$D=$A764),'2-1 采购订单物料明细表报表导出'!$H:$H,0))</f>
        <v>0</v>
      </c>
      <c r="F764" s="46" cm="1">
        <f t="array" ref="F764">SUM(IF((LEFT('2-1 采购订单物料明细表报表导出'!$K:$K,7)=F$1)*('2-1 采购订单物料明细表报表导出'!$D:$D=$A764),'2-1 采购订单物料明细表报表导出'!$H:$H,0))</f>
        <v>0</v>
      </c>
      <c r="G764" s="46" cm="1">
        <f t="array" ref="G764">SUM(IF((LEFT('2-1 采购订单物料明细表报表导出'!$K:$K,7)=G$1)*('2-1 采购订单物料明细表报表导出'!$D:$D=$A764),'2-1 采购订单物料明细表报表导出'!$H:$H,0))</f>
        <v>0</v>
      </c>
      <c r="H764" s="46" cm="1">
        <f t="array" ref="H764">SUM(IF((LEFT('2-1 采购订单物料明细表报表导出'!$K:$K,7)=H$1)*('2-1 采购订单物料明细表报表导出'!$D:$D=$A764),'2-1 采购订单物料明细表报表导出'!$H:$H,0))</f>
        <v>0</v>
      </c>
      <c r="I764" s="46" cm="1">
        <f t="array" ref="I764">SUM(IF((LEFT('2-1 采购订单物料明细表报表导出'!$K:$K,7)=I$1)*('2-1 采购订单物料明细表报表导出'!$D:$D=$A764),'2-1 采购订单物料明细表报表导出'!$H:$H,0))</f>
        <v>0</v>
      </c>
      <c r="J764" s="46" cm="1">
        <f t="array" ref="J764">SUM(IF((LEFT('2-1 采购订单物料明细表报表导出'!$K:$K,7)=J$1)*('2-1 采购订单物料明细表报表导出'!$D:$D=$A764),'2-1 采购订单物料明细表报表导出'!$H:$H,0))</f>
        <v>0</v>
      </c>
      <c r="K764" s="46" cm="1">
        <f t="array" ref="K764">SUM(IF((LEFT('2-1 采购订单物料明细表报表导出'!$K:$K,7)=K$1)*('2-1 采购订单物料明细表报表导出'!$D:$D=$A764),'2-1 采购订单物料明细表报表导出'!$H:$H,0))</f>
        <v>0</v>
      </c>
      <c r="L764" s="46" cm="1">
        <f t="array" ref="L764">SUM(IF((LEFT('2-1 采购订单物料明细表报表导出'!$K:$K,7)=L$1)*('2-1 采购订单物料明细表报表导出'!$D:$D=$A764),'2-1 采购订单物料明细表报表导出'!$H:$H,0))</f>
        <v>0</v>
      </c>
      <c r="M764" s="46" cm="1">
        <f t="array" ref="M764">SUM(IF((LEFT('2-1 采购订单物料明细表报表导出'!$K:$K,7)=M$1)*('2-1 采购订单物料明细表报表导出'!$D:$D=$A764),'2-1 采购订单物料明细表报表导出'!$H:$H,0))</f>
        <v>0</v>
      </c>
      <c r="N764" s="46" cm="1">
        <f t="array" ref="N764">SUM(IF((LEFT('2-1 采购订单物料明细表报表导出'!$K:$K,7)=N$1)*('2-1 采购订单物料明细表报表导出'!$D:$D=$A764),'2-1 采购订单物料明细表报表导出'!$H:$H,0))</f>
        <v>0</v>
      </c>
      <c r="O764" s="46" cm="1">
        <f t="array" ref="O764">SUM(IF((LEFT('2-1 采购订单物料明细表报表导出'!$K:$K,7)=O$1)*('2-1 采购订单物料明细表报表导出'!$D:$D=$A764),'2-1 采购订单物料明细表报表导出'!$H:$H,0))</f>
        <v>0</v>
      </c>
    </row>
    <row r="765" ht="16.5" spans="1:15">
      <c r="A765" s="38" t="s">
        <v>4167</v>
      </c>
      <c r="B765" s="50" t="s">
        <v>1972</v>
      </c>
      <c r="C765" s="51" t="s">
        <v>1973</v>
      </c>
      <c r="D765" s="46" cm="1">
        <f t="array" ref="D765">SUM(IF((LEFT('2-1 采购订单物料明细表报表导出'!$K:$K,7)=D$1)*('2-1 采购订单物料明细表报表导出'!$D:$D=$A765),'2-1 采购订单物料明细表报表导出'!$H:$H,0))</f>
        <v>0</v>
      </c>
      <c r="E765" s="46" cm="1">
        <f t="array" ref="E765">SUM(IF((LEFT('2-1 采购订单物料明细表报表导出'!$K:$K,7)=E$1)*('2-1 采购订单物料明细表报表导出'!$D:$D=$A765),'2-1 采购订单物料明细表报表导出'!$H:$H,0))</f>
        <v>0</v>
      </c>
      <c r="F765" s="46" cm="1">
        <f t="array" ref="F765">SUM(IF((LEFT('2-1 采购订单物料明细表报表导出'!$K:$K,7)=F$1)*('2-1 采购订单物料明细表报表导出'!$D:$D=$A765),'2-1 采购订单物料明细表报表导出'!$H:$H,0))</f>
        <v>0</v>
      </c>
      <c r="G765" s="46" cm="1">
        <f t="array" ref="G765">SUM(IF((LEFT('2-1 采购订单物料明细表报表导出'!$K:$K,7)=G$1)*('2-1 采购订单物料明细表报表导出'!$D:$D=$A765),'2-1 采购订单物料明细表报表导出'!$H:$H,0))</f>
        <v>0</v>
      </c>
      <c r="H765" s="46" cm="1">
        <f t="array" ref="H765">SUM(IF((LEFT('2-1 采购订单物料明细表报表导出'!$K:$K,7)=H$1)*('2-1 采购订单物料明细表报表导出'!$D:$D=$A765),'2-1 采购订单物料明细表报表导出'!$H:$H,0))</f>
        <v>0</v>
      </c>
      <c r="I765" s="46" cm="1">
        <f t="array" ref="I765">SUM(IF((LEFT('2-1 采购订单物料明细表报表导出'!$K:$K,7)=I$1)*('2-1 采购订单物料明细表报表导出'!$D:$D=$A765),'2-1 采购订单物料明细表报表导出'!$H:$H,0))</f>
        <v>0</v>
      </c>
      <c r="J765" s="46" cm="1">
        <f t="array" ref="J765">SUM(IF((LEFT('2-1 采购订单物料明细表报表导出'!$K:$K,7)=J$1)*('2-1 采购订单物料明细表报表导出'!$D:$D=$A765),'2-1 采购订单物料明细表报表导出'!$H:$H,0))</f>
        <v>0</v>
      </c>
      <c r="K765" s="46" cm="1">
        <f t="array" ref="K765">SUM(IF((LEFT('2-1 采购订单物料明细表报表导出'!$K:$K,7)=K$1)*('2-1 采购订单物料明细表报表导出'!$D:$D=$A765),'2-1 采购订单物料明细表报表导出'!$H:$H,0))</f>
        <v>0</v>
      </c>
      <c r="L765" s="46" cm="1">
        <f t="array" ref="L765">SUM(IF((LEFT('2-1 采购订单物料明细表报表导出'!$K:$K,7)=L$1)*('2-1 采购订单物料明细表报表导出'!$D:$D=$A765),'2-1 采购订单物料明细表报表导出'!$H:$H,0))</f>
        <v>0</v>
      </c>
      <c r="M765" s="46" cm="1">
        <f t="array" ref="M765">SUM(IF((LEFT('2-1 采购订单物料明细表报表导出'!$K:$K,7)=M$1)*('2-1 采购订单物料明细表报表导出'!$D:$D=$A765),'2-1 采购订单物料明细表报表导出'!$H:$H,0))</f>
        <v>0</v>
      </c>
      <c r="N765" s="46" cm="1">
        <f t="array" ref="N765">SUM(IF((LEFT('2-1 采购订单物料明细表报表导出'!$K:$K,7)=N$1)*('2-1 采购订单物料明细表报表导出'!$D:$D=$A765),'2-1 采购订单物料明细表报表导出'!$H:$H,0))</f>
        <v>0</v>
      </c>
      <c r="O765" s="46" cm="1">
        <f t="array" ref="O765">SUM(IF((LEFT('2-1 采购订单物料明细表报表导出'!$K:$K,7)=O$1)*('2-1 采购订单物料明细表报表导出'!$D:$D=$A765),'2-1 采购订单物料明细表报表导出'!$H:$H,0))</f>
        <v>0</v>
      </c>
    </row>
    <row r="766" ht="16.5" spans="1:15">
      <c r="A766" s="38" t="s">
        <v>4168</v>
      </c>
      <c r="B766" s="50" t="s">
        <v>1972</v>
      </c>
      <c r="C766" s="51" t="s">
        <v>1973</v>
      </c>
      <c r="D766" s="46" cm="1">
        <f t="array" ref="D766">SUM(IF((LEFT('2-1 采购订单物料明细表报表导出'!$K:$K,7)=D$1)*('2-1 采购订单物料明细表报表导出'!$D:$D=$A766),'2-1 采购订单物料明细表报表导出'!$H:$H,0))</f>
        <v>0</v>
      </c>
      <c r="E766" s="46" cm="1">
        <f t="array" ref="E766">SUM(IF((LEFT('2-1 采购订单物料明细表报表导出'!$K:$K,7)=E$1)*('2-1 采购订单物料明细表报表导出'!$D:$D=$A766),'2-1 采购订单物料明细表报表导出'!$H:$H,0))</f>
        <v>0</v>
      </c>
      <c r="F766" s="46" cm="1">
        <f t="array" ref="F766">SUM(IF((LEFT('2-1 采购订单物料明细表报表导出'!$K:$K,7)=F$1)*('2-1 采购订单物料明细表报表导出'!$D:$D=$A766),'2-1 采购订单物料明细表报表导出'!$H:$H,0))</f>
        <v>0</v>
      </c>
      <c r="G766" s="46" cm="1">
        <f t="array" ref="G766">SUM(IF((LEFT('2-1 采购订单物料明细表报表导出'!$K:$K,7)=G$1)*('2-1 采购订单物料明细表报表导出'!$D:$D=$A766),'2-1 采购订单物料明细表报表导出'!$H:$H,0))</f>
        <v>0</v>
      </c>
      <c r="H766" s="46" cm="1">
        <f t="array" ref="H766">SUM(IF((LEFT('2-1 采购订单物料明细表报表导出'!$K:$K,7)=H$1)*('2-1 采购订单物料明细表报表导出'!$D:$D=$A766),'2-1 采购订单物料明细表报表导出'!$H:$H,0))</f>
        <v>0</v>
      </c>
      <c r="I766" s="46" cm="1">
        <f t="array" ref="I766">SUM(IF((LEFT('2-1 采购订单物料明细表报表导出'!$K:$K,7)=I$1)*('2-1 采购订单物料明细表报表导出'!$D:$D=$A766),'2-1 采购订单物料明细表报表导出'!$H:$H,0))</f>
        <v>0</v>
      </c>
      <c r="J766" s="46" cm="1">
        <f t="array" ref="J766">SUM(IF((LEFT('2-1 采购订单物料明细表报表导出'!$K:$K,7)=J$1)*('2-1 采购订单物料明细表报表导出'!$D:$D=$A766),'2-1 采购订单物料明细表报表导出'!$H:$H,0))</f>
        <v>0</v>
      </c>
      <c r="K766" s="46" cm="1">
        <f t="array" ref="K766">SUM(IF((LEFT('2-1 采购订单物料明细表报表导出'!$K:$K,7)=K$1)*('2-1 采购订单物料明细表报表导出'!$D:$D=$A766),'2-1 采购订单物料明细表报表导出'!$H:$H,0))</f>
        <v>0</v>
      </c>
      <c r="L766" s="46" cm="1">
        <f t="array" ref="L766">SUM(IF((LEFT('2-1 采购订单物料明细表报表导出'!$K:$K,7)=L$1)*('2-1 采购订单物料明细表报表导出'!$D:$D=$A766),'2-1 采购订单物料明细表报表导出'!$H:$H,0))</f>
        <v>0</v>
      </c>
      <c r="M766" s="46" cm="1">
        <f t="array" ref="M766">SUM(IF((LEFT('2-1 采购订单物料明细表报表导出'!$K:$K,7)=M$1)*('2-1 采购订单物料明细表报表导出'!$D:$D=$A766),'2-1 采购订单物料明细表报表导出'!$H:$H,0))</f>
        <v>0</v>
      </c>
      <c r="N766" s="46" cm="1">
        <f t="array" ref="N766">SUM(IF((LEFT('2-1 采购订单物料明细表报表导出'!$K:$K,7)=N$1)*('2-1 采购订单物料明细表报表导出'!$D:$D=$A766),'2-1 采购订单物料明细表报表导出'!$H:$H,0))</f>
        <v>0</v>
      </c>
      <c r="O766" s="46" cm="1">
        <f t="array" ref="O766">SUM(IF((LEFT('2-1 采购订单物料明细表报表导出'!$K:$K,7)=O$1)*('2-1 采购订单物料明细表报表导出'!$D:$D=$A766),'2-1 采购订单物料明细表报表导出'!$H:$H,0))</f>
        <v>0</v>
      </c>
    </row>
    <row r="767" ht="16.5" spans="1:15">
      <c r="A767" s="38" t="s">
        <v>4169</v>
      </c>
      <c r="B767" s="50" t="s">
        <v>1972</v>
      </c>
      <c r="C767" s="51" t="s">
        <v>1973</v>
      </c>
      <c r="D767" s="46" cm="1">
        <f t="array" ref="D767">SUM(IF((LEFT('2-1 采购订单物料明细表报表导出'!$K:$K,7)=D$1)*('2-1 采购订单物料明细表报表导出'!$D:$D=$A767),'2-1 采购订单物料明细表报表导出'!$H:$H,0))</f>
        <v>0</v>
      </c>
      <c r="E767" s="46" cm="1">
        <f t="array" ref="E767">SUM(IF((LEFT('2-1 采购订单物料明细表报表导出'!$K:$K,7)=E$1)*('2-1 采购订单物料明细表报表导出'!$D:$D=$A767),'2-1 采购订单物料明细表报表导出'!$H:$H,0))</f>
        <v>0</v>
      </c>
      <c r="F767" s="46" cm="1">
        <f t="array" ref="F767">SUM(IF((LEFT('2-1 采购订单物料明细表报表导出'!$K:$K,7)=F$1)*('2-1 采购订单物料明细表报表导出'!$D:$D=$A767),'2-1 采购订单物料明细表报表导出'!$H:$H,0))</f>
        <v>0</v>
      </c>
      <c r="G767" s="46" cm="1">
        <f t="array" ref="G767">SUM(IF((LEFT('2-1 采购订单物料明细表报表导出'!$K:$K,7)=G$1)*('2-1 采购订单物料明细表报表导出'!$D:$D=$A767),'2-1 采购订单物料明细表报表导出'!$H:$H,0))</f>
        <v>0</v>
      </c>
      <c r="H767" s="46" cm="1">
        <f t="array" ref="H767">SUM(IF((LEFT('2-1 采购订单物料明细表报表导出'!$K:$K,7)=H$1)*('2-1 采购订单物料明细表报表导出'!$D:$D=$A767),'2-1 采购订单物料明细表报表导出'!$H:$H,0))</f>
        <v>0</v>
      </c>
      <c r="I767" s="46" cm="1">
        <f t="array" ref="I767">SUM(IF((LEFT('2-1 采购订单物料明细表报表导出'!$K:$K,7)=I$1)*('2-1 采购订单物料明细表报表导出'!$D:$D=$A767),'2-1 采购订单物料明细表报表导出'!$H:$H,0))</f>
        <v>0</v>
      </c>
      <c r="J767" s="46" cm="1">
        <f t="array" ref="J767">SUM(IF((LEFT('2-1 采购订单物料明细表报表导出'!$K:$K,7)=J$1)*('2-1 采购订单物料明细表报表导出'!$D:$D=$A767),'2-1 采购订单物料明细表报表导出'!$H:$H,0))</f>
        <v>0</v>
      </c>
      <c r="K767" s="46" cm="1">
        <f t="array" ref="K767">SUM(IF((LEFT('2-1 采购订单物料明细表报表导出'!$K:$K,7)=K$1)*('2-1 采购订单物料明细表报表导出'!$D:$D=$A767),'2-1 采购订单物料明细表报表导出'!$H:$H,0))</f>
        <v>0</v>
      </c>
      <c r="L767" s="46" cm="1">
        <f t="array" ref="L767">SUM(IF((LEFT('2-1 采购订单物料明细表报表导出'!$K:$K,7)=L$1)*('2-1 采购订单物料明细表报表导出'!$D:$D=$A767),'2-1 采购订单物料明细表报表导出'!$H:$H,0))</f>
        <v>0</v>
      </c>
      <c r="M767" s="46" cm="1">
        <f t="array" ref="M767">SUM(IF((LEFT('2-1 采购订单物料明细表报表导出'!$K:$K,7)=M$1)*('2-1 采购订单物料明细表报表导出'!$D:$D=$A767),'2-1 采购订单物料明细表报表导出'!$H:$H,0))</f>
        <v>0</v>
      </c>
      <c r="N767" s="46" cm="1">
        <f t="array" ref="N767">SUM(IF((LEFT('2-1 采购订单物料明细表报表导出'!$K:$K,7)=N$1)*('2-1 采购订单物料明细表报表导出'!$D:$D=$A767),'2-1 采购订单物料明细表报表导出'!$H:$H,0))</f>
        <v>0</v>
      </c>
      <c r="O767" s="46" cm="1">
        <f t="array" ref="O767">SUM(IF((LEFT('2-1 采购订单物料明细表报表导出'!$K:$K,7)=O$1)*('2-1 采购订单物料明细表报表导出'!$D:$D=$A767),'2-1 采购订单物料明细表报表导出'!$H:$H,0))</f>
        <v>0</v>
      </c>
    </row>
    <row r="768" ht="16.5" spans="1:15">
      <c r="A768" s="38" t="s">
        <v>4170</v>
      </c>
      <c r="B768" s="50" t="s">
        <v>1972</v>
      </c>
      <c r="C768" s="51" t="s">
        <v>1973</v>
      </c>
      <c r="D768" s="46" cm="1">
        <f t="array" ref="D768">SUM(IF((LEFT('2-1 采购订单物料明细表报表导出'!$K:$K,7)=D$1)*('2-1 采购订单物料明细表报表导出'!$D:$D=$A768),'2-1 采购订单物料明细表报表导出'!$H:$H,0))</f>
        <v>0</v>
      </c>
      <c r="E768" s="46" cm="1">
        <f t="array" ref="E768">SUM(IF((LEFT('2-1 采购订单物料明细表报表导出'!$K:$K,7)=E$1)*('2-1 采购订单物料明细表报表导出'!$D:$D=$A768),'2-1 采购订单物料明细表报表导出'!$H:$H,0))</f>
        <v>0</v>
      </c>
      <c r="F768" s="46" cm="1">
        <f t="array" ref="F768">SUM(IF((LEFT('2-1 采购订单物料明细表报表导出'!$K:$K,7)=F$1)*('2-1 采购订单物料明细表报表导出'!$D:$D=$A768),'2-1 采购订单物料明细表报表导出'!$H:$H,0))</f>
        <v>0</v>
      </c>
      <c r="G768" s="46" cm="1">
        <f t="array" ref="G768">SUM(IF((LEFT('2-1 采购订单物料明细表报表导出'!$K:$K,7)=G$1)*('2-1 采购订单物料明细表报表导出'!$D:$D=$A768),'2-1 采购订单物料明细表报表导出'!$H:$H,0))</f>
        <v>0</v>
      </c>
      <c r="H768" s="46" cm="1">
        <f t="array" ref="H768">SUM(IF((LEFT('2-1 采购订单物料明细表报表导出'!$K:$K,7)=H$1)*('2-1 采购订单物料明细表报表导出'!$D:$D=$A768),'2-1 采购订单物料明细表报表导出'!$H:$H,0))</f>
        <v>0</v>
      </c>
      <c r="I768" s="46" cm="1">
        <f t="array" ref="I768">SUM(IF((LEFT('2-1 采购订单物料明细表报表导出'!$K:$K,7)=I$1)*('2-1 采购订单物料明细表报表导出'!$D:$D=$A768),'2-1 采购订单物料明细表报表导出'!$H:$H,0))</f>
        <v>0</v>
      </c>
      <c r="J768" s="46" cm="1">
        <f t="array" ref="J768">SUM(IF((LEFT('2-1 采购订单物料明细表报表导出'!$K:$K,7)=J$1)*('2-1 采购订单物料明细表报表导出'!$D:$D=$A768),'2-1 采购订单物料明细表报表导出'!$H:$H,0))</f>
        <v>0</v>
      </c>
      <c r="K768" s="46" cm="1">
        <f t="array" ref="K768">SUM(IF((LEFT('2-1 采购订单物料明细表报表导出'!$K:$K,7)=K$1)*('2-1 采购订单物料明细表报表导出'!$D:$D=$A768),'2-1 采购订单物料明细表报表导出'!$H:$H,0))</f>
        <v>0</v>
      </c>
      <c r="L768" s="46" cm="1">
        <f t="array" ref="L768">SUM(IF((LEFT('2-1 采购订单物料明细表报表导出'!$K:$K,7)=L$1)*('2-1 采购订单物料明细表报表导出'!$D:$D=$A768),'2-1 采购订单物料明细表报表导出'!$H:$H,0))</f>
        <v>0</v>
      </c>
      <c r="M768" s="46" cm="1">
        <f t="array" ref="M768">SUM(IF((LEFT('2-1 采购订单物料明细表报表导出'!$K:$K,7)=M$1)*('2-1 采购订单物料明细表报表导出'!$D:$D=$A768),'2-1 采购订单物料明细表报表导出'!$H:$H,0))</f>
        <v>0</v>
      </c>
      <c r="N768" s="46" cm="1">
        <f t="array" ref="N768">SUM(IF((LEFT('2-1 采购订单物料明细表报表导出'!$K:$K,7)=N$1)*('2-1 采购订单物料明细表报表导出'!$D:$D=$A768),'2-1 采购订单物料明细表报表导出'!$H:$H,0))</f>
        <v>0</v>
      </c>
      <c r="O768" s="46" cm="1">
        <f t="array" ref="O768">SUM(IF((LEFT('2-1 采购订单物料明细表报表导出'!$K:$K,7)=O$1)*('2-1 采购订单物料明细表报表导出'!$D:$D=$A768),'2-1 采购订单物料明细表报表导出'!$H:$H,0))</f>
        <v>0</v>
      </c>
    </row>
    <row r="769" ht="16.5" spans="1:15">
      <c r="A769" s="38" t="s">
        <v>4171</v>
      </c>
      <c r="B769" s="50" t="s">
        <v>1972</v>
      </c>
      <c r="C769" s="51" t="s">
        <v>1973</v>
      </c>
      <c r="D769" s="46" cm="1">
        <f t="array" ref="D769">SUM(IF((LEFT('2-1 采购订单物料明细表报表导出'!$K:$K,7)=D$1)*('2-1 采购订单物料明细表报表导出'!$D:$D=$A769),'2-1 采购订单物料明细表报表导出'!$H:$H,0))</f>
        <v>0</v>
      </c>
      <c r="E769" s="46" cm="1">
        <f t="array" ref="E769">SUM(IF((LEFT('2-1 采购订单物料明细表报表导出'!$K:$K,7)=E$1)*('2-1 采购订单物料明细表报表导出'!$D:$D=$A769),'2-1 采购订单物料明细表报表导出'!$H:$H,0))</f>
        <v>0</v>
      </c>
      <c r="F769" s="46" cm="1">
        <f t="array" ref="F769">SUM(IF((LEFT('2-1 采购订单物料明细表报表导出'!$K:$K,7)=F$1)*('2-1 采购订单物料明细表报表导出'!$D:$D=$A769),'2-1 采购订单物料明细表报表导出'!$H:$H,0))</f>
        <v>0</v>
      </c>
      <c r="G769" s="46" cm="1">
        <f t="array" ref="G769">SUM(IF((LEFT('2-1 采购订单物料明细表报表导出'!$K:$K,7)=G$1)*('2-1 采购订单物料明细表报表导出'!$D:$D=$A769),'2-1 采购订单物料明细表报表导出'!$H:$H,0))</f>
        <v>0</v>
      </c>
      <c r="H769" s="46" cm="1">
        <f t="array" ref="H769">SUM(IF((LEFT('2-1 采购订单物料明细表报表导出'!$K:$K,7)=H$1)*('2-1 采购订单物料明细表报表导出'!$D:$D=$A769),'2-1 采购订单物料明细表报表导出'!$H:$H,0))</f>
        <v>0</v>
      </c>
      <c r="I769" s="46" cm="1">
        <f t="array" ref="I769">SUM(IF((LEFT('2-1 采购订单物料明细表报表导出'!$K:$K,7)=I$1)*('2-1 采购订单物料明细表报表导出'!$D:$D=$A769),'2-1 采购订单物料明细表报表导出'!$H:$H,0))</f>
        <v>0</v>
      </c>
      <c r="J769" s="46" cm="1">
        <f t="array" ref="J769">SUM(IF((LEFT('2-1 采购订单物料明细表报表导出'!$K:$K,7)=J$1)*('2-1 采购订单物料明细表报表导出'!$D:$D=$A769),'2-1 采购订单物料明细表报表导出'!$H:$H,0))</f>
        <v>0</v>
      </c>
      <c r="K769" s="46" cm="1">
        <f t="array" ref="K769">SUM(IF((LEFT('2-1 采购订单物料明细表报表导出'!$K:$K,7)=K$1)*('2-1 采购订单物料明细表报表导出'!$D:$D=$A769),'2-1 采购订单物料明细表报表导出'!$H:$H,0))</f>
        <v>0</v>
      </c>
      <c r="L769" s="46" cm="1">
        <f t="array" ref="L769">SUM(IF((LEFT('2-1 采购订单物料明细表报表导出'!$K:$K,7)=L$1)*('2-1 采购订单物料明细表报表导出'!$D:$D=$A769),'2-1 采购订单物料明细表报表导出'!$H:$H,0))</f>
        <v>0</v>
      </c>
      <c r="M769" s="46" cm="1">
        <f t="array" ref="M769">SUM(IF((LEFT('2-1 采购订单物料明细表报表导出'!$K:$K,7)=M$1)*('2-1 采购订单物料明细表报表导出'!$D:$D=$A769),'2-1 采购订单物料明细表报表导出'!$H:$H,0))</f>
        <v>0</v>
      </c>
      <c r="N769" s="46" cm="1">
        <f t="array" ref="N769">SUM(IF((LEFT('2-1 采购订单物料明细表报表导出'!$K:$K,7)=N$1)*('2-1 采购订单物料明细表报表导出'!$D:$D=$A769),'2-1 采购订单物料明细表报表导出'!$H:$H,0))</f>
        <v>0</v>
      </c>
      <c r="O769" s="46" cm="1">
        <f t="array" ref="O769">SUM(IF((LEFT('2-1 采购订单物料明细表报表导出'!$K:$K,7)=O$1)*('2-1 采购订单物料明细表报表导出'!$D:$D=$A769),'2-1 采购订单物料明细表报表导出'!$H:$H,0))</f>
        <v>0</v>
      </c>
    </row>
    <row r="770" ht="16.5" spans="1:15">
      <c r="A770" s="38" t="s">
        <v>4172</v>
      </c>
      <c r="B770" s="50" t="s">
        <v>1972</v>
      </c>
      <c r="C770" s="51" t="s">
        <v>1973</v>
      </c>
      <c r="D770" s="46" cm="1">
        <f t="array" ref="D770">SUM(IF((LEFT('2-1 采购订单物料明细表报表导出'!$K:$K,7)=D$1)*('2-1 采购订单物料明细表报表导出'!$D:$D=$A770),'2-1 采购订单物料明细表报表导出'!$H:$H,0))</f>
        <v>0</v>
      </c>
      <c r="E770" s="46" cm="1">
        <f t="array" ref="E770">SUM(IF((LEFT('2-1 采购订单物料明细表报表导出'!$K:$K,7)=E$1)*('2-1 采购订单物料明细表报表导出'!$D:$D=$A770),'2-1 采购订单物料明细表报表导出'!$H:$H,0))</f>
        <v>0</v>
      </c>
      <c r="F770" s="46" cm="1">
        <f t="array" ref="F770">SUM(IF((LEFT('2-1 采购订单物料明细表报表导出'!$K:$K,7)=F$1)*('2-1 采购订单物料明细表报表导出'!$D:$D=$A770),'2-1 采购订单物料明细表报表导出'!$H:$H,0))</f>
        <v>0</v>
      </c>
      <c r="G770" s="46" cm="1">
        <f t="array" ref="G770">SUM(IF((LEFT('2-1 采购订单物料明细表报表导出'!$K:$K,7)=G$1)*('2-1 采购订单物料明细表报表导出'!$D:$D=$A770),'2-1 采购订单物料明细表报表导出'!$H:$H,0))</f>
        <v>0</v>
      </c>
      <c r="H770" s="46" cm="1">
        <f t="array" ref="H770">SUM(IF((LEFT('2-1 采购订单物料明细表报表导出'!$K:$K,7)=H$1)*('2-1 采购订单物料明细表报表导出'!$D:$D=$A770),'2-1 采购订单物料明细表报表导出'!$H:$H,0))</f>
        <v>0</v>
      </c>
      <c r="I770" s="46" cm="1">
        <f t="array" ref="I770">SUM(IF((LEFT('2-1 采购订单物料明细表报表导出'!$K:$K,7)=I$1)*('2-1 采购订单物料明细表报表导出'!$D:$D=$A770),'2-1 采购订单物料明细表报表导出'!$H:$H,0))</f>
        <v>0</v>
      </c>
      <c r="J770" s="46" cm="1">
        <f t="array" ref="J770">SUM(IF((LEFT('2-1 采购订单物料明细表报表导出'!$K:$K,7)=J$1)*('2-1 采购订单物料明细表报表导出'!$D:$D=$A770),'2-1 采购订单物料明细表报表导出'!$H:$H,0))</f>
        <v>0</v>
      </c>
      <c r="K770" s="46" cm="1">
        <f t="array" ref="K770">SUM(IF((LEFT('2-1 采购订单物料明细表报表导出'!$K:$K,7)=K$1)*('2-1 采购订单物料明细表报表导出'!$D:$D=$A770),'2-1 采购订单物料明细表报表导出'!$H:$H,0))</f>
        <v>0</v>
      </c>
      <c r="L770" s="46" cm="1">
        <f t="array" ref="L770">SUM(IF((LEFT('2-1 采购订单物料明细表报表导出'!$K:$K,7)=L$1)*('2-1 采购订单物料明细表报表导出'!$D:$D=$A770),'2-1 采购订单物料明细表报表导出'!$H:$H,0))</f>
        <v>0</v>
      </c>
      <c r="M770" s="46" cm="1">
        <f t="array" ref="M770">SUM(IF((LEFT('2-1 采购订单物料明细表报表导出'!$K:$K,7)=M$1)*('2-1 采购订单物料明细表报表导出'!$D:$D=$A770),'2-1 采购订单物料明细表报表导出'!$H:$H,0))</f>
        <v>0</v>
      </c>
      <c r="N770" s="46" cm="1">
        <f t="array" ref="N770">SUM(IF((LEFT('2-1 采购订单物料明细表报表导出'!$K:$K,7)=N$1)*('2-1 采购订单物料明细表报表导出'!$D:$D=$A770),'2-1 采购订单物料明细表报表导出'!$H:$H,0))</f>
        <v>0</v>
      </c>
      <c r="O770" s="46" cm="1">
        <f t="array" ref="O770">SUM(IF((LEFT('2-1 采购订单物料明细表报表导出'!$K:$K,7)=O$1)*('2-1 采购订单物料明细表报表导出'!$D:$D=$A770),'2-1 采购订单物料明细表报表导出'!$H:$H,0))</f>
        <v>0</v>
      </c>
    </row>
    <row r="771" ht="16.5" spans="1:15">
      <c r="A771" s="38" t="s">
        <v>4173</v>
      </c>
      <c r="B771" s="50" t="s">
        <v>1972</v>
      </c>
      <c r="C771" s="51" t="s">
        <v>1973</v>
      </c>
      <c r="D771" s="46" cm="1">
        <f t="array" ref="D771">SUM(IF((LEFT('2-1 采购订单物料明细表报表导出'!$K:$K,7)=D$1)*('2-1 采购订单物料明细表报表导出'!$D:$D=$A771),'2-1 采购订单物料明细表报表导出'!$H:$H,0))</f>
        <v>0</v>
      </c>
      <c r="E771" s="46" cm="1">
        <f t="array" ref="E771">SUM(IF((LEFT('2-1 采购订单物料明细表报表导出'!$K:$K,7)=E$1)*('2-1 采购订单物料明细表报表导出'!$D:$D=$A771),'2-1 采购订单物料明细表报表导出'!$H:$H,0))</f>
        <v>0</v>
      </c>
      <c r="F771" s="46" cm="1">
        <f t="array" ref="F771">SUM(IF((LEFT('2-1 采购订单物料明细表报表导出'!$K:$K,7)=F$1)*('2-1 采购订单物料明细表报表导出'!$D:$D=$A771),'2-1 采购订单物料明细表报表导出'!$H:$H,0))</f>
        <v>0</v>
      </c>
      <c r="G771" s="46" cm="1">
        <f t="array" ref="G771">SUM(IF((LEFT('2-1 采购订单物料明细表报表导出'!$K:$K,7)=G$1)*('2-1 采购订单物料明细表报表导出'!$D:$D=$A771),'2-1 采购订单物料明细表报表导出'!$H:$H,0))</f>
        <v>0</v>
      </c>
      <c r="H771" s="46" cm="1">
        <f t="array" ref="H771">SUM(IF((LEFT('2-1 采购订单物料明细表报表导出'!$K:$K,7)=H$1)*('2-1 采购订单物料明细表报表导出'!$D:$D=$A771),'2-1 采购订单物料明细表报表导出'!$H:$H,0))</f>
        <v>0</v>
      </c>
      <c r="I771" s="46" cm="1">
        <f t="array" ref="I771">SUM(IF((LEFT('2-1 采购订单物料明细表报表导出'!$K:$K,7)=I$1)*('2-1 采购订单物料明细表报表导出'!$D:$D=$A771),'2-1 采购订单物料明细表报表导出'!$H:$H,0))</f>
        <v>0</v>
      </c>
      <c r="J771" s="46" cm="1">
        <f t="array" ref="J771">SUM(IF((LEFT('2-1 采购订单物料明细表报表导出'!$K:$K,7)=J$1)*('2-1 采购订单物料明细表报表导出'!$D:$D=$A771),'2-1 采购订单物料明细表报表导出'!$H:$H,0))</f>
        <v>0</v>
      </c>
      <c r="K771" s="46" cm="1">
        <f t="array" ref="K771">SUM(IF((LEFT('2-1 采购订单物料明细表报表导出'!$K:$K,7)=K$1)*('2-1 采购订单物料明细表报表导出'!$D:$D=$A771),'2-1 采购订单物料明细表报表导出'!$H:$H,0))</f>
        <v>0</v>
      </c>
      <c r="L771" s="46" cm="1">
        <f t="array" ref="L771">SUM(IF((LEFT('2-1 采购订单物料明细表报表导出'!$K:$K,7)=L$1)*('2-1 采购订单物料明细表报表导出'!$D:$D=$A771),'2-1 采购订单物料明细表报表导出'!$H:$H,0))</f>
        <v>0</v>
      </c>
      <c r="M771" s="46" cm="1">
        <f t="array" ref="M771">SUM(IF((LEFT('2-1 采购订单物料明细表报表导出'!$K:$K,7)=M$1)*('2-1 采购订单物料明细表报表导出'!$D:$D=$A771),'2-1 采购订单物料明细表报表导出'!$H:$H,0))</f>
        <v>0</v>
      </c>
      <c r="N771" s="46" cm="1">
        <f t="array" ref="N771">SUM(IF((LEFT('2-1 采购订单物料明细表报表导出'!$K:$K,7)=N$1)*('2-1 采购订单物料明细表报表导出'!$D:$D=$A771),'2-1 采购订单物料明细表报表导出'!$H:$H,0))</f>
        <v>0</v>
      </c>
      <c r="O771" s="46" cm="1">
        <f t="array" ref="O771">SUM(IF((LEFT('2-1 采购订单物料明细表报表导出'!$K:$K,7)=O$1)*('2-1 采购订单物料明细表报表导出'!$D:$D=$A771),'2-1 采购订单物料明细表报表导出'!$H:$H,0))</f>
        <v>0</v>
      </c>
    </row>
    <row r="772" ht="16.5" spans="1:15">
      <c r="A772" s="38" t="s">
        <v>2878</v>
      </c>
      <c r="B772" s="50" t="s">
        <v>1972</v>
      </c>
      <c r="C772" s="51" t="s">
        <v>1973</v>
      </c>
      <c r="D772" s="46" cm="1">
        <f t="array" ref="D772">SUM(IF((LEFT('2-1 采购订单物料明细表报表导出'!$K:$K,7)=D$1)*('2-1 采购订单物料明细表报表导出'!$D:$D=$A772),'2-1 采购订单物料明细表报表导出'!$H:$H,0))</f>
        <v>0</v>
      </c>
      <c r="E772" s="46" cm="1">
        <f t="array" ref="E772">SUM(IF((LEFT('2-1 采购订单物料明细表报表导出'!$K:$K,7)=E$1)*('2-1 采购订单物料明细表报表导出'!$D:$D=$A772),'2-1 采购订单物料明细表报表导出'!$H:$H,0))</f>
        <v>0</v>
      </c>
      <c r="F772" s="46" cm="1">
        <f t="array" ref="F772">SUM(IF((LEFT('2-1 采购订单物料明细表报表导出'!$K:$K,7)=F$1)*('2-1 采购订单物料明细表报表导出'!$D:$D=$A772),'2-1 采购订单物料明细表报表导出'!$H:$H,0))</f>
        <v>0</v>
      </c>
      <c r="G772" s="46" cm="1">
        <f t="array" ref="G772">SUM(IF((LEFT('2-1 采购订单物料明细表报表导出'!$K:$K,7)=G$1)*('2-1 采购订单物料明细表报表导出'!$D:$D=$A772),'2-1 采购订单物料明细表报表导出'!$H:$H,0))</f>
        <v>0</v>
      </c>
      <c r="H772" s="46" cm="1">
        <f t="array" ref="H772">SUM(IF((LEFT('2-1 采购订单物料明细表报表导出'!$K:$K,7)=H$1)*('2-1 采购订单物料明细表报表导出'!$D:$D=$A772),'2-1 采购订单物料明细表报表导出'!$H:$H,0))</f>
        <v>0</v>
      </c>
      <c r="I772" s="46" cm="1">
        <f t="array" ref="I772">SUM(IF((LEFT('2-1 采购订单物料明细表报表导出'!$K:$K,7)=I$1)*('2-1 采购订单物料明细表报表导出'!$D:$D=$A772),'2-1 采购订单物料明细表报表导出'!$H:$H,0))</f>
        <v>121.26</v>
      </c>
      <c r="J772" s="46" cm="1">
        <f t="array" ref="J772">SUM(IF((LEFT('2-1 采购订单物料明细表报表导出'!$K:$K,7)=J$1)*('2-1 采购订单物料明细表报表导出'!$D:$D=$A772),'2-1 采购订单物料明细表报表导出'!$H:$H,0))</f>
        <v>0</v>
      </c>
      <c r="K772" s="46" cm="1">
        <f t="array" ref="K772">SUM(IF((LEFT('2-1 采购订单物料明细表报表导出'!$K:$K,7)=K$1)*('2-1 采购订单物料明细表报表导出'!$D:$D=$A772),'2-1 采购订单物料明细表报表导出'!$H:$H,0))</f>
        <v>0</v>
      </c>
      <c r="L772" s="46" cm="1">
        <f t="array" ref="L772">SUM(IF((LEFT('2-1 采购订单物料明细表报表导出'!$K:$K,7)=L$1)*('2-1 采购订单物料明细表报表导出'!$D:$D=$A772),'2-1 采购订单物料明细表报表导出'!$H:$H,0))</f>
        <v>0</v>
      </c>
      <c r="M772" s="46" cm="1">
        <f t="array" ref="M772">SUM(IF((LEFT('2-1 采购订单物料明细表报表导出'!$K:$K,7)=M$1)*('2-1 采购订单物料明细表报表导出'!$D:$D=$A772),'2-1 采购订单物料明细表报表导出'!$H:$H,0))</f>
        <v>0</v>
      </c>
      <c r="N772" s="46" cm="1">
        <f t="array" ref="N772">SUM(IF((LEFT('2-1 采购订单物料明细表报表导出'!$K:$K,7)=N$1)*('2-1 采购订单物料明细表报表导出'!$D:$D=$A772),'2-1 采购订单物料明细表报表导出'!$H:$H,0))</f>
        <v>0</v>
      </c>
      <c r="O772" s="46" cm="1">
        <f t="array" ref="O772">SUM(IF((LEFT('2-1 采购订单物料明细表报表导出'!$K:$K,7)=O$1)*('2-1 采购订单物料明细表报表导出'!$D:$D=$A772),'2-1 采购订单物料明细表报表导出'!$H:$H,0))</f>
        <v>0</v>
      </c>
    </row>
    <row r="773" ht="16.5" spans="1:15">
      <c r="A773" s="52" t="s">
        <v>4174</v>
      </c>
      <c r="B773" s="50" t="s">
        <v>1972</v>
      </c>
      <c r="C773" s="51" t="s">
        <v>1973</v>
      </c>
      <c r="D773" s="46" cm="1">
        <f t="array" ref="D773">SUM(IF((LEFT('2-1 采购订单物料明细表报表导出'!$K:$K,7)=D$1)*('2-1 采购订单物料明细表报表导出'!$D:$D=$A773),'2-1 采购订单物料明细表报表导出'!$H:$H,0))</f>
        <v>0</v>
      </c>
      <c r="E773" s="46" cm="1">
        <f t="array" ref="E773">SUM(IF((LEFT('2-1 采购订单物料明细表报表导出'!$K:$K,7)=E$1)*('2-1 采购订单物料明细表报表导出'!$D:$D=$A773),'2-1 采购订单物料明细表报表导出'!$H:$H,0))</f>
        <v>0</v>
      </c>
      <c r="F773" s="46" cm="1">
        <f t="array" ref="F773">SUM(IF((LEFT('2-1 采购订单物料明细表报表导出'!$K:$K,7)=F$1)*('2-1 采购订单物料明细表报表导出'!$D:$D=$A773),'2-1 采购订单物料明细表报表导出'!$H:$H,0))</f>
        <v>0</v>
      </c>
      <c r="G773" s="46" cm="1">
        <f t="array" ref="G773">SUM(IF((LEFT('2-1 采购订单物料明细表报表导出'!$K:$K,7)=G$1)*('2-1 采购订单物料明细表报表导出'!$D:$D=$A773),'2-1 采购订单物料明细表报表导出'!$H:$H,0))</f>
        <v>0</v>
      </c>
      <c r="H773" s="46" cm="1">
        <f t="array" ref="H773">SUM(IF((LEFT('2-1 采购订单物料明细表报表导出'!$K:$K,7)=H$1)*('2-1 采购订单物料明细表报表导出'!$D:$D=$A773),'2-1 采购订单物料明细表报表导出'!$H:$H,0))</f>
        <v>0</v>
      </c>
      <c r="I773" s="46" cm="1">
        <f t="array" ref="I773">SUM(IF((LEFT('2-1 采购订单物料明细表报表导出'!$K:$K,7)=I$1)*('2-1 采购订单物料明细表报表导出'!$D:$D=$A773),'2-1 采购订单物料明细表报表导出'!$H:$H,0))</f>
        <v>0</v>
      </c>
      <c r="J773" s="46" cm="1">
        <f t="array" ref="J773">SUM(IF((LEFT('2-1 采购订单物料明细表报表导出'!$K:$K,7)=J$1)*('2-1 采购订单物料明细表报表导出'!$D:$D=$A773),'2-1 采购订单物料明细表报表导出'!$H:$H,0))</f>
        <v>0</v>
      </c>
      <c r="K773" s="46" cm="1">
        <f t="array" ref="K773">SUM(IF((LEFT('2-1 采购订单物料明细表报表导出'!$K:$K,7)=K$1)*('2-1 采购订单物料明细表报表导出'!$D:$D=$A773),'2-1 采购订单物料明细表报表导出'!$H:$H,0))</f>
        <v>0</v>
      </c>
      <c r="L773" s="46" cm="1">
        <f t="array" ref="L773">SUM(IF((LEFT('2-1 采购订单物料明细表报表导出'!$K:$K,7)=L$1)*('2-1 采购订单物料明细表报表导出'!$D:$D=$A773),'2-1 采购订单物料明细表报表导出'!$H:$H,0))</f>
        <v>0</v>
      </c>
      <c r="M773" s="46" cm="1">
        <f t="array" ref="M773">SUM(IF((LEFT('2-1 采购订单物料明细表报表导出'!$K:$K,7)=M$1)*('2-1 采购订单物料明细表报表导出'!$D:$D=$A773),'2-1 采购订单物料明细表报表导出'!$H:$H,0))</f>
        <v>0</v>
      </c>
      <c r="N773" s="46" cm="1">
        <f t="array" ref="N773">SUM(IF((LEFT('2-1 采购订单物料明细表报表导出'!$K:$K,7)=N$1)*('2-1 采购订单物料明细表报表导出'!$D:$D=$A773),'2-1 采购订单物料明细表报表导出'!$H:$H,0))</f>
        <v>0</v>
      </c>
      <c r="O773" s="46" cm="1">
        <f t="array" ref="O773">SUM(IF((LEFT('2-1 采购订单物料明细表报表导出'!$K:$K,7)=O$1)*('2-1 采购订单物料明细表报表导出'!$D:$D=$A773),'2-1 采购订单物料明细表报表导出'!$H:$H,0))</f>
        <v>0</v>
      </c>
    </row>
    <row r="774" ht="16.5" spans="1:15">
      <c r="A774" s="38" t="s">
        <v>4175</v>
      </c>
      <c r="B774" s="50" t="s">
        <v>1972</v>
      </c>
      <c r="C774" s="51" t="s">
        <v>1973</v>
      </c>
      <c r="D774" s="46" cm="1">
        <f t="array" ref="D774">SUM(IF((LEFT('2-1 采购订单物料明细表报表导出'!$K:$K,7)=D$1)*('2-1 采购订单物料明细表报表导出'!$D:$D=$A774),'2-1 采购订单物料明细表报表导出'!$H:$H,0))</f>
        <v>0</v>
      </c>
      <c r="E774" s="46" cm="1">
        <f t="array" ref="E774">SUM(IF((LEFT('2-1 采购订单物料明细表报表导出'!$K:$K,7)=E$1)*('2-1 采购订单物料明细表报表导出'!$D:$D=$A774),'2-1 采购订单物料明细表报表导出'!$H:$H,0))</f>
        <v>0</v>
      </c>
      <c r="F774" s="46" cm="1">
        <f t="array" ref="F774">SUM(IF((LEFT('2-1 采购订单物料明细表报表导出'!$K:$K,7)=F$1)*('2-1 采购订单物料明细表报表导出'!$D:$D=$A774),'2-1 采购订单物料明细表报表导出'!$H:$H,0))</f>
        <v>0</v>
      </c>
      <c r="G774" s="46" cm="1">
        <f t="array" ref="G774">SUM(IF((LEFT('2-1 采购订单物料明细表报表导出'!$K:$K,7)=G$1)*('2-1 采购订单物料明细表报表导出'!$D:$D=$A774),'2-1 采购订单物料明细表报表导出'!$H:$H,0))</f>
        <v>0</v>
      </c>
      <c r="H774" s="46" cm="1">
        <f t="array" ref="H774">SUM(IF((LEFT('2-1 采购订单物料明细表报表导出'!$K:$K,7)=H$1)*('2-1 采购订单物料明细表报表导出'!$D:$D=$A774),'2-1 采购订单物料明细表报表导出'!$H:$H,0))</f>
        <v>0</v>
      </c>
      <c r="I774" s="46" cm="1">
        <f t="array" ref="I774">SUM(IF((LEFT('2-1 采购订单物料明细表报表导出'!$K:$K,7)=I$1)*('2-1 采购订单物料明细表报表导出'!$D:$D=$A774),'2-1 采购订单物料明细表报表导出'!$H:$H,0))</f>
        <v>0</v>
      </c>
      <c r="J774" s="46" cm="1">
        <f t="array" ref="J774">SUM(IF((LEFT('2-1 采购订单物料明细表报表导出'!$K:$K,7)=J$1)*('2-1 采购订单物料明细表报表导出'!$D:$D=$A774),'2-1 采购订单物料明细表报表导出'!$H:$H,0))</f>
        <v>0</v>
      </c>
      <c r="K774" s="46" cm="1">
        <f t="array" ref="K774">SUM(IF((LEFT('2-1 采购订单物料明细表报表导出'!$K:$K,7)=K$1)*('2-1 采购订单物料明细表报表导出'!$D:$D=$A774),'2-1 采购订单物料明细表报表导出'!$H:$H,0))</f>
        <v>0</v>
      </c>
      <c r="L774" s="46" cm="1">
        <f t="array" ref="L774">SUM(IF((LEFT('2-1 采购订单物料明细表报表导出'!$K:$K,7)=L$1)*('2-1 采购订单物料明细表报表导出'!$D:$D=$A774),'2-1 采购订单物料明细表报表导出'!$H:$H,0))</f>
        <v>0</v>
      </c>
      <c r="M774" s="46" cm="1">
        <f t="array" ref="M774">SUM(IF((LEFT('2-1 采购订单物料明细表报表导出'!$K:$K,7)=M$1)*('2-1 采购订单物料明细表报表导出'!$D:$D=$A774),'2-1 采购订单物料明细表报表导出'!$H:$H,0))</f>
        <v>0</v>
      </c>
      <c r="N774" s="46" cm="1">
        <f t="array" ref="N774">SUM(IF((LEFT('2-1 采购订单物料明细表报表导出'!$K:$K,7)=N$1)*('2-1 采购订单物料明细表报表导出'!$D:$D=$A774),'2-1 采购订单物料明细表报表导出'!$H:$H,0))</f>
        <v>0</v>
      </c>
      <c r="O774" s="46" cm="1">
        <f t="array" ref="O774">SUM(IF((LEFT('2-1 采购订单物料明细表报表导出'!$K:$K,7)=O$1)*('2-1 采购订单物料明细表报表导出'!$D:$D=$A774),'2-1 采购订单物料明细表报表导出'!$H:$H,0))</f>
        <v>0</v>
      </c>
    </row>
    <row r="775" ht="16.5" spans="1:15">
      <c r="A775" s="38" t="s">
        <v>4176</v>
      </c>
      <c r="B775" s="50" t="s">
        <v>1972</v>
      </c>
      <c r="C775" s="51" t="s">
        <v>1973</v>
      </c>
      <c r="D775" s="46" cm="1">
        <f t="array" ref="D775">SUM(IF((LEFT('2-1 采购订单物料明细表报表导出'!$K:$K,7)=D$1)*('2-1 采购订单物料明细表报表导出'!$D:$D=$A775),'2-1 采购订单物料明细表报表导出'!$H:$H,0))</f>
        <v>0</v>
      </c>
      <c r="E775" s="46" cm="1">
        <f t="array" ref="E775">SUM(IF((LEFT('2-1 采购订单物料明细表报表导出'!$K:$K,7)=E$1)*('2-1 采购订单物料明细表报表导出'!$D:$D=$A775),'2-1 采购订单物料明细表报表导出'!$H:$H,0))</f>
        <v>0</v>
      </c>
      <c r="F775" s="46" cm="1">
        <f t="array" ref="F775">SUM(IF((LEFT('2-1 采购订单物料明细表报表导出'!$K:$K,7)=F$1)*('2-1 采购订单物料明细表报表导出'!$D:$D=$A775),'2-1 采购订单物料明细表报表导出'!$H:$H,0))</f>
        <v>0</v>
      </c>
      <c r="G775" s="46" cm="1">
        <f t="array" ref="G775">SUM(IF((LEFT('2-1 采购订单物料明细表报表导出'!$K:$K,7)=G$1)*('2-1 采购订单物料明细表报表导出'!$D:$D=$A775),'2-1 采购订单物料明细表报表导出'!$H:$H,0))</f>
        <v>0</v>
      </c>
      <c r="H775" s="46" cm="1">
        <f t="array" ref="H775">SUM(IF((LEFT('2-1 采购订单物料明细表报表导出'!$K:$K,7)=H$1)*('2-1 采购订单物料明细表报表导出'!$D:$D=$A775),'2-1 采购订单物料明细表报表导出'!$H:$H,0))</f>
        <v>0</v>
      </c>
      <c r="I775" s="46" cm="1">
        <f t="array" ref="I775">SUM(IF((LEFT('2-1 采购订单物料明细表报表导出'!$K:$K,7)=I$1)*('2-1 采购订单物料明细表报表导出'!$D:$D=$A775),'2-1 采购订单物料明细表报表导出'!$H:$H,0))</f>
        <v>0</v>
      </c>
      <c r="J775" s="46" cm="1">
        <f t="array" ref="J775">SUM(IF((LEFT('2-1 采购订单物料明细表报表导出'!$K:$K,7)=J$1)*('2-1 采购订单物料明细表报表导出'!$D:$D=$A775),'2-1 采购订单物料明细表报表导出'!$H:$H,0))</f>
        <v>0</v>
      </c>
      <c r="K775" s="46" cm="1">
        <f t="array" ref="K775">SUM(IF((LEFT('2-1 采购订单物料明细表报表导出'!$K:$K,7)=K$1)*('2-1 采购订单物料明细表报表导出'!$D:$D=$A775),'2-1 采购订单物料明细表报表导出'!$H:$H,0))</f>
        <v>0</v>
      </c>
      <c r="L775" s="46" cm="1">
        <f t="array" ref="L775">SUM(IF((LEFT('2-1 采购订单物料明细表报表导出'!$K:$K,7)=L$1)*('2-1 采购订单物料明细表报表导出'!$D:$D=$A775),'2-1 采购订单物料明细表报表导出'!$H:$H,0))</f>
        <v>0</v>
      </c>
      <c r="M775" s="46" cm="1">
        <f t="array" ref="M775">SUM(IF((LEFT('2-1 采购订单物料明细表报表导出'!$K:$K,7)=M$1)*('2-1 采购订单物料明细表报表导出'!$D:$D=$A775),'2-1 采购订单物料明细表报表导出'!$H:$H,0))</f>
        <v>0</v>
      </c>
      <c r="N775" s="46" cm="1">
        <f t="array" ref="N775">SUM(IF((LEFT('2-1 采购订单物料明细表报表导出'!$K:$K,7)=N$1)*('2-1 采购订单物料明细表报表导出'!$D:$D=$A775),'2-1 采购订单物料明细表报表导出'!$H:$H,0))</f>
        <v>0</v>
      </c>
      <c r="O775" s="46" cm="1">
        <f t="array" ref="O775">SUM(IF((LEFT('2-1 采购订单物料明细表报表导出'!$K:$K,7)=O$1)*('2-1 采购订单物料明细表报表导出'!$D:$D=$A775),'2-1 采购订单物料明细表报表导出'!$H:$H,0))</f>
        <v>0</v>
      </c>
    </row>
    <row r="776" ht="16.5" spans="1:15">
      <c r="A776" s="38" t="s">
        <v>4177</v>
      </c>
      <c r="B776" s="50" t="s">
        <v>1972</v>
      </c>
      <c r="C776" s="51" t="s">
        <v>1973</v>
      </c>
      <c r="D776" s="46" cm="1">
        <f t="array" ref="D776">SUM(IF((LEFT('2-1 采购订单物料明细表报表导出'!$K:$K,7)=D$1)*('2-1 采购订单物料明细表报表导出'!$D:$D=$A776),'2-1 采购订单物料明细表报表导出'!$H:$H,0))</f>
        <v>0</v>
      </c>
      <c r="E776" s="46" cm="1">
        <f t="array" ref="E776">SUM(IF((LEFT('2-1 采购订单物料明细表报表导出'!$K:$K,7)=E$1)*('2-1 采购订单物料明细表报表导出'!$D:$D=$A776),'2-1 采购订单物料明细表报表导出'!$H:$H,0))</f>
        <v>0</v>
      </c>
      <c r="F776" s="46" cm="1">
        <f t="array" ref="F776">SUM(IF((LEFT('2-1 采购订单物料明细表报表导出'!$K:$K,7)=F$1)*('2-1 采购订单物料明细表报表导出'!$D:$D=$A776),'2-1 采购订单物料明细表报表导出'!$H:$H,0))</f>
        <v>0</v>
      </c>
      <c r="G776" s="46" cm="1">
        <f t="array" ref="G776">SUM(IF((LEFT('2-1 采购订单物料明细表报表导出'!$K:$K,7)=G$1)*('2-1 采购订单物料明细表报表导出'!$D:$D=$A776),'2-1 采购订单物料明细表报表导出'!$H:$H,0))</f>
        <v>0</v>
      </c>
      <c r="H776" s="46" cm="1">
        <f t="array" ref="H776">SUM(IF((LEFT('2-1 采购订单物料明细表报表导出'!$K:$K,7)=H$1)*('2-1 采购订单物料明细表报表导出'!$D:$D=$A776),'2-1 采购订单物料明细表报表导出'!$H:$H,0))</f>
        <v>0</v>
      </c>
      <c r="I776" s="46" cm="1">
        <f t="array" ref="I776">SUM(IF((LEFT('2-1 采购订单物料明细表报表导出'!$K:$K,7)=I$1)*('2-1 采购订单物料明细表报表导出'!$D:$D=$A776),'2-1 采购订单物料明细表报表导出'!$H:$H,0))</f>
        <v>0</v>
      </c>
      <c r="J776" s="46" cm="1">
        <f t="array" ref="J776">SUM(IF((LEFT('2-1 采购订单物料明细表报表导出'!$K:$K,7)=J$1)*('2-1 采购订单物料明细表报表导出'!$D:$D=$A776),'2-1 采购订单物料明细表报表导出'!$H:$H,0))</f>
        <v>0</v>
      </c>
      <c r="K776" s="46" cm="1">
        <f t="array" ref="K776">SUM(IF((LEFT('2-1 采购订单物料明细表报表导出'!$K:$K,7)=K$1)*('2-1 采购订单物料明细表报表导出'!$D:$D=$A776),'2-1 采购订单物料明细表报表导出'!$H:$H,0))</f>
        <v>0</v>
      </c>
      <c r="L776" s="46" cm="1">
        <f t="array" ref="L776">SUM(IF((LEFT('2-1 采购订单物料明细表报表导出'!$K:$K,7)=L$1)*('2-1 采购订单物料明细表报表导出'!$D:$D=$A776),'2-1 采购订单物料明细表报表导出'!$H:$H,0))</f>
        <v>0</v>
      </c>
      <c r="M776" s="46" cm="1">
        <f t="array" ref="M776">SUM(IF((LEFT('2-1 采购订单物料明细表报表导出'!$K:$K,7)=M$1)*('2-1 采购订单物料明细表报表导出'!$D:$D=$A776),'2-1 采购订单物料明细表报表导出'!$H:$H,0))</f>
        <v>0</v>
      </c>
      <c r="N776" s="46" cm="1">
        <f t="array" ref="N776">SUM(IF((LEFT('2-1 采购订单物料明细表报表导出'!$K:$K,7)=N$1)*('2-1 采购订单物料明细表报表导出'!$D:$D=$A776),'2-1 采购订单物料明细表报表导出'!$H:$H,0))</f>
        <v>0</v>
      </c>
      <c r="O776" s="46" cm="1">
        <f t="array" ref="O776">SUM(IF((LEFT('2-1 采购订单物料明细表报表导出'!$K:$K,7)=O$1)*('2-1 采购订单物料明细表报表导出'!$D:$D=$A776),'2-1 采购订单物料明细表报表导出'!$H:$H,0))</f>
        <v>0</v>
      </c>
    </row>
    <row r="777" ht="16.5" spans="1:15">
      <c r="A777" s="38" t="s">
        <v>4178</v>
      </c>
      <c r="B777" s="50" t="s">
        <v>1972</v>
      </c>
      <c r="C777" s="51" t="s">
        <v>1973</v>
      </c>
      <c r="D777" s="46" cm="1">
        <f t="array" ref="D777">SUM(IF((LEFT('2-1 采购订单物料明细表报表导出'!$K:$K,7)=D$1)*('2-1 采购订单物料明细表报表导出'!$D:$D=$A777),'2-1 采购订单物料明细表报表导出'!$H:$H,0))</f>
        <v>0</v>
      </c>
      <c r="E777" s="46" cm="1">
        <f t="array" ref="E777">SUM(IF((LEFT('2-1 采购订单物料明细表报表导出'!$K:$K,7)=E$1)*('2-1 采购订单物料明细表报表导出'!$D:$D=$A777),'2-1 采购订单物料明细表报表导出'!$H:$H,0))</f>
        <v>0</v>
      </c>
      <c r="F777" s="46" cm="1">
        <f t="array" ref="F777">SUM(IF((LEFT('2-1 采购订单物料明细表报表导出'!$K:$K,7)=F$1)*('2-1 采购订单物料明细表报表导出'!$D:$D=$A777),'2-1 采购订单物料明细表报表导出'!$H:$H,0))</f>
        <v>0</v>
      </c>
      <c r="G777" s="46" cm="1">
        <f t="array" ref="G777">SUM(IF((LEFT('2-1 采购订单物料明细表报表导出'!$K:$K,7)=G$1)*('2-1 采购订单物料明细表报表导出'!$D:$D=$A777),'2-1 采购订单物料明细表报表导出'!$H:$H,0))</f>
        <v>0</v>
      </c>
      <c r="H777" s="46" cm="1">
        <f t="array" ref="H777">SUM(IF((LEFT('2-1 采购订单物料明细表报表导出'!$K:$K,7)=H$1)*('2-1 采购订单物料明细表报表导出'!$D:$D=$A777),'2-1 采购订单物料明细表报表导出'!$H:$H,0))</f>
        <v>0</v>
      </c>
      <c r="I777" s="46" cm="1">
        <f t="array" ref="I777">SUM(IF((LEFT('2-1 采购订单物料明细表报表导出'!$K:$K,7)=I$1)*('2-1 采购订单物料明细表报表导出'!$D:$D=$A777),'2-1 采购订单物料明细表报表导出'!$H:$H,0))</f>
        <v>0</v>
      </c>
      <c r="J777" s="46" cm="1">
        <f t="array" ref="J777">SUM(IF((LEFT('2-1 采购订单物料明细表报表导出'!$K:$K,7)=J$1)*('2-1 采购订单物料明细表报表导出'!$D:$D=$A777),'2-1 采购订单物料明细表报表导出'!$H:$H,0))</f>
        <v>0</v>
      </c>
      <c r="K777" s="46" cm="1">
        <f t="array" ref="K777">SUM(IF((LEFT('2-1 采购订单物料明细表报表导出'!$K:$K,7)=K$1)*('2-1 采购订单物料明细表报表导出'!$D:$D=$A777),'2-1 采购订单物料明细表报表导出'!$H:$H,0))</f>
        <v>0</v>
      </c>
      <c r="L777" s="46" cm="1">
        <f t="array" ref="L777">SUM(IF((LEFT('2-1 采购订单物料明细表报表导出'!$K:$K,7)=L$1)*('2-1 采购订单物料明细表报表导出'!$D:$D=$A777),'2-1 采购订单物料明细表报表导出'!$H:$H,0))</f>
        <v>0</v>
      </c>
      <c r="M777" s="46" cm="1">
        <f t="array" ref="M777">SUM(IF((LEFT('2-1 采购订单物料明细表报表导出'!$K:$K,7)=M$1)*('2-1 采购订单物料明细表报表导出'!$D:$D=$A777),'2-1 采购订单物料明细表报表导出'!$H:$H,0))</f>
        <v>0</v>
      </c>
      <c r="N777" s="46" cm="1">
        <f t="array" ref="N777">SUM(IF((LEFT('2-1 采购订单物料明细表报表导出'!$K:$K,7)=N$1)*('2-1 采购订单物料明细表报表导出'!$D:$D=$A777),'2-1 采购订单物料明细表报表导出'!$H:$H,0))</f>
        <v>0</v>
      </c>
      <c r="O777" s="46" cm="1">
        <f t="array" ref="O777">SUM(IF((LEFT('2-1 采购订单物料明细表报表导出'!$K:$K,7)=O$1)*('2-1 采购订单物料明细表报表导出'!$D:$D=$A777),'2-1 采购订单物料明细表报表导出'!$H:$H,0))</f>
        <v>0</v>
      </c>
    </row>
    <row r="778" ht="16.5" spans="1:15">
      <c r="A778" s="38" t="s">
        <v>4179</v>
      </c>
      <c r="B778" s="50" t="s">
        <v>1972</v>
      </c>
      <c r="C778" s="51" t="s">
        <v>1973</v>
      </c>
      <c r="D778" s="46" cm="1">
        <f t="array" ref="D778">SUM(IF((LEFT('2-1 采购订单物料明细表报表导出'!$K:$K,7)=D$1)*('2-1 采购订单物料明细表报表导出'!$D:$D=$A778),'2-1 采购订单物料明细表报表导出'!$H:$H,0))</f>
        <v>0</v>
      </c>
      <c r="E778" s="46" cm="1">
        <f t="array" ref="E778">SUM(IF((LEFT('2-1 采购订单物料明细表报表导出'!$K:$K,7)=E$1)*('2-1 采购订单物料明细表报表导出'!$D:$D=$A778),'2-1 采购订单物料明细表报表导出'!$H:$H,0))</f>
        <v>0</v>
      </c>
      <c r="F778" s="46" cm="1">
        <f t="array" ref="F778">SUM(IF((LEFT('2-1 采购订单物料明细表报表导出'!$K:$K,7)=F$1)*('2-1 采购订单物料明细表报表导出'!$D:$D=$A778),'2-1 采购订单物料明细表报表导出'!$H:$H,0))</f>
        <v>0</v>
      </c>
      <c r="G778" s="46" cm="1">
        <f t="array" ref="G778">SUM(IF((LEFT('2-1 采购订单物料明细表报表导出'!$K:$K,7)=G$1)*('2-1 采购订单物料明细表报表导出'!$D:$D=$A778),'2-1 采购订单物料明细表报表导出'!$H:$H,0))</f>
        <v>0</v>
      </c>
      <c r="H778" s="46" cm="1">
        <f t="array" ref="H778">SUM(IF((LEFT('2-1 采购订单物料明细表报表导出'!$K:$K,7)=H$1)*('2-1 采购订单物料明细表报表导出'!$D:$D=$A778),'2-1 采购订单物料明细表报表导出'!$H:$H,0))</f>
        <v>0</v>
      </c>
      <c r="I778" s="46" cm="1">
        <f t="array" ref="I778">SUM(IF((LEFT('2-1 采购订单物料明细表报表导出'!$K:$K,7)=I$1)*('2-1 采购订单物料明细表报表导出'!$D:$D=$A778),'2-1 采购订单物料明细表报表导出'!$H:$H,0))</f>
        <v>0</v>
      </c>
      <c r="J778" s="46" cm="1">
        <f t="array" ref="J778">SUM(IF((LEFT('2-1 采购订单物料明细表报表导出'!$K:$K,7)=J$1)*('2-1 采购订单物料明细表报表导出'!$D:$D=$A778),'2-1 采购订单物料明细表报表导出'!$H:$H,0))</f>
        <v>0</v>
      </c>
      <c r="K778" s="46" cm="1">
        <f t="array" ref="K778">SUM(IF((LEFT('2-1 采购订单物料明细表报表导出'!$K:$K,7)=K$1)*('2-1 采购订单物料明细表报表导出'!$D:$D=$A778),'2-1 采购订单物料明细表报表导出'!$H:$H,0))</f>
        <v>0</v>
      </c>
      <c r="L778" s="46" cm="1">
        <f t="array" ref="L778">SUM(IF((LEFT('2-1 采购订单物料明细表报表导出'!$K:$K,7)=L$1)*('2-1 采购订单物料明细表报表导出'!$D:$D=$A778),'2-1 采购订单物料明细表报表导出'!$H:$H,0))</f>
        <v>0</v>
      </c>
      <c r="M778" s="46" cm="1">
        <f t="array" ref="M778">SUM(IF((LEFT('2-1 采购订单物料明细表报表导出'!$K:$K,7)=M$1)*('2-1 采购订单物料明细表报表导出'!$D:$D=$A778),'2-1 采购订单物料明细表报表导出'!$H:$H,0))</f>
        <v>0</v>
      </c>
      <c r="N778" s="46" cm="1">
        <f t="array" ref="N778">SUM(IF((LEFT('2-1 采购订单物料明细表报表导出'!$K:$K,7)=N$1)*('2-1 采购订单物料明细表报表导出'!$D:$D=$A778),'2-1 采购订单物料明细表报表导出'!$H:$H,0))</f>
        <v>0</v>
      </c>
      <c r="O778" s="46" cm="1">
        <f t="array" ref="O778">SUM(IF((LEFT('2-1 采购订单物料明细表报表导出'!$K:$K,7)=O$1)*('2-1 采购订单物料明细表报表导出'!$D:$D=$A778),'2-1 采购订单物料明细表报表导出'!$H:$H,0))</f>
        <v>0</v>
      </c>
    </row>
    <row r="779" ht="28.5" spans="1:15">
      <c r="A779" s="52" t="s">
        <v>4180</v>
      </c>
      <c r="B779" s="50" t="s">
        <v>1972</v>
      </c>
      <c r="C779" s="51" t="s">
        <v>1973</v>
      </c>
      <c r="D779" s="46" cm="1">
        <f t="array" ref="D779">SUM(IF((LEFT('2-1 采购订单物料明细表报表导出'!$K:$K,7)=D$1)*('2-1 采购订单物料明细表报表导出'!$D:$D=$A779),'2-1 采购订单物料明细表报表导出'!$H:$H,0))</f>
        <v>0</v>
      </c>
      <c r="E779" s="46" cm="1">
        <f t="array" ref="E779">SUM(IF((LEFT('2-1 采购订单物料明细表报表导出'!$K:$K,7)=E$1)*('2-1 采购订单物料明细表报表导出'!$D:$D=$A779),'2-1 采购订单物料明细表报表导出'!$H:$H,0))</f>
        <v>0</v>
      </c>
      <c r="F779" s="46" cm="1">
        <f t="array" ref="F779">SUM(IF((LEFT('2-1 采购订单物料明细表报表导出'!$K:$K,7)=F$1)*('2-1 采购订单物料明细表报表导出'!$D:$D=$A779),'2-1 采购订单物料明细表报表导出'!$H:$H,0))</f>
        <v>0</v>
      </c>
      <c r="G779" s="46" cm="1">
        <f t="array" ref="G779">SUM(IF((LEFT('2-1 采购订单物料明细表报表导出'!$K:$K,7)=G$1)*('2-1 采购订单物料明细表报表导出'!$D:$D=$A779),'2-1 采购订单物料明细表报表导出'!$H:$H,0))</f>
        <v>0</v>
      </c>
      <c r="H779" s="46" cm="1">
        <f t="array" ref="H779">SUM(IF((LEFT('2-1 采购订单物料明细表报表导出'!$K:$K,7)=H$1)*('2-1 采购订单物料明细表报表导出'!$D:$D=$A779),'2-1 采购订单物料明细表报表导出'!$H:$H,0))</f>
        <v>0</v>
      </c>
      <c r="I779" s="46" cm="1">
        <f t="array" ref="I779">SUM(IF((LEFT('2-1 采购订单物料明细表报表导出'!$K:$K,7)=I$1)*('2-1 采购订单物料明细表报表导出'!$D:$D=$A779),'2-1 采购订单物料明细表报表导出'!$H:$H,0))</f>
        <v>0</v>
      </c>
      <c r="J779" s="46" cm="1">
        <f t="array" ref="J779">SUM(IF((LEFT('2-1 采购订单物料明细表报表导出'!$K:$K,7)=J$1)*('2-1 采购订单物料明细表报表导出'!$D:$D=$A779),'2-1 采购订单物料明细表报表导出'!$H:$H,0))</f>
        <v>0</v>
      </c>
      <c r="K779" s="46" cm="1">
        <f t="array" ref="K779">SUM(IF((LEFT('2-1 采购订单物料明细表报表导出'!$K:$K,7)=K$1)*('2-1 采购订单物料明细表报表导出'!$D:$D=$A779),'2-1 采购订单物料明细表报表导出'!$H:$H,0))</f>
        <v>0</v>
      </c>
      <c r="L779" s="46" cm="1">
        <f t="array" ref="L779">SUM(IF((LEFT('2-1 采购订单物料明细表报表导出'!$K:$K,7)=L$1)*('2-1 采购订单物料明细表报表导出'!$D:$D=$A779),'2-1 采购订单物料明细表报表导出'!$H:$H,0))</f>
        <v>0</v>
      </c>
      <c r="M779" s="46" cm="1">
        <f t="array" ref="M779">SUM(IF((LEFT('2-1 采购订单物料明细表报表导出'!$K:$K,7)=M$1)*('2-1 采购订单物料明细表报表导出'!$D:$D=$A779),'2-1 采购订单物料明细表报表导出'!$H:$H,0))</f>
        <v>0</v>
      </c>
      <c r="N779" s="46" cm="1">
        <f t="array" ref="N779">SUM(IF((LEFT('2-1 采购订单物料明细表报表导出'!$K:$K,7)=N$1)*('2-1 采购订单物料明细表报表导出'!$D:$D=$A779),'2-1 采购订单物料明细表报表导出'!$H:$H,0))</f>
        <v>0</v>
      </c>
      <c r="O779" s="46" cm="1">
        <f t="array" ref="O779">SUM(IF((LEFT('2-1 采购订单物料明细表报表导出'!$K:$K,7)=O$1)*('2-1 采购订单物料明细表报表导出'!$D:$D=$A779),'2-1 采购订单物料明细表报表导出'!$H:$H,0))</f>
        <v>0</v>
      </c>
    </row>
    <row r="780" ht="28.5" spans="1:15">
      <c r="A780" s="52" t="s">
        <v>4181</v>
      </c>
      <c r="B780" s="50" t="s">
        <v>1972</v>
      </c>
      <c r="C780" s="51" t="s">
        <v>1973</v>
      </c>
      <c r="D780" s="46" cm="1">
        <f t="array" ref="D780">SUM(IF((LEFT('2-1 采购订单物料明细表报表导出'!$K:$K,7)=D$1)*('2-1 采购订单物料明细表报表导出'!$D:$D=$A780),'2-1 采购订单物料明细表报表导出'!$H:$H,0))</f>
        <v>0</v>
      </c>
      <c r="E780" s="46" cm="1">
        <f t="array" ref="E780">SUM(IF((LEFT('2-1 采购订单物料明细表报表导出'!$K:$K,7)=E$1)*('2-1 采购订单物料明细表报表导出'!$D:$D=$A780),'2-1 采购订单物料明细表报表导出'!$H:$H,0))</f>
        <v>0</v>
      </c>
      <c r="F780" s="46" cm="1">
        <f t="array" ref="F780">SUM(IF((LEFT('2-1 采购订单物料明细表报表导出'!$K:$K,7)=F$1)*('2-1 采购订单物料明细表报表导出'!$D:$D=$A780),'2-1 采购订单物料明细表报表导出'!$H:$H,0))</f>
        <v>0</v>
      </c>
      <c r="G780" s="46" cm="1">
        <f t="array" ref="G780">SUM(IF((LEFT('2-1 采购订单物料明细表报表导出'!$K:$K,7)=G$1)*('2-1 采购订单物料明细表报表导出'!$D:$D=$A780),'2-1 采购订单物料明细表报表导出'!$H:$H,0))</f>
        <v>0</v>
      </c>
      <c r="H780" s="46" cm="1">
        <f t="array" ref="H780">SUM(IF((LEFT('2-1 采购订单物料明细表报表导出'!$K:$K,7)=H$1)*('2-1 采购订单物料明细表报表导出'!$D:$D=$A780),'2-1 采购订单物料明细表报表导出'!$H:$H,0))</f>
        <v>0</v>
      </c>
      <c r="I780" s="46" cm="1">
        <f t="array" ref="I780">SUM(IF((LEFT('2-1 采购订单物料明细表报表导出'!$K:$K,7)=I$1)*('2-1 采购订单物料明细表报表导出'!$D:$D=$A780),'2-1 采购订单物料明细表报表导出'!$H:$H,0))</f>
        <v>0</v>
      </c>
      <c r="J780" s="46" cm="1">
        <f t="array" ref="J780">SUM(IF((LEFT('2-1 采购订单物料明细表报表导出'!$K:$K,7)=J$1)*('2-1 采购订单物料明细表报表导出'!$D:$D=$A780),'2-1 采购订单物料明细表报表导出'!$H:$H,0))</f>
        <v>0</v>
      </c>
      <c r="K780" s="46" cm="1">
        <f t="array" ref="K780">SUM(IF((LEFT('2-1 采购订单物料明细表报表导出'!$K:$K,7)=K$1)*('2-1 采购订单物料明细表报表导出'!$D:$D=$A780),'2-1 采购订单物料明细表报表导出'!$H:$H,0))</f>
        <v>0</v>
      </c>
      <c r="L780" s="46" cm="1">
        <f t="array" ref="L780">SUM(IF((LEFT('2-1 采购订单物料明细表报表导出'!$K:$K,7)=L$1)*('2-1 采购订单物料明细表报表导出'!$D:$D=$A780),'2-1 采购订单物料明细表报表导出'!$H:$H,0))</f>
        <v>0</v>
      </c>
      <c r="M780" s="46" cm="1">
        <f t="array" ref="M780">SUM(IF((LEFT('2-1 采购订单物料明细表报表导出'!$K:$K,7)=M$1)*('2-1 采购订单物料明细表报表导出'!$D:$D=$A780),'2-1 采购订单物料明细表报表导出'!$H:$H,0))</f>
        <v>0</v>
      </c>
      <c r="N780" s="46" cm="1">
        <f t="array" ref="N780">SUM(IF((LEFT('2-1 采购订单物料明细表报表导出'!$K:$K,7)=N$1)*('2-1 采购订单物料明细表报表导出'!$D:$D=$A780),'2-1 采购订单物料明细表报表导出'!$H:$H,0))</f>
        <v>0</v>
      </c>
      <c r="O780" s="46" cm="1">
        <f t="array" ref="O780">SUM(IF((LEFT('2-1 采购订单物料明细表报表导出'!$K:$K,7)=O$1)*('2-1 采购订单物料明细表报表导出'!$D:$D=$A780),'2-1 采购订单物料明细表报表导出'!$H:$H,0))</f>
        <v>0</v>
      </c>
    </row>
    <row r="781" ht="28.5" spans="1:15">
      <c r="A781" s="52" t="s">
        <v>4182</v>
      </c>
      <c r="B781" s="50" t="s">
        <v>1972</v>
      </c>
      <c r="C781" s="51" t="s">
        <v>1973</v>
      </c>
      <c r="D781" s="46" cm="1">
        <f t="array" ref="D781">SUM(IF((LEFT('2-1 采购订单物料明细表报表导出'!$K:$K,7)=D$1)*('2-1 采购订单物料明细表报表导出'!$D:$D=$A781),'2-1 采购订单物料明细表报表导出'!$H:$H,0))</f>
        <v>0</v>
      </c>
      <c r="E781" s="46" cm="1">
        <f t="array" ref="E781">SUM(IF((LEFT('2-1 采购订单物料明细表报表导出'!$K:$K,7)=E$1)*('2-1 采购订单物料明细表报表导出'!$D:$D=$A781),'2-1 采购订单物料明细表报表导出'!$H:$H,0))</f>
        <v>0</v>
      </c>
      <c r="F781" s="46" cm="1">
        <f t="array" ref="F781">SUM(IF((LEFT('2-1 采购订单物料明细表报表导出'!$K:$K,7)=F$1)*('2-1 采购订单物料明细表报表导出'!$D:$D=$A781),'2-1 采购订单物料明细表报表导出'!$H:$H,0))</f>
        <v>0</v>
      </c>
      <c r="G781" s="46" cm="1">
        <f t="array" ref="G781">SUM(IF((LEFT('2-1 采购订单物料明细表报表导出'!$K:$K,7)=G$1)*('2-1 采购订单物料明细表报表导出'!$D:$D=$A781),'2-1 采购订单物料明细表报表导出'!$H:$H,0))</f>
        <v>0</v>
      </c>
      <c r="H781" s="46" cm="1">
        <f t="array" ref="H781">SUM(IF((LEFT('2-1 采购订单物料明细表报表导出'!$K:$K,7)=H$1)*('2-1 采购订单物料明细表报表导出'!$D:$D=$A781),'2-1 采购订单物料明细表报表导出'!$H:$H,0))</f>
        <v>0</v>
      </c>
      <c r="I781" s="46" cm="1">
        <f t="array" ref="I781">SUM(IF((LEFT('2-1 采购订单物料明细表报表导出'!$K:$K,7)=I$1)*('2-1 采购订单物料明细表报表导出'!$D:$D=$A781),'2-1 采购订单物料明细表报表导出'!$H:$H,0))</f>
        <v>0</v>
      </c>
      <c r="J781" s="46" cm="1">
        <f t="array" ref="J781">SUM(IF((LEFT('2-1 采购订单物料明细表报表导出'!$K:$K,7)=J$1)*('2-1 采购订单物料明细表报表导出'!$D:$D=$A781),'2-1 采购订单物料明细表报表导出'!$H:$H,0))</f>
        <v>0</v>
      </c>
      <c r="K781" s="46" cm="1">
        <f t="array" ref="K781">SUM(IF((LEFT('2-1 采购订单物料明细表报表导出'!$K:$K,7)=K$1)*('2-1 采购订单物料明细表报表导出'!$D:$D=$A781),'2-1 采购订单物料明细表报表导出'!$H:$H,0))</f>
        <v>0</v>
      </c>
      <c r="L781" s="46" cm="1">
        <f t="array" ref="L781">SUM(IF((LEFT('2-1 采购订单物料明细表报表导出'!$K:$K,7)=L$1)*('2-1 采购订单物料明细表报表导出'!$D:$D=$A781),'2-1 采购订单物料明细表报表导出'!$H:$H,0))</f>
        <v>0</v>
      </c>
      <c r="M781" s="46" cm="1">
        <f t="array" ref="M781">SUM(IF((LEFT('2-1 采购订单物料明细表报表导出'!$K:$K,7)=M$1)*('2-1 采购订单物料明细表报表导出'!$D:$D=$A781),'2-1 采购订单物料明细表报表导出'!$H:$H,0))</f>
        <v>0</v>
      </c>
      <c r="N781" s="46" cm="1">
        <f t="array" ref="N781">SUM(IF((LEFT('2-1 采购订单物料明细表报表导出'!$K:$K,7)=N$1)*('2-1 采购订单物料明细表报表导出'!$D:$D=$A781),'2-1 采购订单物料明细表报表导出'!$H:$H,0))</f>
        <v>0</v>
      </c>
      <c r="O781" s="46" cm="1">
        <f t="array" ref="O781">SUM(IF((LEFT('2-1 采购订单物料明细表报表导出'!$K:$K,7)=O$1)*('2-1 采购订单物料明细表报表导出'!$D:$D=$A781),'2-1 采购订单物料明细表报表导出'!$H:$H,0))</f>
        <v>0</v>
      </c>
    </row>
    <row r="782" ht="28.5" spans="1:15">
      <c r="A782" s="52" t="s">
        <v>4183</v>
      </c>
      <c r="B782" s="50" t="s">
        <v>1972</v>
      </c>
      <c r="C782" s="51" t="s">
        <v>1973</v>
      </c>
      <c r="D782" s="46" cm="1">
        <f t="array" ref="D782">SUM(IF((LEFT('2-1 采购订单物料明细表报表导出'!$K:$K,7)=D$1)*('2-1 采购订单物料明细表报表导出'!$D:$D=$A782),'2-1 采购订单物料明细表报表导出'!$H:$H,0))</f>
        <v>0</v>
      </c>
      <c r="E782" s="46" cm="1">
        <f t="array" ref="E782">SUM(IF((LEFT('2-1 采购订单物料明细表报表导出'!$K:$K,7)=E$1)*('2-1 采购订单物料明细表报表导出'!$D:$D=$A782),'2-1 采购订单物料明细表报表导出'!$H:$H,0))</f>
        <v>0</v>
      </c>
      <c r="F782" s="46" cm="1">
        <f t="array" ref="F782">SUM(IF((LEFT('2-1 采购订单物料明细表报表导出'!$K:$K,7)=F$1)*('2-1 采购订单物料明细表报表导出'!$D:$D=$A782),'2-1 采购订单物料明细表报表导出'!$H:$H,0))</f>
        <v>0</v>
      </c>
      <c r="G782" s="46" cm="1">
        <f t="array" ref="G782">SUM(IF((LEFT('2-1 采购订单物料明细表报表导出'!$K:$K,7)=G$1)*('2-1 采购订单物料明细表报表导出'!$D:$D=$A782),'2-1 采购订单物料明细表报表导出'!$H:$H,0))</f>
        <v>0</v>
      </c>
      <c r="H782" s="46" cm="1">
        <f t="array" ref="H782">SUM(IF((LEFT('2-1 采购订单物料明细表报表导出'!$K:$K,7)=H$1)*('2-1 采购订单物料明细表报表导出'!$D:$D=$A782),'2-1 采购订单物料明细表报表导出'!$H:$H,0))</f>
        <v>0</v>
      </c>
      <c r="I782" s="46" cm="1">
        <f t="array" ref="I782">SUM(IF((LEFT('2-1 采购订单物料明细表报表导出'!$K:$K,7)=I$1)*('2-1 采购订单物料明细表报表导出'!$D:$D=$A782),'2-1 采购订单物料明细表报表导出'!$H:$H,0))</f>
        <v>0</v>
      </c>
      <c r="J782" s="46" cm="1">
        <f t="array" ref="J782">SUM(IF((LEFT('2-1 采购订单物料明细表报表导出'!$K:$K,7)=J$1)*('2-1 采购订单物料明细表报表导出'!$D:$D=$A782),'2-1 采购订单物料明细表报表导出'!$H:$H,0))</f>
        <v>0</v>
      </c>
      <c r="K782" s="46" cm="1">
        <f t="array" ref="K782">SUM(IF((LEFT('2-1 采购订单物料明细表报表导出'!$K:$K,7)=K$1)*('2-1 采购订单物料明细表报表导出'!$D:$D=$A782),'2-1 采购订单物料明细表报表导出'!$H:$H,0))</f>
        <v>0</v>
      </c>
      <c r="L782" s="46" cm="1">
        <f t="array" ref="L782">SUM(IF((LEFT('2-1 采购订单物料明细表报表导出'!$K:$K,7)=L$1)*('2-1 采购订单物料明细表报表导出'!$D:$D=$A782),'2-1 采购订单物料明细表报表导出'!$H:$H,0))</f>
        <v>0</v>
      </c>
      <c r="M782" s="46" cm="1">
        <f t="array" ref="M782">SUM(IF((LEFT('2-1 采购订单物料明细表报表导出'!$K:$K,7)=M$1)*('2-1 采购订单物料明细表报表导出'!$D:$D=$A782),'2-1 采购订单物料明细表报表导出'!$H:$H,0))</f>
        <v>0</v>
      </c>
      <c r="N782" s="46" cm="1">
        <f t="array" ref="N782">SUM(IF((LEFT('2-1 采购订单物料明细表报表导出'!$K:$K,7)=N$1)*('2-1 采购订单物料明细表报表导出'!$D:$D=$A782),'2-1 采购订单物料明细表报表导出'!$H:$H,0))</f>
        <v>0</v>
      </c>
      <c r="O782" s="46" cm="1">
        <f t="array" ref="O782">SUM(IF((LEFT('2-1 采购订单物料明细表报表导出'!$K:$K,7)=O$1)*('2-1 采购订单物料明细表报表导出'!$D:$D=$A782),'2-1 采购订单物料明细表报表导出'!$H:$H,0))</f>
        <v>0</v>
      </c>
    </row>
    <row r="783" ht="16.5" spans="1:15">
      <c r="A783" s="52" t="s">
        <v>4184</v>
      </c>
      <c r="B783" s="50" t="s">
        <v>1972</v>
      </c>
      <c r="C783" s="51" t="s">
        <v>1973</v>
      </c>
      <c r="D783" s="46" cm="1">
        <f t="array" ref="D783">SUM(IF((LEFT('2-1 采购订单物料明细表报表导出'!$K:$K,7)=D$1)*('2-1 采购订单物料明细表报表导出'!$D:$D=$A783),'2-1 采购订单物料明细表报表导出'!$H:$H,0))</f>
        <v>0</v>
      </c>
      <c r="E783" s="46" cm="1">
        <f t="array" ref="E783">SUM(IF((LEFT('2-1 采购订单物料明细表报表导出'!$K:$K,7)=E$1)*('2-1 采购订单物料明细表报表导出'!$D:$D=$A783),'2-1 采购订单物料明细表报表导出'!$H:$H,0))</f>
        <v>0</v>
      </c>
      <c r="F783" s="46" cm="1">
        <f t="array" ref="F783">SUM(IF((LEFT('2-1 采购订单物料明细表报表导出'!$K:$K,7)=F$1)*('2-1 采购订单物料明细表报表导出'!$D:$D=$A783),'2-1 采购订单物料明细表报表导出'!$H:$H,0))</f>
        <v>0</v>
      </c>
      <c r="G783" s="46" cm="1">
        <f t="array" ref="G783">SUM(IF((LEFT('2-1 采购订单物料明细表报表导出'!$K:$K,7)=G$1)*('2-1 采购订单物料明细表报表导出'!$D:$D=$A783),'2-1 采购订单物料明细表报表导出'!$H:$H,0))</f>
        <v>0</v>
      </c>
      <c r="H783" s="46" cm="1">
        <f t="array" ref="H783">SUM(IF((LEFT('2-1 采购订单物料明细表报表导出'!$K:$K,7)=H$1)*('2-1 采购订单物料明细表报表导出'!$D:$D=$A783),'2-1 采购订单物料明细表报表导出'!$H:$H,0))</f>
        <v>0</v>
      </c>
      <c r="I783" s="46" cm="1">
        <f t="array" ref="I783">SUM(IF((LEFT('2-1 采购订单物料明细表报表导出'!$K:$K,7)=I$1)*('2-1 采购订单物料明细表报表导出'!$D:$D=$A783),'2-1 采购订单物料明细表报表导出'!$H:$H,0))</f>
        <v>0</v>
      </c>
      <c r="J783" s="46" cm="1">
        <f t="array" ref="J783">SUM(IF((LEFT('2-1 采购订单物料明细表报表导出'!$K:$K,7)=J$1)*('2-1 采购订单物料明细表报表导出'!$D:$D=$A783),'2-1 采购订单物料明细表报表导出'!$H:$H,0))</f>
        <v>0</v>
      </c>
      <c r="K783" s="46" cm="1">
        <f t="array" ref="K783">SUM(IF((LEFT('2-1 采购订单物料明细表报表导出'!$K:$K,7)=K$1)*('2-1 采购订单物料明细表报表导出'!$D:$D=$A783),'2-1 采购订单物料明细表报表导出'!$H:$H,0))</f>
        <v>0</v>
      </c>
      <c r="L783" s="46" cm="1">
        <f t="array" ref="L783">SUM(IF((LEFT('2-1 采购订单物料明细表报表导出'!$K:$K,7)=L$1)*('2-1 采购订单物料明细表报表导出'!$D:$D=$A783),'2-1 采购订单物料明细表报表导出'!$H:$H,0))</f>
        <v>0</v>
      </c>
      <c r="M783" s="46" cm="1">
        <f t="array" ref="M783">SUM(IF((LEFT('2-1 采购订单物料明细表报表导出'!$K:$K,7)=M$1)*('2-1 采购订单物料明细表报表导出'!$D:$D=$A783),'2-1 采购订单物料明细表报表导出'!$H:$H,0))</f>
        <v>0</v>
      </c>
      <c r="N783" s="46" cm="1">
        <f t="array" ref="N783">SUM(IF((LEFT('2-1 采购订单物料明细表报表导出'!$K:$K,7)=N$1)*('2-1 采购订单物料明细表报表导出'!$D:$D=$A783),'2-1 采购订单物料明细表报表导出'!$H:$H,0))</f>
        <v>0</v>
      </c>
      <c r="O783" s="46" cm="1">
        <f t="array" ref="O783">SUM(IF((LEFT('2-1 采购订单物料明细表报表导出'!$K:$K,7)=O$1)*('2-1 采购订单物料明细表报表导出'!$D:$D=$A783),'2-1 采购订单物料明细表报表导出'!$H:$H,0))</f>
        <v>0</v>
      </c>
    </row>
    <row r="784" ht="28.5" spans="1:15">
      <c r="A784" s="52" t="s">
        <v>4185</v>
      </c>
      <c r="B784" s="50" t="s">
        <v>1972</v>
      </c>
      <c r="C784" s="51" t="s">
        <v>1973</v>
      </c>
      <c r="D784" s="46" cm="1">
        <f t="array" ref="D784">SUM(IF((LEFT('2-1 采购订单物料明细表报表导出'!$K:$K,7)=D$1)*('2-1 采购订单物料明细表报表导出'!$D:$D=$A784),'2-1 采购订单物料明细表报表导出'!$H:$H,0))</f>
        <v>0</v>
      </c>
      <c r="E784" s="46" cm="1">
        <f t="array" ref="E784">SUM(IF((LEFT('2-1 采购订单物料明细表报表导出'!$K:$K,7)=E$1)*('2-1 采购订单物料明细表报表导出'!$D:$D=$A784),'2-1 采购订单物料明细表报表导出'!$H:$H,0))</f>
        <v>0</v>
      </c>
      <c r="F784" s="46" cm="1">
        <f t="array" ref="F784">SUM(IF((LEFT('2-1 采购订单物料明细表报表导出'!$K:$K,7)=F$1)*('2-1 采购订单物料明细表报表导出'!$D:$D=$A784),'2-1 采购订单物料明细表报表导出'!$H:$H,0))</f>
        <v>0</v>
      </c>
      <c r="G784" s="46" cm="1">
        <f t="array" ref="G784">SUM(IF((LEFT('2-1 采购订单物料明细表报表导出'!$K:$K,7)=G$1)*('2-1 采购订单物料明细表报表导出'!$D:$D=$A784),'2-1 采购订单物料明细表报表导出'!$H:$H,0))</f>
        <v>0</v>
      </c>
      <c r="H784" s="46" cm="1">
        <f t="array" ref="H784">SUM(IF((LEFT('2-1 采购订单物料明细表报表导出'!$K:$K,7)=H$1)*('2-1 采购订单物料明细表报表导出'!$D:$D=$A784),'2-1 采购订单物料明细表报表导出'!$H:$H,0))</f>
        <v>0</v>
      </c>
      <c r="I784" s="46" cm="1">
        <f t="array" ref="I784">SUM(IF((LEFT('2-1 采购订单物料明细表报表导出'!$K:$K,7)=I$1)*('2-1 采购订单物料明细表报表导出'!$D:$D=$A784),'2-1 采购订单物料明细表报表导出'!$H:$H,0))</f>
        <v>0</v>
      </c>
      <c r="J784" s="46" cm="1">
        <f t="array" ref="J784">SUM(IF((LEFT('2-1 采购订单物料明细表报表导出'!$K:$K,7)=J$1)*('2-1 采购订单物料明细表报表导出'!$D:$D=$A784),'2-1 采购订单物料明细表报表导出'!$H:$H,0))</f>
        <v>0</v>
      </c>
      <c r="K784" s="46" cm="1">
        <f t="array" ref="K784">SUM(IF((LEFT('2-1 采购订单物料明细表报表导出'!$K:$K,7)=K$1)*('2-1 采购订单物料明细表报表导出'!$D:$D=$A784),'2-1 采购订单物料明细表报表导出'!$H:$H,0))</f>
        <v>0</v>
      </c>
      <c r="L784" s="46" cm="1">
        <f t="array" ref="L784">SUM(IF((LEFT('2-1 采购订单物料明细表报表导出'!$K:$K,7)=L$1)*('2-1 采购订单物料明细表报表导出'!$D:$D=$A784),'2-1 采购订单物料明细表报表导出'!$H:$H,0))</f>
        <v>0</v>
      </c>
      <c r="M784" s="46" cm="1">
        <f t="array" ref="M784">SUM(IF((LEFT('2-1 采购订单物料明细表报表导出'!$K:$K,7)=M$1)*('2-1 采购订单物料明细表报表导出'!$D:$D=$A784),'2-1 采购订单物料明细表报表导出'!$H:$H,0))</f>
        <v>0</v>
      </c>
      <c r="N784" s="46" cm="1">
        <f t="array" ref="N784">SUM(IF((LEFT('2-1 采购订单物料明细表报表导出'!$K:$K,7)=N$1)*('2-1 采购订单物料明细表报表导出'!$D:$D=$A784),'2-1 采购订单物料明细表报表导出'!$H:$H,0))</f>
        <v>0</v>
      </c>
      <c r="O784" s="46" cm="1">
        <f t="array" ref="O784">SUM(IF((LEFT('2-1 采购订单物料明细表报表导出'!$K:$K,7)=O$1)*('2-1 采购订单物料明细表报表导出'!$D:$D=$A784),'2-1 采购订单物料明细表报表导出'!$H:$H,0))</f>
        <v>0</v>
      </c>
    </row>
    <row r="785" ht="28.5" spans="1:15">
      <c r="A785" s="52" t="s">
        <v>4186</v>
      </c>
      <c r="B785" s="50" t="s">
        <v>1972</v>
      </c>
      <c r="C785" s="51" t="s">
        <v>1973</v>
      </c>
      <c r="D785" s="46" cm="1">
        <f t="array" ref="D785">SUM(IF((LEFT('2-1 采购订单物料明细表报表导出'!$K:$K,7)=D$1)*('2-1 采购订单物料明细表报表导出'!$D:$D=$A785),'2-1 采购订单物料明细表报表导出'!$H:$H,0))</f>
        <v>0</v>
      </c>
      <c r="E785" s="46" cm="1">
        <f t="array" ref="E785">SUM(IF((LEFT('2-1 采购订单物料明细表报表导出'!$K:$K,7)=E$1)*('2-1 采购订单物料明细表报表导出'!$D:$D=$A785),'2-1 采购订单物料明细表报表导出'!$H:$H,0))</f>
        <v>0</v>
      </c>
      <c r="F785" s="46" cm="1">
        <f t="array" ref="F785">SUM(IF((LEFT('2-1 采购订单物料明细表报表导出'!$K:$K,7)=F$1)*('2-1 采购订单物料明细表报表导出'!$D:$D=$A785),'2-1 采购订单物料明细表报表导出'!$H:$H,0))</f>
        <v>0</v>
      </c>
      <c r="G785" s="46" cm="1">
        <f t="array" ref="G785">SUM(IF((LEFT('2-1 采购订单物料明细表报表导出'!$K:$K,7)=G$1)*('2-1 采购订单物料明细表报表导出'!$D:$D=$A785),'2-1 采购订单物料明细表报表导出'!$H:$H,0))</f>
        <v>0</v>
      </c>
      <c r="H785" s="46" cm="1">
        <f t="array" ref="H785">SUM(IF((LEFT('2-1 采购订单物料明细表报表导出'!$K:$K,7)=H$1)*('2-1 采购订单物料明细表报表导出'!$D:$D=$A785),'2-1 采购订单物料明细表报表导出'!$H:$H,0))</f>
        <v>0</v>
      </c>
      <c r="I785" s="46" cm="1">
        <f t="array" ref="I785">SUM(IF((LEFT('2-1 采购订单物料明细表报表导出'!$K:$K,7)=I$1)*('2-1 采购订单物料明细表报表导出'!$D:$D=$A785),'2-1 采购订单物料明细表报表导出'!$H:$H,0))</f>
        <v>0</v>
      </c>
      <c r="J785" s="46" cm="1">
        <f t="array" ref="J785">SUM(IF((LEFT('2-1 采购订单物料明细表报表导出'!$K:$K,7)=J$1)*('2-1 采购订单物料明细表报表导出'!$D:$D=$A785),'2-1 采购订单物料明细表报表导出'!$H:$H,0))</f>
        <v>0</v>
      </c>
      <c r="K785" s="46" cm="1">
        <f t="array" ref="K785">SUM(IF((LEFT('2-1 采购订单物料明细表报表导出'!$K:$K,7)=K$1)*('2-1 采购订单物料明细表报表导出'!$D:$D=$A785),'2-1 采购订单物料明细表报表导出'!$H:$H,0))</f>
        <v>0</v>
      </c>
      <c r="L785" s="46" cm="1">
        <f t="array" ref="L785">SUM(IF((LEFT('2-1 采购订单物料明细表报表导出'!$K:$K,7)=L$1)*('2-1 采购订单物料明细表报表导出'!$D:$D=$A785),'2-1 采购订单物料明细表报表导出'!$H:$H,0))</f>
        <v>0</v>
      </c>
      <c r="M785" s="46" cm="1">
        <f t="array" ref="M785">SUM(IF((LEFT('2-1 采购订单物料明细表报表导出'!$K:$K,7)=M$1)*('2-1 采购订单物料明细表报表导出'!$D:$D=$A785),'2-1 采购订单物料明细表报表导出'!$H:$H,0))</f>
        <v>0</v>
      </c>
      <c r="N785" s="46" cm="1">
        <f t="array" ref="N785">SUM(IF((LEFT('2-1 采购订单物料明细表报表导出'!$K:$K,7)=N$1)*('2-1 采购订单物料明细表报表导出'!$D:$D=$A785),'2-1 采购订单物料明细表报表导出'!$H:$H,0))</f>
        <v>0</v>
      </c>
      <c r="O785" s="46" cm="1">
        <f t="array" ref="O785">SUM(IF((LEFT('2-1 采购订单物料明细表报表导出'!$K:$K,7)=O$1)*('2-1 采购订单物料明细表报表导出'!$D:$D=$A785),'2-1 采购订单物料明细表报表导出'!$H:$H,0))</f>
        <v>0</v>
      </c>
    </row>
    <row r="786" ht="28.5" spans="1:15">
      <c r="A786" s="52" t="s">
        <v>4187</v>
      </c>
      <c r="B786" s="50" t="s">
        <v>1972</v>
      </c>
      <c r="C786" s="51" t="s">
        <v>1973</v>
      </c>
      <c r="D786" s="46" cm="1">
        <f t="array" ref="D786">SUM(IF((LEFT('2-1 采购订单物料明细表报表导出'!$K:$K,7)=D$1)*('2-1 采购订单物料明细表报表导出'!$D:$D=$A786),'2-1 采购订单物料明细表报表导出'!$H:$H,0))</f>
        <v>0</v>
      </c>
      <c r="E786" s="46" cm="1">
        <f t="array" ref="E786">SUM(IF((LEFT('2-1 采购订单物料明细表报表导出'!$K:$K,7)=E$1)*('2-1 采购订单物料明细表报表导出'!$D:$D=$A786),'2-1 采购订单物料明细表报表导出'!$H:$H,0))</f>
        <v>0</v>
      </c>
      <c r="F786" s="46" cm="1">
        <f t="array" ref="F786">SUM(IF((LEFT('2-1 采购订单物料明细表报表导出'!$K:$K,7)=F$1)*('2-1 采购订单物料明细表报表导出'!$D:$D=$A786),'2-1 采购订单物料明细表报表导出'!$H:$H,0))</f>
        <v>0</v>
      </c>
      <c r="G786" s="46" cm="1">
        <f t="array" ref="G786">SUM(IF((LEFT('2-1 采购订单物料明细表报表导出'!$K:$K,7)=G$1)*('2-1 采购订单物料明细表报表导出'!$D:$D=$A786),'2-1 采购订单物料明细表报表导出'!$H:$H,0))</f>
        <v>0</v>
      </c>
      <c r="H786" s="46" cm="1">
        <f t="array" ref="H786">SUM(IF((LEFT('2-1 采购订单物料明细表报表导出'!$K:$K,7)=H$1)*('2-1 采购订单物料明细表报表导出'!$D:$D=$A786),'2-1 采购订单物料明细表报表导出'!$H:$H,0))</f>
        <v>0</v>
      </c>
      <c r="I786" s="46" cm="1">
        <f t="array" ref="I786">SUM(IF((LEFT('2-1 采购订单物料明细表报表导出'!$K:$K,7)=I$1)*('2-1 采购订单物料明细表报表导出'!$D:$D=$A786),'2-1 采购订单物料明细表报表导出'!$H:$H,0))</f>
        <v>0</v>
      </c>
      <c r="J786" s="46" cm="1">
        <f t="array" ref="J786">SUM(IF((LEFT('2-1 采购订单物料明细表报表导出'!$K:$K,7)=J$1)*('2-1 采购订单物料明细表报表导出'!$D:$D=$A786),'2-1 采购订单物料明细表报表导出'!$H:$H,0))</f>
        <v>0</v>
      </c>
      <c r="K786" s="46" cm="1">
        <f t="array" ref="K786">SUM(IF((LEFT('2-1 采购订单物料明细表报表导出'!$K:$K,7)=K$1)*('2-1 采购订单物料明细表报表导出'!$D:$D=$A786),'2-1 采购订单物料明细表报表导出'!$H:$H,0))</f>
        <v>0</v>
      </c>
      <c r="L786" s="46" cm="1">
        <f t="array" ref="L786">SUM(IF((LEFT('2-1 采购订单物料明细表报表导出'!$K:$K,7)=L$1)*('2-1 采购订单物料明细表报表导出'!$D:$D=$A786),'2-1 采购订单物料明细表报表导出'!$H:$H,0))</f>
        <v>0</v>
      </c>
      <c r="M786" s="46" cm="1">
        <f t="array" ref="M786">SUM(IF((LEFT('2-1 采购订单物料明细表报表导出'!$K:$K,7)=M$1)*('2-1 采购订单物料明细表报表导出'!$D:$D=$A786),'2-1 采购订单物料明细表报表导出'!$H:$H,0))</f>
        <v>0</v>
      </c>
      <c r="N786" s="46" cm="1">
        <f t="array" ref="N786">SUM(IF((LEFT('2-1 采购订单物料明细表报表导出'!$K:$K,7)=N$1)*('2-1 采购订单物料明细表报表导出'!$D:$D=$A786),'2-1 采购订单物料明细表报表导出'!$H:$H,0))</f>
        <v>0</v>
      </c>
      <c r="O786" s="46" cm="1">
        <f t="array" ref="O786">SUM(IF((LEFT('2-1 采购订单物料明细表报表导出'!$K:$K,7)=O$1)*('2-1 采购订单物料明细表报表导出'!$D:$D=$A786),'2-1 采购订单物料明细表报表导出'!$H:$H,0))</f>
        <v>0</v>
      </c>
    </row>
    <row r="787" ht="28.5" spans="1:15">
      <c r="A787" s="52" t="s">
        <v>4188</v>
      </c>
      <c r="B787" s="50" t="s">
        <v>1972</v>
      </c>
      <c r="C787" s="51" t="s">
        <v>1973</v>
      </c>
      <c r="D787" s="46" cm="1">
        <f t="array" ref="D787">SUM(IF((LEFT('2-1 采购订单物料明细表报表导出'!$K:$K,7)=D$1)*('2-1 采购订单物料明细表报表导出'!$D:$D=$A787),'2-1 采购订单物料明细表报表导出'!$H:$H,0))</f>
        <v>0</v>
      </c>
      <c r="E787" s="46" cm="1">
        <f t="array" ref="E787">SUM(IF((LEFT('2-1 采购订单物料明细表报表导出'!$K:$K,7)=E$1)*('2-1 采购订单物料明细表报表导出'!$D:$D=$A787),'2-1 采购订单物料明细表报表导出'!$H:$H,0))</f>
        <v>0</v>
      </c>
      <c r="F787" s="46" cm="1">
        <f t="array" ref="F787">SUM(IF((LEFT('2-1 采购订单物料明细表报表导出'!$K:$K,7)=F$1)*('2-1 采购订单物料明细表报表导出'!$D:$D=$A787),'2-1 采购订单物料明细表报表导出'!$H:$H,0))</f>
        <v>0</v>
      </c>
      <c r="G787" s="46" cm="1">
        <f t="array" ref="G787">SUM(IF((LEFT('2-1 采购订单物料明细表报表导出'!$K:$K,7)=G$1)*('2-1 采购订单物料明细表报表导出'!$D:$D=$A787),'2-1 采购订单物料明细表报表导出'!$H:$H,0))</f>
        <v>0</v>
      </c>
      <c r="H787" s="46" cm="1">
        <f t="array" ref="H787">SUM(IF((LEFT('2-1 采购订单物料明细表报表导出'!$K:$K,7)=H$1)*('2-1 采购订单物料明细表报表导出'!$D:$D=$A787),'2-1 采购订单物料明细表报表导出'!$H:$H,0))</f>
        <v>0</v>
      </c>
      <c r="I787" s="46" cm="1">
        <f t="array" ref="I787">SUM(IF((LEFT('2-1 采购订单物料明细表报表导出'!$K:$K,7)=I$1)*('2-1 采购订单物料明细表报表导出'!$D:$D=$A787),'2-1 采购订单物料明细表报表导出'!$H:$H,0))</f>
        <v>0</v>
      </c>
      <c r="J787" s="46" cm="1">
        <f t="array" ref="J787">SUM(IF((LEFT('2-1 采购订单物料明细表报表导出'!$K:$K,7)=J$1)*('2-1 采购订单物料明细表报表导出'!$D:$D=$A787),'2-1 采购订单物料明细表报表导出'!$H:$H,0))</f>
        <v>0</v>
      </c>
      <c r="K787" s="46" cm="1">
        <f t="array" ref="K787">SUM(IF((LEFT('2-1 采购订单物料明细表报表导出'!$K:$K,7)=K$1)*('2-1 采购订单物料明细表报表导出'!$D:$D=$A787),'2-1 采购订单物料明细表报表导出'!$H:$H,0))</f>
        <v>0</v>
      </c>
      <c r="L787" s="46" cm="1">
        <f t="array" ref="L787">SUM(IF((LEFT('2-1 采购订单物料明细表报表导出'!$K:$K,7)=L$1)*('2-1 采购订单物料明细表报表导出'!$D:$D=$A787),'2-1 采购订单物料明细表报表导出'!$H:$H,0))</f>
        <v>0</v>
      </c>
      <c r="M787" s="46" cm="1">
        <f t="array" ref="M787">SUM(IF((LEFT('2-1 采购订单物料明细表报表导出'!$K:$K,7)=M$1)*('2-1 采购订单物料明细表报表导出'!$D:$D=$A787),'2-1 采购订单物料明细表报表导出'!$H:$H,0))</f>
        <v>0</v>
      </c>
      <c r="N787" s="46" cm="1">
        <f t="array" ref="N787">SUM(IF((LEFT('2-1 采购订单物料明细表报表导出'!$K:$K,7)=N$1)*('2-1 采购订单物料明细表报表导出'!$D:$D=$A787),'2-1 采购订单物料明细表报表导出'!$H:$H,0))</f>
        <v>0</v>
      </c>
      <c r="O787" s="46" cm="1">
        <f t="array" ref="O787">SUM(IF((LEFT('2-1 采购订单物料明细表报表导出'!$K:$K,7)=O$1)*('2-1 采购订单物料明细表报表导出'!$D:$D=$A787),'2-1 采购订单物料明细表报表导出'!$H:$H,0))</f>
        <v>0</v>
      </c>
    </row>
    <row r="788" ht="16.5" spans="1:15">
      <c r="A788" s="38" t="s">
        <v>4189</v>
      </c>
      <c r="B788" s="50" t="s">
        <v>1998</v>
      </c>
      <c r="C788" s="51" t="s">
        <v>1999</v>
      </c>
      <c r="D788" s="46" cm="1">
        <f t="array" ref="D788">SUM(IF((LEFT('2-1 采购订单物料明细表报表导出'!$K:$K,7)=D$1)*('2-1 采购订单物料明细表报表导出'!$D:$D=$A788),'2-1 采购订单物料明细表报表导出'!$H:$H,0))</f>
        <v>0</v>
      </c>
      <c r="E788" s="46" cm="1">
        <f t="array" ref="E788">SUM(IF((LEFT('2-1 采购订单物料明细表报表导出'!$K:$K,7)=E$1)*('2-1 采购订单物料明细表报表导出'!$D:$D=$A788),'2-1 采购订单物料明细表报表导出'!$H:$H,0))</f>
        <v>0</v>
      </c>
      <c r="F788" s="46" cm="1">
        <f t="array" ref="F788">SUM(IF((LEFT('2-1 采购订单物料明细表报表导出'!$K:$K,7)=F$1)*('2-1 采购订单物料明细表报表导出'!$D:$D=$A788),'2-1 采购订单物料明细表报表导出'!$H:$H,0))</f>
        <v>0</v>
      </c>
      <c r="G788" s="46" cm="1">
        <f t="array" ref="G788">SUM(IF((LEFT('2-1 采购订单物料明细表报表导出'!$K:$K,7)=G$1)*('2-1 采购订单物料明细表报表导出'!$D:$D=$A788),'2-1 采购订单物料明细表报表导出'!$H:$H,0))</f>
        <v>0</v>
      </c>
      <c r="H788" s="46" cm="1">
        <f t="array" ref="H788">SUM(IF((LEFT('2-1 采购订单物料明细表报表导出'!$K:$K,7)=H$1)*('2-1 采购订单物料明细表报表导出'!$D:$D=$A788),'2-1 采购订单物料明细表报表导出'!$H:$H,0))</f>
        <v>0</v>
      </c>
      <c r="I788" s="46" cm="1">
        <f t="array" ref="I788">SUM(IF((LEFT('2-1 采购订单物料明细表报表导出'!$K:$K,7)=I$1)*('2-1 采购订单物料明细表报表导出'!$D:$D=$A788),'2-1 采购订单物料明细表报表导出'!$H:$H,0))</f>
        <v>0</v>
      </c>
      <c r="J788" s="46" cm="1">
        <f t="array" ref="J788">SUM(IF((LEFT('2-1 采购订单物料明细表报表导出'!$K:$K,7)=J$1)*('2-1 采购订单物料明细表报表导出'!$D:$D=$A788),'2-1 采购订单物料明细表报表导出'!$H:$H,0))</f>
        <v>0</v>
      </c>
      <c r="K788" s="46" cm="1">
        <f t="array" ref="K788">SUM(IF((LEFT('2-1 采购订单物料明细表报表导出'!$K:$K,7)=K$1)*('2-1 采购订单物料明细表报表导出'!$D:$D=$A788),'2-1 采购订单物料明细表报表导出'!$H:$H,0))</f>
        <v>0</v>
      </c>
      <c r="L788" s="46" cm="1">
        <f t="array" ref="L788">SUM(IF((LEFT('2-1 采购订单物料明细表报表导出'!$K:$K,7)=L$1)*('2-1 采购订单物料明细表报表导出'!$D:$D=$A788),'2-1 采购订单物料明细表报表导出'!$H:$H,0))</f>
        <v>0</v>
      </c>
      <c r="M788" s="46" cm="1">
        <f t="array" ref="M788">SUM(IF((LEFT('2-1 采购订单物料明细表报表导出'!$K:$K,7)=M$1)*('2-1 采购订单物料明细表报表导出'!$D:$D=$A788),'2-1 采购订单物料明细表报表导出'!$H:$H,0))</f>
        <v>0</v>
      </c>
      <c r="N788" s="46" cm="1">
        <f t="array" ref="N788">SUM(IF((LEFT('2-1 采购订单物料明细表报表导出'!$K:$K,7)=N$1)*('2-1 采购订单物料明细表报表导出'!$D:$D=$A788),'2-1 采购订单物料明细表报表导出'!$H:$H,0))</f>
        <v>0</v>
      </c>
      <c r="O788" s="46" cm="1">
        <f t="array" ref="O788">SUM(IF((LEFT('2-1 采购订单物料明细表报表导出'!$K:$K,7)=O$1)*('2-1 采购订单物料明细表报表导出'!$D:$D=$A788),'2-1 采购订单物料明细表报表导出'!$H:$H,0))</f>
        <v>0</v>
      </c>
    </row>
    <row r="789" ht="16.5" spans="1:15">
      <c r="A789" s="38" t="s">
        <v>4190</v>
      </c>
      <c r="B789" s="50" t="s">
        <v>1998</v>
      </c>
      <c r="C789" s="51" t="s">
        <v>1999</v>
      </c>
      <c r="D789" s="46" cm="1">
        <f t="array" ref="D789">SUM(IF((LEFT('2-1 采购订单物料明细表报表导出'!$K:$K,7)=D$1)*('2-1 采购订单物料明细表报表导出'!$D:$D=$A789),'2-1 采购订单物料明细表报表导出'!$H:$H,0))</f>
        <v>0</v>
      </c>
      <c r="E789" s="46" cm="1">
        <f t="array" ref="E789">SUM(IF((LEFT('2-1 采购订单物料明细表报表导出'!$K:$K,7)=E$1)*('2-1 采购订单物料明细表报表导出'!$D:$D=$A789),'2-1 采购订单物料明细表报表导出'!$H:$H,0))</f>
        <v>0</v>
      </c>
      <c r="F789" s="46" cm="1">
        <f t="array" ref="F789">SUM(IF((LEFT('2-1 采购订单物料明细表报表导出'!$K:$K,7)=F$1)*('2-1 采购订单物料明细表报表导出'!$D:$D=$A789),'2-1 采购订单物料明细表报表导出'!$H:$H,0))</f>
        <v>0</v>
      </c>
      <c r="G789" s="46" cm="1">
        <f t="array" ref="G789">SUM(IF((LEFT('2-1 采购订单物料明细表报表导出'!$K:$K,7)=G$1)*('2-1 采购订单物料明细表报表导出'!$D:$D=$A789),'2-1 采购订单物料明细表报表导出'!$H:$H,0))</f>
        <v>0</v>
      </c>
      <c r="H789" s="46" cm="1">
        <f t="array" ref="H789">SUM(IF((LEFT('2-1 采购订单物料明细表报表导出'!$K:$K,7)=H$1)*('2-1 采购订单物料明细表报表导出'!$D:$D=$A789),'2-1 采购订单物料明细表报表导出'!$H:$H,0))</f>
        <v>0</v>
      </c>
      <c r="I789" s="46" cm="1">
        <f t="array" ref="I789">SUM(IF((LEFT('2-1 采购订单物料明细表报表导出'!$K:$K,7)=I$1)*('2-1 采购订单物料明细表报表导出'!$D:$D=$A789),'2-1 采购订单物料明细表报表导出'!$H:$H,0))</f>
        <v>0</v>
      </c>
      <c r="J789" s="46" cm="1">
        <f t="array" ref="J789">SUM(IF((LEFT('2-1 采购订单物料明细表报表导出'!$K:$K,7)=J$1)*('2-1 采购订单物料明细表报表导出'!$D:$D=$A789),'2-1 采购订单物料明细表报表导出'!$H:$H,0))</f>
        <v>0</v>
      </c>
      <c r="K789" s="46" cm="1">
        <f t="array" ref="K789">SUM(IF((LEFT('2-1 采购订单物料明细表报表导出'!$K:$K,7)=K$1)*('2-1 采购订单物料明细表报表导出'!$D:$D=$A789),'2-1 采购订单物料明细表报表导出'!$H:$H,0))</f>
        <v>0</v>
      </c>
      <c r="L789" s="46" cm="1">
        <f t="array" ref="L789">SUM(IF((LEFT('2-1 采购订单物料明细表报表导出'!$K:$K,7)=L$1)*('2-1 采购订单物料明细表报表导出'!$D:$D=$A789),'2-1 采购订单物料明细表报表导出'!$H:$H,0))</f>
        <v>0</v>
      </c>
      <c r="M789" s="46" cm="1">
        <f t="array" ref="M789">SUM(IF((LEFT('2-1 采购订单物料明细表报表导出'!$K:$K,7)=M$1)*('2-1 采购订单物料明细表报表导出'!$D:$D=$A789),'2-1 采购订单物料明细表报表导出'!$H:$H,0))</f>
        <v>0</v>
      </c>
      <c r="N789" s="46" cm="1">
        <f t="array" ref="N789">SUM(IF((LEFT('2-1 采购订单物料明细表报表导出'!$K:$K,7)=N$1)*('2-1 采购订单物料明细表报表导出'!$D:$D=$A789),'2-1 采购订单物料明细表报表导出'!$H:$H,0))</f>
        <v>0</v>
      </c>
      <c r="O789" s="46" cm="1">
        <f t="array" ref="O789">SUM(IF((LEFT('2-1 采购订单物料明细表报表导出'!$K:$K,7)=O$1)*('2-1 采购订单物料明细表报表导出'!$D:$D=$A789),'2-1 采购订单物料明细表报表导出'!$H:$H,0))</f>
        <v>0</v>
      </c>
    </row>
    <row r="790" ht="16.5" spans="1:15">
      <c r="A790" s="38" t="s">
        <v>4191</v>
      </c>
      <c r="B790" s="50" t="s">
        <v>1998</v>
      </c>
      <c r="C790" s="51" t="s">
        <v>1999</v>
      </c>
      <c r="D790" s="46" cm="1">
        <f t="array" ref="D790">SUM(IF((LEFT('2-1 采购订单物料明细表报表导出'!$K:$K,7)=D$1)*('2-1 采购订单物料明细表报表导出'!$D:$D=$A790),'2-1 采购订单物料明细表报表导出'!$H:$H,0))</f>
        <v>0</v>
      </c>
      <c r="E790" s="46" cm="1">
        <f t="array" ref="E790">SUM(IF((LEFT('2-1 采购订单物料明细表报表导出'!$K:$K,7)=E$1)*('2-1 采购订单物料明细表报表导出'!$D:$D=$A790),'2-1 采购订单物料明细表报表导出'!$H:$H,0))</f>
        <v>0</v>
      </c>
      <c r="F790" s="46" cm="1">
        <f t="array" ref="F790">SUM(IF((LEFT('2-1 采购订单物料明细表报表导出'!$K:$K,7)=F$1)*('2-1 采购订单物料明细表报表导出'!$D:$D=$A790),'2-1 采购订单物料明细表报表导出'!$H:$H,0))</f>
        <v>0</v>
      </c>
      <c r="G790" s="46" cm="1">
        <f t="array" ref="G790">SUM(IF((LEFT('2-1 采购订单物料明细表报表导出'!$K:$K,7)=G$1)*('2-1 采购订单物料明细表报表导出'!$D:$D=$A790),'2-1 采购订单物料明细表报表导出'!$H:$H,0))</f>
        <v>0</v>
      </c>
      <c r="H790" s="46" cm="1">
        <f t="array" ref="H790">SUM(IF((LEFT('2-1 采购订单物料明细表报表导出'!$K:$K,7)=H$1)*('2-1 采购订单物料明细表报表导出'!$D:$D=$A790),'2-1 采购订单物料明细表报表导出'!$H:$H,0))</f>
        <v>0</v>
      </c>
      <c r="I790" s="46" cm="1">
        <f t="array" ref="I790">SUM(IF((LEFT('2-1 采购订单物料明细表报表导出'!$K:$K,7)=I$1)*('2-1 采购订单物料明细表报表导出'!$D:$D=$A790),'2-1 采购订单物料明细表报表导出'!$H:$H,0))</f>
        <v>0</v>
      </c>
      <c r="J790" s="46" cm="1">
        <f t="array" ref="J790">SUM(IF((LEFT('2-1 采购订单物料明细表报表导出'!$K:$K,7)=J$1)*('2-1 采购订单物料明细表报表导出'!$D:$D=$A790),'2-1 采购订单物料明细表报表导出'!$H:$H,0))</f>
        <v>0</v>
      </c>
      <c r="K790" s="46" cm="1">
        <f t="array" ref="K790">SUM(IF((LEFT('2-1 采购订单物料明细表报表导出'!$K:$K,7)=K$1)*('2-1 采购订单物料明细表报表导出'!$D:$D=$A790),'2-1 采购订单物料明细表报表导出'!$H:$H,0))</f>
        <v>0</v>
      </c>
      <c r="L790" s="46" cm="1">
        <f t="array" ref="L790">SUM(IF((LEFT('2-1 采购订单物料明细表报表导出'!$K:$K,7)=L$1)*('2-1 采购订单物料明细表报表导出'!$D:$D=$A790),'2-1 采购订单物料明细表报表导出'!$H:$H,0))</f>
        <v>0</v>
      </c>
      <c r="M790" s="46" cm="1">
        <f t="array" ref="M790">SUM(IF((LEFT('2-1 采购订单物料明细表报表导出'!$K:$K,7)=M$1)*('2-1 采购订单物料明细表报表导出'!$D:$D=$A790),'2-1 采购订单物料明细表报表导出'!$H:$H,0))</f>
        <v>0</v>
      </c>
      <c r="N790" s="46" cm="1">
        <f t="array" ref="N790">SUM(IF((LEFT('2-1 采购订单物料明细表报表导出'!$K:$K,7)=N$1)*('2-1 采购订单物料明细表报表导出'!$D:$D=$A790),'2-1 采购订单物料明细表报表导出'!$H:$H,0))</f>
        <v>0</v>
      </c>
      <c r="O790" s="46" cm="1">
        <f t="array" ref="O790">SUM(IF((LEFT('2-1 采购订单物料明细表报表导出'!$K:$K,7)=O$1)*('2-1 采购订单物料明细表报表导出'!$D:$D=$A790),'2-1 采购订单物料明细表报表导出'!$H:$H,0))</f>
        <v>0</v>
      </c>
    </row>
    <row r="791" ht="16.5" spans="1:15">
      <c r="A791" s="38" t="s">
        <v>4192</v>
      </c>
      <c r="B791" s="50" t="s">
        <v>1998</v>
      </c>
      <c r="C791" s="51" t="s">
        <v>1999</v>
      </c>
      <c r="D791" s="46" cm="1">
        <f t="array" ref="D791">SUM(IF((LEFT('2-1 采购订单物料明细表报表导出'!$K:$K,7)=D$1)*('2-1 采购订单物料明细表报表导出'!$D:$D=$A791),'2-1 采购订单物料明细表报表导出'!$H:$H,0))</f>
        <v>0</v>
      </c>
      <c r="E791" s="46" cm="1">
        <f t="array" ref="E791">SUM(IF((LEFT('2-1 采购订单物料明细表报表导出'!$K:$K,7)=E$1)*('2-1 采购订单物料明细表报表导出'!$D:$D=$A791),'2-1 采购订单物料明细表报表导出'!$H:$H,0))</f>
        <v>0</v>
      </c>
      <c r="F791" s="46" cm="1">
        <f t="array" ref="F791">SUM(IF((LEFT('2-1 采购订单物料明细表报表导出'!$K:$K,7)=F$1)*('2-1 采购订单物料明细表报表导出'!$D:$D=$A791),'2-1 采购订单物料明细表报表导出'!$H:$H,0))</f>
        <v>0</v>
      </c>
      <c r="G791" s="46" cm="1">
        <f t="array" ref="G791">SUM(IF((LEFT('2-1 采购订单物料明细表报表导出'!$K:$K,7)=G$1)*('2-1 采购订单物料明细表报表导出'!$D:$D=$A791),'2-1 采购订单物料明细表报表导出'!$H:$H,0))</f>
        <v>0</v>
      </c>
      <c r="H791" s="46" cm="1">
        <f t="array" ref="H791">SUM(IF((LEFT('2-1 采购订单物料明细表报表导出'!$K:$K,7)=H$1)*('2-1 采购订单物料明细表报表导出'!$D:$D=$A791),'2-1 采购订单物料明细表报表导出'!$H:$H,0))</f>
        <v>0</v>
      </c>
      <c r="I791" s="46" cm="1">
        <f t="array" ref="I791">SUM(IF((LEFT('2-1 采购订单物料明细表报表导出'!$K:$K,7)=I$1)*('2-1 采购订单物料明细表报表导出'!$D:$D=$A791),'2-1 采购订单物料明细表报表导出'!$H:$H,0))</f>
        <v>0</v>
      </c>
      <c r="J791" s="46" cm="1">
        <f t="array" ref="J791">SUM(IF((LEFT('2-1 采购订单物料明细表报表导出'!$K:$K,7)=J$1)*('2-1 采购订单物料明细表报表导出'!$D:$D=$A791),'2-1 采购订单物料明细表报表导出'!$H:$H,0))</f>
        <v>0</v>
      </c>
      <c r="K791" s="46" cm="1">
        <f t="array" ref="K791">SUM(IF((LEFT('2-1 采购订单物料明细表报表导出'!$K:$K,7)=K$1)*('2-1 采购订单物料明细表报表导出'!$D:$D=$A791),'2-1 采购订单物料明细表报表导出'!$H:$H,0))</f>
        <v>0</v>
      </c>
      <c r="L791" s="46" cm="1">
        <f t="array" ref="L791">SUM(IF((LEFT('2-1 采购订单物料明细表报表导出'!$K:$K,7)=L$1)*('2-1 采购订单物料明细表报表导出'!$D:$D=$A791),'2-1 采购订单物料明细表报表导出'!$H:$H,0))</f>
        <v>0</v>
      </c>
      <c r="M791" s="46" cm="1">
        <f t="array" ref="M791">SUM(IF((LEFT('2-1 采购订单物料明细表报表导出'!$K:$K,7)=M$1)*('2-1 采购订单物料明细表报表导出'!$D:$D=$A791),'2-1 采购订单物料明细表报表导出'!$H:$H,0))</f>
        <v>0</v>
      </c>
      <c r="N791" s="46" cm="1">
        <f t="array" ref="N791">SUM(IF((LEFT('2-1 采购订单物料明细表报表导出'!$K:$K,7)=N$1)*('2-1 采购订单物料明细表报表导出'!$D:$D=$A791),'2-1 采购订单物料明细表报表导出'!$H:$H,0))</f>
        <v>0</v>
      </c>
      <c r="O791" s="46" cm="1">
        <f t="array" ref="O791">SUM(IF((LEFT('2-1 采购订单物料明细表报表导出'!$K:$K,7)=O$1)*('2-1 采购订单物料明细表报表导出'!$D:$D=$A791),'2-1 采购订单物料明细表报表导出'!$H:$H,0))</f>
        <v>0</v>
      </c>
    </row>
    <row r="792" ht="16.5" spans="1:15">
      <c r="A792" s="38" t="s">
        <v>4193</v>
      </c>
      <c r="B792" s="50" t="s">
        <v>1998</v>
      </c>
      <c r="C792" s="51" t="s">
        <v>1999</v>
      </c>
      <c r="D792" s="46" cm="1">
        <f t="array" ref="D792">SUM(IF((LEFT('2-1 采购订单物料明细表报表导出'!$K:$K,7)=D$1)*('2-1 采购订单物料明细表报表导出'!$D:$D=$A792),'2-1 采购订单物料明细表报表导出'!$H:$H,0))</f>
        <v>0</v>
      </c>
      <c r="E792" s="46" cm="1">
        <f t="array" ref="E792">SUM(IF((LEFT('2-1 采购订单物料明细表报表导出'!$K:$K,7)=E$1)*('2-1 采购订单物料明细表报表导出'!$D:$D=$A792),'2-1 采购订单物料明细表报表导出'!$H:$H,0))</f>
        <v>0</v>
      </c>
      <c r="F792" s="46" cm="1">
        <f t="array" ref="F792">SUM(IF((LEFT('2-1 采购订单物料明细表报表导出'!$K:$K,7)=F$1)*('2-1 采购订单物料明细表报表导出'!$D:$D=$A792),'2-1 采购订单物料明细表报表导出'!$H:$H,0))</f>
        <v>0</v>
      </c>
      <c r="G792" s="46" cm="1">
        <f t="array" ref="G792">SUM(IF((LEFT('2-1 采购订单物料明细表报表导出'!$K:$K,7)=G$1)*('2-1 采购订单物料明细表报表导出'!$D:$D=$A792),'2-1 采购订单物料明细表报表导出'!$H:$H,0))</f>
        <v>0</v>
      </c>
      <c r="H792" s="46" cm="1">
        <f t="array" ref="H792">SUM(IF((LEFT('2-1 采购订单物料明细表报表导出'!$K:$K,7)=H$1)*('2-1 采购订单物料明细表报表导出'!$D:$D=$A792),'2-1 采购订单物料明细表报表导出'!$H:$H,0))</f>
        <v>0</v>
      </c>
      <c r="I792" s="46" cm="1">
        <f t="array" ref="I792">SUM(IF((LEFT('2-1 采购订单物料明细表报表导出'!$K:$K,7)=I$1)*('2-1 采购订单物料明细表报表导出'!$D:$D=$A792),'2-1 采购订单物料明细表报表导出'!$H:$H,0))</f>
        <v>0</v>
      </c>
      <c r="J792" s="46" cm="1">
        <f t="array" ref="J792">SUM(IF((LEFT('2-1 采购订单物料明细表报表导出'!$K:$K,7)=J$1)*('2-1 采购订单物料明细表报表导出'!$D:$D=$A792),'2-1 采购订单物料明细表报表导出'!$H:$H,0))</f>
        <v>0</v>
      </c>
      <c r="K792" s="46" cm="1">
        <f t="array" ref="K792">SUM(IF((LEFT('2-1 采购订单物料明细表报表导出'!$K:$K,7)=K$1)*('2-1 采购订单物料明细表报表导出'!$D:$D=$A792),'2-1 采购订单物料明细表报表导出'!$H:$H,0))</f>
        <v>0</v>
      </c>
      <c r="L792" s="46" cm="1">
        <f t="array" ref="L792">SUM(IF((LEFT('2-1 采购订单物料明细表报表导出'!$K:$K,7)=L$1)*('2-1 采购订单物料明细表报表导出'!$D:$D=$A792),'2-1 采购订单物料明细表报表导出'!$H:$H,0))</f>
        <v>0</v>
      </c>
      <c r="M792" s="46" cm="1">
        <f t="array" ref="M792">SUM(IF((LEFT('2-1 采购订单物料明细表报表导出'!$K:$K,7)=M$1)*('2-1 采购订单物料明细表报表导出'!$D:$D=$A792),'2-1 采购订单物料明细表报表导出'!$H:$H,0))</f>
        <v>0</v>
      </c>
      <c r="N792" s="46" cm="1">
        <f t="array" ref="N792">SUM(IF((LEFT('2-1 采购订单物料明细表报表导出'!$K:$K,7)=N$1)*('2-1 采购订单物料明细表报表导出'!$D:$D=$A792),'2-1 采购订单物料明细表报表导出'!$H:$H,0))</f>
        <v>0</v>
      </c>
      <c r="O792" s="46" cm="1">
        <f t="array" ref="O792">SUM(IF((LEFT('2-1 采购订单物料明细表报表导出'!$K:$K,7)=O$1)*('2-1 采购订单物料明细表报表导出'!$D:$D=$A792),'2-1 采购订单物料明细表报表导出'!$H:$H,0))</f>
        <v>0</v>
      </c>
    </row>
    <row r="793" ht="16.5" spans="1:15">
      <c r="A793" s="38" t="s">
        <v>4194</v>
      </c>
      <c r="B793" s="50" t="s">
        <v>1998</v>
      </c>
      <c r="C793" s="51" t="s">
        <v>1999</v>
      </c>
      <c r="D793" s="46" cm="1">
        <f t="array" ref="D793">SUM(IF((LEFT('2-1 采购订单物料明细表报表导出'!$K:$K,7)=D$1)*('2-1 采购订单物料明细表报表导出'!$D:$D=$A793),'2-1 采购订单物料明细表报表导出'!$H:$H,0))</f>
        <v>0</v>
      </c>
      <c r="E793" s="46" cm="1">
        <f t="array" ref="E793">SUM(IF((LEFT('2-1 采购订单物料明细表报表导出'!$K:$K,7)=E$1)*('2-1 采购订单物料明细表报表导出'!$D:$D=$A793),'2-1 采购订单物料明细表报表导出'!$H:$H,0))</f>
        <v>0</v>
      </c>
      <c r="F793" s="46" cm="1">
        <f t="array" ref="F793">SUM(IF((LEFT('2-1 采购订单物料明细表报表导出'!$K:$K,7)=F$1)*('2-1 采购订单物料明细表报表导出'!$D:$D=$A793),'2-1 采购订单物料明细表报表导出'!$H:$H,0))</f>
        <v>0</v>
      </c>
      <c r="G793" s="46" cm="1">
        <f t="array" ref="G793">SUM(IF((LEFT('2-1 采购订单物料明细表报表导出'!$K:$K,7)=G$1)*('2-1 采购订单物料明细表报表导出'!$D:$D=$A793),'2-1 采购订单物料明细表报表导出'!$H:$H,0))</f>
        <v>0</v>
      </c>
      <c r="H793" s="46" cm="1">
        <f t="array" ref="H793">SUM(IF((LEFT('2-1 采购订单物料明细表报表导出'!$K:$K,7)=H$1)*('2-1 采购订单物料明细表报表导出'!$D:$D=$A793),'2-1 采购订单物料明细表报表导出'!$H:$H,0))</f>
        <v>0</v>
      </c>
      <c r="I793" s="46" cm="1">
        <f t="array" ref="I793">SUM(IF((LEFT('2-1 采购订单物料明细表报表导出'!$K:$K,7)=I$1)*('2-1 采购订单物料明细表报表导出'!$D:$D=$A793),'2-1 采购订单物料明细表报表导出'!$H:$H,0))</f>
        <v>0</v>
      </c>
      <c r="J793" s="46" cm="1">
        <f t="array" ref="J793">SUM(IF((LEFT('2-1 采购订单物料明细表报表导出'!$K:$K,7)=J$1)*('2-1 采购订单物料明细表报表导出'!$D:$D=$A793),'2-1 采购订单物料明细表报表导出'!$H:$H,0))</f>
        <v>0</v>
      </c>
      <c r="K793" s="46" cm="1">
        <f t="array" ref="K793">SUM(IF((LEFT('2-1 采购订单物料明细表报表导出'!$K:$K,7)=K$1)*('2-1 采购订单物料明细表报表导出'!$D:$D=$A793),'2-1 采购订单物料明细表报表导出'!$H:$H,0))</f>
        <v>0</v>
      </c>
      <c r="L793" s="46" cm="1">
        <f t="array" ref="L793">SUM(IF((LEFT('2-1 采购订单物料明细表报表导出'!$K:$K,7)=L$1)*('2-1 采购订单物料明细表报表导出'!$D:$D=$A793),'2-1 采购订单物料明细表报表导出'!$H:$H,0))</f>
        <v>0</v>
      </c>
      <c r="M793" s="46" cm="1">
        <f t="array" ref="M793">SUM(IF((LEFT('2-1 采购订单物料明细表报表导出'!$K:$K,7)=M$1)*('2-1 采购订单物料明细表报表导出'!$D:$D=$A793),'2-1 采购订单物料明细表报表导出'!$H:$H,0))</f>
        <v>0</v>
      </c>
      <c r="N793" s="46" cm="1">
        <f t="array" ref="N793">SUM(IF((LEFT('2-1 采购订单物料明细表报表导出'!$K:$K,7)=N$1)*('2-1 采购订单物料明细表报表导出'!$D:$D=$A793),'2-1 采购订单物料明细表报表导出'!$H:$H,0))</f>
        <v>0</v>
      </c>
      <c r="O793" s="46" cm="1">
        <f t="array" ref="O793">SUM(IF((LEFT('2-1 采购订单物料明细表报表导出'!$K:$K,7)=O$1)*('2-1 采购订单物料明细表报表导出'!$D:$D=$A793),'2-1 采购订单物料明细表报表导出'!$H:$H,0))</f>
        <v>0</v>
      </c>
    </row>
    <row r="794" ht="16.5" spans="1:15">
      <c r="A794" s="38" t="s">
        <v>4195</v>
      </c>
      <c r="B794" s="50" t="s">
        <v>1998</v>
      </c>
      <c r="C794" s="51" t="s">
        <v>1999</v>
      </c>
      <c r="D794" s="46" cm="1">
        <f t="array" ref="D794">SUM(IF((LEFT('2-1 采购订单物料明细表报表导出'!$K:$K,7)=D$1)*('2-1 采购订单物料明细表报表导出'!$D:$D=$A794),'2-1 采购订单物料明细表报表导出'!$H:$H,0))</f>
        <v>0</v>
      </c>
      <c r="E794" s="46" cm="1">
        <f t="array" ref="E794">SUM(IF((LEFT('2-1 采购订单物料明细表报表导出'!$K:$K,7)=E$1)*('2-1 采购订单物料明细表报表导出'!$D:$D=$A794),'2-1 采购订单物料明细表报表导出'!$H:$H,0))</f>
        <v>0</v>
      </c>
      <c r="F794" s="46" cm="1">
        <f t="array" ref="F794">SUM(IF((LEFT('2-1 采购订单物料明细表报表导出'!$K:$K,7)=F$1)*('2-1 采购订单物料明细表报表导出'!$D:$D=$A794),'2-1 采购订单物料明细表报表导出'!$H:$H,0))</f>
        <v>0</v>
      </c>
      <c r="G794" s="46" cm="1">
        <f t="array" ref="G794">SUM(IF((LEFT('2-1 采购订单物料明细表报表导出'!$K:$K,7)=G$1)*('2-1 采购订单物料明细表报表导出'!$D:$D=$A794),'2-1 采购订单物料明细表报表导出'!$H:$H,0))</f>
        <v>0</v>
      </c>
      <c r="H794" s="46" cm="1">
        <f t="array" ref="H794">SUM(IF((LEFT('2-1 采购订单物料明细表报表导出'!$K:$K,7)=H$1)*('2-1 采购订单物料明细表报表导出'!$D:$D=$A794),'2-1 采购订单物料明细表报表导出'!$H:$H,0))</f>
        <v>0</v>
      </c>
      <c r="I794" s="46" cm="1">
        <f t="array" ref="I794">SUM(IF((LEFT('2-1 采购订单物料明细表报表导出'!$K:$K,7)=I$1)*('2-1 采购订单物料明细表报表导出'!$D:$D=$A794),'2-1 采购订单物料明细表报表导出'!$H:$H,0))</f>
        <v>0</v>
      </c>
      <c r="J794" s="46" cm="1">
        <f t="array" ref="J794">SUM(IF((LEFT('2-1 采购订单物料明细表报表导出'!$K:$K,7)=J$1)*('2-1 采购订单物料明细表报表导出'!$D:$D=$A794),'2-1 采购订单物料明细表报表导出'!$H:$H,0))</f>
        <v>0</v>
      </c>
      <c r="K794" s="46" cm="1">
        <f t="array" ref="K794">SUM(IF((LEFT('2-1 采购订单物料明细表报表导出'!$K:$K,7)=K$1)*('2-1 采购订单物料明细表报表导出'!$D:$D=$A794),'2-1 采购订单物料明细表报表导出'!$H:$H,0))</f>
        <v>0</v>
      </c>
      <c r="L794" s="46" cm="1">
        <f t="array" ref="L794">SUM(IF((LEFT('2-1 采购订单物料明细表报表导出'!$K:$K,7)=L$1)*('2-1 采购订单物料明细表报表导出'!$D:$D=$A794),'2-1 采购订单物料明细表报表导出'!$H:$H,0))</f>
        <v>0</v>
      </c>
      <c r="M794" s="46" cm="1">
        <f t="array" ref="M794">SUM(IF((LEFT('2-1 采购订单物料明细表报表导出'!$K:$K,7)=M$1)*('2-1 采购订单物料明细表报表导出'!$D:$D=$A794),'2-1 采购订单物料明细表报表导出'!$H:$H,0))</f>
        <v>0</v>
      </c>
      <c r="N794" s="46" cm="1">
        <f t="array" ref="N794">SUM(IF((LEFT('2-1 采购订单物料明细表报表导出'!$K:$K,7)=N$1)*('2-1 采购订单物料明细表报表导出'!$D:$D=$A794),'2-1 采购订单物料明细表报表导出'!$H:$H,0))</f>
        <v>0</v>
      </c>
      <c r="O794" s="46" cm="1">
        <f t="array" ref="O794">SUM(IF((LEFT('2-1 采购订单物料明细表报表导出'!$K:$K,7)=O$1)*('2-1 采购订单物料明细表报表导出'!$D:$D=$A794),'2-1 采购订单物料明细表报表导出'!$H:$H,0))</f>
        <v>0</v>
      </c>
    </row>
    <row r="795" ht="16.5" spans="1:15">
      <c r="A795" s="38" t="s">
        <v>4196</v>
      </c>
      <c r="B795" s="50" t="s">
        <v>1998</v>
      </c>
      <c r="C795" s="51" t="s">
        <v>1999</v>
      </c>
      <c r="D795" s="46" cm="1">
        <f t="array" ref="D795">SUM(IF((LEFT('2-1 采购订单物料明细表报表导出'!$K:$K,7)=D$1)*('2-1 采购订单物料明细表报表导出'!$D:$D=$A795),'2-1 采购订单物料明细表报表导出'!$H:$H,0))</f>
        <v>0</v>
      </c>
      <c r="E795" s="46" cm="1">
        <f t="array" ref="E795">SUM(IF((LEFT('2-1 采购订单物料明细表报表导出'!$K:$K,7)=E$1)*('2-1 采购订单物料明细表报表导出'!$D:$D=$A795),'2-1 采购订单物料明细表报表导出'!$H:$H,0))</f>
        <v>0</v>
      </c>
      <c r="F795" s="46" cm="1">
        <f t="array" ref="F795">SUM(IF((LEFT('2-1 采购订单物料明细表报表导出'!$K:$K,7)=F$1)*('2-1 采购订单物料明细表报表导出'!$D:$D=$A795),'2-1 采购订单物料明细表报表导出'!$H:$H,0))</f>
        <v>0</v>
      </c>
      <c r="G795" s="46" cm="1">
        <f t="array" ref="G795">SUM(IF((LEFT('2-1 采购订单物料明细表报表导出'!$K:$K,7)=G$1)*('2-1 采购订单物料明细表报表导出'!$D:$D=$A795),'2-1 采购订单物料明细表报表导出'!$H:$H,0))</f>
        <v>0</v>
      </c>
      <c r="H795" s="46" cm="1">
        <f t="array" ref="H795">SUM(IF((LEFT('2-1 采购订单物料明细表报表导出'!$K:$K,7)=H$1)*('2-1 采购订单物料明细表报表导出'!$D:$D=$A795),'2-1 采购订单物料明细表报表导出'!$H:$H,0))</f>
        <v>0</v>
      </c>
      <c r="I795" s="46" cm="1">
        <f t="array" ref="I795">SUM(IF((LEFT('2-1 采购订单物料明细表报表导出'!$K:$K,7)=I$1)*('2-1 采购订单物料明细表报表导出'!$D:$D=$A795),'2-1 采购订单物料明细表报表导出'!$H:$H,0))</f>
        <v>0</v>
      </c>
      <c r="J795" s="46" cm="1">
        <f t="array" ref="J795">SUM(IF((LEFT('2-1 采购订单物料明细表报表导出'!$K:$K,7)=J$1)*('2-1 采购订单物料明细表报表导出'!$D:$D=$A795),'2-1 采购订单物料明细表报表导出'!$H:$H,0))</f>
        <v>0</v>
      </c>
      <c r="K795" s="46" cm="1">
        <f t="array" ref="K795">SUM(IF((LEFT('2-1 采购订单物料明细表报表导出'!$K:$K,7)=K$1)*('2-1 采购订单物料明细表报表导出'!$D:$D=$A795),'2-1 采购订单物料明细表报表导出'!$H:$H,0))</f>
        <v>0</v>
      </c>
      <c r="L795" s="46" cm="1">
        <f t="array" ref="L795">SUM(IF((LEFT('2-1 采购订单物料明细表报表导出'!$K:$K,7)=L$1)*('2-1 采购订单物料明细表报表导出'!$D:$D=$A795),'2-1 采购订单物料明细表报表导出'!$H:$H,0))</f>
        <v>0</v>
      </c>
      <c r="M795" s="46" cm="1">
        <f t="array" ref="M795">SUM(IF((LEFT('2-1 采购订单物料明细表报表导出'!$K:$K,7)=M$1)*('2-1 采购订单物料明细表报表导出'!$D:$D=$A795),'2-1 采购订单物料明细表报表导出'!$H:$H,0))</f>
        <v>0</v>
      </c>
      <c r="N795" s="46" cm="1">
        <f t="array" ref="N795">SUM(IF((LEFT('2-1 采购订单物料明细表报表导出'!$K:$K,7)=N$1)*('2-1 采购订单物料明细表报表导出'!$D:$D=$A795),'2-1 采购订单物料明细表报表导出'!$H:$H,0))</f>
        <v>0</v>
      </c>
      <c r="O795" s="46" cm="1">
        <f t="array" ref="O795">SUM(IF((LEFT('2-1 采购订单物料明细表报表导出'!$K:$K,7)=O$1)*('2-1 采购订单物料明细表报表导出'!$D:$D=$A795),'2-1 采购订单物料明细表报表导出'!$H:$H,0))</f>
        <v>0</v>
      </c>
    </row>
    <row r="796" ht="16.5" spans="1:15">
      <c r="A796" s="38" t="s">
        <v>3054</v>
      </c>
      <c r="B796" s="50" t="s">
        <v>1998</v>
      </c>
      <c r="C796" s="51" t="s">
        <v>1999</v>
      </c>
      <c r="D796" s="46" cm="1">
        <f t="array" ref="D796">SUM(IF((LEFT('2-1 采购订单物料明细表报表导出'!$K:$K,7)=D$1)*('2-1 采购订单物料明细表报表导出'!$D:$D=$A796),'2-1 采购订单物料明细表报表导出'!$H:$H,0))</f>
        <v>0</v>
      </c>
      <c r="E796" s="46" cm="1">
        <f t="array" ref="E796">SUM(IF((LEFT('2-1 采购订单物料明细表报表导出'!$K:$K,7)=E$1)*('2-1 采购订单物料明细表报表导出'!$D:$D=$A796),'2-1 采购订单物料明细表报表导出'!$H:$H,0))</f>
        <v>0</v>
      </c>
      <c r="F796" s="46" cm="1">
        <f t="array" ref="F796">SUM(IF((LEFT('2-1 采购订单物料明细表报表导出'!$K:$K,7)=F$1)*('2-1 采购订单物料明细表报表导出'!$D:$D=$A796),'2-1 采购订单物料明细表报表导出'!$H:$H,0))</f>
        <v>58.25</v>
      </c>
      <c r="G796" s="46" cm="1">
        <f t="array" ref="G796">SUM(IF((LEFT('2-1 采购订单物料明细表报表导出'!$K:$K,7)=G$1)*('2-1 采购订单物料明细表报表导出'!$D:$D=$A796),'2-1 采购订单物料明细表报表导出'!$H:$H,0))</f>
        <v>0</v>
      </c>
      <c r="H796" s="46" cm="1">
        <f t="array" ref="H796">SUM(IF((LEFT('2-1 采购订单物料明细表报表导出'!$K:$K,7)=H$1)*('2-1 采购订单物料明细表报表导出'!$D:$D=$A796),'2-1 采购订单物料明细表报表导出'!$H:$H,0))</f>
        <v>0</v>
      </c>
      <c r="I796" s="46" cm="1">
        <f t="array" ref="I796">SUM(IF((LEFT('2-1 采购订单物料明细表报表导出'!$K:$K,7)=I$1)*('2-1 采购订单物料明细表报表导出'!$D:$D=$A796),'2-1 采购订单物料明细表报表导出'!$H:$H,0))</f>
        <v>0</v>
      </c>
      <c r="J796" s="46" cm="1">
        <f t="array" ref="J796">SUM(IF((LEFT('2-1 采购订单物料明细表报表导出'!$K:$K,7)=J$1)*('2-1 采购订单物料明细表报表导出'!$D:$D=$A796),'2-1 采购订单物料明细表报表导出'!$H:$H,0))</f>
        <v>0</v>
      </c>
      <c r="K796" s="46" cm="1">
        <f t="array" ref="K796">SUM(IF((LEFT('2-1 采购订单物料明细表报表导出'!$K:$K,7)=K$1)*('2-1 采购订单物料明细表报表导出'!$D:$D=$A796),'2-1 采购订单物料明细表报表导出'!$H:$H,0))</f>
        <v>0</v>
      </c>
      <c r="L796" s="46" cm="1">
        <f t="array" ref="L796">SUM(IF((LEFT('2-1 采购订单物料明细表报表导出'!$K:$K,7)=L$1)*('2-1 采购订单物料明细表报表导出'!$D:$D=$A796),'2-1 采购订单物料明细表报表导出'!$H:$H,0))</f>
        <v>0</v>
      </c>
      <c r="M796" s="46" cm="1">
        <f t="array" ref="M796">SUM(IF((LEFT('2-1 采购订单物料明细表报表导出'!$K:$K,7)=M$1)*('2-1 采购订单物料明细表报表导出'!$D:$D=$A796),'2-1 采购订单物料明细表报表导出'!$H:$H,0))</f>
        <v>0</v>
      </c>
      <c r="N796" s="46" cm="1">
        <f t="array" ref="N796">SUM(IF((LEFT('2-1 采购订单物料明细表报表导出'!$K:$K,7)=N$1)*('2-1 采购订单物料明细表报表导出'!$D:$D=$A796),'2-1 采购订单物料明细表报表导出'!$H:$H,0))</f>
        <v>0</v>
      </c>
      <c r="O796" s="46" cm="1">
        <f t="array" ref="O796">SUM(IF((LEFT('2-1 采购订单物料明细表报表导出'!$K:$K,7)=O$1)*('2-1 采购订单物料明细表报表导出'!$D:$D=$A796),'2-1 采购订单物料明细表报表导出'!$H:$H,0))</f>
        <v>0</v>
      </c>
    </row>
    <row r="797" ht="16.5" spans="1:15">
      <c r="A797" s="38" t="s">
        <v>4197</v>
      </c>
      <c r="B797" s="50" t="s">
        <v>1998</v>
      </c>
      <c r="C797" s="51" t="s">
        <v>1999</v>
      </c>
      <c r="D797" s="46" cm="1">
        <f t="array" ref="D797">SUM(IF((LEFT('2-1 采购订单物料明细表报表导出'!$K:$K,7)=D$1)*('2-1 采购订单物料明细表报表导出'!$D:$D=$A797),'2-1 采购订单物料明细表报表导出'!$H:$H,0))</f>
        <v>0</v>
      </c>
      <c r="E797" s="46" cm="1">
        <f t="array" ref="E797">SUM(IF((LEFT('2-1 采购订单物料明细表报表导出'!$K:$K,7)=E$1)*('2-1 采购订单物料明细表报表导出'!$D:$D=$A797),'2-1 采购订单物料明细表报表导出'!$H:$H,0))</f>
        <v>0</v>
      </c>
      <c r="F797" s="46" cm="1">
        <f t="array" ref="F797">SUM(IF((LEFT('2-1 采购订单物料明细表报表导出'!$K:$K,7)=F$1)*('2-1 采购订单物料明细表报表导出'!$D:$D=$A797),'2-1 采购订单物料明细表报表导出'!$H:$H,0))</f>
        <v>0</v>
      </c>
      <c r="G797" s="46" cm="1">
        <f t="array" ref="G797">SUM(IF((LEFT('2-1 采购订单物料明细表报表导出'!$K:$K,7)=G$1)*('2-1 采购订单物料明细表报表导出'!$D:$D=$A797),'2-1 采购订单物料明细表报表导出'!$H:$H,0))</f>
        <v>0</v>
      </c>
      <c r="H797" s="46" cm="1">
        <f t="array" ref="H797">SUM(IF((LEFT('2-1 采购订单物料明细表报表导出'!$K:$K,7)=H$1)*('2-1 采购订单物料明细表报表导出'!$D:$D=$A797),'2-1 采购订单物料明细表报表导出'!$H:$H,0))</f>
        <v>0</v>
      </c>
      <c r="I797" s="46" cm="1">
        <f t="array" ref="I797">SUM(IF((LEFT('2-1 采购订单物料明细表报表导出'!$K:$K,7)=I$1)*('2-1 采购订单物料明细表报表导出'!$D:$D=$A797),'2-1 采购订单物料明细表报表导出'!$H:$H,0))</f>
        <v>0</v>
      </c>
      <c r="J797" s="46" cm="1">
        <f t="array" ref="J797">SUM(IF((LEFT('2-1 采购订单物料明细表报表导出'!$K:$K,7)=J$1)*('2-1 采购订单物料明细表报表导出'!$D:$D=$A797),'2-1 采购订单物料明细表报表导出'!$H:$H,0))</f>
        <v>0</v>
      </c>
      <c r="K797" s="46" cm="1">
        <f t="array" ref="K797">SUM(IF((LEFT('2-1 采购订单物料明细表报表导出'!$K:$K,7)=K$1)*('2-1 采购订单物料明细表报表导出'!$D:$D=$A797),'2-1 采购订单物料明细表报表导出'!$H:$H,0))</f>
        <v>0</v>
      </c>
      <c r="L797" s="46" cm="1">
        <f t="array" ref="L797">SUM(IF((LEFT('2-1 采购订单物料明细表报表导出'!$K:$K,7)=L$1)*('2-1 采购订单物料明细表报表导出'!$D:$D=$A797),'2-1 采购订单物料明细表报表导出'!$H:$H,0))</f>
        <v>0</v>
      </c>
      <c r="M797" s="46" cm="1">
        <f t="array" ref="M797">SUM(IF((LEFT('2-1 采购订单物料明细表报表导出'!$K:$K,7)=M$1)*('2-1 采购订单物料明细表报表导出'!$D:$D=$A797),'2-1 采购订单物料明细表报表导出'!$H:$H,0))</f>
        <v>0</v>
      </c>
      <c r="N797" s="46" cm="1">
        <f t="array" ref="N797">SUM(IF((LEFT('2-1 采购订单物料明细表报表导出'!$K:$K,7)=N$1)*('2-1 采购订单物料明细表报表导出'!$D:$D=$A797),'2-1 采购订单物料明细表报表导出'!$H:$H,0))</f>
        <v>0</v>
      </c>
      <c r="O797" s="46" cm="1">
        <f t="array" ref="O797">SUM(IF((LEFT('2-1 采购订单物料明细表报表导出'!$K:$K,7)=O$1)*('2-1 采购订单物料明细表报表导出'!$D:$D=$A797),'2-1 采购订单物料明细表报表导出'!$H:$H,0))</f>
        <v>0</v>
      </c>
    </row>
    <row r="798" ht="16.5" spans="1:15">
      <c r="A798" s="38" t="s">
        <v>4198</v>
      </c>
      <c r="B798" s="50" t="s">
        <v>1998</v>
      </c>
      <c r="C798" s="51" t="s">
        <v>1999</v>
      </c>
      <c r="D798" s="46" cm="1">
        <f t="array" ref="D798">SUM(IF((LEFT('2-1 采购订单物料明细表报表导出'!$K:$K,7)=D$1)*('2-1 采购订单物料明细表报表导出'!$D:$D=$A798),'2-1 采购订单物料明细表报表导出'!$H:$H,0))</f>
        <v>0</v>
      </c>
      <c r="E798" s="46" cm="1">
        <f t="array" ref="E798">SUM(IF((LEFT('2-1 采购订单物料明细表报表导出'!$K:$K,7)=E$1)*('2-1 采购订单物料明细表报表导出'!$D:$D=$A798),'2-1 采购订单物料明细表报表导出'!$H:$H,0))</f>
        <v>0</v>
      </c>
      <c r="F798" s="46" cm="1">
        <f t="array" ref="F798">SUM(IF((LEFT('2-1 采购订单物料明细表报表导出'!$K:$K,7)=F$1)*('2-1 采购订单物料明细表报表导出'!$D:$D=$A798),'2-1 采购订单物料明细表报表导出'!$H:$H,0))</f>
        <v>0</v>
      </c>
      <c r="G798" s="46" cm="1">
        <f t="array" ref="G798">SUM(IF((LEFT('2-1 采购订单物料明细表报表导出'!$K:$K,7)=G$1)*('2-1 采购订单物料明细表报表导出'!$D:$D=$A798),'2-1 采购订单物料明细表报表导出'!$H:$H,0))</f>
        <v>0</v>
      </c>
      <c r="H798" s="46" cm="1">
        <f t="array" ref="H798">SUM(IF((LEFT('2-1 采购订单物料明细表报表导出'!$K:$K,7)=H$1)*('2-1 采购订单物料明细表报表导出'!$D:$D=$A798),'2-1 采购订单物料明细表报表导出'!$H:$H,0))</f>
        <v>0</v>
      </c>
      <c r="I798" s="46" cm="1">
        <f t="array" ref="I798">SUM(IF((LEFT('2-1 采购订单物料明细表报表导出'!$K:$K,7)=I$1)*('2-1 采购订单物料明细表报表导出'!$D:$D=$A798),'2-1 采购订单物料明细表报表导出'!$H:$H,0))</f>
        <v>0</v>
      </c>
      <c r="J798" s="46" cm="1">
        <f t="array" ref="J798">SUM(IF((LEFT('2-1 采购订单物料明细表报表导出'!$K:$K,7)=J$1)*('2-1 采购订单物料明细表报表导出'!$D:$D=$A798),'2-1 采购订单物料明细表报表导出'!$H:$H,0))</f>
        <v>0</v>
      </c>
      <c r="K798" s="46" cm="1">
        <f t="array" ref="K798">SUM(IF((LEFT('2-1 采购订单物料明细表报表导出'!$K:$K,7)=K$1)*('2-1 采购订单物料明细表报表导出'!$D:$D=$A798),'2-1 采购订单物料明细表报表导出'!$H:$H,0))</f>
        <v>0</v>
      </c>
      <c r="L798" s="46" cm="1">
        <f t="array" ref="L798">SUM(IF((LEFT('2-1 采购订单物料明细表报表导出'!$K:$K,7)=L$1)*('2-1 采购订单物料明细表报表导出'!$D:$D=$A798),'2-1 采购订单物料明细表报表导出'!$H:$H,0))</f>
        <v>0</v>
      </c>
      <c r="M798" s="46" cm="1">
        <f t="array" ref="M798">SUM(IF((LEFT('2-1 采购订单物料明细表报表导出'!$K:$K,7)=M$1)*('2-1 采购订单物料明细表报表导出'!$D:$D=$A798),'2-1 采购订单物料明细表报表导出'!$H:$H,0))</f>
        <v>0</v>
      </c>
      <c r="N798" s="46" cm="1">
        <f t="array" ref="N798">SUM(IF((LEFT('2-1 采购订单物料明细表报表导出'!$K:$K,7)=N$1)*('2-1 采购订单物料明细表报表导出'!$D:$D=$A798),'2-1 采购订单物料明细表报表导出'!$H:$H,0))</f>
        <v>0</v>
      </c>
      <c r="O798" s="46" cm="1">
        <f t="array" ref="O798">SUM(IF((LEFT('2-1 采购订单物料明细表报表导出'!$K:$K,7)=O$1)*('2-1 采购订单物料明细表报表导出'!$D:$D=$A798),'2-1 采购订单物料明细表报表导出'!$H:$H,0))</f>
        <v>0</v>
      </c>
    </row>
    <row r="799" ht="16.5" spans="1:15">
      <c r="A799" s="38" t="s">
        <v>4199</v>
      </c>
      <c r="B799" s="50" t="s">
        <v>1998</v>
      </c>
      <c r="C799" s="51" t="s">
        <v>1999</v>
      </c>
      <c r="D799" s="46" cm="1">
        <f t="array" ref="D799">SUM(IF((LEFT('2-1 采购订单物料明细表报表导出'!$K:$K,7)=D$1)*('2-1 采购订单物料明细表报表导出'!$D:$D=$A799),'2-1 采购订单物料明细表报表导出'!$H:$H,0))</f>
        <v>0</v>
      </c>
      <c r="E799" s="46" cm="1">
        <f t="array" ref="E799">SUM(IF((LEFT('2-1 采购订单物料明细表报表导出'!$K:$K,7)=E$1)*('2-1 采购订单物料明细表报表导出'!$D:$D=$A799),'2-1 采购订单物料明细表报表导出'!$H:$H,0))</f>
        <v>0</v>
      </c>
      <c r="F799" s="46" cm="1">
        <f t="array" ref="F799">SUM(IF((LEFT('2-1 采购订单物料明细表报表导出'!$K:$K,7)=F$1)*('2-1 采购订单物料明细表报表导出'!$D:$D=$A799),'2-1 采购订单物料明细表报表导出'!$H:$H,0))</f>
        <v>0</v>
      </c>
      <c r="G799" s="46" cm="1">
        <f t="array" ref="G799">SUM(IF((LEFT('2-1 采购订单物料明细表报表导出'!$K:$K,7)=G$1)*('2-1 采购订单物料明细表报表导出'!$D:$D=$A799),'2-1 采购订单物料明细表报表导出'!$H:$H,0))</f>
        <v>0</v>
      </c>
      <c r="H799" s="46" cm="1">
        <f t="array" ref="H799">SUM(IF((LEFT('2-1 采购订单物料明细表报表导出'!$K:$K,7)=H$1)*('2-1 采购订单物料明细表报表导出'!$D:$D=$A799),'2-1 采购订单物料明细表报表导出'!$H:$H,0))</f>
        <v>0</v>
      </c>
      <c r="I799" s="46" cm="1">
        <f t="array" ref="I799">SUM(IF((LEFT('2-1 采购订单物料明细表报表导出'!$K:$K,7)=I$1)*('2-1 采购订单物料明细表报表导出'!$D:$D=$A799),'2-1 采购订单物料明细表报表导出'!$H:$H,0))</f>
        <v>0</v>
      </c>
      <c r="J799" s="46" cm="1">
        <f t="array" ref="J799">SUM(IF((LEFT('2-1 采购订单物料明细表报表导出'!$K:$K,7)=J$1)*('2-1 采购订单物料明细表报表导出'!$D:$D=$A799),'2-1 采购订单物料明细表报表导出'!$H:$H,0))</f>
        <v>0</v>
      </c>
      <c r="K799" s="46" cm="1">
        <f t="array" ref="K799">SUM(IF((LEFT('2-1 采购订单物料明细表报表导出'!$K:$K,7)=K$1)*('2-1 采购订单物料明细表报表导出'!$D:$D=$A799),'2-1 采购订单物料明细表报表导出'!$H:$H,0))</f>
        <v>0</v>
      </c>
      <c r="L799" s="46" cm="1">
        <f t="array" ref="L799">SUM(IF((LEFT('2-1 采购订单物料明细表报表导出'!$K:$K,7)=L$1)*('2-1 采购订单物料明细表报表导出'!$D:$D=$A799),'2-1 采购订单物料明细表报表导出'!$H:$H,0))</f>
        <v>0</v>
      </c>
      <c r="M799" s="46" cm="1">
        <f t="array" ref="M799">SUM(IF((LEFT('2-1 采购订单物料明细表报表导出'!$K:$K,7)=M$1)*('2-1 采购订单物料明细表报表导出'!$D:$D=$A799),'2-1 采购订单物料明细表报表导出'!$H:$H,0))</f>
        <v>0</v>
      </c>
      <c r="N799" s="46" cm="1">
        <f t="array" ref="N799">SUM(IF((LEFT('2-1 采购订单物料明细表报表导出'!$K:$K,7)=N$1)*('2-1 采购订单物料明细表报表导出'!$D:$D=$A799),'2-1 采购订单物料明细表报表导出'!$H:$H,0))</f>
        <v>0</v>
      </c>
      <c r="O799" s="46" cm="1">
        <f t="array" ref="O799">SUM(IF((LEFT('2-1 采购订单物料明细表报表导出'!$K:$K,7)=O$1)*('2-1 采购订单物料明细表报表导出'!$D:$D=$A799),'2-1 采购订单物料明细表报表导出'!$H:$H,0))</f>
        <v>0</v>
      </c>
    </row>
    <row r="800" ht="16.5" spans="1:15">
      <c r="A800" s="38" t="s">
        <v>4200</v>
      </c>
      <c r="B800" s="50" t="s">
        <v>1998</v>
      </c>
      <c r="C800" s="51" t="s">
        <v>1999</v>
      </c>
      <c r="D800" s="46" cm="1">
        <f t="array" ref="D800">SUM(IF((LEFT('2-1 采购订单物料明细表报表导出'!$K:$K,7)=D$1)*('2-1 采购订单物料明细表报表导出'!$D:$D=$A800),'2-1 采购订单物料明细表报表导出'!$H:$H,0))</f>
        <v>0</v>
      </c>
      <c r="E800" s="46" cm="1">
        <f t="array" ref="E800">SUM(IF((LEFT('2-1 采购订单物料明细表报表导出'!$K:$K,7)=E$1)*('2-1 采购订单物料明细表报表导出'!$D:$D=$A800),'2-1 采购订单物料明细表报表导出'!$H:$H,0))</f>
        <v>0</v>
      </c>
      <c r="F800" s="46" cm="1">
        <f t="array" ref="F800">SUM(IF((LEFT('2-1 采购订单物料明细表报表导出'!$K:$K,7)=F$1)*('2-1 采购订单物料明细表报表导出'!$D:$D=$A800),'2-1 采购订单物料明细表报表导出'!$H:$H,0))</f>
        <v>0</v>
      </c>
      <c r="G800" s="46" cm="1">
        <f t="array" ref="G800">SUM(IF((LEFT('2-1 采购订单物料明细表报表导出'!$K:$K,7)=G$1)*('2-1 采购订单物料明细表报表导出'!$D:$D=$A800),'2-1 采购订单物料明细表报表导出'!$H:$H,0))</f>
        <v>0</v>
      </c>
      <c r="H800" s="46" cm="1">
        <f t="array" ref="H800">SUM(IF((LEFT('2-1 采购订单物料明细表报表导出'!$K:$K,7)=H$1)*('2-1 采购订单物料明细表报表导出'!$D:$D=$A800),'2-1 采购订单物料明细表报表导出'!$H:$H,0))</f>
        <v>0</v>
      </c>
      <c r="I800" s="46" cm="1">
        <f t="array" ref="I800">SUM(IF((LEFT('2-1 采购订单物料明细表报表导出'!$K:$K,7)=I$1)*('2-1 采购订单物料明细表报表导出'!$D:$D=$A800),'2-1 采购订单物料明细表报表导出'!$H:$H,0))</f>
        <v>0</v>
      </c>
      <c r="J800" s="46" cm="1">
        <f t="array" ref="J800">SUM(IF((LEFT('2-1 采购订单物料明细表报表导出'!$K:$K,7)=J$1)*('2-1 采购订单物料明细表报表导出'!$D:$D=$A800),'2-1 采购订单物料明细表报表导出'!$H:$H,0))</f>
        <v>0</v>
      </c>
      <c r="K800" s="46" cm="1">
        <f t="array" ref="K800">SUM(IF((LEFT('2-1 采购订单物料明细表报表导出'!$K:$K,7)=K$1)*('2-1 采购订单物料明细表报表导出'!$D:$D=$A800),'2-1 采购订单物料明细表报表导出'!$H:$H,0))</f>
        <v>0</v>
      </c>
      <c r="L800" s="46" cm="1">
        <f t="array" ref="L800">SUM(IF((LEFT('2-1 采购订单物料明细表报表导出'!$K:$K,7)=L$1)*('2-1 采购订单物料明细表报表导出'!$D:$D=$A800),'2-1 采购订单物料明细表报表导出'!$H:$H,0))</f>
        <v>0</v>
      </c>
      <c r="M800" s="46" cm="1">
        <f t="array" ref="M800">SUM(IF((LEFT('2-1 采购订单物料明细表报表导出'!$K:$K,7)=M$1)*('2-1 采购订单物料明细表报表导出'!$D:$D=$A800),'2-1 采购订单物料明细表报表导出'!$H:$H,0))</f>
        <v>0</v>
      </c>
      <c r="N800" s="46" cm="1">
        <f t="array" ref="N800">SUM(IF((LEFT('2-1 采购订单物料明细表报表导出'!$K:$K,7)=N$1)*('2-1 采购订单物料明细表报表导出'!$D:$D=$A800),'2-1 采购订单物料明细表报表导出'!$H:$H,0))</f>
        <v>0</v>
      </c>
      <c r="O800" s="46" cm="1">
        <f t="array" ref="O800">SUM(IF((LEFT('2-1 采购订单物料明细表报表导出'!$K:$K,7)=O$1)*('2-1 采购订单物料明细表报表导出'!$D:$D=$A800),'2-1 采购订单物料明细表报表导出'!$H:$H,0))</f>
        <v>0</v>
      </c>
    </row>
    <row r="801" ht="16.5" spans="1:15">
      <c r="A801" s="38" t="s">
        <v>4201</v>
      </c>
      <c r="B801" s="50" t="s">
        <v>1998</v>
      </c>
      <c r="C801" s="51" t="s">
        <v>1999</v>
      </c>
      <c r="D801" s="46" cm="1">
        <f t="array" ref="D801">SUM(IF((LEFT('2-1 采购订单物料明细表报表导出'!$K:$K,7)=D$1)*('2-1 采购订单物料明细表报表导出'!$D:$D=$A801),'2-1 采购订单物料明细表报表导出'!$H:$H,0))</f>
        <v>0</v>
      </c>
      <c r="E801" s="46" cm="1">
        <f t="array" ref="E801">SUM(IF((LEFT('2-1 采购订单物料明细表报表导出'!$K:$K,7)=E$1)*('2-1 采购订单物料明细表报表导出'!$D:$D=$A801),'2-1 采购订单物料明细表报表导出'!$H:$H,0))</f>
        <v>0</v>
      </c>
      <c r="F801" s="46" cm="1">
        <f t="array" ref="F801">SUM(IF((LEFT('2-1 采购订单物料明细表报表导出'!$K:$K,7)=F$1)*('2-1 采购订单物料明细表报表导出'!$D:$D=$A801),'2-1 采购订单物料明细表报表导出'!$H:$H,0))</f>
        <v>0</v>
      </c>
      <c r="G801" s="46" cm="1">
        <f t="array" ref="G801">SUM(IF((LEFT('2-1 采购订单物料明细表报表导出'!$K:$K,7)=G$1)*('2-1 采购订单物料明细表报表导出'!$D:$D=$A801),'2-1 采购订单物料明细表报表导出'!$H:$H,0))</f>
        <v>0</v>
      </c>
      <c r="H801" s="46" cm="1">
        <f t="array" ref="H801">SUM(IF((LEFT('2-1 采购订单物料明细表报表导出'!$K:$K,7)=H$1)*('2-1 采购订单物料明细表报表导出'!$D:$D=$A801),'2-1 采购订单物料明细表报表导出'!$H:$H,0))</f>
        <v>0</v>
      </c>
      <c r="I801" s="46" cm="1">
        <f t="array" ref="I801">SUM(IF((LEFT('2-1 采购订单物料明细表报表导出'!$K:$K,7)=I$1)*('2-1 采购订单物料明细表报表导出'!$D:$D=$A801),'2-1 采购订单物料明细表报表导出'!$H:$H,0))</f>
        <v>0</v>
      </c>
      <c r="J801" s="46" cm="1">
        <f t="array" ref="J801">SUM(IF((LEFT('2-1 采购订单物料明细表报表导出'!$K:$K,7)=J$1)*('2-1 采购订单物料明细表报表导出'!$D:$D=$A801),'2-1 采购订单物料明细表报表导出'!$H:$H,0))</f>
        <v>0</v>
      </c>
      <c r="K801" s="46" cm="1">
        <f t="array" ref="K801">SUM(IF((LEFT('2-1 采购订单物料明细表报表导出'!$K:$K,7)=K$1)*('2-1 采购订单物料明细表报表导出'!$D:$D=$A801),'2-1 采购订单物料明细表报表导出'!$H:$H,0))</f>
        <v>0</v>
      </c>
      <c r="L801" s="46" cm="1">
        <f t="array" ref="L801">SUM(IF((LEFT('2-1 采购订单物料明细表报表导出'!$K:$K,7)=L$1)*('2-1 采购订单物料明细表报表导出'!$D:$D=$A801),'2-1 采购订单物料明细表报表导出'!$H:$H,0))</f>
        <v>0</v>
      </c>
      <c r="M801" s="46" cm="1">
        <f t="array" ref="M801">SUM(IF((LEFT('2-1 采购订单物料明细表报表导出'!$K:$K,7)=M$1)*('2-1 采购订单物料明细表报表导出'!$D:$D=$A801),'2-1 采购订单物料明细表报表导出'!$H:$H,0))</f>
        <v>0</v>
      </c>
      <c r="N801" s="46" cm="1">
        <f t="array" ref="N801">SUM(IF((LEFT('2-1 采购订单物料明细表报表导出'!$K:$K,7)=N$1)*('2-1 采购订单物料明细表报表导出'!$D:$D=$A801),'2-1 采购订单物料明细表报表导出'!$H:$H,0))</f>
        <v>0</v>
      </c>
      <c r="O801" s="46" cm="1">
        <f t="array" ref="O801">SUM(IF((LEFT('2-1 采购订单物料明细表报表导出'!$K:$K,7)=O$1)*('2-1 采购订单物料明细表报表导出'!$D:$D=$A801),'2-1 采购订单物料明细表报表导出'!$H:$H,0))</f>
        <v>0</v>
      </c>
    </row>
    <row r="802" ht="16.5" spans="1:15">
      <c r="A802" s="38" t="s">
        <v>4202</v>
      </c>
      <c r="B802" s="50" t="s">
        <v>1998</v>
      </c>
      <c r="C802" s="51" t="s">
        <v>1999</v>
      </c>
      <c r="D802" s="46" cm="1">
        <f t="array" ref="D802">SUM(IF((LEFT('2-1 采购订单物料明细表报表导出'!$K:$K,7)=D$1)*('2-1 采购订单物料明细表报表导出'!$D:$D=$A802),'2-1 采购订单物料明细表报表导出'!$H:$H,0))</f>
        <v>0</v>
      </c>
      <c r="E802" s="46" cm="1">
        <f t="array" ref="E802">SUM(IF((LEFT('2-1 采购订单物料明细表报表导出'!$K:$K,7)=E$1)*('2-1 采购订单物料明细表报表导出'!$D:$D=$A802),'2-1 采购订单物料明细表报表导出'!$H:$H,0))</f>
        <v>0</v>
      </c>
      <c r="F802" s="46" cm="1">
        <f t="array" ref="F802">SUM(IF((LEFT('2-1 采购订单物料明细表报表导出'!$K:$K,7)=F$1)*('2-1 采购订单物料明细表报表导出'!$D:$D=$A802),'2-1 采购订单物料明细表报表导出'!$H:$H,0))</f>
        <v>0</v>
      </c>
      <c r="G802" s="46" cm="1">
        <f t="array" ref="G802">SUM(IF((LEFT('2-1 采购订单物料明细表报表导出'!$K:$K,7)=G$1)*('2-1 采购订单物料明细表报表导出'!$D:$D=$A802),'2-1 采购订单物料明细表报表导出'!$H:$H,0))</f>
        <v>0</v>
      </c>
      <c r="H802" s="46" cm="1">
        <f t="array" ref="H802">SUM(IF((LEFT('2-1 采购订单物料明细表报表导出'!$K:$K,7)=H$1)*('2-1 采购订单物料明细表报表导出'!$D:$D=$A802),'2-1 采购订单物料明细表报表导出'!$H:$H,0))</f>
        <v>0</v>
      </c>
      <c r="I802" s="46" cm="1">
        <f t="array" ref="I802">SUM(IF((LEFT('2-1 采购订单物料明细表报表导出'!$K:$K,7)=I$1)*('2-1 采购订单物料明细表报表导出'!$D:$D=$A802),'2-1 采购订单物料明细表报表导出'!$H:$H,0))</f>
        <v>0</v>
      </c>
      <c r="J802" s="46" cm="1">
        <f t="array" ref="J802">SUM(IF((LEFT('2-1 采购订单物料明细表报表导出'!$K:$K,7)=J$1)*('2-1 采购订单物料明细表报表导出'!$D:$D=$A802),'2-1 采购订单物料明细表报表导出'!$H:$H,0))</f>
        <v>0</v>
      </c>
      <c r="K802" s="46" cm="1">
        <f t="array" ref="K802">SUM(IF((LEFT('2-1 采购订单物料明细表报表导出'!$K:$K,7)=K$1)*('2-1 采购订单物料明细表报表导出'!$D:$D=$A802),'2-1 采购订单物料明细表报表导出'!$H:$H,0))</f>
        <v>0</v>
      </c>
      <c r="L802" s="46" cm="1">
        <f t="array" ref="L802">SUM(IF((LEFT('2-1 采购订单物料明细表报表导出'!$K:$K,7)=L$1)*('2-1 采购订单物料明细表报表导出'!$D:$D=$A802),'2-1 采购订单物料明细表报表导出'!$H:$H,0))</f>
        <v>0</v>
      </c>
      <c r="M802" s="46" cm="1">
        <f t="array" ref="M802">SUM(IF((LEFT('2-1 采购订单物料明细表报表导出'!$K:$K,7)=M$1)*('2-1 采购订单物料明细表报表导出'!$D:$D=$A802),'2-1 采购订单物料明细表报表导出'!$H:$H,0))</f>
        <v>0</v>
      </c>
      <c r="N802" s="46" cm="1">
        <f t="array" ref="N802">SUM(IF((LEFT('2-1 采购订单物料明细表报表导出'!$K:$K,7)=N$1)*('2-1 采购订单物料明细表报表导出'!$D:$D=$A802),'2-1 采购订单物料明细表报表导出'!$H:$H,0))</f>
        <v>0</v>
      </c>
      <c r="O802" s="46" cm="1">
        <f t="array" ref="O802">SUM(IF((LEFT('2-1 采购订单物料明细表报表导出'!$K:$K,7)=O$1)*('2-1 采购订单物料明细表报表导出'!$D:$D=$A802),'2-1 采购订单物料明细表报表导出'!$H:$H,0))</f>
        <v>0</v>
      </c>
    </row>
    <row r="803" ht="16.5" spans="1:15">
      <c r="A803" s="38" t="s">
        <v>4203</v>
      </c>
      <c r="B803" s="50" t="s">
        <v>1998</v>
      </c>
      <c r="C803" s="51" t="s">
        <v>1999</v>
      </c>
      <c r="D803" s="46" cm="1">
        <f t="array" ref="D803">SUM(IF((LEFT('2-1 采购订单物料明细表报表导出'!$K:$K,7)=D$1)*('2-1 采购订单物料明细表报表导出'!$D:$D=$A803),'2-1 采购订单物料明细表报表导出'!$H:$H,0))</f>
        <v>0</v>
      </c>
      <c r="E803" s="46" cm="1">
        <f t="array" ref="E803">SUM(IF((LEFT('2-1 采购订单物料明细表报表导出'!$K:$K,7)=E$1)*('2-1 采购订单物料明细表报表导出'!$D:$D=$A803),'2-1 采购订单物料明细表报表导出'!$H:$H,0))</f>
        <v>0</v>
      </c>
      <c r="F803" s="46" cm="1">
        <f t="array" ref="F803">SUM(IF((LEFT('2-1 采购订单物料明细表报表导出'!$K:$K,7)=F$1)*('2-1 采购订单物料明细表报表导出'!$D:$D=$A803),'2-1 采购订单物料明细表报表导出'!$H:$H,0))</f>
        <v>0</v>
      </c>
      <c r="G803" s="46" cm="1">
        <f t="array" ref="G803">SUM(IF((LEFT('2-1 采购订单物料明细表报表导出'!$K:$K,7)=G$1)*('2-1 采购订单物料明细表报表导出'!$D:$D=$A803),'2-1 采购订单物料明细表报表导出'!$H:$H,0))</f>
        <v>0</v>
      </c>
      <c r="H803" s="46" cm="1">
        <f t="array" ref="H803">SUM(IF((LEFT('2-1 采购订单物料明细表报表导出'!$K:$K,7)=H$1)*('2-1 采购订单物料明细表报表导出'!$D:$D=$A803),'2-1 采购订单物料明细表报表导出'!$H:$H,0))</f>
        <v>0</v>
      </c>
      <c r="I803" s="46" cm="1">
        <f t="array" ref="I803">SUM(IF((LEFT('2-1 采购订单物料明细表报表导出'!$K:$K,7)=I$1)*('2-1 采购订单物料明细表报表导出'!$D:$D=$A803),'2-1 采购订单物料明细表报表导出'!$H:$H,0))</f>
        <v>0</v>
      </c>
      <c r="J803" s="46" cm="1">
        <f t="array" ref="J803">SUM(IF((LEFT('2-1 采购订单物料明细表报表导出'!$K:$K,7)=J$1)*('2-1 采购订单物料明细表报表导出'!$D:$D=$A803),'2-1 采购订单物料明细表报表导出'!$H:$H,0))</f>
        <v>0</v>
      </c>
      <c r="K803" s="46" cm="1">
        <f t="array" ref="K803">SUM(IF((LEFT('2-1 采购订单物料明细表报表导出'!$K:$K,7)=K$1)*('2-1 采购订单物料明细表报表导出'!$D:$D=$A803),'2-1 采购订单物料明细表报表导出'!$H:$H,0))</f>
        <v>0</v>
      </c>
      <c r="L803" s="46" cm="1">
        <f t="array" ref="L803">SUM(IF((LEFT('2-1 采购订单物料明细表报表导出'!$K:$K,7)=L$1)*('2-1 采购订单物料明细表报表导出'!$D:$D=$A803),'2-1 采购订单物料明细表报表导出'!$H:$H,0))</f>
        <v>0</v>
      </c>
      <c r="M803" s="46" cm="1">
        <f t="array" ref="M803">SUM(IF((LEFT('2-1 采购订单物料明细表报表导出'!$K:$K,7)=M$1)*('2-1 采购订单物料明细表报表导出'!$D:$D=$A803),'2-1 采购订单物料明细表报表导出'!$H:$H,0))</f>
        <v>0</v>
      </c>
      <c r="N803" s="46" cm="1">
        <f t="array" ref="N803">SUM(IF((LEFT('2-1 采购订单物料明细表报表导出'!$K:$K,7)=N$1)*('2-1 采购订单物料明细表报表导出'!$D:$D=$A803),'2-1 采购订单物料明细表报表导出'!$H:$H,0))</f>
        <v>0</v>
      </c>
      <c r="O803" s="46" cm="1">
        <f t="array" ref="O803">SUM(IF((LEFT('2-1 采购订单物料明细表报表导出'!$K:$K,7)=O$1)*('2-1 采购订单物料明细表报表导出'!$D:$D=$A803),'2-1 采购订单物料明细表报表导出'!$H:$H,0))</f>
        <v>0</v>
      </c>
    </row>
    <row r="804" ht="16.5" spans="1:15">
      <c r="A804" s="38" t="s">
        <v>4204</v>
      </c>
      <c r="B804" s="50" t="s">
        <v>1998</v>
      </c>
      <c r="C804" s="51" t="s">
        <v>1999</v>
      </c>
      <c r="D804" s="46" cm="1">
        <f t="array" ref="D804">SUM(IF((LEFT('2-1 采购订单物料明细表报表导出'!$K:$K,7)=D$1)*('2-1 采购订单物料明细表报表导出'!$D:$D=$A804),'2-1 采购订单物料明细表报表导出'!$H:$H,0))</f>
        <v>0</v>
      </c>
      <c r="E804" s="46" cm="1">
        <f t="array" ref="E804">SUM(IF((LEFT('2-1 采购订单物料明细表报表导出'!$K:$K,7)=E$1)*('2-1 采购订单物料明细表报表导出'!$D:$D=$A804),'2-1 采购订单物料明细表报表导出'!$H:$H,0))</f>
        <v>0</v>
      </c>
      <c r="F804" s="46" cm="1">
        <f t="array" ref="F804">SUM(IF((LEFT('2-1 采购订单物料明细表报表导出'!$K:$K,7)=F$1)*('2-1 采购订单物料明细表报表导出'!$D:$D=$A804),'2-1 采购订单物料明细表报表导出'!$H:$H,0))</f>
        <v>0</v>
      </c>
      <c r="G804" s="46" cm="1">
        <f t="array" ref="G804">SUM(IF((LEFT('2-1 采购订单物料明细表报表导出'!$K:$K,7)=G$1)*('2-1 采购订单物料明细表报表导出'!$D:$D=$A804),'2-1 采购订单物料明细表报表导出'!$H:$H,0))</f>
        <v>0</v>
      </c>
      <c r="H804" s="46" cm="1">
        <f t="array" ref="H804">SUM(IF((LEFT('2-1 采购订单物料明细表报表导出'!$K:$K,7)=H$1)*('2-1 采购订单物料明细表报表导出'!$D:$D=$A804),'2-1 采购订单物料明细表报表导出'!$H:$H,0))</f>
        <v>0</v>
      </c>
      <c r="I804" s="46" cm="1">
        <f t="array" ref="I804">SUM(IF((LEFT('2-1 采购订单物料明细表报表导出'!$K:$K,7)=I$1)*('2-1 采购订单物料明细表报表导出'!$D:$D=$A804),'2-1 采购订单物料明细表报表导出'!$H:$H,0))</f>
        <v>0</v>
      </c>
      <c r="J804" s="46" cm="1">
        <f t="array" ref="J804">SUM(IF((LEFT('2-1 采购订单物料明细表报表导出'!$K:$K,7)=J$1)*('2-1 采购订单物料明细表报表导出'!$D:$D=$A804),'2-1 采购订单物料明细表报表导出'!$H:$H,0))</f>
        <v>0</v>
      </c>
      <c r="K804" s="46" cm="1">
        <f t="array" ref="K804">SUM(IF((LEFT('2-1 采购订单物料明细表报表导出'!$K:$K,7)=K$1)*('2-1 采购订单物料明细表报表导出'!$D:$D=$A804),'2-1 采购订单物料明细表报表导出'!$H:$H,0))</f>
        <v>0</v>
      </c>
      <c r="L804" s="46" cm="1">
        <f t="array" ref="L804">SUM(IF((LEFT('2-1 采购订单物料明细表报表导出'!$K:$K,7)=L$1)*('2-1 采购订单物料明细表报表导出'!$D:$D=$A804),'2-1 采购订单物料明细表报表导出'!$H:$H,0))</f>
        <v>0</v>
      </c>
      <c r="M804" s="46" cm="1">
        <f t="array" ref="M804">SUM(IF((LEFT('2-1 采购订单物料明细表报表导出'!$K:$K,7)=M$1)*('2-1 采购订单物料明细表报表导出'!$D:$D=$A804),'2-1 采购订单物料明细表报表导出'!$H:$H,0))</f>
        <v>0</v>
      </c>
      <c r="N804" s="46" cm="1">
        <f t="array" ref="N804">SUM(IF((LEFT('2-1 采购订单物料明细表报表导出'!$K:$K,7)=N$1)*('2-1 采购订单物料明细表报表导出'!$D:$D=$A804),'2-1 采购订单物料明细表报表导出'!$H:$H,0))</f>
        <v>0</v>
      </c>
      <c r="O804" s="46" cm="1">
        <f t="array" ref="O804">SUM(IF((LEFT('2-1 采购订单物料明细表报表导出'!$K:$K,7)=O$1)*('2-1 采购订单物料明细表报表导出'!$D:$D=$A804),'2-1 采购订单物料明细表报表导出'!$H:$H,0))</f>
        <v>0</v>
      </c>
    </row>
    <row r="805" ht="16.5" spans="1:15">
      <c r="A805" s="38" t="s">
        <v>4205</v>
      </c>
      <c r="B805" s="50" t="s">
        <v>1998</v>
      </c>
      <c r="C805" s="51" t="s">
        <v>1999</v>
      </c>
      <c r="D805" s="46" cm="1">
        <f t="array" ref="D805">SUM(IF((LEFT('2-1 采购订单物料明细表报表导出'!$K:$K,7)=D$1)*('2-1 采购订单物料明细表报表导出'!$D:$D=$A805),'2-1 采购订单物料明细表报表导出'!$H:$H,0))</f>
        <v>0</v>
      </c>
      <c r="E805" s="46" cm="1">
        <f t="array" ref="E805">SUM(IF((LEFT('2-1 采购订单物料明细表报表导出'!$K:$K,7)=E$1)*('2-1 采购订单物料明细表报表导出'!$D:$D=$A805),'2-1 采购订单物料明细表报表导出'!$H:$H,0))</f>
        <v>0</v>
      </c>
      <c r="F805" s="46" cm="1">
        <f t="array" ref="F805">SUM(IF((LEFT('2-1 采购订单物料明细表报表导出'!$K:$K,7)=F$1)*('2-1 采购订单物料明细表报表导出'!$D:$D=$A805),'2-1 采购订单物料明细表报表导出'!$H:$H,0))</f>
        <v>0</v>
      </c>
      <c r="G805" s="46" cm="1">
        <f t="array" ref="G805">SUM(IF((LEFT('2-1 采购订单物料明细表报表导出'!$K:$K,7)=G$1)*('2-1 采购订单物料明细表报表导出'!$D:$D=$A805),'2-1 采购订单物料明细表报表导出'!$H:$H,0))</f>
        <v>0</v>
      </c>
      <c r="H805" s="46" cm="1">
        <f t="array" ref="H805">SUM(IF((LEFT('2-1 采购订单物料明细表报表导出'!$K:$K,7)=H$1)*('2-1 采购订单物料明细表报表导出'!$D:$D=$A805),'2-1 采购订单物料明细表报表导出'!$H:$H,0))</f>
        <v>0</v>
      </c>
      <c r="I805" s="46" cm="1">
        <f t="array" ref="I805">SUM(IF((LEFT('2-1 采购订单物料明细表报表导出'!$K:$K,7)=I$1)*('2-1 采购订单物料明细表报表导出'!$D:$D=$A805),'2-1 采购订单物料明细表报表导出'!$H:$H,0))</f>
        <v>0</v>
      </c>
      <c r="J805" s="46" cm="1">
        <f t="array" ref="J805">SUM(IF((LEFT('2-1 采购订单物料明细表报表导出'!$K:$K,7)=J$1)*('2-1 采购订单物料明细表报表导出'!$D:$D=$A805),'2-1 采购订单物料明细表报表导出'!$H:$H,0))</f>
        <v>0</v>
      </c>
      <c r="K805" s="46" cm="1">
        <f t="array" ref="K805">SUM(IF((LEFT('2-1 采购订单物料明细表报表导出'!$K:$K,7)=K$1)*('2-1 采购订单物料明细表报表导出'!$D:$D=$A805),'2-1 采购订单物料明细表报表导出'!$H:$H,0))</f>
        <v>0</v>
      </c>
      <c r="L805" s="46" cm="1">
        <f t="array" ref="L805">SUM(IF((LEFT('2-1 采购订单物料明细表报表导出'!$K:$K,7)=L$1)*('2-1 采购订单物料明细表报表导出'!$D:$D=$A805),'2-1 采购订单物料明细表报表导出'!$H:$H,0))</f>
        <v>0</v>
      </c>
      <c r="M805" s="46" cm="1">
        <f t="array" ref="M805">SUM(IF((LEFT('2-1 采购订单物料明细表报表导出'!$K:$K,7)=M$1)*('2-1 采购订单物料明细表报表导出'!$D:$D=$A805),'2-1 采购订单物料明细表报表导出'!$H:$H,0))</f>
        <v>0</v>
      </c>
      <c r="N805" s="46" cm="1">
        <f t="array" ref="N805">SUM(IF((LEFT('2-1 采购订单物料明细表报表导出'!$K:$K,7)=N$1)*('2-1 采购订单物料明细表报表导出'!$D:$D=$A805),'2-1 采购订单物料明细表报表导出'!$H:$H,0))</f>
        <v>0</v>
      </c>
      <c r="O805" s="46" cm="1">
        <f t="array" ref="O805">SUM(IF((LEFT('2-1 采购订单物料明细表报表导出'!$K:$K,7)=O$1)*('2-1 采购订单物料明细表报表导出'!$D:$D=$A805),'2-1 采购订单物料明细表报表导出'!$H:$H,0))</f>
        <v>0</v>
      </c>
    </row>
    <row r="806" ht="16.5" spans="1:15">
      <c r="A806" s="38" t="s">
        <v>4206</v>
      </c>
      <c r="B806" s="50" t="s">
        <v>1998</v>
      </c>
      <c r="C806" s="51" t="s">
        <v>1999</v>
      </c>
      <c r="D806" s="46" cm="1">
        <f t="array" ref="D806">SUM(IF((LEFT('2-1 采购订单物料明细表报表导出'!$K:$K,7)=D$1)*('2-1 采购订单物料明细表报表导出'!$D:$D=$A806),'2-1 采购订单物料明细表报表导出'!$H:$H,0))</f>
        <v>0</v>
      </c>
      <c r="E806" s="46" cm="1">
        <f t="array" ref="E806">SUM(IF((LEFT('2-1 采购订单物料明细表报表导出'!$K:$K,7)=E$1)*('2-1 采购订单物料明细表报表导出'!$D:$D=$A806),'2-1 采购订单物料明细表报表导出'!$H:$H,0))</f>
        <v>0</v>
      </c>
      <c r="F806" s="46" cm="1">
        <f t="array" ref="F806">SUM(IF((LEFT('2-1 采购订单物料明细表报表导出'!$K:$K,7)=F$1)*('2-1 采购订单物料明细表报表导出'!$D:$D=$A806),'2-1 采购订单物料明细表报表导出'!$H:$H,0))</f>
        <v>0</v>
      </c>
      <c r="G806" s="46" cm="1">
        <f t="array" ref="G806">SUM(IF((LEFT('2-1 采购订单物料明细表报表导出'!$K:$K,7)=G$1)*('2-1 采购订单物料明细表报表导出'!$D:$D=$A806),'2-1 采购订单物料明细表报表导出'!$H:$H,0))</f>
        <v>0</v>
      </c>
      <c r="H806" s="46" cm="1">
        <f t="array" ref="H806">SUM(IF((LEFT('2-1 采购订单物料明细表报表导出'!$K:$K,7)=H$1)*('2-1 采购订单物料明细表报表导出'!$D:$D=$A806),'2-1 采购订单物料明细表报表导出'!$H:$H,0))</f>
        <v>0</v>
      </c>
      <c r="I806" s="46" cm="1">
        <f t="array" ref="I806">SUM(IF((LEFT('2-1 采购订单物料明细表报表导出'!$K:$K,7)=I$1)*('2-1 采购订单物料明细表报表导出'!$D:$D=$A806),'2-1 采购订单物料明细表报表导出'!$H:$H,0))</f>
        <v>0</v>
      </c>
      <c r="J806" s="46" cm="1">
        <f t="array" ref="J806">SUM(IF((LEFT('2-1 采购订单物料明细表报表导出'!$K:$K,7)=J$1)*('2-1 采购订单物料明细表报表导出'!$D:$D=$A806),'2-1 采购订单物料明细表报表导出'!$H:$H,0))</f>
        <v>0</v>
      </c>
      <c r="K806" s="46" cm="1">
        <f t="array" ref="K806">SUM(IF((LEFT('2-1 采购订单物料明细表报表导出'!$K:$K,7)=K$1)*('2-1 采购订单物料明细表报表导出'!$D:$D=$A806),'2-1 采购订单物料明细表报表导出'!$H:$H,0))</f>
        <v>0</v>
      </c>
      <c r="L806" s="46" cm="1">
        <f t="array" ref="L806">SUM(IF((LEFT('2-1 采购订单物料明细表报表导出'!$K:$K,7)=L$1)*('2-1 采购订单物料明细表报表导出'!$D:$D=$A806),'2-1 采购订单物料明细表报表导出'!$H:$H,0))</f>
        <v>0</v>
      </c>
      <c r="M806" s="46" cm="1">
        <f t="array" ref="M806">SUM(IF((LEFT('2-1 采购订单物料明细表报表导出'!$K:$K,7)=M$1)*('2-1 采购订单物料明细表报表导出'!$D:$D=$A806),'2-1 采购订单物料明细表报表导出'!$H:$H,0))</f>
        <v>0</v>
      </c>
      <c r="N806" s="46" cm="1">
        <f t="array" ref="N806">SUM(IF((LEFT('2-1 采购订单物料明细表报表导出'!$K:$K,7)=N$1)*('2-1 采购订单物料明细表报表导出'!$D:$D=$A806),'2-1 采购订单物料明细表报表导出'!$H:$H,0))</f>
        <v>0</v>
      </c>
      <c r="O806" s="46" cm="1">
        <f t="array" ref="O806">SUM(IF((LEFT('2-1 采购订单物料明细表报表导出'!$K:$K,7)=O$1)*('2-1 采购订单物料明细表报表导出'!$D:$D=$A806),'2-1 采购订单物料明细表报表导出'!$H:$H,0))</f>
        <v>0</v>
      </c>
    </row>
    <row r="807" ht="16.5" spans="1:15">
      <c r="A807" s="38" t="s">
        <v>4207</v>
      </c>
      <c r="B807" s="50" t="s">
        <v>1998</v>
      </c>
      <c r="C807" s="51" t="s">
        <v>1999</v>
      </c>
      <c r="D807" s="46" cm="1">
        <f t="array" ref="D807">SUM(IF((LEFT('2-1 采购订单物料明细表报表导出'!$K:$K,7)=D$1)*('2-1 采购订单物料明细表报表导出'!$D:$D=$A807),'2-1 采购订单物料明细表报表导出'!$H:$H,0))</f>
        <v>0</v>
      </c>
      <c r="E807" s="46" cm="1">
        <f t="array" ref="E807">SUM(IF((LEFT('2-1 采购订单物料明细表报表导出'!$K:$K,7)=E$1)*('2-1 采购订单物料明细表报表导出'!$D:$D=$A807),'2-1 采购订单物料明细表报表导出'!$H:$H,0))</f>
        <v>0</v>
      </c>
      <c r="F807" s="46" cm="1">
        <f t="array" ref="F807">SUM(IF((LEFT('2-1 采购订单物料明细表报表导出'!$K:$K,7)=F$1)*('2-1 采购订单物料明细表报表导出'!$D:$D=$A807),'2-1 采购订单物料明细表报表导出'!$H:$H,0))</f>
        <v>0</v>
      </c>
      <c r="G807" s="46" cm="1">
        <f t="array" ref="G807">SUM(IF((LEFT('2-1 采购订单物料明细表报表导出'!$K:$K,7)=G$1)*('2-1 采购订单物料明细表报表导出'!$D:$D=$A807),'2-1 采购订单物料明细表报表导出'!$H:$H,0))</f>
        <v>0</v>
      </c>
      <c r="H807" s="46" cm="1">
        <f t="array" ref="H807">SUM(IF((LEFT('2-1 采购订单物料明细表报表导出'!$K:$K,7)=H$1)*('2-1 采购订单物料明细表报表导出'!$D:$D=$A807),'2-1 采购订单物料明细表报表导出'!$H:$H,0))</f>
        <v>0</v>
      </c>
      <c r="I807" s="46" cm="1">
        <f t="array" ref="I807">SUM(IF((LEFT('2-1 采购订单物料明细表报表导出'!$K:$K,7)=I$1)*('2-1 采购订单物料明细表报表导出'!$D:$D=$A807),'2-1 采购订单物料明细表报表导出'!$H:$H,0))</f>
        <v>0</v>
      </c>
      <c r="J807" s="46" cm="1">
        <f t="array" ref="J807">SUM(IF((LEFT('2-1 采购订单物料明细表报表导出'!$K:$K,7)=J$1)*('2-1 采购订单物料明细表报表导出'!$D:$D=$A807),'2-1 采购订单物料明细表报表导出'!$H:$H,0))</f>
        <v>0</v>
      </c>
      <c r="K807" s="46" cm="1">
        <f t="array" ref="K807">SUM(IF((LEFT('2-1 采购订单物料明细表报表导出'!$K:$K,7)=K$1)*('2-1 采购订单物料明细表报表导出'!$D:$D=$A807),'2-1 采购订单物料明细表报表导出'!$H:$H,0))</f>
        <v>0</v>
      </c>
      <c r="L807" s="46" cm="1">
        <f t="array" ref="L807">SUM(IF((LEFT('2-1 采购订单物料明细表报表导出'!$K:$K,7)=L$1)*('2-1 采购订单物料明细表报表导出'!$D:$D=$A807),'2-1 采购订单物料明细表报表导出'!$H:$H,0))</f>
        <v>0</v>
      </c>
      <c r="M807" s="46" cm="1">
        <f t="array" ref="M807">SUM(IF((LEFT('2-1 采购订单物料明细表报表导出'!$K:$K,7)=M$1)*('2-1 采购订单物料明细表报表导出'!$D:$D=$A807),'2-1 采购订单物料明细表报表导出'!$H:$H,0))</f>
        <v>0</v>
      </c>
      <c r="N807" s="46" cm="1">
        <f t="array" ref="N807">SUM(IF((LEFT('2-1 采购订单物料明细表报表导出'!$K:$K,7)=N$1)*('2-1 采购订单物料明细表报表导出'!$D:$D=$A807),'2-1 采购订单物料明细表报表导出'!$H:$H,0))</f>
        <v>0</v>
      </c>
      <c r="O807" s="46" cm="1">
        <f t="array" ref="O807">SUM(IF((LEFT('2-1 采购订单物料明细表报表导出'!$K:$K,7)=O$1)*('2-1 采购订单物料明细表报表导出'!$D:$D=$A807),'2-1 采购订单物料明细表报表导出'!$H:$H,0))</f>
        <v>0</v>
      </c>
    </row>
    <row r="808" ht="16.5" spans="1:15">
      <c r="A808" s="38" t="s">
        <v>4208</v>
      </c>
      <c r="B808" s="50" t="s">
        <v>1921</v>
      </c>
      <c r="C808" s="51" t="s">
        <v>1922</v>
      </c>
      <c r="D808" s="46" cm="1">
        <f t="array" ref="D808">SUM(IF((LEFT('2-1 采购订单物料明细表报表导出'!$K:$K,7)=D$1)*('2-1 采购订单物料明细表报表导出'!$D:$D=$A808),'2-1 采购订单物料明细表报表导出'!$H:$H,0))</f>
        <v>0</v>
      </c>
      <c r="E808" s="46" cm="1">
        <f t="array" ref="E808">SUM(IF((LEFT('2-1 采购订单物料明细表报表导出'!$K:$K,7)=E$1)*('2-1 采购订单物料明细表报表导出'!$D:$D=$A808),'2-1 采购订单物料明细表报表导出'!$H:$H,0))</f>
        <v>0</v>
      </c>
      <c r="F808" s="46" cm="1">
        <f t="array" ref="F808">SUM(IF((LEFT('2-1 采购订单物料明细表报表导出'!$K:$K,7)=F$1)*('2-1 采购订单物料明细表报表导出'!$D:$D=$A808),'2-1 采购订单物料明细表报表导出'!$H:$H,0))</f>
        <v>0</v>
      </c>
      <c r="G808" s="46" cm="1">
        <f t="array" ref="G808">SUM(IF((LEFT('2-1 采购订单物料明细表报表导出'!$K:$K,7)=G$1)*('2-1 采购订单物料明细表报表导出'!$D:$D=$A808),'2-1 采购订单物料明细表报表导出'!$H:$H,0))</f>
        <v>0</v>
      </c>
      <c r="H808" s="46" cm="1">
        <f t="array" ref="H808">SUM(IF((LEFT('2-1 采购订单物料明细表报表导出'!$K:$K,7)=H$1)*('2-1 采购订单物料明细表报表导出'!$D:$D=$A808),'2-1 采购订单物料明细表报表导出'!$H:$H,0))</f>
        <v>0</v>
      </c>
      <c r="I808" s="46" cm="1">
        <f t="array" ref="I808">SUM(IF((LEFT('2-1 采购订单物料明细表报表导出'!$K:$K,7)=I$1)*('2-1 采购订单物料明细表报表导出'!$D:$D=$A808),'2-1 采购订单物料明细表报表导出'!$H:$H,0))</f>
        <v>0</v>
      </c>
      <c r="J808" s="46" cm="1">
        <f t="array" ref="J808">SUM(IF((LEFT('2-1 采购订单物料明细表报表导出'!$K:$K,7)=J$1)*('2-1 采购订单物料明细表报表导出'!$D:$D=$A808),'2-1 采购订单物料明细表报表导出'!$H:$H,0))</f>
        <v>0</v>
      </c>
      <c r="K808" s="46" cm="1">
        <f t="array" ref="K808">SUM(IF((LEFT('2-1 采购订单物料明细表报表导出'!$K:$K,7)=K$1)*('2-1 采购订单物料明细表报表导出'!$D:$D=$A808),'2-1 采购订单物料明细表报表导出'!$H:$H,0))</f>
        <v>0</v>
      </c>
      <c r="L808" s="46" cm="1">
        <f t="array" ref="L808">SUM(IF((LEFT('2-1 采购订单物料明细表报表导出'!$K:$K,7)=L$1)*('2-1 采购订单物料明细表报表导出'!$D:$D=$A808),'2-1 采购订单物料明细表报表导出'!$H:$H,0))</f>
        <v>0</v>
      </c>
      <c r="M808" s="46" cm="1">
        <f t="array" ref="M808">SUM(IF((LEFT('2-1 采购订单物料明细表报表导出'!$K:$K,7)=M$1)*('2-1 采购订单物料明细表报表导出'!$D:$D=$A808),'2-1 采购订单物料明细表报表导出'!$H:$H,0))</f>
        <v>0</v>
      </c>
      <c r="N808" s="46" cm="1">
        <f t="array" ref="N808">SUM(IF((LEFT('2-1 采购订单物料明细表报表导出'!$K:$K,7)=N$1)*('2-1 采购订单物料明细表报表导出'!$D:$D=$A808),'2-1 采购订单物料明细表报表导出'!$H:$H,0))</f>
        <v>0</v>
      </c>
      <c r="O808" s="46" cm="1">
        <f t="array" ref="O808">SUM(IF((LEFT('2-1 采购订单物料明细表报表导出'!$K:$K,7)=O$1)*('2-1 采购订单物料明细表报表导出'!$D:$D=$A808),'2-1 采购订单物料明细表报表导出'!$H:$H,0))</f>
        <v>0</v>
      </c>
    </row>
    <row r="809" ht="16.5" spans="1:15">
      <c r="A809" s="38" t="s">
        <v>4209</v>
      </c>
      <c r="B809" s="50" t="s">
        <v>1921</v>
      </c>
      <c r="C809" s="51" t="s">
        <v>1922</v>
      </c>
      <c r="D809" s="46" cm="1">
        <f t="array" ref="D809">SUM(IF((LEFT('2-1 采购订单物料明细表报表导出'!$K:$K,7)=D$1)*('2-1 采购订单物料明细表报表导出'!$D:$D=$A809),'2-1 采购订单物料明细表报表导出'!$H:$H,0))</f>
        <v>0</v>
      </c>
      <c r="E809" s="46" cm="1">
        <f t="array" ref="E809">SUM(IF((LEFT('2-1 采购订单物料明细表报表导出'!$K:$K,7)=E$1)*('2-1 采购订单物料明细表报表导出'!$D:$D=$A809),'2-1 采购订单物料明细表报表导出'!$H:$H,0))</f>
        <v>0</v>
      </c>
      <c r="F809" s="46" cm="1">
        <f t="array" ref="F809">SUM(IF((LEFT('2-1 采购订单物料明细表报表导出'!$K:$K,7)=F$1)*('2-1 采购订单物料明细表报表导出'!$D:$D=$A809),'2-1 采购订单物料明细表报表导出'!$H:$H,0))</f>
        <v>0</v>
      </c>
      <c r="G809" s="46" cm="1">
        <f t="array" ref="G809">SUM(IF((LEFT('2-1 采购订单物料明细表报表导出'!$K:$K,7)=G$1)*('2-1 采购订单物料明细表报表导出'!$D:$D=$A809),'2-1 采购订单物料明细表报表导出'!$H:$H,0))</f>
        <v>0</v>
      </c>
      <c r="H809" s="46" cm="1">
        <f t="array" ref="H809">SUM(IF((LEFT('2-1 采购订单物料明细表报表导出'!$K:$K,7)=H$1)*('2-1 采购订单物料明细表报表导出'!$D:$D=$A809),'2-1 采购订单物料明细表报表导出'!$H:$H,0))</f>
        <v>0</v>
      </c>
      <c r="I809" s="46" cm="1">
        <f t="array" ref="I809">SUM(IF((LEFT('2-1 采购订单物料明细表报表导出'!$K:$K,7)=I$1)*('2-1 采购订单物料明细表报表导出'!$D:$D=$A809),'2-1 采购订单物料明细表报表导出'!$H:$H,0))</f>
        <v>0</v>
      </c>
      <c r="J809" s="46" cm="1">
        <f t="array" ref="J809">SUM(IF((LEFT('2-1 采购订单物料明细表报表导出'!$K:$K,7)=J$1)*('2-1 采购订单物料明细表报表导出'!$D:$D=$A809),'2-1 采购订单物料明细表报表导出'!$H:$H,0))</f>
        <v>0</v>
      </c>
      <c r="K809" s="46" cm="1">
        <f t="array" ref="K809">SUM(IF((LEFT('2-1 采购订单物料明细表报表导出'!$K:$K,7)=K$1)*('2-1 采购订单物料明细表报表导出'!$D:$D=$A809),'2-1 采购订单物料明细表报表导出'!$H:$H,0))</f>
        <v>0</v>
      </c>
      <c r="L809" s="46" cm="1">
        <f t="array" ref="L809">SUM(IF((LEFT('2-1 采购订单物料明细表报表导出'!$K:$K,7)=L$1)*('2-1 采购订单物料明细表报表导出'!$D:$D=$A809),'2-1 采购订单物料明细表报表导出'!$H:$H,0))</f>
        <v>0</v>
      </c>
      <c r="M809" s="46" cm="1">
        <f t="array" ref="M809">SUM(IF((LEFT('2-1 采购订单物料明细表报表导出'!$K:$K,7)=M$1)*('2-1 采购订单物料明细表报表导出'!$D:$D=$A809),'2-1 采购订单物料明细表报表导出'!$H:$H,0))</f>
        <v>0</v>
      </c>
      <c r="N809" s="46" cm="1">
        <f t="array" ref="N809">SUM(IF((LEFT('2-1 采购订单物料明细表报表导出'!$K:$K,7)=N$1)*('2-1 采购订单物料明细表报表导出'!$D:$D=$A809),'2-1 采购订单物料明细表报表导出'!$H:$H,0))</f>
        <v>0</v>
      </c>
      <c r="O809" s="46" cm="1">
        <f t="array" ref="O809">SUM(IF((LEFT('2-1 采购订单物料明细表报表导出'!$K:$K,7)=O$1)*('2-1 采购订单物料明细表报表导出'!$D:$D=$A809),'2-1 采购订单物料明细表报表导出'!$H:$H,0))</f>
        <v>0</v>
      </c>
    </row>
    <row r="810" ht="16.5" spans="1:15">
      <c r="A810" s="38" t="s">
        <v>4210</v>
      </c>
      <c r="B810" s="50" t="s">
        <v>1921</v>
      </c>
      <c r="C810" s="51" t="s">
        <v>1922</v>
      </c>
      <c r="D810" s="46" cm="1">
        <f t="array" ref="D810">SUM(IF((LEFT('2-1 采购订单物料明细表报表导出'!$K:$K,7)=D$1)*('2-1 采购订单物料明细表报表导出'!$D:$D=$A810),'2-1 采购订单物料明细表报表导出'!$H:$H,0))</f>
        <v>0</v>
      </c>
      <c r="E810" s="46" cm="1">
        <f t="array" ref="E810">SUM(IF((LEFT('2-1 采购订单物料明细表报表导出'!$K:$K,7)=E$1)*('2-1 采购订单物料明细表报表导出'!$D:$D=$A810),'2-1 采购订单物料明细表报表导出'!$H:$H,0))</f>
        <v>0</v>
      </c>
      <c r="F810" s="46" cm="1">
        <f t="array" ref="F810">SUM(IF((LEFT('2-1 采购订单物料明细表报表导出'!$K:$K,7)=F$1)*('2-1 采购订单物料明细表报表导出'!$D:$D=$A810),'2-1 采购订单物料明细表报表导出'!$H:$H,0))</f>
        <v>0</v>
      </c>
      <c r="G810" s="46" cm="1">
        <f t="array" ref="G810">SUM(IF((LEFT('2-1 采购订单物料明细表报表导出'!$K:$K,7)=G$1)*('2-1 采购订单物料明细表报表导出'!$D:$D=$A810),'2-1 采购订单物料明细表报表导出'!$H:$H,0))</f>
        <v>0</v>
      </c>
      <c r="H810" s="46" cm="1">
        <f t="array" ref="H810">SUM(IF((LEFT('2-1 采购订单物料明细表报表导出'!$K:$K,7)=H$1)*('2-1 采购订单物料明细表报表导出'!$D:$D=$A810),'2-1 采购订单物料明细表报表导出'!$H:$H,0))</f>
        <v>0</v>
      </c>
      <c r="I810" s="46" cm="1">
        <f t="array" ref="I810">SUM(IF((LEFT('2-1 采购订单物料明细表报表导出'!$K:$K,7)=I$1)*('2-1 采购订单物料明细表报表导出'!$D:$D=$A810),'2-1 采购订单物料明细表报表导出'!$H:$H,0))</f>
        <v>0</v>
      </c>
      <c r="J810" s="46" cm="1">
        <f t="array" ref="J810">SUM(IF((LEFT('2-1 采购订单物料明细表报表导出'!$K:$K,7)=J$1)*('2-1 采购订单物料明细表报表导出'!$D:$D=$A810),'2-1 采购订单物料明细表报表导出'!$H:$H,0))</f>
        <v>0</v>
      </c>
      <c r="K810" s="46" cm="1">
        <f t="array" ref="K810">SUM(IF((LEFT('2-1 采购订单物料明细表报表导出'!$K:$K,7)=K$1)*('2-1 采购订单物料明细表报表导出'!$D:$D=$A810),'2-1 采购订单物料明细表报表导出'!$H:$H,0))</f>
        <v>0</v>
      </c>
      <c r="L810" s="46" cm="1">
        <f t="array" ref="L810">SUM(IF((LEFT('2-1 采购订单物料明细表报表导出'!$K:$K,7)=L$1)*('2-1 采购订单物料明细表报表导出'!$D:$D=$A810),'2-1 采购订单物料明细表报表导出'!$H:$H,0))</f>
        <v>0</v>
      </c>
      <c r="M810" s="46" cm="1">
        <f t="array" ref="M810">SUM(IF((LEFT('2-1 采购订单物料明细表报表导出'!$K:$K,7)=M$1)*('2-1 采购订单物料明细表报表导出'!$D:$D=$A810),'2-1 采购订单物料明细表报表导出'!$H:$H,0))</f>
        <v>0</v>
      </c>
      <c r="N810" s="46" cm="1">
        <f t="array" ref="N810">SUM(IF((LEFT('2-1 采购订单物料明细表报表导出'!$K:$K,7)=N$1)*('2-1 采购订单物料明细表报表导出'!$D:$D=$A810),'2-1 采购订单物料明细表报表导出'!$H:$H,0))</f>
        <v>0</v>
      </c>
      <c r="O810" s="46" cm="1">
        <f t="array" ref="O810">SUM(IF((LEFT('2-1 采购订单物料明细表报表导出'!$K:$K,7)=O$1)*('2-1 采购订单物料明细表报表导出'!$D:$D=$A810),'2-1 采购订单物料明细表报表导出'!$H:$H,0))</f>
        <v>0</v>
      </c>
    </row>
    <row r="811" ht="16.5" spans="1:15">
      <c r="A811" s="38" t="s">
        <v>4211</v>
      </c>
      <c r="B811" s="50" t="s">
        <v>1921</v>
      </c>
      <c r="C811" s="51" t="s">
        <v>1922</v>
      </c>
      <c r="D811" s="46" cm="1">
        <f t="array" ref="D811">SUM(IF((LEFT('2-1 采购订单物料明细表报表导出'!$K:$K,7)=D$1)*('2-1 采购订单物料明细表报表导出'!$D:$D=$A811),'2-1 采购订单物料明细表报表导出'!$H:$H,0))</f>
        <v>0</v>
      </c>
      <c r="E811" s="46" cm="1">
        <f t="array" ref="E811">SUM(IF((LEFT('2-1 采购订单物料明细表报表导出'!$K:$K,7)=E$1)*('2-1 采购订单物料明细表报表导出'!$D:$D=$A811),'2-1 采购订单物料明细表报表导出'!$H:$H,0))</f>
        <v>0</v>
      </c>
      <c r="F811" s="46" cm="1">
        <f t="array" ref="F811">SUM(IF((LEFT('2-1 采购订单物料明细表报表导出'!$K:$K,7)=F$1)*('2-1 采购订单物料明细表报表导出'!$D:$D=$A811),'2-1 采购订单物料明细表报表导出'!$H:$H,0))</f>
        <v>0</v>
      </c>
      <c r="G811" s="46" cm="1">
        <f t="array" ref="G811">SUM(IF((LEFT('2-1 采购订单物料明细表报表导出'!$K:$K,7)=G$1)*('2-1 采购订单物料明细表报表导出'!$D:$D=$A811),'2-1 采购订单物料明细表报表导出'!$H:$H,0))</f>
        <v>0</v>
      </c>
      <c r="H811" s="46" cm="1">
        <f t="array" ref="H811">SUM(IF((LEFT('2-1 采购订单物料明细表报表导出'!$K:$K,7)=H$1)*('2-1 采购订单物料明细表报表导出'!$D:$D=$A811),'2-1 采购订单物料明细表报表导出'!$H:$H,0))</f>
        <v>0</v>
      </c>
      <c r="I811" s="46" cm="1">
        <f t="array" ref="I811">SUM(IF((LEFT('2-1 采购订单物料明细表报表导出'!$K:$K,7)=I$1)*('2-1 采购订单物料明细表报表导出'!$D:$D=$A811),'2-1 采购订单物料明细表报表导出'!$H:$H,0))</f>
        <v>0</v>
      </c>
      <c r="J811" s="46" cm="1">
        <f t="array" ref="J811">SUM(IF((LEFT('2-1 采购订单物料明细表报表导出'!$K:$K,7)=J$1)*('2-1 采购订单物料明细表报表导出'!$D:$D=$A811),'2-1 采购订单物料明细表报表导出'!$H:$H,0))</f>
        <v>0</v>
      </c>
      <c r="K811" s="46" cm="1">
        <f t="array" ref="K811">SUM(IF((LEFT('2-1 采购订单物料明细表报表导出'!$K:$K,7)=K$1)*('2-1 采购订单物料明细表报表导出'!$D:$D=$A811),'2-1 采购订单物料明细表报表导出'!$H:$H,0))</f>
        <v>0</v>
      </c>
      <c r="L811" s="46" cm="1">
        <f t="array" ref="L811">SUM(IF((LEFT('2-1 采购订单物料明细表报表导出'!$K:$K,7)=L$1)*('2-1 采购订单物料明细表报表导出'!$D:$D=$A811),'2-1 采购订单物料明细表报表导出'!$H:$H,0))</f>
        <v>0</v>
      </c>
      <c r="M811" s="46" cm="1">
        <f t="array" ref="M811">SUM(IF((LEFT('2-1 采购订单物料明细表报表导出'!$K:$K,7)=M$1)*('2-1 采购订单物料明细表报表导出'!$D:$D=$A811),'2-1 采购订单物料明细表报表导出'!$H:$H,0))</f>
        <v>0</v>
      </c>
      <c r="N811" s="46" cm="1">
        <f t="array" ref="N811">SUM(IF((LEFT('2-1 采购订单物料明细表报表导出'!$K:$K,7)=N$1)*('2-1 采购订单物料明细表报表导出'!$D:$D=$A811),'2-1 采购订单物料明细表报表导出'!$H:$H,0))</f>
        <v>0</v>
      </c>
      <c r="O811" s="46" cm="1">
        <f t="array" ref="O811">SUM(IF((LEFT('2-1 采购订单物料明细表报表导出'!$K:$K,7)=O$1)*('2-1 采购订单物料明细表报表导出'!$D:$D=$A811),'2-1 采购订单物料明细表报表导出'!$H:$H,0))</f>
        <v>0</v>
      </c>
    </row>
    <row r="812" ht="16.5" spans="1:15">
      <c r="A812" s="38" t="s">
        <v>4212</v>
      </c>
      <c r="B812" s="50" t="s">
        <v>1921</v>
      </c>
      <c r="C812" s="51" t="s">
        <v>1922</v>
      </c>
      <c r="D812" s="46" cm="1">
        <f t="array" ref="D812">SUM(IF((LEFT('2-1 采购订单物料明细表报表导出'!$K:$K,7)=D$1)*('2-1 采购订单物料明细表报表导出'!$D:$D=$A812),'2-1 采购订单物料明细表报表导出'!$H:$H,0))</f>
        <v>0</v>
      </c>
      <c r="E812" s="46" cm="1">
        <f t="array" ref="E812">SUM(IF((LEFT('2-1 采购订单物料明细表报表导出'!$K:$K,7)=E$1)*('2-1 采购订单物料明细表报表导出'!$D:$D=$A812),'2-1 采购订单物料明细表报表导出'!$H:$H,0))</f>
        <v>0</v>
      </c>
      <c r="F812" s="46" cm="1">
        <f t="array" ref="F812">SUM(IF((LEFT('2-1 采购订单物料明细表报表导出'!$K:$K,7)=F$1)*('2-1 采购订单物料明细表报表导出'!$D:$D=$A812),'2-1 采购订单物料明细表报表导出'!$H:$H,0))</f>
        <v>0</v>
      </c>
      <c r="G812" s="46" cm="1">
        <f t="array" ref="G812">SUM(IF((LEFT('2-1 采购订单物料明细表报表导出'!$K:$K,7)=G$1)*('2-1 采购订单物料明细表报表导出'!$D:$D=$A812),'2-1 采购订单物料明细表报表导出'!$H:$H,0))</f>
        <v>0</v>
      </c>
      <c r="H812" s="46" cm="1">
        <f t="array" ref="H812">SUM(IF((LEFT('2-1 采购订单物料明细表报表导出'!$K:$K,7)=H$1)*('2-1 采购订单物料明细表报表导出'!$D:$D=$A812),'2-1 采购订单物料明细表报表导出'!$H:$H,0))</f>
        <v>0</v>
      </c>
      <c r="I812" s="46" cm="1">
        <f t="array" ref="I812">SUM(IF((LEFT('2-1 采购订单物料明细表报表导出'!$K:$K,7)=I$1)*('2-1 采购订单物料明细表报表导出'!$D:$D=$A812),'2-1 采购订单物料明细表报表导出'!$H:$H,0))</f>
        <v>0</v>
      </c>
      <c r="J812" s="46" cm="1">
        <f t="array" ref="J812">SUM(IF((LEFT('2-1 采购订单物料明细表报表导出'!$K:$K,7)=J$1)*('2-1 采购订单物料明细表报表导出'!$D:$D=$A812),'2-1 采购订单物料明细表报表导出'!$H:$H,0))</f>
        <v>0</v>
      </c>
      <c r="K812" s="46" cm="1">
        <f t="array" ref="K812">SUM(IF((LEFT('2-1 采购订单物料明细表报表导出'!$K:$K,7)=K$1)*('2-1 采购订单物料明细表报表导出'!$D:$D=$A812),'2-1 采购订单物料明细表报表导出'!$H:$H,0))</f>
        <v>0</v>
      </c>
      <c r="L812" s="46" cm="1">
        <f t="array" ref="L812">SUM(IF((LEFT('2-1 采购订单物料明细表报表导出'!$K:$K,7)=L$1)*('2-1 采购订单物料明细表报表导出'!$D:$D=$A812),'2-1 采购订单物料明细表报表导出'!$H:$H,0))</f>
        <v>0</v>
      </c>
      <c r="M812" s="46" cm="1">
        <f t="array" ref="M812">SUM(IF((LEFT('2-1 采购订单物料明细表报表导出'!$K:$K,7)=M$1)*('2-1 采购订单物料明细表报表导出'!$D:$D=$A812),'2-1 采购订单物料明细表报表导出'!$H:$H,0))</f>
        <v>0</v>
      </c>
      <c r="N812" s="46" cm="1">
        <f t="array" ref="N812">SUM(IF((LEFT('2-1 采购订单物料明细表报表导出'!$K:$K,7)=N$1)*('2-1 采购订单物料明细表报表导出'!$D:$D=$A812),'2-1 采购订单物料明细表报表导出'!$H:$H,0))</f>
        <v>0</v>
      </c>
      <c r="O812" s="46" cm="1">
        <f t="array" ref="O812">SUM(IF((LEFT('2-1 采购订单物料明细表报表导出'!$K:$K,7)=O$1)*('2-1 采购订单物料明细表报表导出'!$D:$D=$A812),'2-1 采购订单物料明细表报表导出'!$H:$H,0))</f>
        <v>0</v>
      </c>
    </row>
    <row r="813" ht="16.5" spans="1:15">
      <c r="A813" s="38" t="s">
        <v>4213</v>
      </c>
      <c r="B813" s="50" t="s">
        <v>1921</v>
      </c>
      <c r="C813" s="51" t="s">
        <v>1922</v>
      </c>
      <c r="D813" s="46" cm="1">
        <f t="array" ref="D813">SUM(IF((LEFT('2-1 采购订单物料明细表报表导出'!$K:$K,7)=D$1)*('2-1 采购订单物料明细表报表导出'!$D:$D=$A813),'2-1 采购订单物料明细表报表导出'!$H:$H,0))</f>
        <v>0</v>
      </c>
      <c r="E813" s="46" cm="1">
        <f t="array" ref="E813">SUM(IF((LEFT('2-1 采购订单物料明细表报表导出'!$K:$K,7)=E$1)*('2-1 采购订单物料明细表报表导出'!$D:$D=$A813),'2-1 采购订单物料明细表报表导出'!$H:$H,0))</f>
        <v>0</v>
      </c>
      <c r="F813" s="46" cm="1">
        <f t="array" ref="F813">SUM(IF((LEFT('2-1 采购订单物料明细表报表导出'!$K:$K,7)=F$1)*('2-1 采购订单物料明细表报表导出'!$D:$D=$A813),'2-1 采购订单物料明细表报表导出'!$H:$H,0))</f>
        <v>0</v>
      </c>
      <c r="G813" s="46" cm="1">
        <f t="array" ref="G813">SUM(IF((LEFT('2-1 采购订单物料明细表报表导出'!$K:$K,7)=G$1)*('2-1 采购订单物料明细表报表导出'!$D:$D=$A813),'2-1 采购订单物料明细表报表导出'!$H:$H,0))</f>
        <v>0</v>
      </c>
      <c r="H813" s="46" cm="1">
        <f t="array" ref="H813">SUM(IF((LEFT('2-1 采购订单物料明细表报表导出'!$K:$K,7)=H$1)*('2-1 采购订单物料明细表报表导出'!$D:$D=$A813),'2-1 采购订单物料明细表报表导出'!$H:$H,0))</f>
        <v>0</v>
      </c>
      <c r="I813" s="46" cm="1">
        <f t="array" ref="I813">SUM(IF((LEFT('2-1 采购订单物料明细表报表导出'!$K:$K,7)=I$1)*('2-1 采购订单物料明细表报表导出'!$D:$D=$A813),'2-1 采购订单物料明细表报表导出'!$H:$H,0))</f>
        <v>0</v>
      </c>
      <c r="J813" s="46" cm="1">
        <f t="array" ref="J813">SUM(IF((LEFT('2-1 采购订单物料明细表报表导出'!$K:$K,7)=J$1)*('2-1 采购订单物料明细表报表导出'!$D:$D=$A813),'2-1 采购订单物料明细表报表导出'!$H:$H,0))</f>
        <v>0</v>
      </c>
      <c r="K813" s="46" cm="1">
        <f t="array" ref="K813">SUM(IF((LEFT('2-1 采购订单物料明细表报表导出'!$K:$K,7)=K$1)*('2-1 采购订单物料明细表报表导出'!$D:$D=$A813),'2-1 采购订单物料明细表报表导出'!$H:$H,0))</f>
        <v>0</v>
      </c>
      <c r="L813" s="46" cm="1">
        <f t="array" ref="L813">SUM(IF((LEFT('2-1 采购订单物料明细表报表导出'!$K:$K,7)=L$1)*('2-1 采购订单物料明细表报表导出'!$D:$D=$A813),'2-1 采购订单物料明细表报表导出'!$H:$H,0))</f>
        <v>0</v>
      </c>
      <c r="M813" s="46" cm="1">
        <f t="array" ref="M813">SUM(IF((LEFT('2-1 采购订单物料明细表报表导出'!$K:$K,7)=M$1)*('2-1 采购订单物料明细表报表导出'!$D:$D=$A813),'2-1 采购订单物料明细表报表导出'!$H:$H,0))</f>
        <v>0</v>
      </c>
      <c r="N813" s="46" cm="1">
        <f t="array" ref="N813">SUM(IF((LEFT('2-1 采购订单物料明细表报表导出'!$K:$K,7)=N$1)*('2-1 采购订单物料明细表报表导出'!$D:$D=$A813),'2-1 采购订单物料明细表报表导出'!$H:$H,0))</f>
        <v>0</v>
      </c>
      <c r="O813" s="46" cm="1">
        <f t="array" ref="O813">SUM(IF((LEFT('2-1 采购订单物料明细表报表导出'!$K:$K,7)=O$1)*('2-1 采购订单物料明细表报表导出'!$D:$D=$A813),'2-1 采购订单物料明细表报表导出'!$H:$H,0))</f>
        <v>0</v>
      </c>
    </row>
    <row r="814" ht="16.5" spans="1:15">
      <c r="A814" s="38" t="s">
        <v>2999</v>
      </c>
      <c r="B814" s="50" t="s">
        <v>1921</v>
      </c>
      <c r="C814" s="51" t="s">
        <v>1922</v>
      </c>
      <c r="D814" s="46" cm="1">
        <f t="array" ref="D814">SUM(IF((LEFT('2-1 采购订单物料明细表报表导出'!$K:$K,7)=D$1)*('2-1 采购订单物料明细表报表导出'!$D:$D=$A814),'2-1 采购订单物料明细表报表导出'!$H:$H,0))</f>
        <v>0</v>
      </c>
      <c r="E814" s="46" cm="1">
        <f t="array" ref="E814">SUM(IF((LEFT('2-1 采购订单物料明细表报表导出'!$K:$K,7)=E$1)*('2-1 采购订单物料明细表报表导出'!$D:$D=$A814),'2-1 采购订单物料明细表报表导出'!$H:$H,0))</f>
        <v>0</v>
      </c>
      <c r="F814" s="46" cm="1">
        <f t="array" ref="F814">SUM(IF((LEFT('2-1 采购订单物料明细表报表导出'!$K:$K,7)=F$1)*('2-1 采购订单物料明细表报表导出'!$D:$D=$A814),'2-1 采购订单物料明细表报表导出'!$H:$H,0))</f>
        <v>0</v>
      </c>
      <c r="G814" s="46" cm="1">
        <f t="array" ref="G814">SUM(IF((LEFT('2-1 采购订单物料明细表报表导出'!$K:$K,7)=G$1)*('2-1 采购订单物料明细表报表导出'!$D:$D=$A814),'2-1 采购订单物料明细表报表导出'!$H:$H,0))</f>
        <v>296</v>
      </c>
      <c r="H814" s="46" cm="1">
        <f t="array" ref="H814">SUM(IF((LEFT('2-1 采购订单物料明细表报表导出'!$K:$K,7)=H$1)*('2-1 采购订单物料明细表报表导出'!$D:$D=$A814),'2-1 采购订单物料明细表报表导出'!$H:$H,0))</f>
        <v>0</v>
      </c>
      <c r="I814" s="46" cm="1">
        <f t="array" ref="I814">SUM(IF((LEFT('2-1 采购订单物料明细表报表导出'!$K:$K,7)=I$1)*('2-1 采购订单物料明细表报表导出'!$D:$D=$A814),'2-1 采购订单物料明细表报表导出'!$H:$H,0))</f>
        <v>0</v>
      </c>
      <c r="J814" s="46" cm="1">
        <f t="array" ref="J814">SUM(IF((LEFT('2-1 采购订单物料明细表报表导出'!$K:$K,7)=J$1)*('2-1 采购订单物料明细表报表导出'!$D:$D=$A814),'2-1 采购订单物料明细表报表导出'!$H:$H,0))</f>
        <v>0</v>
      </c>
      <c r="K814" s="46" cm="1">
        <f t="array" ref="K814">SUM(IF((LEFT('2-1 采购订单物料明细表报表导出'!$K:$K,7)=K$1)*('2-1 采购订单物料明细表报表导出'!$D:$D=$A814),'2-1 采购订单物料明细表报表导出'!$H:$H,0))</f>
        <v>0</v>
      </c>
      <c r="L814" s="46" cm="1">
        <f t="array" ref="L814">SUM(IF((LEFT('2-1 采购订单物料明细表报表导出'!$K:$K,7)=L$1)*('2-1 采购订单物料明细表报表导出'!$D:$D=$A814),'2-1 采购订单物料明细表报表导出'!$H:$H,0))</f>
        <v>0</v>
      </c>
      <c r="M814" s="46" cm="1">
        <f t="array" ref="M814">SUM(IF((LEFT('2-1 采购订单物料明细表报表导出'!$K:$K,7)=M$1)*('2-1 采购订单物料明细表报表导出'!$D:$D=$A814),'2-1 采购订单物料明细表报表导出'!$H:$H,0))</f>
        <v>0</v>
      </c>
      <c r="N814" s="46" cm="1">
        <f t="array" ref="N814">SUM(IF((LEFT('2-1 采购订单物料明细表报表导出'!$K:$K,7)=N$1)*('2-1 采购订单物料明细表报表导出'!$D:$D=$A814),'2-1 采购订单物料明细表报表导出'!$H:$H,0))</f>
        <v>0</v>
      </c>
      <c r="O814" s="46" cm="1">
        <f t="array" ref="O814">SUM(IF((LEFT('2-1 采购订单物料明细表报表导出'!$K:$K,7)=O$1)*('2-1 采购订单物料明细表报表导出'!$D:$D=$A814),'2-1 采购订单物料明细表报表导出'!$H:$H,0))</f>
        <v>0</v>
      </c>
    </row>
    <row r="815" ht="16.5" spans="1:15">
      <c r="A815" s="38" t="s">
        <v>4214</v>
      </c>
      <c r="B815" s="50" t="s">
        <v>1921</v>
      </c>
      <c r="C815" s="51" t="s">
        <v>1922</v>
      </c>
      <c r="D815" s="46" cm="1">
        <f t="array" ref="D815">SUM(IF((LEFT('2-1 采购订单物料明细表报表导出'!$K:$K,7)=D$1)*('2-1 采购订单物料明细表报表导出'!$D:$D=$A815),'2-1 采购订单物料明细表报表导出'!$H:$H,0))</f>
        <v>0</v>
      </c>
      <c r="E815" s="46" cm="1">
        <f t="array" ref="E815">SUM(IF((LEFT('2-1 采购订单物料明细表报表导出'!$K:$K,7)=E$1)*('2-1 采购订单物料明细表报表导出'!$D:$D=$A815),'2-1 采购订单物料明细表报表导出'!$H:$H,0))</f>
        <v>0</v>
      </c>
      <c r="F815" s="46" cm="1">
        <f t="array" ref="F815">SUM(IF((LEFT('2-1 采购订单物料明细表报表导出'!$K:$K,7)=F$1)*('2-1 采购订单物料明细表报表导出'!$D:$D=$A815),'2-1 采购订单物料明细表报表导出'!$H:$H,0))</f>
        <v>0</v>
      </c>
      <c r="G815" s="46" cm="1">
        <f t="array" ref="G815">SUM(IF((LEFT('2-1 采购订单物料明细表报表导出'!$K:$K,7)=G$1)*('2-1 采购订单物料明细表报表导出'!$D:$D=$A815),'2-1 采购订单物料明细表报表导出'!$H:$H,0))</f>
        <v>0</v>
      </c>
      <c r="H815" s="46" cm="1">
        <f t="array" ref="H815">SUM(IF((LEFT('2-1 采购订单物料明细表报表导出'!$K:$K,7)=H$1)*('2-1 采购订单物料明细表报表导出'!$D:$D=$A815),'2-1 采购订单物料明细表报表导出'!$H:$H,0))</f>
        <v>0</v>
      </c>
      <c r="I815" s="46" cm="1">
        <f t="array" ref="I815">SUM(IF((LEFT('2-1 采购订单物料明细表报表导出'!$K:$K,7)=I$1)*('2-1 采购订单物料明细表报表导出'!$D:$D=$A815),'2-1 采购订单物料明细表报表导出'!$H:$H,0))</f>
        <v>0</v>
      </c>
      <c r="J815" s="46" cm="1">
        <f t="array" ref="J815">SUM(IF((LEFT('2-1 采购订单物料明细表报表导出'!$K:$K,7)=J$1)*('2-1 采购订单物料明细表报表导出'!$D:$D=$A815),'2-1 采购订单物料明细表报表导出'!$H:$H,0))</f>
        <v>0</v>
      </c>
      <c r="K815" s="46" cm="1">
        <f t="array" ref="K815">SUM(IF((LEFT('2-1 采购订单物料明细表报表导出'!$K:$K,7)=K$1)*('2-1 采购订单物料明细表报表导出'!$D:$D=$A815),'2-1 采购订单物料明细表报表导出'!$H:$H,0))</f>
        <v>0</v>
      </c>
      <c r="L815" s="46" cm="1">
        <f t="array" ref="L815">SUM(IF((LEFT('2-1 采购订单物料明细表报表导出'!$K:$K,7)=L$1)*('2-1 采购订单物料明细表报表导出'!$D:$D=$A815),'2-1 采购订单物料明细表报表导出'!$H:$H,0))</f>
        <v>0</v>
      </c>
      <c r="M815" s="46" cm="1">
        <f t="array" ref="M815">SUM(IF((LEFT('2-1 采购订单物料明细表报表导出'!$K:$K,7)=M$1)*('2-1 采购订单物料明细表报表导出'!$D:$D=$A815),'2-1 采购订单物料明细表报表导出'!$H:$H,0))</f>
        <v>0</v>
      </c>
      <c r="N815" s="46" cm="1">
        <f t="array" ref="N815">SUM(IF((LEFT('2-1 采购订单物料明细表报表导出'!$K:$K,7)=N$1)*('2-1 采购订单物料明细表报表导出'!$D:$D=$A815),'2-1 采购订单物料明细表报表导出'!$H:$H,0))</f>
        <v>0</v>
      </c>
      <c r="O815" s="46" cm="1">
        <f t="array" ref="O815">SUM(IF((LEFT('2-1 采购订单物料明细表报表导出'!$K:$K,7)=O$1)*('2-1 采购订单物料明细表报表导出'!$D:$D=$A815),'2-1 采购订单物料明细表报表导出'!$H:$H,0))</f>
        <v>0</v>
      </c>
    </row>
    <row r="816" ht="16.5" spans="1:15">
      <c r="A816" s="38" t="s">
        <v>4215</v>
      </c>
      <c r="B816" s="50" t="s">
        <v>1921</v>
      </c>
      <c r="C816" s="51" t="s">
        <v>1922</v>
      </c>
      <c r="D816" s="46" cm="1">
        <f t="array" ref="D816">SUM(IF((LEFT('2-1 采购订单物料明细表报表导出'!$K:$K,7)=D$1)*('2-1 采购订单物料明细表报表导出'!$D:$D=$A816),'2-1 采购订单物料明细表报表导出'!$H:$H,0))</f>
        <v>0</v>
      </c>
      <c r="E816" s="46" cm="1">
        <f t="array" ref="E816">SUM(IF((LEFT('2-1 采购订单物料明细表报表导出'!$K:$K,7)=E$1)*('2-1 采购订单物料明细表报表导出'!$D:$D=$A816),'2-1 采购订单物料明细表报表导出'!$H:$H,0))</f>
        <v>0</v>
      </c>
      <c r="F816" s="46" cm="1">
        <f t="array" ref="F816">SUM(IF((LEFT('2-1 采购订单物料明细表报表导出'!$K:$K,7)=F$1)*('2-1 采购订单物料明细表报表导出'!$D:$D=$A816),'2-1 采购订单物料明细表报表导出'!$H:$H,0))</f>
        <v>0</v>
      </c>
      <c r="G816" s="46" cm="1">
        <f t="array" ref="G816">SUM(IF((LEFT('2-1 采购订单物料明细表报表导出'!$K:$K,7)=G$1)*('2-1 采购订单物料明细表报表导出'!$D:$D=$A816),'2-1 采购订单物料明细表报表导出'!$H:$H,0))</f>
        <v>0</v>
      </c>
      <c r="H816" s="46" cm="1">
        <f t="array" ref="H816">SUM(IF((LEFT('2-1 采购订单物料明细表报表导出'!$K:$K,7)=H$1)*('2-1 采购订单物料明细表报表导出'!$D:$D=$A816),'2-1 采购订单物料明细表报表导出'!$H:$H,0))</f>
        <v>0</v>
      </c>
      <c r="I816" s="46" cm="1">
        <f t="array" ref="I816">SUM(IF((LEFT('2-1 采购订单物料明细表报表导出'!$K:$K,7)=I$1)*('2-1 采购订单物料明细表报表导出'!$D:$D=$A816),'2-1 采购订单物料明细表报表导出'!$H:$H,0))</f>
        <v>0</v>
      </c>
      <c r="J816" s="46" cm="1">
        <f t="array" ref="J816">SUM(IF((LEFT('2-1 采购订单物料明细表报表导出'!$K:$K,7)=J$1)*('2-1 采购订单物料明细表报表导出'!$D:$D=$A816),'2-1 采购订单物料明细表报表导出'!$H:$H,0))</f>
        <v>0</v>
      </c>
      <c r="K816" s="46" cm="1">
        <f t="array" ref="K816">SUM(IF((LEFT('2-1 采购订单物料明细表报表导出'!$K:$K,7)=K$1)*('2-1 采购订单物料明细表报表导出'!$D:$D=$A816),'2-1 采购订单物料明细表报表导出'!$H:$H,0))</f>
        <v>0</v>
      </c>
      <c r="L816" s="46" cm="1">
        <f t="array" ref="L816">SUM(IF((LEFT('2-1 采购订单物料明细表报表导出'!$K:$K,7)=L$1)*('2-1 采购订单物料明细表报表导出'!$D:$D=$A816),'2-1 采购订单物料明细表报表导出'!$H:$H,0))</f>
        <v>0</v>
      </c>
      <c r="M816" s="46" cm="1">
        <f t="array" ref="M816">SUM(IF((LEFT('2-1 采购订单物料明细表报表导出'!$K:$K,7)=M$1)*('2-1 采购订单物料明细表报表导出'!$D:$D=$A816),'2-1 采购订单物料明细表报表导出'!$H:$H,0))</f>
        <v>0</v>
      </c>
      <c r="N816" s="46" cm="1">
        <f t="array" ref="N816">SUM(IF((LEFT('2-1 采购订单物料明细表报表导出'!$K:$K,7)=N$1)*('2-1 采购订单物料明细表报表导出'!$D:$D=$A816),'2-1 采购订单物料明细表报表导出'!$H:$H,0))</f>
        <v>0</v>
      </c>
      <c r="O816" s="46" cm="1">
        <f t="array" ref="O816">SUM(IF((LEFT('2-1 采购订单物料明细表报表导出'!$K:$K,7)=O$1)*('2-1 采购订单物料明细表报表导出'!$D:$D=$A816),'2-1 采购订单物料明细表报表导出'!$H:$H,0))</f>
        <v>0</v>
      </c>
    </row>
    <row r="817" ht="16.5" spans="1:15">
      <c r="A817" s="38" t="s">
        <v>4216</v>
      </c>
      <c r="B817" s="50" t="s">
        <v>1921</v>
      </c>
      <c r="C817" s="51" t="s">
        <v>1922</v>
      </c>
      <c r="D817" s="46" cm="1">
        <f t="array" ref="D817">SUM(IF((LEFT('2-1 采购订单物料明细表报表导出'!$K:$K,7)=D$1)*('2-1 采购订单物料明细表报表导出'!$D:$D=$A817),'2-1 采购订单物料明细表报表导出'!$H:$H,0))</f>
        <v>0</v>
      </c>
      <c r="E817" s="46" cm="1">
        <f t="array" ref="E817">SUM(IF((LEFT('2-1 采购订单物料明细表报表导出'!$K:$K,7)=E$1)*('2-1 采购订单物料明细表报表导出'!$D:$D=$A817),'2-1 采购订单物料明细表报表导出'!$H:$H,0))</f>
        <v>0</v>
      </c>
      <c r="F817" s="46" cm="1">
        <f t="array" ref="F817">SUM(IF((LEFT('2-1 采购订单物料明细表报表导出'!$K:$K,7)=F$1)*('2-1 采购订单物料明细表报表导出'!$D:$D=$A817),'2-1 采购订单物料明细表报表导出'!$H:$H,0))</f>
        <v>0</v>
      </c>
      <c r="G817" s="46" cm="1">
        <f t="array" ref="G817">SUM(IF((LEFT('2-1 采购订单物料明细表报表导出'!$K:$K,7)=G$1)*('2-1 采购订单物料明细表报表导出'!$D:$D=$A817),'2-1 采购订单物料明细表报表导出'!$H:$H,0))</f>
        <v>0</v>
      </c>
      <c r="H817" s="46" cm="1">
        <f t="array" ref="H817">SUM(IF((LEFT('2-1 采购订单物料明细表报表导出'!$K:$K,7)=H$1)*('2-1 采购订单物料明细表报表导出'!$D:$D=$A817),'2-1 采购订单物料明细表报表导出'!$H:$H,0))</f>
        <v>0</v>
      </c>
      <c r="I817" s="46" cm="1">
        <f t="array" ref="I817">SUM(IF((LEFT('2-1 采购订单物料明细表报表导出'!$K:$K,7)=I$1)*('2-1 采购订单物料明细表报表导出'!$D:$D=$A817),'2-1 采购订单物料明细表报表导出'!$H:$H,0))</f>
        <v>0</v>
      </c>
      <c r="J817" s="46" cm="1">
        <f t="array" ref="J817">SUM(IF((LEFT('2-1 采购订单物料明细表报表导出'!$K:$K,7)=J$1)*('2-1 采购订单物料明细表报表导出'!$D:$D=$A817),'2-1 采购订单物料明细表报表导出'!$H:$H,0))</f>
        <v>0</v>
      </c>
      <c r="K817" s="46" cm="1">
        <f t="array" ref="K817">SUM(IF((LEFT('2-1 采购订单物料明细表报表导出'!$K:$K,7)=K$1)*('2-1 采购订单物料明细表报表导出'!$D:$D=$A817),'2-1 采购订单物料明细表报表导出'!$H:$H,0))</f>
        <v>0</v>
      </c>
      <c r="L817" s="46" cm="1">
        <f t="array" ref="L817">SUM(IF((LEFT('2-1 采购订单物料明细表报表导出'!$K:$K,7)=L$1)*('2-1 采购订单物料明细表报表导出'!$D:$D=$A817),'2-1 采购订单物料明细表报表导出'!$H:$H,0))</f>
        <v>0</v>
      </c>
      <c r="M817" s="46" cm="1">
        <f t="array" ref="M817">SUM(IF((LEFT('2-1 采购订单物料明细表报表导出'!$K:$K,7)=M$1)*('2-1 采购订单物料明细表报表导出'!$D:$D=$A817),'2-1 采购订单物料明细表报表导出'!$H:$H,0))</f>
        <v>0</v>
      </c>
      <c r="N817" s="46" cm="1">
        <f t="array" ref="N817">SUM(IF((LEFT('2-1 采购订单物料明细表报表导出'!$K:$K,7)=N$1)*('2-1 采购订单物料明细表报表导出'!$D:$D=$A817),'2-1 采购订单物料明细表报表导出'!$H:$H,0))</f>
        <v>0</v>
      </c>
      <c r="O817" s="46" cm="1">
        <f t="array" ref="O817">SUM(IF((LEFT('2-1 采购订单物料明细表报表导出'!$K:$K,7)=O$1)*('2-1 采购订单物料明细表报表导出'!$D:$D=$A817),'2-1 采购订单物料明细表报表导出'!$H:$H,0))</f>
        <v>0</v>
      </c>
    </row>
    <row r="818" ht="16.5" spans="1:15">
      <c r="A818" s="38" t="s">
        <v>4217</v>
      </c>
      <c r="B818" s="50" t="s">
        <v>1921</v>
      </c>
      <c r="C818" s="51" t="s">
        <v>1922</v>
      </c>
      <c r="D818" s="46" cm="1">
        <f t="array" ref="D818">SUM(IF((LEFT('2-1 采购订单物料明细表报表导出'!$K:$K,7)=D$1)*('2-1 采购订单物料明细表报表导出'!$D:$D=$A818),'2-1 采购订单物料明细表报表导出'!$H:$H,0))</f>
        <v>0</v>
      </c>
      <c r="E818" s="46" cm="1">
        <f t="array" ref="E818">SUM(IF((LEFT('2-1 采购订单物料明细表报表导出'!$K:$K,7)=E$1)*('2-1 采购订单物料明细表报表导出'!$D:$D=$A818),'2-1 采购订单物料明细表报表导出'!$H:$H,0))</f>
        <v>0</v>
      </c>
      <c r="F818" s="46" cm="1">
        <f t="array" ref="F818">SUM(IF((LEFT('2-1 采购订单物料明细表报表导出'!$K:$K,7)=F$1)*('2-1 采购订单物料明细表报表导出'!$D:$D=$A818),'2-1 采购订单物料明细表报表导出'!$H:$H,0))</f>
        <v>0</v>
      </c>
      <c r="G818" s="46" cm="1">
        <f t="array" ref="G818">SUM(IF((LEFT('2-1 采购订单物料明细表报表导出'!$K:$K,7)=G$1)*('2-1 采购订单物料明细表报表导出'!$D:$D=$A818),'2-1 采购订单物料明细表报表导出'!$H:$H,0))</f>
        <v>0</v>
      </c>
      <c r="H818" s="46" cm="1">
        <f t="array" ref="H818">SUM(IF((LEFT('2-1 采购订单物料明细表报表导出'!$K:$K,7)=H$1)*('2-1 采购订单物料明细表报表导出'!$D:$D=$A818),'2-1 采购订单物料明细表报表导出'!$H:$H,0))</f>
        <v>0</v>
      </c>
      <c r="I818" s="46" cm="1">
        <f t="array" ref="I818">SUM(IF((LEFT('2-1 采购订单物料明细表报表导出'!$K:$K,7)=I$1)*('2-1 采购订单物料明细表报表导出'!$D:$D=$A818),'2-1 采购订单物料明细表报表导出'!$H:$H,0))</f>
        <v>0</v>
      </c>
      <c r="J818" s="46" cm="1">
        <f t="array" ref="J818">SUM(IF((LEFT('2-1 采购订单物料明细表报表导出'!$K:$K,7)=J$1)*('2-1 采购订单物料明细表报表导出'!$D:$D=$A818),'2-1 采购订单物料明细表报表导出'!$H:$H,0))</f>
        <v>0</v>
      </c>
      <c r="K818" s="46" cm="1">
        <f t="array" ref="K818">SUM(IF((LEFT('2-1 采购订单物料明细表报表导出'!$K:$K,7)=K$1)*('2-1 采购订单物料明细表报表导出'!$D:$D=$A818),'2-1 采购订单物料明细表报表导出'!$H:$H,0))</f>
        <v>0</v>
      </c>
      <c r="L818" s="46" cm="1">
        <f t="array" ref="L818">SUM(IF((LEFT('2-1 采购订单物料明细表报表导出'!$K:$K,7)=L$1)*('2-1 采购订单物料明细表报表导出'!$D:$D=$A818),'2-1 采购订单物料明细表报表导出'!$H:$H,0))</f>
        <v>0</v>
      </c>
      <c r="M818" s="46" cm="1">
        <f t="array" ref="M818">SUM(IF((LEFT('2-1 采购订单物料明细表报表导出'!$K:$K,7)=M$1)*('2-1 采购订单物料明细表报表导出'!$D:$D=$A818),'2-1 采购订单物料明细表报表导出'!$H:$H,0))</f>
        <v>0</v>
      </c>
      <c r="N818" s="46" cm="1">
        <f t="array" ref="N818">SUM(IF((LEFT('2-1 采购订单物料明细表报表导出'!$K:$K,7)=N$1)*('2-1 采购订单物料明细表报表导出'!$D:$D=$A818),'2-1 采购订单物料明细表报表导出'!$H:$H,0))</f>
        <v>0</v>
      </c>
      <c r="O818" s="46" cm="1">
        <f t="array" ref="O818">SUM(IF((LEFT('2-1 采购订单物料明细表报表导出'!$K:$K,7)=O$1)*('2-1 采购订单物料明细表报表导出'!$D:$D=$A818),'2-1 采购订单物料明细表报表导出'!$H:$H,0))</f>
        <v>0</v>
      </c>
    </row>
    <row r="819" ht="16.5" spans="1:15">
      <c r="A819" s="52" t="s">
        <v>4218</v>
      </c>
      <c r="B819" s="50" t="s">
        <v>1921</v>
      </c>
      <c r="C819" s="51" t="s">
        <v>1922</v>
      </c>
      <c r="D819" s="46" cm="1">
        <f t="array" ref="D819">SUM(IF((LEFT('2-1 采购订单物料明细表报表导出'!$K:$K,7)=D$1)*('2-1 采购订单物料明细表报表导出'!$D:$D=$A819),'2-1 采购订单物料明细表报表导出'!$H:$H,0))</f>
        <v>0</v>
      </c>
      <c r="E819" s="46" cm="1">
        <f t="array" ref="E819">SUM(IF((LEFT('2-1 采购订单物料明细表报表导出'!$K:$K,7)=E$1)*('2-1 采购订单物料明细表报表导出'!$D:$D=$A819),'2-1 采购订单物料明细表报表导出'!$H:$H,0))</f>
        <v>0</v>
      </c>
      <c r="F819" s="46" cm="1">
        <f t="array" ref="F819">SUM(IF((LEFT('2-1 采购订单物料明细表报表导出'!$K:$K,7)=F$1)*('2-1 采购订单物料明细表报表导出'!$D:$D=$A819),'2-1 采购订单物料明细表报表导出'!$H:$H,0))</f>
        <v>0</v>
      </c>
      <c r="G819" s="46" cm="1">
        <f t="array" ref="G819">SUM(IF((LEFT('2-1 采购订单物料明细表报表导出'!$K:$K,7)=G$1)*('2-1 采购订单物料明细表报表导出'!$D:$D=$A819),'2-1 采购订单物料明细表报表导出'!$H:$H,0))</f>
        <v>0</v>
      </c>
      <c r="H819" s="46" cm="1">
        <f t="array" ref="H819">SUM(IF((LEFT('2-1 采购订单物料明细表报表导出'!$K:$K,7)=H$1)*('2-1 采购订单物料明细表报表导出'!$D:$D=$A819),'2-1 采购订单物料明细表报表导出'!$H:$H,0))</f>
        <v>0</v>
      </c>
      <c r="I819" s="46" cm="1">
        <f t="array" ref="I819">SUM(IF((LEFT('2-1 采购订单物料明细表报表导出'!$K:$K,7)=I$1)*('2-1 采购订单物料明细表报表导出'!$D:$D=$A819),'2-1 采购订单物料明细表报表导出'!$H:$H,0))</f>
        <v>0</v>
      </c>
      <c r="J819" s="46" cm="1">
        <f t="array" ref="J819">SUM(IF((LEFT('2-1 采购订单物料明细表报表导出'!$K:$K,7)=J$1)*('2-1 采购订单物料明细表报表导出'!$D:$D=$A819),'2-1 采购订单物料明细表报表导出'!$H:$H,0))</f>
        <v>0</v>
      </c>
      <c r="K819" s="46" cm="1">
        <f t="array" ref="K819">SUM(IF((LEFT('2-1 采购订单物料明细表报表导出'!$K:$K,7)=K$1)*('2-1 采购订单物料明细表报表导出'!$D:$D=$A819),'2-1 采购订单物料明细表报表导出'!$H:$H,0))</f>
        <v>0</v>
      </c>
      <c r="L819" s="46" cm="1">
        <f t="array" ref="L819">SUM(IF((LEFT('2-1 采购订单物料明细表报表导出'!$K:$K,7)=L$1)*('2-1 采购订单物料明细表报表导出'!$D:$D=$A819),'2-1 采购订单物料明细表报表导出'!$H:$H,0))</f>
        <v>0</v>
      </c>
      <c r="M819" s="46" cm="1">
        <f t="array" ref="M819">SUM(IF((LEFT('2-1 采购订单物料明细表报表导出'!$K:$K,7)=M$1)*('2-1 采购订单物料明细表报表导出'!$D:$D=$A819),'2-1 采购订单物料明细表报表导出'!$H:$H,0))</f>
        <v>0</v>
      </c>
      <c r="N819" s="46" cm="1">
        <f t="array" ref="N819">SUM(IF((LEFT('2-1 采购订单物料明细表报表导出'!$K:$K,7)=N$1)*('2-1 采购订单物料明细表报表导出'!$D:$D=$A819),'2-1 采购订单物料明细表报表导出'!$H:$H,0))</f>
        <v>0</v>
      </c>
      <c r="O819" s="46" cm="1">
        <f t="array" ref="O819">SUM(IF((LEFT('2-1 采购订单物料明细表报表导出'!$K:$K,7)=O$1)*('2-1 采购订单物料明细表报表导出'!$D:$D=$A819),'2-1 采购订单物料明细表报表导出'!$H:$H,0))</f>
        <v>0</v>
      </c>
    </row>
    <row r="820" ht="16.5" spans="1:15">
      <c r="A820" s="38" t="s">
        <v>4219</v>
      </c>
      <c r="B820" s="50" t="s">
        <v>1921</v>
      </c>
      <c r="C820" s="51" t="s">
        <v>1922</v>
      </c>
      <c r="D820" s="46" cm="1">
        <f t="array" ref="D820">SUM(IF((LEFT('2-1 采购订单物料明细表报表导出'!$K:$K,7)=D$1)*('2-1 采购订单物料明细表报表导出'!$D:$D=$A820),'2-1 采购订单物料明细表报表导出'!$H:$H,0))</f>
        <v>0</v>
      </c>
      <c r="E820" s="46" cm="1">
        <f t="array" ref="E820">SUM(IF((LEFT('2-1 采购订单物料明细表报表导出'!$K:$K,7)=E$1)*('2-1 采购订单物料明细表报表导出'!$D:$D=$A820),'2-1 采购订单物料明细表报表导出'!$H:$H,0))</f>
        <v>0</v>
      </c>
      <c r="F820" s="46" cm="1">
        <f t="array" ref="F820">SUM(IF((LEFT('2-1 采购订单物料明细表报表导出'!$K:$K,7)=F$1)*('2-1 采购订单物料明细表报表导出'!$D:$D=$A820),'2-1 采购订单物料明细表报表导出'!$H:$H,0))</f>
        <v>0</v>
      </c>
      <c r="G820" s="46" cm="1">
        <f t="array" ref="G820">SUM(IF((LEFT('2-1 采购订单物料明细表报表导出'!$K:$K,7)=G$1)*('2-1 采购订单物料明细表报表导出'!$D:$D=$A820),'2-1 采购订单物料明细表报表导出'!$H:$H,0))</f>
        <v>0</v>
      </c>
      <c r="H820" s="46" cm="1">
        <f t="array" ref="H820">SUM(IF((LEFT('2-1 采购订单物料明细表报表导出'!$K:$K,7)=H$1)*('2-1 采购订单物料明细表报表导出'!$D:$D=$A820),'2-1 采购订单物料明细表报表导出'!$H:$H,0))</f>
        <v>0</v>
      </c>
      <c r="I820" s="46" cm="1">
        <f t="array" ref="I820">SUM(IF((LEFT('2-1 采购订单物料明细表报表导出'!$K:$K,7)=I$1)*('2-1 采购订单物料明细表报表导出'!$D:$D=$A820),'2-1 采购订单物料明细表报表导出'!$H:$H,0))</f>
        <v>0</v>
      </c>
      <c r="J820" s="46" cm="1">
        <f t="array" ref="J820">SUM(IF((LEFT('2-1 采购订单物料明细表报表导出'!$K:$K,7)=J$1)*('2-1 采购订单物料明细表报表导出'!$D:$D=$A820),'2-1 采购订单物料明细表报表导出'!$H:$H,0))</f>
        <v>0</v>
      </c>
      <c r="K820" s="46" cm="1">
        <f t="array" ref="K820">SUM(IF((LEFT('2-1 采购订单物料明细表报表导出'!$K:$K,7)=K$1)*('2-1 采购订单物料明细表报表导出'!$D:$D=$A820),'2-1 采购订单物料明细表报表导出'!$H:$H,0))</f>
        <v>0</v>
      </c>
      <c r="L820" s="46" cm="1">
        <f t="array" ref="L820">SUM(IF((LEFT('2-1 采购订单物料明细表报表导出'!$K:$K,7)=L$1)*('2-1 采购订单物料明细表报表导出'!$D:$D=$A820),'2-1 采购订单物料明细表报表导出'!$H:$H,0))</f>
        <v>0</v>
      </c>
      <c r="M820" s="46" cm="1">
        <f t="array" ref="M820">SUM(IF((LEFT('2-1 采购订单物料明细表报表导出'!$K:$K,7)=M$1)*('2-1 采购订单物料明细表报表导出'!$D:$D=$A820),'2-1 采购订单物料明细表报表导出'!$H:$H,0))</f>
        <v>0</v>
      </c>
      <c r="N820" s="46" cm="1">
        <f t="array" ref="N820">SUM(IF((LEFT('2-1 采购订单物料明细表报表导出'!$K:$K,7)=N$1)*('2-1 采购订单物料明细表报表导出'!$D:$D=$A820),'2-1 采购订单物料明细表报表导出'!$H:$H,0))</f>
        <v>0</v>
      </c>
      <c r="O820" s="46" cm="1">
        <f t="array" ref="O820">SUM(IF((LEFT('2-1 采购订单物料明细表报表导出'!$K:$K,7)=O$1)*('2-1 采购订单物料明细表报表导出'!$D:$D=$A820),'2-1 采购订单物料明细表报表导出'!$H:$H,0))</f>
        <v>0</v>
      </c>
    </row>
    <row r="821" ht="16.5" spans="1:15">
      <c r="A821" s="38" t="s">
        <v>4220</v>
      </c>
      <c r="B821" s="50" t="s">
        <v>1921</v>
      </c>
      <c r="C821" s="51" t="s">
        <v>1922</v>
      </c>
      <c r="D821" s="46" cm="1">
        <f t="array" ref="D821">SUM(IF((LEFT('2-1 采购订单物料明细表报表导出'!$K:$K,7)=D$1)*('2-1 采购订单物料明细表报表导出'!$D:$D=$A821),'2-1 采购订单物料明细表报表导出'!$H:$H,0))</f>
        <v>0</v>
      </c>
      <c r="E821" s="46" cm="1">
        <f t="array" ref="E821">SUM(IF((LEFT('2-1 采购订单物料明细表报表导出'!$K:$K,7)=E$1)*('2-1 采购订单物料明细表报表导出'!$D:$D=$A821),'2-1 采购订单物料明细表报表导出'!$H:$H,0))</f>
        <v>0</v>
      </c>
      <c r="F821" s="46" cm="1">
        <f t="array" ref="F821">SUM(IF((LEFT('2-1 采购订单物料明细表报表导出'!$K:$K,7)=F$1)*('2-1 采购订单物料明细表报表导出'!$D:$D=$A821),'2-1 采购订单物料明细表报表导出'!$H:$H,0))</f>
        <v>0</v>
      </c>
      <c r="G821" s="46" cm="1">
        <f t="array" ref="G821">SUM(IF((LEFT('2-1 采购订单物料明细表报表导出'!$K:$K,7)=G$1)*('2-1 采购订单物料明细表报表导出'!$D:$D=$A821),'2-1 采购订单物料明细表报表导出'!$H:$H,0))</f>
        <v>0</v>
      </c>
      <c r="H821" s="46" cm="1">
        <f t="array" ref="H821">SUM(IF((LEFT('2-1 采购订单物料明细表报表导出'!$K:$K,7)=H$1)*('2-1 采购订单物料明细表报表导出'!$D:$D=$A821),'2-1 采购订单物料明细表报表导出'!$H:$H,0))</f>
        <v>0</v>
      </c>
      <c r="I821" s="46" cm="1">
        <f t="array" ref="I821">SUM(IF((LEFT('2-1 采购订单物料明细表报表导出'!$K:$K,7)=I$1)*('2-1 采购订单物料明细表报表导出'!$D:$D=$A821),'2-1 采购订单物料明细表报表导出'!$H:$H,0))</f>
        <v>0</v>
      </c>
      <c r="J821" s="46" cm="1">
        <f t="array" ref="J821">SUM(IF((LEFT('2-1 采购订单物料明细表报表导出'!$K:$K,7)=J$1)*('2-1 采购订单物料明细表报表导出'!$D:$D=$A821),'2-1 采购订单物料明细表报表导出'!$H:$H,0))</f>
        <v>0</v>
      </c>
      <c r="K821" s="46" cm="1">
        <f t="array" ref="K821">SUM(IF((LEFT('2-1 采购订单物料明细表报表导出'!$K:$K,7)=K$1)*('2-1 采购订单物料明细表报表导出'!$D:$D=$A821),'2-1 采购订单物料明细表报表导出'!$H:$H,0))</f>
        <v>0</v>
      </c>
      <c r="L821" s="46" cm="1">
        <f t="array" ref="L821">SUM(IF((LEFT('2-1 采购订单物料明细表报表导出'!$K:$K,7)=L$1)*('2-1 采购订单物料明细表报表导出'!$D:$D=$A821),'2-1 采购订单物料明细表报表导出'!$H:$H,0))</f>
        <v>0</v>
      </c>
      <c r="M821" s="46" cm="1">
        <f t="array" ref="M821">SUM(IF((LEFT('2-1 采购订单物料明细表报表导出'!$K:$K,7)=M$1)*('2-1 采购订单物料明细表报表导出'!$D:$D=$A821),'2-1 采购订单物料明细表报表导出'!$H:$H,0))</f>
        <v>0</v>
      </c>
      <c r="N821" s="46" cm="1">
        <f t="array" ref="N821">SUM(IF((LEFT('2-1 采购订单物料明细表报表导出'!$K:$K,7)=N$1)*('2-1 采购订单物料明细表报表导出'!$D:$D=$A821),'2-1 采购订单物料明细表报表导出'!$H:$H,0))</f>
        <v>0</v>
      </c>
      <c r="O821" s="46" cm="1">
        <f t="array" ref="O821">SUM(IF((LEFT('2-1 采购订单物料明细表报表导出'!$K:$K,7)=O$1)*('2-1 采购订单物料明细表报表导出'!$D:$D=$A821),'2-1 采购订单物料明细表报表导出'!$H:$H,0))</f>
        <v>0</v>
      </c>
    </row>
    <row r="822" ht="16.5" spans="1:15">
      <c r="A822" s="38" t="s">
        <v>4221</v>
      </c>
      <c r="B822" s="50" t="s">
        <v>1921</v>
      </c>
      <c r="C822" s="51" t="s">
        <v>1922</v>
      </c>
      <c r="D822" s="46" cm="1">
        <f t="array" ref="D822">SUM(IF((LEFT('2-1 采购订单物料明细表报表导出'!$K:$K,7)=D$1)*('2-1 采购订单物料明细表报表导出'!$D:$D=$A822),'2-1 采购订单物料明细表报表导出'!$H:$H,0))</f>
        <v>0</v>
      </c>
      <c r="E822" s="46" cm="1">
        <f t="array" ref="E822">SUM(IF((LEFT('2-1 采购订单物料明细表报表导出'!$K:$K,7)=E$1)*('2-1 采购订单物料明细表报表导出'!$D:$D=$A822),'2-1 采购订单物料明细表报表导出'!$H:$H,0))</f>
        <v>0</v>
      </c>
      <c r="F822" s="46" cm="1">
        <f t="array" ref="F822">SUM(IF((LEFT('2-1 采购订单物料明细表报表导出'!$K:$K,7)=F$1)*('2-1 采购订单物料明细表报表导出'!$D:$D=$A822),'2-1 采购订单物料明细表报表导出'!$H:$H,0))</f>
        <v>0</v>
      </c>
      <c r="G822" s="46" cm="1">
        <f t="array" ref="G822">SUM(IF((LEFT('2-1 采购订单物料明细表报表导出'!$K:$K,7)=G$1)*('2-1 采购订单物料明细表报表导出'!$D:$D=$A822),'2-1 采购订单物料明细表报表导出'!$H:$H,0))</f>
        <v>0</v>
      </c>
      <c r="H822" s="46" cm="1">
        <f t="array" ref="H822">SUM(IF((LEFT('2-1 采购订单物料明细表报表导出'!$K:$K,7)=H$1)*('2-1 采购订单物料明细表报表导出'!$D:$D=$A822),'2-1 采购订单物料明细表报表导出'!$H:$H,0))</f>
        <v>0</v>
      </c>
      <c r="I822" s="46" cm="1">
        <f t="array" ref="I822">SUM(IF((LEFT('2-1 采购订单物料明细表报表导出'!$K:$K,7)=I$1)*('2-1 采购订单物料明细表报表导出'!$D:$D=$A822),'2-1 采购订单物料明细表报表导出'!$H:$H,0))</f>
        <v>0</v>
      </c>
      <c r="J822" s="46" cm="1">
        <f t="array" ref="J822">SUM(IF((LEFT('2-1 采购订单物料明细表报表导出'!$K:$K,7)=J$1)*('2-1 采购订单物料明细表报表导出'!$D:$D=$A822),'2-1 采购订单物料明细表报表导出'!$H:$H,0))</f>
        <v>0</v>
      </c>
      <c r="K822" s="46" cm="1">
        <f t="array" ref="K822">SUM(IF((LEFT('2-1 采购订单物料明细表报表导出'!$K:$K,7)=K$1)*('2-1 采购订单物料明细表报表导出'!$D:$D=$A822),'2-1 采购订单物料明细表报表导出'!$H:$H,0))</f>
        <v>0</v>
      </c>
      <c r="L822" s="46" cm="1">
        <f t="array" ref="L822">SUM(IF((LEFT('2-1 采购订单物料明细表报表导出'!$K:$K,7)=L$1)*('2-1 采购订单物料明细表报表导出'!$D:$D=$A822),'2-1 采购订单物料明细表报表导出'!$H:$H,0))</f>
        <v>0</v>
      </c>
      <c r="M822" s="46" cm="1">
        <f t="array" ref="M822">SUM(IF((LEFT('2-1 采购订单物料明细表报表导出'!$K:$K,7)=M$1)*('2-1 采购订单物料明细表报表导出'!$D:$D=$A822),'2-1 采购订单物料明细表报表导出'!$H:$H,0))</f>
        <v>0</v>
      </c>
      <c r="N822" s="46" cm="1">
        <f t="array" ref="N822">SUM(IF((LEFT('2-1 采购订单物料明细表报表导出'!$K:$K,7)=N$1)*('2-1 采购订单物料明细表报表导出'!$D:$D=$A822),'2-1 采购订单物料明细表报表导出'!$H:$H,0))</f>
        <v>0</v>
      </c>
      <c r="O822" s="46" cm="1">
        <f t="array" ref="O822">SUM(IF((LEFT('2-1 采购订单物料明细表报表导出'!$K:$K,7)=O$1)*('2-1 采购订单物料明细表报表导出'!$D:$D=$A822),'2-1 采购订单物料明细表报表导出'!$H:$H,0))</f>
        <v>0</v>
      </c>
    </row>
    <row r="823" ht="16.5" spans="1:15">
      <c r="A823" s="38" t="s">
        <v>4222</v>
      </c>
      <c r="B823" s="50" t="s">
        <v>1921</v>
      </c>
      <c r="C823" s="51" t="s">
        <v>1922</v>
      </c>
      <c r="D823" s="46" cm="1">
        <f t="array" ref="D823">SUM(IF((LEFT('2-1 采购订单物料明细表报表导出'!$K:$K,7)=D$1)*('2-1 采购订单物料明细表报表导出'!$D:$D=$A823),'2-1 采购订单物料明细表报表导出'!$H:$H,0))</f>
        <v>0</v>
      </c>
      <c r="E823" s="46" cm="1">
        <f t="array" ref="E823">SUM(IF((LEFT('2-1 采购订单物料明细表报表导出'!$K:$K,7)=E$1)*('2-1 采购订单物料明细表报表导出'!$D:$D=$A823),'2-1 采购订单物料明细表报表导出'!$H:$H,0))</f>
        <v>0</v>
      </c>
      <c r="F823" s="46" cm="1">
        <f t="array" ref="F823">SUM(IF((LEFT('2-1 采购订单物料明细表报表导出'!$K:$K,7)=F$1)*('2-1 采购订单物料明细表报表导出'!$D:$D=$A823),'2-1 采购订单物料明细表报表导出'!$H:$H,0))</f>
        <v>0</v>
      </c>
      <c r="G823" s="46" cm="1">
        <f t="array" ref="G823">SUM(IF((LEFT('2-1 采购订单物料明细表报表导出'!$K:$K,7)=G$1)*('2-1 采购订单物料明细表报表导出'!$D:$D=$A823),'2-1 采购订单物料明细表报表导出'!$H:$H,0))</f>
        <v>0</v>
      </c>
      <c r="H823" s="46" cm="1">
        <f t="array" ref="H823">SUM(IF((LEFT('2-1 采购订单物料明细表报表导出'!$K:$K,7)=H$1)*('2-1 采购订单物料明细表报表导出'!$D:$D=$A823),'2-1 采购订单物料明细表报表导出'!$H:$H,0))</f>
        <v>0</v>
      </c>
      <c r="I823" s="46" cm="1">
        <f t="array" ref="I823">SUM(IF((LEFT('2-1 采购订单物料明细表报表导出'!$K:$K,7)=I$1)*('2-1 采购订单物料明细表报表导出'!$D:$D=$A823),'2-1 采购订单物料明细表报表导出'!$H:$H,0))</f>
        <v>0</v>
      </c>
      <c r="J823" s="46" cm="1">
        <f t="array" ref="J823">SUM(IF((LEFT('2-1 采购订单物料明细表报表导出'!$K:$K,7)=J$1)*('2-1 采购订单物料明细表报表导出'!$D:$D=$A823),'2-1 采购订单物料明细表报表导出'!$H:$H,0))</f>
        <v>0</v>
      </c>
      <c r="K823" s="46" cm="1">
        <f t="array" ref="K823">SUM(IF((LEFT('2-1 采购订单物料明细表报表导出'!$K:$K,7)=K$1)*('2-1 采购订单物料明细表报表导出'!$D:$D=$A823),'2-1 采购订单物料明细表报表导出'!$H:$H,0))</f>
        <v>0</v>
      </c>
      <c r="L823" s="46" cm="1">
        <f t="array" ref="L823">SUM(IF((LEFT('2-1 采购订单物料明细表报表导出'!$K:$K,7)=L$1)*('2-1 采购订单物料明细表报表导出'!$D:$D=$A823),'2-1 采购订单物料明细表报表导出'!$H:$H,0))</f>
        <v>0</v>
      </c>
      <c r="M823" s="46" cm="1">
        <f t="array" ref="M823">SUM(IF((LEFT('2-1 采购订单物料明细表报表导出'!$K:$K,7)=M$1)*('2-1 采购订单物料明细表报表导出'!$D:$D=$A823),'2-1 采购订单物料明细表报表导出'!$H:$H,0))</f>
        <v>0</v>
      </c>
      <c r="N823" s="46" cm="1">
        <f t="array" ref="N823">SUM(IF((LEFT('2-1 采购订单物料明细表报表导出'!$K:$K,7)=N$1)*('2-1 采购订单物料明细表报表导出'!$D:$D=$A823),'2-1 采购订单物料明细表报表导出'!$H:$H,0))</f>
        <v>0</v>
      </c>
      <c r="O823" s="46" cm="1">
        <f t="array" ref="O823">SUM(IF((LEFT('2-1 采购订单物料明细表报表导出'!$K:$K,7)=O$1)*('2-1 采购订单物料明细表报表导出'!$D:$D=$A823),'2-1 采购订单物料明细表报表导出'!$H:$H,0))</f>
        <v>0</v>
      </c>
    </row>
    <row r="824" ht="16.5" spans="1:15">
      <c r="A824" s="38" t="s">
        <v>4223</v>
      </c>
      <c r="B824" s="50" t="s">
        <v>1921</v>
      </c>
      <c r="C824" s="51" t="s">
        <v>1922</v>
      </c>
      <c r="D824" s="46" cm="1">
        <f t="array" ref="D824">SUM(IF((LEFT('2-1 采购订单物料明细表报表导出'!$K:$K,7)=D$1)*('2-1 采购订单物料明细表报表导出'!$D:$D=$A824),'2-1 采购订单物料明细表报表导出'!$H:$H,0))</f>
        <v>0</v>
      </c>
      <c r="E824" s="46" cm="1">
        <f t="array" ref="E824">SUM(IF((LEFT('2-1 采购订单物料明细表报表导出'!$K:$K,7)=E$1)*('2-1 采购订单物料明细表报表导出'!$D:$D=$A824),'2-1 采购订单物料明细表报表导出'!$H:$H,0))</f>
        <v>0</v>
      </c>
      <c r="F824" s="46" cm="1">
        <f t="array" ref="F824">SUM(IF((LEFT('2-1 采购订单物料明细表报表导出'!$K:$K,7)=F$1)*('2-1 采购订单物料明细表报表导出'!$D:$D=$A824),'2-1 采购订单物料明细表报表导出'!$H:$H,0))</f>
        <v>0</v>
      </c>
      <c r="G824" s="46" cm="1">
        <f t="array" ref="G824">SUM(IF((LEFT('2-1 采购订单物料明细表报表导出'!$K:$K,7)=G$1)*('2-1 采购订单物料明细表报表导出'!$D:$D=$A824),'2-1 采购订单物料明细表报表导出'!$H:$H,0))</f>
        <v>0</v>
      </c>
      <c r="H824" s="46" cm="1">
        <f t="array" ref="H824">SUM(IF((LEFT('2-1 采购订单物料明细表报表导出'!$K:$K,7)=H$1)*('2-1 采购订单物料明细表报表导出'!$D:$D=$A824),'2-1 采购订单物料明细表报表导出'!$H:$H,0))</f>
        <v>0</v>
      </c>
      <c r="I824" s="46" cm="1">
        <f t="array" ref="I824">SUM(IF((LEFT('2-1 采购订单物料明细表报表导出'!$K:$K,7)=I$1)*('2-1 采购订单物料明细表报表导出'!$D:$D=$A824),'2-1 采购订单物料明细表报表导出'!$H:$H,0))</f>
        <v>0</v>
      </c>
      <c r="J824" s="46" cm="1">
        <f t="array" ref="J824">SUM(IF((LEFT('2-1 采购订单物料明细表报表导出'!$K:$K,7)=J$1)*('2-1 采购订单物料明细表报表导出'!$D:$D=$A824),'2-1 采购订单物料明细表报表导出'!$H:$H,0))</f>
        <v>0</v>
      </c>
      <c r="K824" s="46" cm="1">
        <f t="array" ref="K824">SUM(IF((LEFT('2-1 采购订单物料明细表报表导出'!$K:$K,7)=K$1)*('2-1 采购订单物料明细表报表导出'!$D:$D=$A824),'2-1 采购订单物料明细表报表导出'!$H:$H,0))</f>
        <v>0</v>
      </c>
      <c r="L824" s="46" cm="1">
        <f t="array" ref="L824">SUM(IF((LEFT('2-1 采购订单物料明细表报表导出'!$K:$K,7)=L$1)*('2-1 采购订单物料明细表报表导出'!$D:$D=$A824),'2-1 采购订单物料明细表报表导出'!$H:$H,0))</f>
        <v>0</v>
      </c>
      <c r="M824" s="46" cm="1">
        <f t="array" ref="M824">SUM(IF((LEFT('2-1 采购订单物料明细表报表导出'!$K:$K,7)=M$1)*('2-1 采购订单物料明细表报表导出'!$D:$D=$A824),'2-1 采购订单物料明细表报表导出'!$H:$H,0))</f>
        <v>0</v>
      </c>
      <c r="N824" s="46" cm="1">
        <f t="array" ref="N824">SUM(IF((LEFT('2-1 采购订单物料明细表报表导出'!$K:$K,7)=N$1)*('2-1 采购订单物料明细表报表导出'!$D:$D=$A824),'2-1 采购订单物料明细表报表导出'!$H:$H,0))</f>
        <v>0</v>
      </c>
      <c r="O824" s="46" cm="1">
        <f t="array" ref="O824">SUM(IF((LEFT('2-1 采购订单物料明细表报表导出'!$K:$K,7)=O$1)*('2-1 采购订单物料明细表报表导出'!$D:$D=$A824),'2-1 采购订单物料明细表报表导出'!$H:$H,0))</f>
        <v>0</v>
      </c>
    </row>
    <row r="825" ht="16.5" spans="1:15">
      <c r="A825" s="38" t="s">
        <v>4224</v>
      </c>
      <c r="B825" s="50" t="s">
        <v>1921</v>
      </c>
      <c r="C825" s="51" t="s">
        <v>1922</v>
      </c>
      <c r="D825" s="46" cm="1">
        <f t="array" ref="D825">SUM(IF((LEFT('2-1 采购订单物料明细表报表导出'!$K:$K,7)=D$1)*('2-1 采购订单物料明细表报表导出'!$D:$D=$A825),'2-1 采购订单物料明细表报表导出'!$H:$H,0))</f>
        <v>0</v>
      </c>
      <c r="E825" s="46" cm="1">
        <f t="array" ref="E825">SUM(IF((LEFT('2-1 采购订单物料明细表报表导出'!$K:$K,7)=E$1)*('2-1 采购订单物料明细表报表导出'!$D:$D=$A825),'2-1 采购订单物料明细表报表导出'!$H:$H,0))</f>
        <v>0</v>
      </c>
      <c r="F825" s="46" cm="1">
        <f t="array" ref="F825">SUM(IF((LEFT('2-1 采购订单物料明细表报表导出'!$K:$K,7)=F$1)*('2-1 采购订单物料明细表报表导出'!$D:$D=$A825),'2-1 采购订单物料明细表报表导出'!$H:$H,0))</f>
        <v>0</v>
      </c>
      <c r="G825" s="46" cm="1">
        <f t="array" ref="G825">SUM(IF((LEFT('2-1 采购订单物料明细表报表导出'!$K:$K,7)=G$1)*('2-1 采购订单物料明细表报表导出'!$D:$D=$A825),'2-1 采购订单物料明细表报表导出'!$H:$H,0))</f>
        <v>0</v>
      </c>
      <c r="H825" s="46" cm="1">
        <f t="array" ref="H825">SUM(IF((LEFT('2-1 采购订单物料明细表报表导出'!$K:$K,7)=H$1)*('2-1 采购订单物料明细表报表导出'!$D:$D=$A825),'2-1 采购订单物料明细表报表导出'!$H:$H,0))</f>
        <v>0</v>
      </c>
      <c r="I825" s="46" cm="1">
        <f t="array" ref="I825">SUM(IF((LEFT('2-1 采购订单物料明细表报表导出'!$K:$K,7)=I$1)*('2-1 采购订单物料明细表报表导出'!$D:$D=$A825),'2-1 采购订单物料明细表报表导出'!$H:$H,0))</f>
        <v>0</v>
      </c>
      <c r="J825" s="46" cm="1">
        <f t="array" ref="J825">SUM(IF((LEFT('2-1 采购订单物料明细表报表导出'!$K:$K,7)=J$1)*('2-1 采购订单物料明细表报表导出'!$D:$D=$A825),'2-1 采购订单物料明细表报表导出'!$H:$H,0))</f>
        <v>0</v>
      </c>
      <c r="K825" s="46" cm="1">
        <f t="array" ref="K825">SUM(IF((LEFT('2-1 采购订单物料明细表报表导出'!$K:$K,7)=K$1)*('2-1 采购订单物料明细表报表导出'!$D:$D=$A825),'2-1 采购订单物料明细表报表导出'!$H:$H,0))</f>
        <v>0</v>
      </c>
      <c r="L825" s="46" cm="1">
        <f t="array" ref="L825">SUM(IF((LEFT('2-1 采购订单物料明细表报表导出'!$K:$K,7)=L$1)*('2-1 采购订单物料明细表报表导出'!$D:$D=$A825),'2-1 采购订单物料明细表报表导出'!$H:$H,0))</f>
        <v>0</v>
      </c>
      <c r="M825" s="46" cm="1">
        <f t="array" ref="M825">SUM(IF((LEFT('2-1 采购订单物料明细表报表导出'!$K:$K,7)=M$1)*('2-1 采购订单物料明细表报表导出'!$D:$D=$A825),'2-1 采购订单物料明细表报表导出'!$H:$H,0))</f>
        <v>0</v>
      </c>
      <c r="N825" s="46" cm="1">
        <f t="array" ref="N825">SUM(IF((LEFT('2-1 采购订单物料明细表报表导出'!$K:$K,7)=N$1)*('2-1 采购订单物料明细表报表导出'!$D:$D=$A825),'2-1 采购订单物料明细表报表导出'!$H:$H,0))</f>
        <v>0</v>
      </c>
      <c r="O825" s="46" cm="1">
        <f t="array" ref="O825">SUM(IF((LEFT('2-1 采购订单物料明细表报表导出'!$K:$K,7)=O$1)*('2-1 采购订单物料明细表报表导出'!$D:$D=$A825),'2-1 采购订单物料明细表报表导出'!$H:$H,0))</f>
        <v>0</v>
      </c>
    </row>
    <row r="826" ht="16.5" spans="1:15">
      <c r="A826" s="38" t="s">
        <v>4225</v>
      </c>
      <c r="B826" s="50" t="s">
        <v>1921</v>
      </c>
      <c r="C826" s="51" t="s">
        <v>1922</v>
      </c>
      <c r="D826" s="46" cm="1">
        <f t="array" ref="D826">SUM(IF((LEFT('2-1 采购订单物料明细表报表导出'!$K:$K,7)=D$1)*('2-1 采购订单物料明细表报表导出'!$D:$D=$A826),'2-1 采购订单物料明细表报表导出'!$H:$H,0))</f>
        <v>0</v>
      </c>
      <c r="E826" s="46" cm="1">
        <f t="array" ref="E826">SUM(IF((LEFT('2-1 采购订单物料明细表报表导出'!$K:$K,7)=E$1)*('2-1 采购订单物料明细表报表导出'!$D:$D=$A826),'2-1 采购订单物料明细表报表导出'!$H:$H,0))</f>
        <v>0</v>
      </c>
      <c r="F826" s="46" cm="1">
        <f t="array" ref="F826">SUM(IF((LEFT('2-1 采购订单物料明细表报表导出'!$K:$K,7)=F$1)*('2-1 采购订单物料明细表报表导出'!$D:$D=$A826),'2-1 采购订单物料明细表报表导出'!$H:$H,0))</f>
        <v>0</v>
      </c>
      <c r="G826" s="46" cm="1">
        <f t="array" ref="G826">SUM(IF((LEFT('2-1 采购订单物料明细表报表导出'!$K:$K,7)=G$1)*('2-1 采购订单物料明细表报表导出'!$D:$D=$A826),'2-1 采购订单物料明细表报表导出'!$H:$H,0))</f>
        <v>0</v>
      </c>
      <c r="H826" s="46" cm="1">
        <f t="array" ref="H826">SUM(IF((LEFT('2-1 采购订单物料明细表报表导出'!$K:$K,7)=H$1)*('2-1 采购订单物料明细表报表导出'!$D:$D=$A826),'2-1 采购订单物料明细表报表导出'!$H:$H,0))</f>
        <v>0</v>
      </c>
      <c r="I826" s="46" cm="1">
        <f t="array" ref="I826">SUM(IF((LEFT('2-1 采购订单物料明细表报表导出'!$K:$K,7)=I$1)*('2-1 采购订单物料明细表报表导出'!$D:$D=$A826),'2-1 采购订单物料明细表报表导出'!$H:$H,0))</f>
        <v>0</v>
      </c>
      <c r="J826" s="46" cm="1">
        <f t="array" ref="J826">SUM(IF((LEFT('2-1 采购订单物料明细表报表导出'!$K:$K,7)=J$1)*('2-1 采购订单物料明细表报表导出'!$D:$D=$A826),'2-1 采购订单物料明细表报表导出'!$H:$H,0))</f>
        <v>0</v>
      </c>
      <c r="K826" s="46" cm="1">
        <f t="array" ref="K826">SUM(IF((LEFT('2-1 采购订单物料明细表报表导出'!$K:$K,7)=K$1)*('2-1 采购订单物料明细表报表导出'!$D:$D=$A826),'2-1 采购订单物料明细表报表导出'!$H:$H,0))</f>
        <v>0</v>
      </c>
      <c r="L826" s="46" cm="1">
        <f t="array" ref="L826">SUM(IF((LEFT('2-1 采购订单物料明细表报表导出'!$K:$K,7)=L$1)*('2-1 采购订单物料明细表报表导出'!$D:$D=$A826),'2-1 采购订单物料明细表报表导出'!$H:$H,0))</f>
        <v>0</v>
      </c>
      <c r="M826" s="46" cm="1">
        <f t="array" ref="M826">SUM(IF((LEFT('2-1 采购订单物料明细表报表导出'!$K:$K,7)=M$1)*('2-1 采购订单物料明细表报表导出'!$D:$D=$A826),'2-1 采购订单物料明细表报表导出'!$H:$H,0))</f>
        <v>0</v>
      </c>
      <c r="N826" s="46" cm="1">
        <f t="array" ref="N826">SUM(IF((LEFT('2-1 采购订单物料明细表报表导出'!$K:$K,7)=N$1)*('2-1 采购订单物料明细表报表导出'!$D:$D=$A826),'2-1 采购订单物料明细表报表导出'!$H:$H,0))</f>
        <v>0</v>
      </c>
      <c r="O826" s="46" cm="1">
        <f t="array" ref="O826">SUM(IF((LEFT('2-1 采购订单物料明细表报表导出'!$K:$K,7)=O$1)*('2-1 采购订单物料明细表报表导出'!$D:$D=$A826),'2-1 采购订单物料明细表报表导出'!$H:$H,0))</f>
        <v>0</v>
      </c>
    </row>
    <row r="827" ht="16.5" spans="1:15">
      <c r="A827" s="38" t="s">
        <v>4226</v>
      </c>
      <c r="B827" s="50" t="s">
        <v>1921</v>
      </c>
      <c r="C827" s="51" t="s">
        <v>1922</v>
      </c>
      <c r="D827" s="46" cm="1">
        <f t="array" ref="D827">SUM(IF((LEFT('2-1 采购订单物料明细表报表导出'!$K:$K,7)=D$1)*('2-1 采购订单物料明细表报表导出'!$D:$D=$A827),'2-1 采购订单物料明细表报表导出'!$H:$H,0))</f>
        <v>0</v>
      </c>
      <c r="E827" s="46" cm="1">
        <f t="array" ref="E827">SUM(IF((LEFT('2-1 采购订单物料明细表报表导出'!$K:$K,7)=E$1)*('2-1 采购订单物料明细表报表导出'!$D:$D=$A827),'2-1 采购订单物料明细表报表导出'!$H:$H,0))</f>
        <v>0</v>
      </c>
      <c r="F827" s="46" cm="1">
        <f t="array" ref="F827">SUM(IF((LEFT('2-1 采购订单物料明细表报表导出'!$K:$K,7)=F$1)*('2-1 采购订单物料明细表报表导出'!$D:$D=$A827),'2-1 采购订单物料明细表报表导出'!$H:$H,0))</f>
        <v>0</v>
      </c>
      <c r="G827" s="46" cm="1">
        <f t="array" ref="G827">SUM(IF((LEFT('2-1 采购订单物料明细表报表导出'!$K:$K,7)=G$1)*('2-1 采购订单物料明细表报表导出'!$D:$D=$A827),'2-1 采购订单物料明细表报表导出'!$H:$H,0))</f>
        <v>0</v>
      </c>
      <c r="H827" s="46" cm="1">
        <f t="array" ref="H827">SUM(IF((LEFT('2-1 采购订单物料明细表报表导出'!$K:$K,7)=H$1)*('2-1 采购订单物料明细表报表导出'!$D:$D=$A827),'2-1 采购订单物料明细表报表导出'!$H:$H,0))</f>
        <v>0</v>
      </c>
      <c r="I827" s="46" cm="1">
        <f t="array" ref="I827">SUM(IF((LEFT('2-1 采购订单物料明细表报表导出'!$K:$K,7)=I$1)*('2-1 采购订单物料明细表报表导出'!$D:$D=$A827),'2-1 采购订单物料明细表报表导出'!$H:$H,0))</f>
        <v>0</v>
      </c>
      <c r="J827" s="46" cm="1">
        <f t="array" ref="J827">SUM(IF((LEFT('2-1 采购订单物料明细表报表导出'!$K:$K,7)=J$1)*('2-1 采购订单物料明细表报表导出'!$D:$D=$A827),'2-1 采购订单物料明细表报表导出'!$H:$H,0))</f>
        <v>0</v>
      </c>
      <c r="K827" s="46" cm="1">
        <f t="array" ref="K827">SUM(IF((LEFT('2-1 采购订单物料明细表报表导出'!$K:$K,7)=K$1)*('2-1 采购订单物料明细表报表导出'!$D:$D=$A827),'2-1 采购订单物料明细表报表导出'!$H:$H,0))</f>
        <v>0</v>
      </c>
      <c r="L827" s="46" cm="1">
        <f t="array" ref="L827">SUM(IF((LEFT('2-1 采购订单物料明细表报表导出'!$K:$K,7)=L$1)*('2-1 采购订单物料明细表报表导出'!$D:$D=$A827),'2-1 采购订单物料明细表报表导出'!$H:$H,0))</f>
        <v>0</v>
      </c>
      <c r="M827" s="46" cm="1">
        <f t="array" ref="M827">SUM(IF((LEFT('2-1 采购订单物料明细表报表导出'!$K:$K,7)=M$1)*('2-1 采购订单物料明细表报表导出'!$D:$D=$A827),'2-1 采购订单物料明细表报表导出'!$H:$H,0))</f>
        <v>0</v>
      </c>
      <c r="N827" s="46" cm="1">
        <f t="array" ref="N827">SUM(IF((LEFT('2-1 采购订单物料明细表报表导出'!$K:$K,7)=N$1)*('2-1 采购订单物料明细表报表导出'!$D:$D=$A827),'2-1 采购订单物料明细表报表导出'!$H:$H,0))</f>
        <v>0</v>
      </c>
      <c r="O827" s="46" cm="1">
        <f t="array" ref="O827">SUM(IF((LEFT('2-1 采购订单物料明细表报表导出'!$K:$K,7)=O$1)*('2-1 采购订单物料明细表报表导出'!$D:$D=$A827),'2-1 采购订单物料明细表报表导出'!$H:$H,0))</f>
        <v>0</v>
      </c>
    </row>
    <row r="828" ht="16.5" spans="1:15">
      <c r="A828" s="38" t="s">
        <v>4227</v>
      </c>
      <c r="B828" s="50" t="s">
        <v>1921</v>
      </c>
      <c r="C828" s="51" t="s">
        <v>1922</v>
      </c>
      <c r="D828" s="46" cm="1">
        <f t="array" ref="D828">SUM(IF((LEFT('2-1 采购订单物料明细表报表导出'!$K:$K,7)=D$1)*('2-1 采购订单物料明细表报表导出'!$D:$D=$A828),'2-1 采购订单物料明细表报表导出'!$H:$H,0))</f>
        <v>0</v>
      </c>
      <c r="E828" s="46" cm="1">
        <f t="array" ref="E828">SUM(IF((LEFT('2-1 采购订单物料明细表报表导出'!$K:$K,7)=E$1)*('2-1 采购订单物料明细表报表导出'!$D:$D=$A828),'2-1 采购订单物料明细表报表导出'!$H:$H,0))</f>
        <v>0</v>
      </c>
      <c r="F828" s="46" cm="1">
        <f t="array" ref="F828">SUM(IF((LEFT('2-1 采购订单物料明细表报表导出'!$K:$K,7)=F$1)*('2-1 采购订单物料明细表报表导出'!$D:$D=$A828),'2-1 采购订单物料明细表报表导出'!$H:$H,0))</f>
        <v>0</v>
      </c>
      <c r="G828" s="46" cm="1">
        <f t="array" ref="G828">SUM(IF((LEFT('2-1 采购订单物料明细表报表导出'!$K:$K,7)=G$1)*('2-1 采购订单物料明细表报表导出'!$D:$D=$A828),'2-1 采购订单物料明细表报表导出'!$H:$H,0))</f>
        <v>0</v>
      </c>
      <c r="H828" s="46" cm="1">
        <f t="array" ref="H828">SUM(IF((LEFT('2-1 采购订单物料明细表报表导出'!$K:$K,7)=H$1)*('2-1 采购订单物料明细表报表导出'!$D:$D=$A828),'2-1 采购订单物料明细表报表导出'!$H:$H,0))</f>
        <v>0</v>
      </c>
      <c r="I828" s="46" cm="1">
        <f t="array" ref="I828">SUM(IF((LEFT('2-1 采购订单物料明细表报表导出'!$K:$K,7)=I$1)*('2-1 采购订单物料明细表报表导出'!$D:$D=$A828),'2-1 采购订单物料明细表报表导出'!$H:$H,0))</f>
        <v>0</v>
      </c>
      <c r="J828" s="46" cm="1">
        <f t="array" ref="J828">SUM(IF((LEFT('2-1 采购订单物料明细表报表导出'!$K:$K,7)=J$1)*('2-1 采购订单物料明细表报表导出'!$D:$D=$A828),'2-1 采购订单物料明细表报表导出'!$H:$H,0))</f>
        <v>0</v>
      </c>
      <c r="K828" s="46" cm="1">
        <f t="array" ref="K828">SUM(IF((LEFT('2-1 采购订单物料明细表报表导出'!$K:$K,7)=K$1)*('2-1 采购订单物料明细表报表导出'!$D:$D=$A828),'2-1 采购订单物料明细表报表导出'!$H:$H,0))</f>
        <v>0</v>
      </c>
      <c r="L828" s="46" cm="1">
        <f t="array" ref="L828">SUM(IF((LEFT('2-1 采购订单物料明细表报表导出'!$K:$K,7)=L$1)*('2-1 采购订单物料明细表报表导出'!$D:$D=$A828),'2-1 采购订单物料明细表报表导出'!$H:$H,0))</f>
        <v>0</v>
      </c>
      <c r="M828" s="46" cm="1">
        <f t="array" ref="M828">SUM(IF((LEFT('2-1 采购订单物料明细表报表导出'!$K:$K,7)=M$1)*('2-1 采购订单物料明细表报表导出'!$D:$D=$A828),'2-1 采购订单物料明细表报表导出'!$H:$H,0))</f>
        <v>0</v>
      </c>
      <c r="N828" s="46" cm="1">
        <f t="array" ref="N828">SUM(IF((LEFT('2-1 采购订单物料明细表报表导出'!$K:$K,7)=N$1)*('2-1 采购订单物料明细表报表导出'!$D:$D=$A828),'2-1 采购订单物料明细表报表导出'!$H:$H,0))</f>
        <v>0</v>
      </c>
      <c r="O828" s="46" cm="1">
        <f t="array" ref="O828">SUM(IF((LEFT('2-1 采购订单物料明细表报表导出'!$K:$K,7)=O$1)*('2-1 采购订单物料明细表报表导出'!$D:$D=$A828),'2-1 采购订单物料明细表报表导出'!$H:$H,0))</f>
        <v>0</v>
      </c>
    </row>
    <row r="829" ht="16.5" spans="1:15">
      <c r="A829" s="38" t="s">
        <v>4228</v>
      </c>
      <c r="B829" s="50" t="s">
        <v>1921</v>
      </c>
      <c r="C829" s="51" t="s">
        <v>1922</v>
      </c>
      <c r="D829" s="46" cm="1">
        <f t="array" ref="D829">SUM(IF((LEFT('2-1 采购订单物料明细表报表导出'!$K:$K,7)=D$1)*('2-1 采购订单物料明细表报表导出'!$D:$D=$A829),'2-1 采购订单物料明细表报表导出'!$H:$H,0))</f>
        <v>0</v>
      </c>
      <c r="E829" s="46" cm="1">
        <f t="array" ref="E829">SUM(IF((LEFT('2-1 采购订单物料明细表报表导出'!$K:$K,7)=E$1)*('2-1 采购订单物料明细表报表导出'!$D:$D=$A829),'2-1 采购订单物料明细表报表导出'!$H:$H,0))</f>
        <v>0</v>
      </c>
      <c r="F829" s="46" cm="1">
        <f t="array" ref="F829">SUM(IF((LEFT('2-1 采购订单物料明细表报表导出'!$K:$K,7)=F$1)*('2-1 采购订单物料明细表报表导出'!$D:$D=$A829),'2-1 采购订单物料明细表报表导出'!$H:$H,0))</f>
        <v>0</v>
      </c>
      <c r="G829" s="46" cm="1">
        <f t="array" ref="G829">SUM(IF((LEFT('2-1 采购订单物料明细表报表导出'!$K:$K,7)=G$1)*('2-1 采购订单物料明细表报表导出'!$D:$D=$A829),'2-1 采购订单物料明细表报表导出'!$H:$H,0))</f>
        <v>0</v>
      </c>
      <c r="H829" s="46" cm="1">
        <f t="array" ref="H829">SUM(IF((LEFT('2-1 采购订单物料明细表报表导出'!$K:$K,7)=H$1)*('2-1 采购订单物料明细表报表导出'!$D:$D=$A829),'2-1 采购订单物料明细表报表导出'!$H:$H,0))</f>
        <v>0</v>
      </c>
      <c r="I829" s="46" cm="1">
        <f t="array" ref="I829">SUM(IF((LEFT('2-1 采购订单物料明细表报表导出'!$K:$K,7)=I$1)*('2-1 采购订单物料明细表报表导出'!$D:$D=$A829),'2-1 采购订单物料明细表报表导出'!$H:$H,0))</f>
        <v>0</v>
      </c>
      <c r="J829" s="46" cm="1">
        <f t="array" ref="J829">SUM(IF((LEFT('2-1 采购订单物料明细表报表导出'!$K:$K,7)=J$1)*('2-1 采购订单物料明细表报表导出'!$D:$D=$A829),'2-1 采购订单物料明细表报表导出'!$H:$H,0))</f>
        <v>0</v>
      </c>
      <c r="K829" s="46" cm="1">
        <f t="array" ref="K829">SUM(IF((LEFT('2-1 采购订单物料明细表报表导出'!$K:$K,7)=K$1)*('2-1 采购订单物料明细表报表导出'!$D:$D=$A829),'2-1 采购订单物料明细表报表导出'!$H:$H,0))</f>
        <v>0</v>
      </c>
      <c r="L829" s="46" cm="1">
        <f t="array" ref="L829">SUM(IF((LEFT('2-1 采购订单物料明细表报表导出'!$K:$K,7)=L$1)*('2-1 采购订单物料明细表报表导出'!$D:$D=$A829),'2-1 采购订单物料明细表报表导出'!$H:$H,0))</f>
        <v>0</v>
      </c>
      <c r="M829" s="46" cm="1">
        <f t="array" ref="M829">SUM(IF((LEFT('2-1 采购订单物料明细表报表导出'!$K:$K,7)=M$1)*('2-1 采购订单物料明细表报表导出'!$D:$D=$A829),'2-1 采购订单物料明细表报表导出'!$H:$H,0))</f>
        <v>0</v>
      </c>
      <c r="N829" s="46" cm="1">
        <f t="array" ref="N829">SUM(IF((LEFT('2-1 采购订单物料明细表报表导出'!$K:$K,7)=N$1)*('2-1 采购订单物料明细表报表导出'!$D:$D=$A829),'2-1 采购订单物料明细表报表导出'!$H:$H,0))</f>
        <v>0</v>
      </c>
      <c r="O829" s="46" cm="1">
        <f t="array" ref="O829">SUM(IF((LEFT('2-1 采购订单物料明细表报表导出'!$K:$K,7)=O$1)*('2-1 采购订单物料明细表报表导出'!$D:$D=$A829),'2-1 采购订单物料明细表报表导出'!$H:$H,0))</f>
        <v>0</v>
      </c>
    </row>
    <row r="830" ht="16.5" spans="1:15">
      <c r="A830" s="38" t="s">
        <v>4229</v>
      </c>
      <c r="B830" s="50" t="s">
        <v>1921</v>
      </c>
      <c r="C830" s="51" t="s">
        <v>1922</v>
      </c>
      <c r="D830" s="46" cm="1">
        <f t="array" ref="D830">SUM(IF((LEFT('2-1 采购订单物料明细表报表导出'!$K:$K,7)=D$1)*('2-1 采购订单物料明细表报表导出'!$D:$D=$A830),'2-1 采购订单物料明细表报表导出'!$H:$H,0))</f>
        <v>0</v>
      </c>
      <c r="E830" s="46" cm="1">
        <f t="array" ref="E830">SUM(IF((LEFT('2-1 采购订单物料明细表报表导出'!$K:$K,7)=E$1)*('2-1 采购订单物料明细表报表导出'!$D:$D=$A830),'2-1 采购订单物料明细表报表导出'!$H:$H,0))</f>
        <v>0</v>
      </c>
      <c r="F830" s="46" cm="1">
        <f t="array" ref="F830">SUM(IF((LEFT('2-1 采购订单物料明细表报表导出'!$K:$K,7)=F$1)*('2-1 采购订单物料明细表报表导出'!$D:$D=$A830),'2-1 采购订单物料明细表报表导出'!$H:$H,0))</f>
        <v>0</v>
      </c>
      <c r="G830" s="46" cm="1">
        <f t="array" ref="G830">SUM(IF((LEFT('2-1 采购订单物料明细表报表导出'!$K:$K,7)=G$1)*('2-1 采购订单物料明细表报表导出'!$D:$D=$A830),'2-1 采购订单物料明细表报表导出'!$H:$H,0))</f>
        <v>0</v>
      </c>
      <c r="H830" s="46" cm="1">
        <f t="array" ref="H830">SUM(IF((LEFT('2-1 采购订单物料明细表报表导出'!$K:$K,7)=H$1)*('2-1 采购订单物料明细表报表导出'!$D:$D=$A830),'2-1 采购订单物料明细表报表导出'!$H:$H,0))</f>
        <v>0</v>
      </c>
      <c r="I830" s="46" cm="1">
        <f t="array" ref="I830">SUM(IF((LEFT('2-1 采购订单物料明细表报表导出'!$K:$K,7)=I$1)*('2-1 采购订单物料明细表报表导出'!$D:$D=$A830),'2-1 采购订单物料明细表报表导出'!$H:$H,0))</f>
        <v>0</v>
      </c>
      <c r="J830" s="46" cm="1">
        <f t="array" ref="J830">SUM(IF((LEFT('2-1 采购订单物料明细表报表导出'!$K:$K,7)=J$1)*('2-1 采购订单物料明细表报表导出'!$D:$D=$A830),'2-1 采购订单物料明细表报表导出'!$H:$H,0))</f>
        <v>0</v>
      </c>
      <c r="K830" s="46" cm="1">
        <f t="array" ref="K830">SUM(IF((LEFT('2-1 采购订单物料明细表报表导出'!$K:$K,7)=K$1)*('2-1 采购订单物料明细表报表导出'!$D:$D=$A830),'2-1 采购订单物料明细表报表导出'!$H:$H,0))</f>
        <v>0</v>
      </c>
      <c r="L830" s="46" cm="1">
        <f t="array" ref="L830">SUM(IF((LEFT('2-1 采购订单物料明细表报表导出'!$K:$K,7)=L$1)*('2-1 采购订单物料明细表报表导出'!$D:$D=$A830),'2-1 采购订单物料明细表报表导出'!$H:$H,0))</f>
        <v>0</v>
      </c>
      <c r="M830" s="46" cm="1">
        <f t="array" ref="M830">SUM(IF((LEFT('2-1 采购订单物料明细表报表导出'!$K:$K,7)=M$1)*('2-1 采购订单物料明细表报表导出'!$D:$D=$A830),'2-1 采购订单物料明细表报表导出'!$H:$H,0))</f>
        <v>0</v>
      </c>
      <c r="N830" s="46" cm="1">
        <f t="array" ref="N830">SUM(IF((LEFT('2-1 采购订单物料明细表报表导出'!$K:$K,7)=N$1)*('2-1 采购订单物料明细表报表导出'!$D:$D=$A830),'2-1 采购订单物料明细表报表导出'!$H:$H,0))</f>
        <v>0</v>
      </c>
      <c r="O830" s="46" cm="1">
        <f t="array" ref="O830">SUM(IF((LEFT('2-1 采购订单物料明细表报表导出'!$K:$K,7)=O$1)*('2-1 采购订单物料明细表报表导出'!$D:$D=$A830),'2-1 采购订单物料明细表报表导出'!$H:$H,0))</f>
        <v>0</v>
      </c>
    </row>
    <row r="831" ht="16.5" spans="1:15">
      <c r="A831" s="38" t="s">
        <v>4230</v>
      </c>
      <c r="B831" s="50" t="s">
        <v>1921</v>
      </c>
      <c r="C831" s="51" t="s">
        <v>1922</v>
      </c>
      <c r="D831" s="46" cm="1">
        <f t="array" ref="D831">SUM(IF((LEFT('2-1 采购订单物料明细表报表导出'!$K:$K,7)=D$1)*('2-1 采购订单物料明细表报表导出'!$D:$D=$A831),'2-1 采购订单物料明细表报表导出'!$H:$H,0))</f>
        <v>0</v>
      </c>
      <c r="E831" s="46" cm="1">
        <f t="array" ref="E831">SUM(IF((LEFT('2-1 采购订单物料明细表报表导出'!$K:$K,7)=E$1)*('2-1 采购订单物料明细表报表导出'!$D:$D=$A831),'2-1 采购订单物料明细表报表导出'!$H:$H,0))</f>
        <v>0</v>
      </c>
      <c r="F831" s="46" cm="1">
        <f t="array" ref="F831">SUM(IF((LEFT('2-1 采购订单物料明细表报表导出'!$K:$K,7)=F$1)*('2-1 采购订单物料明细表报表导出'!$D:$D=$A831),'2-1 采购订单物料明细表报表导出'!$H:$H,0))</f>
        <v>0</v>
      </c>
      <c r="G831" s="46" cm="1">
        <f t="array" ref="G831">SUM(IF((LEFT('2-1 采购订单物料明细表报表导出'!$K:$K,7)=G$1)*('2-1 采购订单物料明细表报表导出'!$D:$D=$A831),'2-1 采购订单物料明细表报表导出'!$H:$H,0))</f>
        <v>0</v>
      </c>
      <c r="H831" s="46" cm="1">
        <f t="array" ref="H831">SUM(IF((LEFT('2-1 采购订单物料明细表报表导出'!$K:$K,7)=H$1)*('2-1 采购订单物料明细表报表导出'!$D:$D=$A831),'2-1 采购订单物料明细表报表导出'!$H:$H,0))</f>
        <v>0</v>
      </c>
      <c r="I831" s="46" cm="1">
        <f t="array" ref="I831">SUM(IF((LEFT('2-1 采购订单物料明细表报表导出'!$K:$K,7)=I$1)*('2-1 采购订单物料明细表报表导出'!$D:$D=$A831),'2-1 采购订单物料明细表报表导出'!$H:$H,0))</f>
        <v>0</v>
      </c>
      <c r="J831" s="46" cm="1">
        <f t="array" ref="J831">SUM(IF((LEFT('2-1 采购订单物料明细表报表导出'!$K:$K,7)=J$1)*('2-1 采购订单物料明细表报表导出'!$D:$D=$A831),'2-1 采购订单物料明细表报表导出'!$H:$H,0))</f>
        <v>0</v>
      </c>
      <c r="K831" s="46" cm="1">
        <f t="array" ref="K831">SUM(IF((LEFT('2-1 采购订单物料明细表报表导出'!$K:$K,7)=K$1)*('2-1 采购订单物料明细表报表导出'!$D:$D=$A831),'2-1 采购订单物料明细表报表导出'!$H:$H,0))</f>
        <v>0</v>
      </c>
      <c r="L831" s="46" cm="1">
        <f t="array" ref="L831">SUM(IF((LEFT('2-1 采购订单物料明细表报表导出'!$K:$K,7)=L$1)*('2-1 采购订单物料明细表报表导出'!$D:$D=$A831),'2-1 采购订单物料明细表报表导出'!$H:$H,0))</f>
        <v>0</v>
      </c>
      <c r="M831" s="46" cm="1">
        <f t="array" ref="M831">SUM(IF((LEFT('2-1 采购订单物料明细表报表导出'!$K:$K,7)=M$1)*('2-1 采购订单物料明细表报表导出'!$D:$D=$A831),'2-1 采购订单物料明细表报表导出'!$H:$H,0))</f>
        <v>0</v>
      </c>
      <c r="N831" s="46" cm="1">
        <f t="array" ref="N831">SUM(IF((LEFT('2-1 采购订单物料明细表报表导出'!$K:$K,7)=N$1)*('2-1 采购订单物料明细表报表导出'!$D:$D=$A831),'2-1 采购订单物料明细表报表导出'!$H:$H,0))</f>
        <v>0</v>
      </c>
      <c r="O831" s="46" cm="1">
        <f t="array" ref="O831">SUM(IF((LEFT('2-1 采购订单物料明细表报表导出'!$K:$K,7)=O$1)*('2-1 采购订单物料明细表报表导出'!$D:$D=$A831),'2-1 采购订单物料明细表报表导出'!$H:$H,0))</f>
        <v>0</v>
      </c>
    </row>
    <row r="832" ht="16.5" spans="1:15">
      <c r="A832" s="38" t="s">
        <v>4231</v>
      </c>
      <c r="B832" s="50" t="s">
        <v>1921</v>
      </c>
      <c r="C832" s="51" t="s">
        <v>1922</v>
      </c>
      <c r="D832" s="46" cm="1">
        <f t="array" ref="D832">SUM(IF((LEFT('2-1 采购订单物料明细表报表导出'!$K:$K,7)=D$1)*('2-1 采购订单物料明细表报表导出'!$D:$D=$A832),'2-1 采购订单物料明细表报表导出'!$H:$H,0))</f>
        <v>0</v>
      </c>
      <c r="E832" s="46" cm="1">
        <f t="array" ref="E832">SUM(IF((LEFT('2-1 采购订单物料明细表报表导出'!$K:$K,7)=E$1)*('2-1 采购订单物料明细表报表导出'!$D:$D=$A832),'2-1 采购订单物料明细表报表导出'!$H:$H,0))</f>
        <v>0</v>
      </c>
      <c r="F832" s="46" cm="1">
        <f t="array" ref="F832">SUM(IF((LEFT('2-1 采购订单物料明细表报表导出'!$K:$K,7)=F$1)*('2-1 采购订单物料明细表报表导出'!$D:$D=$A832),'2-1 采购订单物料明细表报表导出'!$H:$H,0))</f>
        <v>0</v>
      </c>
      <c r="G832" s="46" cm="1">
        <f t="array" ref="G832">SUM(IF((LEFT('2-1 采购订单物料明细表报表导出'!$K:$K,7)=G$1)*('2-1 采购订单物料明细表报表导出'!$D:$D=$A832),'2-1 采购订单物料明细表报表导出'!$H:$H,0))</f>
        <v>0</v>
      </c>
      <c r="H832" s="46" cm="1">
        <f t="array" ref="H832">SUM(IF((LEFT('2-1 采购订单物料明细表报表导出'!$K:$K,7)=H$1)*('2-1 采购订单物料明细表报表导出'!$D:$D=$A832),'2-1 采购订单物料明细表报表导出'!$H:$H,0))</f>
        <v>0</v>
      </c>
      <c r="I832" s="46" cm="1">
        <f t="array" ref="I832">SUM(IF((LEFT('2-1 采购订单物料明细表报表导出'!$K:$K,7)=I$1)*('2-1 采购订单物料明细表报表导出'!$D:$D=$A832),'2-1 采购订单物料明细表报表导出'!$H:$H,0))</f>
        <v>0</v>
      </c>
      <c r="J832" s="46" cm="1">
        <f t="array" ref="J832">SUM(IF((LEFT('2-1 采购订单物料明细表报表导出'!$K:$K,7)=J$1)*('2-1 采购订单物料明细表报表导出'!$D:$D=$A832),'2-1 采购订单物料明细表报表导出'!$H:$H,0))</f>
        <v>0</v>
      </c>
      <c r="K832" s="46" cm="1">
        <f t="array" ref="K832">SUM(IF((LEFT('2-1 采购订单物料明细表报表导出'!$K:$K,7)=K$1)*('2-1 采购订单物料明细表报表导出'!$D:$D=$A832),'2-1 采购订单物料明细表报表导出'!$H:$H,0))</f>
        <v>0</v>
      </c>
      <c r="L832" s="46" cm="1">
        <f t="array" ref="L832">SUM(IF((LEFT('2-1 采购订单物料明细表报表导出'!$K:$K,7)=L$1)*('2-1 采购订单物料明细表报表导出'!$D:$D=$A832),'2-1 采购订单物料明细表报表导出'!$H:$H,0))</f>
        <v>0</v>
      </c>
      <c r="M832" s="46" cm="1">
        <f t="array" ref="M832">SUM(IF((LEFT('2-1 采购订单物料明细表报表导出'!$K:$K,7)=M$1)*('2-1 采购订单物料明细表报表导出'!$D:$D=$A832),'2-1 采购订单物料明细表报表导出'!$H:$H,0))</f>
        <v>0</v>
      </c>
      <c r="N832" s="46" cm="1">
        <f t="array" ref="N832">SUM(IF((LEFT('2-1 采购订单物料明细表报表导出'!$K:$K,7)=N$1)*('2-1 采购订单物料明细表报表导出'!$D:$D=$A832),'2-1 采购订单物料明细表报表导出'!$H:$H,0))</f>
        <v>0</v>
      </c>
      <c r="O832" s="46" cm="1">
        <f t="array" ref="O832">SUM(IF((LEFT('2-1 采购订单物料明细表报表导出'!$K:$K,7)=O$1)*('2-1 采购订单物料明细表报表导出'!$D:$D=$A832),'2-1 采购订单物料明细表报表导出'!$H:$H,0))</f>
        <v>0</v>
      </c>
    </row>
    <row r="833" ht="16.5" spans="1:15">
      <c r="A833" s="38" t="s">
        <v>4232</v>
      </c>
      <c r="B833" s="50" t="s">
        <v>1921</v>
      </c>
      <c r="C833" s="51" t="s">
        <v>1922</v>
      </c>
      <c r="D833" s="46" cm="1">
        <f t="array" ref="D833">SUM(IF((LEFT('2-1 采购订单物料明细表报表导出'!$K:$K,7)=D$1)*('2-1 采购订单物料明细表报表导出'!$D:$D=$A833),'2-1 采购订单物料明细表报表导出'!$H:$H,0))</f>
        <v>0</v>
      </c>
      <c r="E833" s="46" cm="1">
        <f t="array" ref="E833">SUM(IF((LEFT('2-1 采购订单物料明细表报表导出'!$K:$K,7)=E$1)*('2-1 采购订单物料明细表报表导出'!$D:$D=$A833),'2-1 采购订单物料明细表报表导出'!$H:$H,0))</f>
        <v>0</v>
      </c>
      <c r="F833" s="46" cm="1">
        <f t="array" ref="F833">SUM(IF((LEFT('2-1 采购订单物料明细表报表导出'!$K:$K,7)=F$1)*('2-1 采购订单物料明细表报表导出'!$D:$D=$A833),'2-1 采购订单物料明细表报表导出'!$H:$H,0))</f>
        <v>0</v>
      </c>
      <c r="G833" s="46" cm="1">
        <f t="array" ref="G833">SUM(IF((LEFT('2-1 采购订单物料明细表报表导出'!$K:$K,7)=G$1)*('2-1 采购订单物料明细表报表导出'!$D:$D=$A833),'2-1 采购订单物料明细表报表导出'!$H:$H,0))</f>
        <v>0</v>
      </c>
      <c r="H833" s="46" cm="1">
        <f t="array" ref="H833">SUM(IF((LEFT('2-1 采购订单物料明细表报表导出'!$K:$K,7)=H$1)*('2-1 采购订单物料明细表报表导出'!$D:$D=$A833),'2-1 采购订单物料明细表报表导出'!$H:$H,0))</f>
        <v>0</v>
      </c>
      <c r="I833" s="46" cm="1">
        <f t="array" ref="I833">SUM(IF((LEFT('2-1 采购订单物料明细表报表导出'!$K:$K,7)=I$1)*('2-1 采购订单物料明细表报表导出'!$D:$D=$A833),'2-1 采购订单物料明细表报表导出'!$H:$H,0))</f>
        <v>0</v>
      </c>
      <c r="J833" s="46" cm="1">
        <f t="array" ref="J833">SUM(IF((LEFT('2-1 采购订单物料明细表报表导出'!$K:$K,7)=J$1)*('2-1 采购订单物料明细表报表导出'!$D:$D=$A833),'2-1 采购订单物料明细表报表导出'!$H:$H,0))</f>
        <v>0</v>
      </c>
      <c r="K833" s="46" cm="1">
        <f t="array" ref="K833">SUM(IF((LEFT('2-1 采购订单物料明细表报表导出'!$K:$K,7)=K$1)*('2-1 采购订单物料明细表报表导出'!$D:$D=$A833),'2-1 采购订单物料明细表报表导出'!$H:$H,0))</f>
        <v>0</v>
      </c>
      <c r="L833" s="46" cm="1">
        <f t="array" ref="L833">SUM(IF((LEFT('2-1 采购订单物料明细表报表导出'!$K:$K,7)=L$1)*('2-1 采购订单物料明细表报表导出'!$D:$D=$A833),'2-1 采购订单物料明细表报表导出'!$H:$H,0))</f>
        <v>0</v>
      </c>
      <c r="M833" s="46" cm="1">
        <f t="array" ref="M833">SUM(IF((LEFT('2-1 采购订单物料明细表报表导出'!$K:$K,7)=M$1)*('2-1 采购订单物料明细表报表导出'!$D:$D=$A833),'2-1 采购订单物料明细表报表导出'!$H:$H,0))</f>
        <v>0</v>
      </c>
      <c r="N833" s="46" cm="1">
        <f t="array" ref="N833">SUM(IF((LEFT('2-1 采购订单物料明细表报表导出'!$K:$K,7)=N$1)*('2-1 采购订单物料明细表报表导出'!$D:$D=$A833),'2-1 采购订单物料明细表报表导出'!$H:$H,0))</f>
        <v>0</v>
      </c>
      <c r="O833" s="46" cm="1">
        <f t="array" ref="O833">SUM(IF((LEFT('2-1 采购订单物料明细表报表导出'!$K:$K,7)=O$1)*('2-1 采购订单物料明细表报表导出'!$D:$D=$A833),'2-1 采购订单物料明细表报表导出'!$H:$H,0))</f>
        <v>0</v>
      </c>
    </row>
    <row r="834" ht="16.5" spans="1:15">
      <c r="A834" s="38" t="s">
        <v>4233</v>
      </c>
      <c r="B834" s="50" t="s">
        <v>1921</v>
      </c>
      <c r="C834" s="51" t="s">
        <v>1922</v>
      </c>
      <c r="D834" s="46" cm="1">
        <f t="array" ref="D834">SUM(IF((LEFT('2-1 采购订单物料明细表报表导出'!$K:$K,7)=D$1)*('2-1 采购订单物料明细表报表导出'!$D:$D=$A834),'2-1 采购订单物料明细表报表导出'!$H:$H,0))</f>
        <v>0</v>
      </c>
      <c r="E834" s="46" cm="1">
        <f t="array" ref="E834">SUM(IF((LEFT('2-1 采购订单物料明细表报表导出'!$K:$K,7)=E$1)*('2-1 采购订单物料明细表报表导出'!$D:$D=$A834),'2-1 采购订单物料明细表报表导出'!$H:$H,0))</f>
        <v>0</v>
      </c>
      <c r="F834" s="46" cm="1">
        <f t="array" ref="F834">SUM(IF((LEFT('2-1 采购订单物料明细表报表导出'!$K:$K,7)=F$1)*('2-1 采购订单物料明细表报表导出'!$D:$D=$A834),'2-1 采购订单物料明细表报表导出'!$H:$H,0))</f>
        <v>0</v>
      </c>
      <c r="G834" s="46" cm="1">
        <f t="array" ref="G834">SUM(IF((LEFT('2-1 采购订单物料明细表报表导出'!$K:$K,7)=G$1)*('2-1 采购订单物料明细表报表导出'!$D:$D=$A834),'2-1 采购订单物料明细表报表导出'!$H:$H,0))</f>
        <v>0</v>
      </c>
      <c r="H834" s="46" cm="1">
        <f t="array" ref="H834">SUM(IF((LEFT('2-1 采购订单物料明细表报表导出'!$K:$K,7)=H$1)*('2-1 采购订单物料明细表报表导出'!$D:$D=$A834),'2-1 采购订单物料明细表报表导出'!$H:$H,0))</f>
        <v>0</v>
      </c>
      <c r="I834" s="46" cm="1">
        <f t="array" ref="I834">SUM(IF((LEFT('2-1 采购订单物料明细表报表导出'!$K:$K,7)=I$1)*('2-1 采购订单物料明细表报表导出'!$D:$D=$A834),'2-1 采购订单物料明细表报表导出'!$H:$H,0))</f>
        <v>0</v>
      </c>
      <c r="J834" s="46" cm="1">
        <f t="array" ref="J834">SUM(IF((LEFT('2-1 采购订单物料明细表报表导出'!$K:$K,7)=J$1)*('2-1 采购订单物料明细表报表导出'!$D:$D=$A834),'2-1 采购订单物料明细表报表导出'!$H:$H,0))</f>
        <v>0</v>
      </c>
      <c r="K834" s="46" cm="1">
        <f t="array" ref="K834">SUM(IF((LEFT('2-1 采购订单物料明细表报表导出'!$K:$K,7)=K$1)*('2-1 采购订单物料明细表报表导出'!$D:$D=$A834),'2-1 采购订单物料明细表报表导出'!$H:$H,0))</f>
        <v>0</v>
      </c>
      <c r="L834" s="46" cm="1">
        <f t="array" ref="L834">SUM(IF((LEFT('2-1 采购订单物料明细表报表导出'!$K:$K,7)=L$1)*('2-1 采购订单物料明细表报表导出'!$D:$D=$A834),'2-1 采购订单物料明细表报表导出'!$H:$H,0))</f>
        <v>0</v>
      </c>
      <c r="M834" s="46" cm="1">
        <f t="array" ref="M834">SUM(IF((LEFT('2-1 采购订单物料明细表报表导出'!$K:$K,7)=M$1)*('2-1 采购订单物料明细表报表导出'!$D:$D=$A834),'2-1 采购订单物料明细表报表导出'!$H:$H,0))</f>
        <v>0</v>
      </c>
      <c r="N834" s="46" cm="1">
        <f t="array" ref="N834">SUM(IF((LEFT('2-1 采购订单物料明细表报表导出'!$K:$K,7)=N$1)*('2-1 采购订单物料明细表报表导出'!$D:$D=$A834),'2-1 采购订单物料明细表报表导出'!$H:$H,0))</f>
        <v>0</v>
      </c>
      <c r="O834" s="46" cm="1">
        <f t="array" ref="O834">SUM(IF((LEFT('2-1 采购订单物料明细表报表导出'!$K:$K,7)=O$1)*('2-1 采购订单物料明细表报表导出'!$D:$D=$A834),'2-1 采购订单物料明细表报表导出'!$H:$H,0))</f>
        <v>0</v>
      </c>
    </row>
    <row r="835" ht="16.5" spans="1:15">
      <c r="A835" s="38" t="s">
        <v>4234</v>
      </c>
      <c r="B835" s="50" t="s">
        <v>1921</v>
      </c>
      <c r="C835" s="51" t="s">
        <v>1922</v>
      </c>
      <c r="D835" s="46" cm="1">
        <f t="array" ref="D835">SUM(IF((LEFT('2-1 采购订单物料明细表报表导出'!$K:$K,7)=D$1)*('2-1 采购订单物料明细表报表导出'!$D:$D=$A835),'2-1 采购订单物料明细表报表导出'!$H:$H,0))</f>
        <v>0</v>
      </c>
      <c r="E835" s="46" cm="1">
        <f t="array" ref="E835">SUM(IF((LEFT('2-1 采购订单物料明细表报表导出'!$K:$K,7)=E$1)*('2-1 采购订单物料明细表报表导出'!$D:$D=$A835),'2-1 采购订单物料明细表报表导出'!$H:$H,0))</f>
        <v>0</v>
      </c>
      <c r="F835" s="46" cm="1">
        <f t="array" ref="F835">SUM(IF((LEFT('2-1 采购订单物料明细表报表导出'!$K:$K,7)=F$1)*('2-1 采购订单物料明细表报表导出'!$D:$D=$A835),'2-1 采购订单物料明细表报表导出'!$H:$H,0))</f>
        <v>0</v>
      </c>
      <c r="G835" s="46" cm="1">
        <f t="array" ref="G835">SUM(IF((LEFT('2-1 采购订单物料明细表报表导出'!$K:$K,7)=G$1)*('2-1 采购订单物料明细表报表导出'!$D:$D=$A835),'2-1 采购订单物料明细表报表导出'!$H:$H,0))</f>
        <v>0</v>
      </c>
      <c r="H835" s="46" cm="1">
        <f t="array" ref="H835">SUM(IF((LEFT('2-1 采购订单物料明细表报表导出'!$K:$K,7)=H$1)*('2-1 采购订单物料明细表报表导出'!$D:$D=$A835),'2-1 采购订单物料明细表报表导出'!$H:$H,0))</f>
        <v>0</v>
      </c>
      <c r="I835" s="46" cm="1">
        <f t="array" ref="I835">SUM(IF((LEFT('2-1 采购订单物料明细表报表导出'!$K:$K,7)=I$1)*('2-1 采购订单物料明细表报表导出'!$D:$D=$A835),'2-1 采购订单物料明细表报表导出'!$H:$H,0))</f>
        <v>0</v>
      </c>
      <c r="J835" s="46" cm="1">
        <f t="array" ref="J835">SUM(IF((LEFT('2-1 采购订单物料明细表报表导出'!$K:$K,7)=J$1)*('2-1 采购订单物料明细表报表导出'!$D:$D=$A835),'2-1 采购订单物料明细表报表导出'!$H:$H,0))</f>
        <v>0</v>
      </c>
      <c r="K835" s="46" cm="1">
        <f t="array" ref="K835">SUM(IF((LEFT('2-1 采购订单物料明细表报表导出'!$K:$K,7)=K$1)*('2-1 采购订单物料明细表报表导出'!$D:$D=$A835),'2-1 采购订单物料明细表报表导出'!$H:$H,0))</f>
        <v>0</v>
      </c>
      <c r="L835" s="46" cm="1">
        <f t="array" ref="L835">SUM(IF((LEFT('2-1 采购订单物料明细表报表导出'!$K:$K,7)=L$1)*('2-1 采购订单物料明细表报表导出'!$D:$D=$A835),'2-1 采购订单物料明细表报表导出'!$H:$H,0))</f>
        <v>0</v>
      </c>
      <c r="M835" s="46" cm="1">
        <f t="array" ref="M835">SUM(IF((LEFT('2-1 采购订单物料明细表报表导出'!$K:$K,7)=M$1)*('2-1 采购订单物料明细表报表导出'!$D:$D=$A835),'2-1 采购订单物料明细表报表导出'!$H:$H,0))</f>
        <v>0</v>
      </c>
      <c r="N835" s="46" cm="1">
        <f t="array" ref="N835">SUM(IF((LEFT('2-1 采购订单物料明细表报表导出'!$K:$K,7)=N$1)*('2-1 采购订单物料明细表报表导出'!$D:$D=$A835),'2-1 采购订单物料明细表报表导出'!$H:$H,0))</f>
        <v>0</v>
      </c>
      <c r="O835" s="46" cm="1">
        <f t="array" ref="O835">SUM(IF((LEFT('2-1 采购订单物料明细表报表导出'!$K:$K,7)=O$1)*('2-1 采购订单物料明细表报表导出'!$D:$D=$A835),'2-1 采购订单物料明细表报表导出'!$H:$H,0))</f>
        <v>0</v>
      </c>
    </row>
    <row r="836" ht="16.5" spans="1:15">
      <c r="A836" s="38" t="s">
        <v>4235</v>
      </c>
      <c r="B836" s="50" t="s">
        <v>1921</v>
      </c>
      <c r="C836" s="51" t="s">
        <v>1922</v>
      </c>
      <c r="D836" s="46" cm="1">
        <f t="array" ref="D836">SUM(IF((LEFT('2-1 采购订单物料明细表报表导出'!$K:$K,7)=D$1)*('2-1 采购订单物料明细表报表导出'!$D:$D=$A836),'2-1 采购订单物料明细表报表导出'!$H:$H,0))</f>
        <v>0</v>
      </c>
      <c r="E836" s="46" cm="1">
        <f t="array" ref="E836">SUM(IF((LEFT('2-1 采购订单物料明细表报表导出'!$K:$K,7)=E$1)*('2-1 采购订单物料明细表报表导出'!$D:$D=$A836),'2-1 采购订单物料明细表报表导出'!$H:$H,0))</f>
        <v>0</v>
      </c>
      <c r="F836" s="46" cm="1">
        <f t="array" ref="F836">SUM(IF((LEFT('2-1 采购订单物料明细表报表导出'!$K:$K,7)=F$1)*('2-1 采购订单物料明细表报表导出'!$D:$D=$A836),'2-1 采购订单物料明细表报表导出'!$H:$H,0))</f>
        <v>0</v>
      </c>
      <c r="G836" s="46" cm="1">
        <f t="array" ref="G836">SUM(IF((LEFT('2-1 采购订单物料明细表报表导出'!$K:$K,7)=G$1)*('2-1 采购订单物料明细表报表导出'!$D:$D=$A836),'2-1 采购订单物料明细表报表导出'!$H:$H,0))</f>
        <v>0</v>
      </c>
      <c r="H836" s="46" cm="1">
        <f t="array" ref="H836">SUM(IF((LEFT('2-1 采购订单物料明细表报表导出'!$K:$K,7)=H$1)*('2-1 采购订单物料明细表报表导出'!$D:$D=$A836),'2-1 采购订单物料明细表报表导出'!$H:$H,0))</f>
        <v>0</v>
      </c>
      <c r="I836" s="46" cm="1">
        <f t="array" ref="I836">SUM(IF((LEFT('2-1 采购订单物料明细表报表导出'!$K:$K,7)=I$1)*('2-1 采购订单物料明细表报表导出'!$D:$D=$A836),'2-1 采购订单物料明细表报表导出'!$H:$H,0))</f>
        <v>0</v>
      </c>
      <c r="J836" s="46" cm="1">
        <f t="array" ref="J836">SUM(IF((LEFT('2-1 采购订单物料明细表报表导出'!$K:$K,7)=J$1)*('2-1 采购订单物料明细表报表导出'!$D:$D=$A836),'2-1 采购订单物料明细表报表导出'!$H:$H,0))</f>
        <v>0</v>
      </c>
      <c r="K836" s="46" cm="1">
        <f t="array" ref="K836">SUM(IF((LEFT('2-1 采购订单物料明细表报表导出'!$K:$K,7)=K$1)*('2-1 采购订单物料明细表报表导出'!$D:$D=$A836),'2-1 采购订单物料明细表报表导出'!$H:$H,0))</f>
        <v>0</v>
      </c>
      <c r="L836" s="46" cm="1">
        <f t="array" ref="L836">SUM(IF((LEFT('2-1 采购订单物料明细表报表导出'!$K:$K,7)=L$1)*('2-1 采购订单物料明细表报表导出'!$D:$D=$A836),'2-1 采购订单物料明细表报表导出'!$H:$H,0))</f>
        <v>0</v>
      </c>
      <c r="M836" s="46" cm="1">
        <f t="array" ref="M836">SUM(IF((LEFT('2-1 采购订单物料明细表报表导出'!$K:$K,7)=M$1)*('2-1 采购订单物料明细表报表导出'!$D:$D=$A836),'2-1 采购订单物料明细表报表导出'!$H:$H,0))</f>
        <v>0</v>
      </c>
      <c r="N836" s="46" cm="1">
        <f t="array" ref="N836">SUM(IF((LEFT('2-1 采购订单物料明细表报表导出'!$K:$K,7)=N$1)*('2-1 采购订单物料明细表报表导出'!$D:$D=$A836),'2-1 采购订单物料明细表报表导出'!$H:$H,0))</f>
        <v>0</v>
      </c>
      <c r="O836" s="46" cm="1">
        <f t="array" ref="O836">SUM(IF((LEFT('2-1 采购订单物料明细表报表导出'!$K:$K,7)=O$1)*('2-1 采购订单物料明细表报表导出'!$D:$D=$A836),'2-1 采购订单物料明细表报表导出'!$H:$H,0))</f>
        <v>0</v>
      </c>
    </row>
    <row r="837" ht="16.5" spans="1:15">
      <c r="A837" s="38" t="s">
        <v>4236</v>
      </c>
      <c r="B837" s="50" t="s">
        <v>1921</v>
      </c>
      <c r="C837" s="51" t="s">
        <v>1922</v>
      </c>
      <c r="D837" s="46" cm="1">
        <f t="array" ref="D837">SUM(IF((LEFT('2-1 采购订单物料明细表报表导出'!$K:$K,7)=D$1)*('2-1 采购订单物料明细表报表导出'!$D:$D=$A837),'2-1 采购订单物料明细表报表导出'!$H:$H,0))</f>
        <v>0</v>
      </c>
      <c r="E837" s="46" cm="1">
        <f t="array" ref="E837">SUM(IF((LEFT('2-1 采购订单物料明细表报表导出'!$K:$K,7)=E$1)*('2-1 采购订单物料明细表报表导出'!$D:$D=$A837),'2-1 采购订单物料明细表报表导出'!$H:$H,0))</f>
        <v>0</v>
      </c>
      <c r="F837" s="46" cm="1">
        <f t="array" ref="F837">SUM(IF((LEFT('2-1 采购订单物料明细表报表导出'!$K:$K,7)=F$1)*('2-1 采购订单物料明细表报表导出'!$D:$D=$A837),'2-1 采购订单物料明细表报表导出'!$H:$H,0))</f>
        <v>0</v>
      </c>
      <c r="G837" s="46" cm="1">
        <f t="array" ref="G837">SUM(IF((LEFT('2-1 采购订单物料明细表报表导出'!$K:$K,7)=G$1)*('2-1 采购订单物料明细表报表导出'!$D:$D=$A837),'2-1 采购订单物料明细表报表导出'!$H:$H,0))</f>
        <v>0</v>
      </c>
      <c r="H837" s="46" cm="1">
        <f t="array" ref="H837">SUM(IF((LEFT('2-1 采购订单物料明细表报表导出'!$K:$K,7)=H$1)*('2-1 采购订单物料明细表报表导出'!$D:$D=$A837),'2-1 采购订单物料明细表报表导出'!$H:$H,0))</f>
        <v>0</v>
      </c>
      <c r="I837" s="46" cm="1">
        <f t="array" ref="I837">SUM(IF((LEFT('2-1 采购订单物料明细表报表导出'!$K:$K,7)=I$1)*('2-1 采购订单物料明细表报表导出'!$D:$D=$A837),'2-1 采购订单物料明细表报表导出'!$H:$H,0))</f>
        <v>0</v>
      </c>
      <c r="J837" s="46" cm="1">
        <f t="array" ref="J837">SUM(IF((LEFT('2-1 采购订单物料明细表报表导出'!$K:$K,7)=J$1)*('2-1 采购订单物料明细表报表导出'!$D:$D=$A837),'2-1 采购订单物料明细表报表导出'!$H:$H,0))</f>
        <v>0</v>
      </c>
      <c r="K837" s="46" cm="1">
        <f t="array" ref="K837">SUM(IF((LEFT('2-1 采购订单物料明细表报表导出'!$K:$K,7)=K$1)*('2-1 采购订单物料明细表报表导出'!$D:$D=$A837),'2-1 采购订单物料明细表报表导出'!$H:$H,0))</f>
        <v>0</v>
      </c>
      <c r="L837" s="46" cm="1">
        <f t="array" ref="L837">SUM(IF((LEFT('2-1 采购订单物料明细表报表导出'!$K:$K,7)=L$1)*('2-1 采购订单物料明细表报表导出'!$D:$D=$A837),'2-1 采购订单物料明细表报表导出'!$H:$H,0))</f>
        <v>0</v>
      </c>
      <c r="M837" s="46" cm="1">
        <f t="array" ref="M837">SUM(IF((LEFT('2-1 采购订单物料明细表报表导出'!$K:$K,7)=M$1)*('2-1 采购订单物料明细表报表导出'!$D:$D=$A837),'2-1 采购订单物料明细表报表导出'!$H:$H,0))</f>
        <v>0</v>
      </c>
      <c r="N837" s="46" cm="1">
        <f t="array" ref="N837">SUM(IF((LEFT('2-1 采购订单物料明细表报表导出'!$K:$K,7)=N$1)*('2-1 采购订单物料明细表报表导出'!$D:$D=$A837),'2-1 采购订单物料明细表报表导出'!$H:$H,0))</f>
        <v>0</v>
      </c>
      <c r="O837" s="46" cm="1">
        <f t="array" ref="O837">SUM(IF((LEFT('2-1 采购订单物料明细表报表导出'!$K:$K,7)=O$1)*('2-1 采购订单物料明细表报表导出'!$D:$D=$A837),'2-1 采购订单物料明细表报表导出'!$H:$H,0))</f>
        <v>0</v>
      </c>
    </row>
    <row r="838" ht="16.5" spans="1:15">
      <c r="A838" s="38" t="s">
        <v>4237</v>
      </c>
      <c r="B838" s="50" t="s">
        <v>1921</v>
      </c>
      <c r="C838" s="51" t="s">
        <v>1922</v>
      </c>
      <c r="D838" s="46" cm="1">
        <f t="array" ref="D838">SUM(IF((LEFT('2-1 采购订单物料明细表报表导出'!$K:$K,7)=D$1)*('2-1 采购订单物料明细表报表导出'!$D:$D=$A838),'2-1 采购订单物料明细表报表导出'!$H:$H,0))</f>
        <v>0</v>
      </c>
      <c r="E838" s="46" cm="1">
        <f t="array" ref="E838">SUM(IF((LEFT('2-1 采购订单物料明细表报表导出'!$K:$K,7)=E$1)*('2-1 采购订单物料明细表报表导出'!$D:$D=$A838),'2-1 采购订单物料明细表报表导出'!$H:$H,0))</f>
        <v>0</v>
      </c>
      <c r="F838" s="46" cm="1">
        <f t="array" ref="F838">SUM(IF((LEFT('2-1 采购订单物料明细表报表导出'!$K:$K,7)=F$1)*('2-1 采购订单物料明细表报表导出'!$D:$D=$A838),'2-1 采购订单物料明细表报表导出'!$H:$H,0))</f>
        <v>0</v>
      </c>
      <c r="G838" s="46" cm="1">
        <f t="array" ref="G838">SUM(IF((LEFT('2-1 采购订单物料明细表报表导出'!$K:$K,7)=G$1)*('2-1 采购订单物料明细表报表导出'!$D:$D=$A838),'2-1 采购订单物料明细表报表导出'!$H:$H,0))</f>
        <v>0</v>
      </c>
      <c r="H838" s="46" cm="1">
        <f t="array" ref="H838">SUM(IF((LEFT('2-1 采购订单物料明细表报表导出'!$K:$K,7)=H$1)*('2-1 采购订单物料明细表报表导出'!$D:$D=$A838),'2-1 采购订单物料明细表报表导出'!$H:$H,0))</f>
        <v>0</v>
      </c>
      <c r="I838" s="46" cm="1">
        <f t="array" ref="I838">SUM(IF((LEFT('2-1 采购订单物料明细表报表导出'!$K:$K,7)=I$1)*('2-1 采购订单物料明细表报表导出'!$D:$D=$A838),'2-1 采购订单物料明细表报表导出'!$H:$H,0))</f>
        <v>0</v>
      </c>
      <c r="J838" s="46" cm="1">
        <f t="array" ref="J838">SUM(IF((LEFT('2-1 采购订单物料明细表报表导出'!$K:$K,7)=J$1)*('2-1 采购订单物料明细表报表导出'!$D:$D=$A838),'2-1 采购订单物料明细表报表导出'!$H:$H,0))</f>
        <v>0</v>
      </c>
      <c r="K838" s="46" cm="1">
        <f t="array" ref="K838">SUM(IF((LEFT('2-1 采购订单物料明细表报表导出'!$K:$K,7)=K$1)*('2-1 采购订单物料明细表报表导出'!$D:$D=$A838),'2-1 采购订单物料明细表报表导出'!$H:$H,0))</f>
        <v>0</v>
      </c>
      <c r="L838" s="46" cm="1">
        <f t="array" ref="L838">SUM(IF((LEFT('2-1 采购订单物料明细表报表导出'!$K:$K,7)=L$1)*('2-1 采购订单物料明细表报表导出'!$D:$D=$A838),'2-1 采购订单物料明细表报表导出'!$H:$H,0))</f>
        <v>0</v>
      </c>
      <c r="M838" s="46" cm="1">
        <f t="array" ref="M838">SUM(IF((LEFT('2-1 采购订单物料明细表报表导出'!$K:$K,7)=M$1)*('2-1 采购订单物料明细表报表导出'!$D:$D=$A838),'2-1 采购订单物料明细表报表导出'!$H:$H,0))</f>
        <v>0</v>
      </c>
      <c r="N838" s="46" cm="1">
        <f t="array" ref="N838">SUM(IF((LEFT('2-1 采购订单物料明细表报表导出'!$K:$K,7)=N$1)*('2-1 采购订单物料明细表报表导出'!$D:$D=$A838),'2-1 采购订单物料明细表报表导出'!$H:$H,0))</f>
        <v>0</v>
      </c>
      <c r="O838" s="46" cm="1">
        <f t="array" ref="O838">SUM(IF((LEFT('2-1 采购订单物料明细表报表导出'!$K:$K,7)=O$1)*('2-1 采购订单物料明细表报表导出'!$D:$D=$A838),'2-1 采购订单物料明细表报表导出'!$H:$H,0))</f>
        <v>0</v>
      </c>
    </row>
    <row r="839" ht="16.5" spans="1:15">
      <c r="A839" s="52" t="s">
        <v>4238</v>
      </c>
      <c r="B839" s="50" t="s">
        <v>1921</v>
      </c>
      <c r="C839" s="51" t="s">
        <v>1922</v>
      </c>
      <c r="D839" s="46" cm="1">
        <f t="array" ref="D839">SUM(IF((LEFT('2-1 采购订单物料明细表报表导出'!$K:$K,7)=D$1)*('2-1 采购订单物料明细表报表导出'!$D:$D=$A839),'2-1 采购订单物料明细表报表导出'!$H:$H,0))</f>
        <v>0</v>
      </c>
      <c r="E839" s="46" cm="1">
        <f t="array" ref="E839">SUM(IF((LEFT('2-1 采购订单物料明细表报表导出'!$K:$K,7)=E$1)*('2-1 采购订单物料明细表报表导出'!$D:$D=$A839),'2-1 采购订单物料明细表报表导出'!$H:$H,0))</f>
        <v>0</v>
      </c>
      <c r="F839" s="46" cm="1">
        <f t="array" ref="F839">SUM(IF((LEFT('2-1 采购订单物料明细表报表导出'!$K:$K,7)=F$1)*('2-1 采购订单物料明细表报表导出'!$D:$D=$A839),'2-1 采购订单物料明细表报表导出'!$H:$H,0))</f>
        <v>0</v>
      </c>
      <c r="G839" s="46" cm="1">
        <f t="array" ref="G839">SUM(IF((LEFT('2-1 采购订单物料明细表报表导出'!$K:$K,7)=G$1)*('2-1 采购订单物料明细表报表导出'!$D:$D=$A839),'2-1 采购订单物料明细表报表导出'!$H:$H,0))</f>
        <v>0</v>
      </c>
      <c r="H839" s="46" cm="1">
        <f t="array" ref="H839">SUM(IF((LEFT('2-1 采购订单物料明细表报表导出'!$K:$K,7)=H$1)*('2-1 采购订单物料明细表报表导出'!$D:$D=$A839),'2-1 采购订单物料明细表报表导出'!$H:$H,0))</f>
        <v>0</v>
      </c>
      <c r="I839" s="46" cm="1">
        <f t="array" ref="I839">SUM(IF((LEFT('2-1 采购订单物料明细表报表导出'!$K:$K,7)=I$1)*('2-1 采购订单物料明细表报表导出'!$D:$D=$A839),'2-1 采购订单物料明细表报表导出'!$H:$H,0))</f>
        <v>0</v>
      </c>
      <c r="J839" s="46" cm="1">
        <f t="array" ref="J839">SUM(IF((LEFT('2-1 采购订单物料明细表报表导出'!$K:$K,7)=J$1)*('2-1 采购订单物料明细表报表导出'!$D:$D=$A839),'2-1 采购订单物料明细表报表导出'!$H:$H,0))</f>
        <v>0</v>
      </c>
      <c r="K839" s="46" cm="1">
        <f t="array" ref="K839">SUM(IF((LEFT('2-1 采购订单物料明细表报表导出'!$K:$K,7)=K$1)*('2-1 采购订单物料明细表报表导出'!$D:$D=$A839),'2-1 采购订单物料明细表报表导出'!$H:$H,0))</f>
        <v>0</v>
      </c>
      <c r="L839" s="46" cm="1">
        <f t="array" ref="L839">SUM(IF((LEFT('2-1 采购订单物料明细表报表导出'!$K:$K,7)=L$1)*('2-1 采购订单物料明细表报表导出'!$D:$D=$A839),'2-1 采购订单物料明细表报表导出'!$H:$H,0))</f>
        <v>0</v>
      </c>
      <c r="M839" s="46" cm="1">
        <f t="array" ref="M839">SUM(IF((LEFT('2-1 采购订单物料明细表报表导出'!$K:$K,7)=M$1)*('2-1 采购订单物料明细表报表导出'!$D:$D=$A839),'2-1 采购订单物料明细表报表导出'!$H:$H,0))</f>
        <v>0</v>
      </c>
      <c r="N839" s="46" cm="1">
        <f t="array" ref="N839">SUM(IF((LEFT('2-1 采购订单物料明细表报表导出'!$K:$K,7)=N$1)*('2-1 采购订单物料明细表报表导出'!$D:$D=$A839),'2-1 采购订单物料明细表报表导出'!$H:$H,0))</f>
        <v>0</v>
      </c>
      <c r="O839" s="46" cm="1">
        <f t="array" ref="O839">SUM(IF((LEFT('2-1 采购订单物料明细表报表导出'!$K:$K,7)=O$1)*('2-1 采购订单物料明细表报表导出'!$D:$D=$A839),'2-1 采购订单物料明细表报表导出'!$H:$H,0))</f>
        <v>0</v>
      </c>
    </row>
    <row r="840" ht="16.5" spans="1:15">
      <c r="A840" s="38" t="s">
        <v>4239</v>
      </c>
      <c r="B840" s="50" t="s">
        <v>1905</v>
      </c>
      <c r="C840" s="51" t="s">
        <v>1906</v>
      </c>
      <c r="D840" s="46" cm="1">
        <f t="array" ref="D840">SUM(IF((LEFT('2-1 采购订单物料明细表报表导出'!$K:$K,7)=D$1)*('2-1 采购订单物料明细表报表导出'!$D:$D=$A840),'2-1 采购订单物料明细表报表导出'!$H:$H,0))</f>
        <v>0</v>
      </c>
      <c r="E840" s="46" cm="1">
        <f t="array" ref="E840">SUM(IF((LEFT('2-1 采购订单物料明细表报表导出'!$K:$K,7)=E$1)*('2-1 采购订单物料明细表报表导出'!$D:$D=$A840),'2-1 采购订单物料明细表报表导出'!$H:$H,0))</f>
        <v>0</v>
      </c>
      <c r="F840" s="46" cm="1">
        <f t="array" ref="F840">SUM(IF((LEFT('2-1 采购订单物料明细表报表导出'!$K:$K,7)=F$1)*('2-1 采购订单物料明细表报表导出'!$D:$D=$A840),'2-1 采购订单物料明细表报表导出'!$H:$H,0))</f>
        <v>0</v>
      </c>
      <c r="G840" s="46" cm="1">
        <f t="array" ref="G840">SUM(IF((LEFT('2-1 采购订单物料明细表报表导出'!$K:$K,7)=G$1)*('2-1 采购订单物料明细表报表导出'!$D:$D=$A840),'2-1 采购订单物料明细表报表导出'!$H:$H,0))</f>
        <v>0</v>
      </c>
      <c r="H840" s="46" cm="1">
        <f t="array" ref="H840">SUM(IF((LEFT('2-1 采购订单物料明细表报表导出'!$K:$K,7)=H$1)*('2-1 采购订单物料明细表报表导出'!$D:$D=$A840),'2-1 采购订单物料明细表报表导出'!$H:$H,0))</f>
        <v>0</v>
      </c>
      <c r="I840" s="46" cm="1">
        <f t="array" ref="I840">SUM(IF((LEFT('2-1 采购订单物料明细表报表导出'!$K:$K,7)=I$1)*('2-1 采购订单物料明细表报表导出'!$D:$D=$A840),'2-1 采购订单物料明细表报表导出'!$H:$H,0))</f>
        <v>0</v>
      </c>
      <c r="J840" s="46" cm="1">
        <f t="array" ref="J840">SUM(IF((LEFT('2-1 采购订单物料明细表报表导出'!$K:$K,7)=J$1)*('2-1 采购订单物料明细表报表导出'!$D:$D=$A840),'2-1 采购订单物料明细表报表导出'!$H:$H,0))</f>
        <v>0</v>
      </c>
      <c r="K840" s="46" cm="1">
        <f t="array" ref="K840">SUM(IF((LEFT('2-1 采购订单物料明细表报表导出'!$K:$K,7)=K$1)*('2-1 采购订单物料明细表报表导出'!$D:$D=$A840),'2-1 采购订单物料明细表报表导出'!$H:$H,0))</f>
        <v>0</v>
      </c>
      <c r="L840" s="46" cm="1">
        <f t="array" ref="L840">SUM(IF((LEFT('2-1 采购订单物料明细表报表导出'!$K:$K,7)=L$1)*('2-1 采购订单物料明细表报表导出'!$D:$D=$A840),'2-1 采购订单物料明细表报表导出'!$H:$H,0))</f>
        <v>0</v>
      </c>
      <c r="M840" s="46" cm="1">
        <f t="array" ref="M840">SUM(IF((LEFT('2-1 采购订单物料明细表报表导出'!$K:$K,7)=M$1)*('2-1 采购订单物料明细表报表导出'!$D:$D=$A840),'2-1 采购订单物料明细表报表导出'!$H:$H,0))</f>
        <v>0</v>
      </c>
      <c r="N840" s="46" cm="1">
        <f t="array" ref="N840">SUM(IF((LEFT('2-1 采购订单物料明细表报表导出'!$K:$K,7)=N$1)*('2-1 采购订单物料明细表报表导出'!$D:$D=$A840),'2-1 采购订单物料明细表报表导出'!$H:$H,0))</f>
        <v>0</v>
      </c>
      <c r="O840" s="46" cm="1">
        <f t="array" ref="O840">SUM(IF((LEFT('2-1 采购订单物料明细表报表导出'!$K:$K,7)=O$1)*('2-1 采购订单物料明细表报表导出'!$D:$D=$A840),'2-1 采购订单物料明细表报表导出'!$H:$H,0))</f>
        <v>0</v>
      </c>
    </row>
    <row r="841" ht="16.5" spans="1:15">
      <c r="A841" s="38" t="s">
        <v>4240</v>
      </c>
      <c r="B841" s="50" t="s">
        <v>1905</v>
      </c>
      <c r="C841" s="51" t="s">
        <v>1906</v>
      </c>
      <c r="D841" s="46" cm="1">
        <f t="array" ref="D841">SUM(IF((LEFT('2-1 采购订单物料明细表报表导出'!$K:$K,7)=D$1)*('2-1 采购订单物料明细表报表导出'!$D:$D=$A841),'2-1 采购订单物料明细表报表导出'!$H:$H,0))</f>
        <v>0</v>
      </c>
      <c r="E841" s="46" cm="1">
        <f t="array" ref="E841">SUM(IF((LEFT('2-1 采购订单物料明细表报表导出'!$K:$K,7)=E$1)*('2-1 采购订单物料明细表报表导出'!$D:$D=$A841),'2-1 采购订单物料明细表报表导出'!$H:$H,0))</f>
        <v>0</v>
      </c>
      <c r="F841" s="46" cm="1">
        <f t="array" ref="F841">SUM(IF((LEFT('2-1 采购订单物料明细表报表导出'!$K:$K,7)=F$1)*('2-1 采购订单物料明细表报表导出'!$D:$D=$A841),'2-1 采购订单物料明细表报表导出'!$H:$H,0))</f>
        <v>0</v>
      </c>
      <c r="G841" s="46" cm="1">
        <f t="array" ref="G841">SUM(IF((LEFT('2-1 采购订单物料明细表报表导出'!$K:$K,7)=G$1)*('2-1 采购订单物料明细表报表导出'!$D:$D=$A841),'2-1 采购订单物料明细表报表导出'!$H:$H,0))</f>
        <v>0</v>
      </c>
      <c r="H841" s="46" cm="1">
        <f t="array" ref="H841">SUM(IF((LEFT('2-1 采购订单物料明细表报表导出'!$K:$K,7)=H$1)*('2-1 采购订单物料明细表报表导出'!$D:$D=$A841),'2-1 采购订单物料明细表报表导出'!$H:$H,0))</f>
        <v>0</v>
      </c>
      <c r="I841" s="46" cm="1">
        <f t="array" ref="I841">SUM(IF((LEFT('2-1 采购订单物料明细表报表导出'!$K:$K,7)=I$1)*('2-1 采购订单物料明细表报表导出'!$D:$D=$A841),'2-1 采购订单物料明细表报表导出'!$H:$H,0))</f>
        <v>0</v>
      </c>
      <c r="J841" s="46" cm="1">
        <f t="array" ref="J841">SUM(IF((LEFT('2-1 采购订单物料明细表报表导出'!$K:$K,7)=J$1)*('2-1 采购订单物料明细表报表导出'!$D:$D=$A841),'2-1 采购订单物料明细表报表导出'!$H:$H,0))</f>
        <v>0</v>
      </c>
      <c r="K841" s="46" cm="1">
        <f t="array" ref="K841">SUM(IF((LEFT('2-1 采购订单物料明细表报表导出'!$K:$K,7)=K$1)*('2-1 采购订单物料明细表报表导出'!$D:$D=$A841),'2-1 采购订单物料明细表报表导出'!$H:$H,0))</f>
        <v>0</v>
      </c>
      <c r="L841" s="46" cm="1">
        <f t="array" ref="L841">SUM(IF((LEFT('2-1 采购订单物料明细表报表导出'!$K:$K,7)=L$1)*('2-1 采购订单物料明细表报表导出'!$D:$D=$A841),'2-1 采购订单物料明细表报表导出'!$H:$H,0))</f>
        <v>0</v>
      </c>
      <c r="M841" s="46" cm="1">
        <f t="array" ref="M841">SUM(IF((LEFT('2-1 采购订单物料明细表报表导出'!$K:$K,7)=M$1)*('2-1 采购订单物料明细表报表导出'!$D:$D=$A841),'2-1 采购订单物料明细表报表导出'!$H:$H,0))</f>
        <v>0</v>
      </c>
      <c r="N841" s="46" cm="1">
        <f t="array" ref="N841">SUM(IF((LEFT('2-1 采购订单物料明细表报表导出'!$K:$K,7)=N$1)*('2-1 采购订单物料明细表报表导出'!$D:$D=$A841),'2-1 采购订单物料明细表报表导出'!$H:$H,0))</f>
        <v>0</v>
      </c>
      <c r="O841" s="46" cm="1">
        <f t="array" ref="O841">SUM(IF((LEFT('2-1 采购订单物料明细表报表导出'!$K:$K,7)=O$1)*('2-1 采购订单物料明细表报表导出'!$D:$D=$A841),'2-1 采购订单物料明细表报表导出'!$H:$H,0))</f>
        <v>0</v>
      </c>
    </row>
    <row r="842" ht="16.5" spans="1:15">
      <c r="A842" s="52" t="s">
        <v>4241</v>
      </c>
      <c r="B842" s="50" t="s">
        <v>1905</v>
      </c>
      <c r="C842" s="51" t="s">
        <v>1906</v>
      </c>
      <c r="D842" s="46" cm="1">
        <f t="array" ref="D842">SUM(IF((LEFT('2-1 采购订单物料明细表报表导出'!$K:$K,7)=D$1)*('2-1 采购订单物料明细表报表导出'!$D:$D=$A842),'2-1 采购订单物料明细表报表导出'!$H:$H,0))</f>
        <v>0</v>
      </c>
      <c r="E842" s="46" cm="1">
        <f t="array" ref="E842">SUM(IF((LEFT('2-1 采购订单物料明细表报表导出'!$K:$K,7)=E$1)*('2-1 采购订单物料明细表报表导出'!$D:$D=$A842),'2-1 采购订单物料明细表报表导出'!$H:$H,0))</f>
        <v>0</v>
      </c>
      <c r="F842" s="46" cm="1">
        <f t="array" ref="F842">SUM(IF((LEFT('2-1 采购订单物料明细表报表导出'!$K:$K,7)=F$1)*('2-1 采购订单物料明细表报表导出'!$D:$D=$A842),'2-1 采购订单物料明细表报表导出'!$H:$H,0))</f>
        <v>0</v>
      </c>
      <c r="G842" s="46" cm="1">
        <f t="array" ref="G842">SUM(IF((LEFT('2-1 采购订单物料明细表报表导出'!$K:$K,7)=G$1)*('2-1 采购订单物料明细表报表导出'!$D:$D=$A842),'2-1 采购订单物料明细表报表导出'!$H:$H,0))</f>
        <v>0</v>
      </c>
      <c r="H842" s="46" cm="1">
        <f t="array" ref="H842">SUM(IF((LEFT('2-1 采购订单物料明细表报表导出'!$K:$K,7)=H$1)*('2-1 采购订单物料明细表报表导出'!$D:$D=$A842),'2-1 采购订单物料明细表报表导出'!$H:$H,0))</f>
        <v>0</v>
      </c>
      <c r="I842" s="46" cm="1">
        <f t="array" ref="I842">SUM(IF((LEFT('2-1 采购订单物料明细表报表导出'!$K:$K,7)=I$1)*('2-1 采购订单物料明细表报表导出'!$D:$D=$A842),'2-1 采购订单物料明细表报表导出'!$H:$H,0))</f>
        <v>0</v>
      </c>
      <c r="J842" s="46" cm="1">
        <f t="array" ref="J842">SUM(IF((LEFT('2-1 采购订单物料明细表报表导出'!$K:$K,7)=J$1)*('2-1 采购订单物料明细表报表导出'!$D:$D=$A842),'2-1 采购订单物料明细表报表导出'!$H:$H,0))</f>
        <v>0</v>
      </c>
      <c r="K842" s="46" cm="1">
        <f t="array" ref="K842">SUM(IF((LEFT('2-1 采购订单物料明细表报表导出'!$K:$K,7)=K$1)*('2-1 采购订单物料明细表报表导出'!$D:$D=$A842),'2-1 采购订单物料明细表报表导出'!$H:$H,0))</f>
        <v>0</v>
      </c>
      <c r="L842" s="46" cm="1">
        <f t="array" ref="L842">SUM(IF((LEFT('2-1 采购订单物料明细表报表导出'!$K:$K,7)=L$1)*('2-1 采购订单物料明细表报表导出'!$D:$D=$A842),'2-1 采购订单物料明细表报表导出'!$H:$H,0))</f>
        <v>0</v>
      </c>
      <c r="M842" s="46" cm="1">
        <f t="array" ref="M842">SUM(IF((LEFT('2-1 采购订单物料明细表报表导出'!$K:$K,7)=M$1)*('2-1 采购订单物料明细表报表导出'!$D:$D=$A842),'2-1 采购订单物料明细表报表导出'!$H:$H,0))</f>
        <v>0</v>
      </c>
      <c r="N842" s="46" cm="1">
        <f t="array" ref="N842">SUM(IF((LEFT('2-1 采购订单物料明细表报表导出'!$K:$K,7)=N$1)*('2-1 采购订单物料明细表报表导出'!$D:$D=$A842),'2-1 采购订单物料明细表报表导出'!$H:$H,0))</f>
        <v>0</v>
      </c>
      <c r="O842" s="46" cm="1">
        <f t="array" ref="O842">SUM(IF((LEFT('2-1 采购订单物料明细表报表导出'!$K:$K,7)=O$1)*('2-1 采购订单物料明细表报表导出'!$D:$D=$A842),'2-1 采购订单物料明细表报表导出'!$H:$H,0))</f>
        <v>0</v>
      </c>
    </row>
    <row r="843" ht="16.5" spans="1:15">
      <c r="A843" s="38" t="s">
        <v>4242</v>
      </c>
      <c r="B843" s="50" t="s">
        <v>1905</v>
      </c>
      <c r="C843" s="51" t="s">
        <v>1906</v>
      </c>
      <c r="D843" s="46" cm="1">
        <f t="array" ref="D843">SUM(IF((LEFT('2-1 采购订单物料明细表报表导出'!$K:$K,7)=D$1)*('2-1 采购订单物料明细表报表导出'!$D:$D=$A843),'2-1 采购订单物料明细表报表导出'!$H:$H,0))</f>
        <v>0</v>
      </c>
      <c r="E843" s="46" cm="1">
        <f t="array" ref="E843">SUM(IF((LEFT('2-1 采购订单物料明细表报表导出'!$K:$K,7)=E$1)*('2-1 采购订单物料明细表报表导出'!$D:$D=$A843),'2-1 采购订单物料明细表报表导出'!$H:$H,0))</f>
        <v>0</v>
      </c>
      <c r="F843" s="46" cm="1">
        <f t="array" ref="F843">SUM(IF((LEFT('2-1 采购订单物料明细表报表导出'!$K:$K,7)=F$1)*('2-1 采购订单物料明细表报表导出'!$D:$D=$A843),'2-1 采购订单物料明细表报表导出'!$H:$H,0))</f>
        <v>0</v>
      </c>
      <c r="G843" s="46" cm="1">
        <f t="array" ref="G843">SUM(IF((LEFT('2-1 采购订单物料明细表报表导出'!$K:$K,7)=G$1)*('2-1 采购订单物料明细表报表导出'!$D:$D=$A843),'2-1 采购订单物料明细表报表导出'!$H:$H,0))</f>
        <v>0</v>
      </c>
      <c r="H843" s="46" cm="1">
        <f t="array" ref="H843">SUM(IF((LEFT('2-1 采购订单物料明细表报表导出'!$K:$K,7)=H$1)*('2-1 采购订单物料明细表报表导出'!$D:$D=$A843),'2-1 采购订单物料明细表报表导出'!$H:$H,0))</f>
        <v>0</v>
      </c>
      <c r="I843" s="46" cm="1">
        <f t="array" ref="I843">SUM(IF((LEFT('2-1 采购订单物料明细表报表导出'!$K:$K,7)=I$1)*('2-1 采购订单物料明细表报表导出'!$D:$D=$A843),'2-1 采购订单物料明细表报表导出'!$H:$H,0))</f>
        <v>0</v>
      </c>
      <c r="J843" s="46" cm="1">
        <f t="array" ref="J843">SUM(IF((LEFT('2-1 采购订单物料明细表报表导出'!$K:$K,7)=J$1)*('2-1 采购订单物料明细表报表导出'!$D:$D=$A843),'2-1 采购订单物料明细表报表导出'!$H:$H,0))</f>
        <v>0</v>
      </c>
      <c r="K843" s="46" cm="1">
        <f t="array" ref="K843">SUM(IF((LEFT('2-1 采购订单物料明细表报表导出'!$K:$K,7)=K$1)*('2-1 采购订单物料明细表报表导出'!$D:$D=$A843),'2-1 采购订单物料明细表报表导出'!$H:$H,0))</f>
        <v>0</v>
      </c>
      <c r="L843" s="46" cm="1">
        <f t="array" ref="L843">SUM(IF((LEFT('2-1 采购订单物料明细表报表导出'!$K:$K,7)=L$1)*('2-1 采购订单物料明细表报表导出'!$D:$D=$A843),'2-1 采购订单物料明细表报表导出'!$H:$H,0))</f>
        <v>0</v>
      </c>
      <c r="M843" s="46" cm="1">
        <f t="array" ref="M843">SUM(IF((LEFT('2-1 采购订单物料明细表报表导出'!$K:$K,7)=M$1)*('2-1 采购订单物料明细表报表导出'!$D:$D=$A843),'2-1 采购订单物料明细表报表导出'!$H:$H,0))</f>
        <v>0</v>
      </c>
      <c r="N843" s="46" cm="1">
        <f t="array" ref="N843">SUM(IF((LEFT('2-1 采购订单物料明细表报表导出'!$K:$K,7)=N$1)*('2-1 采购订单物料明细表报表导出'!$D:$D=$A843),'2-1 采购订单物料明细表报表导出'!$H:$H,0))</f>
        <v>0</v>
      </c>
      <c r="O843" s="46" cm="1">
        <f t="array" ref="O843">SUM(IF((LEFT('2-1 采购订单物料明细表报表导出'!$K:$K,7)=O$1)*('2-1 采购订单物料明细表报表导出'!$D:$D=$A843),'2-1 采购订单物料明细表报表导出'!$H:$H,0))</f>
        <v>0</v>
      </c>
    </row>
    <row r="844" ht="16.5" spans="1:15">
      <c r="A844" s="38" t="s">
        <v>4243</v>
      </c>
      <c r="B844" s="50" t="s">
        <v>1905</v>
      </c>
      <c r="C844" s="51" t="s">
        <v>1906</v>
      </c>
      <c r="D844" s="46" cm="1">
        <f t="array" ref="D844">SUM(IF((LEFT('2-1 采购订单物料明细表报表导出'!$K:$K,7)=D$1)*('2-1 采购订单物料明细表报表导出'!$D:$D=$A844),'2-1 采购订单物料明细表报表导出'!$H:$H,0))</f>
        <v>0</v>
      </c>
      <c r="E844" s="46" cm="1">
        <f t="array" ref="E844">SUM(IF((LEFT('2-1 采购订单物料明细表报表导出'!$K:$K,7)=E$1)*('2-1 采购订单物料明细表报表导出'!$D:$D=$A844),'2-1 采购订单物料明细表报表导出'!$H:$H,0))</f>
        <v>0</v>
      </c>
      <c r="F844" s="46" cm="1">
        <f t="array" ref="F844">SUM(IF((LEFT('2-1 采购订单物料明细表报表导出'!$K:$K,7)=F$1)*('2-1 采购订单物料明细表报表导出'!$D:$D=$A844),'2-1 采购订单物料明细表报表导出'!$H:$H,0))</f>
        <v>0</v>
      </c>
      <c r="G844" s="46" cm="1">
        <f t="array" ref="G844">SUM(IF((LEFT('2-1 采购订单物料明细表报表导出'!$K:$K,7)=G$1)*('2-1 采购订单物料明细表报表导出'!$D:$D=$A844),'2-1 采购订单物料明细表报表导出'!$H:$H,0))</f>
        <v>0</v>
      </c>
      <c r="H844" s="46" cm="1">
        <f t="array" ref="H844">SUM(IF((LEFT('2-1 采购订单物料明细表报表导出'!$K:$K,7)=H$1)*('2-1 采购订单物料明细表报表导出'!$D:$D=$A844),'2-1 采购订单物料明细表报表导出'!$H:$H,0))</f>
        <v>0</v>
      </c>
      <c r="I844" s="46" cm="1">
        <f t="array" ref="I844">SUM(IF((LEFT('2-1 采购订单物料明细表报表导出'!$K:$K,7)=I$1)*('2-1 采购订单物料明细表报表导出'!$D:$D=$A844),'2-1 采购订单物料明细表报表导出'!$H:$H,0))</f>
        <v>0</v>
      </c>
      <c r="J844" s="46" cm="1">
        <f t="array" ref="J844">SUM(IF((LEFT('2-1 采购订单物料明细表报表导出'!$K:$K,7)=J$1)*('2-1 采购订单物料明细表报表导出'!$D:$D=$A844),'2-1 采购订单物料明细表报表导出'!$H:$H,0))</f>
        <v>0</v>
      </c>
      <c r="K844" s="46" cm="1">
        <f t="array" ref="K844">SUM(IF((LEFT('2-1 采购订单物料明细表报表导出'!$K:$K,7)=K$1)*('2-1 采购订单物料明细表报表导出'!$D:$D=$A844),'2-1 采购订单物料明细表报表导出'!$H:$H,0))</f>
        <v>0</v>
      </c>
      <c r="L844" s="46" cm="1">
        <f t="array" ref="L844">SUM(IF((LEFT('2-1 采购订单物料明细表报表导出'!$K:$K,7)=L$1)*('2-1 采购订单物料明细表报表导出'!$D:$D=$A844),'2-1 采购订单物料明细表报表导出'!$H:$H,0))</f>
        <v>0</v>
      </c>
      <c r="M844" s="46" cm="1">
        <f t="array" ref="M844">SUM(IF((LEFT('2-1 采购订单物料明细表报表导出'!$K:$K,7)=M$1)*('2-1 采购订单物料明细表报表导出'!$D:$D=$A844),'2-1 采购订单物料明细表报表导出'!$H:$H,0))</f>
        <v>0</v>
      </c>
      <c r="N844" s="46" cm="1">
        <f t="array" ref="N844">SUM(IF((LEFT('2-1 采购订单物料明细表报表导出'!$K:$K,7)=N$1)*('2-1 采购订单物料明细表报表导出'!$D:$D=$A844),'2-1 采购订单物料明细表报表导出'!$H:$H,0))</f>
        <v>0</v>
      </c>
      <c r="O844" s="46" cm="1">
        <f t="array" ref="O844">SUM(IF((LEFT('2-1 采购订单物料明细表报表导出'!$K:$K,7)=O$1)*('2-1 采购订单物料明细表报表导出'!$D:$D=$A844),'2-1 采购订单物料明细表报表导出'!$H:$H,0))</f>
        <v>0</v>
      </c>
    </row>
    <row r="845" ht="16.5" spans="1:15">
      <c r="A845" s="38" t="s">
        <v>4244</v>
      </c>
      <c r="B845" s="50" t="s">
        <v>1905</v>
      </c>
      <c r="C845" s="51" t="s">
        <v>1906</v>
      </c>
      <c r="D845" s="46" cm="1">
        <f t="array" ref="D845">SUM(IF((LEFT('2-1 采购订单物料明细表报表导出'!$K:$K,7)=D$1)*('2-1 采购订单物料明细表报表导出'!$D:$D=$A845),'2-1 采购订单物料明细表报表导出'!$H:$H,0))</f>
        <v>0</v>
      </c>
      <c r="E845" s="46" cm="1">
        <f t="array" ref="E845">SUM(IF((LEFT('2-1 采购订单物料明细表报表导出'!$K:$K,7)=E$1)*('2-1 采购订单物料明细表报表导出'!$D:$D=$A845),'2-1 采购订单物料明细表报表导出'!$H:$H,0))</f>
        <v>0</v>
      </c>
      <c r="F845" s="46" cm="1">
        <f t="array" ref="F845">SUM(IF((LEFT('2-1 采购订单物料明细表报表导出'!$K:$K,7)=F$1)*('2-1 采购订单物料明细表报表导出'!$D:$D=$A845),'2-1 采购订单物料明细表报表导出'!$H:$H,0))</f>
        <v>0</v>
      </c>
      <c r="G845" s="46" cm="1">
        <f t="array" ref="G845">SUM(IF((LEFT('2-1 采购订单物料明细表报表导出'!$K:$K,7)=G$1)*('2-1 采购订单物料明细表报表导出'!$D:$D=$A845),'2-1 采购订单物料明细表报表导出'!$H:$H,0))</f>
        <v>0</v>
      </c>
      <c r="H845" s="46" cm="1">
        <f t="array" ref="H845">SUM(IF((LEFT('2-1 采购订单物料明细表报表导出'!$K:$K,7)=H$1)*('2-1 采购订单物料明细表报表导出'!$D:$D=$A845),'2-1 采购订单物料明细表报表导出'!$H:$H,0))</f>
        <v>0</v>
      </c>
      <c r="I845" s="46" cm="1">
        <f t="array" ref="I845">SUM(IF((LEFT('2-1 采购订单物料明细表报表导出'!$K:$K,7)=I$1)*('2-1 采购订单物料明细表报表导出'!$D:$D=$A845),'2-1 采购订单物料明细表报表导出'!$H:$H,0))</f>
        <v>0</v>
      </c>
      <c r="J845" s="46" cm="1">
        <f t="array" ref="J845">SUM(IF((LEFT('2-1 采购订单物料明细表报表导出'!$K:$K,7)=J$1)*('2-1 采购订单物料明细表报表导出'!$D:$D=$A845),'2-1 采购订单物料明细表报表导出'!$H:$H,0))</f>
        <v>0</v>
      </c>
      <c r="K845" s="46" cm="1">
        <f t="array" ref="K845">SUM(IF((LEFT('2-1 采购订单物料明细表报表导出'!$K:$K,7)=K$1)*('2-1 采购订单物料明细表报表导出'!$D:$D=$A845),'2-1 采购订单物料明细表报表导出'!$H:$H,0))</f>
        <v>0</v>
      </c>
      <c r="L845" s="46" cm="1">
        <f t="array" ref="L845">SUM(IF((LEFT('2-1 采购订单物料明细表报表导出'!$K:$K,7)=L$1)*('2-1 采购订单物料明细表报表导出'!$D:$D=$A845),'2-1 采购订单物料明细表报表导出'!$H:$H,0))</f>
        <v>0</v>
      </c>
      <c r="M845" s="46" cm="1">
        <f t="array" ref="M845">SUM(IF((LEFT('2-1 采购订单物料明细表报表导出'!$K:$K,7)=M$1)*('2-1 采购订单物料明细表报表导出'!$D:$D=$A845),'2-1 采购订单物料明细表报表导出'!$H:$H,0))</f>
        <v>0</v>
      </c>
      <c r="N845" s="46" cm="1">
        <f t="array" ref="N845">SUM(IF((LEFT('2-1 采购订单物料明细表报表导出'!$K:$K,7)=N$1)*('2-1 采购订单物料明细表报表导出'!$D:$D=$A845),'2-1 采购订单物料明细表报表导出'!$H:$H,0))</f>
        <v>0</v>
      </c>
      <c r="O845" s="46" cm="1">
        <f t="array" ref="O845">SUM(IF((LEFT('2-1 采购订单物料明细表报表导出'!$K:$K,7)=O$1)*('2-1 采购订单物料明细表报表导出'!$D:$D=$A845),'2-1 采购订单物料明细表报表导出'!$H:$H,0))</f>
        <v>0</v>
      </c>
    </row>
    <row r="846" ht="16.5" spans="1:15">
      <c r="A846" s="38" t="s">
        <v>4245</v>
      </c>
      <c r="B846" s="50" t="s">
        <v>1905</v>
      </c>
      <c r="C846" s="51" t="s">
        <v>1906</v>
      </c>
      <c r="D846" s="46" cm="1">
        <f t="array" ref="D846">SUM(IF((LEFT('2-1 采购订单物料明细表报表导出'!$K:$K,7)=D$1)*('2-1 采购订单物料明细表报表导出'!$D:$D=$A846),'2-1 采购订单物料明细表报表导出'!$H:$H,0))</f>
        <v>0</v>
      </c>
      <c r="E846" s="46" cm="1">
        <f t="array" ref="E846">SUM(IF((LEFT('2-1 采购订单物料明细表报表导出'!$K:$K,7)=E$1)*('2-1 采购订单物料明细表报表导出'!$D:$D=$A846),'2-1 采购订单物料明细表报表导出'!$H:$H,0))</f>
        <v>0</v>
      </c>
      <c r="F846" s="46" cm="1">
        <f t="array" ref="F846">SUM(IF((LEFT('2-1 采购订单物料明细表报表导出'!$K:$K,7)=F$1)*('2-1 采购订单物料明细表报表导出'!$D:$D=$A846),'2-1 采购订单物料明细表报表导出'!$H:$H,0))</f>
        <v>0</v>
      </c>
      <c r="G846" s="46" cm="1">
        <f t="array" ref="G846">SUM(IF((LEFT('2-1 采购订单物料明细表报表导出'!$K:$K,7)=G$1)*('2-1 采购订单物料明细表报表导出'!$D:$D=$A846),'2-1 采购订单物料明细表报表导出'!$H:$H,0))</f>
        <v>0</v>
      </c>
      <c r="H846" s="46" cm="1">
        <f t="array" ref="H846">SUM(IF((LEFT('2-1 采购订单物料明细表报表导出'!$K:$K,7)=H$1)*('2-1 采购订单物料明细表报表导出'!$D:$D=$A846),'2-1 采购订单物料明细表报表导出'!$H:$H,0))</f>
        <v>0</v>
      </c>
      <c r="I846" s="46" cm="1">
        <f t="array" ref="I846">SUM(IF((LEFT('2-1 采购订单物料明细表报表导出'!$K:$K,7)=I$1)*('2-1 采购订单物料明细表报表导出'!$D:$D=$A846),'2-1 采购订单物料明细表报表导出'!$H:$H,0))</f>
        <v>0</v>
      </c>
      <c r="J846" s="46" cm="1">
        <f t="array" ref="J846">SUM(IF((LEFT('2-1 采购订单物料明细表报表导出'!$K:$K,7)=J$1)*('2-1 采购订单物料明细表报表导出'!$D:$D=$A846),'2-1 采购订单物料明细表报表导出'!$H:$H,0))</f>
        <v>0</v>
      </c>
      <c r="K846" s="46" cm="1">
        <f t="array" ref="K846">SUM(IF((LEFT('2-1 采购订单物料明细表报表导出'!$K:$K,7)=K$1)*('2-1 采购订单物料明细表报表导出'!$D:$D=$A846),'2-1 采购订单物料明细表报表导出'!$H:$H,0))</f>
        <v>0</v>
      </c>
      <c r="L846" s="46" cm="1">
        <f t="array" ref="L846">SUM(IF((LEFT('2-1 采购订单物料明细表报表导出'!$K:$K,7)=L$1)*('2-1 采购订单物料明细表报表导出'!$D:$D=$A846),'2-1 采购订单物料明细表报表导出'!$H:$H,0))</f>
        <v>0</v>
      </c>
      <c r="M846" s="46" cm="1">
        <f t="array" ref="M846">SUM(IF((LEFT('2-1 采购订单物料明细表报表导出'!$K:$K,7)=M$1)*('2-1 采购订单物料明细表报表导出'!$D:$D=$A846),'2-1 采购订单物料明细表报表导出'!$H:$H,0))</f>
        <v>0</v>
      </c>
      <c r="N846" s="46" cm="1">
        <f t="array" ref="N846">SUM(IF((LEFT('2-1 采购订单物料明细表报表导出'!$K:$K,7)=N$1)*('2-1 采购订单物料明细表报表导出'!$D:$D=$A846),'2-1 采购订单物料明细表报表导出'!$H:$H,0))</f>
        <v>0</v>
      </c>
      <c r="O846" s="46" cm="1">
        <f t="array" ref="O846">SUM(IF((LEFT('2-1 采购订单物料明细表报表导出'!$K:$K,7)=O$1)*('2-1 采购订单物料明细表报表导出'!$D:$D=$A846),'2-1 采购订单物料明细表报表导出'!$H:$H,0))</f>
        <v>0</v>
      </c>
    </row>
    <row r="847" ht="16.5" spans="1:15">
      <c r="A847" s="38" t="s">
        <v>4246</v>
      </c>
      <c r="B847" s="50" t="s">
        <v>1905</v>
      </c>
      <c r="C847" s="51" t="s">
        <v>1906</v>
      </c>
      <c r="D847" s="46" cm="1">
        <f t="array" ref="D847">SUM(IF((LEFT('2-1 采购订单物料明细表报表导出'!$K:$K,7)=D$1)*('2-1 采购订单物料明细表报表导出'!$D:$D=$A847),'2-1 采购订单物料明细表报表导出'!$H:$H,0))</f>
        <v>0</v>
      </c>
      <c r="E847" s="46" cm="1">
        <f t="array" ref="E847">SUM(IF((LEFT('2-1 采购订单物料明细表报表导出'!$K:$K,7)=E$1)*('2-1 采购订单物料明细表报表导出'!$D:$D=$A847),'2-1 采购订单物料明细表报表导出'!$H:$H,0))</f>
        <v>0</v>
      </c>
      <c r="F847" s="46" cm="1">
        <f t="array" ref="F847">SUM(IF((LEFT('2-1 采购订单物料明细表报表导出'!$K:$K,7)=F$1)*('2-1 采购订单物料明细表报表导出'!$D:$D=$A847),'2-1 采购订单物料明细表报表导出'!$H:$H,0))</f>
        <v>0</v>
      </c>
      <c r="G847" s="46" cm="1">
        <f t="array" ref="G847">SUM(IF((LEFT('2-1 采购订单物料明细表报表导出'!$K:$K,7)=G$1)*('2-1 采购订单物料明细表报表导出'!$D:$D=$A847),'2-1 采购订单物料明细表报表导出'!$H:$H,0))</f>
        <v>0</v>
      </c>
      <c r="H847" s="46" cm="1">
        <f t="array" ref="H847">SUM(IF((LEFT('2-1 采购订单物料明细表报表导出'!$K:$K,7)=H$1)*('2-1 采购订单物料明细表报表导出'!$D:$D=$A847),'2-1 采购订单物料明细表报表导出'!$H:$H,0))</f>
        <v>0</v>
      </c>
      <c r="I847" s="46" cm="1">
        <f t="array" ref="I847">SUM(IF((LEFT('2-1 采购订单物料明细表报表导出'!$K:$K,7)=I$1)*('2-1 采购订单物料明细表报表导出'!$D:$D=$A847),'2-1 采购订单物料明细表报表导出'!$H:$H,0))</f>
        <v>0</v>
      </c>
      <c r="J847" s="46" cm="1">
        <f t="array" ref="J847">SUM(IF((LEFT('2-1 采购订单物料明细表报表导出'!$K:$K,7)=J$1)*('2-1 采购订单物料明细表报表导出'!$D:$D=$A847),'2-1 采购订单物料明细表报表导出'!$H:$H,0))</f>
        <v>0</v>
      </c>
      <c r="K847" s="46" cm="1">
        <f t="array" ref="K847">SUM(IF((LEFT('2-1 采购订单物料明细表报表导出'!$K:$K,7)=K$1)*('2-1 采购订单物料明细表报表导出'!$D:$D=$A847),'2-1 采购订单物料明细表报表导出'!$H:$H,0))</f>
        <v>0</v>
      </c>
      <c r="L847" s="46" cm="1">
        <f t="array" ref="L847">SUM(IF((LEFT('2-1 采购订单物料明细表报表导出'!$K:$K,7)=L$1)*('2-1 采购订单物料明细表报表导出'!$D:$D=$A847),'2-1 采购订单物料明细表报表导出'!$H:$H,0))</f>
        <v>0</v>
      </c>
      <c r="M847" s="46" cm="1">
        <f t="array" ref="M847">SUM(IF((LEFT('2-1 采购订单物料明细表报表导出'!$K:$K,7)=M$1)*('2-1 采购订单物料明细表报表导出'!$D:$D=$A847),'2-1 采购订单物料明细表报表导出'!$H:$H,0))</f>
        <v>0</v>
      </c>
      <c r="N847" s="46" cm="1">
        <f t="array" ref="N847">SUM(IF((LEFT('2-1 采购订单物料明细表报表导出'!$K:$K,7)=N$1)*('2-1 采购订单物料明细表报表导出'!$D:$D=$A847),'2-1 采购订单物料明细表报表导出'!$H:$H,0))</f>
        <v>0</v>
      </c>
      <c r="O847" s="46" cm="1">
        <f t="array" ref="O847">SUM(IF((LEFT('2-1 采购订单物料明细表报表导出'!$K:$K,7)=O$1)*('2-1 采购订单物料明细表报表导出'!$D:$D=$A847),'2-1 采购订单物料明细表报表导出'!$H:$H,0))</f>
        <v>0</v>
      </c>
    </row>
    <row r="848" ht="16.5" spans="1:15">
      <c r="A848" s="38" t="s">
        <v>4247</v>
      </c>
      <c r="B848" s="50" t="s">
        <v>1905</v>
      </c>
      <c r="C848" s="51" t="s">
        <v>1906</v>
      </c>
      <c r="D848" s="46" cm="1">
        <f t="array" ref="D848">SUM(IF((LEFT('2-1 采购订单物料明细表报表导出'!$K:$K,7)=D$1)*('2-1 采购订单物料明细表报表导出'!$D:$D=$A848),'2-1 采购订单物料明细表报表导出'!$H:$H,0))</f>
        <v>0</v>
      </c>
      <c r="E848" s="46" cm="1">
        <f t="array" ref="E848">SUM(IF((LEFT('2-1 采购订单物料明细表报表导出'!$K:$K,7)=E$1)*('2-1 采购订单物料明细表报表导出'!$D:$D=$A848),'2-1 采购订单物料明细表报表导出'!$H:$H,0))</f>
        <v>0</v>
      </c>
      <c r="F848" s="46" cm="1">
        <f t="array" ref="F848">SUM(IF((LEFT('2-1 采购订单物料明细表报表导出'!$K:$K,7)=F$1)*('2-1 采购订单物料明细表报表导出'!$D:$D=$A848),'2-1 采购订单物料明细表报表导出'!$H:$H,0))</f>
        <v>0</v>
      </c>
      <c r="G848" s="46" cm="1">
        <f t="array" ref="G848">SUM(IF((LEFT('2-1 采购订单物料明细表报表导出'!$K:$K,7)=G$1)*('2-1 采购订单物料明细表报表导出'!$D:$D=$A848),'2-1 采购订单物料明细表报表导出'!$H:$H,0))</f>
        <v>0</v>
      </c>
      <c r="H848" s="46" cm="1">
        <f t="array" ref="H848">SUM(IF((LEFT('2-1 采购订单物料明细表报表导出'!$K:$K,7)=H$1)*('2-1 采购订单物料明细表报表导出'!$D:$D=$A848),'2-1 采购订单物料明细表报表导出'!$H:$H,0))</f>
        <v>0</v>
      </c>
      <c r="I848" s="46" cm="1">
        <f t="array" ref="I848">SUM(IF((LEFT('2-1 采购订单物料明细表报表导出'!$K:$K,7)=I$1)*('2-1 采购订单物料明细表报表导出'!$D:$D=$A848),'2-1 采购订单物料明细表报表导出'!$H:$H,0))</f>
        <v>0</v>
      </c>
      <c r="J848" s="46" cm="1">
        <f t="array" ref="J848">SUM(IF((LEFT('2-1 采购订单物料明细表报表导出'!$K:$K,7)=J$1)*('2-1 采购订单物料明细表报表导出'!$D:$D=$A848),'2-1 采购订单物料明细表报表导出'!$H:$H,0))</f>
        <v>0</v>
      </c>
      <c r="K848" s="46" cm="1">
        <f t="array" ref="K848">SUM(IF((LEFT('2-1 采购订单物料明细表报表导出'!$K:$K,7)=K$1)*('2-1 采购订单物料明细表报表导出'!$D:$D=$A848),'2-1 采购订单物料明细表报表导出'!$H:$H,0))</f>
        <v>0</v>
      </c>
      <c r="L848" s="46" cm="1">
        <f t="array" ref="L848">SUM(IF((LEFT('2-1 采购订单物料明细表报表导出'!$K:$K,7)=L$1)*('2-1 采购订单物料明细表报表导出'!$D:$D=$A848),'2-1 采购订单物料明细表报表导出'!$H:$H,0))</f>
        <v>0</v>
      </c>
      <c r="M848" s="46" cm="1">
        <f t="array" ref="M848">SUM(IF((LEFT('2-1 采购订单物料明细表报表导出'!$K:$K,7)=M$1)*('2-1 采购订单物料明细表报表导出'!$D:$D=$A848),'2-1 采购订单物料明细表报表导出'!$H:$H,0))</f>
        <v>0</v>
      </c>
      <c r="N848" s="46" cm="1">
        <f t="array" ref="N848">SUM(IF((LEFT('2-1 采购订单物料明细表报表导出'!$K:$K,7)=N$1)*('2-1 采购订单物料明细表报表导出'!$D:$D=$A848),'2-1 采购订单物料明细表报表导出'!$H:$H,0))</f>
        <v>0</v>
      </c>
      <c r="O848" s="46" cm="1">
        <f t="array" ref="O848">SUM(IF((LEFT('2-1 采购订单物料明细表报表导出'!$K:$K,7)=O$1)*('2-1 采购订单物料明细表报表导出'!$D:$D=$A848),'2-1 采购订单物料明细表报表导出'!$H:$H,0))</f>
        <v>0</v>
      </c>
    </row>
    <row r="849" ht="16.5" spans="1:15">
      <c r="A849" s="38" t="s">
        <v>4248</v>
      </c>
      <c r="B849" s="50" t="s">
        <v>1905</v>
      </c>
      <c r="C849" s="51" t="s">
        <v>1906</v>
      </c>
      <c r="D849" s="46" cm="1">
        <f t="array" ref="D849">SUM(IF((LEFT('2-1 采购订单物料明细表报表导出'!$K:$K,7)=D$1)*('2-1 采购订单物料明细表报表导出'!$D:$D=$A849),'2-1 采购订单物料明细表报表导出'!$H:$H,0))</f>
        <v>0</v>
      </c>
      <c r="E849" s="46" cm="1">
        <f t="array" ref="E849">SUM(IF((LEFT('2-1 采购订单物料明细表报表导出'!$K:$K,7)=E$1)*('2-1 采购订单物料明细表报表导出'!$D:$D=$A849),'2-1 采购订单物料明细表报表导出'!$H:$H,0))</f>
        <v>0</v>
      </c>
      <c r="F849" s="46" cm="1">
        <f t="array" ref="F849">SUM(IF((LEFT('2-1 采购订单物料明细表报表导出'!$K:$K,7)=F$1)*('2-1 采购订单物料明细表报表导出'!$D:$D=$A849),'2-1 采购订单物料明细表报表导出'!$H:$H,0))</f>
        <v>0</v>
      </c>
      <c r="G849" s="46" cm="1">
        <f t="array" ref="G849">SUM(IF((LEFT('2-1 采购订单物料明细表报表导出'!$K:$K,7)=G$1)*('2-1 采购订单物料明细表报表导出'!$D:$D=$A849),'2-1 采购订单物料明细表报表导出'!$H:$H,0))</f>
        <v>0</v>
      </c>
      <c r="H849" s="46" cm="1">
        <f t="array" ref="H849">SUM(IF((LEFT('2-1 采购订单物料明细表报表导出'!$K:$K,7)=H$1)*('2-1 采购订单物料明细表报表导出'!$D:$D=$A849),'2-1 采购订单物料明细表报表导出'!$H:$H,0))</f>
        <v>0</v>
      </c>
      <c r="I849" s="46" cm="1">
        <f t="array" ref="I849">SUM(IF((LEFT('2-1 采购订单物料明细表报表导出'!$K:$K,7)=I$1)*('2-1 采购订单物料明细表报表导出'!$D:$D=$A849),'2-1 采购订单物料明细表报表导出'!$H:$H,0))</f>
        <v>0</v>
      </c>
      <c r="J849" s="46" cm="1">
        <f t="array" ref="J849">SUM(IF((LEFT('2-1 采购订单物料明细表报表导出'!$K:$K,7)=J$1)*('2-1 采购订单物料明细表报表导出'!$D:$D=$A849),'2-1 采购订单物料明细表报表导出'!$H:$H,0))</f>
        <v>0</v>
      </c>
      <c r="K849" s="46" cm="1">
        <f t="array" ref="K849">SUM(IF((LEFT('2-1 采购订单物料明细表报表导出'!$K:$K,7)=K$1)*('2-1 采购订单物料明细表报表导出'!$D:$D=$A849),'2-1 采购订单物料明细表报表导出'!$H:$H,0))</f>
        <v>0</v>
      </c>
      <c r="L849" s="46" cm="1">
        <f t="array" ref="L849">SUM(IF((LEFT('2-1 采购订单物料明细表报表导出'!$K:$K,7)=L$1)*('2-1 采购订单物料明细表报表导出'!$D:$D=$A849),'2-1 采购订单物料明细表报表导出'!$H:$H,0))</f>
        <v>0</v>
      </c>
      <c r="M849" s="46" cm="1">
        <f t="array" ref="M849">SUM(IF((LEFT('2-1 采购订单物料明细表报表导出'!$K:$K,7)=M$1)*('2-1 采购订单物料明细表报表导出'!$D:$D=$A849),'2-1 采购订单物料明细表报表导出'!$H:$H,0))</f>
        <v>0</v>
      </c>
      <c r="N849" s="46" cm="1">
        <f t="array" ref="N849">SUM(IF((LEFT('2-1 采购订单物料明细表报表导出'!$K:$K,7)=N$1)*('2-1 采购订单物料明细表报表导出'!$D:$D=$A849),'2-1 采购订单物料明细表报表导出'!$H:$H,0))</f>
        <v>0</v>
      </c>
      <c r="O849" s="46" cm="1">
        <f t="array" ref="O849">SUM(IF((LEFT('2-1 采购订单物料明细表报表导出'!$K:$K,7)=O$1)*('2-1 采购订单物料明细表报表导出'!$D:$D=$A849),'2-1 采购订单物料明细表报表导出'!$H:$H,0))</f>
        <v>0</v>
      </c>
    </row>
    <row r="850" ht="16.5" spans="1:15">
      <c r="A850" s="38" t="s">
        <v>4249</v>
      </c>
      <c r="B850" s="50" t="s">
        <v>1905</v>
      </c>
      <c r="C850" s="51" t="s">
        <v>1906</v>
      </c>
      <c r="D850" s="46" cm="1">
        <f t="array" ref="D850">SUM(IF((LEFT('2-1 采购订单物料明细表报表导出'!$K:$K,7)=D$1)*('2-1 采购订单物料明细表报表导出'!$D:$D=$A850),'2-1 采购订单物料明细表报表导出'!$H:$H,0))</f>
        <v>0</v>
      </c>
      <c r="E850" s="46" cm="1">
        <f t="array" ref="E850">SUM(IF((LEFT('2-1 采购订单物料明细表报表导出'!$K:$K,7)=E$1)*('2-1 采购订单物料明细表报表导出'!$D:$D=$A850),'2-1 采购订单物料明细表报表导出'!$H:$H,0))</f>
        <v>0</v>
      </c>
      <c r="F850" s="46" cm="1">
        <f t="array" ref="F850">SUM(IF((LEFT('2-1 采购订单物料明细表报表导出'!$K:$K,7)=F$1)*('2-1 采购订单物料明细表报表导出'!$D:$D=$A850),'2-1 采购订单物料明细表报表导出'!$H:$H,0))</f>
        <v>0</v>
      </c>
      <c r="G850" s="46" cm="1">
        <f t="array" ref="G850">SUM(IF((LEFT('2-1 采购订单物料明细表报表导出'!$K:$K,7)=G$1)*('2-1 采购订单物料明细表报表导出'!$D:$D=$A850),'2-1 采购订单物料明细表报表导出'!$H:$H,0))</f>
        <v>0</v>
      </c>
      <c r="H850" s="46" cm="1">
        <f t="array" ref="H850">SUM(IF((LEFT('2-1 采购订单物料明细表报表导出'!$K:$K,7)=H$1)*('2-1 采购订单物料明细表报表导出'!$D:$D=$A850),'2-1 采购订单物料明细表报表导出'!$H:$H,0))</f>
        <v>0</v>
      </c>
      <c r="I850" s="46" cm="1">
        <f t="array" ref="I850">SUM(IF((LEFT('2-1 采购订单物料明细表报表导出'!$K:$K,7)=I$1)*('2-1 采购订单物料明细表报表导出'!$D:$D=$A850),'2-1 采购订单物料明细表报表导出'!$H:$H,0))</f>
        <v>0</v>
      </c>
      <c r="J850" s="46" cm="1">
        <f t="array" ref="J850">SUM(IF((LEFT('2-1 采购订单物料明细表报表导出'!$K:$K,7)=J$1)*('2-1 采购订单物料明细表报表导出'!$D:$D=$A850),'2-1 采购订单物料明细表报表导出'!$H:$H,0))</f>
        <v>0</v>
      </c>
      <c r="K850" s="46" cm="1">
        <f t="array" ref="K850">SUM(IF((LEFT('2-1 采购订单物料明细表报表导出'!$K:$K,7)=K$1)*('2-1 采购订单物料明细表报表导出'!$D:$D=$A850),'2-1 采购订单物料明细表报表导出'!$H:$H,0))</f>
        <v>0</v>
      </c>
      <c r="L850" s="46" cm="1">
        <f t="array" ref="L850">SUM(IF((LEFT('2-1 采购订单物料明细表报表导出'!$K:$K,7)=L$1)*('2-1 采购订单物料明细表报表导出'!$D:$D=$A850),'2-1 采购订单物料明细表报表导出'!$H:$H,0))</f>
        <v>0</v>
      </c>
      <c r="M850" s="46" cm="1">
        <f t="array" ref="M850">SUM(IF((LEFT('2-1 采购订单物料明细表报表导出'!$K:$K,7)=M$1)*('2-1 采购订单物料明细表报表导出'!$D:$D=$A850),'2-1 采购订单物料明细表报表导出'!$H:$H,0))</f>
        <v>0</v>
      </c>
      <c r="N850" s="46" cm="1">
        <f t="array" ref="N850">SUM(IF((LEFT('2-1 采购订单物料明细表报表导出'!$K:$K,7)=N$1)*('2-1 采购订单物料明细表报表导出'!$D:$D=$A850),'2-1 采购订单物料明细表报表导出'!$H:$H,0))</f>
        <v>0</v>
      </c>
      <c r="O850" s="46" cm="1">
        <f t="array" ref="O850">SUM(IF((LEFT('2-1 采购订单物料明细表报表导出'!$K:$K,7)=O$1)*('2-1 采购订单物料明细表报表导出'!$D:$D=$A850),'2-1 采购订单物料明细表报表导出'!$H:$H,0))</f>
        <v>0</v>
      </c>
    </row>
    <row r="851" ht="16.5" spans="1:15">
      <c r="A851" s="38" t="s">
        <v>4250</v>
      </c>
      <c r="B851" s="50" t="s">
        <v>1905</v>
      </c>
      <c r="C851" s="51" t="s">
        <v>1906</v>
      </c>
      <c r="D851" s="46" cm="1">
        <f t="array" ref="D851">SUM(IF((LEFT('2-1 采购订单物料明细表报表导出'!$K:$K,7)=D$1)*('2-1 采购订单物料明细表报表导出'!$D:$D=$A851),'2-1 采购订单物料明细表报表导出'!$H:$H,0))</f>
        <v>0</v>
      </c>
      <c r="E851" s="46" cm="1">
        <f t="array" ref="E851">SUM(IF((LEFT('2-1 采购订单物料明细表报表导出'!$K:$K,7)=E$1)*('2-1 采购订单物料明细表报表导出'!$D:$D=$A851),'2-1 采购订单物料明细表报表导出'!$H:$H,0))</f>
        <v>0</v>
      </c>
      <c r="F851" s="46" cm="1">
        <f t="array" ref="F851">SUM(IF((LEFT('2-1 采购订单物料明细表报表导出'!$K:$K,7)=F$1)*('2-1 采购订单物料明细表报表导出'!$D:$D=$A851),'2-1 采购订单物料明细表报表导出'!$H:$H,0))</f>
        <v>0</v>
      </c>
      <c r="G851" s="46" cm="1">
        <f t="array" ref="G851">SUM(IF((LEFT('2-1 采购订单物料明细表报表导出'!$K:$K,7)=G$1)*('2-1 采购订单物料明细表报表导出'!$D:$D=$A851),'2-1 采购订单物料明细表报表导出'!$H:$H,0))</f>
        <v>0</v>
      </c>
      <c r="H851" s="46" cm="1">
        <f t="array" ref="H851">SUM(IF((LEFT('2-1 采购订单物料明细表报表导出'!$K:$K,7)=H$1)*('2-1 采购订单物料明细表报表导出'!$D:$D=$A851),'2-1 采购订单物料明细表报表导出'!$H:$H,0))</f>
        <v>0</v>
      </c>
      <c r="I851" s="46" cm="1">
        <f t="array" ref="I851">SUM(IF((LEFT('2-1 采购订单物料明细表报表导出'!$K:$K,7)=I$1)*('2-1 采购订单物料明细表报表导出'!$D:$D=$A851),'2-1 采购订单物料明细表报表导出'!$H:$H,0))</f>
        <v>0</v>
      </c>
      <c r="J851" s="46" cm="1">
        <f t="array" ref="J851">SUM(IF((LEFT('2-1 采购订单物料明细表报表导出'!$K:$K,7)=J$1)*('2-1 采购订单物料明细表报表导出'!$D:$D=$A851),'2-1 采购订单物料明细表报表导出'!$H:$H,0))</f>
        <v>0</v>
      </c>
      <c r="K851" s="46" cm="1">
        <f t="array" ref="K851">SUM(IF((LEFT('2-1 采购订单物料明细表报表导出'!$K:$K,7)=K$1)*('2-1 采购订单物料明细表报表导出'!$D:$D=$A851),'2-1 采购订单物料明细表报表导出'!$H:$H,0))</f>
        <v>0</v>
      </c>
      <c r="L851" s="46" cm="1">
        <f t="array" ref="L851">SUM(IF((LEFT('2-1 采购订单物料明细表报表导出'!$K:$K,7)=L$1)*('2-1 采购订单物料明细表报表导出'!$D:$D=$A851),'2-1 采购订单物料明细表报表导出'!$H:$H,0))</f>
        <v>0</v>
      </c>
      <c r="M851" s="46" cm="1">
        <f t="array" ref="M851">SUM(IF((LEFT('2-1 采购订单物料明细表报表导出'!$K:$K,7)=M$1)*('2-1 采购订单物料明细表报表导出'!$D:$D=$A851),'2-1 采购订单物料明细表报表导出'!$H:$H,0))</f>
        <v>0</v>
      </c>
      <c r="N851" s="46" cm="1">
        <f t="array" ref="N851">SUM(IF((LEFT('2-1 采购订单物料明细表报表导出'!$K:$K,7)=N$1)*('2-1 采购订单物料明细表报表导出'!$D:$D=$A851),'2-1 采购订单物料明细表报表导出'!$H:$H,0))</f>
        <v>0</v>
      </c>
      <c r="O851" s="46" cm="1">
        <f t="array" ref="O851">SUM(IF((LEFT('2-1 采购订单物料明细表报表导出'!$K:$K,7)=O$1)*('2-1 采购订单物料明细表报表导出'!$D:$D=$A851),'2-1 采购订单物料明细表报表导出'!$H:$H,0))</f>
        <v>0</v>
      </c>
    </row>
    <row r="852" ht="16.5" spans="1:15">
      <c r="A852" s="38" t="s">
        <v>4251</v>
      </c>
      <c r="B852" s="50" t="s">
        <v>1613</v>
      </c>
      <c r="C852" s="51" t="s">
        <v>1614</v>
      </c>
      <c r="D852" s="46" cm="1">
        <f t="array" ref="D852">SUM(IF((LEFT('2-1 采购订单物料明细表报表导出'!$K:$K,7)=D$1)*('2-1 采购订单物料明细表报表导出'!$D:$D=$A852),'2-1 采购订单物料明细表报表导出'!$H:$H,0))</f>
        <v>0</v>
      </c>
      <c r="E852" s="46" cm="1">
        <f t="array" ref="E852">SUM(IF((LEFT('2-1 采购订单物料明细表报表导出'!$K:$K,7)=E$1)*('2-1 采购订单物料明细表报表导出'!$D:$D=$A852),'2-1 采购订单物料明细表报表导出'!$H:$H,0))</f>
        <v>0</v>
      </c>
      <c r="F852" s="46" cm="1">
        <f t="array" ref="F852">SUM(IF((LEFT('2-1 采购订单物料明细表报表导出'!$K:$K,7)=F$1)*('2-1 采购订单物料明细表报表导出'!$D:$D=$A852),'2-1 采购订单物料明细表报表导出'!$H:$H,0))</f>
        <v>0</v>
      </c>
      <c r="G852" s="46" cm="1">
        <f t="array" ref="G852">SUM(IF((LEFT('2-1 采购订单物料明细表报表导出'!$K:$K,7)=G$1)*('2-1 采购订单物料明细表报表导出'!$D:$D=$A852),'2-1 采购订单物料明细表报表导出'!$H:$H,0))</f>
        <v>0</v>
      </c>
      <c r="H852" s="46" cm="1">
        <f t="array" ref="H852">SUM(IF((LEFT('2-1 采购订单物料明细表报表导出'!$K:$K,7)=H$1)*('2-1 采购订单物料明细表报表导出'!$D:$D=$A852),'2-1 采购订单物料明细表报表导出'!$H:$H,0))</f>
        <v>0</v>
      </c>
      <c r="I852" s="46" cm="1">
        <f t="array" ref="I852">SUM(IF((LEFT('2-1 采购订单物料明细表报表导出'!$K:$K,7)=I$1)*('2-1 采购订单物料明细表报表导出'!$D:$D=$A852),'2-1 采购订单物料明细表报表导出'!$H:$H,0))</f>
        <v>0</v>
      </c>
      <c r="J852" s="46" cm="1">
        <f t="array" ref="J852">SUM(IF((LEFT('2-1 采购订单物料明细表报表导出'!$K:$K,7)=J$1)*('2-1 采购订单物料明细表报表导出'!$D:$D=$A852),'2-1 采购订单物料明细表报表导出'!$H:$H,0))</f>
        <v>0</v>
      </c>
      <c r="K852" s="46" cm="1">
        <f t="array" ref="K852">SUM(IF((LEFT('2-1 采购订单物料明细表报表导出'!$K:$K,7)=K$1)*('2-1 采购订单物料明细表报表导出'!$D:$D=$A852),'2-1 采购订单物料明细表报表导出'!$H:$H,0))</f>
        <v>0</v>
      </c>
      <c r="L852" s="46" cm="1">
        <f t="array" ref="L852">SUM(IF((LEFT('2-1 采购订单物料明细表报表导出'!$K:$K,7)=L$1)*('2-1 采购订单物料明细表报表导出'!$D:$D=$A852),'2-1 采购订单物料明细表报表导出'!$H:$H,0))</f>
        <v>0</v>
      </c>
      <c r="M852" s="46" cm="1">
        <f t="array" ref="M852">SUM(IF((LEFT('2-1 采购订单物料明细表报表导出'!$K:$K,7)=M$1)*('2-1 采购订单物料明细表报表导出'!$D:$D=$A852),'2-1 采购订单物料明细表报表导出'!$H:$H,0))</f>
        <v>0</v>
      </c>
      <c r="N852" s="46" cm="1">
        <f t="array" ref="N852">SUM(IF((LEFT('2-1 采购订单物料明细表报表导出'!$K:$K,7)=N$1)*('2-1 采购订单物料明细表报表导出'!$D:$D=$A852),'2-1 采购订单物料明细表报表导出'!$H:$H,0))</f>
        <v>0</v>
      </c>
      <c r="O852" s="46" cm="1">
        <f t="array" ref="O852">SUM(IF((LEFT('2-1 采购订单物料明细表报表导出'!$K:$K,7)=O$1)*('2-1 采购订单物料明细表报表导出'!$D:$D=$A852),'2-1 采购订单物料明细表报表导出'!$H:$H,0))</f>
        <v>0</v>
      </c>
    </row>
    <row r="853" ht="16.5" spans="1:15">
      <c r="A853" s="38" t="s">
        <v>4252</v>
      </c>
      <c r="B853" s="50" t="s">
        <v>1613</v>
      </c>
      <c r="C853" s="51" t="s">
        <v>1614</v>
      </c>
      <c r="D853" s="46" cm="1">
        <f t="array" ref="D853">SUM(IF((LEFT('2-1 采购订单物料明细表报表导出'!$K:$K,7)=D$1)*('2-1 采购订单物料明细表报表导出'!$D:$D=$A853),'2-1 采购订单物料明细表报表导出'!$H:$H,0))</f>
        <v>0</v>
      </c>
      <c r="E853" s="46" cm="1">
        <f t="array" ref="E853">SUM(IF((LEFT('2-1 采购订单物料明细表报表导出'!$K:$K,7)=E$1)*('2-1 采购订单物料明细表报表导出'!$D:$D=$A853),'2-1 采购订单物料明细表报表导出'!$H:$H,0))</f>
        <v>0</v>
      </c>
      <c r="F853" s="46" cm="1">
        <f t="array" ref="F853">SUM(IF((LEFT('2-1 采购订单物料明细表报表导出'!$K:$K,7)=F$1)*('2-1 采购订单物料明细表报表导出'!$D:$D=$A853),'2-1 采购订单物料明细表报表导出'!$H:$H,0))</f>
        <v>0</v>
      </c>
      <c r="G853" s="46" cm="1">
        <f t="array" ref="G853">SUM(IF((LEFT('2-1 采购订单物料明细表报表导出'!$K:$K,7)=G$1)*('2-1 采购订单物料明细表报表导出'!$D:$D=$A853),'2-1 采购订单物料明细表报表导出'!$H:$H,0))</f>
        <v>0</v>
      </c>
      <c r="H853" s="46" cm="1">
        <f t="array" ref="H853">SUM(IF((LEFT('2-1 采购订单物料明细表报表导出'!$K:$K,7)=H$1)*('2-1 采购订单物料明细表报表导出'!$D:$D=$A853),'2-1 采购订单物料明细表报表导出'!$H:$H,0))</f>
        <v>0</v>
      </c>
      <c r="I853" s="46" cm="1">
        <f t="array" ref="I853">SUM(IF((LEFT('2-1 采购订单物料明细表报表导出'!$K:$K,7)=I$1)*('2-1 采购订单物料明细表报表导出'!$D:$D=$A853),'2-1 采购订单物料明细表报表导出'!$H:$H,0))</f>
        <v>0</v>
      </c>
      <c r="J853" s="46" cm="1">
        <f t="array" ref="J853">SUM(IF((LEFT('2-1 采购订单物料明细表报表导出'!$K:$K,7)=J$1)*('2-1 采购订单物料明细表报表导出'!$D:$D=$A853),'2-1 采购订单物料明细表报表导出'!$H:$H,0))</f>
        <v>0</v>
      </c>
      <c r="K853" s="46" cm="1">
        <f t="array" ref="K853">SUM(IF((LEFT('2-1 采购订单物料明细表报表导出'!$K:$K,7)=K$1)*('2-1 采购订单物料明细表报表导出'!$D:$D=$A853),'2-1 采购订单物料明细表报表导出'!$H:$H,0))</f>
        <v>0</v>
      </c>
      <c r="L853" s="46" cm="1">
        <f t="array" ref="L853">SUM(IF((LEFT('2-1 采购订单物料明细表报表导出'!$K:$K,7)=L$1)*('2-1 采购订单物料明细表报表导出'!$D:$D=$A853),'2-1 采购订单物料明细表报表导出'!$H:$H,0))</f>
        <v>0</v>
      </c>
      <c r="M853" s="46" cm="1">
        <f t="array" ref="M853">SUM(IF((LEFT('2-1 采购订单物料明细表报表导出'!$K:$K,7)=M$1)*('2-1 采购订单物料明细表报表导出'!$D:$D=$A853),'2-1 采购订单物料明细表报表导出'!$H:$H,0))</f>
        <v>0</v>
      </c>
      <c r="N853" s="46" cm="1">
        <f t="array" ref="N853">SUM(IF((LEFT('2-1 采购订单物料明细表报表导出'!$K:$K,7)=N$1)*('2-1 采购订单物料明细表报表导出'!$D:$D=$A853),'2-1 采购订单物料明细表报表导出'!$H:$H,0))</f>
        <v>0</v>
      </c>
      <c r="O853" s="46" cm="1">
        <f t="array" ref="O853">SUM(IF((LEFT('2-1 采购订单物料明细表报表导出'!$K:$K,7)=O$1)*('2-1 采购订单物料明细表报表导出'!$D:$D=$A853),'2-1 采购订单物料明细表报表导出'!$H:$H,0))</f>
        <v>0</v>
      </c>
    </row>
    <row r="854" ht="16.5" spans="1:15">
      <c r="A854" s="38" t="s">
        <v>4253</v>
      </c>
      <c r="B854" s="50" t="s">
        <v>1655</v>
      </c>
      <c r="C854" s="51" t="s">
        <v>1656</v>
      </c>
      <c r="D854" s="46" cm="1">
        <f t="array" ref="D854">SUM(IF((LEFT('2-1 采购订单物料明细表报表导出'!$K:$K,7)=D$1)*('2-1 采购订单物料明细表报表导出'!$D:$D=$A854),'2-1 采购订单物料明细表报表导出'!$H:$H,0))</f>
        <v>0</v>
      </c>
      <c r="E854" s="46" cm="1">
        <f t="array" ref="E854">SUM(IF((LEFT('2-1 采购订单物料明细表报表导出'!$K:$K,7)=E$1)*('2-1 采购订单物料明细表报表导出'!$D:$D=$A854),'2-1 采购订单物料明细表报表导出'!$H:$H,0))</f>
        <v>0</v>
      </c>
      <c r="F854" s="46" cm="1">
        <f t="array" ref="F854">SUM(IF((LEFT('2-1 采购订单物料明细表报表导出'!$K:$K,7)=F$1)*('2-1 采购订单物料明细表报表导出'!$D:$D=$A854),'2-1 采购订单物料明细表报表导出'!$H:$H,0))</f>
        <v>0</v>
      </c>
      <c r="G854" s="46" cm="1">
        <f t="array" ref="G854">SUM(IF((LEFT('2-1 采购订单物料明细表报表导出'!$K:$K,7)=G$1)*('2-1 采购订单物料明细表报表导出'!$D:$D=$A854),'2-1 采购订单物料明细表报表导出'!$H:$H,0))</f>
        <v>0</v>
      </c>
      <c r="H854" s="46" cm="1">
        <f t="array" ref="H854">SUM(IF((LEFT('2-1 采购订单物料明细表报表导出'!$K:$K,7)=H$1)*('2-1 采购订单物料明细表报表导出'!$D:$D=$A854),'2-1 采购订单物料明细表报表导出'!$H:$H,0))</f>
        <v>0</v>
      </c>
      <c r="I854" s="46" cm="1">
        <f t="array" ref="I854">SUM(IF((LEFT('2-1 采购订单物料明细表报表导出'!$K:$K,7)=I$1)*('2-1 采购订单物料明细表报表导出'!$D:$D=$A854),'2-1 采购订单物料明细表报表导出'!$H:$H,0))</f>
        <v>0</v>
      </c>
      <c r="J854" s="46" cm="1">
        <f t="array" ref="J854">SUM(IF((LEFT('2-1 采购订单物料明细表报表导出'!$K:$K,7)=J$1)*('2-1 采购订单物料明细表报表导出'!$D:$D=$A854),'2-1 采购订单物料明细表报表导出'!$H:$H,0))</f>
        <v>0</v>
      </c>
      <c r="K854" s="46" cm="1">
        <f t="array" ref="K854">SUM(IF((LEFT('2-1 采购订单物料明细表报表导出'!$K:$K,7)=K$1)*('2-1 采购订单物料明细表报表导出'!$D:$D=$A854),'2-1 采购订单物料明细表报表导出'!$H:$H,0))</f>
        <v>0</v>
      </c>
      <c r="L854" s="46" cm="1">
        <f t="array" ref="L854">SUM(IF((LEFT('2-1 采购订单物料明细表报表导出'!$K:$K,7)=L$1)*('2-1 采购订单物料明细表报表导出'!$D:$D=$A854),'2-1 采购订单物料明细表报表导出'!$H:$H,0))</f>
        <v>0</v>
      </c>
      <c r="M854" s="46" cm="1">
        <f t="array" ref="M854">SUM(IF((LEFT('2-1 采购订单物料明细表报表导出'!$K:$K,7)=M$1)*('2-1 采购订单物料明细表报表导出'!$D:$D=$A854),'2-1 采购订单物料明细表报表导出'!$H:$H,0))</f>
        <v>0</v>
      </c>
      <c r="N854" s="46" cm="1">
        <f t="array" ref="N854">SUM(IF((LEFT('2-1 采购订单物料明细表报表导出'!$K:$K,7)=N$1)*('2-1 采购订单物料明细表报表导出'!$D:$D=$A854),'2-1 采购订单物料明细表报表导出'!$H:$H,0))</f>
        <v>0</v>
      </c>
      <c r="O854" s="46" cm="1">
        <f t="array" ref="O854">SUM(IF((LEFT('2-1 采购订单物料明细表报表导出'!$K:$K,7)=O$1)*('2-1 采购订单物料明细表报表导出'!$D:$D=$A854),'2-1 采购订单物料明细表报表导出'!$H:$H,0))</f>
        <v>0</v>
      </c>
    </row>
    <row r="855" ht="16.5" spans="1:15">
      <c r="A855" s="38" t="s">
        <v>4254</v>
      </c>
      <c r="B855" s="50" t="s">
        <v>1655</v>
      </c>
      <c r="C855" s="51" t="s">
        <v>1656</v>
      </c>
      <c r="D855" s="46" cm="1">
        <f t="array" ref="D855">SUM(IF((LEFT('2-1 采购订单物料明细表报表导出'!$K:$K,7)=D$1)*('2-1 采购订单物料明细表报表导出'!$D:$D=$A855),'2-1 采购订单物料明细表报表导出'!$H:$H,0))</f>
        <v>0</v>
      </c>
      <c r="E855" s="46" cm="1">
        <f t="array" ref="E855">SUM(IF((LEFT('2-1 采购订单物料明细表报表导出'!$K:$K,7)=E$1)*('2-1 采购订单物料明细表报表导出'!$D:$D=$A855),'2-1 采购订单物料明细表报表导出'!$H:$H,0))</f>
        <v>0</v>
      </c>
      <c r="F855" s="46" cm="1">
        <f t="array" ref="F855">SUM(IF((LEFT('2-1 采购订单物料明细表报表导出'!$K:$K,7)=F$1)*('2-1 采购订单物料明细表报表导出'!$D:$D=$A855),'2-1 采购订单物料明细表报表导出'!$H:$H,0))</f>
        <v>0</v>
      </c>
      <c r="G855" s="46" cm="1">
        <f t="array" ref="G855">SUM(IF((LEFT('2-1 采购订单物料明细表报表导出'!$K:$K,7)=G$1)*('2-1 采购订单物料明细表报表导出'!$D:$D=$A855),'2-1 采购订单物料明细表报表导出'!$H:$H,0))</f>
        <v>0</v>
      </c>
      <c r="H855" s="46" cm="1">
        <f t="array" ref="H855">SUM(IF((LEFT('2-1 采购订单物料明细表报表导出'!$K:$K,7)=H$1)*('2-1 采购订单物料明细表报表导出'!$D:$D=$A855),'2-1 采购订单物料明细表报表导出'!$H:$H,0))</f>
        <v>0</v>
      </c>
      <c r="I855" s="46" cm="1">
        <f t="array" ref="I855">SUM(IF((LEFT('2-1 采购订单物料明细表报表导出'!$K:$K,7)=I$1)*('2-1 采购订单物料明细表报表导出'!$D:$D=$A855),'2-1 采购订单物料明细表报表导出'!$H:$H,0))</f>
        <v>0</v>
      </c>
      <c r="J855" s="46" cm="1">
        <f t="array" ref="J855">SUM(IF((LEFT('2-1 采购订单物料明细表报表导出'!$K:$K,7)=J$1)*('2-1 采购订单物料明细表报表导出'!$D:$D=$A855),'2-1 采购订单物料明细表报表导出'!$H:$H,0))</f>
        <v>0</v>
      </c>
      <c r="K855" s="46" cm="1">
        <f t="array" ref="K855">SUM(IF((LEFT('2-1 采购订单物料明细表报表导出'!$K:$K,7)=K$1)*('2-1 采购订单物料明细表报表导出'!$D:$D=$A855),'2-1 采购订单物料明细表报表导出'!$H:$H,0))</f>
        <v>0</v>
      </c>
      <c r="L855" s="46" cm="1">
        <f t="array" ref="L855">SUM(IF((LEFT('2-1 采购订单物料明细表报表导出'!$K:$K,7)=L$1)*('2-1 采购订单物料明细表报表导出'!$D:$D=$A855),'2-1 采购订单物料明细表报表导出'!$H:$H,0))</f>
        <v>0</v>
      </c>
      <c r="M855" s="46" cm="1">
        <f t="array" ref="M855">SUM(IF((LEFT('2-1 采购订单物料明细表报表导出'!$K:$K,7)=M$1)*('2-1 采购订单物料明细表报表导出'!$D:$D=$A855),'2-1 采购订单物料明细表报表导出'!$H:$H,0))</f>
        <v>0</v>
      </c>
      <c r="N855" s="46" cm="1">
        <f t="array" ref="N855">SUM(IF((LEFT('2-1 采购订单物料明细表报表导出'!$K:$K,7)=N$1)*('2-1 采购订单物料明细表报表导出'!$D:$D=$A855),'2-1 采购订单物料明细表报表导出'!$H:$H,0))</f>
        <v>0</v>
      </c>
      <c r="O855" s="46" cm="1">
        <f t="array" ref="O855">SUM(IF((LEFT('2-1 采购订单物料明细表报表导出'!$K:$K,7)=O$1)*('2-1 采购订单物料明细表报表导出'!$D:$D=$A855),'2-1 采购订单物料明细表报表导出'!$H:$H,0))</f>
        <v>0</v>
      </c>
    </row>
    <row r="856" ht="16.5" spans="1:15">
      <c r="A856" s="38" t="s">
        <v>4255</v>
      </c>
      <c r="B856" s="50" t="s">
        <v>1655</v>
      </c>
      <c r="C856" s="51" t="s">
        <v>1656</v>
      </c>
      <c r="D856" s="46" cm="1">
        <f t="array" ref="D856">SUM(IF((LEFT('2-1 采购订单物料明细表报表导出'!$K:$K,7)=D$1)*('2-1 采购订单物料明细表报表导出'!$D:$D=$A856),'2-1 采购订单物料明细表报表导出'!$H:$H,0))</f>
        <v>0</v>
      </c>
      <c r="E856" s="46" cm="1">
        <f t="array" ref="E856">SUM(IF((LEFT('2-1 采购订单物料明细表报表导出'!$K:$K,7)=E$1)*('2-1 采购订单物料明细表报表导出'!$D:$D=$A856),'2-1 采购订单物料明细表报表导出'!$H:$H,0))</f>
        <v>0</v>
      </c>
      <c r="F856" s="46" cm="1">
        <f t="array" ref="F856">SUM(IF((LEFT('2-1 采购订单物料明细表报表导出'!$K:$K,7)=F$1)*('2-1 采购订单物料明细表报表导出'!$D:$D=$A856),'2-1 采购订单物料明细表报表导出'!$H:$H,0))</f>
        <v>0</v>
      </c>
      <c r="G856" s="46" cm="1">
        <f t="array" ref="G856">SUM(IF((LEFT('2-1 采购订单物料明细表报表导出'!$K:$K,7)=G$1)*('2-1 采购订单物料明细表报表导出'!$D:$D=$A856),'2-1 采购订单物料明细表报表导出'!$H:$H,0))</f>
        <v>0</v>
      </c>
      <c r="H856" s="46" cm="1">
        <f t="array" ref="H856">SUM(IF((LEFT('2-1 采购订单物料明细表报表导出'!$K:$K,7)=H$1)*('2-1 采购订单物料明细表报表导出'!$D:$D=$A856),'2-1 采购订单物料明细表报表导出'!$H:$H,0))</f>
        <v>0</v>
      </c>
      <c r="I856" s="46" cm="1">
        <f t="array" ref="I856">SUM(IF((LEFT('2-1 采购订单物料明细表报表导出'!$K:$K,7)=I$1)*('2-1 采购订单物料明细表报表导出'!$D:$D=$A856),'2-1 采购订单物料明细表报表导出'!$H:$H,0))</f>
        <v>0</v>
      </c>
      <c r="J856" s="46" cm="1">
        <f t="array" ref="J856">SUM(IF((LEFT('2-1 采购订单物料明细表报表导出'!$K:$K,7)=J$1)*('2-1 采购订单物料明细表报表导出'!$D:$D=$A856),'2-1 采购订单物料明细表报表导出'!$H:$H,0))</f>
        <v>0</v>
      </c>
      <c r="K856" s="46" cm="1">
        <f t="array" ref="K856">SUM(IF((LEFT('2-1 采购订单物料明细表报表导出'!$K:$K,7)=K$1)*('2-1 采购订单物料明细表报表导出'!$D:$D=$A856),'2-1 采购订单物料明细表报表导出'!$H:$H,0))</f>
        <v>0</v>
      </c>
      <c r="L856" s="46" cm="1">
        <f t="array" ref="L856">SUM(IF((LEFT('2-1 采购订单物料明细表报表导出'!$K:$K,7)=L$1)*('2-1 采购订单物料明细表报表导出'!$D:$D=$A856),'2-1 采购订单物料明细表报表导出'!$H:$H,0))</f>
        <v>0</v>
      </c>
      <c r="M856" s="46" cm="1">
        <f t="array" ref="M856">SUM(IF((LEFT('2-1 采购订单物料明细表报表导出'!$K:$K,7)=M$1)*('2-1 采购订单物料明细表报表导出'!$D:$D=$A856),'2-1 采购订单物料明细表报表导出'!$H:$H,0))</f>
        <v>0</v>
      </c>
      <c r="N856" s="46" cm="1">
        <f t="array" ref="N856">SUM(IF((LEFT('2-1 采购订单物料明细表报表导出'!$K:$K,7)=N$1)*('2-1 采购订单物料明细表报表导出'!$D:$D=$A856),'2-1 采购订单物料明细表报表导出'!$H:$H,0))</f>
        <v>0</v>
      </c>
      <c r="O856" s="46" cm="1">
        <f t="array" ref="O856">SUM(IF((LEFT('2-1 采购订单物料明细表报表导出'!$K:$K,7)=O$1)*('2-1 采购订单物料明细表报表导出'!$D:$D=$A856),'2-1 采购订单物料明细表报表导出'!$H:$H,0))</f>
        <v>0</v>
      </c>
    </row>
    <row r="857" ht="16.5" spans="1:15">
      <c r="A857" s="38" t="s">
        <v>4256</v>
      </c>
      <c r="B857" s="50" t="s">
        <v>1655</v>
      </c>
      <c r="C857" s="51" t="s">
        <v>1656</v>
      </c>
      <c r="D857" s="46" cm="1">
        <f t="array" ref="D857">SUM(IF((LEFT('2-1 采购订单物料明细表报表导出'!$K:$K,7)=D$1)*('2-1 采购订单物料明细表报表导出'!$D:$D=$A857),'2-1 采购订单物料明细表报表导出'!$H:$H,0))</f>
        <v>0</v>
      </c>
      <c r="E857" s="46" cm="1">
        <f t="array" ref="E857">SUM(IF((LEFT('2-1 采购订单物料明细表报表导出'!$K:$K,7)=E$1)*('2-1 采购订单物料明细表报表导出'!$D:$D=$A857),'2-1 采购订单物料明细表报表导出'!$H:$H,0))</f>
        <v>0</v>
      </c>
      <c r="F857" s="46" cm="1">
        <f t="array" ref="F857">SUM(IF((LEFT('2-1 采购订单物料明细表报表导出'!$K:$K,7)=F$1)*('2-1 采购订单物料明细表报表导出'!$D:$D=$A857),'2-1 采购订单物料明细表报表导出'!$H:$H,0))</f>
        <v>0</v>
      </c>
      <c r="G857" s="46" cm="1">
        <f t="array" ref="G857">SUM(IF((LEFT('2-1 采购订单物料明细表报表导出'!$K:$K,7)=G$1)*('2-1 采购订单物料明细表报表导出'!$D:$D=$A857),'2-1 采购订单物料明细表报表导出'!$H:$H,0))</f>
        <v>0</v>
      </c>
      <c r="H857" s="46" cm="1">
        <f t="array" ref="H857">SUM(IF((LEFT('2-1 采购订单物料明细表报表导出'!$K:$K,7)=H$1)*('2-1 采购订单物料明细表报表导出'!$D:$D=$A857),'2-1 采购订单物料明细表报表导出'!$H:$H,0))</f>
        <v>0</v>
      </c>
      <c r="I857" s="46" cm="1">
        <f t="array" ref="I857">SUM(IF((LEFT('2-1 采购订单物料明细表报表导出'!$K:$K,7)=I$1)*('2-1 采购订单物料明细表报表导出'!$D:$D=$A857),'2-1 采购订单物料明细表报表导出'!$H:$H,0))</f>
        <v>0</v>
      </c>
      <c r="J857" s="46" cm="1">
        <f t="array" ref="J857">SUM(IF((LEFT('2-1 采购订单物料明细表报表导出'!$K:$K,7)=J$1)*('2-1 采购订单物料明细表报表导出'!$D:$D=$A857),'2-1 采购订单物料明细表报表导出'!$H:$H,0))</f>
        <v>0</v>
      </c>
      <c r="K857" s="46" cm="1">
        <f t="array" ref="K857">SUM(IF((LEFT('2-1 采购订单物料明细表报表导出'!$K:$K,7)=K$1)*('2-1 采购订单物料明细表报表导出'!$D:$D=$A857),'2-1 采购订单物料明细表报表导出'!$H:$H,0))</f>
        <v>0</v>
      </c>
      <c r="L857" s="46" cm="1">
        <f t="array" ref="L857">SUM(IF((LEFT('2-1 采购订单物料明细表报表导出'!$K:$K,7)=L$1)*('2-1 采购订单物料明细表报表导出'!$D:$D=$A857),'2-1 采购订单物料明细表报表导出'!$H:$H,0))</f>
        <v>0</v>
      </c>
      <c r="M857" s="46" cm="1">
        <f t="array" ref="M857">SUM(IF((LEFT('2-1 采购订单物料明细表报表导出'!$K:$K,7)=M$1)*('2-1 采购订单物料明细表报表导出'!$D:$D=$A857),'2-1 采购订单物料明细表报表导出'!$H:$H,0))</f>
        <v>0</v>
      </c>
      <c r="N857" s="46" cm="1">
        <f t="array" ref="N857">SUM(IF((LEFT('2-1 采购订单物料明细表报表导出'!$K:$K,7)=N$1)*('2-1 采购订单物料明细表报表导出'!$D:$D=$A857),'2-1 采购订单物料明细表报表导出'!$H:$H,0))</f>
        <v>0</v>
      </c>
      <c r="O857" s="46" cm="1">
        <f t="array" ref="O857">SUM(IF((LEFT('2-1 采购订单物料明细表报表导出'!$K:$K,7)=O$1)*('2-1 采购订单物料明细表报表导出'!$D:$D=$A857),'2-1 采购订单物料明细表报表导出'!$H:$H,0))</f>
        <v>0</v>
      </c>
    </row>
    <row r="858" ht="16.5" spans="1:15">
      <c r="A858" s="38" t="s">
        <v>4257</v>
      </c>
      <c r="B858" s="50" t="s">
        <v>1655</v>
      </c>
      <c r="C858" s="51" t="s">
        <v>1656</v>
      </c>
      <c r="D858" s="46" cm="1">
        <f t="array" ref="D858">SUM(IF((LEFT('2-1 采购订单物料明细表报表导出'!$K:$K,7)=D$1)*('2-1 采购订单物料明细表报表导出'!$D:$D=$A858),'2-1 采购订单物料明细表报表导出'!$H:$H,0))</f>
        <v>0</v>
      </c>
      <c r="E858" s="46" cm="1">
        <f t="array" ref="E858">SUM(IF((LEFT('2-1 采购订单物料明细表报表导出'!$K:$K,7)=E$1)*('2-1 采购订单物料明细表报表导出'!$D:$D=$A858),'2-1 采购订单物料明细表报表导出'!$H:$H,0))</f>
        <v>0</v>
      </c>
      <c r="F858" s="46" cm="1">
        <f t="array" ref="F858">SUM(IF((LEFT('2-1 采购订单物料明细表报表导出'!$K:$K,7)=F$1)*('2-1 采购订单物料明细表报表导出'!$D:$D=$A858),'2-1 采购订单物料明细表报表导出'!$H:$H,0))</f>
        <v>0</v>
      </c>
      <c r="G858" s="46" cm="1">
        <f t="array" ref="G858">SUM(IF((LEFT('2-1 采购订单物料明细表报表导出'!$K:$K,7)=G$1)*('2-1 采购订单物料明细表报表导出'!$D:$D=$A858),'2-1 采购订单物料明细表报表导出'!$H:$H,0))</f>
        <v>0</v>
      </c>
      <c r="H858" s="46" cm="1">
        <f t="array" ref="H858">SUM(IF((LEFT('2-1 采购订单物料明细表报表导出'!$K:$K,7)=H$1)*('2-1 采购订单物料明细表报表导出'!$D:$D=$A858),'2-1 采购订单物料明细表报表导出'!$H:$H,0))</f>
        <v>0</v>
      </c>
      <c r="I858" s="46" cm="1">
        <f t="array" ref="I858">SUM(IF((LEFT('2-1 采购订单物料明细表报表导出'!$K:$K,7)=I$1)*('2-1 采购订单物料明细表报表导出'!$D:$D=$A858),'2-1 采购订单物料明细表报表导出'!$H:$H,0))</f>
        <v>0</v>
      </c>
      <c r="J858" s="46" cm="1">
        <f t="array" ref="J858">SUM(IF((LEFT('2-1 采购订单物料明细表报表导出'!$K:$K,7)=J$1)*('2-1 采购订单物料明细表报表导出'!$D:$D=$A858),'2-1 采购订单物料明细表报表导出'!$H:$H,0))</f>
        <v>0</v>
      </c>
      <c r="K858" s="46" cm="1">
        <f t="array" ref="K858">SUM(IF((LEFT('2-1 采购订单物料明细表报表导出'!$K:$K,7)=K$1)*('2-1 采购订单物料明细表报表导出'!$D:$D=$A858),'2-1 采购订单物料明细表报表导出'!$H:$H,0))</f>
        <v>0</v>
      </c>
      <c r="L858" s="46" cm="1">
        <f t="array" ref="L858">SUM(IF((LEFT('2-1 采购订单物料明细表报表导出'!$K:$K,7)=L$1)*('2-1 采购订单物料明细表报表导出'!$D:$D=$A858),'2-1 采购订单物料明细表报表导出'!$H:$H,0))</f>
        <v>0</v>
      </c>
      <c r="M858" s="46" cm="1">
        <f t="array" ref="M858">SUM(IF((LEFT('2-1 采购订单物料明细表报表导出'!$K:$K,7)=M$1)*('2-1 采购订单物料明细表报表导出'!$D:$D=$A858),'2-1 采购订单物料明细表报表导出'!$H:$H,0))</f>
        <v>0</v>
      </c>
      <c r="N858" s="46" cm="1">
        <f t="array" ref="N858">SUM(IF((LEFT('2-1 采购订单物料明细表报表导出'!$K:$K,7)=N$1)*('2-1 采购订单物料明细表报表导出'!$D:$D=$A858),'2-1 采购订单物料明细表报表导出'!$H:$H,0))</f>
        <v>0</v>
      </c>
      <c r="O858" s="46" cm="1">
        <f t="array" ref="O858">SUM(IF((LEFT('2-1 采购订单物料明细表报表导出'!$K:$K,7)=O$1)*('2-1 采购订单物料明细表报表导出'!$D:$D=$A858),'2-1 采购订单物料明细表报表导出'!$H:$H,0))</f>
        <v>0</v>
      </c>
    </row>
    <row r="859" ht="16.5" spans="1:15">
      <c r="A859" s="38" t="s">
        <v>4258</v>
      </c>
      <c r="B859" s="50" t="s">
        <v>1655</v>
      </c>
      <c r="C859" s="51" t="s">
        <v>1656</v>
      </c>
      <c r="D859" s="46" cm="1">
        <f t="array" ref="D859">SUM(IF((LEFT('2-1 采购订单物料明细表报表导出'!$K:$K,7)=D$1)*('2-1 采购订单物料明细表报表导出'!$D:$D=$A859),'2-1 采购订单物料明细表报表导出'!$H:$H,0))</f>
        <v>0</v>
      </c>
      <c r="E859" s="46" cm="1">
        <f t="array" ref="E859">SUM(IF((LEFT('2-1 采购订单物料明细表报表导出'!$K:$K,7)=E$1)*('2-1 采购订单物料明细表报表导出'!$D:$D=$A859),'2-1 采购订单物料明细表报表导出'!$H:$H,0))</f>
        <v>0</v>
      </c>
      <c r="F859" s="46" cm="1">
        <f t="array" ref="F859">SUM(IF((LEFT('2-1 采购订单物料明细表报表导出'!$K:$K,7)=F$1)*('2-1 采购订单物料明细表报表导出'!$D:$D=$A859),'2-1 采购订单物料明细表报表导出'!$H:$H,0))</f>
        <v>0</v>
      </c>
      <c r="G859" s="46" cm="1">
        <f t="array" ref="G859">SUM(IF((LEFT('2-1 采购订单物料明细表报表导出'!$K:$K,7)=G$1)*('2-1 采购订单物料明细表报表导出'!$D:$D=$A859),'2-1 采购订单物料明细表报表导出'!$H:$H,0))</f>
        <v>0</v>
      </c>
      <c r="H859" s="46" cm="1">
        <f t="array" ref="H859">SUM(IF((LEFT('2-1 采购订单物料明细表报表导出'!$K:$K,7)=H$1)*('2-1 采购订单物料明细表报表导出'!$D:$D=$A859),'2-1 采购订单物料明细表报表导出'!$H:$H,0))</f>
        <v>0</v>
      </c>
      <c r="I859" s="46" cm="1">
        <f t="array" ref="I859">SUM(IF((LEFT('2-1 采购订单物料明细表报表导出'!$K:$K,7)=I$1)*('2-1 采购订单物料明细表报表导出'!$D:$D=$A859),'2-1 采购订单物料明细表报表导出'!$H:$H,0))</f>
        <v>0</v>
      </c>
      <c r="J859" s="46" cm="1">
        <f t="array" ref="J859">SUM(IF((LEFT('2-1 采购订单物料明细表报表导出'!$K:$K,7)=J$1)*('2-1 采购订单物料明细表报表导出'!$D:$D=$A859),'2-1 采购订单物料明细表报表导出'!$H:$H,0))</f>
        <v>0</v>
      </c>
      <c r="K859" s="46" cm="1">
        <f t="array" ref="K859">SUM(IF((LEFT('2-1 采购订单物料明细表报表导出'!$K:$K,7)=K$1)*('2-1 采购订单物料明细表报表导出'!$D:$D=$A859),'2-1 采购订单物料明细表报表导出'!$H:$H,0))</f>
        <v>0</v>
      </c>
      <c r="L859" s="46" cm="1">
        <f t="array" ref="L859">SUM(IF((LEFT('2-1 采购订单物料明细表报表导出'!$K:$K,7)=L$1)*('2-1 采购订单物料明细表报表导出'!$D:$D=$A859),'2-1 采购订单物料明细表报表导出'!$H:$H,0))</f>
        <v>0</v>
      </c>
      <c r="M859" s="46" cm="1">
        <f t="array" ref="M859">SUM(IF((LEFT('2-1 采购订单物料明细表报表导出'!$K:$K,7)=M$1)*('2-1 采购订单物料明细表报表导出'!$D:$D=$A859),'2-1 采购订单物料明细表报表导出'!$H:$H,0))</f>
        <v>0</v>
      </c>
      <c r="N859" s="46" cm="1">
        <f t="array" ref="N859">SUM(IF((LEFT('2-1 采购订单物料明细表报表导出'!$K:$K,7)=N$1)*('2-1 采购订单物料明细表报表导出'!$D:$D=$A859),'2-1 采购订单物料明细表报表导出'!$H:$H,0))</f>
        <v>0</v>
      </c>
      <c r="O859" s="46" cm="1">
        <f t="array" ref="O859">SUM(IF((LEFT('2-1 采购订单物料明细表报表导出'!$K:$K,7)=O$1)*('2-1 采购订单物料明细表报表导出'!$D:$D=$A859),'2-1 采购订单物料明细表报表导出'!$H:$H,0))</f>
        <v>0</v>
      </c>
    </row>
    <row r="860" ht="16.5" spans="1:15">
      <c r="A860" s="38" t="s">
        <v>4259</v>
      </c>
      <c r="B860" s="50" t="s">
        <v>1655</v>
      </c>
      <c r="C860" s="51" t="s">
        <v>1656</v>
      </c>
      <c r="D860" s="46" cm="1">
        <f t="array" ref="D860">SUM(IF((LEFT('2-1 采购订单物料明细表报表导出'!$K:$K,7)=D$1)*('2-1 采购订单物料明细表报表导出'!$D:$D=$A860),'2-1 采购订单物料明细表报表导出'!$H:$H,0))</f>
        <v>0</v>
      </c>
      <c r="E860" s="46" cm="1">
        <f t="array" ref="E860">SUM(IF((LEFT('2-1 采购订单物料明细表报表导出'!$K:$K,7)=E$1)*('2-1 采购订单物料明细表报表导出'!$D:$D=$A860),'2-1 采购订单物料明细表报表导出'!$H:$H,0))</f>
        <v>0</v>
      </c>
      <c r="F860" s="46" cm="1">
        <f t="array" ref="F860">SUM(IF((LEFT('2-1 采购订单物料明细表报表导出'!$K:$K,7)=F$1)*('2-1 采购订单物料明细表报表导出'!$D:$D=$A860),'2-1 采购订单物料明细表报表导出'!$H:$H,0))</f>
        <v>0</v>
      </c>
      <c r="G860" s="46" cm="1">
        <f t="array" ref="G860">SUM(IF((LEFT('2-1 采购订单物料明细表报表导出'!$K:$K,7)=G$1)*('2-1 采购订单物料明细表报表导出'!$D:$D=$A860),'2-1 采购订单物料明细表报表导出'!$H:$H,0))</f>
        <v>0</v>
      </c>
      <c r="H860" s="46" cm="1">
        <f t="array" ref="H860">SUM(IF((LEFT('2-1 采购订单物料明细表报表导出'!$K:$K,7)=H$1)*('2-1 采购订单物料明细表报表导出'!$D:$D=$A860),'2-1 采购订单物料明细表报表导出'!$H:$H,0))</f>
        <v>0</v>
      </c>
      <c r="I860" s="46" cm="1">
        <f t="array" ref="I860">SUM(IF((LEFT('2-1 采购订单物料明细表报表导出'!$K:$K,7)=I$1)*('2-1 采购订单物料明细表报表导出'!$D:$D=$A860),'2-1 采购订单物料明细表报表导出'!$H:$H,0))</f>
        <v>0</v>
      </c>
      <c r="J860" s="46" cm="1">
        <f t="array" ref="J860">SUM(IF((LEFT('2-1 采购订单物料明细表报表导出'!$K:$K,7)=J$1)*('2-1 采购订单物料明细表报表导出'!$D:$D=$A860),'2-1 采购订单物料明细表报表导出'!$H:$H,0))</f>
        <v>0</v>
      </c>
      <c r="K860" s="46" cm="1">
        <f t="array" ref="K860">SUM(IF((LEFT('2-1 采购订单物料明细表报表导出'!$K:$K,7)=K$1)*('2-1 采购订单物料明细表报表导出'!$D:$D=$A860),'2-1 采购订单物料明细表报表导出'!$H:$H,0))</f>
        <v>0</v>
      </c>
      <c r="L860" s="46" cm="1">
        <f t="array" ref="L860">SUM(IF((LEFT('2-1 采购订单物料明细表报表导出'!$K:$K,7)=L$1)*('2-1 采购订单物料明细表报表导出'!$D:$D=$A860),'2-1 采购订单物料明细表报表导出'!$H:$H,0))</f>
        <v>0</v>
      </c>
      <c r="M860" s="46" cm="1">
        <f t="array" ref="M860">SUM(IF((LEFT('2-1 采购订单物料明细表报表导出'!$K:$K,7)=M$1)*('2-1 采购订单物料明细表报表导出'!$D:$D=$A860),'2-1 采购订单物料明细表报表导出'!$H:$H,0))</f>
        <v>0</v>
      </c>
      <c r="N860" s="46" cm="1">
        <f t="array" ref="N860">SUM(IF((LEFT('2-1 采购订单物料明细表报表导出'!$K:$K,7)=N$1)*('2-1 采购订单物料明细表报表导出'!$D:$D=$A860),'2-1 采购订单物料明细表报表导出'!$H:$H,0))</f>
        <v>0</v>
      </c>
      <c r="O860" s="46" cm="1">
        <f t="array" ref="O860">SUM(IF((LEFT('2-1 采购订单物料明细表报表导出'!$K:$K,7)=O$1)*('2-1 采购订单物料明细表报表导出'!$D:$D=$A860),'2-1 采购订单物料明细表报表导出'!$H:$H,0))</f>
        <v>0</v>
      </c>
    </row>
    <row r="861" ht="16.5" spans="1:15">
      <c r="A861" s="38" t="s">
        <v>4260</v>
      </c>
      <c r="B861" s="50" t="s">
        <v>1655</v>
      </c>
      <c r="C861" s="51" t="s">
        <v>1656</v>
      </c>
      <c r="D861" s="46" cm="1">
        <f t="array" ref="D861">SUM(IF((LEFT('2-1 采购订单物料明细表报表导出'!$K:$K,7)=D$1)*('2-1 采购订单物料明细表报表导出'!$D:$D=$A861),'2-1 采购订单物料明细表报表导出'!$H:$H,0))</f>
        <v>0</v>
      </c>
      <c r="E861" s="46" cm="1">
        <f t="array" ref="E861">SUM(IF((LEFT('2-1 采购订单物料明细表报表导出'!$K:$K,7)=E$1)*('2-1 采购订单物料明细表报表导出'!$D:$D=$A861),'2-1 采购订单物料明细表报表导出'!$H:$H,0))</f>
        <v>0</v>
      </c>
      <c r="F861" s="46" cm="1">
        <f t="array" ref="F861">SUM(IF((LEFT('2-1 采购订单物料明细表报表导出'!$K:$K,7)=F$1)*('2-1 采购订单物料明细表报表导出'!$D:$D=$A861),'2-1 采购订单物料明细表报表导出'!$H:$H,0))</f>
        <v>0</v>
      </c>
      <c r="G861" s="46" cm="1">
        <f t="array" ref="G861">SUM(IF((LEFT('2-1 采购订单物料明细表报表导出'!$K:$K,7)=G$1)*('2-1 采购订单物料明细表报表导出'!$D:$D=$A861),'2-1 采购订单物料明细表报表导出'!$H:$H,0))</f>
        <v>0</v>
      </c>
      <c r="H861" s="46" cm="1">
        <f t="array" ref="H861">SUM(IF((LEFT('2-1 采购订单物料明细表报表导出'!$K:$K,7)=H$1)*('2-1 采购订单物料明细表报表导出'!$D:$D=$A861),'2-1 采购订单物料明细表报表导出'!$H:$H,0))</f>
        <v>0</v>
      </c>
      <c r="I861" s="46" cm="1">
        <f t="array" ref="I861">SUM(IF((LEFT('2-1 采购订单物料明细表报表导出'!$K:$K,7)=I$1)*('2-1 采购订单物料明细表报表导出'!$D:$D=$A861),'2-1 采购订单物料明细表报表导出'!$H:$H,0))</f>
        <v>0</v>
      </c>
      <c r="J861" s="46" cm="1">
        <f t="array" ref="J861">SUM(IF((LEFT('2-1 采购订单物料明细表报表导出'!$K:$K,7)=J$1)*('2-1 采购订单物料明细表报表导出'!$D:$D=$A861),'2-1 采购订单物料明细表报表导出'!$H:$H,0))</f>
        <v>0</v>
      </c>
      <c r="K861" s="46" cm="1">
        <f t="array" ref="K861">SUM(IF((LEFT('2-1 采购订单物料明细表报表导出'!$K:$K,7)=K$1)*('2-1 采购订单物料明细表报表导出'!$D:$D=$A861),'2-1 采购订单物料明细表报表导出'!$H:$H,0))</f>
        <v>0</v>
      </c>
      <c r="L861" s="46" cm="1">
        <f t="array" ref="L861">SUM(IF((LEFT('2-1 采购订单物料明细表报表导出'!$K:$K,7)=L$1)*('2-1 采购订单物料明细表报表导出'!$D:$D=$A861),'2-1 采购订单物料明细表报表导出'!$H:$H,0))</f>
        <v>0</v>
      </c>
      <c r="M861" s="46" cm="1">
        <f t="array" ref="M861">SUM(IF((LEFT('2-1 采购订单物料明细表报表导出'!$K:$K,7)=M$1)*('2-1 采购订单物料明细表报表导出'!$D:$D=$A861),'2-1 采购订单物料明细表报表导出'!$H:$H,0))</f>
        <v>0</v>
      </c>
      <c r="N861" s="46" cm="1">
        <f t="array" ref="N861">SUM(IF((LEFT('2-1 采购订单物料明细表报表导出'!$K:$K,7)=N$1)*('2-1 采购订单物料明细表报表导出'!$D:$D=$A861),'2-1 采购订单物料明细表报表导出'!$H:$H,0))</f>
        <v>0</v>
      </c>
      <c r="O861" s="46" cm="1">
        <f t="array" ref="O861">SUM(IF((LEFT('2-1 采购订单物料明细表报表导出'!$K:$K,7)=O$1)*('2-1 采购订单物料明细表报表导出'!$D:$D=$A861),'2-1 采购订单物料明细表报表导出'!$H:$H,0))</f>
        <v>0</v>
      </c>
    </row>
    <row r="862" ht="16.5" spans="1:15">
      <c r="A862" s="38" t="s">
        <v>4261</v>
      </c>
      <c r="B862" s="50" t="s">
        <v>1655</v>
      </c>
      <c r="C862" s="51" t="s">
        <v>1656</v>
      </c>
      <c r="D862" s="46" cm="1">
        <f t="array" ref="D862">SUM(IF((LEFT('2-1 采购订单物料明细表报表导出'!$K:$K,7)=D$1)*('2-1 采购订单物料明细表报表导出'!$D:$D=$A862),'2-1 采购订单物料明细表报表导出'!$H:$H,0))</f>
        <v>0</v>
      </c>
      <c r="E862" s="46" cm="1">
        <f t="array" ref="E862">SUM(IF((LEFT('2-1 采购订单物料明细表报表导出'!$K:$K,7)=E$1)*('2-1 采购订单物料明细表报表导出'!$D:$D=$A862),'2-1 采购订单物料明细表报表导出'!$H:$H,0))</f>
        <v>0</v>
      </c>
      <c r="F862" s="46" cm="1">
        <f t="array" ref="F862">SUM(IF((LEFT('2-1 采购订单物料明细表报表导出'!$K:$K,7)=F$1)*('2-1 采购订单物料明细表报表导出'!$D:$D=$A862),'2-1 采购订单物料明细表报表导出'!$H:$H,0))</f>
        <v>0</v>
      </c>
      <c r="G862" s="46" cm="1">
        <f t="array" ref="G862">SUM(IF((LEFT('2-1 采购订单物料明细表报表导出'!$K:$K,7)=G$1)*('2-1 采购订单物料明细表报表导出'!$D:$D=$A862),'2-1 采购订单物料明细表报表导出'!$H:$H,0))</f>
        <v>0</v>
      </c>
      <c r="H862" s="46" cm="1">
        <f t="array" ref="H862">SUM(IF((LEFT('2-1 采购订单物料明细表报表导出'!$K:$K,7)=H$1)*('2-1 采购订单物料明细表报表导出'!$D:$D=$A862),'2-1 采购订单物料明细表报表导出'!$H:$H,0))</f>
        <v>0</v>
      </c>
      <c r="I862" s="46" cm="1">
        <f t="array" ref="I862">SUM(IF((LEFT('2-1 采购订单物料明细表报表导出'!$K:$K,7)=I$1)*('2-1 采购订单物料明细表报表导出'!$D:$D=$A862),'2-1 采购订单物料明细表报表导出'!$H:$H,0))</f>
        <v>0</v>
      </c>
      <c r="J862" s="46" cm="1">
        <f t="array" ref="J862">SUM(IF((LEFT('2-1 采购订单物料明细表报表导出'!$K:$K,7)=J$1)*('2-1 采购订单物料明细表报表导出'!$D:$D=$A862),'2-1 采购订单物料明细表报表导出'!$H:$H,0))</f>
        <v>0</v>
      </c>
      <c r="K862" s="46" cm="1">
        <f t="array" ref="K862">SUM(IF((LEFT('2-1 采购订单物料明细表报表导出'!$K:$K,7)=K$1)*('2-1 采购订单物料明细表报表导出'!$D:$D=$A862),'2-1 采购订单物料明细表报表导出'!$H:$H,0))</f>
        <v>0</v>
      </c>
      <c r="L862" s="46" cm="1">
        <f t="array" ref="L862">SUM(IF((LEFT('2-1 采购订单物料明细表报表导出'!$K:$K,7)=L$1)*('2-1 采购订单物料明细表报表导出'!$D:$D=$A862),'2-1 采购订单物料明细表报表导出'!$H:$H,0))</f>
        <v>0</v>
      </c>
      <c r="M862" s="46" cm="1">
        <f t="array" ref="M862">SUM(IF((LEFT('2-1 采购订单物料明细表报表导出'!$K:$K,7)=M$1)*('2-1 采购订单物料明细表报表导出'!$D:$D=$A862),'2-1 采购订单物料明细表报表导出'!$H:$H,0))</f>
        <v>0</v>
      </c>
      <c r="N862" s="46" cm="1">
        <f t="array" ref="N862">SUM(IF((LEFT('2-1 采购订单物料明细表报表导出'!$K:$K,7)=N$1)*('2-1 采购订单物料明细表报表导出'!$D:$D=$A862),'2-1 采购订单物料明细表报表导出'!$H:$H,0))</f>
        <v>0</v>
      </c>
      <c r="O862" s="46" cm="1">
        <f t="array" ref="O862">SUM(IF((LEFT('2-1 采购订单物料明细表报表导出'!$K:$K,7)=O$1)*('2-1 采购订单物料明细表报表导出'!$D:$D=$A862),'2-1 采购订单物料明细表报表导出'!$H:$H,0))</f>
        <v>0</v>
      </c>
    </row>
    <row r="863" ht="16.5" spans="1:15">
      <c r="A863" s="38" t="s">
        <v>4262</v>
      </c>
      <c r="B863" s="50" t="s">
        <v>1688</v>
      </c>
      <c r="C863" s="51" t="s">
        <v>1689</v>
      </c>
      <c r="D863" s="46" cm="1">
        <f t="array" ref="D863">SUM(IF((LEFT('2-1 采购订单物料明细表报表导出'!$K:$K,7)=D$1)*('2-1 采购订单物料明细表报表导出'!$D:$D=$A863),'2-1 采购订单物料明细表报表导出'!$H:$H,0))</f>
        <v>0</v>
      </c>
      <c r="E863" s="46" cm="1">
        <f t="array" ref="E863">SUM(IF((LEFT('2-1 采购订单物料明细表报表导出'!$K:$K,7)=E$1)*('2-1 采购订单物料明细表报表导出'!$D:$D=$A863),'2-1 采购订单物料明细表报表导出'!$H:$H,0))</f>
        <v>0</v>
      </c>
      <c r="F863" s="46" cm="1">
        <f t="array" ref="F863">SUM(IF((LEFT('2-1 采购订单物料明细表报表导出'!$K:$K,7)=F$1)*('2-1 采购订单物料明细表报表导出'!$D:$D=$A863),'2-1 采购订单物料明细表报表导出'!$H:$H,0))</f>
        <v>0</v>
      </c>
      <c r="G863" s="46" cm="1">
        <f t="array" ref="G863">SUM(IF((LEFT('2-1 采购订单物料明细表报表导出'!$K:$K,7)=G$1)*('2-1 采购订单物料明细表报表导出'!$D:$D=$A863),'2-1 采购订单物料明细表报表导出'!$H:$H,0))</f>
        <v>0</v>
      </c>
      <c r="H863" s="46" cm="1">
        <f t="array" ref="H863">SUM(IF((LEFT('2-1 采购订单物料明细表报表导出'!$K:$K,7)=H$1)*('2-1 采购订单物料明细表报表导出'!$D:$D=$A863),'2-1 采购订单物料明细表报表导出'!$H:$H,0))</f>
        <v>0</v>
      </c>
      <c r="I863" s="46" cm="1">
        <f t="array" ref="I863">SUM(IF((LEFT('2-1 采购订单物料明细表报表导出'!$K:$K,7)=I$1)*('2-1 采购订单物料明细表报表导出'!$D:$D=$A863),'2-1 采购订单物料明细表报表导出'!$H:$H,0))</f>
        <v>0</v>
      </c>
      <c r="J863" s="46" cm="1">
        <f t="array" ref="J863">SUM(IF((LEFT('2-1 采购订单物料明细表报表导出'!$K:$K,7)=J$1)*('2-1 采购订单物料明细表报表导出'!$D:$D=$A863),'2-1 采购订单物料明细表报表导出'!$H:$H,0))</f>
        <v>0</v>
      </c>
      <c r="K863" s="46" cm="1">
        <f t="array" ref="K863">SUM(IF((LEFT('2-1 采购订单物料明细表报表导出'!$K:$K,7)=K$1)*('2-1 采购订单物料明细表报表导出'!$D:$D=$A863),'2-1 采购订单物料明细表报表导出'!$H:$H,0))</f>
        <v>0</v>
      </c>
      <c r="L863" s="46" cm="1">
        <f t="array" ref="L863">SUM(IF((LEFT('2-1 采购订单物料明细表报表导出'!$K:$K,7)=L$1)*('2-1 采购订单物料明细表报表导出'!$D:$D=$A863),'2-1 采购订单物料明细表报表导出'!$H:$H,0))</f>
        <v>0</v>
      </c>
      <c r="M863" s="46" cm="1">
        <f t="array" ref="M863">SUM(IF((LEFT('2-1 采购订单物料明细表报表导出'!$K:$K,7)=M$1)*('2-1 采购订单物料明细表报表导出'!$D:$D=$A863),'2-1 采购订单物料明细表报表导出'!$H:$H,0))</f>
        <v>0</v>
      </c>
      <c r="N863" s="46" cm="1">
        <f t="array" ref="N863">SUM(IF((LEFT('2-1 采购订单物料明细表报表导出'!$K:$K,7)=N$1)*('2-1 采购订单物料明细表报表导出'!$D:$D=$A863),'2-1 采购订单物料明细表报表导出'!$H:$H,0))</f>
        <v>0</v>
      </c>
      <c r="O863" s="46" cm="1">
        <f t="array" ref="O863">SUM(IF((LEFT('2-1 采购订单物料明细表报表导出'!$K:$K,7)=O$1)*('2-1 采购订单物料明细表报表导出'!$D:$D=$A863),'2-1 采购订单物料明细表报表导出'!$H:$H,0))</f>
        <v>0</v>
      </c>
    </row>
    <row r="864" ht="16.5" spans="1:15">
      <c r="A864" s="38" t="s">
        <v>4263</v>
      </c>
      <c r="B864" s="50" t="s">
        <v>1688</v>
      </c>
      <c r="C864" s="51" t="s">
        <v>1689</v>
      </c>
      <c r="D864" s="46" cm="1">
        <f t="array" ref="D864">SUM(IF((LEFT('2-1 采购订单物料明细表报表导出'!$K:$K,7)=D$1)*('2-1 采购订单物料明细表报表导出'!$D:$D=$A864),'2-1 采购订单物料明细表报表导出'!$H:$H,0))</f>
        <v>0</v>
      </c>
      <c r="E864" s="46" cm="1">
        <f t="array" ref="E864">SUM(IF((LEFT('2-1 采购订单物料明细表报表导出'!$K:$K,7)=E$1)*('2-1 采购订单物料明细表报表导出'!$D:$D=$A864),'2-1 采购订单物料明细表报表导出'!$H:$H,0))</f>
        <v>0</v>
      </c>
      <c r="F864" s="46" cm="1">
        <f t="array" ref="F864">SUM(IF((LEFT('2-1 采购订单物料明细表报表导出'!$K:$K,7)=F$1)*('2-1 采购订单物料明细表报表导出'!$D:$D=$A864),'2-1 采购订单物料明细表报表导出'!$H:$H,0))</f>
        <v>0</v>
      </c>
      <c r="G864" s="46" cm="1">
        <f t="array" ref="G864">SUM(IF((LEFT('2-1 采购订单物料明细表报表导出'!$K:$K,7)=G$1)*('2-1 采购订单物料明细表报表导出'!$D:$D=$A864),'2-1 采购订单物料明细表报表导出'!$H:$H,0))</f>
        <v>0</v>
      </c>
      <c r="H864" s="46" cm="1">
        <f t="array" ref="H864">SUM(IF((LEFT('2-1 采购订单物料明细表报表导出'!$K:$K,7)=H$1)*('2-1 采购订单物料明细表报表导出'!$D:$D=$A864),'2-1 采购订单物料明细表报表导出'!$H:$H,0))</f>
        <v>0</v>
      </c>
      <c r="I864" s="46" cm="1">
        <f t="array" ref="I864">SUM(IF((LEFT('2-1 采购订单物料明细表报表导出'!$K:$K,7)=I$1)*('2-1 采购订单物料明细表报表导出'!$D:$D=$A864),'2-1 采购订单物料明细表报表导出'!$H:$H,0))</f>
        <v>0</v>
      </c>
      <c r="J864" s="46" cm="1">
        <f t="array" ref="J864">SUM(IF((LEFT('2-1 采购订单物料明细表报表导出'!$K:$K,7)=J$1)*('2-1 采购订单物料明细表报表导出'!$D:$D=$A864),'2-1 采购订单物料明细表报表导出'!$H:$H,0))</f>
        <v>0</v>
      </c>
      <c r="K864" s="46" cm="1">
        <f t="array" ref="K864">SUM(IF((LEFT('2-1 采购订单物料明细表报表导出'!$K:$K,7)=K$1)*('2-1 采购订单物料明细表报表导出'!$D:$D=$A864),'2-1 采购订单物料明细表报表导出'!$H:$H,0))</f>
        <v>0</v>
      </c>
      <c r="L864" s="46" cm="1">
        <f t="array" ref="L864">SUM(IF((LEFT('2-1 采购订单物料明细表报表导出'!$K:$K,7)=L$1)*('2-1 采购订单物料明细表报表导出'!$D:$D=$A864),'2-1 采购订单物料明细表报表导出'!$H:$H,0))</f>
        <v>0</v>
      </c>
      <c r="M864" s="46" cm="1">
        <f t="array" ref="M864">SUM(IF((LEFT('2-1 采购订单物料明细表报表导出'!$K:$K,7)=M$1)*('2-1 采购订单物料明细表报表导出'!$D:$D=$A864),'2-1 采购订单物料明细表报表导出'!$H:$H,0))</f>
        <v>0</v>
      </c>
      <c r="N864" s="46" cm="1">
        <f t="array" ref="N864">SUM(IF((LEFT('2-1 采购订单物料明细表报表导出'!$K:$K,7)=N$1)*('2-1 采购订单物料明细表报表导出'!$D:$D=$A864),'2-1 采购订单物料明细表报表导出'!$H:$H,0))</f>
        <v>0</v>
      </c>
      <c r="O864" s="46" cm="1">
        <f t="array" ref="O864">SUM(IF((LEFT('2-1 采购订单物料明细表报表导出'!$K:$K,7)=O$1)*('2-1 采购订单物料明细表报表导出'!$D:$D=$A864),'2-1 采购订单物料明细表报表导出'!$H:$H,0))</f>
        <v>0</v>
      </c>
    </row>
    <row r="865" ht="16.5" spans="1:15">
      <c r="A865" s="38" t="s">
        <v>4264</v>
      </c>
      <c r="B865" s="50" t="s">
        <v>1688</v>
      </c>
      <c r="C865" s="51" t="s">
        <v>1689</v>
      </c>
      <c r="D865" s="46" cm="1">
        <f t="array" ref="D865">SUM(IF((LEFT('2-1 采购订单物料明细表报表导出'!$K:$K,7)=D$1)*('2-1 采购订单物料明细表报表导出'!$D:$D=$A865),'2-1 采购订单物料明细表报表导出'!$H:$H,0))</f>
        <v>0</v>
      </c>
      <c r="E865" s="46" cm="1">
        <f t="array" ref="E865">SUM(IF((LEFT('2-1 采购订单物料明细表报表导出'!$K:$K,7)=E$1)*('2-1 采购订单物料明细表报表导出'!$D:$D=$A865),'2-1 采购订单物料明细表报表导出'!$H:$H,0))</f>
        <v>0</v>
      </c>
      <c r="F865" s="46" cm="1">
        <f t="array" ref="F865">SUM(IF((LEFT('2-1 采购订单物料明细表报表导出'!$K:$K,7)=F$1)*('2-1 采购订单物料明细表报表导出'!$D:$D=$A865),'2-1 采购订单物料明细表报表导出'!$H:$H,0))</f>
        <v>0</v>
      </c>
      <c r="G865" s="46" cm="1">
        <f t="array" ref="G865">SUM(IF((LEFT('2-1 采购订单物料明细表报表导出'!$K:$K,7)=G$1)*('2-1 采购订单物料明细表报表导出'!$D:$D=$A865),'2-1 采购订单物料明细表报表导出'!$H:$H,0))</f>
        <v>0</v>
      </c>
      <c r="H865" s="46" cm="1">
        <f t="array" ref="H865">SUM(IF((LEFT('2-1 采购订单物料明细表报表导出'!$K:$K,7)=H$1)*('2-1 采购订单物料明细表报表导出'!$D:$D=$A865),'2-1 采购订单物料明细表报表导出'!$H:$H,0))</f>
        <v>0</v>
      </c>
      <c r="I865" s="46" cm="1">
        <f t="array" ref="I865">SUM(IF((LEFT('2-1 采购订单物料明细表报表导出'!$K:$K,7)=I$1)*('2-1 采购订单物料明细表报表导出'!$D:$D=$A865),'2-1 采购订单物料明细表报表导出'!$H:$H,0))</f>
        <v>0</v>
      </c>
      <c r="J865" s="46" cm="1">
        <f t="array" ref="J865">SUM(IF((LEFT('2-1 采购订单物料明细表报表导出'!$K:$K,7)=J$1)*('2-1 采购订单物料明细表报表导出'!$D:$D=$A865),'2-1 采购订单物料明细表报表导出'!$H:$H,0))</f>
        <v>0</v>
      </c>
      <c r="K865" s="46" cm="1">
        <f t="array" ref="K865">SUM(IF((LEFT('2-1 采购订单物料明细表报表导出'!$K:$K,7)=K$1)*('2-1 采购订单物料明细表报表导出'!$D:$D=$A865),'2-1 采购订单物料明细表报表导出'!$H:$H,0))</f>
        <v>0</v>
      </c>
      <c r="L865" s="46" cm="1">
        <f t="array" ref="L865">SUM(IF((LEFT('2-1 采购订单物料明细表报表导出'!$K:$K,7)=L$1)*('2-1 采购订单物料明细表报表导出'!$D:$D=$A865),'2-1 采购订单物料明细表报表导出'!$H:$H,0))</f>
        <v>0</v>
      </c>
      <c r="M865" s="46" cm="1">
        <f t="array" ref="M865">SUM(IF((LEFT('2-1 采购订单物料明细表报表导出'!$K:$K,7)=M$1)*('2-1 采购订单物料明细表报表导出'!$D:$D=$A865),'2-1 采购订单物料明细表报表导出'!$H:$H,0))</f>
        <v>0</v>
      </c>
      <c r="N865" s="46" cm="1">
        <f t="array" ref="N865">SUM(IF((LEFT('2-1 采购订单物料明细表报表导出'!$K:$K,7)=N$1)*('2-1 采购订单物料明细表报表导出'!$D:$D=$A865),'2-1 采购订单物料明细表报表导出'!$H:$H,0))</f>
        <v>0</v>
      </c>
      <c r="O865" s="46" cm="1">
        <f t="array" ref="O865">SUM(IF((LEFT('2-1 采购订单物料明细表报表导出'!$K:$K,7)=O$1)*('2-1 采购订单物料明细表报表导出'!$D:$D=$A865),'2-1 采购订单物料明细表报表导出'!$H:$H,0))</f>
        <v>0</v>
      </c>
    </row>
    <row r="866" ht="16.5" spans="1:15">
      <c r="A866" s="38" t="s">
        <v>4265</v>
      </c>
      <c r="B866" s="50" t="s">
        <v>1688</v>
      </c>
      <c r="C866" s="51" t="s">
        <v>1689</v>
      </c>
      <c r="D866" s="46" cm="1">
        <f t="array" ref="D866">SUM(IF((LEFT('2-1 采购订单物料明细表报表导出'!$K:$K,7)=D$1)*('2-1 采购订单物料明细表报表导出'!$D:$D=$A866),'2-1 采购订单物料明细表报表导出'!$H:$H,0))</f>
        <v>0</v>
      </c>
      <c r="E866" s="46" cm="1">
        <f t="array" ref="E866">SUM(IF((LEFT('2-1 采购订单物料明细表报表导出'!$K:$K,7)=E$1)*('2-1 采购订单物料明细表报表导出'!$D:$D=$A866),'2-1 采购订单物料明细表报表导出'!$H:$H,0))</f>
        <v>0</v>
      </c>
      <c r="F866" s="46" cm="1">
        <f t="array" ref="F866">SUM(IF((LEFT('2-1 采购订单物料明细表报表导出'!$K:$K,7)=F$1)*('2-1 采购订单物料明细表报表导出'!$D:$D=$A866),'2-1 采购订单物料明细表报表导出'!$H:$H,0))</f>
        <v>0</v>
      </c>
      <c r="G866" s="46" cm="1">
        <f t="array" ref="G866">SUM(IF((LEFT('2-1 采购订单物料明细表报表导出'!$K:$K,7)=G$1)*('2-1 采购订单物料明细表报表导出'!$D:$D=$A866),'2-1 采购订单物料明细表报表导出'!$H:$H,0))</f>
        <v>0</v>
      </c>
      <c r="H866" s="46" cm="1">
        <f t="array" ref="H866">SUM(IF((LEFT('2-1 采购订单物料明细表报表导出'!$K:$K,7)=H$1)*('2-1 采购订单物料明细表报表导出'!$D:$D=$A866),'2-1 采购订单物料明细表报表导出'!$H:$H,0))</f>
        <v>0</v>
      </c>
      <c r="I866" s="46" cm="1">
        <f t="array" ref="I866">SUM(IF((LEFT('2-1 采购订单物料明细表报表导出'!$K:$K,7)=I$1)*('2-1 采购订单物料明细表报表导出'!$D:$D=$A866),'2-1 采购订单物料明细表报表导出'!$H:$H,0))</f>
        <v>0</v>
      </c>
      <c r="J866" s="46" cm="1">
        <f t="array" ref="J866">SUM(IF((LEFT('2-1 采购订单物料明细表报表导出'!$K:$K,7)=J$1)*('2-1 采购订单物料明细表报表导出'!$D:$D=$A866),'2-1 采购订单物料明细表报表导出'!$H:$H,0))</f>
        <v>0</v>
      </c>
      <c r="K866" s="46" cm="1">
        <f t="array" ref="K866">SUM(IF((LEFT('2-1 采购订单物料明细表报表导出'!$K:$K,7)=K$1)*('2-1 采购订单物料明细表报表导出'!$D:$D=$A866),'2-1 采购订单物料明细表报表导出'!$H:$H,0))</f>
        <v>0</v>
      </c>
      <c r="L866" s="46" cm="1">
        <f t="array" ref="L866">SUM(IF((LEFT('2-1 采购订单物料明细表报表导出'!$K:$K,7)=L$1)*('2-1 采购订单物料明细表报表导出'!$D:$D=$A866),'2-1 采购订单物料明细表报表导出'!$H:$H,0))</f>
        <v>0</v>
      </c>
      <c r="M866" s="46" cm="1">
        <f t="array" ref="M866">SUM(IF((LEFT('2-1 采购订单物料明细表报表导出'!$K:$K,7)=M$1)*('2-1 采购订单物料明细表报表导出'!$D:$D=$A866),'2-1 采购订单物料明细表报表导出'!$H:$H,0))</f>
        <v>0</v>
      </c>
      <c r="N866" s="46" cm="1">
        <f t="array" ref="N866">SUM(IF((LEFT('2-1 采购订单物料明细表报表导出'!$K:$K,7)=N$1)*('2-1 采购订单物料明细表报表导出'!$D:$D=$A866),'2-1 采购订单物料明细表报表导出'!$H:$H,0))</f>
        <v>0</v>
      </c>
      <c r="O866" s="46" cm="1">
        <f t="array" ref="O866">SUM(IF((LEFT('2-1 采购订单物料明细表报表导出'!$K:$K,7)=O$1)*('2-1 采购订单物料明细表报表导出'!$D:$D=$A866),'2-1 采购订单物料明细表报表导出'!$H:$H,0))</f>
        <v>0</v>
      </c>
    </row>
    <row r="867" ht="16.5" spans="1:15">
      <c r="A867" s="38" t="s">
        <v>4266</v>
      </c>
      <c r="B867" s="50" t="s">
        <v>1688</v>
      </c>
      <c r="C867" s="51" t="s">
        <v>1689</v>
      </c>
      <c r="D867" s="46" cm="1">
        <f t="array" ref="D867">SUM(IF((LEFT('2-1 采购订单物料明细表报表导出'!$K:$K,7)=D$1)*('2-1 采购订单物料明细表报表导出'!$D:$D=$A867),'2-1 采购订单物料明细表报表导出'!$H:$H,0))</f>
        <v>0</v>
      </c>
      <c r="E867" s="46" cm="1">
        <f t="array" ref="E867">SUM(IF((LEFT('2-1 采购订单物料明细表报表导出'!$K:$K,7)=E$1)*('2-1 采购订单物料明细表报表导出'!$D:$D=$A867),'2-1 采购订单物料明细表报表导出'!$H:$H,0))</f>
        <v>0</v>
      </c>
      <c r="F867" s="46" cm="1">
        <f t="array" ref="F867">SUM(IF((LEFT('2-1 采购订单物料明细表报表导出'!$K:$K,7)=F$1)*('2-1 采购订单物料明细表报表导出'!$D:$D=$A867),'2-1 采购订单物料明细表报表导出'!$H:$H,0))</f>
        <v>0</v>
      </c>
      <c r="G867" s="46" cm="1">
        <f t="array" ref="G867">SUM(IF((LEFT('2-1 采购订单物料明细表报表导出'!$K:$K,7)=G$1)*('2-1 采购订单物料明细表报表导出'!$D:$D=$A867),'2-1 采购订单物料明细表报表导出'!$H:$H,0))</f>
        <v>0</v>
      </c>
      <c r="H867" s="46" cm="1">
        <f t="array" ref="H867">SUM(IF((LEFT('2-1 采购订单物料明细表报表导出'!$K:$K,7)=H$1)*('2-1 采购订单物料明细表报表导出'!$D:$D=$A867),'2-1 采购订单物料明细表报表导出'!$H:$H,0))</f>
        <v>0</v>
      </c>
      <c r="I867" s="46" cm="1">
        <f t="array" ref="I867">SUM(IF((LEFT('2-1 采购订单物料明细表报表导出'!$K:$K,7)=I$1)*('2-1 采购订单物料明细表报表导出'!$D:$D=$A867),'2-1 采购订单物料明细表报表导出'!$H:$H,0))</f>
        <v>0</v>
      </c>
      <c r="J867" s="46" cm="1">
        <f t="array" ref="J867">SUM(IF((LEFT('2-1 采购订单物料明细表报表导出'!$K:$K,7)=J$1)*('2-1 采购订单物料明细表报表导出'!$D:$D=$A867),'2-1 采购订单物料明细表报表导出'!$H:$H,0))</f>
        <v>0</v>
      </c>
      <c r="K867" s="46" cm="1">
        <f t="array" ref="K867">SUM(IF((LEFT('2-1 采购订单物料明细表报表导出'!$K:$K,7)=K$1)*('2-1 采购订单物料明细表报表导出'!$D:$D=$A867),'2-1 采购订单物料明细表报表导出'!$H:$H,0))</f>
        <v>0</v>
      </c>
      <c r="L867" s="46" cm="1">
        <f t="array" ref="L867">SUM(IF((LEFT('2-1 采购订单物料明细表报表导出'!$K:$K,7)=L$1)*('2-1 采购订单物料明细表报表导出'!$D:$D=$A867),'2-1 采购订单物料明细表报表导出'!$H:$H,0))</f>
        <v>0</v>
      </c>
      <c r="M867" s="46" cm="1">
        <f t="array" ref="M867">SUM(IF((LEFT('2-1 采购订单物料明细表报表导出'!$K:$K,7)=M$1)*('2-1 采购订单物料明细表报表导出'!$D:$D=$A867),'2-1 采购订单物料明细表报表导出'!$H:$H,0))</f>
        <v>0</v>
      </c>
      <c r="N867" s="46" cm="1">
        <f t="array" ref="N867">SUM(IF((LEFT('2-1 采购订单物料明细表报表导出'!$K:$K,7)=N$1)*('2-1 采购订单物料明细表报表导出'!$D:$D=$A867),'2-1 采购订单物料明细表报表导出'!$H:$H,0))</f>
        <v>0</v>
      </c>
      <c r="O867" s="46" cm="1">
        <f t="array" ref="O867">SUM(IF((LEFT('2-1 采购订单物料明细表报表导出'!$K:$K,7)=O$1)*('2-1 采购订单物料明细表报表导出'!$D:$D=$A867),'2-1 采购订单物料明细表报表导出'!$H:$H,0))</f>
        <v>0</v>
      </c>
    </row>
    <row r="868" ht="16.5" spans="1:15">
      <c r="A868" s="38" t="s">
        <v>4267</v>
      </c>
      <c r="B868" s="50" t="s">
        <v>1688</v>
      </c>
      <c r="C868" s="51" t="s">
        <v>1689</v>
      </c>
      <c r="D868" s="46" cm="1">
        <f t="array" ref="D868">SUM(IF((LEFT('2-1 采购订单物料明细表报表导出'!$K:$K,7)=D$1)*('2-1 采购订单物料明细表报表导出'!$D:$D=$A868),'2-1 采购订单物料明细表报表导出'!$H:$H,0))</f>
        <v>0</v>
      </c>
      <c r="E868" s="46" cm="1">
        <f t="array" ref="E868">SUM(IF((LEFT('2-1 采购订单物料明细表报表导出'!$K:$K,7)=E$1)*('2-1 采购订单物料明细表报表导出'!$D:$D=$A868),'2-1 采购订单物料明细表报表导出'!$H:$H,0))</f>
        <v>0</v>
      </c>
      <c r="F868" s="46" cm="1">
        <f t="array" ref="F868">SUM(IF((LEFT('2-1 采购订单物料明细表报表导出'!$K:$K,7)=F$1)*('2-1 采购订单物料明细表报表导出'!$D:$D=$A868),'2-1 采购订单物料明细表报表导出'!$H:$H,0))</f>
        <v>0</v>
      </c>
      <c r="G868" s="46" cm="1">
        <f t="array" ref="G868">SUM(IF((LEFT('2-1 采购订单物料明细表报表导出'!$K:$K,7)=G$1)*('2-1 采购订单物料明细表报表导出'!$D:$D=$A868),'2-1 采购订单物料明细表报表导出'!$H:$H,0))</f>
        <v>0</v>
      </c>
      <c r="H868" s="46" cm="1">
        <f t="array" ref="H868">SUM(IF((LEFT('2-1 采购订单物料明细表报表导出'!$K:$K,7)=H$1)*('2-1 采购订单物料明细表报表导出'!$D:$D=$A868),'2-1 采购订单物料明细表报表导出'!$H:$H,0))</f>
        <v>0</v>
      </c>
      <c r="I868" s="46" cm="1">
        <f t="array" ref="I868">SUM(IF((LEFT('2-1 采购订单物料明细表报表导出'!$K:$K,7)=I$1)*('2-1 采购订单物料明细表报表导出'!$D:$D=$A868),'2-1 采购订单物料明细表报表导出'!$H:$H,0))</f>
        <v>0</v>
      </c>
      <c r="J868" s="46" cm="1">
        <f t="array" ref="J868">SUM(IF((LEFT('2-1 采购订单物料明细表报表导出'!$K:$K,7)=J$1)*('2-1 采购订单物料明细表报表导出'!$D:$D=$A868),'2-1 采购订单物料明细表报表导出'!$H:$H,0))</f>
        <v>0</v>
      </c>
      <c r="K868" s="46" cm="1">
        <f t="array" ref="K868">SUM(IF((LEFT('2-1 采购订单物料明细表报表导出'!$K:$K,7)=K$1)*('2-1 采购订单物料明细表报表导出'!$D:$D=$A868),'2-1 采购订单物料明细表报表导出'!$H:$H,0))</f>
        <v>0</v>
      </c>
      <c r="L868" s="46" cm="1">
        <f t="array" ref="L868">SUM(IF((LEFT('2-1 采购订单物料明细表报表导出'!$K:$K,7)=L$1)*('2-1 采购订单物料明细表报表导出'!$D:$D=$A868),'2-1 采购订单物料明细表报表导出'!$H:$H,0))</f>
        <v>0</v>
      </c>
      <c r="M868" s="46" cm="1">
        <f t="array" ref="M868">SUM(IF((LEFT('2-1 采购订单物料明细表报表导出'!$K:$K,7)=M$1)*('2-1 采购订单物料明细表报表导出'!$D:$D=$A868),'2-1 采购订单物料明细表报表导出'!$H:$H,0))</f>
        <v>0</v>
      </c>
      <c r="N868" s="46" cm="1">
        <f t="array" ref="N868">SUM(IF((LEFT('2-1 采购订单物料明细表报表导出'!$K:$K,7)=N$1)*('2-1 采购订单物料明细表报表导出'!$D:$D=$A868),'2-1 采购订单物料明细表报表导出'!$H:$H,0))</f>
        <v>0</v>
      </c>
      <c r="O868" s="46" cm="1">
        <f t="array" ref="O868">SUM(IF((LEFT('2-1 采购订单物料明细表报表导出'!$K:$K,7)=O$1)*('2-1 采购订单物料明细表报表导出'!$D:$D=$A868),'2-1 采购订单物料明细表报表导出'!$H:$H,0))</f>
        <v>0</v>
      </c>
    </row>
    <row r="869" ht="16.5" spans="1:15">
      <c r="A869" s="38" t="s">
        <v>4268</v>
      </c>
      <c r="B869" s="50" t="s">
        <v>1688</v>
      </c>
      <c r="C869" s="51" t="s">
        <v>1689</v>
      </c>
      <c r="D869" s="46" cm="1">
        <f t="array" ref="D869">SUM(IF((LEFT('2-1 采购订单物料明细表报表导出'!$K:$K,7)=D$1)*('2-1 采购订单物料明细表报表导出'!$D:$D=$A869),'2-1 采购订单物料明细表报表导出'!$H:$H,0))</f>
        <v>0</v>
      </c>
      <c r="E869" s="46" cm="1">
        <f t="array" ref="E869">SUM(IF((LEFT('2-1 采购订单物料明细表报表导出'!$K:$K,7)=E$1)*('2-1 采购订单物料明细表报表导出'!$D:$D=$A869),'2-1 采购订单物料明细表报表导出'!$H:$H,0))</f>
        <v>0</v>
      </c>
      <c r="F869" s="46" cm="1">
        <f t="array" ref="F869">SUM(IF((LEFT('2-1 采购订单物料明细表报表导出'!$K:$K,7)=F$1)*('2-1 采购订单物料明细表报表导出'!$D:$D=$A869),'2-1 采购订单物料明细表报表导出'!$H:$H,0))</f>
        <v>0</v>
      </c>
      <c r="G869" s="46" cm="1">
        <f t="array" ref="G869">SUM(IF((LEFT('2-1 采购订单物料明细表报表导出'!$K:$K,7)=G$1)*('2-1 采购订单物料明细表报表导出'!$D:$D=$A869),'2-1 采购订单物料明细表报表导出'!$H:$H,0))</f>
        <v>0</v>
      </c>
      <c r="H869" s="46" cm="1">
        <f t="array" ref="H869">SUM(IF((LEFT('2-1 采购订单物料明细表报表导出'!$K:$K,7)=H$1)*('2-1 采购订单物料明细表报表导出'!$D:$D=$A869),'2-1 采购订单物料明细表报表导出'!$H:$H,0))</f>
        <v>0</v>
      </c>
      <c r="I869" s="46" cm="1">
        <f t="array" ref="I869">SUM(IF((LEFT('2-1 采购订单物料明细表报表导出'!$K:$K,7)=I$1)*('2-1 采购订单物料明细表报表导出'!$D:$D=$A869),'2-1 采购订单物料明细表报表导出'!$H:$H,0))</f>
        <v>0</v>
      </c>
      <c r="J869" s="46" cm="1">
        <f t="array" ref="J869">SUM(IF((LEFT('2-1 采购订单物料明细表报表导出'!$K:$K,7)=J$1)*('2-1 采购订单物料明细表报表导出'!$D:$D=$A869),'2-1 采购订单物料明细表报表导出'!$H:$H,0))</f>
        <v>0</v>
      </c>
      <c r="K869" s="46" cm="1">
        <f t="array" ref="K869">SUM(IF((LEFT('2-1 采购订单物料明细表报表导出'!$K:$K,7)=K$1)*('2-1 采购订单物料明细表报表导出'!$D:$D=$A869),'2-1 采购订单物料明细表报表导出'!$H:$H,0))</f>
        <v>0</v>
      </c>
      <c r="L869" s="46" cm="1">
        <f t="array" ref="L869">SUM(IF((LEFT('2-1 采购订单物料明细表报表导出'!$K:$K,7)=L$1)*('2-1 采购订单物料明细表报表导出'!$D:$D=$A869),'2-1 采购订单物料明细表报表导出'!$H:$H,0))</f>
        <v>0</v>
      </c>
      <c r="M869" s="46" cm="1">
        <f t="array" ref="M869">SUM(IF((LEFT('2-1 采购订单物料明细表报表导出'!$K:$K,7)=M$1)*('2-1 采购订单物料明细表报表导出'!$D:$D=$A869),'2-1 采购订单物料明细表报表导出'!$H:$H,0))</f>
        <v>0</v>
      </c>
      <c r="N869" s="46" cm="1">
        <f t="array" ref="N869">SUM(IF((LEFT('2-1 采购订单物料明细表报表导出'!$K:$K,7)=N$1)*('2-1 采购订单物料明细表报表导出'!$D:$D=$A869),'2-1 采购订单物料明细表报表导出'!$H:$H,0))</f>
        <v>0</v>
      </c>
      <c r="O869" s="46" cm="1">
        <f t="array" ref="O869">SUM(IF((LEFT('2-1 采购订单物料明细表报表导出'!$K:$K,7)=O$1)*('2-1 采购订单物料明细表报表导出'!$D:$D=$A869),'2-1 采购订单物料明细表报表导出'!$H:$H,0))</f>
        <v>0</v>
      </c>
    </row>
    <row r="870" ht="16.5" spans="1:15">
      <c r="A870" s="38" t="s">
        <v>4269</v>
      </c>
      <c r="B870" s="50" t="s">
        <v>1613</v>
      </c>
      <c r="C870" s="51" t="s">
        <v>1614</v>
      </c>
      <c r="D870" s="46" cm="1">
        <f t="array" ref="D870">SUM(IF((LEFT('2-1 采购订单物料明细表报表导出'!$K:$K,7)=D$1)*('2-1 采购订单物料明细表报表导出'!$D:$D=$A870),'2-1 采购订单物料明细表报表导出'!$H:$H,0))</f>
        <v>0</v>
      </c>
      <c r="E870" s="46" cm="1">
        <f t="array" ref="E870">SUM(IF((LEFT('2-1 采购订单物料明细表报表导出'!$K:$K,7)=E$1)*('2-1 采购订单物料明细表报表导出'!$D:$D=$A870),'2-1 采购订单物料明细表报表导出'!$H:$H,0))</f>
        <v>0</v>
      </c>
      <c r="F870" s="46" cm="1">
        <f t="array" ref="F870">SUM(IF((LEFT('2-1 采购订单物料明细表报表导出'!$K:$K,7)=F$1)*('2-1 采购订单物料明细表报表导出'!$D:$D=$A870),'2-1 采购订单物料明细表报表导出'!$H:$H,0))</f>
        <v>0</v>
      </c>
      <c r="G870" s="46" cm="1">
        <f t="array" ref="G870">SUM(IF((LEFT('2-1 采购订单物料明细表报表导出'!$K:$K,7)=G$1)*('2-1 采购订单物料明细表报表导出'!$D:$D=$A870),'2-1 采购订单物料明细表报表导出'!$H:$H,0))</f>
        <v>0</v>
      </c>
      <c r="H870" s="46" cm="1">
        <f t="array" ref="H870">SUM(IF((LEFT('2-1 采购订单物料明细表报表导出'!$K:$K,7)=H$1)*('2-1 采购订单物料明细表报表导出'!$D:$D=$A870),'2-1 采购订单物料明细表报表导出'!$H:$H,0))</f>
        <v>0</v>
      </c>
      <c r="I870" s="46" cm="1">
        <f t="array" ref="I870">SUM(IF((LEFT('2-1 采购订单物料明细表报表导出'!$K:$K,7)=I$1)*('2-1 采购订单物料明细表报表导出'!$D:$D=$A870),'2-1 采购订单物料明细表报表导出'!$H:$H,0))</f>
        <v>0</v>
      </c>
      <c r="J870" s="46" cm="1">
        <f t="array" ref="J870">SUM(IF((LEFT('2-1 采购订单物料明细表报表导出'!$K:$K,7)=J$1)*('2-1 采购订单物料明细表报表导出'!$D:$D=$A870),'2-1 采购订单物料明细表报表导出'!$H:$H,0))</f>
        <v>0</v>
      </c>
      <c r="K870" s="46" cm="1">
        <f t="array" ref="K870">SUM(IF((LEFT('2-1 采购订单物料明细表报表导出'!$K:$K,7)=K$1)*('2-1 采购订单物料明细表报表导出'!$D:$D=$A870),'2-1 采购订单物料明细表报表导出'!$H:$H,0))</f>
        <v>0</v>
      </c>
      <c r="L870" s="46" cm="1">
        <f t="array" ref="L870">SUM(IF((LEFT('2-1 采购订单物料明细表报表导出'!$K:$K,7)=L$1)*('2-1 采购订单物料明细表报表导出'!$D:$D=$A870),'2-1 采购订单物料明细表报表导出'!$H:$H,0))</f>
        <v>0</v>
      </c>
      <c r="M870" s="46" cm="1">
        <f t="array" ref="M870">SUM(IF((LEFT('2-1 采购订单物料明细表报表导出'!$K:$K,7)=M$1)*('2-1 采购订单物料明细表报表导出'!$D:$D=$A870),'2-1 采购订单物料明细表报表导出'!$H:$H,0))</f>
        <v>0</v>
      </c>
      <c r="N870" s="46" cm="1">
        <f t="array" ref="N870">SUM(IF((LEFT('2-1 采购订单物料明细表报表导出'!$K:$K,7)=N$1)*('2-1 采购订单物料明细表报表导出'!$D:$D=$A870),'2-1 采购订单物料明细表报表导出'!$H:$H,0))</f>
        <v>0</v>
      </c>
      <c r="O870" s="46" cm="1">
        <f t="array" ref="O870">SUM(IF((LEFT('2-1 采购订单物料明细表报表导出'!$K:$K,7)=O$1)*('2-1 采购订单物料明细表报表导出'!$D:$D=$A870),'2-1 采购订单物料明细表报表导出'!$H:$H,0))</f>
        <v>0</v>
      </c>
    </row>
    <row r="871" ht="16.5" spans="1:15">
      <c r="A871" s="38" t="s">
        <v>4270</v>
      </c>
      <c r="B871" s="50" t="s">
        <v>1613</v>
      </c>
      <c r="C871" s="51" t="s">
        <v>1614</v>
      </c>
      <c r="D871" s="46" cm="1">
        <f t="array" ref="D871">SUM(IF((LEFT('2-1 采购订单物料明细表报表导出'!$K:$K,7)=D$1)*('2-1 采购订单物料明细表报表导出'!$D:$D=$A871),'2-1 采购订单物料明细表报表导出'!$H:$H,0))</f>
        <v>0</v>
      </c>
      <c r="E871" s="46" cm="1">
        <f t="array" ref="E871">SUM(IF((LEFT('2-1 采购订单物料明细表报表导出'!$K:$K,7)=E$1)*('2-1 采购订单物料明细表报表导出'!$D:$D=$A871),'2-1 采购订单物料明细表报表导出'!$H:$H,0))</f>
        <v>0</v>
      </c>
      <c r="F871" s="46" cm="1">
        <f t="array" ref="F871">SUM(IF((LEFT('2-1 采购订单物料明细表报表导出'!$K:$K,7)=F$1)*('2-1 采购订单物料明细表报表导出'!$D:$D=$A871),'2-1 采购订单物料明细表报表导出'!$H:$H,0))</f>
        <v>0</v>
      </c>
      <c r="G871" s="46" cm="1">
        <f t="array" ref="G871">SUM(IF((LEFT('2-1 采购订单物料明细表报表导出'!$K:$K,7)=G$1)*('2-1 采购订单物料明细表报表导出'!$D:$D=$A871),'2-1 采购订单物料明细表报表导出'!$H:$H,0))</f>
        <v>0</v>
      </c>
      <c r="H871" s="46" cm="1">
        <f t="array" ref="H871">SUM(IF((LEFT('2-1 采购订单物料明细表报表导出'!$K:$K,7)=H$1)*('2-1 采购订单物料明细表报表导出'!$D:$D=$A871),'2-1 采购订单物料明细表报表导出'!$H:$H,0))</f>
        <v>0</v>
      </c>
      <c r="I871" s="46" cm="1">
        <f t="array" ref="I871">SUM(IF((LEFT('2-1 采购订单物料明细表报表导出'!$K:$K,7)=I$1)*('2-1 采购订单物料明细表报表导出'!$D:$D=$A871),'2-1 采购订单物料明细表报表导出'!$H:$H,0))</f>
        <v>0</v>
      </c>
      <c r="J871" s="46" cm="1">
        <f t="array" ref="J871">SUM(IF((LEFT('2-1 采购订单物料明细表报表导出'!$K:$K,7)=J$1)*('2-1 采购订单物料明细表报表导出'!$D:$D=$A871),'2-1 采购订单物料明细表报表导出'!$H:$H,0))</f>
        <v>0</v>
      </c>
      <c r="K871" s="46" cm="1">
        <f t="array" ref="K871">SUM(IF((LEFT('2-1 采购订单物料明细表报表导出'!$K:$K,7)=K$1)*('2-1 采购订单物料明细表报表导出'!$D:$D=$A871),'2-1 采购订单物料明细表报表导出'!$H:$H,0))</f>
        <v>0</v>
      </c>
      <c r="L871" s="46" cm="1">
        <f t="array" ref="L871">SUM(IF((LEFT('2-1 采购订单物料明细表报表导出'!$K:$K,7)=L$1)*('2-1 采购订单物料明细表报表导出'!$D:$D=$A871),'2-1 采购订单物料明细表报表导出'!$H:$H,0))</f>
        <v>0</v>
      </c>
      <c r="M871" s="46" cm="1">
        <f t="array" ref="M871">SUM(IF((LEFT('2-1 采购订单物料明细表报表导出'!$K:$K,7)=M$1)*('2-1 采购订单物料明细表报表导出'!$D:$D=$A871),'2-1 采购订单物料明细表报表导出'!$H:$H,0))</f>
        <v>0</v>
      </c>
      <c r="N871" s="46" cm="1">
        <f t="array" ref="N871">SUM(IF((LEFT('2-1 采购订单物料明细表报表导出'!$K:$K,7)=N$1)*('2-1 采购订单物料明细表报表导出'!$D:$D=$A871),'2-1 采购订单物料明细表报表导出'!$H:$H,0))</f>
        <v>0</v>
      </c>
      <c r="O871" s="46" cm="1">
        <f t="array" ref="O871">SUM(IF((LEFT('2-1 采购订单物料明细表报表导出'!$K:$K,7)=O$1)*('2-1 采购订单物料明细表报表导出'!$D:$D=$A871),'2-1 采购订单物料明细表报表导出'!$H:$H,0))</f>
        <v>0</v>
      </c>
    </row>
    <row r="872" ht="16.5" spans="1:15">
      <c r="A872" s="38" t="s">
        <v>4271</v>
      </c>
      <c r="B872" s="50" t="s">
        <v>1613</v>
      </c>
      <c r="C872" s="51" t="s">
        <v>1614</v>
      </c>
      <c r="D872" s="46" cm="1">
        <f t="array" ref="D872">SUM(IF((LEFT('2-1 采购订单物料明细表报表导出'!$K:$K,7)=D$1)*('2-1 采购订单物料明细表报表导出'!$D:$D=$A872),'2-1 采购订单物料明细表报表导出'!$H:$H,0))</f>
        <v>0</v>
      </c>
      <c r="E872" s="46" cm="1">
        <f t="array" ref="E872">SUM(IF((LEFT('2-1 采购订单物料明细表报表导出'!$K:$K,7)=E$1)*('2-1 采购订单物料明细表报表导出'!$D:$D=$A872),'2-1 采购订单物料明细表报表导出'!$H:$H,0))</f>
        <v>0</v>
      </c>
      <c r="F872" s="46" cm="1">
        <f t="array" ref="F872">SUM(IF((LEFT('2-1 采购订单物料明细表报表导出'!$K:$K,7)=F$1)*('2-1 采购订单物料明细表报表导出'!$D:$D=$A872),'2-1 采购订单物料明细表报表导出'!$H:$H,0))</f>
        <v>0</v>
      </c>
      <c r="G872" s="46" cm="1">
        <f t="array" ref="G872">SUM(IF((LEFT('2-1 采购订单物料明细表报表导出'!$K:$K,7)=G$1)*('2-1 采购订单物料明细表报表导出'!$D:$D=$A872),'2-1 采购订单物料明细表报表导出'!$H:$H,0))</f>
        <v>0</v>
      </c>
      <c r="H872" s="46" cm="1">
        <f t="array" ref="H872">SUM(IF((LEFT('2-1 采购订单物料明细表报表导出'!$K:$K,7)=H$1)*('2-1 采购订单物料明细表报表导出'!$D:$D=$A872),'2-1 采购订单物料明细表报表导出'!$H:$H,0))</f>
        <v>0</v>
      </c>
      <c r="I872" s="46" cm="1">
        <f t="array" ref="I872">SUM(IF((LEFT('2-1 采购订单物料明细表报表导出'!$K:$K,7)=I$1)*('2-1 采购订单物料明细表报表导出'!$D:$D=$A872),'2-1 采购订单物料明细表报表导出'!$H:$H,0))</f>
        <v>0</v>
      </c>
      <c r="J872" s="46" cm="1">
        <f t="array" ref="J872">SUM(IF((LEFT('2-1 采购订单物料明细表报表导出'!$K:$K,7)=J$1)*('2-1 采购订单物料明细表报表导出'!$D:$D=$A872),'2-1 采购订单物料明细表报表导出'!$H:$H,0))</f>
        <v>0</v>
      </c>
      <c r="K872" s="46" cm="1">
        <f t="array" ref="K872">SUM(IF((LEFT('2-1 采购订单物料明细表报表导出'!$K:$K,7)=K$1)*('2-1 采购订单物料明细表报表导出'!$D:$D=$A872),'2-1 采购订单物料明细表报表导出'!$H:$H,0))</f>
        <v>0</v>
      </c>
      <c r="L872" s="46" cm="1">
        <f t="array" ref="L872">SUM(IF((LEFT('2-1 采购订单物料明细表报表导出'!$K:$K,7)=L$1)*('2-1 采购订单物料明细表报表导出'!$D:$D=$A872),'2-1 采购订单物料明细表报表导出'!$H:$H,0))</f>
        <v>0</v>
      </c>
      <c r="M872" s="46" cm="1">
        <f t="array" ref="M872">SUM(IF((LEFT('2-1 采购订单物料明细表报表导出'!$K:$K,7)=M$1)*('2-1 采购订单物料明细表报表导出'!$D:$D=$A872),'2-1 采购订单物料明细表报表导出'!$H:$H,0))</f>
        <v>0</v>
      </c>
      <c r="N872" s="46" cm="1">
        <f t="array" ref="N872">SUM(IF((LEFT('2-1 采购订单物料明细表报表导出'!$K:$K,7)=N$1)*('2-1 采购订单物料明细表报表导出'!$D:$D=$A872),'2-1 采购订单物料明细表报表导出'!$H:$H,0))</f>
        <v>0</v>
      </c>
      <c r="O872" s="46" cm="1">
        <f t="array" ref="O872">SUM(IF((LEFT('2-1 采购订单物料明细表报表导出'!$K:$K,7)=O$1)*('2-1 采购订单物料明细表报表导出'!$D:$D=$A872),'2-1 采购订单物料明细表报表导出'!$H:$H,0))</f>
        <v>0</v>
      </c>
    </row>
    <row r="873" ht="16.5" spans="1:15">
      <c r="A873" s="38" t="s">
        <v>4272</v>
      </c>
      <c r="B873" s="50" t="s">
        <v>1613</v>
      </c>
      <c r="C873" s="51" t="s">
        <v>1614</v>
      </c>
      <c r="D873" s="46" cm="1">
        <f t="array" ref="D873">SUM(IF((LEFT('2-1 采购订单物料明细表报表导出'!$K:$K,7)=D$1)*('2-1 采购订单物料明细表报表导出'!$D:$D=$A873),'2-1 采购订单物料明细表报表导出'!$H:$H,0))</f>
        <v>0</v>
      </c>
      <c r="E873" s="46" cm="1">
        <f t="array" ref="E873">SUM(IF((LEFT('2-1 采购订单物料明细表报表导出'!$K:$K,7)=E$1)*('2-1 采购订单物料明细表报表导出'!$D:$D=$A873),'2-1 采购订单物料明细表报表导出'!$H:$H,0))</f>
        <v>0</v>
      </c>
      <c r="F873" s="46" cm="1">
        <f t="array" ref="F873">SUM(IF((LEFT('2-1 采购订单物料明细表报表导出'!$K:$K,7)=F$1)*('2-1 采购订单物料明细表报表导出'!$D:$D=$A873),'2-1 采购订单物料明细表报表导出'!$H:$H,0))</f>
        <v>0</v>
      </c>
      <c r="G873" s="46" cm="1">
        <f t="array" ref="G873">SUM(IF((LEFT('2-1 采购订单物料明细表报表导出'!$K:$K,7)=G$1)*('2-1 采购订单物料明细表报表导出'!$D:$D=$A873),'2-1 采购订单物料明细表报表导出'!$H:$H,0))</f>
        <v>0</v>
      </c>
      <c r="H873" s="46" cm="1">
        <f t="array" ref="H873">SUM(IF((LEFT('2-1 采购订单物料明细表报表导出'!$K:$K,7)=H$1)*('2-1 采购订单物料明细表报表导出'!$D:$D=$A873),'2-1 采购订单物料明细表报表导出'!$H:$H,0))</f>
        <v>0</v>
      </c>
      <c r="I873" s="46" cm="1">
        <f t="array" ref="I873">SUM(IF((LEFT('2-1 采购订单物料明细表报表导出'!$K:$K,7)=I$1)*('2-1 采购订单物料明细表报表导出'!$D:$D=$A873),'2-1 采购订单物料明细表报表导出'!$H:$H,0))</f>
        <v>0</v>
      </c>
      <c r="J873" s="46" cm="1">
        <f t="array" ref="J873">SUM(IF((LEFT('2-1 采购订单物料明细表报表导出'!$K:$K,7)=J$1)*('2-1 采购订单物料明细表报表导出'!$D:$D=$A873),'2-1 采购订单物料明细表报表导出'!$H:$H,0))</f>
        <v>0</v>
      </c>
      <c r="K873" s="46" cm="1">
        <f t="array" ref="K873">SUM(IF((LEFT('2-1 采购订单物料明细表报表导出'!$K:$K,7)=K$1)*('2-1 采购订单物料明细表报表导出'!$D:$D=$A873),'2-1 采购订单物料明细表报表导出'!$H:$H,0))</f>
        <v>0</v>
      </c>
      <c r="L873" s="46" cm="1">
        <f t="array" ref="L873">SUM(IF((LEFT('2-1 采购订单物料明细表报表导出'!$K:$K,7)=L$1)*('2-1 采购订单物料明细表报表导出'!$D:$D=$A873),'2-1 采购订单物料明细表报表导出'!$H:$H,0))</f>
        <v>0</v>
      </c>
      <c r="M873" s="46" cm="1">
        <f t="array" ref="M873">SUM(IF((LEFT('2-1 采购订单物料明细表报表导出'!$K:$K,7)=M$1)*('2-1 采购订单物料明细表报表导出'!$D:$D=$A873),'2-1 采购订单物料明细表报表导出'!$H:$H,0))</f>
        <v>0</v>
      </c>
      <c r="N873" s="46" cm="1">
        <f t="array" ref="N873">SUM(IF((LEFT('2-1 采购订单物料明细表报表导出'!$K:$K,7)=N$1)*('2-1 采购订单物料明细表报表导出'!$D:$D=$A873),'2-1 采购订单物料明细表报表导出'!$H:$H,0))</f>
        <v>0</v>
      </c>
      <c r="O873" s="46" cm="1">
        <f t="array" ref="O873">SUM(IF((LEFT('2-1 采购订单物料明细表报表导出'!$K:$K,7)=O$1)*('2-1 采购订单物料明细表报表导出'!$D:$D=$A873),'2-1 采购订单物料明细表报表导出'!$H:$H,0))</f>
        <v>0</v>
      </c>
    </row>
    <row r="874" ht="16.5" spans="1:15">
      <c r="A874" s="38" t="s">
        <v>4273</v>
      </c>
      <c r="B874" s="50" t="s">
        <v>1688</v>
      </c>
      <c r="C874" s="51" t="s">
        <v>1689</v>
      </c>
      <c r="D874" s="46" cm="1">
        <f t="array" ref="D874">SUM(IF((LEFT('2-1 采购订单物料明细表报表导出'!$K:$K,7)=D$1)*('2-1 采购订单物料明细表报表导出'!$D:$D=$A874),'2-1 采购订单物料明细表报表导出'!$H:$H,0))</f>
        <v>0</v>
      </c>
      <c r="E874" s="46" cm="1">
        <f t="array" ref="E874">SUM(IF((LEFT('2-1 采购订单物料明细表报表导出'!$K:$K,7)=E$1)*('2-1 采购订单物料明细表报表导出'!$D:$D=$A874),'2-1 采购订单物料明细表报表导出'!$H:$H,0))</f>
        <v>0</v>
      </c>
      <c r="F874" s="46" cm="1">
        <f t="array" ref="F874">SUM(IF((LEFT('2-1 采购订单物料明细表报表导出'!$K:$K,7)=F$1)*('2-1 采购订单物料明细表报表导出'!$D:$D=$A874),'2-1 采购订单物料明细表报表导出'!$H:$H,0))</f>
        <v>0</v>
      </c>
      <c r="G874" s="46" cm="1">
        <f t="array" ref="G874">SUM(IF((LEFT('2-1 采购订单物料明细表报表导出'!$K:$K,7)=G$1)*('2-1 采购订单物料明细表报表导出'!$D:$D=$A874),'2-1 采购订单物料明细表报表导出'!$H:$H,0))</f>
        <v>0</v>
      </c>
      <c r="H874" s="46" cm="1">
        <f t="array" ref="H874">SUM(IF((LEFT('2-1 采购订单物料明细表报表导出'!$K:$K,7)=H$1)*('2-1 采购订单物料明细表报表导出'!$D:$D=$A874),'2-1 采购订单物料明细表报表导出'!$H:$H,0))</f>
        <v>0</v>
      </c>
      <c r="I874" s="46" cm="1">
        <f t="array" ref="I874">SUM(IF((LEFT('2-1 采购订单物料明细表报表导出'!$K:$K,7)=I$1)*('2-1 采购订单物料明细表报表导出'!$D:$D=$A874),'2-1 采购订单物料明细表报表导出'!$H:$H,0))</f>
        <v>0</v>
      </c>
      <c r="J874" s="46" cm="1">
        <f t="array" ref="J874">SUM(IF((LEFT('2-1 采购订单物料明细表报表导出'!$K:$K,7)=J$1)*('2-1 采购订单物料明细表报表导出'!$D:$D=$A874),'2-1 采购订单物料明细表报表导出'!$H:$H,0))</f>
        <v>0</v>
      </c>
      <c r="K874" s="46" cm="1">
        <f t="array" ref="K874">SUM(IF((LEFT('2-1 采购订单物料明细表报表导出'!$K:$K,7)=K$1)*('2-1 采购订单物料明细表报表导出'!$D:$D=$A874),'2-1 采购订单物料明细表报表导出'!$H:$H,0))</f>
        <v>0</v>
      </c>
      <c r="L874" s="46" cm="1">
        <f t="array" ref="L874">SUM(IF((LEFT('2-1 采购订单物料明细表报表导出'!$K:$K,7)=L$1)*('2-1 采购订单物料明细表报表导出'!$D:$D=$A874),'2-1 采购订单物料明细表报表导出'!$H:$H,0))</f>
        <v>0</v>
      </c>
      <c r="M874" s="46" cm="1">
        <f t="array" ref="M874">SUM(IF((LEFT('2-1 采购订单物料明细表报表导出'!$K:$K,7)=M$1)*('2-1 采购订单物料明细表报表导出'!$D:$D=$A874),'2-1 采购订单物料明细表报表导出'!$H:$H,0))</f>
        <v>0</v>
      </c>
      <c r="N874" s="46" cm="1">
        <f t="array" ref="N874">SUM(IF((LEFT('2-1 采购订单物料明细表报表导出'!$K:$K,7)=N$1)*('2-1 采购订单物料明细表报表导出'!$D:$D=$A874),'2-1 采购订单物料明细表报表导出'!$H:$H,0))</f>
        <v>0</v>
      </c>
      <c r="O874" s="46" cm="1">
        <f t="array" ref="O874">SUM(IF((LEFT('2-1 采购订单物料明细表报表导出'!$K:$K,7)=O$1)*('2-1 采购订单物料明细表报表导出'!$D:$D=$A874),'2-1 采购订单物料明细表报表导出'!$H:$H,0))</f>
        <v>0</v>
      </c>
    </row>
    <row r="875" ht="16.5" spans="1:15">
      <c r="A875" s="38" t="s">
        <v>4274</v>
      </c>
      <c r="B875" s="50" t="s">
        <v>1688</v>
      </c>
      <c r="C875" s="51" t="s">
        <v>1689</v>
      </c>
      <c r="D875" s="46" cm="1">
        <f t="array" ref="D875">SUM(IF((LEFT('2-1 采购订单物料明细表报表导出'!$K:$K,7)=D$1)*('2-1 采购订单物料明细表报表导出'!$D:$D=$A875),'2-1 采购订单物料明细表报表导出'!$H:$H,0))</f>
        <v>0</v>
      </c>
      <c r="E875" s="46" cm="1">
        <f t="array" ref="E875">SUM(IF((LEFT('2-1 采购订单物料明细表报表导出'!$K:$K,7)=E$1)*('2-1 采购订单物料明细表报表导出'!$D:$D=$A875),'2-1 采购订单物料明细表报表导出'!$H:$H,0))</f>
        <v>0</v>
      </c>
      <c r="F875" s="46" cm="1">
        <f t="array" ref="F875">SUM(IF((LEFT('2-1 采购订单物料明细表报表导出'!$K:$K,7)=F$1)*('2-1 采购订单物料明细表报表导出'!$D:$D=$A875),'2-1 采购订单物料明细表报表导出'!$H:$H,0))</f>
        <v>0</v>
      </c>
      <c r="G875" s="46" cm="1">
        <f t="array" ref="G875">SUM(IF((LEFT('2-1 采购订单物料明细表报表导出'!$K:$K,7)=G$1)*('2-1 采购订单物料明细表报表导出'!$D:$D=$A875),'2-1 采购订单物料明细表报表导出'!$H:$H,0))</f>
        <v>0</v>
      </c>
      <c r="H875" s="46" cm="1">
        <f t="array" ref="H875">SUM(IF((LEFT('2-1 采购订单物料明细表报表导出'!$K:$K,7)=H$1)*('2-1 采购订单物料明细表报表导出'!$D:$D=$A875),'2-1 采购订单物料明细表报表导出'!$H:$H,0))</f>
        <v>0</v>
      </c>
      <c r="I875" s="46" cm="1">
        <f t="array" ref="I875">SUM(IF((LEFT('2-1 采购订单物料明细表报表导出'!$K:$K,7)=I$1)*('2-1 采购订单物料明细表报表导出'!$D:$D=$A875),'2-1 采购订单物料明细表报表导出'!$H:$H,0))</f>
        <v>0</v>
      </c>
      <c r="J875" s="46" cm="1">
        <f t="array" ref="J875">SUM(IF((LEFT('2-1 采购订单物料明细表报表导出'!$K:$K,7)=J$1)*('2-1 采购订单物料明细表报表导出'!$D:$D=$A875),'2-1 采购订单物料明细表报表导出'!$H:$H,0))</f>
        <v>0</v>
      </c>
      <c r="K875" s="46" cm="1">
        <f t="array" ref="K875">SUM(IF((LEFT('2-1 采购订单物料明细表报表导出'!$K:$K,7)=K$1)*('2-1 采购订单物料明细表报表导出'!$D:$D=$A875),'2-1 采购订单物料明细表报表导出'!$H:$H,0))</f>
        <v>0</v>
      </c>
      <c r="L875" s="46" cm="1">
        <f t="array" ref="L875">SUM(IF((LEFT('2-1 采购订单物料明细表报表导出'!$K:$K,7)=L$1)*('2-1 采购订单物料明细表报表导出'!$D:$D=$A875),'2-1 采购订单物料明细表报表导出'!$H:$H,0))</f>
        <v>0</v>
      </c>
      <c r="M875" s="46" cm="1">
        <f t="array" ref="M875">SUM(IF((LEFT('2-1 采购订单物料明细表报表导出'!$K:$K,7)=M$1)*('2-1 采购订单物料明细表报表导出'!$D:$D=$A875),'2-1 采购订单物料明细表报表导出'!$H:$H,0))</f>
        <v>0</v>
      </c>
      <c r="N875" s="46" cm="1">
        <f t="array" ref="N875">SUM(IF((LEFT('2-1 采购订单物料明细表报表导出'!$K:$K,7)=N$1)*('2-1 采购订单物料明细表报表导出'!$D:$D=$A875),'2-1 采购订单物料明细表报表导出'!$H:$H,0))</f>
        <v>0</v>
      </c>
      <c r="O875" s="46" cm="1">
        <f t="array" ref="O875">SUM(IF((LEFT('2-1 采购订单物料明细表报表导出'!$K:$K,7)=O$1)*('2-1 采购订单物料明细表报表导出'!$D:$D=$A875),'2-1 采购订单物料明细表报表导出'!$H:$H,0))</f>
        <v>0</v>
      </c>
    </row>
    <row r="876" ht="16.5" spans="1:15">
      <c r="A876" s="38" t="s">
        <v>4275</v>
      </c>
      <c r="B876" s="50" t="s">
        <v>1688</v>
      </c>
      <c r="C876" s="51" t="s">
        <v>1689</v>
      </c>
      <c r="D876" s="46" cm="1">
        <f t="array" ref="D876">SUM(IF((LEFT('2-1 采购订单物料明细表报表导出'!$K:$K,7)=D$1)*('2-1 采购订单物料明细表报表导出'!$D:$D=$A876),'2-1 采购订单物料明细表报表导出'!$H:$H,0))</f>
        <v>0</v>
      </c>
      <c r="E876" s="46" cm="1">
        <f t="array" ref="E876">SUM(IF((LEFT('2-1 采购订单物料明细表报表导出'!$K:$K,7)=E$1)*('2-1 采购订单物料明细表报表导出'!$D:$D=$A876),'2-1 采购订单物料明细表报表导出'!$H:$H,0))</f>
        <v>0</v>
      </c>
      <c r="F876" s="46" cm="1">
        <f t="array" ref="F876">SUM(IF((LEFT('2-1 采购订单物料明细表报表导出'!$K:$K,7)=F$1)*('2-1 采购订单物料明细表报表导出'!$D:$D=$A876),'2-1 采购订单物料明细表报表导出'!$H:$H,0))</f>
        <v>0</v>
      </c>
      <c r="G876" s="46" cm="1">
        <f t="array" ref="G876">SUM(IF((LEFT('2-1 采购订单物料明细表报表导出'!$K:$K,7)=G$1)*('2-1 采购订单物料明细表报表导出'!$D:$D=$A876),'2-1 采购订单物料明细表报表导出'!$H:$H,0))</f>
        <v>0</v>
      </c>
      <c r="H876" s="46" cm="1">
        <f t="array" ref="H876">SUM(IF((LEFT('2-1 采购订单物料明细表报表导出'!$K:$K,7)=H$1)*('2-1 采购订单物料明细表报表导出'!$D:$D=$A876),'2-1 采购订单物料明细表报表导出'!$H:$H,0))</f>
        <v>0</v>
      </c>
      <c r="I876" s="46" cm="1">
        <f t="array" ref="I876">SUM(IF((LEFT('2-1 采购订单物料明细表报表导出'!$K:$K,7)=I$1)*('2-1 采购订单物料明细表报表导出'!$D:$D=$A876),'2-1 采购订单物料明细表报表导出'!$H:$H,0))</f>
        <v>0</v>
      </c>
      <c r="J876" s="46" cm="1">
        <f t="array" ref="J876">SUM(IF((LEFT('2-1 采购订单物料明细表报表导出'!$K:$K,7)=J$1)*('2-1 采购订单物料明细表报表导出'!$D:$D=$A876),'2-1 采购订单物料明细表报表导出'!$H:$H,0))</f>
        <v>0</v>
      </c>
      <c r="K876" s="46" cm="1">
        <f t="array" ref="K876">SUM(IF((LEFT('2-1 采购订单物料明细表报表导出'!$K:$K,7)=K$1)*('2-1 采购订单物料明细表报表导出'!$D:$D=$A876),'2-1 采购订单物料明细表报表导出'!$H:$H,0))</f>
        <v>0</v>
      </c>
      <c r="L876" s="46" cm="1">
        <f t="array" ref="L876">SUM(IF((LEFT('2-1 采购订单物料明细表报表导出'!$K:$K,7)=L$1)*('2-1 采购订单物料明细表报表导出'!$D:$D=$A876),'2-1 采购订单物料明细表报表导出'!$H:$H,0))</f>
        <v>0</v>
      </c>
      <c r="M876" s="46" cm="1">
        <f t="array" ref="M876">SUM(IF((LEFT('2-1 采购订单物料明细表报表导出'!$K:$K,7)=M$1)*('2-1 采购订单物料明细表报表导出'!$D:$D=$A876),'2-1 采购订单物料明细表报表导出'!$H:$H,0))</f>
        <v>0</v>
      </c>
      <c r="N876" s="46" cm="1">
        <f t="array" ref="N876">SUM(IF((LEFT('2-1 采购订单物料明细表报表导出'!$K:$K,7)=N$1)*('2-1 采购订单物料明细表报表导出'!$D:$D=$A876),'2-1 采购订单物料明细表报表导出'!$H:$H,0))</f>
        <v>0</v>
      </c>
      <c r="O876" s="46" cm="1">
        <f t="array" ref="O876">SUM(IF((LEFT('2-1 采购订单物料明细表报表导出'!$K:$K,7)=O$1)*('2-1 采购订单物料明细表报表导出'!$D:$D=$A876),'2-1 采购订单物料明细表报表导出'!$H:$H,0))</f>
        <v>0</v>
      </c>
    </row>
    <row r="877" ht="16.5" spans="1:15">
      <c r="A877" s="38" t="s">
        <v>4276</v>
      </c>
      <c r="B877" s="50" t="s">
        <v>1688</v>
      </c>
      <c r="C877" s="51" t="s">
        <v>1689</v>
      </c>
      <c r="D877" s="46" cm="1">
        <f t="array" ref="D877">SUM(IF((LEFT('2-1 采购订单物料明细表报表导出'!$K:$K,7)=D$1)*('2-1 采购订单物料明细表报表导出'!$D:$D=$A877),'2-1 采购订单物料明细表报表导出'!$H:$H,0))</f>
        <v>0</v>
      </c>
      <c r="E877" s="46" cm="1">
        <f t="array" ref="E877">SUM(IF((LEFT('2-1 采购订单物料明细表报表导出'!$K:$K,7)=E$1)*('2-1 采购订单物料明细表报表导出'!$D:$D=$A877),'2-1 采购订单物料明细表报表导出'!$H:$H,0))</f>
        <v>0</v>
      </c>
      <c r="F877" s="46" cm="1">
        <f t="array" ref="F877">SUM(IF((LEFT('2-1 采购订单物料明细表报表导出'!$K:$K,7)=F$1)*('2-1 采购订单物料明细表报表导出'!$D:$D=$A877),'2-1 采购订单物料明细表报表导出'!$H:$H,0))</f>
        <v>0</v>
      </c>
      <c r="G877" s="46" cm="1">
        <f t="array" ref="G877">SUM(IF((LEFT('2-1 采购订单物料明细表报表导出'!$K:$K,7)=G$1)*('2-1 采购订单物料明细表报表导出'!$D:$D=$A877),'2-1 采购订单物料明细表报表导出'!$H:$H,0))</f>
        <v>0</v>
      </c>
      <c r="H877" s="46" cm="1">
        <f t="array" ref="H877">SUM(IF((LEFT('2-1 采购订单物料明细表报表导出'!$K:$K,7)=H$1)*('2-1 采购订单物料明细表报表导出'!$D:$D=$A877),'2-1 采购订单物料明细表报表导出'!$H:$H,0))</f>
        <v>0</v>
      </c>
      <c r="I877" s="46" cm="1">
        <f t="array" ref="I877">SUM(IF((LEFT('2-1 采购订单物料明细表报表导出'!$K:$K,7)=I$1)*('2-1 采购订单物料明细表报表导出'!$D:$D=$A877),'2-1 采购订单物料明细表报表导出'!$H:$H,0))</f>
        <v>0</v>
      </c>
      <c r="J877" s="46" cm="1">
        <f t="array" ref="J877">SUM(IF((LEFT('2-1 采购订单物料明细表报表导出'!$K:$K,7)=J$1)*('2-1 采购订单物料明细表报表导出'!$D:$D=$A877),'2-1 采购订单物料明细表报表导出'!$H:$H,0))</f>
        <v>0</v>
      </c>
      <c r="K877" s="46" cm="1">
        <f t="array" ref="K877">SUM(IF((LEFT('2-1 采购订单物料明细表报表导出'!$K:$K,7)=K$1)*('2-1 采购订单物料明细表报表导出'!$D:$D=$A877),'2-1 采购订单物料明细表报表导出'!$H:$H,0))</f>
        <v>0</v>
      </c>
      <c r="L877" s="46" cm="1">
        <f t="array" ref="L877">SUM(IF((LEFT('2-1 采购订单物料明细表报表导出'!$K:$K,7)=L$1)*('2-1 采购订单物料明细表报表导出'!$D:$D=$A877),'2-1 采购订单物料明细表报表导出'!$H:$H,0))</f>
        <v>0</v>
      </c>
      <c r="M877" s="46" cm="1">
        <f t="array" ref="M877">SUM(IF((LEFT('2-1 采购订单物料明细表报表导出'!$K:$K,7)=M$1)*('2-1 采购订单物料明细表报表导出'!$D:$D=$A877),'2-1 采购订单物料明细表报表导出'!$H:$H,0))</f>
        <v>0</v>
      </c>
      <c r="N877" s="46" cm="1">
        <f t="array" ref="N877">SUM(IF((LEFT('2-1 采购订单物料明细表报表导出'!$K:$K,7)=N$1)*('2-1 采购订单物料明细表报表导出'!$D:$D=$A877),'2-1 采购订单物料明细表报表导出'!$H:$H,0))</f>
        <v>0</v>
      </c>
      <c r="O877" s="46" cm="1">
        <f t="array" ref="O877">SUM(IF((LEFT('2-1 采购订单物料明细表报表导出'!$K:$K,7)=O$1)*('2-1 采购订单物料明细表报表导出'!$D:$D=$A877),'2-1 采购订单物料明细表报表导出'!$H:$H,0))</f>
        <v>0</v>
      </c>
    </row>
    <row r="878" ht="16.5" spans="1:15">
      <c r="A878" s="38" t="s">
        <v>4277</v>
      </c>
      <c r="B878" s="50" t="s">
        <v>1688</v>
      </c>
      <c r="C878" s="51" t="s">
        <v>1689</v>
      </c>
      <c r="D878" s="46" cm="1">
        <f t="array" ref="D878">SUM(IF((LEFT('2-1 采购订单物料明细表报表导出'!$K:$K,7)=D$1)*('2-1 采购订单物料明细表报表导出'!$D:$D=$A878),'2-1 采购订单物料明细表报表导出'!$H:$H,0))</f>
        <v>0</v>
      </c>
      <c r="E878" s="46" cm="1">
        <f t="array" ref="E878">SUM(IF((LEFT('2-1 采购订单物料明细表报表导出'!$K:$K,7)=E$1)*('2-1 采购订单物料明细表报表导出'!$D:$D=$A878),'2-1 采购订单物料明细表报表导出'!$H:$H,0))</f>
        <v>0</v>
      </c>
      <c r="F878" s="46" cm="1">
        <f t="array" ref="F878">SUM(IF((LEFT('2-1 采购订单物料明细表报表导出'!$K:$K,7)=F$1)*('2-1 采购订单物料明细表报表导出'!$D:$D=$A878),'2-1 采购订单物料明细表报表导出'!$H:$H,0))</f>
        <v>0</v>
      </c>
      <c r="G878" s="46" cm="1">
        <f t="array" ref="G878">SUM(IF((LEFT('2-1 采购订单物料明细表报表导出'!$K:$K,7)=G$1)*('2-1 采购订单物料明细表报表导出'!$D:$D=$A878),'2-1 采购订单物料明细表报表导出'!$H:$H,0))</f>
        <v>0</v>
      </c>
      <c r="H878" s="46" cm="1">
        <f t="array" ref="H878">SUM(IF((LEFT('2-1 采购订单物料明细表报表导出'!$K:$K,7)=H$1)*('2-1 采购订单物料明细表报表导出'!$D:$D=$A878),'2-1 采购订单物料明细表报表导出'!$H:$H,0))</f>
        <v>0</v>
      </c>
      <c r="I878" s="46" cm="1">
        <f t="array" ref="I878">SUM(IF((LEFT('2-1 采购订单物料明细表报表导出'!$K:$K,7)=I$1)*('2-1 采购订单物料明细表报表导出'!$D:$D=$A878),'2-1 采购订单物料明细表报表导出'!$H:$H,0))</f>
        <v>0</v>
      </c>
      <c r="J878" s="46" cm="1">
        <f t="array" ref="J878">SUM(IF((LEFT('2-1 采购订单物料明细表报表导出'!$K:$K,7)=J$1)*('2-1 采购订单物料明细表报表导出'!$D:$D=$A878),'2-1 采购订单物料明细表报表导出'!$H:$H,0))</f>
        <v>0</v>
      </c>
      <c r="K878" s="46" cm="1">
        <f t="array" ref="K878">SUM(IF((LEFT('2-1 采购订单物料明细表报表导出'!$K:$K,7)=K$1)*('2-1 采购订单物料明细表报表导出'!$D:$D=$A878),'2-1 采购订单物料明细表报表导出'!$H:$H,0))</f>
        <v>0</v>
      </c>
      <c r="L878" s="46" cm="1">
        <f t="array" ref="L878">SUM(IF((LEFT('2-1 采购订单物料明细表报表导出'!$K:$K,7)=L$1)*('2-1 采购订单物料明细表报表导出'!$D:$D=$A878),'2-1 采购订单物料明细表报表导出'!$H:$H,0))</f>
        <v>0</v>
      </c>
      <c r="M878" s="46" cm="1">
        <f t="array" ref="M878">SUM(IF((LEFT('2-1 采购订单物料明细表报表导出'!$K:$K,7)=M$1)*('2-1 采购订单物料明细表报表导出'!$D:$D=$A878),'2-1 采购订单物料明细表报表导出'!$H:$H,0))</f>
        <v>0</v>
      </c>
      <c r="N878" s="46" cm="1">
        <f t="array" ref="N878">SUM(IF((LEFT('2-1 采购订单物料明细表报表导出'!$K:$K,7)=N$1)*('2-1 采购订单物料明细表报表导出'!$D:$D=$A878),'2-1 采购订单物料明细表报表导出'!$H:$H,0))</f>
        <v>0</v>
      </c>
      <c r="O878" s="46" cm="1">
        <f t="array" ref="O878">SUM(IF((LEFT('2-1 采购订单物料明细表报表导出'!$K:$K,7)=O$1)*('2-1 采购订单物料明细表报表导出'!$D:$D=$A878),'2-1 采购订单物料明细表报表导出'!$H:$H,0))</f>
        <v>0</v>
      </c>
    </row>
    <row r="879" ht="16.5" spans="1:15">
      <c r="A879" s="52" t="s">
        <v>4278</v>
      </c>
      <c r="B879" s="50" t="s">
        <v>1688</v>
      </c>
      <c r="C879" s="51" t="s">
        <v>1689</v>
      </c>
      <c r="D879" s="46" cm="1">
        <f t="array" ref="D879">SUM(IF((LEFT('2-1 采购订单物料明细表报表导出'!$K:$K,7)=D$1)*('2-1 采购订单物料明细表报表导出'!$D:$D=$A879),'2-1 采购订单物料明细表报表导出'!$H:$H,0))</f>
        <v>0</v>
      </c>
      <c r="E879" s="46" cm="1">
        <f t="array" ref="E879">SUM(IF((LEFT('2-1 采购订单物料明细表报表导出'!$K:$K,7)=E$1)*('2-1 采购订单物料明细表报表导出'!$D:$D=$A879),'2-1 采购订单物料明细表报表导出'!$H:$H,0))</f>
        <v>0</v>
      </c>
      <c r="F879" s="46" cm="1">
        <f t="array" ref="F879">SUM(IF((LEFT('2-1 采购订单物料明细表报表导出'!$K:$K,7)=F$1)*('2-1 采购订单物料明细表报表导出'!$D:$D=$A879),'2-1 采购订单物料明细表报表导出'!$H:$H,0))</f>
        <v>0</v>
      </c>
      <c r="G879" s="46" cm="1">
        <f t="array" ref="G879">SUM(IF((LEFT('2-1 采购订单物料明细表报表导出'!$K:$K,7)=G$1)*('2-1 采购订单物料明细表报表导出'!$D:$D=$A879),'2-1 采购订单物料明细表报表导出'!$H:$H,0))</f>
        <v>0</v>
      </c>
      <c r="H879" s="46" cm="1">
        <f t="array" ref="H879">SUM(IF((LEFT('2-1 采购订单物料明细表报表导出'!$K:$K,7)=H$1)*('2-1 采购订单物料明细表报表导出'!$D:$D=$A879),'2-1 采购订单物料明细表报表导出'!$H:$H,0))</f>
        <v>0</v>
      </c>
      <c r="I879" s="46" cm="1">
        <f t="array" ref="I879">SUM(IF((LEFT('2-1 采购订单物料明细表报表导出'!$K:$K,7)=I$1)*('2-1 采购订单物料明细表报表导出'!$D:$D=$A879),'2-1 采购订单物料明细表报表导出'!$H:$H,0))</f>
        <v>0</v>
      </c>
      <c r="J879" s="46" cm="1">
        <f t="array" ref="J879">SUM(IF((LEFT('2-1 采购订单物料明细表报表导出'!$K:$K,7)=J$1)*('2-1 采购订单物料明细表报表导出'!$D:$D=$A879),'2-1 采购订单物料明细表报表导出'!$H:$H,0))</f>
        <v>0</v>
      </c>
      <c r="K879" s="46" cm="1">
        <f t="array" ref="K879">SUM(IF((LEFT('2-1 采购订单物料明细表报表导出'!$K:$K,7)=K$1)*('2-1 采购订单物料明细表报表导出'!$D:$D=$A879),'2-1 采购订单物料明细表报表导出'!$H:$H,0))</f>
        <v>0</v>
      </c>
      <c r="L879" s="46" cm="1">
        <f t="array" ref="L879">SUM(IF((LEFT('2-1 采购订单物料明细表报表导出'!$K:$K,7)=L$1)*('2-1 采购订单物料明细表报表导出'!$D:$D=$A879),'2-1 采购订单物料明细表报表导出'!$H:$H,0))</f>
        <v>0</v>
      </c>
      <c r="M879" s="46" cm="1">
        <f t="array" ref="M879">SUM(IF((LEFT('2-1 采购订单物料明细表报表导出'!$K:$K,7)=M$1)*('2-1 采购订单物料明细表报表导出'!$D:$D=$A879),'2-1 采购订单物料明细表报表导出'!$H:$H,0))</f>
        <v>0</v>
      </c>
      <c r="N879" s="46" cm="1">
        <f t="array" ref="N879">SUM(IF((LEFT('2-1 采购订单物料明细表报表导出'!$K:$K,7)=N$1)*('2-1 采购订单物料明细表报表导出'!$D:$D=$A879),'2-1 采购订单物料明细表报表导出'!$H:$H,0))</f>
        <v>0</v>
      </c>
      <c r="O879" s="46" cm="1">
        <f t="array" ref="O879">SUM(IF((LEFT('2-1 采购订单物料明细表报表导出'!$K:$K,7)=O$1)*('2-1 采购订单物料明细表报表导出'!$D:$D=$A879),'2-1 采购订单物料明细表报表导出'!$H:$H,0))</f>
        <v>0</v>
      </c>
    </row>
    <row r="880" ht="16.5" spans="1:15">
      <c r="A880" s="38" t="s">
        <v>4279</v>
      </c>
      <c r="B880" s="50" t="s">
        <v>1688</v>
      </c>
      <c r="C880" s="51" t="s">
        <v>1689</v>
      </c>
      <c r="D880" s="46" cm="1">
        <f t="array" ref="D880">SUM(IF((LEFT('2-1 采购订单物料明细表报表导出'!$K:$K,7)=D$1)*('2-1 采购订单物料明细表报表导出'!$D:$D=$A880),'2-1 采购订单物料明细表报表导出'!$H:$H,0))</f>
        <v>0</v>
      </c>
      <c r="E880" s="46" cm="1">
        <f t="array" ref="E880">SUM(IF((LEFT('2-1 采购订单物料明细表报表导出'!$K:$K,7)=E$1)*('2-1 采购订单物料明细表报表导出'!$D:$D=$A880),'2-1 采购订单物料明细表报表导出'!$H:$H,0))</f>
        <v>0</v>
      </c>
      <c r="F880" s="46" cm="1">
        <f t="array" ref="F880">SUM(IF((LEFT('2-1 采购订单物料明细表报表导出'!$K:$K,7)=F$1)*('2-1 采购订单物料明细表报表导出'!$D:$D=$A880),'2-1 采购订单物料明细表报表导出'!$H:$H,0))</f>
        <v>0</v>
      </c>
      <c r="G880" s="46" cm="1">
        <f t="array" ref="G880">SUM(IF((LEFT('2-1 采购订单物料明细表报表导出'!$K:$K,7)=G$1)*('2-1 采购订单物料明细表报表导出'!$D:$D=$A880),'2-1 采购订单物料明细表报表导出'!$H:$H,0))</f>
        <v>0</v>
      </c>
      <c r="H880" s="46" cm="1">
        <f t="array" ref="H880">SUM(IF((LEFT('2-1 采购订单物料明细表报表导出'!$K:$K,7)=H$1)*('2-1 采购订单物料明细表报表导出'!$D:$D=$A880),'2-1 采购订单物料明细表报表导出'!$H:$H,0))</f>
        <v>0</v>
      </c>
      <c r="I880" s="46" cm="1">
        <f t="array" ref="I880">SUM(IF((LEFT('2-1 采购订单物料明细表报表导出'!$K:$K,7)=I$1)*('2-1 采购订单物料明细表报表导出'!$D:$D=$A880),'2-1 采购订单物料明细表报表导出'!$H:$H,0))</f>
        <v>0</v>
      </c>
      <c r="J880" s="46" cm="1">
        <f t="array" ref="J880">SUM(IF((LEFT('2-1 采购订单物料明细表报表导出'!$K:$K,7)=J$1)*('2-1 采购订单物料明细表报表导出'!$D:$D=$A880),'2-1 采购订单物料明细表报表导出'!$H:$H,0))</f>
        <v>0</v>
      </c>
      <c r="K880" s="46" cm="1">
        <f t="array" ref="K880">SUM(IF((LEFT('2-1 采购订单物料明细表报表导出'!$K:$K,7)=K$1)*('2-1 采购订单物料明细表报表导出'!$D:$D=$A880),'2-1 采购订单物料明细表报表导出'!$H:$H,0))</f>
        <v>0</v>
      </c>
      <c r="L880" s="46" cm="1">
        <f t="array" ref="L880">SUM(IF((LEFT('2-1 采购订单物料明细表报表导出'!$K:$K,7)=L$1)*('2-1 采购订单物料明细表报表导出'!$D:$D=$A880),'2-1 采购订单物料明细表报表导出'!$H:$H,0))</f>
        <v>0</v>
      </c>
      <c r="M880" s="46" cm="1">
        <f t="array" ref="M880">SUM(IF((LEFT('2-1 采购订单物料明细表报表导出'!$K:$K,7)=M$1)*('2-1 采购订单物料明细表报表导出'!$D:$D=$A880),'2-1 采购订单物料明细表报表导出'!$H:$H,0))</f>
        <v>0</v>
      </c>
      <c r="N880" s="46" cm="1">
        <f t="array" ref="N880">SUM(IF((LEFT('2-1 采购订单物料明细表报表导出'!$K:$K,7)=N$1)*('2-1 采购订单物料明细表报表导出'!$D:$D=$A880),'2-1 采购订单物料明细表报表导出'!$H:$H,0))</f>
        <v>0</v>
      </c>
      <c r="O880" s="46" cm="1">
        <f t="array" ref="O880">SUM(IF((LEFT('2-1 采购订单物料明细表报表导出'!$K:$K,7)=O$1)*('2-1 采购订单物料明细表报表导出'!$D:$D=$A880),'2-1 采购订单物料明细表报表导出'!$H:$H,0))</f>
        <v>0</v>
      </c>
    </row>
    <row r="881" ht="16.5" spans="1:15">
      <c r="A881" s="38" t="s">
        <v>4280</v>
      </c>
      <c r="B881" s="50" t="s">
        <v>1688</v>
      </c>
      <c r="C881" s="51" t="s">
        <v>1689</v>
      </c>
      <c r="D881" s="46" cm="1">
        <f t="array" ref="D881">SUM(IF((LEFT('2-1 采购订单物料明细表报表导出'!$K:$K,7)=D$1)*('2-1 采购订单物料明细表报表导出'!$D:$D=$A881),'2-1 采购订单物料明细表报表导出'!$H:$H,0))</f>
        <v>0</v>
      </c>
      <c r="E881" s="46" cm="1">
        <f t="array" ref="E881">SUM(IF((LEFT('2-1 采购订单物料明细表报表导出'!$K:$K,7)=E$1)*('2-1 采购订单物料明细表报表导出'!$D:$D=$A881),'2-1 采购订单物料明细表报表导出'!$H:$H,0))</f>
        <v>0</v>
      </c>
      <c r="F881" s="46" cm="1">
        <f t="array" ref="F881">SUM(IF((LEFT('2-1 采购订单物料明细表报表导出'!$K:$K,7)=F$1)*('2-1 采购订单物料明细表报表导出'!$D:$D=$A881),'2-1 采购订单物料明细表报表导出'!$H:$H,0))</f>
        <v>0</v>
      </c>
      <c r="G881" s="46" cm="1">
        <f t="array" ref="G881">SUM(IF((LEFT('2-1 采购订单物料明细表报表导出'!$K:$K,7)=G$1)*('2-1 采购订单物料明细表报表导出'!$D:$D=$A881),'2-1 采购订单物料明细表报表导出'!$H:$H,0))</f>
        <v>0</v>
      </c>
      <c r="H881" s="46" cm="1">
        <f t="array" ref="H881">SUM(IF((LEFT('2-1 采购订单物料明细表报表导出'!$K:$K,7)=H$1)*('2-1 采购订单物料明细表报表导出'!$D:$D=$A881),'2-1 采购订单物料明细表报表导出'!$H:$H,0))</f>
        <v>0</v>
      </c>
      <c r="I881" s="46" cm="1">
        <f t="array" ref="I881">SUM(IF((LEFT('2-1 采购订单物料明细表报表导出'!$K:$K,7)=I$1)*('2-1 采购订单物料明细表报表导出'!$D:$D=$A881),'2-1 采购订单物料明细表报表导出'!$H:$H,0))</f>
        <v>0</v>
      </c>
      <c r="J881" s="46" cm="1">
        <f t="array" ref="J881">SUM(IF((LEFT('2-1 采购订单物料明细表报表导出'!$K:$K,7)=J$1)*('2-1 采购订单物料明细表报表导出'!$D:$D=$A881),'2-1 采购订单物料明细表报表导出'!$H:$H,0))</f>
        <v>0</v>
      </c>
      <c r="K881" s="46" cm="1">
        <f t="array" ref="K881">SUM(IF((LEFT('2-1 采购订单物料明细表报表导出'!$K:$K,7)=K$1)*('2-1 采购订单物料明细表报表导出'!$D:$D=$A881),'2-1 采购订单物料明细表报表导出'!$H:$H,0))</f>
        <v>0</v>
      </c>
      <c r="L881" s="46" cm="1">
        <f t="array" ref="L881">SUM(IF((LEFT('2-1 采购订单物料明细表报表导出'!$K:$K,7)=L$1)*('2-1 采购订单物料明细表报表导出'!$D:$D=$A881),'2-1 采购订单物料明细表报表导出'!$H:$H,0))</f>
        <v>0</v>
      </c>
      <c r="M881" s="46" cm="1">
        <f t="array" ref="M881">SUM(IF((LEFT('2-1 采购订单物料明细表报表导出'!$K:$K,7)=M$1)*('2-1 采购订单物料明细表报表导出'!$D:$D=$A881),'2-1 采购订单物料明细表报表导出'!$H:$H,0))</f>
        <v>0</v>
      </c>
      <c r="N881" s="46" cm="1">
        <f t="array" ref="N881">SUM(IF((LEFT('2-1 采购订单物料明细表报表导出'!$K:$K,7)=N$1)*('2-1 采购订单物料明细表报表导出'!$D:$D=$A881),'2-1 采购订单物料明细表报表导出'!$H:$H,0))</f>
        <v>0</v>
      </c>
      <c r="O881" s="46" cm="1">
        <f t="array" ref="O881">SUM(IF((LEFT('2-1 采购订单物料明细表报表导出'!$K:$K,7)=O$1)*('2-1 采购订单物料明细表报表导出'!$D:$D=$A881),'2-1 采购订单物料明细表报表导出'!$H:$H,0))</f>
        <v>0</v>
      </c>
    </row>
    <row r="882" ht="16.5" spans="1:15">
      <c r="A882" s="38" t="s">
        <v>4281</v>
      </c>
      <c r="B882" s="50" t="s">
        <v>1688</v>
      </c>
      <c r="C882" s="51" t="s">
        <v>1689</v>
      </c>
      <c r="D882" s="46" cm="1">
        <f t="array" ref="D882">SUM(IF((LEFT('2-1 采购订单物料明细表报表导出'!$K:$K,7)=D$1)*('2-1 采购订单物料明细表报表导出'!$D:$D=$A882),'2-1 采购订单物料明细表报表导出'!$H:$H,0))</f>
        <v>0</v>
      </c>
      <c r="E882" s="46" cm="1">
        <f t="array" ref="E882">SUM(IF((LEFT('2-1 采购订单物料明细表报表导出'!$K:$K,7)=E$1)*('2-1 采购订单物料明细表报表导出'!$D:$D=$A882),'2-1 采购订单物料明细表报表导出'!$H:$H,0))</f>
        <v>0</v>
      </c>
      <c r="F882" s="46" cm="1">
        <f t="array" ref="F882">SUM(IF((LEFT('2-1 采购订单物料明细表报表导出'!$K:$K,7)=F$1)*('2-1 采购订单物料明细表报表导出'!$D:$D=$A882),'2-1 采购订单物料明细表报表导出'!$H:$H,0))</f>
        <v>0</v>
      </c>
      <c r="G882" s="46" cm="1">
        <f t="array" ref="G882">SUM(IF((LEFT('2-1 采购订单物料明细表报表导出'!$K:$K,7)=G$1)*('2-1 采购订单物料明细表报表导出'!$D:$D=$A882),'2-1 采购订单物料明细表报表导出'!$H:$H,0))</f>
        <v>0</v>
      </c>
      <c r="H882" s="46" cm="1">
        <f t="array" ref="H882">SUM(IF((LEFT('2-1 采购订单物料明细表报表导出'!$K:$K,7)=H$1)*('2-1 采购订单物料明细表报表导出'!$D:$D=$A882),'2-1 采购订单物料明细表报表导出'!$H:$H,0))</f>
        <v>0</v>
      </c>
      <c r="I882" s="46" cm="1">
        <f t="array" ref="I882">SUM(IF((LEFT('2-1 采购订单物料明细表报表导出'!$K:$K,7)=I$1)*('2-1 采购订单物料明细表报表导出'!$D:$D=$A882),'2-1 采购订单物料明细表报表导出'!$H:$H,0))</f>
        <v>0</v>
      </c>
      <c r="J882" s="46" cm="1">
        <f t="array" ref="J882">SUM(IF((LEFT('2-1 采购订单物料明细表报表导出'!$K:$K,7)=J$1)*('2-1 采购订单物料明细表报表导出'!$D:$D=$A882),'2-1 采购订单物料明细表报表导出'!$H:$H,0))</f>
        <v>0</v>
      </c>
      <c r="K882" s="46" cm="1">
        <f t="array" ref="K882">SUM(IF((LEFT('2-1 采购订单物料明细表报表导出'!$K:$K,7)=K$1)*('2-1 采购订单物料明细表报表导出'!$D:$D=$A882),'2-1 采购订单物料明细表报表导出'!$H:$H,0))</f>
        <v>0</v>
      </c>
      <c r="L882" s="46" cm="1">
        <f t="array" ref="L882">SUM(IF((LEFT('2-1 采购订单物料明细表报表导出'!$K:$K,7)=L$1)*('2-1 采购订单物料明细表报表导出'!$D:$D=$A882),'2-1 采购订单物料明细表报表导出'!$H:$H,0))</f>
        <v>0</v>
      </c>
      <c r="M882" s="46" cm="1">
        <f t="array" ref="M882">SUM(IF((LEFT('2-1 采购订单物料明细表报表导出'!$K:$K,7)=M$1)*('2-1 采购订单物料明细表报表导出'!$D:$D=$A882),'2-1 采购订单物料明细表报表导出'!$H:$H,0))</f>
        <v>0</v>
      </c>
      <c r="N882" s="46" cm="1">
        <f t="array" ref="N882">SUM(IF((LEFT('2-1 采购订单物料明细表报表导出'!$K:$K,7)=N$1)*('2-1 采购订单物料明细表报表导出'!$D:$D=$A882),'2-1 采购订单物料明细表报表导出'!$H:$H,0))</f>
        <v>0</v>
      </c>
      <c r="O882" s="46" cm="1">
        <f t="array" ref="O882">SUM(IF((LEFT('2-1 采购订单物料明细表报表导出'!$K:$K,7)=O$1)*('2-1 采购订单物料明细表报表导出'!$D:$D=$A882),'2-1 采购订单物料明细表报表导出'!$H:$H,0))</f>
        <v>0</v>
      </c>
    </row>
    <row r="883" ht="16.5" spans="1:15">
      <c r="A883" s="38" t="s">
        <v>4282</v>
      </c>
      <c r="B883" s="50" t="s">
        <v>1688</v>
      </c>
      <c r="C883" s="51" t="s">
        <v>1689</v>
      </c>
      <c r="D883" s="46" cm="1">
        <f t="array" ref="D883">SUM(IF((LEFT('2-1 采购订单物料明细表报表导出'!$K:$K,7)=D$1)*('2-1 采购订单物料明细表报表导出'!$D:$D=$A883),'2-1 采购订单物料明细表报表导出'!$H:$H,0))</f>
        <v>0</v>
      </c>
      <c r="E883" s="46" cm="1">
        <f t="array" ref="E883">SUM(IF((LEFT('2-1 采购订单物料明细表报表导出'!$K:$K,7)=E$1)*('2-1 采购订单物料明细表报表导出'!$D:$D=$A883),'2-1 采购订单物料明细表报表导出'!$H:$H,0))</f>
        <v>0</v>
      </c>
      <c r="F883" s="46" cm="1">
        <f t="array" ref="F883">SUM(IF((LEFT('2-1 采购订单物料明细表报表导出'!$K:$K,7)=F$1)*('2-1 采购订单物料明细表报表导出'!$D:$D=$A883),'2-1 采购订单物料明细表报表导出'!$H:$H,0))</f>
        <v>0</v>
      </c>
      <c r="G883" s="46" cm="1">
        <f t="array" ref="G883">SUM(IF((LEFT('2-1 采购订单物料明细表报表导出'!$K:$K,7)=G$1)*('2-1 采购订单物料明细表报表导出'!$D:$D=$A883),'2-1 采购订单物料明细表报表导出'!$H:$H,0))</f>
        <v>0</v>
      </c>
      <c r="H883" s="46" cm="1">
        <f t="array" ref="H883">SUM(IF((LEFT('2-1 采购订单物料明细表报表导出'!$K:$K,7)=H$1)*('2-1 采购订单物料明细表报表导出'!$D:$D=$A883),'2-1 采购订单物料明细表报表导出'!$H:$H,0))</f>
        <v>0</v>
      </c>
      <c r="I883" s="46" cm="1">
        <f t="array" ref="I883">SUM(IF((LEFT('2-1 采购订单物料明细表报表导出'!$K:$K,7)=I$1)*('2-1 采购订单物料明细表报表导出'!$D:$D=$A883),'2-1 采购订单物料明细表报表导出'!$H:$H,0))</f>
        <v>0</v>
      </c>
      <c r="J883" s="46" cm="1">
        <f t="array" ref="J883">SUM(IF((LEFT('2-1 采购订单物料明细表报表导出'!$K:$K,7)=J$1)*('2-1 采购订单物料明细表报表导出'!$D:$D=$A883),'2-1 采购订单物料明细表报表导出'!$H:$H,0))</f>
        <v>0</v>
      </c>
      <c r="K883" s="46" cm="1">
        <f t="array" ref="K883">SUM(IF((LEFT('2-1 采购订单物料明细表报表导出'!$K:$K,7)=K$1)*('2-1 采购订单物料明细表报表导出'!$D:$D=$A883),'2-1 采购订单物料明细表报表导出'!$H:$H,0))</f>
        <v>0</v>
      </c>
      <c r="L883" s="46" cm="1">
        <f t="array" ref="L883">SUM(IF((LEFT('2-1 采购订单物料明细表报表导出'!$K:$K,7)=L$1)*('2-1 采购订单物料明细表报表导出'!$D:$D=$A883),'2-1 采购订单物料明细表报表导出'!$H:$H,0))</f>
        <v>0</v>
      </c>
      <c r="M883" s="46" cm="1">
        <f t="array" ref="M883">SUM(IF((LEFT('2-1 采购订单物料明细表报表导出'!$K:$K,7)=M$1)*('2-1 采购订单物料明细表报表导出'!$D:$D=$A883),'2-1 采购订单物料明细表报表导出'!$H:$H,0))</f>
        <v>0</v>
      </c>
      <c r="N883" s="46" cm="1">
        <f t="array" ref="N883">SUM(IF((LEFT('2-1 采购订单物料明细表报表导出'!$K:$K,7)=N$1)*('2-1 采购订单物料明细表报表导出'!$D:$D=$A883),'2-1 采购订单物料明细表报表导出'!$H:$H,0))</f>
        <v>0</v>
      </c>
      <c r="O883" s="46" cm="1">
        <f t="array" ref="O883">SUM(IF((LEFT('2-1 采购订单物料明细表报表导出'!$K:$K,7)=O$1)*('2-1 采购订单物料明细表报表导出'!$D:$D=$A883),'2-1 采购订单物料明细表报表导出'!$H:$H,0))</f>
        <v>0</v>
      </c>
    </row>
    <row r="884" ht="16.5" spans="1:15">
      <c r="A884" s="38" t="s">
        <v>4283</v>
      </c>
      <c r="B884" s="50" t="s">
        <v>1613</v>
      </c>
      <c r="C884" s="51" t="s">
        <v>1614</v>
      </c>
      <c r="D884" s="46" cm="1">
        <f t="array" ref="D884">SUM(IF((LEFT('2-1 采购订单物料明细表报表导出'!$K:$K,7)=D$1)*('2-1 采购订单物料明细表报表导出'!$D:$D=$A884),'2-1 采购订单物料明细表报表导出'!$H:$H,0))</f>
        <v>0</v>
      </c>
      <c r="E884" s="46" cm="1">
        <f t="array" ref="E884">SUM(IF((LEFT('2-1 采购订单物料明细表报表导出'!$K:$K,7)=E$1)*('2-1 采购订单物料明细表报表导出'!$D:$D=$A884),'2-1 采购订单物料明细表报表导出'!$H:$H,0))</f>
        <v>0</v>
      </c>
      <c r="F884" s="46" cm="1">
        <f t="array" ref="F884">SUM(IF((LEFT('2-1 采购订单物料明细表报表导出'!$K:$K,7)=F$1)*('2-1 采购订单物料明细表报表导出'!$D:$D=$A884),'2-1 采购订单物料明细表报表导出'!$H:$H,0))</f>
        <v>0</v>
      </c>
      <c r="G884" s="46" cm="1">
        <f t="array" ref="G884">SUM(IF((LEFT('2-1 采购订单物料明细表报表导出'!$K:$K,7)=G$1)*('2-1 采购订单物料明细表报表导出'!$D:$D=$A884),'2-1 采购订单物料明细表报表导出'!$H:$H,0))</f>
        <v>0</v>
      </c>
      <c r="H884" s="46" cm="1">
        <f t="array" ref="H884">SUM(IF((LEFT('2-1 采购订单物料明细表报表导出'!$K:$K,7)=H$1)*('2-1 采购订单物料明细表报表导出'!$D:$D=$A884),'2-1 采购订单物料明细表报表导出'!$H:$H,0))</f>
        <v>0</v>
      </c>
      <c r="I884" s="46" cm="1">
        <f t="array" ref="I884">SUM(IF((LEFT('2-1 采购订单物料明细表报表导出'!$K:$K,7)=I$1)*('2-1 采购订单物料明细表报表导出'!$D:$D=$A884),'2-1 采购订单物料明细表报表导出'!$H:$H,0))</f>
        <v>0</v>
      </c>
      <c r="J884" s="46" cm="1">
        <f t="array" ref="J884">SUM(IF((LEFT('2-1 采购订单物料明细表报表导出'!$K:$K,7)=J$1)*('2-1 采购订单物料明细表报表导出'!$D:$D=$A884),'2-1 采购订单物料明细表报表导出'!$H:$H,0))</f>
        <v>0</v>
      </c>
      <c r="K884" s="46" cm="1">
        <f t="array" ref="K884">SUM(IF((LEFT('2-1 采购订单物料明细表报表导出'!$K:$K,7)=K$1)*('2-1 采购订单物料明细表报表导出'!$D:$D=$A884),'2-1 采购订单物料明细表报表导出'!$H:$H,0))</f>
        <v>0</v>
      </c>
      <c r="L884" s="46" cm="1">
        <f t="array" ref="L884">SUM(IF((LEFT('2-1 采购订单物料明细表报表导出'!$K:$K,7)=L$1)*('2-1 采购订单物料明细表报表导出'!$D:$D=$A884),'2-1 采购订单物料明细表报表导出'!$H:$H,0))</f>
        <v>0</v>
      </c>
      <c r="M884" s="46" cm="1">
        <f t="array" ref="M884">SUM(IF((LEFT('2-1 采购订单物料明细表报表导出'!$K:$K,7)=M$1)*('2-1 采购订单物料明细表报表导出'!$D:$D=$A884),'2-1 采购订单物料明细表报表导出'!$H:$H,0))</f>
        <v>0</v>
      </c>
      <c r="N884" s="46" cm="1">
        <f t="array" ref="N884">SUM(IF((LEFT('2-1 采购订单物料明细表报表导出'!$K:$K,7)=N$1)*('2-1 采购订单物料明细表报表导出'!$D:$D=$A884),'2-1 采购订单物料明细表报表导出'!$H:$H,0))</f>
        <v>0</v>
      </c>
      <c r="O884" s="46" cm="1">
        <f t="array" ref="O884">SUM(IF((LEFT('2-1 采购订单物料明细表报表导出'!$K:$K,7)=O$1)*('2-1 采购订单物料明细表报表导出'!$D:$D=$A884),'2-1 采购订单物料明细表报表导出'!$H:$H,0))</f>
        <v>0</v>
      </c>
    </row>
    <row r="885" ht="16.5" spans="1:15">
      <c r="A885" s="38" t="s">
        <v>4284</v>
      </c>
      <c r="B885" s="50" t="s">
        <v>1613</v>
      </c>
      <c r="C885" s="51" t="s">
        <v>1614</v>
      </c>
      <c r="D885" s="46" cm="1">
        <f t="array" ref="D885">SUM(IF((LEFT('2-1 采购订单物料明细表报表导出'!$K:$K,7)=D$1)*('2-1 采购订单物料明细表报表导出'!$D:$D=$A885),'2-1 采购订单物料明细表报表导出'!$H:$H,0))</f>
        <v>0</v>
      </c>
      <c r="E885" s="46" cm="1">
        <f t="array" ref="E885">SUM(IF((LEFT('2-1 采购订单物料明细表报表导出'!$K:$K,7)=E$1)*('2-1 采购订单物料明细表报表导出'!$D:$D=$A885),'2-1 采购订单物料明细表报表导出'!$H:$H,0))</f>
        <v>0</v>
      </c>
      <c r="F885" s="46" cm="1">
        <f t="array" ref="F885">SUM(IF((LEFT('2-1 采购订单物料明细表报表导出'!$K:$K,7)=F$1)*('2-1 采购订单物料明细表报表导出'!$D:$D=$A885),'2-1 采购订单物料明细表报表导出'!$H:$H,0))</f>
        <v>0</v>
      </c>
      <c r="G885" s="46" cm="1">
        <f t="array" ref="G885">SUM(IF((LEFT('2-1 采购订单物料明细表报表导出'!$K:$K,7)=G$1)*('2-1 采购订单物料明细表报表导出'!$D:$D=$A885),'2-1 采购订单物料明细表报表导出'!$H:$H,0))</f>
        <v>0</v>
      </c>
      <c r="H885" s="46" cm="1">
        <f t="array" ref="H885">SUM(IF((LEFT('2-1 采购订单物料明细表报表导出'!$K:$K,7)=H$1)*('2-1 采购订单物料明细表报表导出'!$D:$D=$A885),'2-1 采购订单物料明细表报表导出'!$H:$H,0))</f>
        <v>0</v>
      </c>
      <c r="I885" s="46" cm="1">
        <f t="array" ref="I885">SUM(IF((LEFT('2-1 采购订单物料明细表报表导出'!$K:$K,7)=I$1)*('2-1 采购订单物料明细表报表导出'!$D:$D=$A885),'2-1 采购订单物料明细表报表导出'!$H:$H,0))</f>
        <v>0</v>
      </c>
      <c r="J885" s="46" cm="1">
        <f t="array" ref="J885">SUM(IF((LEFT('2-1 采购订单物料明细表报表导出'!$K:$K,7)=J$1)*('2-1 采购订单物料明细表报表导出'!$D:$D=$A885),'2-1 采购订单物料明细表报表导出'!$H:$H,0))</f>
        <v>0</v>
      </c>
      <c r="K885" s="46" cm="1">
        <f t="array" ref="K885">SUM(IF((LEFT('2-1 采购订单物料明细表报表导出'!$K:$K,7)=K$1)*('2-1 采购订单物料明细表报表导出'!$D:$D=$A885),'2-1 采购订单物料明细表报表导出'!$H:$H,0))</f>
        <v>0</v>
      </c>
      <c r="L885" s="46" cm="1">
        <f t="array" ref="L885">SUM(IF((LEFT('2-1 采购订单物料明细表报表导出'!$K:$K,7)=L$1)*('2-1 采购订单物料明细表报表导出'!$D:$D=$A885),'2-1 采购订单物料明细表报表导出'!$H:$H,0))</f>
        <v>0</v>
      </c>
      <c r="M885" s="46" cm="1">
        <f t="array" ref="M885">SUM(IF((LEFT('2-1 采购订单物料明细表报表导出'!$K:$K,7)=M$1)*('2-1 采购订单物料明细表报表导出'!$D:$D=$A885),'2-1 采购订单物料明细表报表导出'!$H:$H,0))</f>
        <v>0</v>
      </c>
      <c r="N885" s="46" cm="1">
        <f t="array" ref="N885">SUM(IF((LEFT('2-1 采购订单物料明细表报表导出'!$K:$K,7)=N$1)*('2-1 采购订单物料明细表报表导出'!$D:$D=$A885),'2-1 采购订单物料明细表报表导出'!$H:$H,0))</f>
        <v>0</v>
      </c>
      <c r="O885" s="46" cm="1">
        <f t="array" ref="O885">SUM(IF((LEFT('2-1 采购订单物料明细表报表导出'!$K:$K,7)=O$1)*('2-1 采购订单物料明细表报表导出'!$D:$D=$A885),'2-1 采购订单物料明细表报表导出'!$H:$H,0))</f>
        <v>0</v>
      </c>
    </row>
    <row r="886" ht="16.5" spans="1:15">
      <c r="A886" s="38" t="s">
        <v>4285</v>
      </c>
      <c r="B886" s="50" t="s">
        <v>1613</v>
      </c>
      <c r="C886" s="51" t="s">
        <v>1614</v>
      </c>
      <c r="D886" s="46" cm="1">
        <f t="array" ref="D886">SUM(IF((LEFT('2-1 采购订单物料明细表报表导出'!$K:$K,7)=D$1)*('2-1 采购订单物料明细表报表导出'!$D:$D=$A886),'2-1 采购订单物料明细表报表导出'!$H:$H,0))</f>
        <v>0</v>
      </c>
      <c r="E886" s="46" cm="1">
        <f t="array" ref="E886">SUM(IF((LEFT('2-1 采购订单物料明细表报表导出'!$K:$K,7)=E$1)*('2-1 采购订单物料明细表报表导出'!$D:$D=$A886),'2-1 采购订单物料明细表报表导出'!$H:$H,0))</f>
        <v>0</v>
      </c>
      <c r="F886" s="46" cm="1">
        <f t="array" ref="F886">SUM(IF((LEFT('2-1 采购订单物料明细表报表导出'!$K:$K,7)=F$1)*('2-1 采购订单物料明细表报表导出'!$D:$D=$A886),'2-1 采购订单物料明细表报表导出'!$H:$H,0))</f>
        <v>0</v>
      </c>
      <c r="G886" s="46" cm="1">
        <f t="array" ref="G886">SUM(IF((LEFT('2-1 采购订单物料明细表报表导出'!$K:$K,7)=G$1)*('2-1 采购订单物料明细表报表导出'!$D:$D=$A886),'2-1 采购订单物料明细表报表导出'!$H:$H,0))</f>
        <v>0</v>
      </c>
      <c r="H886" s="46" cm="1">
        <f t="array" ref="H886">SUM(IF((LEFT('2-1 采购订单物料明细表报表导出'!$K:$K,7)=H$1)*('2-1 采购订单物料明细表报表导出'!$D:$D=$A886),'2-1 采购订单物料明细表报表导出'!$H:$H,0))</f>
        <v>0</v>
      </c>
      <c r="I886" s="46" cm="1">
        <f t="array" ref="I886">SUM(IF((LEFT('2-1 采购订单物料明细表报表导出'!$K:$K,7)=I$1)*('2-1 采购订单物料明细表报表导出'!$D:$D=$A886),'2-1 采购订单物料明细表报表导出'!$H:$H,0))</f>
        <v>0</v>
      </c>
      <c r="J886" s="46" cm="1">
        <f t="array" ref="J886">SUM(IF((LEFT('2-1 采购订单物料明细表报表导出'!$K:$K,7)=J$1)*('2-1 采购订单物料明细表报表导出'!$D:$D=$A886),'2-1 采购订单物料明细表报表导出'!$H:$H,0))</f>
        <v>0</v>
      </c>
      <c r="K886" s="46" cm="1">
        <f t="array" ref="K886">SUM(IF((LEFT('2-1 采购订单物料明细表报表导出'!$K:$K,7)=K$1)*('2-1 采购订单物料明细表报表导出'!$D:$D=$A886),'2-1 采购订单物料明细表报表导出'!$H:$H,0))</f>
        <v>0</v>
      </c>
      <c r="L886" s="46" cm="1">
        <f t="array" ref="L886">SUM(IF((LEFT('2-1 采购订单物料明细表报表导出'!$K:$K,7)=L$1)*('2-1 采购订单物料明细表报表导出'!$D:$D=$A886),'2-1 采购订单物料明细表报表导出'!$H:$H,0))</f>
        <v>0</v>
      </c>
      <c r="M886" s="46" cm="1">
        <f t="array" ref="M886">SUM(IF((LEFT('2-1 采购订单物料明细表报表导出'!$K:$K,7)=M$1)*('2-1 采购订单物料明细表报表导出'!$D:$D=$A886),'2-1 采购订单物料明细表报表导出'!$H:$H,0))</f>
        <v>0</v>
      </c>
      <c r="N886" s="46" cm="1">
        <f t="array" ref="N886">SUM(IF((LEFT('2-1 采购订单物料明细表报表导出'!$K:$K,7)=N$1)*('2-1 采购订单物料明细表报表导出'!$D:$D=$A886),'2-1 采购订单物料明细表报表导出'!$H:$H,0))</f>
        <v>0</v>
      </c>
      <c r="O886" s="46" cm="1">
        <f t="array" ref="O886">SUM(IF((LEFT('2-1 采购订单物料明细表报表导出'!$K:$K,7)=O$1)*('2-1 采购订单物料明细表报表导出'!$D:$D=$A886),'2-1 采购订单物料明细表报表导出'!$H:$H,0))</f>
        <v>0</v>
      </c>
    </row>
    <row r="887" ht="16.5" spans="1:15">
      <c r="A887" s="38" t="s">
        <v>4286</v>
      </c>
      <c r="B887" s="50" t="s">
        <v>1613</v>
      </c>
      <c r="C887" s="51" t="s">
        <v>1614</v>
      </c>
      <c r="D887" s="46" cm="1">
        <f t="array" ref="D887">SUM(IF((LEFT('2-1 采购订单物料明细表报表导出'!$K:$K,7)=D$1)*('2-1 采购订单物料明细表报表导出'!$D:$D=$A887),'2-1 采购订单物料明细表报表导出'!$H:$H,0))</f>
        <v>0</v>
      </c>
      <c r="E887" s="46" cm="1">
        <f t="array" ref="E887">SUM(IF((LEFT('2-1 采购订单物料明细表报表导出'!$K:$K,7)=E$1)*('2-1 采购订单物料明细表报表导出'!$D:$D=$A887),'2-1 采购订单物料明细表报表导出'!$H:$H,0))</f>
        <v>0</v>
      </c>
      <c r="F887" s="46" cm="1">
        <f t="array" ref="F887">SUM(IF((LEFT('2-1 采购订单物料明细表报表导出'!$K:$K,7)=F$1)*('2-1 采购订单物料明细表报表导出'!$D:$D=$A887),'2-1 采购订单物料明细表报表导出'!$H:$H,0))</f>
        <v>0</v>
      </c>
      <c r="G887" s="46" cm="1">
        <f t="array" ref="G887">SUM(IF((LEFT('2-1 采购订单物料明细表报表导出'!$K:$K,7)=G$1)*('2-1 采购订单物料明细表报表导出'!$D:$D=$A887),'2-1 采购订单物料明细表报表导出'!$H:$H,0))</f>
        <v>0</v>
      </c>
      <c r="H887" s="46" cm="1">
        <f t="array" ref="H887">SUM(IF((LEFT('2-1 采购订单物料明细表报表导出'!$K:$K,7)=H$1)*('2-1 采购订单物料明细表报表导出'!$D:$D=$A887),'2-1 采购订单物料明细表报表导出'!$H:$H,0))</f>
        <v>0</v>
      </c>
      <c r="I887" s="46" cm="1">
        <f t="array" ref="I887">SUM(IF((LEFT('2-1 采购订单物料明细表报表导出'!$K:$K,7)=I$1)*('2-1 采购订单物料明细表报表导出'!$D:$D=$A887),'2-1 采购订单物料明细表报表导出'!$H:$H,0))</f>
        <v>0</v>
      </c>
      <c r="J887" s="46" cm="1">
        <f t="array" ref="J887">SUM(IF((LEFT('2-1 采购订单物料明细表报表导出'!$K:$K,7)=J$1)*('2-1 采购订单物料明细表报表导出'!$D:$D=$A887),'2-1 采购订单物料明细表报表导出'!$H:$H,0))</f>
        <v>0</v>
      </c>
      <c r="K887" s="46" cm="1">
        <f t="array" ref="K887">SUM(IF((LEFT('2-1 采购订单物料明细表报表导出'!$K:$K,7)=K$1)*('2-1 采购订单物料明细表报表导出'!$D:$D=$A887),'2-1 采购订单物料明细表报表导出'!$H:$H,0))</f>
        <v>0</v>
      </c>
      <c r="L887" s="46" cm="1">
        <f t="array" ref="L887">SUM(IF((LEFT('2-1 采购订单物料明细表报表导出'!$K:$K,7)=L$1)*('2-1 采购订单物料明细表报表导出'!$D:$D=$A887),'2-1 采购订单物料明细表报表导出'!$H:$H,0))</f>
        <v>0</v>
      </c>
      <c r="M887" s="46" cm="1">
        <f t="array" ref="M887">SUM(IF((LEFT('2-1 采购订单物料明细表报表导出'!$K:$K,7)=M$1)*('2-1 采购订单物料明细表报表导出'!$D:$D=$A887),'2-1 采购订单物料明细表报表导出'!$H:$H,0))</f>
        <v>0</v>
      </c>
      <c r="N887" s="46" cm="1">
        <f t="array" ref="N887">SUM(IF((LEFT('2-1 采购订单物料明细表报表导出'!$K:$K,7)=N$1)*('2-1 采购订单物料明细表报表导出'!$D:$D=$A887),'2-1 采购订单物料明细表报表导出'!$H:$H,0))</f>
        <v>0</v>
      </c>
      <c r="O887" s="46" cm="1">
        <f t="array" ref="O887">SUM(IF((LEFT('2-1 采购订单物料明细表报表导出'!$K:$K,7)=O$1)*('2-1 采购订单物料明细表报表导出'!$D:$D=$A887),'2-1 采购订单物料明细表报表导出'!$H:$H,0))</f>
        <v>0</v>
      </c>
    </row>
    <row r="888" ht="16.5" spans="1:15">
      <c r="A888" s="38" t="s">
        <v>4287</v>
      </c>
      <c r="B888" s="50" t="s">
        <v>1613</v>
      </c>
      <c r="C888" s="51" t="s">
        <v>1614</v>
      </c>
      <c r="D888" s="46" cm="1">
        <f t="array" ref="D888">SUM(IF((LEFT('2-1 采购订单物料明细表报表导出'!$K:$K,7)=D$1)*('2-1 采购订单物料明细表报表导出'!$D:$D=$A888),'2-1 采购订单物料明细表报表导出'!$H:$H,0))</f>
        <v>0</v>
      </c>
      <c r="E888" s="46" cm="1">
        <f t="array" ref="E888">SUM(IF((LEFT('2-1 采购订单物料明细表报表导出'!$K:$K,7)=E$1)*('2-1 采购订单物料明细表报表导出'!$D:$D=$A888),'2-1 采购订单物料明细表报表导出'!$H:$H,0))</f>
        <v>0</v>
      </c>
      <c r="F888" s="46" cm="1">
        <f t="array" ref="F888">SUM(IF((LEFT('2-1 采购订单物料明细表报表导出'!$K:$K,7)=F$1)*('2-1 采购订单物料明细表报表导出'!$D:$D=$A888),'2-1 采购订单物料明细表报表导出'!$H:$H,0))</f>
        <v>0</v>
      </c>
      <c r="G888" s="46" cm="1">
        <f t="array" ref="G888">SUM(IF((LEFT('2-1 采购订单物料明细表报表导出'!$K:$K,7)=G$1)*('2-1 采购订单物料明细表报表导出'!$D:$D=$A888),'2-1 采购订单物料明细表报表导出'!$H:$H,0))</f>
        <v>0</v>
      </c>
      <c r="H888" s="46" cm="1">
        <f t="array" ref="H888">SUM(IF((LEFT('2-1 采购订单物料明细表报表导出'!$K:$K,7)=H$1)*('2-1 采购订单物料明细表报表导出'!$D:$D=$A888),'2-1 采购订单物料明细表报表导出'!$H:$H,0))</f>
        <v>0</v>
      </c>
      <c r="I888" s="46" cm="1">
        <f t="array" ref="I888">SUM(IF((LEFT('2-1 采购订单物料明细表报表导出'!$K:$K,7)=I$1)*('2-1 采购订单物料明细表报表导出'!$D:$D=$A888),'2-1 采购订单物料明细表报表导出'!$H:$H,0))</f>
        <v>0</v>
      </c>
      <c r="J888" s="46" cm="1">
        <f t="array" ref="J888">SUM(IF((LEFT('2-1 采购订单物料明细表报表导出'!$K:$K,7)=J$1)*('2-1 采购订单物料明细表报表导出'!$D:$D=$A888),'2-1 采购订单物料明细表报表导出'!$H:$H,0))</f>
        <v>0</v>
      </c>
      <c r="K888" s="46" cm="1">
        <f t="array" ref="K888">SUM(IF((LEFT('2-1 采购订单物料明细表报表导出'!$K:$K,7)=K$1)*('2-1 采购订单物料明细表报表导出'!$D:$D=$A888),'2-1 采购订单物料明细表报表导出'!$H:$H,0))</f>
        <v>0</v>
      </c>
      <c r="L888" s="46" cm="1">
        <f t="array" ref="L888">SUM(IF((LEFT('2-1 采购订单物料明细表报表导出'!$K:$K,7)=L$1)*('2-1 采购订单物料明细表报表导出'!$D:$D=$A888),'2-1 采购订单物料明细表报表导出'!$H:$H,0))</f>
        <v>0</v>
      </c>
      <c r="M888" s="46" cm="1">
        <f t="array" ref="M888">SUM(IF((LEFT('2-1 采购订单物料明细表报表导出'!$K:$K,7)=M$1)*('2-1 采购订单物料明细表报表导出'!$D:$D=$A888),'2-1 采购订单物料明细表报表导出'!$H:$H,0))</f>
        <v>0</v>
      </c>
      <c r="N888" s="46" cm="1">
        <f t="array" ref="N888">SUM(IF((LEFT('2-1 采购订单物料明细表报表导出'!$K:$K,7)=N$1)*('2-1 采购订单物料明细表报表导出'!$D:$D=$A888),'2-1 采购订单物料明细表报表导出'!$H:$H,0))</f>
        <v>0</v>
      </c>
      <c r="O888" s="46" cm="1">
        <f t="array" ref="O888">SUM(IF((LEFT('2-1 采购订单物料明细表报表导出'!$K:$K,7)=O$1)*('2-1 采购订单物料明细表报表导出'!$D:$D=$A888),'2-1 采购订单物料明细表报表导出'!$H:$H,0))</f>
        <v>0</v>
      </c>
    </row>
    <row r="889" ht="16.5" spans="1:15">
      <c r="A889" s="38" t="s">
        <v>4288</v>
      </c>
      <c r="B889" s="50" t="s">
        <v>1613</v>
      </c>
      <c r="C889" s="51" t="s">
        <v>1614</v>
      </c>
      <c r="D889" s="46" cm="1">
        <f t="array" ref="D889">SUM(IF((LEFT('2-1 采购订单物料明细表报表导出'!$K:$K,7)=D$1)*('2-1 采购订单物料明细表报表导出'!$D:$D=$A889),'2-1 采购订单物料明细表报表导出'!$H:$H,0))</f>
        <v>0</v>
      </c>
      <c r="E889" s="46" cm="1">
        <f t="array" ref="E889">SUM(IF((LEFT('2-1 采购订单物料明细表报表导出'!$K:$K,7)=E$1)*('2-1 采购订单物料明细表报表导出'!$D:$D=$A889),'2-1 采购订单物料明细表报表导出'!$H:$H,0))</f>
        <v>0</v>
      </c>
      <c r="F889" s="46" cm="1">
        <f t="array" ref="F889">SUM(IF((LEFT('2-1 采购订单物料明细表报表导出'!$K:$K,7)=F$1)*('2-1 采购订单物料明细表报表导出'!$D:$D=$A889),'2-1 采购订单物料明细表报表导出'!$H:$H,0))</f>
        <v>0</v>
      </c>
      <c r="G889" s="46" cm="1">
        <f t="array" ref="G889">SUM(IF((LEFT('2-1 采购订单物料明细表报表导出'!$K:$K,7)=G$1)*('2-1 采购订单物料明细表报表导出'!$D:$D=$A889),'2-1 采购订单物料明细表报表导出'!$H:$H,0))</f>
        <v>0</v>
      </c>
      <c r="H889" s="46" cm="1">
        <f t="array" ref="H889">SUM(IF((LEFT('2-1 采购订单物料明细表报表导出'!$K:$K,7)=H$1)*('2-1 采购订单物料明细表报表导出'!$D:$D=$A889),'2-1 采购订单物料明细表报表导出'!$H:$H,0))</f>
        <v>0</v>
      </c>
      <c r="I889" s="46" cm="1">
        <f t="array" ref="I889">SUM(IF((LEFT('2-1 采购订单物料明细表报表导出'!$K:$K,7)=I$1)*('2-1 采购订单物料明细表报表导出'!$D:$D=$A889),'2-1 采购订单物料明细表报表导出'!$H:$H,0))</f>
        <v>0</v>
      </c>
      <c r="J889" s="46" cm="1">
        <f t="array" ref="J889">SUM(IF((LEFT('2-1 采购订单物料明细表报表导出'!$K:$K,7)=J$1)*('2-1 采购订单物料明细表报表导出'!$D:$D=$A889),'2-1 采购订单物料明细表报表导出'!$H:$H,0))</f>
        <v>0</v>
      </c>
      <c r="K889" s="46" cm="1">
        <f t="array" ref="K889">SUM(IF((LEFT('2-1 采购订单物料明细表报表导出'!$K:$K,7)=K$1)*('2-1 采购订单物料明细表报表导出'!$D:$D=$A889),'2-1 采购订单物料明细表报表导出'!$H:$H,0))</f>
        <v>0</v>
      </c>
      <c r="L889" s="46" cm="1">
        <f t="array" ref="L889">SUM(IF((LEFT('2-1 采购订单物料明细表报表导出'!$K:$K,7)=L$1)*('2-1 采购订单物料明细表报表导出'!$D:$D=$A889),'2-1 采购订单物料明细表报表导出'!$H:$H,0))</f>
        <v>0</v>
      </c>
      <c r="M889" s="46" cm="1">
        <f t="array" ref="M889">SUM(IF((LEFT('2-1 采购订单物料明细表报表导出'!$K:$K,7)=M$1)*('2-1 采购订单物料明细表报表导出'!$D:$D=$A889),'2-1 采购订单物料明细表报表导出'!$H:$H,0))</f>
        <v>0</v>
      </c>
      <c r="N889" s="46" cm="1">
        <f t="array" ref="N889">SUM(IF((LEFT('2-1 采购订单物料明细表报表导出'!$K:$K,7)=N$1)*('2-1 采购订单物料明细表报表导出'!$D:$D=$A889),'2-1 采购订单物料明细表报表导出'!$H:$H,0))</f>
        <v>0</v>
      </c>
      <c r="O889" s="46" cm="1">
        <f t="array" ref="O889">SUM(IF((LEFT('2-1 采购订单物料明细表报表导出'!$K:$K,7)=O$1)*('2-1 采购订单物料明细表报表导出'!$D:$D=$A889),'2-1 采购订单物料明细表报表导出'!$H:$H,0))</f>
        <v>0</v>
      </c>
    </row>
    <row r="890" ht="16.5" spans="1:15">
      <c r="A890" s="38" t="s">
        <v>4289</v>
      </c>
      <c r="B890" s="50" t="s">
        <v>1613</v>
      </c>
      <c r="C890" s="51" t="s">
        <v>1614</v>
      </c>
      <c r="D890" s="46" cm="1">
        <f t="array" ref="D890">SUM(IF((LEFT('2-1 采购订单物料明细表报表导出'!$K:$K,7)=D$1)*('2-1 采购订单物料明细表报表导出'!$D:$D=$A890),'2-1 采购订单物料明细表报表导出'!$H:$H,0))</f>
        <v>0</v>
      </c>
      <c r="E890" s="46" cm="1">
        <f t="array" ref="E890">SUM(IF((LEFT('2-1 采购订单物料明细表报表导出'!$K:$K,7)=E$1)*('2-1 采购订单物料明细表报表导出'!$D:$D=$A890),'2-1 采购订单物料明细表报表导出'!$H:$H,0))</f>
        <v>0</v>
      </c>
      <c r="F890" s="46" cm="1">
        <f t="array" ref="F890">SUM(IF((LEFT('2-1 采购订单物料明细表报表导出'!$K:$K,7)=F$1)*('2-1 采购订单物料明细表报表导出'!$D:$D=$A890),'2-1 采购订单物料明细表报表导出'!$H:$H,0))</f>
        <v>0</v>
      </c>
      <c r="G890" s="46" cm="1">
        <f t="array" ref="G890">SUM(IF((LEFT('2-1 采购订单物料明细表报表导出'!$K:$K,7)=G$1)*('2-1 采购订单物料明细表报表导出'!$D:$D=$A890),'2-1 采购订单物料明细表报表导出'!$H:$H,0))</f>
        <v>0</v>
      </c>
      <c r="H890" s="46" cm="1">
        <f t="array" ref="H890">SUM(IF((LEFT('2-1 采购订单物料明细表报表导出'!$K:$K,7)=H$1)*('2-1 采购订单物料明细表报表导出'!$D:$D=$A890),'2-1 采购订单物料明细表报表导出'!$H:$H,0))</f>
        <v>0</v>
      </c>
      <c r="I890" s="46" cm="1">
        <f t="array" ref="I890">SUM(IF((LEFT('2-1 采购订单物料明细表报表导出'!$K:$K,7)=I$1)*('2-1 采购订单物料明细表报表导出'!$D:$D=$A890),'2-1 采购订单物料明细表报表导出'!$H:$H,0))</f>
        <v>0</v>
      </c>
      <c r="J890" s="46" cm="1">
        <f t="array" ref="J890">SUM(IF((LEFT('2-1 采购订单物料明细表报表导出'!$K:$K,7)=J$1)*('2-1 采购订单物料明细表报表导出'!$D:$D=$A890),'2-1 采购订单物料明细表报表导出'!$H:$H,0))</f>
        <v>0</v>
      </c>
      <c r="K890" s="46" cm="1">
        <f t="array" ref="K890">SUM(IF((LEFT('2-1 采购订单物料明细表报表导出'!$K:$K,7)=K$1)*('2-1 采购订单物料明细表报表导出'!$D:$D=$A890),'2-1 采购订单物料明细表报表导出'!$H:$H,0))</f>
        <v>0</v>
      </c>
      <c r="L890" s="46" cm="1">
        <f t="array" ref="L890">SUM(IF((LEFT('2-1 采购订单物料明细表报表导出'!$K:$K,7)=L$1)*('2-1 采购订单物料明细表报表导出'!$D:$D=$A890),'2-1 采购订单物料明细表报表导出'!$H:$H,0))</f>
        <v>0</v>
      </c>
      <c r="M890" s="46" cm="1">
        <f t="array" ref="M890">SUM(IF((LEFT('2-1 采购订单物料明细表报表导出'!$K:$K,7)=M$1)*('2-1 采购订单物料明细表报表导出'!$D:$D=$A890),'2-1 采购订单物料明细表报表导出'!$H:$H,0))</f>
        <v>0</v>
      </c>
      <c r="N890" s="46" cm="1">
        <f t="array" ref="N890">SUM(IF((LEFT('2-1 采购订单物料明细表报表导出'!$K:$K,7)=N$1)*('2-1 采购订单物料明细表报表导出'!$D:$D=$A890),'2-1 采购订单物料明细表报表导出'!$H:$H,0))</f>
        <v>0</v>
      </c>
      <c r="O890" s="46" cm="1">
        <f t="array" ref="O890">SUM(IF((LEFT('2-1 采购订单物料明细表报表导出'!$K:$K,7)=O$1)*('2-1 采购订单物料明细表报表导出'!$D:$D=$A890),'2-1 采购订单物料明细表报表导出'!$H:$H,0))</f>
        <v>0</v>
      </c>
    </row>
    <row r="891" ht="16.5" spans="1:15">
      <c r="A891" s="38" t="s">
        <v>4290</v>
      </c>
      <c r="B891" s="50" t="s">
        <v>1613</v>
      </c>
      <c r="C891" s="51" t="s">
        <v>1614</v>
      </c>
      <c r="D891" s="46" cm="1">
        <f t="array" ref="D891">SUM(IF((LEFT('2-1 采购订单物料明细表报表导出'!$K:$K,7)=D$1)*('2-1 采购订单物料明细表报表导出'!$D:$D=$A891),'2-1 采购订单物料明细表报表导出'!$H:$H,0))</f>
        <v>0</v>
      </c>
      <c r="E891" s="46" cm="1">
        <f t="array" ref="E891">SUM(IF((LEFT('2-1 采购订单物料明细表报表导出'!$K:$K,7)=E$1)*('2-1 采购订单物料明细表报表导出'!$D:$D=$A891),'2-1 采购订单物料明细表报表导出'!$H:$H,0))</f>
        <v>0</v>
      </c>
      <c r="F891" s="46" cm="1">
        <f t="array" ref="F891">SUM(IF((LEFT('2-1 采购订单物料明细表报表导出'!$K:$K,7)=F$1)*('2-1 采购订单物料明细表报表导出'!$D:$D=$A891),'2-1 采购订单物料明细表报表导出'!$H:$H,0))</f>
        <v>0</v>
      </c>
      <c r="G891" s="46" cm="1">
        <f t="array" ref="G891">SUM(IF((LEFT('2-1 采购订单物料明细表报表导出'!$K:$K,7)=G$1)*('2-1 采购订单物料明细表报表导出'!$D:$D=$A891),'2-1 采购订单物料明细表报表导出'!$H:$H,0))</f>
        <v>0</v>
      </c>
      <c r="H891" s="46" cm="1">
        <f t="array" ref="H891">SUM(IF((LEFT('2-1 采购订单物料明细表报表导出'!$K:$K,7)=H$1)*('2-1 采购订单物料明细表报表导出'!$D:$D=$A891),'2-1 采购订单物料明细表报表导出'!$H:$H,0))</f>
        <v>0</v>
      </c>
      <c r="I891" s="46" cm="1">
        <f t="array" ref="I891">SUM(IF((LEFT('2-1 采购订单物料明细表报表导出'!$K:$K,7)=I$1)*('2-1 采购订单物料明细表报表导出'!$D:$D=$A891),'2-1 采购订单物料明细表报表导出'!$H:$H,0))</f>
        <v>0</v>
      </c>
      <c r="J891" s="46" cm="1">
        <f t="array" ref="J891">SUM(IF((LEFT('2-1 采购订单物料明细表报表导出'!$K:$K,7)=J$1)*('2-1 采购订单物料明细表报表导出'!$D:$D=$A891),'2-1 采购订单物料明细表报表导出'!$H:$H,0))</f>
        <v>0</v>
      </c>
      <c r="K891" s="46" cm="1">
        <f t="array" ref="K891">SUM(IF((LEFT('2-1 采购订单物料明细表报表导出'!$K:$K,7)=K$1)*('2-1 采购订单物料明细表报表导出'!$D:$D=$A891),'2-1 采购订单物料明细表报表导出'!$H:$H,0))</f>
        <v>0</v>
      </c>
      <c r="L891" s="46" cm="1">
        <f t="array" ref="L891">SUM(IF((LEFT('2-1 采购订单物料明细表报表导出'!$K:$K,7)=L$1)*('2-1 采购订单物料明细表报表导出'!$D:$D=$A891),'2-1 采购订单物料明细表报表导出'!$H:$H,0))</f>
        <v>0</v>
      </c>
      <c r="M891" s="46" cm="1">
        <f t="array" ref="M891">SUM(IF((LEFT('2-1 采购订单物料明细表报表导出'!$K:$K,7)=M$1)*('2-1 采购订单物料明细表报表导出'!$D:$D=$A891),'2-1 采购订单物料明细表报表导出'!$H:$H,0))</f>
        <v>0</v>
      </c>
      <c r="N891" s="46" cm="1">
        <f t="array" ref="N891">SUM(IF((LEFT('2-1 采购订单物料明细表报表导出'!$K:$K,7)=N$1)*('2-1 采购订单物料明细表报表导出'!$D:$D=$A891),'2-1 采购订单物料明细表报表导出'!$H:$H,0))</f>
        <v>0</v>
      </c>
      <c r="O891" s="46" cm="1">
        <f t="array" ref="O891">SUM(IF((LEFT('2-1 采购订单物料明细表报表导出'!$K:$K,7)=O$1)*('2-1 采购订单物料明细表报表导出'!$D:$D=$A891),'2-1 采购订单物料明细表报表导出'!$H:$H,0))</f>
        <v>0</v>
      </c>
    </row>
    <row r="892" ht="16.5" spans="1:15">
      <c r="A892" s="38" t="s">
        <v>4291</v>
      </c>
      <c r="B892" s="50" t="s">
        <v>1613</v>
      </c>
      <c r="C892" s="51" t="s">
        <v>1614</v>
      </c>
      <c r="D892" s="46" cm="1">
        <f t="array" ref="D892">SUM(IF((LEFT('2-1 采购订单物料明细表报表导出'!$K:$K,7)=D$1)*('2-1 采购订单物料明细表报表导出'!$D:$D=$A892),'2-1 采购订单物料明细表报表导出'!$H:$H,0))</f>
        <v>0</v>
      </c>
      <c r="E892" s="46" cm="1">
        <f t="array" ref="E892">SUM(IF((LEFT('2-1 采购订单物料明细表报表导出'!$K:$K,7)=E$1)*('2-1 采购订单物料明细表报表导出'!$D:$D=$A892),'2-1 采购订单物料明细表报表导出'!$H:$H,0))</f>
        <v>0</v>
      </c>
      <c r="F892" s="46" cm="1">
        <f t="array" ref="F892">SUM(IF((LEFT('2-1 采购订单物料明细表报表导出'!$K:$K,7)=F$1)*('2-1 采购订单物料明细表报表导出'!$D:$D=$A892),'2-1 采购订单物料明细表报表导出'!$H:$H,0))</f>
        <v>0</v>
      </c>
      <c r="G892" s="46" cm="1">
        <f t="array" ref="G892">SUM(IF((LEFT('2-1 采购订单物料明细表报表导出'!$K:$K,7)=G$1)*('2-1 采购订单物料明细表报表导出'!$D:$D=$A892),'2-1 采购订单物料明细表报表导出'!$H:$H,0))</f>
        <v>0</v>
      </c>
      <c r="H892" s="46" cm="1">
        <f t="array" ref="H892">SUM(IF((LEFT('2-1 采购订单物料明细表报表导出'!$K:$K,7)=H$1)*('2-1 采购订单物料明细表报表导出'!$D:$D=$A892),'2-1 采购订单物料明细表报表导出'!$H:$H,0))</f>
        <v>0</v>
      </c>
      <c r="I892" s="46" cm="1">
        <f t="array" ref="I892">SUM(IF((LEFT('2-1 采购订单物料明细表报表导出'!$K:$K,7)=I$1)*('2-1 采购订单物料明细表报表导出'!$D:$D=$A892),'2-1 采购订单物料明细表报表导出'!$H:$H,0))</f>
        <v>0</v>
      </c>
      <c r="J892" s="46" cm="1">
        <f t="array" ref="J892">SUM(IF((LEFT('2-1 采购订单物料明细表报表导出'!$K:$K,7)=J$1)*('2-1 采购订单物料明细表报表导出'!$D:$D=$A892),'2-1 采购订单物料明细表报表导出'!$H:$H,0))</f>
        <v>0</v>
      </c>
      <c r="K892" s="46" cm="1">
        <f t="array" ref="K892">SUM(IF((LEFT('2-1 采购订单物料明细表报表导出'!$K:$K,7)=K$1)*('2-1 采购订单物料明细表报表导出'!$D:$D=$A892),'2-1 采购订单物料明细表报表导出'!$H:$H,0))</f>
        <v>0</v>
      </c>
      <c r="L892" s="46" cm="1">
        <f t="array" ref="L892">SUM(IF((LEFT('2-1 采购订单物料明细表报表导出'!$K:$K,7)=L$1)*('2-1 采购订单物料明细表报表导出'!$D:$D=$A892),'2-1 采购订单物料明细表报表导出'!$H:$H,0))</f>
        <v>0</v>
      </c>
      <c r="M892" s="46" cm="1">
        <f t="array" ref="M892">SUM(IF((LEFT('2-1 采购订单物料明细表报表导出'!$K:$K,7)=M$1)*('2-1 采购订单物料明细表报表导出'!$D:$D=$A892),'2-1 采购订单物料明细表报表导出'!$H:$H,0))</f>
        <v>0</v>
      </c>
      <c r="N892" s="46" cm="1">
        <f t="array" ref="N892">SUM(IF((LEFT('2-1 采购订单物料明细表报表导出'!$K:$K,7)=N$1)*('2-1 采购订单物料明细表报表导出'!$D:$D=$A892),'2-1 采购订单物料明细表报表导出'!$H:$H,0))</f>
        <v>0</v>
      </c>
      <c r="O892" s="46" cm="1">
        <f t="array" ref="O892">SUM(IF((LEFT('2-1 采购订单物料明细表报表导出'!$K:$K,7)=O$1)*('2-1 采购订单物料明细表报表导出'!$D:$D=$A892),'2-1 采购订单物料明细表报表导出'!$H:$H,0))</f>
        <v>0</v>
      </c>
    </row>
    <row r="893" ht="16.5" spans="1:15">
      <c r="A893" s="38" t="s">
        <v>4292</v>
      </c>
      <c r="B893" s="50" t="s">
        <v>1613</v>
      </c>
      <c r="C893" s="51" t="s">
        <v>1614</v>
      </c>
      <c r="D893" s="46" cm="1">
        <f t="array" ref="D893">SUM(IF((LEFT('2-1 采购订单物料明细表报表导出'!$K:$K,7)=D$1)*('2-1 采购订单物料明细表报表导出'!$D:$D=$A893),'2-1 采购订单物料明细表报表导出'!$H:$H,0))</f>
        <v>0</v>
      </c>
      <c r="E893" s="46" cm="1">
        <f t="array" ref="E893">SUM(IF((LEFT('2-1 采购订单物料明细表报表导出'!$K:$K,7)=E$1)*('2-1 采购订单物料明细表报表导出'!$D:$D=$A893),'2-1 采购订单物料明细表报表导出'!$H:$H,0))</f>
        <v>0</v>
      </c>
      <c r="F893" s="46" cm="1">
        <f t="array" ref="F893">SUM(IF((LEFT('2-1 采购订单物料明细表报表导出'!$K:$K,7)=F$1)*('2-1 采购订单物料明细表报表导出'!$D:$D=$A893),'2-1 采购订单物料明细表报表导出'!$H:$H,0))</f>
        <v>0</v>
      </c>
      <c r="G893" s="46" cm="1">
        <f t="array" ref="G893">SUM(IF((LEFT('2-1 采购订单物料明细表报表导出'!$K:$K,7)=G$1)*('2-1 采购订单物料明细表报表导出'!$D:$D=$A893),'2-1 采购订单物料明细表报表导出'!$H:$H,0))</f>
        <v>0</v>
      </c>
      <c r="H893" s="46" cm="1">
        <f t="array" ref="H893">SUM(IF((LEFT('2-1 采购订单物料明细表报表导出'!$K:$K,7)=H$1)*('2-1 采购订单物料明细表报表导出'!$D:$D=$A893),'2-1 采购订单物料明细表报表导出'!$H:$H,0))</f>
        <v>0</v>
      </c>
      <c r="I893" s="46" cm="1">
        <f t="array" ref="I893">SUM(IF((LEFT('2-1 采购订单物料明细表报表导出'!$K:$K,7)=I$1)*('2-1 采购订单物料明细表报表导出'!$D:$D=$A893),'2-1 采购订单物料明细表报表导出'!$H:$H,0))</f>
        <v>0</v>
      </c>
      <c r="J893" s="46" cm="1">
        <f t="array" ref="J893">SUM(IF((LEFT('2-1 采购订单物料明细表报表导出'!$K:$K,7)=J$1)*('2-1 采购订单物料明细表报表导出'!$D:$D=$A893),'2-1 采购订单物料明细表报表导出'!$H:$H,0))</f>
        <v>0</v>
      </c>
      <c r="K893" s="46" cm="1">
        <f t="array" ref="K893">SUM(IF((LEFT('2-1 采购订单物料明细表报表导出'!$K:$K,7)=K$1)*('2-1 采购订单物料明细表报表导出'!$D:$D=$A893),'2-1 采购订单物料明细表报表导出'!$H:$H,0))</f>
        <v>0</v>
      </c>
      <c r="L893" s="46" cm="1">
        <f t="array" ref="L893">SUM(IF((LEFT('2-1 采购订单物料明细表报表导出'!$K:$K,7)=L$1)*('2-1 采购订单物料明细表报表导出'!$D:$D=$A893),'2-1 采购订单物料明细表报表导出'!$H:$H,0))</f>
        <v>0</v>
      </c>
      <c r="M893" s="46" cm="1">
        <f t="array" ref="M893">SUM(IF((LEFT('2-1 采购订单物料明细表报表导出'!$K:$K,7)=M$1)*('2-1 采购订单物料明细表报表导出'!$D:$D=$A893),'2-1 采购订单物料明细表报表导出'!$H:$H,0))</f>
        <v>0</v>
      </c>
      <c r="N893" s="46" cm="1">
        <f t="array" ref="N893">SUM(IF((LEFT('2-1 采购订单物料明细表报表导出'!$K:$K,7)=N$1)*('2-1 采购订单物料明细表报表导出'!$D:$D=$A893),'2-1 采购订单物料明细表报表导出'!$H:$H,0))</f>
        <v>0</v>
      </c>
      <c r="O893" s="46" cm="1">
        <f t="array" ref="O893">SUM(IF((LEFT('2-1 采购订单物料明细表报表导出'!$K:$K,7)=O$1)*('2-1 采购订单物料明细表报表导出'!$D:$D=$A893),'2-1 采购订单物料明细表报表导出'!$H:$H,0))</f>
        <v>0</v>
      </c>
    </row>
    <row r="894" ht="16.5" spans="1:15">
      <c r="A894" s="38" t="s">
        <v>4293</v>
      </c>
      <c r="B894" s="50" t="s">
        <v>1613</v>
      </c>
      <c r="C894" s="51" t="s">
        <v>1614</v>
      </c>
      <c r="D894" s="46" cm="1">
        <f t="array" ref="D894">SUM(IF((LEFT('2-1 采购订单物料明细表报表导出'!$K:$K,7)=D$1)*('2-1 采购订单物料明细表报表导出'!$D:$D=$A894),'2-1 采购订单物料明细表报表导出'!$H:$H,0))</f>
        <v>0</v>
      </c>
      <c r="E894" s="46" cm="1">
        <f t="array" ref="E894">SUM(IF((LEFT('2-1 采购订单物料明细表报表导出'!$K:$K,7)=E$1)*('2-1 采购订单物料明细表报表导出'!$D:$D=$A894),'2-1 采购订单物料明细表报表导出'!$H:$H,0))</f>
        <v>0</v>
      </c>
      <c r="F894" s="46" cm="1">
        <f t="array" ref="F894">SUM(IF((LEFT('2-1 采购订单物料明细表报表导出'!$K:$K,7)=F$1)*('2-1 采购订单物料明细表报表导出'!$D:$D=$A894),'2-1 采购订单物料明细表报表导出'!$H:$H,0))</f>
        <v>0</v>
      </c>
      <c r="G894" s="46" cm="1">
        <f t="array" ref="G894">SUM(IF((LEFT('2-1 采购订单物料明细表报表导出'!$K:$K,7)=G$1)*('2-1 采购订单物料明细表报表导出'!$D:$D=$A894),'2-1 采购订单物料明细表报表导出'!$H:$H,0))</f>
        <v>0</v>
      </c>
      <c r="H894" s="46" cm="1">
        <f t="array" ref="H894">SUM(IF((LEFT('2-1 采购订单物料明细表报表导出'!$K:$K,7)=H$1)*('2-1 采购订单物料明细表报表导出'!$D:$D=$A894),'2-1 采购订单物料明细表报表导出'!$H:$H,0))</f>
        <v>0</v>
      </c>
      <c r="I894" s="46" cm="1">
        <f t="array" ref="I894">SUM(IF((LEFT('2-1 采购订单物料明细表报表导出'!$K:$K,7)=I$1)*('2-1 采购订单物料明细表报表导出'!$D:$D=$A894),'2-1 采购订单物料明细表报表导出'!$H:$H,0))</f>
        <v>0</v>
      </c>
      <c r="J894" s="46" cm="1">
        <f t="array" ref="J894">SUM(IF((LEFT('2-1 采购订单物料明细表报表导出'!$K:$K,7)=J$1)*('2-1 采购订单物料明细表报表导出'!$D:$D=$A894),'2-1 采购订单物料明细表报表导出'!$H:$H,0))</f>
        <v>0</v>
      </c>
      <c r="K894" s="46" cm="1">
        <f t="array" ref="K894">SUM(IF((LEFT('2-1 采购订单物料明细表报表导出'!$K:$K,7)=K$1)*('2-1 采购订单物料明细表报表导出'!$D:$D=$A894),'2-1 采购订单物料明细表报表导出'!$H:$H,0))</f>
        <v>0</v>
      </c>
      <c r="L894" s="46" cm="1">
        <f t="array" ref="L894">SUM(IF((LEFT('2-1 采购订单物料明细表报表导出'!$K:$K,7)=L$1)*('2-1 采购订单物料明细表报表导出'!$D:$D=$A894),'2-1 采购订单物料明细表报表导出'!$H:$H,0))</f>
        <v>0</v>
      </c>
      <c r="M894" s="46" cm="1">
        <f t="array" ref="M894">SUM(IF((LEFT('2-1 采购订单物料明细表报表导出'!$K:$K,7)=M$1)*('2-1 采购订单物料明细表报表导出'!$D:$D=$A894),'2-1 采购订单物料明细表报表导出'!$H:$H,0))</f>
        <v>0</v>
      </c>
      <c r="N894" s="46" cm="1">
        <f t="array" ref="N894">SUM(IF((LEFT('2-1 采购订单物料明细表报表导出'!$K:$K,7)=N$1)*('2-1 采购订单物料明细表报表导出'!$D:$D=$A894),'2-1 采购订单物料明细表报表导出'!$H:$H,0))</f>
        <v>0</v>
      </c>
      <c r="O894" s="46" cm="1">
        <f t="array" ref="O894">SUM(IF((LEFT('2-1 采购订单物料明细表报表导出'!$K:$K,7)=O$1)*('2-1 采购订单物料明细表报表导出'!$D:$D=$A894),'2-1 采购订单物料明细表报表导出'!$H:$H,0))</f>
        <v>0</v>
      </c>
    </row>
    <row r="895" ht="16.5" spans="1:15">
      <c r="A895" s="38" t="s">
        <v>4294</v>
      </c>
      <c r="B895" s="50" t="s">
        <v>1613</v>
      </c>
      <c r="C895" s="51" t="s">
        <v>1614</v>
      </c>
      <c r="D895" s="46" cm="1">
        <f t="array" ref="D895">SUM(IF((LEFT('2-1 采购订单物料明细表报表导出'!$K:$K,7)=D$1)*('2-1 采购订单物料明细表报表导出'!$D:$D=$A895),'2-1 采购订单物料明细表报表导出'!$H:$H,0))</f>
        <v>0</v>
      </c>
      <c r="E895" s="46" cm="1">
        <f t="array" ref="E895">SUM(IF((LEFT('2-1 采购订单物料明细表报表导出'!$K:$K,7)=E$1)*('2-1 采购订单物料明细表报表导出'!$D:$D=$A895),'2-1 采购订单物料明细表报表导出'!$H:$H,0))</f>
        <v>0</v>
      </c>
      <c r="F895" s="46" cm="1">
        <f t="array" ref="F895">SUM(IF((LEFT('2-1 采购订单物料明细表报表导出'!$K:$K,7)=F$1)*('2-1 采购订单物料明细表报表导出'!$D:$D=$A895),'2-1 采购订单物料明细表报表导出'!$H:$H,0))</f>
        <v>0</v>
      </c>
      <c r="G895" s="46" cm="1">
        <f t="array" ref="G895">SUM(IF((LEFT('2-1 采购订单物料明细表报表导出'!$K:$K,7)=G$1)*('2-1 采购订单物料明细表报表导出'!$D:$D=$A895),'2-1 采购订单物料明细表报表导出'!$H:$H,0))</f>
        <v>0</v>
      </c>
      <c r="H895" s="46" cm="1">
        <f t="array" ref="H895">SUM(IF((LEFT('2-1 采购订单物料明细表报表导出'!$K:$K,7)=H$1)*('2-1 采购订单物料明细表报表导出'!$D:$D=$A895),'2-1 采购订单物料明细表报表导出'!$H:$H,0))</f>
        <v>0</v>
      </c>
      <c r="I895" s="46" cm="1">
        <f t="array" ref="I895">SUM(IF((LEFT('2-1 采购订单物料明细表报表导出'!$K:$K,7)=I$1)*('2-1 采购订单物料明细表报表导出'!$D:$D=$A895),'2-1 采购订单物料明细表报表导出'!$H:$H,0))</f>
        <v>0</v>
      </c>
      <c r="J895" s="46" cm="1">
        <f t="array" ref="J895">SUM(IF((LEFT('2-1 采购订单物料明细表报表导出'!$K:$K,7)=J$1)*('2-1 采购订单物料明细表报表导出'!$D:$D=$A895),'2-1 采购订单物料明细表报表导出'!$H:$H,0))</f>
        <v>0</v>
      </c>
      <c r="K895" s="46" cm="1">
        <f t="array" ref="K895">SUM(IF((LEFT('2-1 采购订单物料明细表报表导出'!$K:$K,7)=K$1)*('2-1 采购订单物料明细表报表导出'!$D:$D=$A895),'2-1 采购订单物料明细表报表导出'!$H:$H,0))</f>
        <v>0</v>
      </c>
      <c r="L895" s="46" cm="1">
        <f t="array" ref="L895">SUM(IF((LEFT('2-1 采购订单物料明细表报表导出'!$K:$K,7)=L$1)*('2-1 采购订单物料明细表报表导出'!$D:$D=$A895),'2-1 采购订单物料明细表报表导出'!$H:$H,0))</f>
        <v>0</v>
      </c>
      <c r="M895" s="46" cm="1">
        <f t="array" ref="M895">SUM(IF((LEFT('2-1 采购订单物料明细表报表导出'!$K:$K,7)=M$1)*('2-1 采购订单物料明细表报表导出'!$D:$D=$A895),'2-1 采购订单物料明细表报表导出'!$H:$H,0))</f>
        <v>0</v>
      </c>
      <c r="N895" s="46" cm="1">
        <f t="array" ref="N895">SUM(IF((LEFT('2-1 采购订单物料明细表报表导出'!$K:$K,7)=N$1)*('2-1 采购订单物料明细表报表导出'!$D:$D=$A895),'2-1 采购订单物料明细表报表导出'!$H:$H,0))</f>
        <v>0</v>
      </c>
      <c r="O895" s="46" cm="1">
        <f t="array" ref="O895">SUM(IF((LEFT('2-1 采购订单物料明细表报表导出'!$K:$K,7)=O$1)*('2-1 采购订单物料明细表报表导出'!$D:$D=$A895),'2-1 采购订单物料明细表报表导出'!$H:$H,0))</f>
        <v>0</v>
      </c>
    </row>
    <row r="896" ht="16.5" spans="1:15">
      <c r="A896" s="38" t="s">
        <v>4295</v>
      </c>
      <c r="B896" s="50" t="s">
        <v>1613</v>
      </c>
      <c r="C896" s="51" t="s">
        <v>1614</v>
      </c>
      <c r="D896" s="46" cm="1">
        <f t="array" ref="D896">SUM(IF((LEFT('2-1 采购订单物料明细表报表导出'!$K:$K,7)=D$1)*('2-1 采购订单物料明细表报表导出'!$D:$D=$A896),'2-1 采购订单物料明细表报表导出'!$H:$H,0))</f>
        <v>0</v>
      </c>
      <c r="E896" s="46" cm="1">
        <f t="array" ref="E896">SUM(IF((LEFT('2-1 采购订单物料明细表报表导出'!$K:$K,7)=E$1)*('2-1 采购订单物料明细表报表导出'!$D:$D=$A896),'2-1 采购订单物料明细表报表导出'!$H:$H,0))</f>
        <v>0</v>
      </c>
      <c r="F896" s="46" cm="1">
        <f t="array" ref="F896">SUM(IF((LEFT('2-1 采购订单物料明细表报表导出'!$K:$K,7)=F$1)*('2-1 采购订单物料明细表报表导出'!$D:$D=$A896),'2-1 采购订单物料明细表报表导出'!$H:$H,0))</f>
        <v>0</v>
      </c>
      <c r="G896" s="46" cm="1">
        <f t="array" ref="G896">SUM(IF((LEFT('2-1 采购订单物料明细表报表导出'!$K:$K,7)=G$1)*('2-1 采购订单物料明细表报表导出'!$D:$D=$A896),'2-1 采购订单物料明细表报表导出'!$H:$H,0))</f>
        <v>0</v>
      </c>
      <c r="H896" s="46" cm="1">
        <f t="array" ref="H896">SUM(IF((LEFT('2-1 采购订单物料明细表报表导出'!$K:$K,7)=H$1)*('2-1 采购订单物料明细表报表导出'!$D:$D=$A896),'2-1 采购订单物料明细表报表导出'!$H:$H,0))</f>
        <v>0</v>
      </c>
      <c r="I896" s="46" cm="1">
        <f t="array" ref="I896">SUM(IF((LEFT('2-1 采购订单物料明细表报表导出'!$K:$K,7)=I$1)*('2-1 采购订单物料明细表报表导出'!$D:$D=$A896),'2-1 采购订单物料明细表报表导出'!$H:$H,0))</f>
        <v>0</v>
      </c>
      <c r="J896" s="46" cm="1">
        <f t="array" ref="J896">SUM(IF((LEFT('2-1 采购订单物料明细表报表导出'!$K:$K,7)=J$1)*('2-1 采购订单物料明细表报表导出'!$D:$D=$A896),'2-1 采购订单物料明细表报表导出'!$H:$H,0))</f>
        <v>0</v>
      </c>
      <c r="K896" s="46" cm="1">
        <f t="array" ref="K896">SUM(IF((LEFT('2-1 采购订单物料明细表报表导出'!$K:$K,7)=K$1)*('2-1 采购订单物料明细表报表导出'!$D:$D=$A896),'2-1 采购订单物料明细表报表导出'!$H:$H,0))</f>
        <v>0</v>
      </c>
      <c r="L896" s="46" cm="1">
        <f t="array" ref="L896">SUM(IF((LEFT('2-1 采购订单物料明细表报表导出'!$K:$K,7)=L$1)*('2-1 采购订单物料明细表报表导出'!$D:$D=$A896),'2-1 采购订单物料明细表报表导出'!$H:$H,0))</f>
        <v>0</v>
      </c>
      <c r="M896" s="46" cm="1">
        <f t="array" ref="M896">SUM(IF((LEFT('2-1 采购订单物料明细表报表导出'!$K:$K,7)=M$1)*('2-1 采购订单物料明细表报表导出'!$D:$D=$A896),'2-1 采购订单物料明细表报表导出'!$H:$H,0))</f>
        <v>0</v>
      </c>
      <c r="N896" s="46" cm="1">
        <f t="array" ref="N896">SUM(IF((LEFT('2-1 采购订单物料明细表报表导出'!$K:$K,7)=N$1)*('2-1 采购订单物料明细表报表导出'!$D:$D=$A896),'2-1 采购订单物料明细表报表导出'!$H:$H,0))</f>
        <v>0</v>
      </c>
      <c r="O896" s="46" cm="1">
        <f t="array" ref="O896">SUM(IF((LEFT('2-1 采购订单物料明细表报表导出'!$K:$K,7)=O$1)*('2-1 采购订单物料明细表报表导出'!$D:$D=$A896),'2-1 采购订单物料明细表报表导出'!$H:$H,0))</f>
        <v>0</v>
      </c>
    </row>
    <row r="897" ht="16.5" spans="1:15">
      <c r="A897" s="38" t="s">
        <v>4296</v>
      </c>
      <c r="B897" s="50" t="s">
        <v>1711</v>
      </c>
      <c r="C897" s="51" t="s">
        <v>3935</v>
      </c>
      <c r="D897" s="46" cm="1">
        <f t="array" ref="D897">SUM(IF((LEFT('2-1 采购订单物料明细表报表导出'!$K:$K,7)=D$1)*('2-1 采购订单物料明细表报表导出'!$D:$D=$A897),'2-1 采购订单物料明细表报表导出'!$H:$H,0))</f>
        <v>0</v>
      </c>
      <c r="E897" s="46" cm="1">
        <f t="array" ref="E897">SUM(IF((LEFT('2-1 采购订单物料明细表报表导出'!$K:$K,7)=E$1)*('2-1 采购订单物料明细表报表导出'!$D:$D=$A897),'2-1 采购订单物料明细表报表导出'!$H:$H,0))</f>
        <v>0</v>
      </c>
      <c r="F897" s="46" cm="1">
        <f t="array" ref="F897">SUM(IF((LEFT('2-1 采购订单物料明细表报表导出'!$K:$K,7)=F$1)*('2-1 采购订单物料明细表报表导出'!$D:$D=$A897),'2-1 采购订单物料明细表报表导出'!$H:$H,0))</f>
        <v>0</v>
      </c>
      <c r="G897" s="46" cm="1">
        <f t="array" ref="G897">SUM(IF((LEFT('2-1 采购订单物料明细表报表导出'!$K:$K,7)=G$1)*('2-1 采购订单物料明细表报表导出'!$D:$D=$A897),'2-1 采购订单物料明细表报表导出'!$H:$H,0))</f>
        <v>0</v>
      </c>
      <c r="H897" s="46" cm="1">
        <f t="array" ref="H897">SUM(IF((LEFT('2-1 采购订单物料明细表报表导出'!$K:$K,7)=H$1)*('2-1 采购订单物料明细表报表导出'!$D:$D=$A897),'2-1 采购订单物料明细表报表导出'!$H:$H,0))</f>
        <v>0</v>
      </c>
      <c r="I897" s="46" cm="1">
        <f t="array" ref="I897">SUM(IF((LEFT('2-1 采购订单物料明细表报表导出'!$K:$K,7)=I$1)*('2-1 采购订单物料明细表报表导出'!$D:$D=$A897),'2-1 采购订单物料明细表报表导出'!$H:$H,0))</f>
        <v>0</v>
      </c>
      <c r="J897" s="46" cm="1">
        <f t="array" ref="J897">SUM(IF((LEFT('2-1 采购订单物料明细表报表导出'!$K:$K,7)=J$1)*('2-1 采购订单物料明细表报表导出'!$D:$D=$A897),'2-1 采购订单物料明细表报表导出'!$H:$H,0))</f>
        <v>0</v>
      </c>
      <c r="K897" s="46" cm="1">
        <f t="array" ref="K897">SUM(IF((LEFT('2-1 采购订单物料明细表报表导出'!$K:$K,7)=K$1)*('2-1 采购订单物料明细表报表导出'!$D:$D=$A897),'2-1 采购订单物料明细表报表导出'!$H:$H,0))</f>
        <v>0</v>
      </c>
      <c r="L897" s="46" cm="1">
        <f t="array" ref="L897">SUM(IF((LEFT('2-1 采购订单物料明细表报表导出'!$K:$K,7)=L$1)*('2-1 采购订单物料明细表报表导出'!$D:$D=$A897),'2-1 采购订单物料明细表报表导出'!$H:$H,0))</f>
        <v>0</v>
      </c>
      <c r="M897" s="46" cm="1">
        <f t="array" ref="M897">SUM(IF((LEFT('2-1 采购订单物料明细表报表导出'!$K:$K,7)=M$1)*('2-1 采购订单物料明细表报表导出'!$D:$D=$A897),'2-1 采购订单物料明细表报表导出'!$H:$H,0))</f>
        <v>0</v>
      </c>
      <c r="N897" s="46" cm="1">
        <f t="array" ref="N897">SUM(IF((LEFT('2-1 采购订单物料明细表报表导出'!$K:$K,7)=N$1)*('2-1 采购订单物料明细表报表导出'!$D:$D=$A897),'2-1 采购订单物料明细表报表导出'!$H:$H,0))</f>
        <v>0</v>
      </c>
      <c r="O897" s="46" cm="1">
        <f t="array" ref="O897">SUM(IF((LEFT('2-1 采购订单物料明细表报表导出'!$K:$K,7)=O$1)*('2-1 采购订单物料明细表报表导出'!$D:$D=$A897),'2-1 采购订单物料明细表报表导出'!$H:$H,0))</f>
        <v>0</v>
      </c>
    </row>
    <row r="898" ht="16.5" spans="1:15">
      <c r="A898" s="38" t="s">
        <v>4297</v>
      </c>
      <c r="B898" s="50" t="s">
        <v>1711</v>
      </c>
      <c r="C898" s="51" t="s">
        <v>3935</v>
      </c>
      <c r="D898" s="46" cm="1">
        <f t="array" ref="D898">SUM(IF((LEFT('2-1 采购订单物料明细表报表导出'!$K:$K,7)=D$1)*('2-1 采购订单物料明细表报表导出'!$D:$D=$A898),'2-1 采购订单物料明细表报表导出'!$H:$H,0))</f>
        <v>0</v>
      </c>
      <c r="E898" s="46" cm="1">
        <f t="array" ref="E898">SUM(IF((LEFT('2-1 采购订单物料明细表报表导出'!$K:$K,7)=E$1)*('2-1 采购订单物料明细表报表导出'!$D:$D=$A898),'2-1 采购订单物料明细表报表导出'!$H:$H,0))</f>
        <v>0</v>
      </c>
      <c r="F898" s="46" cm="1">
        <f t="array" ref="F898">SUM(IF((LEFT('2-1 采购订单物料明细表报表导出'!$K:$K,7)=F$1)*('2-1 采购订单物料明细表报表导出'!$D:$D=$A898),'2-1 采购订单物料明细表报表导出'!$H:$H,0))</f>
        <v>0</v>
      </c>
      <c r="G898" s="46" cm="1">
        <f t="array" ref="G898">SUM(IF((LEFT('2-1 采购订单物料明细表报表导出'!$K:$K,7)=G$1)*('2-1 采购订单物料明细表报表导出'!$D:$D=$A898),'2-1 采购订单物料明细表报表导出'!$H:$H,0))</f>
        <v>0</v>
      </c>
      <c r="H898" s="46" cm="1">
        <f t="array" ref="H898">SUM(IF((LEFT('2-1 采购订单物料明细表报表导出'!$K:$K,7)=H$1)*('2-1 采购订单物料明细表报表导出'!$D:$D=$A898),'2-1 采购订单物料明细表报表导出'!$H:$H,0))</f>
        <v>0</v>
      </c>
      <c r="I898" s="46" cm="1">
        <f t="array" ref="I898">SUM(IF((LEFT('2-1 采购订单物料明细表报表导出'!$K:$K,7)=I$1)*('2-1 采购订单物料明细表报表导出'!$D:$D=$A898),'2-1 采购订单物料明细表报表导出'!$H:$H,0))</f>
        <v>0</v>
      </c>
      <c r="J898" s="46" cm="1">
        <f t="array" ref="J898">SUM(IF((LEFT('2-1 采购订单物料明细表报表导出'!$K:$K,7)=J$1)*('2-1 采购订单物料明细表报表导出'!$D:$D=$A898),'2-1 采购订单物料明细表报表导出'!$H:$H,0))</f>
        <v>0</v>
      </c>
      <c r="K898" s="46" cm="1">
        <f t="array" ref="K898">SUM(IF((LEFT('2-1 采购订单物料明细表报表导出'!$K:$K,7)=K$1)*('2-1 采购订单物料明细表报表导出'!$D:$D=$A898),'2-1 采购订单物料明细表报表导出'!$H:$H,0))</f>
        <v>0</v>
      </c>
      <c r="L898" s="46" cm="1">
        <f t="array" ref="L898">SUM(IF((LEFT('2-1 采购订单物料明细表报表导出'!$K:$K,7)=L$1)*('2-1 采购订单物料明细表报表导出'!$D:$D=$A898),'2-1 采购订单物料明细表报表导出'!$H:$H,0))</f>
        <v>0</v>
      </c>
      <c r="M898" s="46" cm="1">
        <f t="array" ref="M898">SUM(IF((LEFT('2-1 采购订单物料明细表报表导出'!$K:$K,7)=M$1)*('2-1 采购订单物料明细表报表导出'!$D:$D=$A898),'2-1 采购订单物料明细表报表导出'!$H:$H,0))</f>
        <v>0</v>
      </c>
      <c r="N898" s="46" cm="1">
        <f t="array" ref="N898">SUM(IF((LEFT('2-1 采购订单物料明细表报表导出'!$K:$K,7)=N$1)*('2-1 采购订单物料明细表报表导出'!$D:$D=$A898),'2-1 采购订单物料明细表报表导出'!$H:$H,0))</f>
        <v>0</v>
      </c>
      <c r="O898" s="46" cm="1">
        <f t="array" ref="O898">SUM(IF((LEFT('2-1 采购订单物料明细表报表导出'!$K:$K,7)=O$1)*('2-1 采购订单物料明细表报表导出'!$D:$D=$A898),'2-1 采购订单物料明细表报表导出'!$H:$H,0))</f>
        <v>0</v>
      </c>
    </row>
    <row r="899" ht="16.5" spans="1:15">
      <c r="A899" s="38" t="s">
        <v>4298</v>
      </c>
      <c r="B899" s="50" t="s">
        <v>1711</v>
      </c>
      <c r="C899" s="51" t="s">
        <v>3935</v>
      </c>
      <c r="D899" s="46" cm="1">
        <f t="array" ref="D899">SUM(IF((LEFT('2-1 采购订单物料明细表报表导出'!$K:$K,7)=D$1)*('2-1 采购订单物料明细表报表导出'!$D:$D=$A899),'2-1 采购订单物料明细表报表导出'!$H:$H,0))</f>
        <v>0</v>
      </c>
      <c r="E899" s="46" cm="1">
        <f t="array" ref="E899">SUM(IF((LEFT('2-1 采购订单物料明细表报表导出'!$K:$K,7)=E$1)*('2-1 采购订单物料明细表报表导出'!$D:$D=$A899),'2-1 采购订单物料明细表报表导出'!$H:$H,0))</f>
        <v>0</v>
      </c>
      <c r="F899" s="46" cm="1">
        <f t="array" ref="F899">SUM(IF((LEFT('2-1 采购订单物料明细表报表导出'!$K:$K,7)=F$1)*('2-1 采购订单物料明细表报表导出'!$D:$D=$A899),'2-1 采购订单物料明细表报表导出'!$H:$H,0))</f>
        <v>0</v>
      </c>
      <c r="G899" s="46" cm="1">
        <f t="array" ref="G899">SUM(IF((LEFT('2-1 采购订单物料明细表报表导出'!$K:$K,7)=G$1)*('2-1 采购订单物料明细表报表导出'!$D:$D=$A899),'2-1 采购订单物料明细表报表导出'!$H:$H,0))</f>
        <v>0</v>
      </c>
      <c r="H899" s="46" cm="1">
        <f t="array" ref="H899">SUM(IF((LEFT('2-1 采购订单物料明细表报表导出'!$K:$K,7)=H$1)*('2-1 采购订单物料明细表报表导出'!$D:$D=$A899),'2-1 采购订单物料明细表报表导出'!$H:$H,0))</f>
        <v>0</v>
      </c>
      <c r="I899" s="46" cm="1">
        <f t="array" ref="I899">SUM(IF((LEFT('2-1 采购订单物料明细表报表导出'!$K:$K,7)=I$1)*('2-1 采购订单物料明细表报表导出'!$D:$D=$A899),'2-1 采购订单物料明细表报表导出'!$H:$H,0))</f>
        <v>0</v>
      </c>
      <c r="J899" s="46" cm="1">
        <f t="array" ref="J899">SUM(IF((LEFT('2-1 采购订单物料明细表报表导出'!$K:$K,7)=J$1)*('2-1 采购订单物料明细表报表导出'!$D:$D=$A899),'2-1 采购订单物料明细表报表导出'!$H:$H,0))</f>
        <v>0</v>
      </c>
      <c r="K899" s="46" cm="1">
        <f t="array" ref="K899">SUM(IF((LEFT('2-1 采购订单物料明细表报表导出'!$K:$K,7)=K$1)*('2-1 采购订单物料明细表报表导出'!$D:$D=$A899),'2-1 采购订单物料明细表报表导出'!$H:$H,0))</f>
        <v>0</v>
      </c>
      <c r="L899" s="46" cm="1">
        <f t="array" ref="L899">SUM(IF((LEFT('2-1 采购订单物料明细表报表导出'!$K:$K,7)=L$1)*('2-1 采购订单物料明细表报表导出'!$D:$D=$A899),'2-1 采购订单物料明细表报表导出'!$H:$H,0))</f>
        <v>0</v>
      </c>
      <c r="M899" s="46" cm="1">
        <f t="array" ref="M899">SUM(IF((LEFT('2-1 采购订单物料明细表报表导出'!$K:$K,7)=M$1)*('2-1 采购订单物料明细表报表导出'!$D:$D=$A899),'2-1 采购订单物料明细表报表导出'!$H:$H,0))</f>
        <v>0</v>
      </c>
      <c r="N899" s="46" cm="1">
        <f t="array" ref="N899">SUM(IF((LEFT('2-1 采购订单物料明细表报表导出'!$K:$K,7)=N$1)*('2-1 采购订单物料明细表报表导出'!$D:$D=$A899),'2-1 采购订单物料明细表报表导出'!$H:$H,0))</f>
        <v>0</v>
      </c>
      <c r="O899" s="46" cm="1">
        <f t="array" ref="O899">SUM(IF((LEFT('2-1 采购订单物料明细表报表导出'!$K:$K,7)=O$1)*('2-1 采购订单物料明细表报表导出'!$D:$D=$A899),'2-1 采购订单物料明细表报表导出'!$H:$H,0))</f>
        <v>0</v>
      </c>
    </row>
    <row r="900" ht="16.5" spans="1:15">
      <c r="A900" s="38" t="s">
        <v>4299</v>
      </c>
      <c r="B900" s="50" t="s">
        <v>1711</v>
      </c>
      <c r="C900" s="51" t="s">
        <v>3935</v>
      </c>
      <c r="D900" s="46" cm="1">
        <f t="array" ref="D900">SUM(IF((LEFT('2-1 采购订单物料明细表报表导出'!$K:$K,7)=D$1)*('2-1 采购订单物料明细表报表导出'!$D:$D=$A900),'2-1 采购订单物料明细表报表导出'!$H:$H,0))</f>
        <v>0</v>
      </c>
      <c r="E900" s="46" cm="1">
        <f t="array" ref="E900">SUM(IF((LEFT('2-1 采购订单物料明细表报表导出'!$K:$K,7)=E$1)*('2-1 采购订单物料明细表报表导出'!$D:$D=$A900),'2-1 采购订单物料明细表报表导出'!$H:$H,0))</f>
        <v>0</v>
      </c>
      <c r="F900" s="46" cm="1">
        <f t="array" ref="F900">SUM(IF((LEFT('2-1 采购订单物料明细表报表导出'!$K:$K,7)=F$1)*('2-1 采购订单物料明细表报表导出'!$D:$D=$A900),'2-1 采购订单物料明细表报表导出'!$H:$H,0))</f>
        <v>0</v>
      </c>
      <c r="G900" s="46" cm="1">
        <f t="array" ref="G900">SUM(IF((LEFT('2-1 采购订单物料明细表报表导出'!$K:$K,7)=G$1)*('2-1 采购订单物料明细表报表导出'!$D:$D=$A900),'2-1 采购订单物料明细表报表导出'!$H:$H,0))</f>
        <v>0</v>
      </c>
      <c r="H900" s="46" cm="1">
        <f t="array" ref="H900">SUM(IF((LEFT('2-1 采购订单物料明细表报表导出'!$K:$K,7)=H$1)*('2-1 采购订单物料明细表报表导出'!$D:$D=$A900),'2-1 采购订单物料明细表报表导出'!$H:$H,0))</f>
        <v>0</v>
      </c>
      <c r="I900" s="46" cm="1">
        <f t="array" ref="I900">SUM(IF((LEFT('2-1 采购订单物料明细表报表导出'!$K:$K,7)=I$1)*('2-1 采购订单物料明细表报表导出'!$D:$D=$A900),'2-1 采购订单物料明细表报表导出'!$H:$H,0))</f>
        <v>0</v>
      </c>
      <c r="J900" s="46" cm="1">
        <f t="array" ref="J900">SUM(IF((LEFT('2-1 采购订单物料明细表报表导出'!$K:$K,7)=J$1)*('2-1 采购订单物料明细表报表导出'!$D:$D=$A900),'2-1 采购订单物料明细表报表导出'!$H:$H,0))</f>
        <v>0</v>
      </c>
      <c r="K900" s="46" cm="1">
        <f t="array" ref="K900">SUM(IF((LEFT('2-1 采购订单物料明细表报表导出'!$K:$K,7)=K$1)*('2-1 采购订单物料明细表报表导出'!$D:$D=$A900),'2-1 采购订单物料明细表报表导出'!$H:$H,0))</f>
        <v>0</v>
      </c>
      <c r="L900" s="46" cm="1">
        <f t="array" ref="L900">SUM(IF((LEFT('2-1 采购订单物料明细表报表导出'!$K:$K,7)=L$1)*('2-1 采购订单物料明细表报表导出'!$D:$D=$A900),'2-1 采购订单物料明细表报表导出'!$H:$H,0))</f>
        <v>0</v>
      </c>
      <c r="M900" s="46" cm="1">
        <f t="array" ref="M900">SUM(IF((LEFT('2-1 采购订单物料明细表报表导出'!$K:$K,7)=M$1)*('2-1 采购订单物料明细表报表导出'!$D:$D=$A900),'2-1 采购订单物料明细表报表导出'!$H:$H,0))</f>
        <v>0</v>
      </c>
      <c r="N900" s="46" cm="1">
        <f t="array" ref="N900">SUM(IF((LEFT('2-1 采购订单物料明细表报表导出'!$K:$K,7)=N$1)*('2-1 采购订单物料明细表报表导出'!$D:$D=$A900),'2-1 采购订单物料明细表报表导出'!$H:$H,0))</f>
        <v>0</v>
      </c>
      <c r="O900" s="46" cm="1">
        <f t="array" ref="O900">SUM(IF((LEFT('2-1 采购订单物料明细表报表导出'!$K:$K,7)=O$1)*('2-1 采购订单物料明细表报表导出'!$D:$D=$A900),'2-1 采购订单物料明细表报表导出'!$H:$H,0))</f>
        <v>0</v>
      </c>
    </row>
    <row r="901" ht="16.5" spans="1:15">
      <c r="A901" s="38" t="s">
        <v>4300</v>
      </c>
      <c r="B901" s="50" t="s">
        <v>1711</v>
      </c>
      <c r="C901" s="51" t="s">
        <v>3935</v>
      </c>
      <c r="D901" s="46" cm="1">
        <f t="array" ref="D901">SUM(IF((LEFT('2-1 采购订单物料明细表报表导出'!$K:$K,7)=D$1)*('2-1 采购订单物料明细表报表导出'!$D:$D=$A901),'2-1 采购订单物料明细表报表导出'!$H:$H,0))</f>
        <v>0</v>
      </c>
      <c r="E901" s="46" cm="1">
        <f t="array" ref="E901">SUM(IF((LEFT('2-1 采购订单物料明细表报表导出'!$K:$K,7)=E$1)*('2-1 采购订单物料明细表报表导出'!$D:$D=$A901),'2-1 采购订单物料明细表报表导出'!$H:$H,0))</f>
        <v>0</v>
      </c>
      <c r="F901" s="46" cm="1">
        <f t="array" ref="F901">SUM(IF((LEFT('2-1 采购订单物料明细表报表导出'!$K:$K,7)=F$1)*('2-1 采购订单物料明细表报表导出'!$D:$D=$A901),'2-1 采购订单物料明细表报表导出'!$H:$H,0))</f>
        <v>0</v>
      </c>
      <c r="G901" s="46" cm="1">
        <f t="array" ref="G901">SUM(IF((LEFT('2-1 采购订单物料明细表报表导出'!$K:$K,7)=G$1)*('2-1 采购订单物料明细表报表导出'!$D:$D=$A901),'2-1 采购订单物料明细表报表导出'!$H:$H,0))</f>
        <v>0</v>
      </c>
      <c r="H901" s="46" cm="1">
        <f t="array" ref="H901">SUM(IF((LEFT('2-1 采购订单物料明细表报表导出'!$K:$K,7)=H$1)*('2-1 采购订单物料明细表报表导出'!$D:$D=$A901),'2-1 采购订单物料明细表报表导出'!$H:$H,0))</f>
        <v>0</v>
      </c>
      <c r="I901" s="46" cm="1">
        <f t="array" ref="I901">SUM(IF((LEFT('2-1 采购订单物料明细表报表导出'!$K:$K,7)=I$1)*('2-1 采购订单物料明细表报表导出'!$D:$D=$A901),'2-1 采购订单物料明细表报表导出'!$H:$H,0))</f>
        <v>0</v>
      </c>
      <c r="J901" s="46" cm="1">
        <f t="array" ref="J901">SUM(IF((LEFT('2-1 采购订单物料明细表报表导出'!$K:$K,7)=J$1)*('2-1 采购订单物料明细表报表导出'!$D:$D=$A901),'2-1 采购订单物料明细表报表导出'!$H:$H,0))</f>
        <v>0</v>
      </c>
      <c r="K901" s="46" cm="1">
        <f t="array" ref="K901">SUM(IF((LEFT('2-1 采购订单物料明细表报表导出'!$K:$K,7)=K$1)*('2-1 采购订单物料明细表报表导出'!$D:$D=$A901),'2-1 采购订单物料明细表报表导出'!$H:$H,0))</f>
        <v>0</v>
      </c>
      <c r="L901" s="46" cm="1">
        <f t="array" ref="L901">SUM(IF((LEFT('2-1 采购订单物料明细表报表导出'!$K:$K,7)=L$1)*('2-1 采购订单物料明细表报表导出'!$D:$D=$A901),'2-1 采购订单物料明细表报表导出'!$H:$H,0))</f>
        <v>0</v>
      </c>
      <c r="M901" s="46" cm="1">
        <f t="array" ref="M901">SUM(IF((LEFT('2-1 采购订单物料明细表报表导出'!$K:$K,7)=M$1)*('2-1 采购订单物料明细表报表导出'!$D:$D=$A901),'2-1 采购订单物料明细表报表导出'!$H:$H,0))</f>
        <v>0</v>
      </c>
      <c r="N901" s="46" cm="1">
        <f t="array" ref="N901">SUM(IF((LEFT('2-1 采购订单物料明细表报表导出'!$K:$K,7)=N$1)*('2-1 采购订单物料明细表报表导出'!$D:$D=$A901),'2-1 采购订单物料明细表报表导出'!$H:$H,0))</f>
        <v>0</v>
      </c>
      <c r="O901" s="46" cm="1">
        <f t="array" ref="O901">SUM(IF((LEFT('2-1 采购订单物料明细表报表导出'!$K:$K,7)=O$1)*('2-1 采购订单物料明细表报表导出'!$D:$D=$A901),'2-1 采购订单物料明细表报表导出'!$H:$H,0))</f>
        <v>0</v>
      </c>
    </row>
    <row r="902" ht="16.5" spans="1:15">
      <c r="A902" s="38" t="s">
        <v>4301</v>
      </c>
      <c r="B902" s="50" t="s">
        <v>1711</v>
      </c>
      <c r="C902" s="51" t="s">
        <v>3935</v>
      </c>
      <c r="D902" s="46" cm="1">
        <f t="array" ref="D902">SUM(IF((LEFT('2-1 采购订单物料明细表报表导出'!$K:$K,7)=D$1)*('2-1 采购订单物料明细表报表导出'!$D:$D=$A902),'2-1 采购订单物料明细表报表导出'!$H:$H,0))</f>
        <v>0</v>
      </c>
      <c r="E902" s="46" cm="1">
        <f t="array" ref="E902">SUM(IF((LEFT('2-1 采购订单物料明细表报表导出'!$K:$K,7)=E$1)*('2-1 采购订单物料明细表报表导出'!$D:$D=$A902),'2-1 采购订单物料明细表报表导出'!$H:$H,0))</f>
        <v>0</v>
      </c>
      <c r="F902" s="46" cm="1">
        <f t="array" ref="F902">SUM(IF((LEFT('2-1 采购订单物料明细表报表导出'!$K:$K,7)=F$1)*('2-1 采购订单物料明细表报表导出'!$D:$D=$A902),'2-1 采购订单物料明细表报表导出'!$H:$H,0))</f>
        <v>0</v>
      </c>
      <c r="G902" s="46" cm="1">
        <f t="array" ref="G902">SUM(IF((LEFT('2-1 采购订单物料明细表报表导出'!$K:$K,7)=G$1)*('2-1 采购订单物料明细表报表导出'!$D:$D=$A902),'2-1 采购订单物料明细表报表导出'!$H:$H,0))</f>
        <v>0</v>
      </c>
      <c r="H902" s="46" cm="1">
        <f t="array" ref="H902">SUM(IF((LEFT('2-1 采购订单物料明细表报表导出'!$K:$K,7)=H$1)*('2-1 采购订单物料明细表报表导出'!$D:$D=$A902),'2-1 采购订单物料明细表报表导出'!$H:$H,0))</f>
        <v>0</v>
      </c>
      <c r="I902" s="46" cm="1">
        <f t="array" ref="I902">SUM(IF((LEFT('2-1 采购订单物料明细表报表导出'!$K:$K,7)=I$1)*('2-1 采购订单物料明细表报表导出'!$D:$D=$A902),'2-1 采购订单物料明细表报表导出'!$H:$H,0))</f>
        <v>0</v>
      </c>
      <c r="J902" s="46" cm="1">
        <f t="array" ref="J902">SUM(IF((LEFT('2-1 采购订单物料明细表报表导出'!$K:$K,7)=J$1)*('2-1 采购订单物料明细表报表导出'!$D:$D=$A902),'2-1 采购订单物料明细表报表导出'!$H:$H,0))</f>
        <v>0</v>
      </c>
      <c r="K902" s="46" cm="1">
        <f t="array" ref="K902">SUM(IF((LEFT('2-1 采购订单物料明细表报表导出'!$K:$K,7)=K$1)*('2-1 采购订单物料明细表报表导出'!$D:$D=$A902),'2-1 采购订单物料明细表报表导出'!$H:$H,0))</f>
        <v>0</v>
      </c>
      <c r="L902" s="46" cm="1">
        <f t="array" ref="L902">SUM(IF((LEFT('2-1 采购订单物料明细表报表导出'!$K:$K,7)=L$1)*('2-1 采购订单物料明细表报表导出'!$D:$D=$A902),'2-1 采购订单物料明细表报表导出'!$H:$H,0))</f>
        <v>0</v>
      </c>
      <c r="M902" s="46" cm="1">
        <f t="array" ref="M902">SUM(IF((LEFT('2-1 采购订单物料明细表报表导出'!$K:$K,7)=M$1)*('2-1 采购订单物料明细表报表导出'!$D:$D=$A902),'2-1 采购订单物料明细表报表导出'!$H:$H,0))</f>
        <v>0</v>
      </c>
      <c r="N902" s="46" cm="1">
        <f t="array" ref="N902">SUM(IF((LEFT('2-1 采购订单物料明细表报表导出'!$K:$K,7)=N$1)*('2-1 采购订单物料明细表报表导出'!$D:$D=$A902),'2-1 采购订单物料明细表报表导出'!$H:$H,0))</f>
        <v>0</v>
      </c>
      <c r="O902" s="46" cm="1">
        <f t="array" ref="O902">SUM(IF((LEFT('2-1 采购订单物料明细表报表导出'!$K:$K,7)=O$1)*('2-1 采购订单物料明细表报表导出'!$D:$D=$A902),'2-1 采购订单物料明细表报表导出'!$H:$H,0))</f>
        <v>0</v>
      </c>
    </row>
    <row r="903" ht="16.5" spans="1:15">
      <c r="A903" s="38" t="s">
        <v>4302</v>
      </c>
      <c r="B903" s="50" t="s">
        <v>1711</v>
      </c>
      <c r="C903" s="51" t="s">
        <v>3935</v>
      </c>
      <c r="D903" s="46" cm="1">
        <f t="array" ref="D903">SUM(IF((LEFT('2-1 采购订单物料明细表报表导出'!$K:$K,7)=D$1)*('2-1 采购订单物料明细表报表导出'!$D:$D=$A903),'2-1 采购订单物料明细表报表导出'!$H:$H,0))</f>
        <v>0</v>
      </c>
      <c r="E903" s="46" cm="1">
        <f t="array" ref="E903">SUM(IF((LEFT('2-1 采购订单物料明细表报表导出'!$K:$K,7)=E$1)*('2-1 采购订单物料明细表报表导出'!$D:$D=$A903),'2-1 采购订单物料明细表报表导出'!$H:$H,0))</f>
        <v>0</v>
      </c>
      <c r="F903" s="46" cm="1">
        <f t="array" ref="F903">SUM(IF((LEFT('2-1 采购订单物料明细表报表导出'!$K:$K,7)=F$1)*('2-1 采购订单物料明细表报表导出'!$D:$D=$A903),'2-1 采购订单物料明细表报表导出'!$H:$H,0))</f>
        <v>0</v>
      </c>
      <c r="G903" s="46" cm="1">
        <f t="array" ref="G903">SUM(IF((LEFT('2-1 采购订单物料明细表报表导出'!$K:$K,7)=G$1)*('2-1 采购订单物料明细表报表导出'!$D:$D=$A903),'2-1 采购订单物料明细表报表导出'!$H:$H,0))</f>
        <v>0</v>
      </c>
      <c r="H903" s="46" cm="1">
        <f t="array" ref="H903">SUM(IF((LEFT('2-1 采购订单物料明细表报表导出'!$K:$K,7)=H$1)*('2-1 采购订单物料明细表报表导出'!$D:$D=$A903),'2-1 采购订单物料明细表报表导出'!$H:$H,0))</f>
        <v>0</v>
      </c>
      <c r="I903" s="46" cm="1">
        <f t="array" ref="I903">SUM(IF((LEFT('2-1 采购订单物料明细表报表导出'!$K:$K,7)=I$1)*('2-1 采购订单物料明细表报表导出'!$D:$D=$A903),'2-1 采购订单物料明细表报表导出'!$H:$H,0))</f>
        <v>0</v>
      </c>
      <c r="J903" s="46" cm="1">
        <f t="array" ref="J903">SUM(IF((LEFT('2-1 采购订单物料明细表报表导出'!$K:$K,7)=J$1)*('2-1 采购订单物料明细表报表导出'!$D:$D=$A903),'2-1 采购订单物料明细表报表导出'!$H:$H,0))</f>
        <v>0</v>
      </c>
      <c r="K903" s="46" cm="1">
        <f t="array" ref="K903">SUM(IF((LEFT('2-1 采购订单物料明细表报表导出'!$K:$K,7)=K$1)*('2-1 采购订单物料明细表报表导出'!$D:$D=$A903),'2-1 采购订单物料明细表报表导出'!$H:$H,0))</f>
        <v>0</v>
      </c>
      <c r="L903" s="46" cm="1">
        <f t="array" ref="L903">SUM(IF((LEFT('2-1 采购订单物料明细表报表导出'!$K:$K,7)=L$1)*('2-1 采购订单物料明细表报表导出'!$D:$D=$A903),'2-1 采购订单物料明细表报表导出'!$H:$H,0))</f>
        <v>0</v>
      </c>
      <c r="M903" s="46" cm="1">
        <f t="array" ref="M903">SUM(IF((LEFT('2-1 采购订单物料明细表报表导出'!$K:$K,7)=M$1)*('2-1 采购订单物料明细表报表导出'!$D:$D=$A903),'2-1 采购订单物料明细表报表导出'!$H:$H,0))</f>
        <v>0</v>
      </c>
      <c r="N903" s="46" cm="1">
        <f t="array" ref="N903">SUM(IF((LEFT('2-1 采购订单物料明细表报表导出'!$K:$K,7)=N$1)*('2-1 采购订单物料明细表报表导出'!$D:$D=$A903),'2-1 采购订单物料明细表报表导出'!$H:$H,0))</f>
        <v>0</v>
      </c>
      <c r="O903" s="46" cm="1">
        <f t="array" ref="O903">SUM(IF((LEFT('2-1 采购订单物料明细表报表导出'!$K:$K,7)=O$1)*('2-1 采购订单物料明细表报表导出'!$D:$D=$A903),'2-1 采购订单物料明细表报表导出'!$H:$H,0))</f>
        <v>0</v>
      </c>
    </row>
    <row r="904" ht="16.5" spans="1:15">
      <c r="A904" s="38" t="s">
        <v>4303</v>
      </c>
      <c r="B904" s="50" t="s">
        <v>1711</v>
      </c>
      <c r="C904" s="51" t="s">
        <v>3935</v>
      </c>
      <c r="D904" s="46" cm="1">
        <f t="array" ref="D904">SUM(IF((LEFT('2-1 采购订单物料明细表报表导出'!$K:$K,7)=D$1)*('2-1 采购订单物料明细表报表导出'!$D:$D=$A904),'2-1 采购订单物料明细表报表导出'!$H:$H,0))</f>
        <v>0</v>
      </c>
      <c r="E904" s="46" cm="1">
        <f t="array" ref="E904">SUM(IF((LEFT('2-1 采购订单物料明细表报表导出'!$K:$K,7)=E$1)*('2-1 采购订单物料明细表报表导出'!$D:$D=$A904),'2-1 采购订单物料明细表报表导出'!$H:$H,0))</f>
        <v>0</v>
      </c>
      <c r="F904" s="46" cm="1">
        <f t="array" ref="F904">SUM(IF((LEFT('2-1 采购订单物料明细表报表导出'!$K:$K,7)=F$1)*('2-1 采购订单物料明细表报表导出'!$D:$D=$A904),'2-1 采购订单物料明细表报表导出'!$H:$H,0))</f>
        <v>0</v>
      </c>
      <c r="G904" s="46" cm="1">
        <f t="array" ref="G904">SUM(IF((LEFT('2-1 采购订单物料明细表报表导出'!$K:$K,7)=G$1)*('2-1 采购订单物料明细表报表导出'!$D:$D=$A904),'2-1 采购订单物料明细表报表导出'!$H:$H,0))</f>
        <v>0</v>
      </c>
      <c r="H904" s="46" cm="1">
        <f t="array" ref="H904">SUM(IF((LEFT('2-1 采购订单物料明细表报表导出'!$K:$K,7)=H$1)*('2-1 采购订单物料明细表报表导出'!$D:$D=$A904),'2-1 采购订单物料明细表报表导出'!$H:$H,0))</f>
        <v>0</v>
      </c>
      <c r="I904" s="46" cm="1">
        <f t="array" ref="I904">SUM(IF((LEFT('2-1 采购订单物料明细表报表导出'!$K:$K,7)=I$1)*('2-1 采购订单物料明细表报表导出'!$D:$D=$A904),'2-1 采购订单物料明细表报表导出'!$H:$H,0))</f>
        <v>0</v>
      </c>
      <c r="J904" s="46" cm="1">
        <f t="array" ref="J904">SUM(IF((LEFT('2-1 采购订单物料明细表报表导出'!$K:$K,7)=J$1)*('2-1 采购订单物料明细表报表导出'!$D:$D=$A904),'2-1 采购订单物料明细表报表导出'!$H:$H,0))</f>
        <v>0</v>
      </c>
      <c r="K904" s="46" cm="1">
        <f t="array" ref="K904">SUM(IF((LEFT('2-1 采购订单物料明细表报表导出'!$K:$K,7)=K$1)*('2-1 采购订单物料明细表报表导出'!$D:$D=$A904),'2-1 采购订单物料明细表报表导出'!$H:$H,0))</f>
        <v>0</v>
      </c>
      <c r="L904" s="46" cm="1">
        <f t="array" ref="L904">SUM(IF((LEFT('2-1 采购订单物料明细表报表导出'!$K:$K,7)=L$1)*('2-1 采购订单物料明细表报表导出'!$D:$D=$A904),'2-1 采购订单物料明细表报表导出'!$H:$H,0))</f>
        <v>0</v>
      </c>
      <c r="M904" s="46" cm="1">
        <f t="array" ref="M904">SUM(IF((LEFT('2-1 采购订单物料明细表报表导出'!$K:$K,7)=M$1)*('2-1 采购订单物料明细表报表导出'!$D:$D=$A904),'2-1 采购订单物料明细表报表导出'!$H:$H,0))</f>
        <v>0</v>
      </c>
      <c r="N904" s="46" cm="1">
        <f t="array" ref="N904">SUM(IF((LEFT('2-1 采购订单物料明细表报表导出'!$K:$K,7)=N$1)*('2-1 采购订单物料明细表报表导出'!$D:$D=$A904),'2-1 采购订单物料明细表报表导出'!$H:$H,0))</f>
        <v>0</v>
      </c>
      <c r="O904" s="46" cm="1">
        <f t="array" ref="O904">SUM(IF((LEFT('2-1 采购订单物料明细表报表导出'!$K:$K,7)=O$1)*('2-1 采购订单物料明细表报表导出'!$D:$D=$A904),'2-1 采购订单物料明细表报表导出'!$H:$H,0))</f>
        <v>0</v>
      </c>
    </row>
    <row r="905" ht="16.5" spans="1:15">
      <c r="A905" s="38" t="s">
        <v>4304</v>
      </c>
      <c r="B905" s="50" t="s">
        <v>1711</v>
      </c>
      <c r="C905" s="51" t="s">
        <v>3935</v>
      </c>
      <c r="D905" s="46" cm="1">
        <f t="array" ref="D905">SUM(IF((LEFT('2-1 采购订单物料明细表报表导出'!$K:$K,7)=D$1)*('2-1 采购订单物料明细表报表导出'!$D:$D=$A905),'2-1 采购订单物料明细表报表导出'!$H:$H,0))</f>
        <v>0</v>
      </c>
      <c r="E905" s="46" cm="1">
        <f t="array" ref="E905">SUM(IF((LEFT('2-1 采购订单物料明细表报表导出'!$K:$K,7)=E$1)*('2-1 采购订单物料明细表报表导出'!$D:$D=$A905),'2-1 采购订单物料明细表报表导出'!$H:$H,0))</f>
        <v>0</v>
      </c>
      <c r="F905" s="46" cm="1">
        <f t="array" ref="F905">SUM(IF((LEFT('2-1 采购订单物料明细表报表导出'!$K:$K,7)=F$1)*('2-1 采购订单物料明细表报表导出'!$D:$D=$A905),'2-1 采购订单物料明细表报表导出'!$H:$H,0))</f>
        <v>0</v>
      </c>
      <c r="G905" s="46" cm="1">
        <f t="array" ref="G905">SUM(IF((LEFT('2-1 采购订单物料明细表报表导出'!$K:$K,7)=G$1)*('2-1 采购订单物料明细表报表导出'!$D:$D=$A905),'2-1 采购订单物料明细表报表导出'!$H:$H,0))</f>
        <v>0</v>
      </c>
      <c r="H905" s="46" cm="1">
        <f t="array" ref="H905">SUM(IF((LEFT('2-1 采购订单物料明细表报表导出'!$K:$K,7)=H$1)*('2-1 采购订单物料明细表报表导出'!$D:$D=$A905),'2-1 采购订单物料明细表报表导出'!$H:$H,0))</f>
        <v>0</v>
      </c>
      <c r="I905" s="46" cm="1">
        <f t="array" ref="I905">SUM(IF((LEFT('2-1 采购订单物料明细表报表导出'!$K:$K,7)=I$1)*('2-1 采购订单物料明细表报表导出'!$D:$D=$A905),'2-1 采购订单物料明细表报表导出'!$H:$H,0))</f>
        <v>0</v>
      </c>
      <c r="J905" s="46" cm="1">
        <f t="array" ref="J905">SUM(IF((LEFT('2-1 采购订单物料明细表报表导出'!$K:$K,7)=J$1)*('2-1 采购订单物料明细表报表导出'!$D:$D=$A905),'2-1 采购订单物料明细表报表导出'!$H:$H,0))</f>
        <v>0</v>
      </c>
      <c r="K905" s="46" cm="1">
        <f t="array" ref="K905">SUM(IF((LEFT('2-1 采购订单物料明细表报表导出'!$K:$K,7)=K$1)*('2-1 采购订单物料明细表报表导出'!$D:$D=$A905),'2-1 采购订单物料明细表报表导出'!$H:$H,0))</f>
        <v>0</v>
      </c>
      <c r="L905" s="46" cm="1">
        <f t="array" ref="L905">SUM(IF((LEFT('2-1 采购订单物料明细表报表导出'!$K:$K,7)=L$1)*('2-1 采购订单物料明细表报表导出'!$D:$D=$A905),'2-1 采购订单物料明细表报表导出'!$H:$H,0))</f>
        <v>0</v>
      </c>
      <c r="M905" s="46" cm="1">
        <f t="array" ref="M905">SUM(IF((LEFT('2-1 采购订单物料明细表报表导出'!$K:$K,7)=M$1)*('2-1 采购订单物料明细表报表导出'!$D:$D=$A905),'2-1 采购订单物料明细表报表导出'!$H:$H,0))</f>
        <v>0</v>
      </c>
      <c r="N905" s="46" cm="1">
        <f t="array" ref="N905">SUM(IF((LEFT('2-1 采购订单物料明细表报表导出'!$K:$K,7)=N$1)*('2-1 采购订单物料明细表报表导出'!$D:$D=$A905),'2-1 采购订单物料明细表报表导出'!$H:$H,0))</f>
        <v>0</v>
      </c>
      <c r="O905" s="46" cm="1">
        <f t="array" ref="O905">SUM(IF((LEFT('2-1 采购订单物料明细表报表导出'!$K:$K,7)=O$1)*('2-1 采购订单物料明细表报表导出'!$D:$D=$A905),'2-1 采购订单物料明细表报表导出'!$H:$H,0))</f>
        <v>0</v>
      </c>
    </row>
    <row r="906" ht="16.5" spans="1:15">
      <c r="A906" s="38" t="s">
        <v>4305</v>
      </c>
      <c r="B906" s="50" t="s">
        <v>1711</v>
      </c>
      <c r="C906" s="51" t="s">
        <v>3935</v>
      </c>
      <c r="D906" s="46" cm="1">
        <f t="array" ref="D906">SUM(IF((LEFT('2-1 采购订单物料明细表报表导出'!$K:$K,7)=D$1)*('2-1 采购订单物料明细表报表导出'!$D:$D=$A906),'2-1 采购订单物料明细表报表导出'!$H:$H,0))</f>
        <v>0</v>
      </c>
      <c r="E906" s="46" cm="1">
        <f t="array" ref="E906">SUM(IF((LEFT('2-1 采购订单物料明细表报表导出'!$K:$K,7)=E$1)*('2-1 采购订单物料明细表报表导出'!$D:$D=$A906),'2-1 采购订单物料明细表报表导出'!$H:$H,0))</f>
        <v>0</v>
      </c>
      <c r="F906" s="46" cm="1">
        <f t="array" ref="F906">SUM(IF((LEFT('2-1 采购订单物料明细表报表导出'!$K:$K,7)=F$1)*('2-1 采购订单物料明细表报表导出'!$D:$D=$A906),'2-1 采购订单物料明细表报表导出'!$H:$H,0))</f>
        <v>0</v>
      </c>
      <c r="G906" s="46" cm="1">
        <f t="array" ref="G906">SUM(IF((LEFT('2-1 采购订单物料明细表报表导出'!$K:$K,7)=G$1)*('2-1 采购订单物料明细表报表导出'!$D:$D=$A906),'2-1 采购订单物料明细表报表导出'!$H:$H,0))</f>
        <v>0</v>
      </c>
      <c r="H906" s="46" cm="1">
        <f t="array" ref="H906">SUM(IF((LEFT('2-1 采购订单物料明细表报表导出'!$K:$K,7)=H$1)*('2-1 采购订单物料明细表报表导出'!$D:$D=$A906),'2-1 采购订单物料明细表报表导出'!$H:$H,0))</f>
        <v>0</v>
      </c>
      <c r="I906" s="46" cm="1">
        <f t="array" ref="I906">SUM(IF((LEFT('2-1 采购订单物料明细表报表导出'!$K:$K,7)=I$1)*('2-1 采购订单物料明细表报表导出'!$D:$D=$A906),'2-1 采购订单物料明细表报表导出'!$H:$H,0))</f>
        <v>0</v>
      </c>
      <c r="J906" s="46" cm="1">
        <f t="array" ref="J906">SUM(IF((LEFT('2-1 采购订单物料明细表报表导出'!$K:$K,7)=J$1)*('2-1 采购订单物料明细表报表导出'!$D:$D=$A906),'2-1 采购订单物料明细表报表导出'!$H:$H,0))</f>
        <v>0</v>
      </c>
      <c r="K906" s="46" cm="1">
        <f t="array" ref="K906">SUM(IF((LEFT('2-1 采购订单物料明细表报表导出'!$K:$K,7)=K$1)*('2-1 采购订单物料明细表报表导出'!$D:$D=$A906),'2-1 采购订单物料明细表报表导出'!$H:$H,0))</f>
        <v>0</v>
      </c>
      <c r="L906" s="46" cm="1">
        <f t="array" ref="L906">SUM(IF((LEFT('2-1 采购订单物料明细表报表导出'!$K:$K,7)=L$1)*('2-1 采购订单物料明细表报表导出'!$D:$D=$A906),'2-1 采购订单物料明细表报表导出'!$H:$H,0))</f>
        <v>0</v>
      </c>
      <c r="M906" s="46" cm="1">
        <f t="array" ref="M906">SUM(IF((LEFT('2-1 采购订单物料明细表报表导出'!$K:$K,7)=M$1)*('2-1 采购订单物料明细表报表导出'!$D:$D=$A906),'2-1 采购订单物料明细表报表导出'!$H:$H,0))</f>
        <v>0</v>
      </c>
      <c r="N906" s="46" cm="1">
        <f t="array" ref="N906">SUM(IF((LEFT('2-1 采购订单物料明细表报表导出'!$K:$K,7)=N$1)*('2-1 采购订单物料明细表报表导出'!$D:$D=$A906),'2-1 采购订单物料明细表报表导出'!$H:$H,0))</f>
        <v>0</v>
      </c>
      <c r="O906" s="46" cm="1">
        <f t="array" ref="O906">SUM(IF((LEFT('2-1 采购订单物料明细表报表导出'!$K:$K,7)=O$1)*('2-1 采购订单物料明细表报表导出'!$D:$D=$A906),'2-1 采购订单物料明细表报表导出'!$H:$H,0))</f>
        <v>0</v>
      </c>
    </row>
    <row r="907" ht="16.5" spans="1:15">
      <c r="A907" s="38" t="s">
        <v>4306</v>
      </c>
      <c r="B907" s="50" t="s">
        <v>1711</v>
      </c>
      <c r="C907" s="51" t="s">
        <v>3935</v>
      </c>
      <c r="D907" s="46" cm="1">
        <f t="array" ref="D907">SUM(IF((LEFT('2-1 采购订单物料明细表报表导出'!$K:$K,7)=D$1)*('2-1 采购订单物料明细表报表导出'!$D:$D=$A907),'2-1 采购订单物料明细表报表导出'!$H:$H,0))</f>
        <v>0</v>
      </c>
      <c r="E907" s="46" cm="1">
        <f t="array" ref="E907">SUM(IF((LEFT('2-1 采购订单物料明细表报表导出'!$K:$K,7)=E$1)*('2-1 采购订单物料明细表报表导出'!$D:$D=$A907),'2-1 采购订单物料明细表报表导出'!$H:$H,0))</f>
        <v>0</v>
      </c>
      <c r="F907" s="46" cm="1">
        <f t="array" ref="F907">SUM(IF((LEFT('2-1 采购订单物料明细表报表导出'!$K:$K,7)=F$1)*('2-1 采购订单物料明细表报表导出'!$D:$D=$A907),'2-1 采购订单物料明细表报表导出'!$H:$H,0))</f>
        <v>0</v>
      </c>
      <c r="G907" s="46" cm="1">
        <f t="array" ref="G907">SUM(IF((LEFT('2-1 采购订单物料明细表报表导出'!$K:$K,7)=G$1)*('2-1 采购订单物料明细表报表导出'!$D:$D=$A907),'2-1 采购订单物料明细表报表导出'!$H:$H,0))</f>
        <v>0</v>
      </c>
      <c r="H907" s="46" cm="1">
        <f t="array" ref="H907">SUM(IF((LEFT('2-1 采购订单物料明细表报表导出'!$K:$K,7)=H$1)*('2-1 采购订单物料明细表报表导出'!$D:$D=$A907),'2-1 采购订单物料明细表报表导出'!$H:$H,0))</f>
        <v>0</v>
      </c>
      <c r="I907" s="46" cm="1">
        <f t="array" ref="I907">SUM(IF((LEFT('2-1 采购订单物料明细表报表导出'!$K:$K,7)=I$1)*('2-1 采购订单物料明细表报表导出'!$D:$D=$A907),'2-1 采购订单物料明细表报表导出'!$H:$H,0))</f>
        <v>0</v>
      </c>
      <c r="J907" s="46" cm="1">
        <f t="array" ref="J907">SUM(IF((LEFT('2-1 采购订单物料明细表报表导出'!$K:$K,7)=J$1)*('2-1 采购订单物料明细表报表导出'!$D:$D=$A907),'2-1 采购订单物料明细表报表导出'!$H:$H,0))</f>
        <v>0</v>
      </c>
      <c r="K907" s="46" cm="1">
        <f t="array" ref="K907">SUM(IF((LEFT('2-1 采购订单物料明细表报表导出'!$K:$K,7)=K$1)*('2-1 采购订单物料明细表报表导出'!$D:$D=$A907),'2-1 采购订单物料明细表报表导出'!$H:$H,0))</f>
        <v>0</v>
      </c>
      <c r="L907" s="46" cm="1">
        <f t="array" ref="L907">SUM(IF((LEFT('2-1 采购订单物料明细表报表导出'!$K:$K,7)=L$1)*('2-1 采购订单物料明细表报表导出'!$D:$D=$A907),'2-1 采购订单物料明细表报表导出'!$H:$H,0))</f>
        <v>0</v>
      </c>
      <c r="M907" s="46" cm="1">
        <f t="array" ref="M907">SUM(IF((LEFT('2-1 采购订单物料明细表报表导出'!$K:$K,7)=M$1)*('2-1 采购订单物料明细表报表导出'!$D:$D=$A907),'2-1 采购订单物料明细表报表导出'!$H:$H,0))</f>
        <v>0</v>
      </c>
      <c r="N907" s="46" cm="1">
        <f t="array" ref="N907">SUM(IF((LEFT('2-1 采购订单物料明细表报表导出'!$K:$K,7)=N$1)*('2-1 采购订单物料明细表报表导出'!$D:$D=$A907),'2-1 采购订单物料明细表报表导出'!$H:$H,0))</f>
        <v>0</v>
      </c>
      <c r="O907" s="46" cm="1">
        <f t="array" ref="O907">SUM(IF((LEFT('2-1 采购订单物料明细表报表导出'!$K:$K,7)=O$1)*('2-1 采购订单物料明细表报表导出'!$D:$D=$A907),'2-1 采购订单物料明细表报表导出'!$H:$H,0))</f>
        <v>0</v>
      </c>
    </row>
    <row r="908" ht="16.5" spans="1:15">
      <c r="A908" s="38" t="s">
        <v>4307</v>
      </c>
      <c r="B908" s="50" t="s">
        <v>1711</v>
      </c>
      <c r="C908" s="51" t="s">
        <v>3935</v>
      </c>
      <c r="D908" s="46" cm="1">
        <f t="array" ref="D908">SUM(IF((LEFT('2-1 采购订单物料明细表报表导出'!$K:$K,7)=D$1)*('2-1 采购订单物料明细表报表导出'!$D:$D=$A908),'2-1 采购订单物料明细表报表导出'!$H:$H,0))</f>
        <v>0</v>
      </c>
      <c r="E908" s="46" cm="1">
        <f t="array" ref="E908">SUM(IF((LEFT('2-1 采购订单物料明细表报表导出'!$K:$K,7)=E$1)*('2-1 采购订单物料明细表报表导出'!$D:$D=$A908),'2-1 采购订单物料明细表报表导出'!$H:$H,0))</f>
        <v>0</v>
      </c>
      <c r="F908" s="46" cm="1">
        <f t="array" ref="F908">SUM(IF((LEFT('2-1 采购订单物料明细表报表导出'!$K:$K,7)=F$1)*('2-1 采购订单物料明细表报表导出'!$D:$D=$A908),'2-1 采购订单物料明细表报表导出'!$H:$H,0))</f>
        <v>0</v>
      </c>
      <c r="G908" s="46" cm="1">
        <f t="array" ref="G908">SUM(IF((LEFT('2-1 采购订单物料明细表报表导出'!$K:$K,7)=G$1)*('2-1 采购订单物料明细表报表导出'!$D:$D=$A908),'2-1 采购订单物料明细表报表导出'!$H:$H,0))</f>
        <v>0</v>
      </c>
      <c r="H908" s="46" cm="1">
        <f t="array" ref="H908">SUM(IF((LEFT('2-1 采购订单物料明细表报表导出'!$K:$K,7)=H$1)*('2-1 采购订单物料明细表报表导出'!$D:$D=$A908),'2-1 采购订单物料明细表报表导出'!$H:$H,0))</f>
        <v>0</v>
      </c>
      <c r="I908" s="46" cm="1">
        <f t="array" ref="I908">SUM(IF((LEFT('2-1 采购订单物料明细表报表导出'!$K:$K,7)=I$1)*('2-1 采购订单物料明细表报表导出'!$D:$D=$A908),'2-1 采购订单物料明细表报表导出'!$H:$H,0))</f>
        <v>0</v>
      </c>
      <c r="J908" s="46" cm="1">
        <f t="array" ref="J908">SUM(IF((LEFT('2-1 采购订单物料明细表报表导出'!$K:$K,7)=J$1)*('2-1 采购订单物料明细表报表导出'!$D:$D=$A908),'2-1 采购订单物料明细表报表导出'!$H:$H,0))</f>
        <v>0</v>
      </c>
      <c r="K908" s="46" cm="1">
        <f t="array" ref="K908">SUM(IF((LEFT('2-1 采购订单物料明细表报表导出'!$K:$K,7)=K$1)*('2-1 采购订单物料明细表报表导出'!$D:$D=$A908),'2-1 采购订单物料明细表报表导出'!$H:$H,0))</f>
        <v>0</v>
      </c>
      <c r="L908" s="46" cm="1">
        <f t="array" ref="L908">SUM(IF((LEFT('2-1 采购订单物料明细表报表导出'!$K:$K,7)=L$1)*('2-1 采购订单物料明细表报表导出'!$D:$D=$A908),'2-1 采购订单物料明细表报表导出'!$H:$H,0))</f>
        <v>0</v>
      </c>
      <c r="M908" s="46" cm="1">
        <f t="array" ref="M908">SUM(IF((LEFT('2-1 采购订单物料明细表报表导出'!$K:$K,7)=M$1)*('2-1 采购订单物料明细表报表导出'!$D:$D=$A908),'2-1 采购订单物料明细表报表导出'!$H:$H,0))</f>
        <v>0</v>
      </c>
      <c r="N908" s="46" cm="1">
        <f t="array" ref="N908">SUM(IF((LEFT('2-1 采购订单物料明细表报表导出'!$K:$K,7)=N$1)*('2-1 采购订单物料明细表报表导出'!$D:$D=$A908),'2-1 采购订单物料明细表报表导出'!$H:$H,0))</f>
        <v>0</v>
      </c>
      <c r="O908" s="46" cm="1">
        <f t="array" ref="O908">SUM(IF((LEFT('2-1 采购订单物料明细表报表导出'!$K:$K,7)=O$1)*('2-1 采购订单物料明细表报表导出'!$D:$D=$A908),'2-1 采购订单物料明细表报表导出'!$H:$H,0))</f>
        <v>0</v>
      </c>
    </row>
    <row r="909" ht="16.5" spans="1:15">
      <c r="A909" s="38" t="s">
        <v>4308</v>
      </c>
      <c r="B909" s="50" t="s">
        <v>1711</v>
      </c>
      <c r="C909" s="51" t="s">
        <v>3935</v>
      </c>
      <c r="D909" s="46" cm="1">
        <f t="array" ref="D909">SUM(IF((LEFT('2-1 采购订单物料明细表报表导出'!$K:$K,7)=D$1)*('2-1 采购订单物料明细表报表导出'!$D:$D=$A909),'2-1 采购订单物料明细表报表导出'!$H:$H,0))</f>
        <v>0</v>
      </c>
      <c r="E909" s="46" cm="1">
        <f t="array" ref="E909">SUM(IF((LEFT('2-1 采购订单物料明细表报表导出'!$K:$K,7)=E$1)*('2-1 采购订单物料明细表报表导出'!$D:$D=$A909),'2-1 采购订单物料明细表报表导出'!$H:$H,0))</f>
        <v>0</v>
      </c>
      <c r="F909" s="46" cm="1">
        <f t="array" ref="F909">SUM(IF((LEFT('2-1 采购订单物料明细表报表导出'!$K:$K,7)=F$1)*('2-1 采购订单物料明细表报表导出'!$D:$D=$A909),'2-1 采购订单物料明细表报表导出'!$H:$H,0))</f>
        <v>0</v>
      </c>
      <c r="G909" s="46" cm="1">
        <f t="array" ref="G909">SUM(IF((LEFT('2-1 采购订单物料明细表报表导出'!$K:$K,7)=G$1)*('2-1 采购订单物料明细表报表导出'!$D:$D=$A909),'2-1 采购订单物料明细表报表导出'!$H:$H,0))</f>
        <v>0</v>
      </c>
      <c r="H909" s="46" cm="1">
        <f t="array" ref="H909">SUM(IF((LEFT('2-1 采购订单物料明细表报表导出'!$K:$K,7)=H$1)*('2-1 采购订单物料明细表报表导出'!$D:$D=$A909),'2-1 采购订单物料明细表报表导出'!$H:$H,0))</f>
        <v>0</v>
      </c>
      <c r="I909" s="46" cm="1">
        <f t="array" ref="I909">SUM(IF((LEFT('2-1 采购订单物料明细表报表导出'!$K:$K,7)=I$1)*('2-1 采购订单物料明细表报表导出'!$D:$D=$A909),'2-1 采购订单物料明细表报表导出'!$H:$H,0))</f>
        <v>0</v>
      </c>
      <c r="J909" s="46" cm="1">
        <f t="array" ref="J909">SUM(IF((LEFT('2-1 采购订单物料明细表报表导出'!$K:$K,7)=J$1)*('2-1 采购订单物料明细表报表导出'!$D:$D=$A909),'2-1 采购订单物料明细表报表导出'!$H:$H,0))</f>
        <v>0</v>
      </c>
      <c r="K909" s="46" cm="1">
        <f t="array" ref="K909">SUM(IF((LEFT('2-1 采购订单物料明细表报表导出'!$K:$K,7)=K$1)*('2-1 采购订单物料明细表报表导出'!$D:$D=$A909),'2-1 采购订单物料明细表报表导出'!$H:$H,0))</f>
        <v>0</v>
      </c>
      <c r="L909" s="46" cm="1">
        <f t="array" ref="L909">SUM(IF((LEFT('2-1 采购订单物料明细表报表导出'!$K:$K,7)=L$1)*('2-1 采购订单物料明细表报表导出'!$D:$D=$A909),'2-1 采购订单物料明细表报表导出'!$H:$H,0))</f>
        <v>0</v>
      </c>
      <c r="M909" s="46" cm="1">
        <f t="array" ref="M909">SUM(IF((LEFT('2-1 采购订单物料明细表报表导出'!$K:$K,7)=M$1)*('2-1 采购订单物料明细表报表导出'!$D:$D=$A909),'2-1 采购订单物料明细表报表导出'!$H:$H,0))</f>
        <v>0</v>
      </c>
      <c r="N909" s="46" cm="1">
        <f t="array" ref="N909">SUM(IF((LEFT('2-1 采购订单物料明细表报表导出'!$K:$K,7)=N$1)*('2-1 采购订单物料明细表报表导出'!$D:$D=$A909),'2-1 采购订单物料明细表报表导出'!$H:$H,0))</f>
        <v>0</v>
      </c>
      <c r="O909" s="46" cm="1">
        <f t="array" ref="O909">SUM(IF((LEFT('2-1 采购订单物料明细表报表导出'!$K:$K,7)=O$1)*('2-1 采购订单物料明细表报表导出'!$D:$D=$A909),'2-1 采购订单物料明细表报表导出'!$H:$H,0))</f>
        <v>0</v>
      </c>
    </row>
    <row r="910" ht="16.5" spans="1:15">
      <c r="A910" s="38" t="s">
        <v>4309</v>
      </c>
      <c r="B910" s="50" t="s">
        <v>1711</v>
      </c>
      <c r="C910" s="51" t="s">
        <v>3935</v>
      </c>
      <c r="D910" s="46" cm="1">
        <f t="array" ref="D910">SUM(IF((LEFT('2-1 采购订单物料明细表报表导出'!$K:$K,7)=D$1)*('2-1 采购订单物料明细表报表导出'!$D:$D=$A910),'2-1 采购订单物料明细表报表导出'!$H:$H,0))</f>
        <v>0</v>
      </c>
      <c r="E910" s="46" cm="1">
        <f t="array" ref="E910">SUM(IF((LEFT('2-1 采购订单物料明细表报表导出'!$K:$K,7)=E$1)*('2-1 采购订单物料明细表报表导出'!$D:$D=$A910),'2-1 采购订单物料明细表报表导出'!$H:$H,0))</f>
        <v>0</v>
      </c>
      <c r="F910" s="46" cm="1">
        <f t="array" ref="F910">SUM(IF((LEFT('2-1 采购订单物料明细表报表导出'!$K:$K,7)=F$1)*('2-1 采购订单物料明细表报表导出'!$D:$D=$A910),'2-1 采购订单物料明细表报表导出'!$H:$H,0))</f>
        <v>0</v>
      </c>
      <c r="G910" s="46" cm="1">
        <f t="array" ref="G910">SUM(IF((LEFT('2-1 采购订单物料明细表报表导出'!$K:$K,7)=G$1)*('2-1 采购订单物料明细表报表导出'!$D:$D=$A910),'2-1 采购订单物料明细表报表导出'!$H:$H,0))</f>
        <v>0</v>
      </c>
      <c r="H910" s="46" cm="1">
        <f t="array" ref="H910">SUM(IF((LEFT('2-1 采购订单物料明细表报表导出'!$K:$K,7)=H$1)*('2-1 采购订单物料明细表报表导出'!$D:$D=$A910),'2-1 采购订单物料明细表报表导出'!$H:$H,0))</f>
        <v>0</v>
      </c>
      <c r="I910" s="46" cm="1">
        <f t="array" ref="I910">SUM(IF((LEFT('2-1 采购订单物料明细表报表导出'!$K:$K,7)=I$1)*('2-1 采购订单物料明细表报表导出'!$D:$D=$A910),'2-1 采购订单物料明细表报表导出'!$H:$H,0))</f>
        <v>0</v>
      </c>
      <c r="J910" s="46" cm="1">
        <f t="array" ref="J910">SUM(IF((LEFT('2-1 采购订单物料明细表报表导出'!$K:$K,7)=J$1)*('2-1 采购订单物料明细表报表导出'!$D:$D=$A910),'2-1 采购订单物料明细表报表导出'!$H:$H,0))</f>
        <v>0</v>
      </c>
      <c r="K910" s="46" cm="1">
        <f t="array" ref="K910">SUM(IF((LEFT('2-1 采购订单物料明细表报表导出'!$K:$K,7)=K$1)*('2-1 采购订单物料明细表报表导出'!$D:$D=$A910),'2-1 采购订单物料明细表报表导出'!$H:$H,0))</f>
        <v>0</v>
      </c>
      <c r="L910" s="46" cm="1">
        <f t="array" ref="L910">SUM(IF((LEFT('2-1 采购订单物料明细表报表导出'!$K:$K,7)=L$1)*('2-1 采购订单物料明细表报表导出'!$D:$D=$A910),'2-1 采购订单物料明细表报表导出'!$H:$H,0))</f>
        <v>0</v>
      </c>
      <c r="M910" s="46" cm="1">
        <f t="array" ref="M910">SUM(IF((LEFT('2-1 采购订单物料明细表报表导出'!$K:$K,7)=M$1)*('2-1 采购订单物料明细表报表导出'!$D:$D=$A910),'2-1 采购订单物料明细表报表导出'!$H:$H,0))</f>
        <v>0</v>
      </c>
      <c r="N910" s="46" cm="1">
        <f t="array" ref="N910">SUM(IF((LEFT('2-1 采购订单物料明细表报表导出'!$K:$K,7)=N$1)*('2-1 采购订单物料明细表报表导出'!$D:$D=$A910),'2-1 采购订单物料明细表报表导出'!$H:$H,0))</f>
        <v>0</v>
      </c>
      <c r="O910" s="46" cm="1">
        <f t="array" ref="O910">SUM(IF((LEFT('2-1 采购订单物料明细表报表导出'!$K:$K,7)=O$1)*('2-1 采购订单物料明细表报表导出'!$D:$D=$A910),'2-1 采购订单物料明细表报表导出'!$H:$H,0))</f>
        <v>0</v>
      </c>
    </row>
    <row r="911" ht="16.5" spans="1:15">
      <c r="A911" s="38" t="s">
        <v>4310</v>
      </c>
      <c r="B911" s="50" t="s">
        <v>1711</v>
      </c>
      <c r="C911" s="51" t="s">
        <v>3935</v>
      </c>
      <c r="D911" s="46" cm="1">
        <f t="array" ref="D911">SUM(IF((LEFT('2-1 采购订单物料明细表报表导出'!$K:$K,7)=D$1)*('2-1 采购订单物料明细表报表导出'!$D:$D=$A911),'2-1 采购订单物料明细表报表导出'!$H:$H,0))</f>
        <v>0</v>
      </c>
      <c r="E911" s="46" cm="1">
        <f t="array" ref="E911">SUM(IF((LEFT('2-1 采购订单物料明细表报表导出'!$K:$K,7)=E$1)*('2-1 采购订单物料明细表报表导出'!$D:$D=$A911),'2-1 采购订单物料明细表报表导出'!$H:$H,0))</f>
        <v>0</v>
      </c>
      <c r="F911" s="46" cm="1">
        <f t="array" ref="F911">SUM(IF((LEFT('2-1 采购订单物料明细表报表导出'!$K:$K,7)=F$1)*('2-1 采购订单物料明细表报表导出'!$D:$D=$A911),'2-1 采购订单物料明细表报表导出'!$H:$H,0))</f>
        <v>0</v>
      </c>
      <c r="G911" s="46" cm="1">
        <f t="array" ref="G911">SUM(IF((LEFT('2-1 采购订单物料明细表报表导出'!$K:$K,7)=G$1)*('2-1 采购订单物料明细表报表导出'!$D:$D=$A911),'2-1 采购订单物料明细表报表导出'!$H:$H,0))</f>
        <v>0</v>
      </c>
      <c r="H911" s="46" cm="1">
        <f t="array" ref="H911">SUM(IF((LEFT('2-1 采购订单物料明细表报表导出'!$K:$K,7)=H$1)*('2-1 采购订单物料明细表报表导出'!$D:$D=$A911),'2-1 采购订单物料明细表报表导出'!$H:$H,0))</f>
        <v>0</v>
      </c>
      <c r="I911" s="46" cm="1">
        <f t="array" ref="I911">SUM(IF((LEFT('2-1 采购订单物料明细表报表导出'!$K:$K,7)=I$1)*('2-1 采购订单物料明细表报表导出'!$D:$D=$A911),'2-1 采购订单物料明细表报表导出'!$H:$H,0))</f>
        <v>0</v>
      </c>
      <c r="J911" s="46" cm="1">
        <f t="array" ref="J911">SUM(IF((LEFT('2-1 采购订单物料明细表报表导出'!$K:$K,7)=J$1)*('2-1 采购订单物料明细表报表导出'!$D:$D=$A911),'2-1 采购订单物料明细表报表导出'!$H:$H,0))</f>
        <v>0</v>
      </c>
      <c r="K911" s="46" cm="1">
        <f t="array" ref="K911">SUM(IF((LEFT('2-1 采购订单物料明细表报表导出'!$K:$K,7)=K$1)*('2-1 采购订单物料明细表报表导出'!$D:$D=$A911),'2-1 采购订单物料明细表报表导出'!$H:$H,0))</f>
        <v>0</v>
      </c>
      <c r="L911" s="46" cm="1">
        <f t="array" ref="L911">SUM(IF((LEFT('2-1 采购订单物料明细表报表导出'!$K:$K,7)=L$1)*('2-1 采购订单物料明细表报表导出'!$D:$D=$A911),'2-1 采购订单物料明细表报表导出'!$H:$H,0))</f>
        <v>0</v>
      </c>
      <c r="M911" s="46" cm="1">
        <f t="array" ref="M911">SUM(IF((LEFT('2-1 采购订单物料明细表报表导出'!$K:$K,7)=M$1)*('2-1 采购订单物料明细表报表导出'!$D:$D=$A911),'2-1 采购订单物料明细表报表导出'!$H:$H,0))</f>
        <v>0</v>
      </c>
      <c r="N911" s="46" cm="1">
        <f t="array" ref="N911">SUM(IF((LEFT('2-1 采购订单物料明细表报表导出'!$K:$K,7)=N$1)*('2-1 采购订单物料明细表报表导出'!$D:$D=$A911),'2-1 采购订单物料明细表报表导出'!$H:$H,0))</f>
        <v>0</v>
      </c>
      <c r="O911" s="46" cm="1">
        <f t="array" ref="O911">SUM(IF((LEFT('2-1 采购订单物料明细表报表导出'!$K:$K,7)=O$1)*('2-1 采购订单物料明细表报表导出'!$D:$D=$A911),'2-1 采购订单物料明细表报表导出'!$H:$H,0))</f>
        <v>0</v>
      </c>
    </row>
    <row r="912" ht="16.5" spans="1:15">
      <c r="A912" s="38" t="s">
        <v>4311</v>
      </c>
      <c r="B912" s="50" t="s">
        <v>1711</v>
      </c>
      <c r="C912" s="51" t="s">
        <v>3935</v>
      </c>
      <c r="D912" s="46" cm="1">
        <f t="array" ref="D912">SUM(IF((LEFT('2-1 采购订单物料明细表报表导出'!$K:$K,7)=D$1)*('2-1 采购订单物料明细表报表导出'!$D:$D=$A912),'2-1 采购订单物料明细表报表导出'!$H:$H,0))</f>
        <v>0</v>
      </c>
      <c r="E912" s="46" cm="1">
        <f t="array" ref="E912">SUM(IF((LEFT('2-1 采购订单物料明细表报表导出'!$K:$K,7)=E$1)*('2-1 采购订单物料明细表报表导出'!$D:$D=$A912),'2-1 采购订单物料明细表报表导出'!$H:$H,0))</f>
        <v>0</v>
      </c>
      <c r="F912" s="46" cm="1">
        <f t="array" ref="F912">SUM(IF((LEFT('2-1 采购订单物料明细表报表导出'!$K:$K,7)=F$1)*('2-1 采购订单物料明细表报表导出'!$D:$D=$A912),'2-1 采购订单物料明细表报表导出'!$H:$H,0))</f>
        <v>0</v>
      </c>
      <c r="G912" s="46" cm="1">
        <f t="array" ref="G912">SUM(IF((LEFT('2-1 采购订单物料明细表报表导出'!$K:$K,7)=G$1)*('2-1 采购订单物料明细表报表导出'!$D:$D=$A912),'2-1 采购订单物料明细表报表导出'!$H:$H,0))</f>
        <v>0</v>
      </c>
      <c r="H912" s="46" cm="1">
        <f t="array" ref="H912">SUM(IF((LEFT('2-1 采购订单物料明细表报表导出'!$K:$K,7)=H$1)*('2-1 采购订单物料明细表报表导出'!$D:$D=$A912),'2-1 采购订单物料明细表报表导出'!$H:$H,0))</f>
        <v>0</v>
      </c>
      <c r="I912" s="46" cm="1">
        <f t="array" ref="I912">SUM(IF((LEFT('2-1 采购订单物料明细表报表导出'!$K:$K,7)=I$1)*('2-1 采购订单物料明细表报表导出'!$D:$D=$A912),'2-1 采购订单物料明细表报表导出'!$H:$H,0))</f>
        <v>0</v>
      </c>
      <c r="J912" s="46" cm="1">
        <f t="array" ref="J912">SUM(IF((LEFT('2-1 采购订单物料明细表报表导出'!$K:$K,7)=J$1)*('2-1 采购订单物料明细表报表导出'!$D:$D=$A912),'2-1 采购订单物料明细表报表导出'!$H:$H,0))</f>
        <v>0</v>
      </c>
      <c r="K912" s="46" cm="1">
        <f t="array" ref="K912">SUM(IF((LEFT('2-1 采购订单物料明细表报表导出'!$K:$K,7)=K$1)*('2-1 采购订单物料明细表报表导出'!$D:$D=$A912),'2-1 采购订单物料明细表报表导出'!$H:$H,0))</f>
        <v>0</v>
      </c>
      <c r="L912" s="46" cm="1">
        <f t="array" ref="L912">SUM(IF((LEFT('2-1 采购订单物料明细表报表导出'!$K:$K,7)=L$1)*('2-1 采购订单物料明细表报表导出'!$D:$D=$A912),'2-1 采购订单物料明细表报表导出'!$H:$H,0))</f>
        <v>0</v>
      </c>
      <c r="M912" s="46" cm="1">
        <f t="array" ref="M912">SUM(IF((LEFT('2-1 采购订单物料明细表报表导出'!$K:$K,7)=M$1)*('2-1 采购订单物料明细表报表导出'!$D:$D=$A912),'2-1 采购订单物料明细表报表导出'!$H:$H,0))</f>
        <v>0</v>
      </c>
      <c r="N912" s="46" cm="1">
        <f t="array" ref="N912">SUM(IF((LEFT('2-1 采购订单物料明细表报表导出'!$K:$K,7)=N$1)*('2-1 采购订单物料明细表报表导出'!$D:$D=$A912),'2-1 采购订单物料明细表报表导出'!$H:$H,0))</f>
        <v>0</v>
      </c>
      <c r="O912" s="46" cm="1">
        <f t="array" ref="O912">SUM(IF((LEFT('2-1 采购订单物料明细表报表导出'!$K:$K,7)=O$1)*('2-1 采购订单物料明细表报表导出'!$D:$D=$A912),'2-1 采购订单物料明细表报表导出'!$H:$H,0))</f>
        <v>0</v>
      </c>
    </row>
    <row r="913" ht="16.5" spans="1:15">
      <c r="A913" s="52" t="s">
        <v>4312</v>
      </c>
      <c r="B913" s="50" t="s">
        <v>1711</v>
      </c>
      <c r="C913" s="51" t="s">
        <v>3935</v>
      </c>
      <c r="D913" s="46" cm="1">
        <f t="array" ref="D913">SUM(IF((LEFT('2-1 采购订单物料明细表报表导出'!$K:$K,7)=D$1)*('2-1 采购订单物料明细表报表导出'!$D:$D=$A913),'2-1 采购订单物料明细表报表导出'!$H:$H,0))</f>
        <v>0</v>
      </c>
      <c r="E913" s="46" cm="1">
        <f t="array" ref="E913">SUM(IF((LEFT('2-1 采购订单物料明细表报表导出'!$K:$K,7)=E$1)*('2-1 采购订单物料明细表报表导出'!$D:$D=$A913),'2-1 采购订单物料明细表报表导出'!$H:$H,0))</f>
        <v>0</v>
      </c>
      <c r="F913" s="46" cm="1">
        <f t="array" ref="F913">SUM(IF((LEFT('2-1 采购订单物料明细表报表导出'!$K:$K,7)=F$1)*('2-1 采购订单物料明细表报表导出'!$D:$D=$A913),'2-1 采购订单物料明细表报表导出'!$H:$H,0))</f>
        <v>0</v>
      </c>
      <c r="G913" s="46" cm="1">
        <f t="array" ref="G913">SUM(IF((LEFT('2-1 采购订单物料明细表报表导出'!$K:$K,7)=G$1)*('2-1 采购订单物料明细表报表导出'!$D:$D=$A913),'2-1 采购订单物料明细表报表导出'!$H:$H,0))</f>
        <v>0</v>
      </c>
      <c r="H913" s="46" cm="1">
        <f t="array" ref="H913">SUM(IF((LEFT('2-1 采购订单物料明细表报表导出'!$K:$K,7)=H$1)*('2-1 采购订单物料明细表报表导出'!$D:$D=$A913),'2-1 采购订单物料明细表报表导出'!$H:$H,0))</f>
        <v>0</v>
      </c>
      <c r="I913" s="46" cm="1">
        <f t="array" ref="I913">SUM(IF((LEFT('2-1 采购订单物料明细表报表导出'!$K:$K,7)=I$1)*('2-1 采购订单物料明细表报表导出'!$D:$D=$A913),'2-1 采购订单物料明细表报表导出'!$H:$H,0))</f>
        <v>0</v>
      </c>
      <c r="J913" s="46" cm="1">
        <f t="array" ref="J913">SUM(IF((LEFT('2-1 采购订单物料明细表报表导出'!$K:$K,7)=J$1)*('2-1 采购订单物料明细表报表导出'!$D:$D=$A913),'2-1 采购订单物料明细表报表导出'!$H:$H,0))</f>
        <v>0</v>
      </c>
      <c r="K913" s="46" cm="1">
        <f t="array" ref="K913">SUM(IF((LEFT('2-1 采购订单物料明细表报表导出'!$K:$K,7)=K$1)*('2-1 采购订单物料明细表报表导出'!$D:$D=$A913),'2-1 采购订单物料明细表报表导出'!$H:$H,0))</f>
        <v>0</v>
      </c>
      <c r="L913" s="46" cm="1">
        <f t="array" ref="L913">SUM(IF((LEFT('2-1 采购订单物料明细表报表导出'!$K:$K,7)=L$1)*('2-1 采购订单物料明细表报表导出'!$D:$D=$A913),'2-1 采购订单物料明细表报表导出'!$H:$H,0))</f>
        <v>0</v>
      </c>
      <c r="M913" s="46" cm="1">
        <f t="array" ref="M913">SUM(IF((LEFT('2-1 采购订单物料明细表报表导出'!$K:$K,7)=M$1)*('2-1 采购订单物料明细表报表导出'!$D:$D=$A913),'2-1 采购订单物料明细表报表导出'!$H:$H,0))</f>
        <v>0</v>
      </c>
      <c r="N913" s="46" cm="1">
        <f t="array" ref="N913">SUM(IF((LEFT('2-1 采购订单物料明细表报表导出'!$K:$K,7)=N$1)*('2-1 采购订单物料明细表报表导出'!$D:$D=$A913),'2-1 采购订单物料明细表报表导出'!$H:$H,0))</f>
        <v>0</v>
      </c>
      <c r="O913" s="46" cm="1">
        <f t="array" ref="O913">SUM(IF((LEFT('2-1 采购订单物料明细表报表导出'!$K:$K,7)=O$1)*('2-1 采购订单物料明细表报表导出'!$D:$D=$A913),'2-1 采购订单物料明细表报表导出'!$H:$H,0))</f>
        <v>0</v>
      </c>
    </row>
    <row r="914" ht="16.5" spans="1:15">
      <c r="A914" s="38" t="s">
        <v>4313</v>
      </c>
      <c r="B914" s="50" t="s">
        <v>1711</v>
      </c>
      <c r="C914" s="51" t="s">
        <v>3935</v>
      </c>
      <c r="D914" s="46" cm="1">
        <f t="array" ref="D914">SUM(IF((LEFT('2-1 采购订单物料明细表报表导出'!$K:$K,7)=D$1)*('2-1 采购订单物料明细表报表导出'!$D:$D=$A914),'2-1 采购订单物料明细表报表导出'!$H:$H,0))</f>
        <v>0</v>
      </c>
      <c r="E914" s="46" cm="1">
        <f t="array" ref="E914">SUM(IF((LEFT('2-1 采购订单物料明细表报表导出'!$K:$K,7)=E$1)*('2-1 采购订单物料明细表报表导出'!$D:$D=$A914),'2-1 采购订单物料明细表报表导出'!$H:$H,0))</f>
        <v>0</v>
      </c>
      <c r="F914" s="46" cm="1">
        <f t="array" ref="F914">SUM(IF((LEFT('2-1 采购订单物料明细表报表导出'!$K:$K,7)=F$1)*('2-1 采购订单物料明细表报表导出'!$D:$D=$A914),'2-1 采购订单物料明细表报表导出'!$H:$H,0))</f>
        <v>0</v>
      </c>
      <c r="G914" s="46" cm="1">
        <f t="array" ref="G914">SUM(IF((LEFT('2-1 采购订单物料明细表报表导出'!$K:$K,7)=G$1)*('2-1 采购订单物料明细表报表导出'!$D:$D=$A914),'2-1 采购订单物料明细表报表导出'!$H:$H,0))</f>
        <v>0</v>
      </c>
      <c r="H914" s="46" cm="1">
        <f t="array" ref="H914">SUM(IF((LEFT('2-1 采购订单物料明细表报表导出'!$K:$K,7)=H$1)*('2-1 采购订单物料明细表报表导出'!$D:$D=$A914),'2-1 采购订单物料明细表报表导出'!$H:$H,0))</f>
        <v>0</v>
      </c>
      <c r="I914" s="46" cm="1">
        <f t="array" ref="I914">SUM(IF((LEFT('2-1 采购订单物料明细表报表导出'!$K:$K,7)=I$1)*('2-1 采购订单物料明细表报表导出'!$D:$D=$A914),'2-1 采购订单物料明细表报表导出'!$H:$H,0))</f>
        <v>0</v>
      </c>
      <c r="J914" s="46" cm="1">
        <f t="array" ref="J914">SUM(IF((LEFT('2-1 采购订单物料明细表报表导出'!$K:$K,7)=J$1)*('2-1 采购订单物料明细表报表导出'!$D:$D=$A914),'2-1 采购订单物料明细表报表导出'!$H:$H,0))</f>
        <v>0</v>
      </c>
      <c r="K914" s="46" cm="1">
        <f t="array" ref="K914">SUM(IF((LEFT('2-1 采购订单物料明细表报表导出'!$K:$K,7)=K$1)*('2-1 采购订单物料明细表报表导出'!$D:$D=$A914),'2-1 采购订单物料明细表报表导出'!$H:$H,0))</f>
        <v>0</v>
      </c>
      <c r="L914" s="46" cm="1">
        <f t="array" ref="L914">SUM(IF((LEFT('2-1 采购订单物料明细表报表导出'!$K:$K,7)=L$1)*('2-1 采购订单物料明细表报表导出'!$D:$D=$A914),'2-1 采购订单物料明细表报表导出'!$H:$H,0))</f>
        <v>0</v>
      </c>
      <c r="M914" s="46" cm="1">
        <f t="array" ref="M914">SUM(IF((LEFT('2-1 采购订单物料明细表报表导出'!$K:$K,7)=M$1)*('2-1 采购订单物料明细表报表导出'!$D:$D=$A914),'2-1 采购订单物料明细表报表导出'!$H:$H,0))</f>
        <v>0</v>
      </c>
      <c r="N914" s="46" cm="1">
        <f t="array" ref="N914">SUM(IF((LEFT('2-1 采购订单物料明细表报表导出'!$K:$K,7)=N$1)*('2-1 采购订单物料明细表报表导出'!$D:$D=$A914),'2-1 采购订单物料明细表报表导出'!$H:$H,0))</f>
        <v>0</v>
      </c>
      <c r="O914" s="46" cm="1">
        <f t="array" ref="O914">SUM(IF((LEFT('2-1 采购订单物料明细表报表导出'!$K:$K,7)=O$1)*('2-1 采购订单物料明细表报表导出'!$D:$D=$A914),'2-1 采购订单物料明细表报表导出'!$H:$H,0))</f>
        <v>0</v>
      </c>
    </row>
    <row r="915" ht="16.5" spans="1:15">
      <c r="A915" s="38" t="s">
        <v>4314</v>
      </c>
      <c r="B915" s="50" t="s">
        <v>1613</v>
      </c>
      <c r="C915" s="51" t="s">
        <v>1614</v>
      </c>
      <c r="D915" s="46" cm="1">
        <f t="array" ref="D915">SUM(IF((LEFT('2-1 采购订单物料明细表报表导出'!$K:$K,7)=D$1)*('2-1 采购订单物料明细表报表导出'!$D:$D=$A915),'2-1 采购订单物料明细表报表导出'!$H:$H,0))</f>
        <v>0</v>
      </c>
      <c r="E915" s="46" cm="1">
        <f t="array" ref="E915">SUM(IF((LEFT('2-1 采购订单物料明细表报表导出'!$K:$K,7)=E$1)*('2-1 采购订单物料明细表报表导出'!$D:$D=$A915),'2-1 采购订单物料明细表报表导出'!$H:$H,0))</f>
        <v>0</v>
      </c>
      <c r="F915" s="46" cm="1">
        <f t="array" ref="F915">SUM(IF((LEFT('2-1 采购订单物料明细表报表导出'!$K:$K,7)=F$1)*('2-1 采购订单物料明细表报表导出'!$D:$D=$A915),'2-1 采购订单物料明细表报表导出'!$H:$H,0))</f>
        <v>0</v>
      </c>
      <c r="G915" s="46" cm="1">
        <f t="array" ref="G915">SUM(IF((LEFT('2-1 采购订单物料明细表报表导出'!$K:$K,7)=G$1)*('2-1 采购订单物料明细表报表导出'!$D:$D=$A915),'2-1 采购订单物料明细表报表导出'!$H:$H,0))</f>
        <v>0</v>
      </c>
      <c r="H915" s="46" cm="1">
        <f t="array" ref="H915">SUM(IF((LEFT('2-1 采购订单物料明细表报表导出'!$K:$K,7)=H$1)*('2-1 采购订单物料明细表报表导出'!$D:$D=$A915),'2-1 采购订单物料明细表报表导出'!$H:$H,0))</f>
        <v>0</v>
      </c>
      <c r="I915" s="46" cm="1">
        <f t="array" ref="I915">SUM(IF((LEFT('2-1 采购订单物料明细表报表导出'!$K:$K,7)=I$1)*('2-1 采购订单物料明细表报表导出'!$D:$D=$A915),'2-1 采购订单物料明细表报表导出'!$H:$H,0))</f>
        <v>0</v>
      </c>
      <c r="J915" s="46" cm="1">
        <f t="array" ref="J915">SUM(IF((LEFT('2-1 采购订单物料明细表报表导出'!$K:$K,7)=J$1)*('2-1 采购订单物料明细表报表导出'!$D:$D=$A915),'2-1 采购订单物料明细表报表导出'!$H:$H,0))</f>
        <v>0</v>
      </c>
      <c r="K915" s="46" cm="1">
        <f t="array" ref="K915">SUM(IF((LEFT('2-1 采购订单物料明细表报表导出'!$K:$K,7)=K$1)*('2-1 采购订单物料明细表报表导出'!$D:$D=$A915),'2-1 采购订单物料明细表报表导出'!$H:$H,0))</f>
        <v>0</v>
      </c>
      <c r="L915" s="46" cm="1">
        <f t="array" ref="L915">SUM(IF((LEFT('2-1 采购订单物料明细表报表导出'!$K:$K,7)=L$1)*('2-1 采购订单物料明细表报表导出'!$D:$D=$A915),'2-1 采购订单物料明细表报表导出'!$H:$H,0))</f>
        <v>0</v>
      </c>
      <c r="M915" s="46" cm="1">
        <f t="array" ref="M915">SUM(IF((LEFT('2-1 采购订单物料明细表报表导出'!$K:$K,7)=M$1)*('2-1 采购订单物料明细表报表导出'!$D:$D=$A915),'2-1 采购订单物料明细表报表导出'!$H:$H,0))</f>
        <v>0</v>
      </c>
      <c r="N915" s="46" cm="1">
        <f t="array" ref="N915">SUM(IF((LEFT('2-1 采购订单物料明细表报表导出'!$K:$K,7)=N$1)*('2-1 采购订单物料明细表报表导出'!$D:$D=$A915),'2-1 采购订单物料明细表报表导出'!$H:$H,0))</f>
        <v>0</v>
      </c>
      <c r="O915" s="46" cm="1">
        <f t="array" ref="O915">SUM(IF((LEFT('2-1 采购订单物料明细表报表导出'!$K:$K,7)=O$1)*('2-1 采购订单物料明细表报表导出'!$D:$D=$A915),'2-1 采购订单物料明细表报表导出'!$H:$H,0))</f>
        <v>0</v>
      </c>
    </row>
    <row r="916" ht="16.5" spans="1:15">
      <c r="A916" s="38" t="s">
        <v>4315</v>
      </c>
      <c r="B916" s="50" t="s">
        <v>1613</v>
      </c>
      <c r="C916" s="51" t="s">
        <v>1614</v>
      </c>
      <c r="D916" s="46" cm="1">
        <f t="array" ref="D916">SUM(IF((LEFT('2-1 采购订单物料明细表报表导出'!$K:$K,7)=D$1)*('2-1 采购订单物料明细表报表导出'!$D:$D=$A916),'2-1 采购订单物料明细表报表导出'!$H:$H,0))</f>
        <v>0</v>
      </c>
      <c r="E916" s="46" cm="1">
        <f t="array" ref="E916">SUM(IF((LEFT('2-1 采购订单物料明细表报表导出'!$K:$K,7)=E$1)*('2-1 采购订单物料明细表报表导出'!$D:$D=$A916),'2-1 采购订单物料明细表报表导出'!$H:$H,0))</f>
        <v>0</v>
      </c>
      <c r="F916" s="46" cm="1">
        <f t="array" ref="F916">SUM(IF((LEFT('2-1 采购订单物料明细表报表导出'!$K:$K,7)=F$1)*('2-1 采购订单物料明细表报表导出'!$D:$D=$A916),'2-1 采购订单物料明细表报表导出'!$H:$H,0))</f>
        <v>0</v>
      </c>
      <c r="G916" s="46" cm="1">
        <f t="array" ref="G916">SUM(IF((LEFT('2-1 采购订单物料明细表报表导出'!$K:$K,7)=G$1)*('2-1 采购订单物料明细表报表导出'!$D:$D=$A916),'2-1 采购订单物料明细表报表导出'!$H:$H,0))</f>
        <v>0</v>
      </c>
      <c r="H916" s="46" cm="1">
        <f t="array" ref="H916">SUM(IF((LEFT('2-1 采购订单物料明细表报表导出'!$K:$K,7)=H$1)*('2-1 采购订单物料明细表报表导出'!$D:$D=$A916),'2-1 采购订单物料明细表报表导出'!$H:$H,0))</f>
        <v>0</v>
      </c>
      <c r="I916" s="46" cm="1">
        <f t="array" ref="I916">SUM(IF((LEFT('2-1 采购订单物料明细表报表导出'!$K:$K,7)=I$1)*('2-1 采购订单物料明细表报表导出'!$D:$D=$A916),'2-1 采购订单物料明细表报表导出'!$H:$H,0))</f>
        <v>0</v>
      </c>
      <c r="J916" s="46" cm="1">
        <f t="array" ref="J916">SUM(IF((LEFT('2-1 采购订单物料明细表报表导出'!$K:$K,7)=J$1)*('2-1 采购订单物料明细表报表导出'!$D:$D=$A916),'2-1 采购订单物料明细表报表导出'!$H:$H,0))</f>
        <v>0</v>
      </c>
      <c r="K916" s="46" cm="1">
        <f t="array" ref="K916">SUM(IF((LEFT('2-1 采购订单物料明细表报表导出'!$K:$K,7)=K$1)*('2-1 采购订单物料明细表报表导出'!$D:$D=$A916),'2-1 采购订单物料明细表报表导出'!$H:$H,0))</f>
        <v>0</v>
      </c>
      <c r="L916" s="46" cm="1">
        <f t="array" ref="L916">SUM(IF((LEFT('2-1 采购订单物料明细表报表导出'!$K:$K,7)=L$1)*('2-1 采购订单物料明细表报表导出'!$D:$D=$A916),'2-1 采购订单物料明细表报表导出'!$H:$H,0))</f>
        <v>0</v>
      </c>
      <c r="M916" s="46" cm="1">
        <f t="array" ref="M916">SUM(IF((LEFT('2-1 采购订单物料明细表报表导出'!$K:$K,7)=M$1)*('2-1 采购订单物料明细表报表导出'!$D:$D=$A916),'2-1 采购订单物料明细表报表导出'!$H:$H,0))</f>
        <v>0</v>
      </c>
      <c r="N916" s="46" cm="1">
        <f t="array" ref="N916">SUM(IF((LEFT('2-1 采购订单物料明细表报表导出'!$K:$K,7)=N$1)*('2-1 采购订单物料明细表报表导出'!$D:$D=$A916),'2-1 采购订单物料明细表报表导出'!$H:$H,0))</f>
        <v>0</v>
      </c>
      <c r="O916" s="46" cm="1">
        <f t="array" ref="O916">SUM(IF((LEFT('2-1 采购订单物料明细表报表导出'!$K:$K,7)=O$1)*('2-1 采购订单物料明细表报表导出'!$D:$D=$A916),'2-1 采购订单物料明细表报表导出'!$H:$H,0))</f>
        <v>0</v>
      </c>
    </row>
    <row r="917" ht="16.5" spans="1:15">
      <c r="A917" s="38" t="s">
        <v>4316</v>
      </c>
      <c r="B917" s="50" t="s">
        <v>1613</v>
      </c>
      <c r="C917" s="51" t="s">
        <v>1614</v>
      </c>
      <c r="D917" s="46" cm="1">
        <f t="array" ref="D917">SUM(IF((LEFT('2-1 采购订单物料明细表报表导出'!$K:$K,7)=D$1)*('2-1 采购订单物料明细表报表导出'!$D:$D=$A917),'2-1 采购订单物料明细表报表导出'!$H:$H,0))</f>
        <v>0</v>
      </c>
      <c r="E917" s="46" cm="1">
        <f t="array" ref="E917">SUM(IF((LEFT('2-1 采购订单物料明细表报表导出'!$K:$K,7)=E$1)*('2-1 采购订单物料明细表报表导出'!$D:$D=$A917),'2-1 采购订单物料明细表报表导出'!$H:$H,0))</f>
        <v>0</v>
      </c>
      <c r="F917" s="46" cm="1">
        <f t="array" ref="F917">SUM(IF((LEFT('2-1 采购订单物料明细表报表导出'!$K:$K,7)=F$1)*('2-1 采购订单物料明细表报表导出'!$D:$D=$A917),'2-1 采购订单物料明细表报表导出'!$H:$H,0))</f>
        <v>0</v>
      </c>
      <c r="G917" s="46" cm="1">
        <f t="array" ref="G917">SUM(IF((LEFT('2-1 采购订单物料明细表报表导出'!$K:$K,7)=G$1)*('2-1 采购订单物料明细表报表导出'!$D:$D=$A917),'2-1 采购订单物料明细表报表导出'!$H:$H,0))</f>
        <v>0</v>
      </c>
      <c r="H917" s="46" cm="1">
        <f t="array" ref="H917">SUM(IF((LEFT('2-1 采购订单物料明细表报表导出'!$K:$K,7)=H$1)*('2-1 采购订单物料明细表报表导出'!$D:$D=$A917),'2-1 采购订单物料明细表报表导出'!$H:$H,0))</f>
        <v>0</v>
      </c>
      <c r="I917" s="46" cm="1">
        <f t="array" ref="I917">SUM(IF((LEFT('2-1 采购订单物料明细表报表导出'!$K:$K,7)=I$1)*('2-1 采购订单物料明细表报表导出'!$D:$D=$A917),'2-1 采购订单物料明细表报表导出'!$H:$H,0))</f>
        <v>0</v>
      </c>
      <c r="J917" s="46" cm="1">
        <f t="array" ref="J917">SUM(IF((LEFT('2-1 采购订单物料明细表报表导出'!$K:$K,7)=J$1)*('2-1 采购订单物料明细表报表导出'!$D:$D=$A917),'2-1 采购订单物料明细表报表导出'!$H:$H,0))</f>
        <v>0</v>
      </c>
      <c r="K917" s="46" cm="1">
        <f t="array" ref="K917">SUM(IF((LEFT('2-1 采购订单物料明细表报表导出'!$K:$K,7)=K$1)*('2-1 采购订单物料明细表报表导出'!$D:$D=$A917),'2-1 采购订单物料明细表报表导出'!$H:$H,0))</f>
        <v>0</v>
      </c>
      <c r="L917" s="46" cm="1">
        <f t="array" ref="L917">SUM(IF((LEFT('2-1 采购订单物料明细表报表导出'!$K:$K,7)=L$1)*('2-1 采购订单物料明细表报表导出'!$D:$D=$A917),'2-1 采购订单物料明细表报表导出'!$H:$H,0))</f>
        <v>0</v>
      </c>
      <c r="M917" s="46" cm="1">
        <f t="array" ref="M917">SUM(IF((LEFT('2-1 采购订单物料明细表报表导出'!$K:$K,7)=M$1)*('2-1 采购订单物料明细表报表导出'!$D:$D=$A917),'2-1 采购订单物料明细表报表导出'!$H:$H,0))</f>
        <v>0</v>
      </c>
      <c r="N917" s="46" cm="1">
        <f t="array" ref="N917">SUM(IF((LEFT('2-1 采购订单物料明细表报表导出'!$K:$K,7)=N$1)*('2-1 采购订单物料明细表报表导出'!$D:$D=$A917),'2-1 采购订单物料明细表报表导出'!$H:$H,0))</f>
        <v>0</v>
      </c>
      <c r="O917" s="46" cm="1">
        <f t="array" ref="O917">SUM(IF((LEFT('2-1 采购订单物料明细表报表导出'!$K:$K,7)=O$1)*('2-1 采购订单物料明细表报表导出'!$D:$D=$A917),'2-1 采购订单物料明细表报表导出'!$H:$H,0))</f>
        <v>0</v>
      </c>
    </row>
    <row r="918" ht="16.5" spans="1:15">
      <c r="A918" s="38" t="s">
        <v>4317</v>
      </c>
      <c r="B918" s="50" t="s">
        <v>1613</v>
      </c>
      <c r="C918" s="51" t="s">
        <v>1614</v>
      </c>
      <c r="D918" s="46" cm="1">
        <f t="array" ref="D918">SUM(IF((LEFT('2-1 采购订单物料明细表报表导出'!$K:$K,7)=D$1)*('2-1 采购订单物料明细表报表导出'!$D:$D=$A918),'2-1 采购订单物料明细表报表导出'!$H:$H,0))</f>
        <v>0</v>
      </c>
      <c r="E918" s="46" cm="1">
        <f t="array" ref="E918">SUM(IF((LEFT('2-1 采购订单物料明细表报表导出'!$K:$K,7)=E$1)*('2-1 采购订单物料明细表报表导出'!$D:$D=$A918),'2-1 采购订单物料明细表报表导出'!$H:$H,0))</f>
        <v>0</v>
      </c>
      <c r="F918" s="46" cm="1">
        <f t="array" ref="F918">SUM(IF((LEFT('2-1 采购订单物料明细表报表导出'!$K:$K,7)=F$1)*('2-1 采购订单物料明细表报表导出'!$D:$D=$A918),'2-1 采购订单物料明细表报表导出'!$H:$H,0))</f>
        <v>0</v>
      </c>
      <c r="G918" s="46" cm="1">
        <f t="array" ref="G918">SUM(IF((LEFT('2-1 采购订单物料明细表报表导出'!$K:$K,7)=G$1)*('2-1 采购订单物料明细表报表导出'!$D:$D=$A918),'2-1 采购订单物料明细表报表导出'!$H:$H,0))</f>
        <v>0</v>
      </c>
      <c r="H918" s="46" cm="1">
        <f t="array" ref="H918">SUM(IF((LEFT('2-1 采购订单物料明细表报表导出'!$K:$K,7)=H$1)*('2-1 采购订单物料明细表报表导出'!$D:$D=$A918),'2-1 采购订单物料明细表报表导出'!$H:$H,0))</f>
        <v>0</v>
      </c>
      <c r="I918" s="46" cm="1">
        <f t="array" ref="I918">SUM(IF((LEFT('2-1 采购订单物料明细表报表导出'!$K:$K,7)=I$1)*('2-1 采购订单物料明细表报表导出'!$D:$D=$A918),'2-1 采购订单物料明细表报表导出'!$H:$H,0))</f>
        <v>0</v>
      </c>
      <c r="J918" s="46" cm="1">
        <f t="array" ref="J918">SUM(IF((LEFT('2-1 采购订单物料明细表报表导出'!$K:$K,7)=J$1)*('2-1 采购订单物料明细表报表导出'!$D:$D=$A918),'2-1 采购订单物料明细表报表导出'!$H:$H,0))</f>
        <v>0</v>
      </c>
      <c r="K918" s="46" cm="1">
        <f t="array" ref="K918">SUM(IF((LEFT('2-1 采购订单物料明细表报表导出'!$K:$K,7)=K$1)*('2-1 采购订单物料明细表报表导出'!$D:$D=$A918),'2-1 采购订单物料明细表报表导出'!$H:$H,0))</f>
        <v>0</v>
      </c>
      <c r="L918" s="46" cm="1">
        <f t="array" ref="L918">SUM(IF((LEFT('2-1 采购订单物料明细表报表导出'!$K:$K,7)=L$1)*('2-1 采购订单物料明细表报表导出'!$D:$D=$A918),'2-1 采购订单物料明细表报表导出'!$H:$H,0))</f>
        <v>0</v>
      </c>
      <c r="M918" s="46" cm="1">
        <f t="array" ref="M918">SUM(IF((LEFT('2-1 采购订单物料明细表报表导出'!$K:$K,7)=M$1)*('2-1 采购订单物料明细表报表导出'!$D:$D=$A918),'2-1 采购订单物料明细表报表导出'!$H:$H,0))</f>
        <v>0</v>
      </c>
      <c r="N918" s="46" cm="1">
        <f t="array" ref="N918">SUM(IF((LEFT('2-1 采购订单物料明细表报表导出'!$K:$K,7)=N$1)*('2-1 采购订单物料明细表报表导出'!$D:$D=$A918),'2-1 采购订单物料明细表报表导出'!$H:$H,0))</f>
        <v>0</v>
      </c>
      <c r="O918" s="46" cm="1">
        <f t="array" ref="O918">SUM(IF((LEFT('2-1 采购订单物料明细表报表导出'!$K:$K,7)=O$1)*('2-1 采购订单物料明细表报表导出'!$D:$D=$A918),'2-1 采购订单物料明细表报表导出'!$H:$H,0))</f>
        <v>0</v>
      </c>
    </row>
    <row r="919" ht="16.5" spans="1:15">
      <c r="A919" s="38" t="s">
        <v>4318</v>
      </c>
      <c r="B919" s="50" t="s">
        <v>1613</v>
      </c>
      <c r="C919" s="51" t="s">
        <v>1614</v>
      </c>
      <c r="D919" s="46" cm="1">
        <f t="array" ref="D919">SUM(IF((LEFT('2-1 采购订单物料明细表报表导出'!$K:$K,7)=D$1)*('2-1 采购订单物料明细表报表导出'!$D:$D=$A919),'2-1 采购订单物料明细表报表导出'!$H:$H,0))</f>
        <v>0</v>
      </c>
      <c r="E919" s="46" cm="1">
        <f t="array" ref="E919">SUM(IF((LEFT('2-1 采购订单物料明细表报表导出'!$K:$K,7)=E$1)*('2-1 采购订单物料明细表报表导出'!$D:$D=$A919),'2-1 采购订单物料明细表报表导出'!$H:$H,0))</f>
        <v>0</v>
      </c>
      <c r="F919" s="46" cm="1">
        <f t="array" ref="F919">SUM(IF((LEFT('2-1 采购订单物料明细表报表导出'!$K:$K,7)=F$1)*('2-1 采购订单物料明细表报表导出'!$D:$D=$A919),'2-1 采购订单物料明细表报表导出'!$H:$H,0))</f>
        <v>0</v>
      </c>
      <c r="G919" s="46" cm="1">
        <f t="array" ref="G919">SUM(IF((LEFT('2-1 采购订单物料明细表报表导出'!$K:$K,7)=G$1)*('2-1 采购订单物料明细表报表导出'!$D:$D=$A919),'2-1 采购订单物料明细表报表导出'!$H:$H,0))</f>
        <v>0</v>
      </c>
      <c r="H919" s="46" cm="1">
        <f t="array" ref="H919">SUM(IF((LEFT('2-1 采购订单物料明细表报表导出'!$K:$K,7)=H$1)*('2-1 采购订单物料明细表报表导出'!$D:$D=$A919),'2-1 采购订单物料明细表报表导出'!$H:$H,0))</f>
        <v>0</v>
      </c>
      <c r="I919" s="46" cm="1">
        <f t="array" ref="I919">SUM(IF((LEFT('2-1 采购订单物料明细表报表导出'!$K:$K,7)=I$1)*('2-1 采购订单物料明细表报表导出'!$D:$D=$A919),'2-1 采购订单物料明细表报表导出'!$H:$H,0))</f>
        <v>0</v>
      </c>
      <c r="J919" s="46" cm="1">
        <f t="array" ref="J919">SUM(IF((LEFT('2-1 采购订单物料明细表报表导出'!$K:$K,7)=J$1)*('2-1 采购订单物料明细表报表导出'!$D:$D=$A919),'2-1 采购订单物料明细表报表导出'!$H:$H,0))</f>
        <v>0</v>
      </c>
      <c r="K919" s="46" cm="1">
        <f t="array" ref="K919">SUM(IF((LEFT('2-1 采购订单物料明细表报表导出'!$K:$K,7)=K$1)*('2-1 采购订单物料明细表报表导出'!$D:$D=$A919),'2-1 采购订单物料明细表报表导出'!$H:$H,0))</f>
        <v>0</v>
      </c>
      <c r="L919" s="46" cm="1">
        <f t="array" ref="L919">SUM(IF((LEFT('2-1 采购订单物料明细表报表导出'!$K:$K,7)=L$1)*('2-1 采购订单物料明细表报表导出'!$D:$D=$A919),'2-1 采购订单物料明细表报表导出'!$H:$H,0))</f>
        <v>0</v>
      </c>
      <c r="M919" s="46" cm="1">
        <f t="array" ref="M919">SUM(IF((LEFT('2-1 采购订单物料明细表报表导出'!$K:$K,7)=M$1)*('2-1 采购订单物料明细表报表导出'!$D:$D=$A919),'2-1 采购订单物料明细表报表导出'!$H:$H,0))</f>
        <v>0</v>
      </c>
      <c r="N919" s="46" cm="1">
        <f t="array" ref="N919">SUM(IF((LEFT('2-1 采购订单物料明细表报表导出'!$K:$K,7)=N$1)*('2-1 采购订单物料明细表报表导出'!$D:$D=$A919),'2-1 采购订单物料明细表报表导出'!$H:$H,0))</f>
        <v>0</v>
      </c>
      <c r="O919" s="46" cm="1">
        <f t="array" ref="O919">SUM(IF((LEFT('2-1 采购订单物料明细表报表导出'!$K:$K,7)=O$1)*('2-1 采购订单物料明细表报表导出'!$D:$D=$A919),'2-1 采购订单物料明细表报表导出'!$H:$H,0))</f>
        <v>0</v>
      </c>
    </row>
    <row r="920" ht="16.5" spans="1:15">
      <c r="A920" s="38" t="s">
        <v>4319</v>
      </c>
      <c r="B920" s="50" t="s">
        <v>1613</v>
      </c>
      <c r="C920" s="51" t="s">
        <v>1614</v>
      </c>
      <c r="D920" s="46" cm="1">
        <f t="array" ref="D920">SUM(IF((LEFT('2-1 采购订单物料明细表报表导出'!$K:$K,7)=D$1)*('2-1 采购订单物料明细表报表导出'!$D:$D=$A920),'2-1 采购订单物料明细表报表导出'!$H:$H,0))</f>
        <v>0</v>
      </c>
      <c r="E920" s="46" cm="1">
        <f t="array" ref="E920">SUM(IF((LEFT('2-1 采购订单物料明细表报表导出'!$K:$K,7)=E$1)*('2-1 采购订单物料明细表报表导出'!$D:$D=$A920),'2-1 采购订单物料明细表报表导出'!$H:$H,0))</f>
        <v>0</v>
      </c>
      <c r="F920" s="46" cm="1">
        <f t="array" ref="F920">SUM(IF((LEFT('2-1 采购订单物料明细表报表导出'!$K:$K,7)=F$1)*('2-1 采购订单物料明细表报表导出'!$D:$D=$A920),'2-1 采购订单物料明细表报表导出'!$H:$H,0))</f>
        <v>0</v>
      </c>
      <c r="G920" s="46" cm="1">
        <f t="array" ref="G920">SUM(IF((LEFT('2-1 采购订单物料明细表报表导出'!$K:$K,7)=G$1)*('2-1 采购订单物料明细表报表导出'!$D:$D=$A920),'2-1 采购订单物料明细表报表导出'!$H:$H,0))</f>
        <v>0</v>
      </c>
      <c r="H920" s="46" cm="1">
        <f t="array" ref="H920">SUM(IF((LEFT('2-1 采购订单物料明细表报表导出'!$K:$K,7)=H$1)*('2-1 采购订单物料明细表报表导出'!$D:$D=$A920),'2-1 采购订单物料明细表报表导出'!$H:$H,0))</f>
        <v>0</v>
      </c>
      <c r="I920" s="46" cm="1">
        <f t="array" ref="I920">SUM(IF((LEFT('2-1 采购订单物料明细表报表导出'!$K:$K,7)=I$1)*('2-1 采购订单物料明细表报表导出'!$D:$D=$A920),'2-1 采购订单物料明细表报表导出'!$H:$H,0))</f>
        <v>0</v>
      </c>
      <c r="J920" s="46" cm="1">
        <f t="array" ref="J920">SUM(IF((LEFT('2-1 采购订单物料明细表报表导出'!$K:$K,7)=J$1)*('2-1 采购订单物料明细表报表导出'!$D:$D=$A920),'2-1 采购订单物料明细表报表导出'!$H:$H,0))</f>
        <v>0</v>
      </c>
      <c r="K920" s="46" cm="1">
        <f t="array" ref="K920">SUM(IF((LEFT('2-1 采购订单物料明细表报表导出'!$K:$K,7)=K$1)*('2-1 采购订单物料明细表报表导出'!$D:$D=$A920),'2-1 采购订单物料明细表报表导出'!$H:$H,0))</f>
        <v>0</v>
      </c>
      <c r="L920" s="46" cm="1">
        <f t="array" ref="L920">SUM(IF((LEFT('2-1 采购订单物料明细表报表导出'!$K:$K,7)=L$1)*('2-1 采购订单物料明细表报表导出'!$D:$D=$A920),'2-1 采购订单物料明细表报表导出'!$H:$H,0))</f>
        <v>0</v>
      </c>
      <c r="M920" s="46" cm="1">
        <f t="array" ref="M920">SUM(IF((LEFT('2-1 采购订单物料明细表报表导出'!$K:$K,7)=M$1)*('2-1 采购订单物料明细表报表导出'!$D:$D=$A920),'2-1 采购订单物料明细表报表导出'!$H:$H,0))</f>
        <v>0</v>
      </c>
      <c r="N920" s="46" cm="1">
        <f t="array" ref="N920">SUM(IF((LEFT('2-1 采购订单物料明细表报表导出'!$K:$K,7)=N$1)*('2-1 采购订单物料明细表报表导出'!$D:$D=$A920),'2-1 采购订单物料明细表报表导出'!$H:$H,0))</f>
        <v>0</v>
      </c>
      <c r="O920" s="46" cm="1">
        <f t="array" ref="O920">SUM(IF((LEFT('2-1 采购订单物料明细表报表导出'!$K:$K,7)=O$1)*('2-1 采购订单物料明细表报表导出'!$D:$D=$A920),'2-1 采购订单物料明细表报表导出'!$H:$H,0))</f>
        <v>0</v>
      </c>
    </row>
    <row r="921" ht="16.5" spans="1:15">
      <c r="A921" s="38" t="s">
        <v>4320</v>
      </c>
      <c r="B921" s="50" t="s">
        <v>1613</v>
      </c>
      <c r="C921" s="51" t="s">
        <v>1614</v>
      </c>
      <c r="D921" s="46" cm="1">
        <f t="array" ref="D921">SUM(IF((LEFT('2-1 采购订单物料明细表报表导出'!$K:$K,7)=D$1)*('2-1 采购订单物料明细表报表导出'!$D:$D=$A921),'2-1 采购订单物料明细表报表导出'!$H:$H,0))</f>
        <v>0</v>
      </c>
      <c r="E921" s="46" cm="1">
        <f t="array" ref="E921">SUM(IF((LEFT('2-1 采购订单物料明细表报表导出'!$K:$K,7)=E$1)*('2-1 采购订单物料明细表报表导出'!$D:$D=$A921),'2-1 采购订单物料明细表报表导出'!$H:$H,0))</f>
        <v>0</v>
      </c>
      <c r="F921" s="46" cm="1">
        <f t="array" ref="F921">SUM(IF((LEFT('2-1 采购订单物料明细表报表导出'!$K:$K,7)=F$1)*('2-1 采购订单物料明细表报表导出'!$D:$D=$A921),'2-1 采购订单物料明细表报表导出'!$H:$H,0))</f>
        <v>0</v>
      </c>
      <c r="G921" s="46" cm="1">
        <f t="array" ref="G921">SUM(IF((LEFT('2-1 采购订单物料明细表报表导出'!$K:$K,7)=G$1)*('2-1 采购订单物料明细表报表导出'!$D:$D=$A921),'2-1 采购订单物料明细表报表导出'!$H:$H,0))</f>
        <v>0</v>
      </c>
      <c r="H921" s="46" cm="1">
        <f t="array" ref="H921">SUM(IF((LEFT('2-1 采购订单物料明细表报表导出'!$K:$K,7)=H$1)*('2-1 采购订单物料明细表报表导出'!$D:$D=$A921),'2-1 采购订单物料明细表报表导出'!$H:$H,0))</f>
        <v>0</v>
      </c>
      <c r="I921" s="46" cm="1">
        <f t="array" ref="I921">SUM(IF((LEFT('2-1 采购订单物料明细表报表导出'!$K:$K,7)=I$1)*('2-1 采购订单物料明细表报表导出'!$D:$D=$A921),'2-1 采购订单物料明细表报表导出'!$H:$H,0))</f>
        <v>0</v>
      </c>
      <c r="J921" s="46" cm="1">
        <f t="array" ref="J921">SUM(IF((LEFT('2-1 采购订单物料明细表报表导出'!$K:$K,7)=J$1)*('2-1 采购订单物料明细表报表导出'!$D:$D=$A921),'2-1 采购订单物料明细表报表导出'!$H:$H,0))</f>
        <v>0</v>
      </c>
      <c r="K921" s="46" cm="1">
        <f t="array" ref="K921">SUM(IF((LEFT('2-1 采购订单物料明细表报表导出'!$K:$K,7)=K$1)*('2-1 采购订单物料明细表报表导出'!$D:$D=$A921),'2-1 采购订单物料明细表报表导出'!$H:$H,0))</f>
        <v>0</v>
      </c>
      <c r="L921" s="46" cm="1">
        <f t="array" ref="L921">SUM(IF((LEFT('2-1 采购订单物料明细表报表导出'!$K:$K,7)=L$1)*('2-1 采购订单物料明细表报表导出'!$D:$D=$A921),'2-1 采购订单物料明细表报表导出'!$H:$H,0))</f>
        <v>0</v>
      </c>
      <c r="M921" s="46" cm="1">
        <f t="array" ref="M921">SUM(IF((LEFT('2-1 采购订单物料明细表报表导出'!$K:$K,7)=M$1)*('2-1 采购订单物料明细表报表导出'!$D:$D=$A921),'2-1 采购订单物料明细表报表导出'!$H:$H,0))</f>
        <v>0</v>
      </c>
      <c r="N921" s="46" cm="1">
        <f t="array" ref="N921">SUM(IF((LEFT('2-1 采购订单物料明细表报表导出'!$K:$K,7)=N$1)*('2-1 采购订单物料明细表报表导出'!$D:$D=$A921),'2-1 采购订单物料明细表报表导出'!$H:$H,0))</f>
        <v>0</v>
      </c>
      <c r="O921" s="46" cm="1">
        <f t="array" ref="O921">SUM(IF((LEFT('2-1 采购订单物料明细表报表导出'!$K:$K,7)=O$1)*('2-1 采购订单物料明细表报表导出'!$D:$D=$A921),'2-1 采购订单物料明细表报表导出'!$H:$H,0))</f>
        <v>0</v>
      </c>
    </row>
    <row r="922" ht="16.5" spans="1:15">
      <c r="A922" s="38" t="s">
        <v>4321</v>
      </c>
      <c r="B922" s="50" t="s">
        <v>1613</v>
      </c>
      <c r="C922" s="51" t="s">
        <v>1614</v>
      </c>
      <c r="D922" s="46" cm="1">
        <f t="array" ref="D922">SUM(IF((LEFT('2-1 采购订单物料明细表报表导出'!$K:$K,7)=D$1)*('2-1 采购订单物料明细表报表导出'!$D:$D=$A922),'2-1 采购订单物料明细表报表导出'!$H:$H,0))</f>
        <v>0</v>
      </c>
      <c r="E922" s="46" cm="1">
        <f t="array" ref="E922">SUM(IF((LEFT('2-1 采购订单物料明细表报表导出'!$K:$K,7)=E$1)*('2-1 采购订单物料明细表报表导出'!$D:$D=$A922),'2-1 采购订单物料明细表报表导出'!$H:$H,0))</f>
        <v>0</v>
      </c>
      <c r="F922" s="46" cm="1">
        <f t="array" ref="F922">SUM(IF((LEFT('2-1 采购订单物料明细表报表导出'!$K:$K,7)=F$1)*('2-1 采购订单物料明细表报表导出'!$D:$D=$A922),'2-1 采购订单物料明细表报表导出'!$H:$H,0))</f>
        <v>0</v>
      </c>
      <c r="G922" s="46" cm="1">
        <f t="array" ref="G922">SUM(IF((LEFT('2-1 采购订单物料明细表报表导出'!$K:$K,7)=G$1)*('2-1 采购订单物料明细表报表导出'!$D:$D=$A922),'2-1 采购订单物料明细表报表导出'!$H:$H,0))</f>
        <v>0</v>
      </c>
      <c r="H922" s="46" cm="1">
        <f t="array" ref="H922">SUM(IF((LEFT('2-1 采购订单物料明细表报表导出'!$K:$K,7)=H$1)*('2-1 采购订单物料明细表报表导出'!$D:$D=$A922),'2-1 采购订单物料明细表报表导出'!$H:$H,0))</f>
        <v>0</v>
      </c>
      <c r="I922" s="46" cm="1">
        <f t="array" ref="I922">SUM(IF((LEFT('2-1 采购订单物料明细表报表导出'!$K:$K,7)=I$1)*('2-1 采购订单物料明细表报表导出'!$D:$D=$A922),'2-1 采购订单物料明细表报表导出'!$H:$H,0))</f>
        <v>0</v>
      </c>
      <c r="J922" s="46" cm="1">
        <f t="array" ref="J922">SUM(IF((LEFT('2-1 采购订单物料明细表报表导出'!$K:$K,7)=J$1)*('2-1 采购订单物料明细表报表导出'!$D:$D=$A922),'2-1 采购订单物料明细表报表导出'!$H:$H,0))</f>
        <v>0</v>
      </c>
      <c r="K922" s="46" cm="1">
        <f t="array" ref="K922">SUM(IF((LEFT('2-1 采购订单物料明细表报表导出'!$K:$K,7)=K$1)*('2-1 采购订单物料明细表报表导出'!$D:$D=$A922),'2-1 采购订单物料明细表报表导出'!$H:$H,0))</f>
        <v>0</v>
      </c>
      <c r="L922" s="46" cm="1">
        <f t="array" ref="L922">SUM(IF((LEFT('2-1 采购订单物料明细表报表导出'!$K:$K,7)=L$1)*('2-1 采购订单物料明细表报表导出'!$D:$D=$A922),'2-1 采购订单物料明细表报表导出'!$H:$H,0))</f>
        <v>0</v>
      </c>
      <c r="M922" s="46" cm="1">
        <f t="array" ref="M922">SUM(IF((LEFT('2-1 采购订单物料明细表报表导出'!$K:$K,7)=M$1)*('2-1 采购订单物料明细表报表导出'!$D:$D=$A922),'2-1 采购订单物料明细表报表导出'!$H:$H,0))</f>
        <v>0</v>
      </c>
      <c r="N922" s="46" cm="1">
        <f t="array" ref="N922">SUM(IF((LEFT('2-1 采购订单物料明细表报表导出'!$K:$K,7)=N$1)*('2-1 采购订单物料明细表报表导出'!$D:$D=$A922),'2-1 采购订单物料明细表报表导出'!$H:$H,0))</f>
        <v>0</v>
      </c>
      <c r="O922" s="46" cm="1">
        <f t="array" ref="O922">SUM(IF((LEFT('2-1 采购订单物料明细表报表导出'!$K:$K,7)=O$1)*('2-1 采购订单物料明细表报表导出'!$D:$D=$A922),'2-1 采购订单物料明细表报表导出'!$H:$H,0))</f>
        <v>0</v>
      </c>
    </row>
    <row r="923" ht="16.5" spans="1:15">
      <c r="A923" s="38" t="s">
        <v>4322</v>
      </c>
      <c r="B923" s="50" t="s">
        <v>1613</v>
      </c>
      <c r="C923" s="51" t="s">
        <v>1614</v>
      </c>
      <c r="D923" s="46" cm="1">
        <f t="array" ref="D923">SUM(IF((LEFT('2-1 采购订单物料明细表报表导出'!$K:$K,7)=D$1)*('2-1 采购订单物料明细表报表导出'!$D:$D=$A923),'2-1 采购订单物料明细表报表导出'!$H:$H,0))</f>
        <v>0</v>
      </c>
      <c r="E923" s="46" cm="1">
        <f t="array" ref="E923">SUM(IF((LEFT('2-1 采购订单物料明细表报表导出'!$K:$K,7)=E$1)*('2-1 采购订单物料明细表报表导出'!$D:$D=$A923),'2-1 采购订单物料明细表报表导出'!$H:$H,0))</f>
        <v>0</v>
      </c>
      <c r="F923" s="46" cm="1">
        <f t="array" ref="F923">SUM(IF((LEFT('2-1 采购订单物料明细表报表导出'!$K:$K,7)=F$1)*('2-1 采购订单物料明细表报表导出'!$D:$D=$A923),'2-1 采购订单物料明细表报表导出'!$H:$H,0))</f>
        <v>0</v>
      </c>
      <c r="G923" s="46" cm="1">
        <f t="array" ref="G923">SUM(IF((LEFT('2-1 采购订单物料明细表报表导出'!$K:$K,7)=G$1)*('2-1 采购订单物料明细表报表导出'!$D:$D=$A923),'2-1 采购订单物料明细表报表导出'!$H:$H,0))</f>
        <v>0</v>
      </c>
      <c r="H923" s="46" cm="1">
        <f t="array" ref="H923">SUM(IF((LEFT('2-1 采购订单物料明细表报表导出'!$K:$K,7)=H$1)*('2-1 采购订单物料明细表报表导出'!$D:$D=$A923),'2-1 采购订单物料明细表报表导出'!$H:$H,0))</f>
        <v>0</v>
      </c>
      <c r="I923" s="46" cm="1">
        <f t="array" ref="I923">SUM(IF((LEFT('2-1 采购订单物料明细表报表导出'!$K:$K,7)=I$1)*('2-1 采购订单物料明细表报表导出'!$D:$D=$A923),'2-1 采购订单物料明细表报表导出'!$H:$H,0))</f>
        <v>0</v>
      </c>
      <c r="J923" s="46" cm="1">
        <f t="array" ref="J923">SUM(IF((LEFT('2-1 采购订单物料明细表报表导出'!$K:$K,7)=J$1)*('2-1 采购订单物料明细表报表导出'!$D:$D=$A923),'2-1 采购订单物料明细表报表导出'!$H:$H,0))</f>
        <v>0</v>
      </c>
      <c r="K923" s="46" cm="1">
        <f t="array" ref="K923">SUM(IF((LEFT('2-1 采购订单物料明细表报表导出'!$K:$K,7)=K$1)*('2-1 采购订单物料明细表报表导出'!$D:$D=$A923),'2-1 采购订单物料明细表报表导出'!$H:$H,0))</f>
        <v>0</v>
      </c>
      <c r="L923" s="46" cm="1">
        <f t="array" ref="L923">SUM(IF((LEFT('2-1 采购订单物料明细表报表导出'!$K:$K,7)=L$1)*('2-1 采购订单物料明细表报表导出'!$D:$D=$A923),'2-1 采购订单物料明细表报表导出'!$H:$H,0))</f>
        <v>0</v>
      </c>
      <c r="M923" s="46" cm="1">
        <f t="array" ref="M923">SUM(IF((LEFT('2-1 采购订单物料明细表报表导出'!$K:$K,7)=M$1)*('2-1 采购订单物料明细表报表导出'!$D:$D=$A923),'2-1 采购订单物料明细表报表导出'!$H:$H,0))</f>
        <v>0</v>
      </c>
      <c r="N923" s="46" cm="1">
        <f t="array" ref="N923">SUM(IF((LEFT('2-1 采购订单物料明细表报表导出'!$K:$K,7)=N$1)*('2-1 采购订单物料明细表报表导出'!$D:$D=$A923),'2-1 采购订单物料明细表报表导出'!$H:$H,0))</f>
        <v>0</v>
      </c>
      <c r="O923" s="46" cm="1">
        <f t="array" ref="O923">SUM(IF((LEFT('2-1 采购订单物料明细表报表导出'!$K:$K,7)=O$1)*('2-1 采购订单物料明细表报表导出'!$D:$D=$A923),'2-1 采购订单物料明细表报表导出'!$H:$H,0))</f>
        <v>0</v>
      </c>
    </row>
    <row r="924" ht="16.5" spans="1:15">
      <c r="A924" s="38" t="s">
        <v>4323</v>
      </c>
      <c r="B924" s="50" t="s">
        <v>1613</v>
      </c>
      <c r="C924" s="51" t="s">
        <v>1614</v>
      </c>
      <c r="D924" s="46" cm="1">
        <f t="array" ref="D924">SUM(IF((LEFT('2-1 采购订单物料明细表报表导出'!$K:$K,7)=D$1)*('2-1 采购订单物料明细表报表导出'!$D:$D=$A924),'2-1 采购订单物料明细表报表导出'!$H:$H,0))</f>
        <v>0</v>
      </c>
      <c r="E924" s="46" cm="1">
        <f t="array" ref="E924">SUM(IF((LEFT('2-1 采购订单物料明细表报表导出'!$K:$K,7)=E$1)*('2-1 采购订单物料明细表报表导出'!$D:$D=$A924),'2-1 采购订单物料明细表报表导出'!$H:$H,0))</f>
        <v>0</v>
      </c>
      <c r="F924" s="46" cm="1">
        <f t="array" ref="F924">SUM(IF((LEFT('2-1 采购订单物料明细表报表导出'!$K:$K,7)=F$1)*('2-1 采购订单物料明细表报表导出'!$D:$D=$A924),'2-1 采购订单物料明细表报表导出'!$H:$H,0))</f>
        <v>0</v>
      </c>
      <c r="G924" s="46" cm="1">
        <f t="array" ref="G924">SUM(IF((LEFT('2-1 采购订单物料明细表报表导出'!$K:$K,7)=G$1)*('2-1 采购订单物料明细表报表导出'!$D:$D=$A924),'2-1 采购订单物料明细表报表导出'!$H:$H,0))</f>
        <v>0</v>
      </c>
      <c r="H924" s="46" cm="1">
        <f t="array" ref="H924">SUM(IF((LEFT('2-1 采购订单物料明细表报表导出'!$K:$K,7)=H$1)*('2-1 采购订单物料明细表报表导出'!$D:$D=$A924),'2-1 采购订单物料明细表报表导出'!$H:$H,0))</f>
        <v>0</v>
      </c>
      <c r="I924" s="46" cm="1">
        <f t="array" ref="I924">SUM(IF((LEFT('2-1 采购订单物料明细表报表导出'!$K:$K,7)=I$1)*('2-1 采购订单物料明细表报表导出'!$D:$D=$A924),'2-1 采购订单物料明细表报表导出'!$H:$H,0))</f>
        <v>0</v>
      </c>
      <c r="J924" s="46" cm="1">
        <f t="array" ref="J924">SUM(IF((LEFT('2-1 采购订单物料明细表报表导出'!$K:$K,7)=J$1)*('2-1 采购订单物料明细表报表导出'!$D:$D=$A924),'2-1 采购订单物料明细表报表导出'!$H:$H,0))</f>
        <v>0</v>
      </c>
      <c r="K924" s="46" cm="1">
        <f t="array" ref="K924">SUM(IF((LEFT('2-1 采购订单物料明细表报表导出'!$K:$K,7)=K$1)*('2-1 采购订单物料明细表报表导出'!$D:$D=$A924),'2-1 采购订单物料明细表报表导出'!$H:$H,0))</f>
        <v>0</v>
      </c>
      <c r="L924" s="46" cm="1">
        <f t="array" ref="L924">SUM(IF((LEFT('2-1 采购订单物料明细表报表导出'!$K:$K,7)=L$1)*('2-1 采购订单物料明细表报表导出'!$D:$D=$A924),'2-1 采购订单物料明细表报表导出'!$H:$H,0))</f>
        <v>0</v>
      </c>
      <c r="M924" s="46" cm="1">
        <f t="array" ref="M924">SUM(IF((LEFT('2-1 采购订单物料明细表报表导出'!$K:$K,7)=M$1)*('2-1 采购订单物料明细表报表导出'!$D:$D=$A924),'2-1 采购订单物料明细表报表导出'!$H:$H,0))</f>
        <v>0</v>
      </c>
      <c r="N924" s="46" cm="1">
        <f t="array" ref="N924">SUM(IF((LEFT('2-1 采购订单物料明细表报表导出'!$K:$K,7)=N$1)*('2-1 采购订单物料明细表报表导出'!$D:$D=$A924),'2-1 采购订单物料明细表报表导出'!$H:$H,0))</f>
        <v>0</v>
      </c>
      <c r="O924" s="46" cm="1">
        <f t="array" ref="O924">SUM(IF((LEFT('2-1 采购订单物料明细表报表导出'!$K:$K,7)=O$1)*('2-1 采购订单物料明细表报表导出'!$D:$D=$A924),'2-1 采购订单物料明细表报表导出'!$H:$H,0))</f>
        <v>0</v>
      </c>
    </row>
    <row r="925" ht="16.5" spans="1:15">
      <c r="A925" s="38" t="s">
        <v>4324</v>
      </c>
      <c r="B925" s="50" t="s">
        <v>1613</v>
      </c>
      <c r="C925" s="51" t="s">
        <v>1614</v>
      </c>
      <c r="D925" s="46" cm="1">
        <f t="array" ref="D925">SUM(IF((LEFT('2-1 采购订单物料明细表报表导出'!$K:$K,7)=D$1)*('2-1 采购订单物料明细表报表导出'!$D:$D=$A925),'2-1 采购订单物料明细表报表导出'!$H:$H,0))</f>
        <v>0</v>
      </c>
      <c r="E925" s="46" cm="1">
        <f t="array" ref="E925">SUM(IF((LEFT('2-1 采购订单物料明细表报表导出'!$K:$K,7)=E$1)*('2-1 采购订单物料明细表报表导出'!$D:$D=$A925),'2-1 采购订单物料明细表报表导出'!$H:$H,0))</f>
        <v>0</v>
      </c>
      <c r="F925" s="46" cm="1">
        <f t="array" ref="F925">SUM(IF((LEFT('2-1 采购订单物料明细表报表导出'!$K:$K,7)=F$1)*('2-1 采购订单物料明细表报表导出'!$D:$D=$A925),'2-1 采购订单物料明细表报表导出'!$H:$H,0))</f>
        <v>0</v>
      </c>
      <c r="G925" s="46" cm="1">
        <f t="array" ref="G925">SUM(IF((LEFT('2-1 采购订单物料明细表报表导出'!$K:$K,7)=G$1)*('2-1 采购订单物料明细表报表导出'!$D:$D=$A925),'2-1 采购订单物料明细表报表导出'!$H:$H,0))</f>
        <v>0</v>
      </c>
      <c r="H925" s="46" cm="1">
        <f t="array" ref="H925">SUM(IF((LEFT('2-1 采购订单物料明细表报表导出'!$K:$K,7)=H$1)*('2-1 采购订单物料明细表报表导出'!$D:$D=$A925),'2-1 采购订单物料明细表报表导出'!$H:$H,0))</f>
        <v>0</v>
      </c>
      <c r="I925" s="46" cm="1">
        <f t="array" ref="I925">SUM(IF((LEFT('2-1 采购订单物料明细表报表导出'!$K:$K,7)=I$1)*('2-1 采购订单物料明细表报表导出'!$D:$D=$A925),'2-1 采购订单物料明细表报表导出'!$H:$H,0))</f>
        <v>0</v>
      </c>
      <c r="J925" s="46" cm="1">
        <f t="array" ref="J925">SUM(IF((LEFT('2-1 采购订单物料明细表报表导出'!$K:$K,7)=J$1)*('2-1 采购订单物料明细表报表导出'!$D:$D=$A925),'2-1 采购订单物料明细表报表导出'!$H:$H,0))</f>
        <v>0</v>
      </c>
      <c r="K925" s="46" cm="1">
        <f t="array" ref="K925">SUM(IF((LEFT('2-1 采购订单物料明细表报表导出'!$K:$K,7)=K$1)*('2-1 采购订单物料明细表报表导出'!$D:$D=$A925),'2-1 采购订单物料明细表报表导出'!$H:$H,0))</f>
        <v>0</v>
      </c>
      <c r="L925" s="46" cm="1">
        <f t="array" ref="L925">SUM(IF((LEFT('2-1 采购订单物料明细表报表导出'!$K:$K,7)=L$1)*('2-1 采购订单物料明细表报表导出'!$D:$D=$A925),'2-1 采购订单物料明细表报表导出'!$H:$H,0))</f>
        <v>0</v>
      </c>
      <c r="M925" s="46" cm="1">
        <f t="array" ref="M925">SUM(IF((LEFT('2-1 采购订单物料明细表报表导出'!$K:$K,7)=M$1)*('2-1 采购订单物料明细表报表导出'!$D:$D=$A925),'2-1 采购订单物料明细表报表导出'!$H:$H,0))</f>
        <v>0</v>
      </c>
      <c r="N925" s="46" cm="1">
        <f t="array" ref="N925">SUM(IF((LEFT('2-1 采购订单物料明细表报表导出'!$K:$K,7)=N$1)*('2-1 采购订单物料明细表报表导出'!$D:$D=$A925),'2-1 采购订单物料明细表报表导出'!$H:$H,0))</f>
        <v>0</v>
      </c>
      <c r="O925" s="46" cm="1">
        <f t="array" ref="O925">SUM(IF((LEFT('2-1 采购订单物料明细表报表导出'!$K:$K,7)=O$1)*('2-1 采购订单物料明细表报表导出'!$D:$D=$A925),'2-1 采购订单物料明细表报表导出'!$H:$H,0))</f>
        <v>0</v>
      </c>
    </row>
    <row r="926" ht="16.5" spans="1:15">
      <c r="A926" s="38" t="s">
        <v>4325</v>
      </c>
      <c r="B926" s="50" t="s">
        <v>1613</v>
      </c>
      <c r="C926" s="51" t="s">
        <v>1614</v>
      </c>
      <c r="D926" s="46" cm="1">
        <f t="array" ref="D926">SUM(IF((LEFT('2-1 采购订单物料明细表报表导出'!$K:$K,7)=D$1)*('2-1 采购订单物料明细表报表导出'!$D:$D=$A926),'2-1 采购订单物料明细表报表导出'!$H:$H,0))</f>
        <v>0</v>
      </c>
      <c r="E926" s="46" cm="1">
        <f t="array" ref="E926">SUM(IF((LEFT('2-1 采购订单物料明细表报表导出'!$K:$K,7)=E$1)*('2-1 采购订单物料明细表报表导出'!$D:$D=$A926),'2-1 采购订单物料明细表报表导出'!$H:$H,0))</f>
        <v>0</v>
      </c>
      <c r="F926" s="46" cm="1">
        <f t="array" ref="F926">SUM(IF((LEFT('2-1 采购订单物料明细表报表导出'!$K:$K,7)=F$1)*('2-1 采购订单物料明细表报表导出'!$D:$D=$A926),'2-1 采购订单物料明细表报表导出'!$H:$H,0))</f>
        <v>0</v>
      </c>
      <c r="G926" s="46" cm="1">
        <f t="array" ref="G926">SUM(IF((LEFT('2-1 采购订单物料明细表报表导出'!$K:$K,7)=G$1)*('2-1 采购订单物料明细表报表导出'!$D:$D=$A926),'2-1 采购订单物料明细表报表导出'!$H:$H,0))</f>
        <v>0</v>
      </c>
      <c r="H926" s="46" cm="1">
        <f t="array" ref="H926">SUM(IF((LEFT('2-1 采购订单物料明细表报表导出'!$K:$K,7)=H$1)*('2-1 采购订单物料明细表报表导出'!$D:$D=$A926),'2-1 采购订单物料明细表报表导出'!$H:$H,0))</f>
        <v>0</v>
      </c>
      <c r="I926" s="46" cm="1">
        <f t="array" ref="I926">SUM(IF((LEFT('2-1 采购订单物料明细表报表导出'!$K:$K,7)=I$1)*('2-1 采购订单物料明细表报表导出'!$D:$D=$A926),'2-1 采购订单物料明细表报表导出'!$H:$H,0))</f>
        <v>0</v>
      </c>
      <c r="J926" s="46" cm="1">
        <f t="array" ref="J926">SUM(IF((LEFT('2-1 采购订单物料明细表报表导出'!$K:$K,7)=J$1)*('2-1 采购订单物料明细表报表导出'!$D:$D=$A926),'2-1 采购订单物料明细表报表导出'!$H:$H,0))</f>
        <v>0</v>
      </c>
      <c r="K926" s="46" cm="1">
        <f t="array" ref="K926">SUM(IF((LEFT('2-1 采购订单物料明细表报表导出'!$K:$K,7)=K$1)*('2-1 采购订单物料明细表报表导出'!$D:$D=$A926),'2-1 采购订单物料明细表报表导出'!$H:$H,0))</f>
        <v>0</v>
      </c>
      <c r="L926" s="46" cm="1">
        <f t="array" ref="L926">SUM(IF((LEFT('2-1 采购订单物料明细表报表导出'!$K:$K,7)=L$1)*('2-1 采购订单物料明细表报表导出'!$D:$D=$A926),'2-1 采购订单物料明细表报表导出'!$H:$H,0))</f>
        <v>0</v>
      </c>
      <c r="M926" s="46" cm="1">
        <f t="array" ref="M926">SUM(IF((LEFT('2-1 采购订单物料明细表报表导出'!$K:$K,7)=M$1)*('2-1 采购订单物料明细表报表导出'!$D:$D=$A926),'2-1 采购订单物料明细表报表导出'!$H:$H,0))</f>
        <v>0</v>
      </c>
      <c r="N926" s="46" cm="1">
        <f t="array" ref="N926">SUM(IF((LEFT('2-1 采购订单物料明细表报表导出'!$K:$K,7)=N$1)*('2-1 采购订单物料明细表报表导出'!$D:$D=$A926),'2-1 采购订单物料明细表报表导出'!$H:$H,0))</f>
        <v>0</v>
      </c>
      <c r="O926" s="46" cm="1">
        <f t="array" ref="O926">SUM(IF((LEFT('2-1 采购订单物料明细表报表导出'!$K:$K,7)=O$1)*('2-1 采购订单物料明细表报表导出'!$D:$D=$A926),'2-1 采购订单物料明细表报表导出'!$H:$H,0))</f>
        <v>0</v>
      </c>
    </row>
    <row r="927" ht="16.5" spans="1:15">
      <c r="A927" s="38" t="s">
        <v>4326</v>
      </c>
      <c r="B927" s="50" t="s">
        <v>1613</v>
      </c>
      <c r="C927" s="51" t="s">
        <v>1614</v>
      </c>
      <c r="D927" s="46" cm="1">
        <f t="array" ref="D927">SUM(IF((LEFT('2-1 采购订单物料明细表报表导出'!$K:$K,7)=D$1)*('2-1 采购订单物料明细表报表导出'!$D:$D=$A927),'2-1 采购订单物料明细表报表导出'!$H:$H,0))</f>
        <v>0</v>
      </c>
      <c r="E927" s="46" cm="1">
        <f t="array" ref="E927">SUM(IF((LEFT('2-1 采购订单物料明细表报表导出'!$K:$K,7)=E$1)*('2-1 采购订单物料明细表报表导出'!$D:$D=$A927),'2-1 采购订单物料明细表报表导出'!$H:$H,0))</f>
        <v>0</v>
      </c>
      <c r="F927" s="46" cm="1">
        <f t="array" ref="F927">SUM(IF((LEFT('2-1 采购订单物料明细表报表导出'!$K:$K,7)=F$1)*('2-1 采购订单物料明细表报表导出'!$D:$D=$A927),'2-1 采购订单物料明细表报表导出'!$H:$H,0))</f>
        <v>0</v>
      </c>
      <c r="G927" s="46" cm="1">
        <f t="array" ref="G927">SUM(IF((LEFT('2-1 采购订单物料明细表报表导出'!$K:$K,7)=G$1)*('2-1 采购订单物料明细表报表导出'!$D:$D=$A927),'2-1 采购订单物料明细表报表导出'!$H:$H,0))</f>
        <v>0</v>
      </c>
      <c r="H927" s="46" cm="1">
        <f t="array" ref="H927">SUM(IF((LEFT('2-1 采购订单物料明细表报表导出'!$K:$K,7)=H$1)*('2-1 采购订单物料明细表报表导出'!$D:$D=$A927),'2-1 采购订单物料明细表报表导出'!$H:$H,0))</f>
        <v>0</v>
      </c>
      <c r="I927" s="46" cm="1">
        <f t="array" ref="I927">SUM(IF((LEFT('2-1 采购订单物料明细表报表导出'!$K:$K,7)=I$1)*('2-1 采购订单物料明细表报表导出'!$D:$D=$A927),'2-1 采购订单物料明细表报表导出'!$H:$H,0))</f>
        <v>0</v>
      </c>
      <c r="J927" s="46" cm="1">
        <f t="array" ref="J927">SUM(IF((LEFT('2-1 采购订单物料明细表报表导出'!$K:$K,7)=J$1)*('2-1 采购订单物料明细表报表导出'!$D:$D=$A927),'2-1 采购订单物料明细表报表导出'!$H:$H,0))</f>
        <v>0</v>
      </c>
      <c r="K927" s="46" cm="1">
        <f t="array" ref="K927">SUM(IF((LEFT('2-1 采购订单物料明细表报表导出'!$K:$K,7)=K$1)*('2-1 采购订单物料明细表报表导出'!$D:$D=$A927),'2-1 采购订单物料明细表报表导出'!$H:$H,0))</f>
        <v>0</v>
      </c>
      <c r="L927" s="46" cm="1">
        <f t="array" ref="L927">SUM(IF((LEFT('2-1 采购订单物料明细表报表导出'!$K:$K,7)=L$1)*('2-1 采购订单物料明细表报表导出'!$D:$D=$A927),'2-1 采购订单物料明细表报表导出'!$H:$H,0))</f>
        <v>0</v>
      </c>
      <c r="M927" s="46" cm="1">
        <f t="array" ref="M927">SUM(IF((LEFT('2-1 采购订单物料明细表报表导出'!$K:$K,7)=M$1)*('2-1 采购订单物料明细表报表导出'!$D:$D=$A927),'2-1 采购订单物料明细表报表导出'!$H:$H,0))</f>
        <v>0</v>
      </c>
      <c r="N927" s="46" cm="1">
        <f t="array" ref="N927">SUM(IF((LEFT('2-1 采购订单物料明细表报表导出'!$K:$K,7)=N$1)*('2-1 采购订单物料明细表报表导出'!$D:$D=$A927),'2-1 采购订单物料明细表报表导出'!$H:$H,0))</f>
        <v>0</v>
      </c>
      <c r="O927" s="46" cm="1">
        <f t="array" ref="O927">SUM(IF((LEFT('2-1 采购订单物料明细表报表导出'!$K:$K,7)=O$1)*('2-1 采购订单物料明细表报表导出'!$D:$D=$A927),'2-1 采购订单物料明细表报表导出'!$H:$H,0))</f>
        <v>0</v>
      </c>
    </row>
    <row r="928" ht="16.5" spans="1:15">
      <c r="A928" s="38" t="s">
        <v>4327</v>
      </c>
      <c r="B928" s="50" t="s">
        <v>1613</v>
      </c>
      <c r="C928" s="51" t="s">
        <v>1614</v>
      </c>
      <c r="D928" s="46" cm="1">
        <f t="array" ref="D928">SUM(IF((LEFT('2-1 采购订单物料明细表报表导出'!$K:$K,7)=D$1)*('2-1 采购订单物料明细表报表导出'!$D:$D=$A928),'2-1 采购订单物料明细表报表导出'!$H:$H,0))</f>
        <v>0</v>
      </c>
      <c r="E928" s="46" cm="1">
        <f t="array" ref="E928">SUM(IF((LEFT('2-1 采购订单物料明细表报表导出'!$K:$K,7)=E$1)*('2-1 采购订单物料明细表报表导出'!$D:$D=$A928),'2-1 采购订单物料明细表报表导出'!$H:$H,0))</f>
        <v>0</v>
      </c>
      <c r="F928" s="46" cm="1">
        <f t="array" ref="F928">SUM(IF((LEFT('2-1 采购订单物料明细表报表导出'!$K:$K,7)=F$1)*('2-1 采购订单物料明细表报表导出'!$D:$D=$A928),'2-1 采购订单物料明细表报表导出'!$H:$H,0))</f>
        <v>0</v>
      </c>
      <c r="G928" s="46" cm="1">
        <f t="array" ref="G928">SUM(IF((LEFT('2-1 采购订单物料明细表报表导出'!$K:$K,7)=G$1)*('2-1 采购订单物料明细表报表导出'!$D:$D=$A928),'2-1 采购订单物料明细表报表导出'!$H:$H,0))</f>
        <v>0</v>
      </c>
      <c r="H928" s="46" cm="1">
        <f t="array" ref="H928">SUM(IF((LEFT('2-1 采购订单物料明细表报表导出'!$K:$K,7)=H$1)*('2-1 采购订单物料明细表报表导出'!$D:$D=$A928),'2-1 采购订单物料明细表报表导出'!$H:$H,0))</f>
        <v>0</v>
      </c>
      <c r="I928" s="46" cm="1">
        <f t="array" ref="I928">SUM(IF((LEFT('2-1 采购订单物料明细表报表导出'!$K:$K,7)=I$1)*('2-1 采购订单物料明细表报表导出'!$D:$D=$A928),'2-1 采购订单物料明细表报表导出'!$H:$H,0))</f>
        <v>0</v>
      </c>
      <c r="J928" s="46" cm="1">
        <f t="array" ref="J928">SUM(IF((LEFT('2-1 采购订单物料明细表报表导出'!$K:$K,7)=J$1)*('2-1 采购订单物料明细表报表导出'!$D:$D=$A928),'2-1 采购订单物料明细表报表导出'!$H:$H,0))</f>
        <v>0</v>
      </c>
      <c r="K928" s="46" cm="1">
        <f t="array" ref="K928">SUM(IF((LEFT('2-1 采购订单物料明细表报表导出'!$K:$K,7)=K$1)*('2-1 采购订单物料明细表报表导出'!$D:$D=$A928),'2-1 采购订单物料明细表报表导出'!$H:$H,0))</f>
        <v>0</v>
      </c>
      <c r="L928" s="46" cm="1">
        <f t="array" ref="L928">SUM(IF((LEFT('2-1 采购订单物料明细表报表导出'!$K:$K,7)=L$1)*('2-1 采购订单物料明细表报表导出'!$D:$D=$A928),'2-1 采购订单物料明细表报表导出'!$H:$H,0))</f>
        <v>0</v>
      </c>
      <c r="M928" s="46" cm="1">
        <f t="array" ref="M928">SUM(IF((LEFT('2-1 采购订单物料明细表报表导出'!$K:$K,7)=M$1)*('2-1 采购订单物料明细表报表导出'!$D:$D=$A928),'2-1 采购订单物料明细表报表导出'!$H:$H,0))</f>
        <v>0</v>
      </c>
      <c r="N928" s="46" cm="1">
        <f t="array" ref="N928">SUM(IF((LEFT('2-1 采购订单物料明细表报表导出'!$K:$K,7)=N$1)*('2-1 采购订单物料明细表报表导出'!$D:$D=$A928),'2-1 采购订单物料明细表报表导出'!$H:$H,0))</f>
        <v>0</v>
      </c>
      <c r="O928" s="46" cm="1">
        <f t="array" ref="O928">SUM(IF((LEFT('2-1 采购订单物料明细表报表导出'!$K:$K,7)=O$1)*('2-1 采购订单物料明细表报表导出'!$D:$D=$A928),'2-1 采购订单物料明细表报表导出'!$H:$H,0))</f>
        <v>0</v>
      </c>
    </row>
    <row r="929" ht="16.5" spans="1:15">
      <c r="A929" s="38" t="s">
        <v>4328</v>
      </c>
      <c r="B929" s="50" t="s">
        <v>1613</v>
      </c>
      <c r="C929" s="51" t="s">
        <v>1614</v>
      </c>
      <c r="D929" s="46" cm="1">
        <f t="array" ref="D929">SUM(IF((LEFT('2-1 采购订单物料明细表报表导出'!$K:$K,7)=D$1)*('2-1 采购订单物料明细表报表导出'!$D:$D=$A929),'2-1 采购订单物料明细表报表导出'!$H:$H,0))</f>
        <v>0</v>
      </c>
      <c r="E929" s="46" cm="1">
        <f t="array" ref="E929">SUM(IF((LEFT('2-1 采购订单物料明细表报表导出'!$K:$K,7)=E$1)*('2-1 采购订单物料明细表报表导出'!$D:$D=$A929),'2-1 采购订单物料明细表报表导出'!$H:$H,0))</f>
        <v>0</v>
      </c>
      <c r="F929" s="46" cm="1">
        <f t="array" ref="F929">SUM(IF((LEFT('2-1 采购订单物料明细表报表导出'!$K:$K,7)=F$1)*('2-1 采购订单物料明细表报表导出'!$D:$D=$A929),'2-1 采购订单物料明细表报表导出'!$H:$H,0))</f>
        <v>0</v>
      </c>
      <c r="G929" s="46" cm="1">
        <f t="array" ref="G929">SUM(IF((LEFT('2-1 采购订单物料明细表报表导出'!$K:$K,7)=G$1)*('2-1 采购订单物料明细表报表导出'!$D:$D=$A929),'2-1 采购订单物料明细表报表导出'!$H:$H,0))</f>
        <v>0</v>
      </c>
      <c r="H929" s="46" cm="1">
        <f t="array" ref="H929">SUM(IF((LEFT('2-1 采购订单物料明细表报表导出'!$K:$K,7)=H$1)*('2-1 采购订单物料明细表报表导出'!$D:$D=$A929),'2-1 采购订单物料明细表报表导出'!$H:$H,0))</f>
        <v>0</v>
      </c>
      <c r="I929" s="46" cm="1">
        <f t="array" ref="I929">SUM(IF((LEFT('2-1 采购订单物料明细表报表导出'!$K:$K,7)=I$1)*('2-1 采购订单物料明细表报表导出'!$D:$D=$A929),'2-1 采购订单物料明细表报表导出'!$H:$H,0))</f>
        <v>0</v>
      </c>
      <c r="J929" s="46" cm="1">
        <f t="array" ref="J929">SUM(IF((LEFT('2-1 采购订单物料明细表报表导出'!$K:$K,7)=J$1)*('2-1 采购订单物料明细表报表导出'!$D:$D=$A929),'2-1 采购订单物料明细表报表导出'!$H:$H,0))</f>
        <v>0</v>
      </c>
      <c r="K929" s="46" cm="1">
        <f t="array" ref="K929">SUM(IF((LEFT('2-1 采购订单物料明细表报表导出'!$K:$K,7)=K$1)*('2-1 采购订单物料明细表报表导出'!$D:$D=$A929),'2-1 采购订单物料明细表报表导出'!$H:$H,0))</f>
        <v>0</v>
      </c>
      <c r="L929" s="46" cm="1">
        <f t="array" ref="L929">SUM(IF((LEFT('2-1 采购订单物料明细表报表导出'!$K:$K,7)=L$1)*('2-1 采购订单物料明细表报表导出'!$D:$D=$A929),'2-1 采购订单物料明细表报表导出'!$H:$H,0))</f>
        <v>0</v>
      </c>
      <c r="M929" s="46" cm="1">
        <f t="array" ref="M929">SUM(IF((LEFT('2-1 采购订单物料明细表报表导出'!$K:$K,7)=M$1)*('2-1 采购订单物料明细表报表导出'!$D:$D=$A929),'2-1 采购订单物料明细表报表导出'!$H:$H,0))</f>
        <v>0</v>
      </c>
      <c r="N929" s="46" cm="1">
        <f t="array" ref="N929">SUM(IF((LEFT('2-1 采购订单物料明细表报表导出'!$K:$K,7)=N$1)*('2-1 采购订单物料明细表报表导出'!$D:$D=$A929),'2-1 采购订单物料明细表报表导出'!$H:$H,0))</f>
        <v>0</v>
      </c>
      <c r="O929" s="46" cm="1">
        <f t="array" ref="O929">SUM(IF((LEFT('2-1 采购订单物料明细表报表导出'!$K:$K,7)=O$1)*('2-1 采购订单物料明细表报表导出'!$D:$D=$A929),'2-1 采购订单物料明细表报表导出'!$H:$H,0))</f>
        <v>0</v>
      </c>
    </row>
    <row r="930" ht="16.5" spans="1:15">
      <c r="A930" s="38" t="s">
        <v>4329</v>
      </c>
      <c r="B930" s="50" t="s">
        <v>1613</v>
      </c>
      <c r="C930" s="51" t="s">
        <v>1614</v>
      </c>
      <c r="D930" s="46" cm="1">
        <f t="array" ref="D930">SUM(IF((LEFT('2-1 采购订单物料明细表报表导出'!$K:$K,7)=D$1)*('2-1 采购订单物料明细表报表导出'!$D:$D=$A930),'2-1 采购订单物料明细表报表导出'!$H:$H,0))</f>
        <v>0</v>
      </c>
      <c r="E930" s="46" cm="1">
        <f t="array" ref="E930">SUM(IF((LEFT('2-1 采购订单物料明细表报表导出'!$K:$K,7)=E$1)*('2-1 采购订单物料明细表报表导出'!$D:$D=$A930),'2-1 采购订单物料明细表报表导出'!$H:$H,0))</f>
        <v>0</v>
      </c>
      <c r="F930" s="46" cm="1">
        <f t="array" ref="F930">SUM(IF((LEFT('2-1 采购订单物料明细表报表导出'!$K:$K,7)=F$1)*('2-1 采购订单物料明细表报表导出'!$D:$D=$A930),'2-1 采购订单物料明细表报表导出'!$H:$H,0))</f>
        <v>0</v>
      </c>
      <c r="G930" s="46" cm="1">
        <f t="array" ref="G930">SUM(IF((LEFT('2-1 采购订单物料明细表报表导出'!$K:$K,7)=G$1)*('2-1 采购订单物料明细表报表导出'!$D:$D=$A930),'2-1 采购订单物料明细表报表导出'!$H:$H,0))</f>
        <v>0</v>
      </c>
      <c r="H930" s="46" cm="1">
        <f t="array" ref="H930">SUM(IF((LEFT('2-1 采购订单物料明细表报表导出'!$K:$K,7)=H$1)*('2-1 采购订单物料明细表报表导出'!$D:$D=$A930),'2-1 采购订单物料明细表报表导出'!$H:$H,0))</f>
        <v>0</v>
      </c>
      <c r="I930" s="46" cm="1">
        <f t="array" ref="I930">SUM(IF((LEFT('2-1 采购订单物料明细表报表导出'!$K:$K,7)=I$1)*('2-1 采购订单物料明细表报表导出'!$D:$D=$A930),'2-1 采购订单物料明细表报表导出'!$H:$H,0))</f>
        <v>0</v>
      </c>
      <c r="J930" s="46" cm="1">
        <f t="array" ref="J930">SUM(IF((LEFT('2-1 采购订单物料明细表报表导出'!$K:$K,7)=J$1)*('2-1 采购订单物料明细表报表导出'!$D:$D=$A930),'2-1 采购订单物料明细表报表导出'!$H:$H,0))</f>
        <v>0</v>
      </c>
      <c r="K930" s="46" cm="1">
        <f t="array" ref="K930">SUM(IF((LEFT('2-1 采购订单物料明细表报表导出'!$K:$K,7)=K$1)*('2-1 采购订单物料明细表报表导出'!$D:$D=$A930),'2-1 采购订单物料明细表报表导出'!$H:$H,0))</f>
        <v>0</v>
      </c>
      <c r="L930" s="46" cm="1">
        <f t="array" ref="L930">SUM(IF((LEFT('2-1 采购订单物料明细表报表导出'!$K:$K,7)=L$1)*('2-1 采购订单物料明细表报表导出'!$D:$D=$A930),'2-1 采购订单物料明细表报表导出'!$H:$H,0))</f>
        <v>0</v>
      </c>
      <c r="M930" s="46" cm="1">
        <f t="array" ref="M930">SUM(IF((LEFT('2-1 采购订单物料明细表报表导出'!$K:$K,7)=M$1)*('2-1 采购订单物料明细表报表导出'!$D:$D=$A930),'2-1 采购订单物料明细表报表导出'!$H:$H,0))</f>
        <v>0</v>
      </c>
      <c r="N930" s="46" cm="1">
        <f t="array" ref="N930">SUM(IF((LEFT('2-1 采购订单物料明细表报表导出'!$K:$K,7)=N$1)*('2-1 采购订单物料明细表报表导出'!$D:$D=$A930),'2-1 采购订单物料明细表报表导出'!$H:$H,0))</f>
        <v>0</v>
      </c>
      <c r="O930" s="46" cm="1">
        <f t="array" ref="O930">SUM(IF((LEFT('2-1 采购订单物料明细表报表导出'!$K:$K,7)=O$1)*('2-1 采购订单物料明细表报表导出'!$D:$D=$A930),'2-1 采购订单物料明细表报表导出'!$H:$H,0))</f>
        <v>0</v>
      </c>
    </row>
    <row r="931" ht="16.5" spans="1:15">
      <c r="A931" s="38" t="s">
        <v>4330</v>
      </c>
      <c r="B931" s="50" t="s">
        <v>1613</v>
      </c>
      <c r="C931" s="51" t="s">
        <v>1614</v>
      </c>
      <c r="D931" s="46" cm="1">
        <f t="array" ref="D931">SUM(IF((LEFT('2-1 采购订单物料明细表报表导出'!$K:$K,7)=D$1)*('2-1 采购订单物料明细表报表导出'!$D:$D=$A931),'2-1 采购订单物料明细表报表导出'!$H:$H,0))</f>
        <v>0</v>
      </c>
      <c r="E931" s="46" cm="1">
        <f t="array" ref="E931">SUM(IF((LEFT('2-1 采购订单物料明细表报表导出'!$K:$K,7)=E$1)*('2-1 采购订单物料明细表报表导出'!$D:$D=$A931),'2-1 采购订单物料明细表报表导出'!$H:$H,0))</f>
        <v>0</v>
      </c>
      <c r="F931" s="46" cm="1">
        <f t="array" ref="F931">SUM(IF((LEFT('2-1 采购订单物料明细表报表导出'!$K:$K,7)=F$1)*('2-1 采购订单物料明细表报表导出'!$D:$D=$A931),'2-1 采购订单物料明细表报表导出'!$H:$H,0))</f>
        <v>0</v>
      </c>
      <c r="G931" s="46" cm="1">
        <f t="array" ref="G931">SUM(IF((LEFT('2-1 采购订单物料明细表报表导出'!$K:$K,7)=G$1)*('2-1 采购订单物料明细表报表导出'!$D:$D=$A931),'2-1 采购订单物料明细表报表导出'!$H:$H,0))</f>
        <v>0</v>
      </c>
      <c r="H931" s="46" cm="1">
        <f t="array" ref="H931">SUM(IF((LEFT('2-1 采购订单物料明细表报表导出'!$K:$K,7)=H$1)*('2-1 采购订单物料明细表报表导出'!$D:$D=$A931),'2-1 采购订单物料明细表报表导出'!$H:$H,0))</f>
        <v>0</v>
      </c>
      <c r="I931" s="46" cm="1">
        <f t="array" ref="I931">SUM(IF((LEFT('2-1 采购订单物料明细表报表导出'!$K:$K,7)=I$1)*('2-1 采购订单物料明细表报表导出'!$D:$D=$A931),'2-1 采购订单物料明细表报表导出'!$H:$H,0))</f>
        <v>0</v>
      </c>
      <c r="J931" s="46" cm="1">
        <f t="array" ref="J931">SUM(IF((LEFT('2-1 采购订单物料明细表报表导出'!$K:$K,7)=J$1)*('2-1 采购订单物料明细表报表导出'!$D:$D=$A931),'2-1 采购订单物料明细表报表导出'!$H:$H,0))</f>
        <v>0</v>
      </c>
      <c r="K931" s="46" cm="1">
        <f t="array" ref="K931">SUM(IF((LEFT('2-1 采购订单物料明细表报表导出'!$K:$K,7)=K$1)*('2-1 采购订单物料明细表报表导出'!$D:$D=$A931),'2-1 采购订单物料明细表报表导出'!$H:$H,0))</f>
        <v>0</v>
      </c>
      <c r="L931" s="46" cm="1">
        <f t="array" ref="L931">SUM(IF((LEFT('2-1 采购订单物料明细表报表导出'!$K:$K,7)=L$1)*('2-1 采购订单物料明细表报表导出'!$D:$D=$A931),'2-1 采购订单物料明细表报表导出'!$H:$H,0))</f>
        <v>0</v>
      </c>
      <c r="M931" s="46" cm="1">
        <f t="array" ref="M931">SUM(IF((LEFT('2-1 采购订单物料明细表报表导出'!$K:$K,7)=M$1)*('2-1 采购订单物料明细表报表导出'!$D:$D=$A931),'2-1 采购订单物料明细表报表导出'!$H:$H,0))</f>
        <v>0</v>
      </c>
      <c r="N931" s="46" cm="1">
        <f t="array" ref="N931">SUM(IF((LEFT('2-1 采购订单物料明细表报表导出'!$K:$K,7)=N$1)*('2-1 采购订单物料明细表报表导出'!$D:$D=$A931),'2-1 采购订单物料明细表报表导出'!$H:$H,0))</f>
        <v>0</v>
      </c>
      <c r="O931" s="46" cm="1">
        <f t="array" ref="O931">SUM(IF((LEFT('2-1 采购订单物料明细表报表导出'!$K:$K,7)=O$1)*('2-1 采购订单物料明细表报表导出'!$D:$D=$A931),'2-1 采购订单物料明细表报表导出'!$H:$H,0))</f>
        <v>0</v>
      </c>
    </row>
    <row r="932" ht="16.5" spans="1:15">
      <c r="A932" s="38" t="s">
        <v>4331</v>
      </c>
      <c r="B932" s="50" t="s">
        <v>1613</v>
      </c>
      <c r="C932" s="51" t="s">
        <v>1614</v>
      </c>
      <c r="D932" s="46" cm="1">
        <f t="array" ref="D932">SUM(IF((LEFT('2-1 采购订单物料明细表报表导出'!$K:$K,7)=D$1)*('2-1 采购订单物料明细表报表导出'!$D:$D=$A932),'2-1 采购订单物料明细表报表导出'!$H:$H,0))</f>
        <v>0</v>
      </c>
      <c r="E932" s="46" cm="1">
        <f t="array" ref="E932">SUM(IF((LEFT('2-1 采购订单物料明细表报表导出'!$K:$K,7)=E$1)*('2-1 采购订单物料明细表报表导出'!$D:$D=$A932),'2-1 采购订单物料明细表报表导出'!$H:$H,0))</f>
        <v>0</v>
      </c>
      <c r="F932" s="46" cm="1">
        <f t="array" ref="F932">SUM(IF((LEFT('2-1 采购订单物料明细表报表导出'!$K:$K,7)=F$1)*('2-1 采购订单物料明细表报表导出'!$D:$D=$A932),'2-1 采购订单物料明细表报表导出'!$H:$H,0))</f>
        <v>0</v>
      </c>
      <c r="G932" s="46" cm="1">
        <f t="array" ref="G932">SUM(IF((LEFT('2-1 采购订单物料明细表报表导出'!$K:$K,7)=G$1)*('2-1 采购订单物料明细表报表导出'!$D:$D=$A932),'2-1 采购订单物料明细表报表导出'!$H:$H,0))</f>
        <v>0</v>
      </c>
      <c r="H932" s="46" cm="1">
        <f t="array" ref="H932">SUM(IF((LEFT('2-1 采购订单物料明细表报表导出'!$K:$K,7)=H$1)*('2-1 采购订单物料明细表报表导出'!$D:$D=$A932),'2-1 采购订单物料明细表报表导出'!$H:$H,0))</f>
        <v>0</v>
      </c>
      <c r="I932" s="46" cm="1">
        <f t="array" ref="I932">SUM(IF((LEFT('2-1 采购订单物料明细表报表导出'!$K:$K,7)=I$1)*('2-1 采购订单物料明细表报表导出'!$D:$D=$A932),'2-1 采购订单物料明细表报表导出'!$H:$H,0))</f>
        <v>0</v>
      </c>
      <c r="J932" s="46" cm="1">
        <f t="array" ref="J932">SUM(IF((LEFT('2-1 采购订单物料明细表报表导出'!$K:$K,7)=J$1)*('2-1 采购订单物料明细表报表导出'!$D:$D=$A932),'2-1 采购订单物料明细表报表导出'!$H:$H,0))</f>
        <v>0</v>
      </c>
      <c r="K932" s="46" cm="1">
        <f t="array" ref="K932">SUM(IF((LEFT('2-1 采购订单物料明细表报表导出'!$K:$K,7)=K$1)*('2-1 采购订单物料明细表报表导出'!$D:$D=$A932),'2-1 采购订单物料明细表报表导出'!$H:$H,0))</f>
        <v>0</v>
      </c>
      <c r="L932" s="46" cm="1">
        <f t="array" ref="L932">SUM(IF((LEFT('2-1 采购订单物料明细表报表导出'!$K:$K,7)=L$1)*('2-1 采购订单物料明细表报表导出'!$D:$D=$A932),'2-1 采购订单物料明细表报表导出'!$H:$H,0))</f>
        <v>0</v>
      </c>
      <c r="M932" s="46" cm="1">
        <f t="array" ref="M932">SUM(IF((LEFT('2-1 采购订单物料明细表报表导出'!$K:$K,7)=M$1)*('2-1 采购订单物料明细表报表导出'!$D:$D=$A932),'2-1 采购订单物料明细表报表导出'!$H:$H,0))</f>
        <v>0</v>
      </c>
      <c r="N932" s="46" cm="1">
        <f t="array" ref="N932">SUM(IF((LEFT('2-1 采购订单物料明细表报表导出'!$K:$K,7)=N$1)*('2-1 采购订单物料明细表报表导出'!$D:$D=$A932),'2-1 采购订单物料明细表报表导出'!$H:$H,0))</f>
        <v>0</v>
      </c>
      <c r="O932" s="46" cm="1">
        <f t="array" ref="O932">SUM(IF((LEFT('2-1 采购订单物料明细表报表导出'!$K:$K,7)=O$1)*('2-1 采购订单物料明细表报表导出'!$D:$D=$A932),'2-1 采购订单物料明细表报表导出'!$H:$H,0))</f>
        <v>0</v>
      </c>
    </row>
    <row r="933" ht="14.25" spans="1:15">
      <c r="A933" s="40" t="s">
        <v>4332</v>
      </c>
      <c r="D933" s="46" cm="1">
        <f t="array" ref="D933">SUM(IF((LEFT('2-1 采购订单物料明细表报表导出'!$K:$K,7)=D$1)*('2-1 采购订单物料明细表报表导出'!$D:$D=$A933),'2-1 采购订单物料明细表报表导出'!$H:$H,0))</f>
        <v>0</v>
      </c>
      <c r="E933" s="46" cm="1">
        <f t="array" ref="E933">SUM(IF((LEFT('2-1 采购订单物料明细表报表导出'!$K:$K,7)=E$1)*('2-1 采购订单物料明细表报表导出'!$D:$D=$A933),'2-1 采购订单物料明细表报表导出'!$H:$H,0))</f>
        <v>0</v>
      </c>
      <c r="F933" s="46" cm="1">
        <f t="array" ref="F933">SUM(IF((LEFT('2-1 采购订单物料明细表报表导出'!$K:$K,7)=F$1)*('2-1 采购订单物料明细表报表导出'!$D:$D=$A933),'2-1 采购订单物料明细表报表导出'!$H:$H,0))</f>
        <v>0</v>
      </c>
      <c r="G933" s="46" cm="1">
        <f t="array" ref="G933">SUM(IF((LEFT('2-1 采购订单物料明细表报表导出'!$K:$K,7)=G$1)*('2-1 采购订单物料明细表报表导出'!$D:$D=$A933),'2-1 采购订单物料明细表报表导出'!$H:$H,0))</f>
        <v>0</v>
      </c>
      <c r="H933" s="46" cm="1">
        <f t="array" ref="H933">SUM(IF((LEFT('2-1 采购订单物料明细表报表导出'!$K:$K,7)=H$1)*('2-1 采购订单物料明细表报表导出'!$D:$D=$A933),'2-1 采购订单物料明细表报表导出'!$H:$H,0))</f>
        <v>0</v>
      </c>
      <c r="I933" s="46" cm="1">
        <f t="array" ref="I933">SUM(IF((LEFT('2-1 采购订单物料明细表报表导出'!$K:$K,7)=I$1)*('2-1 采购订单物料明细表报表导出'!$D:$D=$A933),'2-1 采购订单物料明细表报表导出'!$H:$H,0))</f>
        <v>0</v>
      </c>
      <c r="J933" s="46" cm="1">
        <f t="array" ref="J933">SUM(IF((LEFT('2-1 采购订单物料明细表报表导出'!$K:$K,7)=J$1)*('2-1 采购订单物料明细表报表导出'!$D:$D=$A933),'2-1 采购订单物料明细表报表导出'!$H:$H,0))</f>
        <v>0</v>
      </c>
      <c r="K933" s="46" cm="1">
        <f t="array" ref="K933">SUM(IF((LEFT('2-1 采购订单物料明细表报表导出'!$K:$K,7)=K$1)*('2-1 采购订单物料明细表报表导出'!$D:$D=$A933),'2-1 采购订单物料明细表报表导出'!$H:$H,0))</f>
        <v>0</v>
      </c>
      <c r="L933" s="46" cm="1">
        <f t="array" ref="L933">SUM(IF((LEFT('2-1 采购订单物料明细表报表导出'!$K:$K,7)=L$1)*('2-1 采购订单物料明细表报表导出'!$D:$D=$A933),'2-1 采购订单物料明细表报表导出'!$H:$H,0))</f>
        <v>0</v>
      </c>
      <c r="M933" s="46" cm="1">
        <f t="array" ref="M933">SUM(IF((LEFT('2-1 采购订单物料明细表报表导出'!$K:$K,7)=M$1)*('2-1 采购订单物料明细表报表导出'!$D:$D=$A933),'2-1 采购订单物料明细表报表导出'!$H:$H,0))</f>
        <v>0</v>
      </c>
      <c r="N933" s="46" cm="1">
        <f t="array" ref="N933">SUM(IF((LEFT('2-1 采购订单物料明细表报表导出'!$K:$K,7)=N$1)*('2-1 采购订单物料明细表报表导出'!$D:$D=$A933),'2-1 采购订单物料明细表报表导出'!$H:$H,0))</f>
        <v>0</v>
      </c>
      <c r="O933" s="46" cm="1">
        <f t="array" ref="O933">SUM(IF((LEFT('2-1 采购订单物料明细表报表导出'!$K:$K,7)=O$1)*('2-1 采购订单物料明细表报表导出'!$D:$D=$A933),'2-1 采购订单物料明细表报表导出'!$H:$H,0))</f>
        <v>0</v>
      </c>
    </row>
    <row r="934" spans="1:15">
      <c r="A934" s="38" t="s">
        <v>4333</v>
      </c>
      <c r="C934" s="41" t="s">
        <v>3464</v>
      </c>
      <c r="D934" s="46" cm="1">
        <f t="array" ref="D934">SUM(IF((LEFT('2-1 采购订单物料明细表报表导出'!$K:$K,7)=D$1)*('2-1 采购订单物料明细表报表导出'!$D:$D=$A934),'2-1 采购订单物料明细表报表导出'!$H:$H,0))</f>
        <v>0</v>
      </c>
      <c r="E934" s="46" cm="1">
        <f t="array" ref="E934">SUM(IF((LEFT('2-1 采购订单物料明细表报表导出'!$K:$K,7)=E$1)*('2-1 采购订单物料明细表报表导出'!$D:$D=$A934),'2-1 采购订单物料明细表报表导出'!$H:$H,0))</f>
        <v>0</v>
      </c>
      <c r="F934" s="46" cm="1">
        <f t="array" ref="F934">SUM(IF((LEFT('2-1 采购订单物料明细表报表导出'!$K:$K,7)=F$1)*('2-1 采购订单物料明细表报表导出'!$D:$D=$A934),'2-1 采购订单物料明细表报表导出'!$H:$H,0))</f>
        <v>0</v>
      </c>
      <c r="G934" s="46" cm="1">
        <f t="array" ref="G934">SUM(IF((LEFT('2-1 采购订单物料明细表报表导出'!$K:$K,7)=G$1)*('2-1 采购订单物料明细表报表导出'!$D:$D=$A934),'2-1 采购订单物料明细表报表导出'!$H:$H,0))</f>
        <v>0</v>
      </c>
      <c r="H934" s="46" cm="1">
        <f t="array" ref="H934">SUM(IF((LEFT('2-1 采购订单物料明细表报表导出'!$K:$K,7)=H$1)*('2-1 采购订单物料明细表报表导出'!$D:$D=$A934),'2-1 采购订单物料明细表报表导出'!$H:$H,0))</f>
        <v>0</v>
      </c>
      <c r="I934" s="46" cm="1">
        <f t="array" ref="I934">SUM(IF((LEFT('2-1 采购订单物料明细表报表导出'!$K:$K,7)=I$1)*('2-1 采购订单物料明细表报表导出'!$D:$D=$A934),'2-1 采购订单物料明细表报表导出'!$H:$H,0))</f>
        <v>0</v>
      </c>
      <c r="J934" s="46" cm="1">
        <f t="array" ref="J934">SUM(IF((LEFT('2-1 采购订单物料明细表报表导出'!$K:$K,7)=J$1)*('2-1 采购订单物料明细表报表导出'!$D:$D=$A934),'2-1 采购订单物料明细表报表导出'!$H:$H,0))</f>
        <v>0</v>
      </c>
      <c r="K934" s="46" cm="1">
        <f t="array" ref="K934">SUM(IF((LEFT('2-1 采购订单物料明细表报表导出'!$K:$K,7)=K$1)*('2-1 采购订单物料明细表报表导出'!$D:$D=$A934),'2-1 采购订单物料明细表报表导出'!$H:$H,0))</f>
        <v>0</v>
      </c>
      <c r="L934" s="46" cm="1">
        <f t="array" ref="L934">SUM(IF((LEFT('2-1 采购订单物料明细表报表导出'!$K:$K,7)=L$1)*('2-1 采购订单物料明细表报表导出'!$D:$D=$A934),'2-1 采购订单物料明细表报表导出'!$H:$H,0))</f>
        <v>0</v>
      </c>
      <c r="M934" s="46" cm="1">
        <f t="array" ref="M934">SUM(IF((LEFT('2-1 采购订单物料明细表报表导出'!$K:$K,7)=M$1)*('2-1 采购订单物料明细表报表导出'!$D:$D=$A934),'2-1 采购订单物料明细表报表导出'!$H:$H,0))</f>
        <v>0</v>
      </c>
      <c r="N934" s="46" cm="1">
        <f t="array" ref="N934">SUM(IF((LEFT('2-1 采购订单物料明细表报表导出'!$K:$K,7)=N$1)*('2-1 采购订单物料明细表报表导出'!$D:$D=$A934),'2-1 采购订单物料明细表报表导出'!$H:$H,0))</f>
        <v>0</v>
      </c>
      <c r="O934" s="46" cm="1">
        <f t="array" ref="O934">SUM(IF((LEFT('2-1 采购订单物料明细表报表导出'!$K:$K,7)=O$1)*('2-1 采购订单物料明细表报表导出'!$D:$D=$A934),'2-1 采购订单物料明细表报表导出'!$H:$H,0))</f>
        <v>0</v>
      </c>
    </row>
    <row r="935" ht="16.5" spans="1:15">
      <c r="A935" s="40" t="s">
        <v>4334</v>
      </c>
      <c r="B935" s="47" t="s">
        <v>2120</v>
      </c>
      <c r="C935" s="48" t="s">
        <v>2121</v>
      </c>
      <c r="D935" s="46" cm="1">
        <f t="array" ref="D935">SUM(IF((LEFT('2-1 采购订单物料明细表报表导出'!$K:$K,7)=D$1)*('2-1 采购订单物料明细表报表导出'!$D:$D=$A935),'2-1 采购订单物料明细表报表导出'!$H:$H,0))</f>
        <v>0</v>
      </c>
      <c r="E935" s="46" cm="1">
        <f t="array" ref="E935">SUM(IF((LEFT('2-1 采购订单物料明细表报表导出'!$K:$K,7)=E$1)*('2-1 采购订单物料明细表报表导出'!$D:$D=$A935),'2-1 采购订单物料明细表报表导出'!$H:$H,0))</f>
        <v>0</v>
      </c>
      <c r="F935" s="46" cm="1">
        <f t="array" ref="F935">SUM(IF((LEFT('2-1 采购订单物料明细表报表导出'!$K:$K,7)=F$1)*('2-1 采购订单物料明细表报表导出'!$D:$D=$A935),'2-1 采购订单物料明细表报表导出'!$H:$H,0))</f>
        <v>0</v>
      </c>
      <c r="G935" s="46" cm="1">
        <f t="array" ref="G935">SUM(IF((LEFT('2-1 采购订单物料明细表报表导出'!$K:$K,7)=G$1)*('2-1 采购订单物料明细表报表导出'!$D:$D=$A935),'2-1 采购订单物料明细表报表导出'!$H:$H,0))</f>
        <v>0</v>
      </c>
      <c r="H935" s="46" cm="1">
        <f t="array" ref="H935">SUM(IF((LEFT('2-1 采购订单物料明细表报表导出'!$K:$K,7)=H$1)*('2-1 采购订单物料明细表报表导出'!$D:$D=$A935),'2-1 采购订单物料明细表报表导出'!$H:$H,0))</f>
        <v>0</v>
      </c>
      <c r="I935" s="46" cm="1">
        <f t="array" ref="I935">SUM(IF((LEFT('2-1 采购订单物料明细表报表导出'!$K:$K,7)=I$1)*('2-1 采购订单物料明细表报表导出'!$D:$D=$A935),'2-1 采购订单物料明细表报表导出'!$H:$H,0))</f>
        <v>0</v>
      </c>
      <c r="J935" s="46" cm="1">
        <f t="array" ref="J935">SUM(IF((LEFT('2-1 采购订单物料明细表报表导出'!$K:$K,7)=J$1)*('2-1 采购订单物料明细表报表导出'!$D:$D=$A935),'2-1 采购订单物料明细表报表导出'!$H:$H,0))</f>
        <v>0</v>
      </c>
      <c r="K935" s="46" cm="1">
        <f t="array" ref="K935">SUM(IF((LEFT('2-1 采购订单物料明细表报表导出'!$K:$K,7)=K$1)*('2-1 采购订单物料明细表报表导出'!$D:$D=$A935),'2-1 采购订单物料明细表报表导出'!$H:$H,0))</f>
        <v>0</v>
      </c>
      <c r="L935" s="46" cm="1">
        <f t="array" ref="L935">SUM(IF((LEFT('2-1 采购订单物料明细表报表导出'!$K:$K,7)=L$1)*('2-1 采购订单物料明细表报表导出'!$D:$D=$A935),'2-1 采购订单物料明细表报表导出'!$H:$H,0))</f>
        <v>0</v>
      </c>
      <c r="M935" s="46" cm="1">
        <f t="array" ref="M935">SUM(IF((LEFT('2-1 采购订单物料明细表报表导出'!$K:$K,7)=M$1)*('2-1 采购订单物料明细表报表导出'!$D:$D=$A935),'2-1 采购订单物料明细表报表导出'!$H:$H,0))</f>
        <v>0</v>
      </c>
      <c r="N935" s="46" cm="1">
        <f t="array" ref="N935">SUM(IF((LEFT('2-1 采购订单物料明细表报表导出'!$K:$K,7)=N$1)*('2-1 采购订单物料明细表报表导出'!$D:$D=$A935),'2-1 采购订单物料明细表报表导出'!$H:$H,0))</f>
        <v>0</v>
      </c>
      <c r="O935" s="46" cm="1">
        <f t="array" ref="O935">SUM(IF((LEFT('2-1 采购订单物料明细表报表导出'!$K:$K,7)=O$1)*('2-1 采购订单物料明细表报表导出'!$D:$D=$A935),'2-1 采购订单物料明细表报表导出'!$H:$H,0))</f>
        <v>0</v>
      </c>
    </row>
    <row r="936" ht="16.5" spans="1:15">
      <c r="A936" s="40" t="s">
        <v>4335</v>
      </c>
      <c r="B936" s="47" t="s">
        <v>2120</v>
      </c>
      <c r="C936" s="48" t="s">
        <v>2121</v>
      </c>
      <c r="D936" s="46" cm="1">
        <f t="array" ref="D936">SUM(IF((LEFT('2-1 采购订单物料明细表报表导出'!$K:$K,7)=D$1)*('2-1 采购订单物料明细表报表导出'!$D:$D=$A936),'2-1 采购订单物料明细表报表导出'!$H:$H,0))</f>
        <v>0</v>
      </c>
      <c r="E936" s="46" cm="1">
        <f t="array" ref="E936">SUM(IF((LEFT('2-1 采购订单物料明细表报表导出'!$K:$K,7)=E$1)*('2-1 采购订单物料明细表报表导出'!$D:$D=$A936),'2-1 采购订单物料明细表报表导出'!$H:$H,0))</f>
        <v>0</v>
      </c>
      <c r="F936" s="46" cm="1">
        <f t="array" ref="F936">SUM(IF((LEFT('2-1 采购订单物料明细表报表导出'!$K:$K,7)=F$1)*('2-1 采购订单物料明细表报表导出'!$D:$D=$A936),'2-1 采购订单物料明细表报表导出'!$H:$H,0))</f>
        <v>0</v>
      </c>
      <c r="G936" s="46" cm="1">
        <f t="array" ref="G936">SUM(IF((LEFT('2-1 采购订单物料明细表报表导出'!$K:$K,7)=G$1)*('2-1 采购订单物料明细表报表导出'!$D:$D=$A936),'2-1 采购订单物料明细表报表导出'!$H:$H,0))</f>
        <v>0</v>
      </c>
      <c r="H936" s="46" cm="1">
        <f t="array" ref="H936">SUM(IF((LEFT('2-1 采购订单物料明细表报表导出'!$K:$K,7)=H$1)*('2-1 采购订单物料明细表报表导出'!$D:$D=$A936),'2-1 采购订单物料明细表报表导出'!$H:$H,0))</f>
        <v>0</v>
      </c>
      <c r="I936" s="46" cm="1">
        <f t="array" ref="I936">SUM(IF((LEFT('2-1 采购订单物料明细表报表导出'!$K:$K,7)=I$1)*('2-1 采购订单物料明细表报表导出'!$D:$D=$A936),'2-1 采购订单物料明细表报表导出'!$H:$H,0))</f>
        <v>0</v>
      </c>
      <c r="J936" s="46" cm="1">
        <f t="array" ref="J936">SUM(IF((LEFT('2-1 采购订单物料明细表报表导出'!$K:$K,7)=J$1)*('2-1 采购订单物料明细表报表导出'!$D:$D=$A936),'2-1 采购订单物料明细表报表导出'!$H:$H,0))</f>
        <v>0</v>
      </c>
      <c r="K936" s="46" cm="1">
        <f t="array" ref="K936">SUM(IF((LEFT('2-1 采购订单物料明细表报表导出'!$K:$K,7)=K$1)*('2-1 采购订单物料明细表报表导出'!$D:$D=$A936),'2-1 采购订单物料明细表报表导出'!$H:$H,0))</f>
        <v>0</v>
      </c>
      <c r="L936" s="46" cm="1">
        <f t="array" ref="L936">SUM(IF((LEFT('2-1 采购订单物料明细表报表导出'!$K:$K,7)=L$1)*('2-1 采购订单物料明细表报表导出'!$D:$D=$A936),'2-1 采购订单物料明细表报表导出'!$H:$H,0))</f>
        <v>0</v>
      </c>
      <c r="M936" s="46" cm="1">
        <f t="array" ref="M936">SUM(IF((LEFT('2-1 采购订单物料明细表报表导出'!$K:$K,7)=M$1)*('2-1 采购订单物料明细表报表导出'!$D:$D=$A936),'2-1 采购订单物料明细表报表导出'!$H:$H,0))</f>
        <v>0</v>
      </c>
      <c r="N936" s="46" cm="1">
        <f t="array" ref="N936">SUM(IF((LEFT('2-1 采购订单物料明细表报表导出'!$K:$K,7)=N$1)*('2-1 采购订单物料明细表报表导出'!$D:$D=$A936),'2-1 采购订单物料明细表报表导出'!$H:$H,0))</f>
        <v>0</v>
      </c>
      <c r="O936" s="46" cm="1">
        <f t="array" ref="O936">SUM(IF((LEFT('2-1 采购订单物料明细表报表导出'!$K:$K,7)=O$1)*('2-1 采购订单物料明细表报表导出'!$D:$D=$A936),'2-1 采购订单物料明细表报表导出'!$H:$H,0))</f>
        <v>0</v>
      </c>
    </row>
    <row r="937" ht="16.5" spans="1:15">
      <c r="A937" s="40" t="s">
        <v>4336</v>
      </c>
      <c r="B937" s="47" t="s">
        <v>2120</v>
      </c>
      <c r="C937" s="48" t="s">
        <v>2121</v>
      </c>
      <c r="D937" s="46" cm="1">
        <f t="array" ref="D937">SUM(IF((LEFT('2-1 采购订单物料明细表报表导出'!$K:$K,7)=D$1)*('2-1 采购订单物料明细表报表导出'!$D:$D=$A937),'2-1 采购订单物料明细表报表导出'!$H:$H,0))</f>
        <v>0</v>
      </c>
      <c r="E937" s="46" cm="1">
        <f t="array" ref="E937">SUM(IF((LEFT('2-1 采购订单物料明细表报表导出'!$K:$K,7)=E$1)*('2-1 采购订单物料明细表报表导出'!$D:$D=$A937),'2-1 采购订单物料明细表报表导出'!$H:$H,0))</f>
        <v>0</v>
      </c>
      <c r="F937" s="46" cm="1">
        <f t="array" ref="F937">SUM(IF((LEFT('2-1 采购订单物料明细表报表导出'!$K:$K,7)=F$1)*('2-1 采购订单物料明细表报表导出'!$D:$D=$A937),'2-1 采购订单物料明细表报表导出'!$H:$H,0))</f>
        <v>0</v>
      </c>
      <c r="G937" s="46" cm="1">
        <f t="array" ref="G937">SUM(IF((LEFT('2-1 采购订单物料明细表报表导出'!$K:$K,7)=G$1)*('2-1 采购订单物料明细表报表导出'!$D:$D=$A937),'2-1 采购订单物料明细表报表导出'!$H:$H,0))</f>
        <v>0</v>
      </c>
      <c r="H937" s="46" cm="1">
        <f t="array" ref="H937">SUM(IF((LEFT('2-1 采购订单物料明细表报表导出'!$K:$K,7)=H$1)*('2-1 采购订单物料明细表报表导出'!$D:$D=$A937),'2-1 采购订单物料明细表报表导出'!$H:$H,0))</f>
        <v>0</v>
      </c>
      <c r="I937" s="46" cm="1">
        <f t="array" ref="I937">SUM(IF((LEFT('2-1 采购订单物料明细表报表导出'!$K:$K,7)=I$1)*('2-1 采购订单物料明细表报表导出'!$D:$D=$A937),'2-1 采购订单物料明细表报表导出'!$H:$H,0))</f>
        <v>0</v>
      </c>
      <c r="J937" s="46" cm="1">
        <f t="array" ref="J937">SUM(IF((LEFT('2-1 采购订单物料明细表报表导出'!$K:$K,7)=J$1)*('2-1 采购订单物料明细表报表导出'!$D:$D=$A937),'2-1 采购订单物料明细表报表导出'!$H:$H,0))</f>
        <v>0</v>
      </c>
      <c r="K937" s="46" cm="1">
        <f t="array" ref="K937">SUM(IF((LEFT('2-1 采购订单物料明细表报表导出'!$K:$K,7)=K$1)*('2-1 采购订单物料明细表报表导出'!$D:$D=$A937),'2-1 采购订单物料明细表报表导出'!$H:$H,0))</f>
        <v>0</v>
      </c>
      <c r="L937" s="46" cm="1">
        <f t="array" ref="L937">SUM(IF((LEFT('2-1 采购订单物料明细表报表导出'!$K:$K,7)=L$1)*('2-1 采购订单物料明细表报表导出'!$D:$D=$A937),'2-1 采购订单物料明细表报表导出'!$H:$H,0))</f>
        <v>0</v>
      </c>
      <c r="M937" s="46" cm="1">
        <f t="array" ref="M937">SUM(IF((LEFT('2-1 采购订单物料明细表报表导出'!$K:$K,7)=M$1)*('2-1 采购订单物料明细表报表导出'!$D:$D=$A937),'2-1 采购订单物料明细表报表导出'!$H:$H,0))</f>
        <v>0</v>
      </c>
      <c r="N937" s="46" cm="1">
        <f t="array" ref="N937">SUM(IF((LEFT('2-1 采购订单物料明细表报表导出'!$K:$K,7)=N$1)*('2-1 采购订单物料明细表报表导出'!$D:$D=$A937),'2-1 采购订单物料明细表报表导出'!$H:$H,0))</f>
        <v>0</v>
      </c>
      <c r="O937" s="46" cm="1">
        <f t="array" ref="O937">SUM(IF((LEFT('2-1 采购订单物料明细表报表导出'!$K:$K,7)=O$1)*('2-1 采购订单物料明细表报表导出'!$D:$D=$A937),'2-1 采购订单物料明细表报表导出'!$H:$H,0))</f>
        <v>0</v>
      </c>
    </row>
    <row r="938" ht="16.5" spans="1:15">
      <c r="A938" s="40" t="s">
        <v>4337</v>
      </c>
      <c r="B938" s="47" t="s">
        <v>2120</v>
      </c>
      <c r="C938" s="48" t="s">
        <v>2121</v>
      </c>
      <c r="D938" s="46" cm="1">
        <f t="array" ref="D938">SUM(IF((LEFT('2-1 采购订单物料明细表报表导出'!$K:$K,7)=D$1)*('2-1 采购订单物料明细表报表导出'!$D:$D=$A938),'2-1 采购订单物料明细表报表导出'!$H:$H,0))</f>
        <v>0</v>
      </c>
      <c r="E938" s="46" cm="1">
        <f t="array" ref="E938">SUM(IF((LEFT('2-1 采购订单物料明细表报表导出'!$K:$K,7)=E$1)*('2-1 采购订单物料明细表报表导出'!$D:$D=$A938),'2-1 采购订单物料明细表报表导出'!$H:$H,0))</f>
        <v>0</v>
      </c>
      <c r="F938" s="46" cm="1">
        <f t="array" ref="F938">SUM(IF((LEFT('2-1 采购订单物料明细表报表导出'!$K:$K,7)=F$1)*('2-1 采购订单物料明细表报表导出'!$D:$D=$A938),'2-1 采购订单物料明细表报表导出'!$H:$H,0))</f>
        <v>0</v>
      </c>
      <c r="G938" s="46" cm="1">
        <f t="array" ref="G938">SUM(IF((LEFT('2-1 采购订单物料明细表报表导出'!$K:$K,7)=G$1)*('2-1 采购订单物料明细表报表导出'!$D:$D=$A938),'2-1 采购订单物料明细表报表导出'!$H:$H,0))</f>
        <v>0</v>
      </c>
      <c r="H938" s="46" cm="1">
        <f t="array" ref="H938">SUM(IF((LEFT('2-1 采购订单物料明细表报表导出'!$K:$K,7)=H$1)*('2-1 采购订单物料明细表报表导出'!$D:$D=$A938),'2-1 采购订单物料明细表报表导出'!$H:$H,0))</f>
        <v>0</v>
      </c>
      <c r="I938" s="46" cm="1">
        <f t="array" ref="I938">SUM(IF((LEFT('2-1 采购订单物料明细表报表导出'!$K:$K,7)=I$1)*('2-1 采购订单物料明细表报表导出'!$D:$D=$A938),'2-1 采购订单物料明细表报表导出'!$H:$H,0))</f>
        <v>0</v>
      </c>
      <c r="J938" s="46" cm="1">
        <f t="array" ref="J938">SUM(IF((LEFT('2-1 采购订单物料明细表报表导出'!$K:$K,7)=J$1)*('2-1 采购订单物料明细表报表导出'!$D:$D=$A938),'2-1 采购订单物料明细表报表导出'!$H:$H,0))</f>
        <v>0</v>
      </c>
      <c r="K938" s="46" cm="1">
        <f t="array" ref="K938">SUM(IF((LEFT('2-1 采购订单物料明细表报表导出'!$K:$K,7)=K$1)*('2-1 采购订单物料明细表报表导出'!$D:$D=$A938),'2-1 采购订单物料明细表报表导出'!$H:$H,0))</f>
        <v>0</v>
      </c>
      <c r="L938" s="46" cm="1">
        <f t="array" ref="L938">SUM(IF((LEFT('2-1 采购订单物料明细表报表导出'!$K:$K,7)=L$1)*('2-1 采购订单物料明细表报表导出'!$D:$D=$A938),'2-1 采购订单物料明细表报表导出'!$H:$H,0))</f>
        <v>0</v>
      </c>
      <c r="M938" s="46" cm="1">
        <f t="array" ref="M938">SUM(IF((LEFT('2-1 采购订单物料明细表报表导出'!$K:$K,7)=M$1)*('2-1 采购订单物料明细表报表导出'!$D:$D=$A938),'2-1 采购订单物料明细表报表导出'!$H:$H,0))</f>
        <v>0</v>
      </c>
      <c r="N938" s="46" cm="1">
        <f t="array" ref="N938">SUM(IF((LEFT('2-1 采购订单物料明细表报表导出'!$K:$K,7)=N$1)*('2-1 采购订单物料明细表报表导出'!$D:$D=$A938),'2-1 采购订单物料明细表报表导出'!$H:$H,0))</f>
        <v>0</v>
      </c>
      <c r="O938" s="46" cm="1">
        <f t="array" ref="O938">SUM(IF((LEFT('2-1 采购订单物料明细表报表导出'!$K:$K,7)=O$1)*('2-1 采购订单物料明细表报表导出'!$D:$D=$A938),'2-1 采购订单物料明细表报表导出'!$H:$H,0))</f>
        <v>0</v>
      </c>
    </row>
    <row r="939" ht="16.5" spans="1:15">
      <c r="A939" s="40" t="s">
        <v>4338</v>
      </c>
      <c r="B939" s="47" t="s">
        <v>2120</v>
      </c>
      <c r="C939" s="48" t="s">
        <v>2121</v>
      </c>
      <c r="D939" s="46" cm="1">
        <f t="array" ref="D939">SUM(IF((LEFT('2-1 采购订单物料明细表报表导出'!$K:$K,7)=D$1)*('2-1 采购订单物料明细表报表导出'!$D:$D=$A939),'2-1 采购订单物料明细表报表导出'!$H:$H,0))</f>
        <v>0</v>
      </c>
      <c r="E939" s="46" cm="1">
        <f t="array" ref="E939">SUM(IF((LEFT('2-1 采购订单物料明细表报表导出'!$K:$K,7)=E$1)*('2-1 采购订单物料明细表报表导出'!$D:$D=$A939),'2-1 采购订单物料明细表报表导出'!$H:$H,0))</f>
        <v>0</v>
      </c>
      <c r="F939" s="46" cm="1">
        <f t="array" ref="F939">SUM(IF((LEFT('2-1 采购订单物料明细表报表导出'!$K:$K,7)=F$1)*('2-1 采购订单物料明细表报表导出'!$D:$D=$A939),'2-1 采购订单物料明细表报表导出'!$H:$H,0))</f>
        <v>0</v>
      </c>
      <c r="G939" s="46" cm="1">
        <f t="array" ref="G939">SUM(IF((LEFT('2-1 采购订单物料明细表报表导出'!$K:$K,7)=G$1)*('2-1 采购订单物料明细表报表导出'!$D:$D=$A939),'2-1 采购订单物料明细表报表导出'!$H:$H,0))</f>
        <v>0</v>
      </c>
      <c r="H939" s="46" cm="1">
        <f t="array" ref="H939">SUM(IF((LEFT('2-1 采购订单物料明细表报表导出'!$K:$K,7)=H$1)*('2-1 采购订单物料明细表报表导出'!$D:$D=$A939),'2-1 采购订单物料明细表报表导出'!$H:$H,0))</f>
        <v>0</v>
      </c>
      <c r="I939" s="46" cm="1">
        <f t="array" ref="I939">SUM(IF((LEFT('2-1 采购订单物料明细表报表导出'!$K:$K,7)=I$1)*('2-1 采购订单物料明细表报表导出'!$D:$D=$A939),'2-1 采购订单物料明细表报表导出'!$H:$H,0))</f>
        <v>0</v>
      </c>
      <c r="J939" s="46" cm="1">
        <f t="array" ref="J939">SUM(IF((LEFT('2-1 采购订单物料明细表报表导出'!$K:$K,7)=J$1)*('2-1 采购订单物料明细表报表导出'!$D:$D=$A939),'2-1 采购订单物料明细表报表导出'!$H:$H,0))</f>
        <v>0</v>
      </c>
      <c r="K939" s="46" cm="1">
        <f t="array" ref="K939">SUM(IF((LEFT('2-1 采购订单物料明细表报表导出'!$K:$K,7)=K$1)*('2-1 采购订单物料明细表报表导出'!$D:$D=$A939),'2-1 采购订单物料明细表报表导出'!$H:$H,0))</f>
        <v>0</v>
      </c>
      <c r="L939" s="46" cm="1">
        <f t="array" ref="L939">SUM(IF((LEFT('2-1 采购订单物料明细表报表导出'!$K:$K,7)=L$1)*('2-1 采购订单物料明细表报表导出'!$D:$D=$A939),'2-1 采购订单物料明细表报表导出'!$H:$H,0))</f>
        <v>0</v>
      </c>
      <c r="M939" s="46" cm="1">
        <f t="array" ref="M939">SUM(IF((LEFT('2-1 采购订单物料明细表报表导出'!$K:$K,7)=M$1)*('2-1 采购订单物料明细表报表导出'!$D:$D=$A939),'2-1 采购订单物料明细表报表导出'!$H:$H,0))</f>
        <v>0</v>
      </c>
      <c r="N939" s="46" cm="1">
        <f t="array" ref="N939">SUM(IF((LEFT('2-1 采购订单物料明细表报表导出'!$K:$K,7)=N$1)*('2-1 采购订单物料明细表报表导出'!$D:$D=$A939),'2-1 采购订单物料明细表报表导出'!$H:$H,0))</f>
        <v>0</v>
      </c>
      <c r="O939" s="46" cm="1">
        <f t="array" ref="O939">SUM(IF((LEFT('2-1 采购订单物料明细表报表导出'!$K:$K,7)=O$1)*('2-1 采购订单物料明细表报表导出'!$D:$D=$A939),'2-1 采购订单物料明细表报表导出'!$H:$H,0))</f>
        <v>0</v>
      </c>
    </row>
    <row r="940" ht="16.5" spans="1:15">
      <c r="A940" s="40" t="s">
        <v>4339</v>
      </c>
      <c r="B940" s="47" t="s">
        <v>2120</v>
      </c>
      <c r="C940" s="48" t="s">
        <v>2121</v>
      </c>
      <c r="D940" s="46" cm="1">
        <f t="array" ref="D940">SUM(IF((LEFT('2-1 采购订单物料明细表报表导出'!$K:$K,7)=D$1)*('2-1 采购订单物料明细表报表导出'!$D:$D=$A940),'2-1 采购订单物料明细表报表导出'!$H:$H,0))</f>
        <v>0</v>
      </c>
      <c r="E940" s="46" cm="1">
        <f t="array" ref="E940">SUM(IF((LEFT('2-1 采购订单物料明细表报表导出'!$K:$K,7)=E$1)*('2-1 采购订单物料明细表报表导出'!$D:$D=$A940),'2-1 采购订单物料明细表报表导出'!$H:$H,0))</f>
        <v>0</v>
      </c>
      <c r="F940" s="46" cm="1">
        <f t="array" ref="F940">SUM(IF((LEFT('2-1 采购订单物料明细表报表导出'!$K:$K,7)=F$1)*('2-1 采购订单物料明细表报表导出'!$D:$D=$A940),'2-1 采购订单物料明细表报表导出'!$H:$H,0))</f>
        <v>0</v>
      </c>
      <c r="G940" s="46" cm="1">
        <f t="array" ref="G940">SUM(IF((LEFT('2-1 采购订单物料明细表报表导出'!$K:$K,7)=G$1)*('2-1 采购订单物料明细表报表导出'!$D:$D=$A940),'2-1 采购订单物料明细表报表导出'!$H:$H,0))</f>
        <v>0</v>
      </c>
      <c r="H940" s="46" cm="1">
        <f t="array" ref="H940">SUM(IF((LEFT('2-1 采购订单物料明细表报表导出'!$K:$K,7)=H$1)*('2-1 采购订单物料明细表报表导出'!$D:$D=$A940),'2-1 采购订单物料明细表报表导出'!$H:$H,0))</f>
        <v>0</v>
      </c>
      <c r="I940" s="46" cm="1">
        <f t="array" ref="I940">SUM(IF((LEFT('2-1 采购订单物料明细表报表导出'!$K:$K,7)=I$1)*('2-1 采购订单物料明细表报表导出'!$D:$D=$A940),'2-1 采购订单物料明细表报表导出'!$H:$H,0))</f>
        <v>0</v>
      </c>
      <c r="J940" s="46" cm="1">
        <f t="array" ref="J940">SUM(IF((LEFT('2-1 采购订单物料明细表报表导出'!$K:$K,7)=J$1)*('2-1 采购订单物料明细表报表导出'!$D:$D=$A940),'2-1 采购订单物料明细表报表导出'!$H:$H,0))</f>
        <v>0</v>
      </c>
      <c r="K940" s="46" cm="1">
        <f t="array" ref="K940">SUM(IF((LEFT('2-1 采购订单物料明细表报表导出'!$K:$K,7)=K$1)*('2-1 采购订单物料明细表报表导出'!$D:$D=$A940),'2-1 采购订单物料明细表报表导出'!$H:$H,0))</f>
        <v>0</v>
      </c>
      <c r="L940" s="46" cm="1">
        <f t="array" ref="L940">SUM(IF((LEFT('2-1 采购订单物料明细表报表导出'!$K:$K,7)=L$1)*('2-1 采购订单物料明细表报表导出'!$D:$D=$A940),'2-1 采购订单物料明细表报表导出'!$H:$H,0))</f>
        <v>0</v>
      </c>
      <c r="M940" s="46" cm="1">
        <f t="array" ref="M940">SUM(IF((LEFT('2-1 采购订单物料明细表报表导出'!$K:$K,7)=M$1)*('2-1 采购订单物料明细表报表导出'!$D:$D=$A940),'2-1 采购订单物料明细表报表导出'!$H:$H,0))</f>
        <v>0</v>
      </c>
      <c r="N940" s="46" cm="1">
        <f t="array" ref="N940">SUM(IF((LEFT('2-1 采购订单物料明细表报表导出'!$K:$K,7)=N$1)*('2-1 采购订单物料明细表报表导出'!$D:$D=$A940),'2-1 采购订单物料明细表报表导出'!$H:$H,0))</f>
        <v>0</v>
      </c>
      <c r="O940" s="46" cm="1">
        <f t="array" ref="O940">SUM(IF((LEFT('2-1 采购订单物料明细表报表导出'!$K:$K,7)=O$1)*('2-1 采购订单物料明细表报表导出'!$D:$D=$A940),'2-1 采购订单物料明细表报表导出'!$H:$H,0))</f>
        <v>0</v>
      </c>
    </row>
    <row r="941" ht="16.5" spans="1:15">
      <c r="A941" s="40" t="s">
        <v>4340</v>
      </c>
      <c r="B941" s="47" t="s">
        <v>2120</v>
      </c>
      <c r="C941" s="48" t="s">
        <v>2121</v>
      </c>
      <c r="D941" s="46" cm="1">
        <f t="array" ref="D941">SUM(IF((LEFT('2-1 采购订单物料明细表报表导出'!$K:$K,7)=D$1)*('2-1 采购订单物料明细表报表导出'!$D:$D=$A941),'2-1 采购订单物料明细表报表导出'!$H:$H,0))</f>
        <v>0</v>
      </c>
      <c r="E941" s="46" cm="1">
        <f t="array" ref="E941">SUM(IF((LEFT('2-1 采购订单物料明细表报表导出'!$K:$K,7)=E$1)*('2-1 采购订单物料明细表报表导出'!$D:$D=$A941),'2-1 采购订单物料明细表报表导出'!$H:$H,0))</f>
        <v>0</v>
      </c>
      <c r="F941" s="46" cm="1">
        <f t="array" ref="F941">SUM(IF((LEFT('2-1 采购订单物料明细表报表导出'!$K:$K,7)=F$1)*('2-1 采购订单物料明细表报表导出'!$D:$D=$A941),'2-1 采购订单物料明细表报表导出'!$H:$H,0))</f>
        <v>0</v>
      </c>
      <c r="G941" s="46" cm="1">
        <f t="array" ref="G941">SUM(IF((LEFT('2-1 采购订单物料明细表报表导出'!$K:$K,7)=G$1)*('2-1 采购订单物料明细表报表导出'!$D:$D=$A941),'2-1 采购订单物料明细表报表导出'!$H:$H,0))</f>
        <v>0</v>
      </c>
      <c r="H941" s="46" cm="1">
        <f t="array" ref="H941">SUM(IF((LEFT('2-1 采购订单物料明细表报表导出'!$K:$K,7)=H$1)*('2-1 采购订单物料明细表报表导出'!$D:$D=$A941),'2-1 采购订单物料明细表报表导出'!$H:$H,0))</f>
        <v>0</v>
      </c>
      <c r="I941" s="46" cm="1">
        <f t="array" ref="I941">SUM(IF((LEFT('2-1 采购订单物料明细表报表导出'!$K:$K,7)=I$1)*('2-1 采购订单物料明细表报表导出'!$D:$D=$A941),'2-1 采购订单物料明细表报表导出'!$H:$H,0))</f>
        <v>0</v>
      </c>
      <c r="J941" s="46" cm="1">
        <f t="array" ref="J941">SUM(IF((LEFT('2-1 采购订单物料明细表报表导出'!$K:$K,7)=J$1)*('2-1 采购订单物料明细表报表导出'!$D:$D=$A941),'2-1 采购订单物料明细表报表导出'!$H:$H,0))</f>
        <v>0</v>
      </c>
      <c r="K941" s="46" cm="1">
        <f t="array" ref="K941">SUM(IF((LEFT('2-1 采购订单物料明细表报表导出'!$K:$K,7)=K$1)*('2-1 采购订单物料明细表报表导出'!$D:$D=$A941),'2-1 采购订单物料明细表报表导出'!$H:$H,0))</f>
        <v>0</v>
      </c>
      <c r="L941" s="46" cm="1">
        <f t="array" ref="L941">SUM(IF((LEFT('2-1 采购订单物料明细表报表导出'!$K:$K,7)=L$1)*('2-1 采购订单物料明细表报表导出'!$D:$D=$A941),'2-1 采购订单物料明细表报表导出'!$H:$H,0))</f>
        <v>0</v>
      </c>
      <c r="M941" s="46" cm="1">
        <f t="array" ref="M941">SUM(IF((LEFT('2-1 采购订单物料明细表报表导出'!$K:$K,7)=M$1)*('2-1 采购订单物料明细表报表导出'!$D:$D=$A941),'2-1 采购订单物料明细表报表导出'!$H:$H,0))</f>
        <v>0</v>
      </c>
      <c r="N941" s="46" cm="1">
        <f t="array" ref="N941">SUM(IF((LEFT('2-1 采购订单物料明细表报表导出'!$K:$K,7)=N$1)*('2-1 采购订单物料明细表报表导出'!$D:$D=$A941),'2-1 采购订单物料明细表报表导出'!$H:$H,0))</f>
        <v>0</v>
      </c>
      <c r="O941" s="46" cm="1">
        <f t="array" ref="O941">SUM(IF((LEFT('2-1 采购订单物料明细表报表导出'!$K:$K,7)=O$1)*('2-1 采购订单物料明细表报表导出'!$D:$D=$A941),'2-1 采购订单物料明细表报表导出'!$H:$H,0))</f>
        <v>0</v>
      </c>
    </row>
    <row r="942" ht="16.5" spans="1:15">
      <c r="A942" s="40" t="s">
        <v>4341</v>
      </c>
      <c r="B942" s="47" t="s">
        <v>2120</v>
      </c>
      <c r="C942" s="48" t="s">
        <v>2121</v>
      </c>
      <c r="D942" s="46" cm="1">
        <f t="array" ref="D942">SUM(IF((LEFT('2-1 采购订单物料明细表报表导出'!$K:$K,7)=D$1)*('2-1 采购订单物料明细表报表导出'!$D:$D=$A942),'2-1 采购订单物料明细表报表导出'!$H:$H,0))</f>
        <v>0</v>
      </c>
      <c r="E942" s="46" cm="1">
        <f t="array" ref="E942">SUM(IF((LEFT('2-1 采购订单物料明细表报表导出'!$K:$K,7)=E$1)*('2-1 采购订单物料明细表报表导出'!$D:$D=$A942),'2-1 采购订单物料明细表报表导出'!$H:$H,0))</f>
        <v>0</v>
      </c>
      <c r="F942" s="46" cm="1">
        <f t="array" ref="F942">SUM(IF((LEFT('2-1 采购订单物料明细表报表导出'!$K:$K,7)=F$1)*('2-1 采购订单物料明细表报表导出'!$D:$D=$A942),'2-1 采购订单物料明细表报表导出'!$H:$H,0))</f>
        <v>0</v>
      </c>
      <c r="G942" s="46" cm="1">
        <f t="array" ref="G942">SUM(IF((LEFT('2-1 采购订单物料明细表报表导出'!$K:$K,7)=G$1)*('2-1 采购订单物料明细表报表导出'!$D:$D=$A942),'2-1 采购订单物料明细表报表导出'!$H:$H,0))</f>
        <v>0</v>
      </c>
      <c r="H942" s="46" cm="1">
        <f t="array" ref="H942">SUM(IF((LEFT('2-1 采购订单物料明细表报表导出'!$K:$K,7)=H$1)*('2-1 采购订单物料明细表报表导出'!$D:$D=$A942),'2-1 采购订单物料明细表报表导出'!$H:$H,0))</f>
        <v>0</v>
      </c>
      <c r="I942" s="46" cm="1">
        <f t="array" ref="I942">SUM(IF((LEFT('2-1 采购订单物料明细表报表导出'!$K:$K,7)=I$1)*('2-1 采购订单物料明细表报表导出'!$D:$D=$A942),'2-1 采购订单物料明细表报表导出'!$H:$H,0))</f>
        <v>0</v>
      </c>
      <c r="J942" s="46" cm="1">
        <f t="array" ref="J942">SUM(IF((LEFT('2-1 采购订单物料明细表报表导出'!$K:$K,7)=J$1)*('2-1 采购订单物料明细表报表导出'!$D:$D=$A942),'2-1 采购订单物料明细表报表导出'!$H:$H,0))</f>
        <v>0</v>
      </c>
      <c r="K942" s="46" cm="1">
        <f t="array" ref="K942">SUM(IF((LEFT('2-1 采购订单物料明细表报表导出'!$K:$K,7)=K$1)*('2-1 采购订单物料明细表报表导出'!$D:$D=$A942),'2-1 采购订单物料明细表报表导出'!$H:$H,0))</f>
        <v>0</v>
      </c>
      <c r="L942" s="46" cm="1">
        <f t="array" ref="L942">SUM(IF((LEFT('2-1 采购订单物料明细表报表导出'!$K:$K,7)=L$1)*('2-1 采购订单物料明细表报表导出'!$D:$D=$A942),'2-1 采购订单物料明细表报表导出'!$H:$H,0))</f>
        <v>0</v>
      </c>
      <c r="M942" s="46" cm="1">
        <f t="array" ref="M942">SUM(IF((LEFT('2-1 采购订单物料明细表报表导出'!$K:$K,7)=M$1)*('2-1 采购订单物料明细表报表导出'!$D:$D=$A942),'2-1 采购订单物料明细表报表导出'!$H:$H,0))</f>
        <v>0</v>
      </c>
      <c r="N942" s="46" cm="1">
        <f t="array" ref="N942">SUM(IF((LEFT('2-1 采购订单物料明细表报表导出'!$K:$K,7)=N$1)*('2-1 采购订单物料明细表报表导出'!$D:$D=$A942),'2-1 采购订单物料明细表报表导出'!$H:$H,0))</f>
        <v>0</v>
      </c>
      <c r="O942" s="46" cm="1">
        <f t="array" ref="O942">SUM(IF((LEFT('2-1 采购订单物料明细表报表导出'!$K:$K,7)=O$1)*('2-1 采购订单物料明细表报表导出'!$D:$D=$A942),'2-1 采购订单物料明细表报表导出'!$H:$H,0))</f>
        <v>0</v>
      </c>
    </row>
    <row r="943" ht="16.5" spans="1:15">
      <c r="A943" s="40" t="s">
        <v>4342</v>
      </c>
      <c r="B943" s="47" t="s">
        <v>2120</v>
      </c>
      <c r="C943" s="48" t="s">
        <v>2121</v>
      </c>
      <c r="D943" s="46" cm="1">
        <f t="array" ref="D943">SUM(IF((LEFT('2-1 采购订单物料明细表报表导出'!$K:$K,7)=D$1)*('2-1 采购订单物料明细表报表导出'!$D:$D=$A943),'2-1 采购订单物料明细表报表导出'!$H:$H,0))</f>
        <v>0</v>
      </c>
      <c r="E943" s="46" cm="1">
        <f t="array" ref="E943">SUM(IF((LEFT('2-1 采购订单物料明细表报表导出'!$K:$K,7)=E$1)*('2-1 采购订单物料明细表报表导出'!$D:$D=$A943),'2-1 采购订单物料明细表报表导出'!$H:$H,0))</f>
        <v>0</v>
      </c>
      <c r="F943" s="46" cm="1">
        <f t="array" ref="F943">SUM(IF((LEFT('2-1 采购订单物料明细表报表导出'!$K:$K,7)=F$1)*('2-1 采购订单物料明细表报表导出'!$D:$D=$A943),'2-1 采购订单物料明细表报表导出'!$H:$H,0))</f>
        <v>0</v>
      </c>
      <c r="G943" s="46" cm="1">
        <f t="array" ref="G943">SUM(IF((LEFT('2-1 采购订单物料明细表报表导出'!$K:$K,7)=G$1)*('2-1 采购订单物料明细表报表导出'!$D:$D=$A943),'2-1 采购订单物料明细表报表导出'!$H:$H,0))</f>
        <v>0</v>
      </c>
      <c r="H943" s="46" cm="1">
        <f t="array" ref="H943">SUM(IF((LEFT('2-1 采购订单物料明细表报表导出'!$K:$K,7)=H$1)*('2-1 采购订单物料明细表报表导出'!$D:$D=$A943),'2-1 采购订单物料明细表报表导出'!$H:$H,0))</f>
        <v>0</v>
      </c>
      <c r="I943" s="46" cm="1">
        <f t="array" ref="I943">SUM(IF((LEFT('2-1 采购订单物料明细表报表导出'!$K:$K,7)=I$1)*('2-1 采购订单物料明细表报表导出'!$D:$D=$A943),'2-1 采购订单物料明细表报表导出'!$H:$H,0))</f>
        <v>0</v>
      </c>
      <c r="J943" s="46" cm="1">
        <f t="array" ref="J943">SUM(IF((LEFT('2-1 采购订单物料明细表报表导出'!$K:$K,7)=J$1)*('2-1 采购订单物料明细表报表导出'!$D:$D=$A943),'2-1 采购订单物料明细表报表导出'!$H:$H,0))</f>
        <v>0</v>
      </c>
      <c r="K943" s="46" cm="1">
        <f t="array" ref="K943">SUM(IF((LEFT('2-1 采购订单物料明细表报表导出'!$K:$K,7)=K$1)*('2-1 采购订单物料明细表报表导出'!$D:$D=$A943),'2-1 采购订单物料明细表报表导出'!$H:$H,0))</f>
        <v>0</v>
      </c>
      <c r="L943" s="46" cm="1">
        <f t="array" ref="L943">SUM(IF((LEFT('2-1 采购订单物料明细表报表导出'!$K:$K,7)=L$1)*('2-1 采购订单物料明细表报表导出'!$D:$D=$A943),'2-1 采购订单物料明细表报表导出'!$H:$H,0))</f>
        <v>0</v>
      </c>
      <c r="M943" s="46" cm="1">
        <f t="array" ref="M943">SUM(IF((LEFT('2-1 采购订单物料明细表报表导出'!$K:$K,7)=M$1)*('2-1 采购订单物料明细表报表导出'!$D:$D=$A943),'2-1 采购订单物料明细表报表导出'!$H:$H,0))</f>
        <v>0</v>
      </c>
      <c r="N943" s="46" cm="1">
        <f t="array" ref="N943">SUM(IF((LEFT('2-1 采购订单物料明细表报表导出'!$K:$K,7)=N$1)*('2-1 采购订单物料明细表报表导出'!$D:$D=$A943),'2-1 采购订单物料明细表报表导出'!$H:$H,0))</f>
        <v>0</v>
      </c>
      <c r="O943" s="46" cm="1">
        <f t="array" ref="O943">SUM(IF((LEFT('2-1 采购订单物料明细表报表导出'!$K:$K,7)=O$1)*('2-1 采购订单物料明细表报表导出'!$D:$D=$A943),'2-1 采购订单物料明细表报表导出'!$H:$H,0))</f>
        <v>0</v>
      </c>
    </row>
    <row r="944" ht="16.5" spans="1:15">
      <c r="A944" s="40" t="s">
        <v>4343</v>
      </c>
      <c r="B944" s="47" t="s">
        <v>2120</v>
      </c>
      <c r="C944" s="48" t="s">
        <v>2121</v>
      </c>
      <c r="D944" s="46" cm="1">
        <f t="array" ref="D944">SUM(IF((LEFT('2-1 采购订单物料明细表报表导出'!$K:$K,7)=D$1)*('2-1 采购订单物料明细表报表导出'!$D:$D=$A944),'2-1 采购订单物料明细表报表导出'!$H:$H,0))</f>
        <v>0</v>
      </c>
      <c r="E944" s="46" cm="1">
        <f t="array" ref="E944">SUM(IF((LEFT('2-1 采购订单物料明细表报表导出'!$K:$K,7)=E$1)*('2-1 采购订单物料明细表报表导出'!$D:$D=$A944),'2-1 采购订单物料明细表报表导出'!$H:$H,0))</f>
        <v>0</v>
      </c>
      <c r="F944" s="46" cm="1">
        <f t="array" ref="F944">SUM(IF((LEFT('2-1 采购订单物料明细表报表导出'!$K:$K,7)=F$1)*('2-1 采购订单物料明细表报表导出'!$D:$D=$A944),'2-1 采购订单物料明细表报表导出'!$H:$H,0))</f>
        <v>0</v>
      </c>
      <c r="G944" s="46" cm="1">
        <f t="array" ref="G944">SUM(IF((LEFT('2-1 采购订单物料明细表报表导出'!$K:$K,7)=G$1)*('2-1 采购订单物料明细表报表导出'!$D:$D=$A944),'2-1 采购订单物料明细表报表导出'!$H:$H,0))</f>
        <v>0</v>
      </c>
      <c r="H944" s="46" cm="1">
        <f t="array" ref="H944">SUM(IF((LEFT('2-1 采购订单物料明细表报表导出'!$K:$K,7)=H$1)*('2-1 采购订单物料明细表报表导出'!$D:$D=$A944),'2-1 采购订单物料明细表报表导出'!$H:$H,0))</f>
        <v>0</v>
      </c>
      <c r="I944" s="46" cm="1">
        <f t="array" ref="I944">SUM(IF((LEFT('2-1 采购订单物料明细表报表导出'!$K:$K,7)=I$1)*('2-1 采购订单物料明细表报表导出'!$D:$D=$A944),'2-1 采购订单物料明细表报表导出'!$H:$H,0))</f>
        <v>0</v>
      </c>
      <c r="J944" s="46" cm="1">
        <f t="array" ref="J944">SUM(IF((LEFT('2-1 采购订单物料明细表报表导出'!$K:$K,7)=J$1)*('2-1 采购订单物料明细表报表导出'!$D:$D=$A944),'2-1 采购订单物料明细表报表导出'!$H:$H,0))</f>
        <v>0</v>
      </c>
      <c r="K944" s="46" cm="1">
        <f t="array" ref="K944">SUM(IF((LEFT('2-1 采购订单物料明细表报表导出'!$K:$K,7)=K$1)*('2-1 采购订单物料明细表报表导出'!$D:$D=$A944),'2-1 采购订单物料明细表报表导出'!$H:$H,0))</f>
        <v>0</v>
      </c>
      <c r="L944" s="46" cm="1">
        <f t="array" ref="L944">SUM(IF((LEFT('2-1 采购订单物料明细表报表导出'!$K:$K,7)=L$1)*('2-1 采购订单物料明细表报表导出'!$D:$D=$A944),'2-1 采购订单物料明细表报表导出'!$H:$H,0))</f>
        <v>0</v>
      </c>
      <c r="M944" s="46" cm="1">
        <f t="array" ref="M944">SUM(IF((LEFT('2-1 采购订单物料明细表报表导出'!$K:$K,7)=M$1)*('2-1 采购订单物料明细表报表导出'!$D:$D=$A944),'2-1 采购订单物料明细表报表导出'!$H:$H,0))</f>
        <v>0</v>
      </c>
      <c r="N944" s="46" cm="1">
        <f t="array" ref="N944">SUM(IF((LEFT('2-1 采购订单物料明细表报表导出'!$K:$K,7)=N$1)*('2-1 采购订单物料明细表报表导出'!$D:$D=$A944),'2-1 采购订单物料明细表报表导出'!$H:$H,0))</f>
        <v>0</v>
      </c>
      <c r="O944" s="46" cm="1">
        <f t="array" ref="O944">SUM(IF((LEFT('2-1 采购订单物料明细表报表导出'!$K:$K,7)=O$1)*('2-1 采购订单物料明细表报表导出'!$D:$D=$A944),'2-1 采购订单物料明细表报表导出'!$H:$H,0))</f>
        <v>0</v>
      </c>
    </row>
    <row r="945" ht="16.5" spans="1:15">
      <c r="A945" s="40" t="s">
        <v>4344</v>
      </c>
      <c r="B945" s="47" t="s">
        <v>2120</v>
      </c>
      <c r="C945" s="48" t="s">
        <v>2121</v>
      </c>
      <c r="D945" s="46" cm="1">
        <f t="array" ref="D945">SUM(IF((LEFT('2-1 采购订单物料明细表报表导出'!$K:$K,7)=D$1)*('2-1 采购订单物料明细表报表导出'!$D:$D=$A945),'2-1 采购订单物料明细表报表导出'!$H:$H,0))</f>
        <v>0</v>
      </c>
      <c r="E945" s="46" cm="1">
        <f t="array" ref="E945">SUM(IF((LEFT('2-1 采购订单物料明细表报表导出'!$K:$K,7)=E$1)*('2-1 采购订单物料明细表报表导出'!$D:$D=$A945),'2-1 采购订单物料明细表报表导出'!$H:$H,0))</f>
        <v>0</v>
      </c>
      <c r="F945" s="46" cm="1">
        <f t="array" ref="F945">SUM(IF((LEFT('2-1 采购订单物料明细表报表导出'!$K:$K,7)=F$1)*('2-1 采购订单物料明细表报表导出'!$D:$D=$A945),'2-1 采购订单物料明细表报表导出'!$H:$H,0))</f>
        <v>0</v>
      </c>
      <c r="G945" s="46" cm="1">
        <f t="array" ref="G945">SUM(IF((LEFT('2-1 采购订单物料明细表报表导出'!$K:$K,7)=G$1)*('2-1 采购订单物料明细表报表导出'!$D:$D=$A945),'2-1 采购订单物料明细表报表导出'!$H:$H,0))</f>
        <v>0</v>
      </c>
      <c r="H945" s="46" cm="1">
        <f t="array" ref="H945">SUM(IF((LEFT('2-1 采购订单物料明细表报表导出'!$K:$K,7)=H$1)*('2-1 采购订单物料明细表报表导出'!$D:$D=$A945),'2-1 采购订单物料明细表报表导出'!$H:$H,0))</f>
        <v>0</v>
      </c>
      <c r="I945" s="46" cm="1">
        <f t="array" ref="I945">SUM(IF((LEFT('2-1 采购订单物料明细表报表导出'!$K:$K,7)=I$1)*('2-1 采购订单物料明细表报表导出'!$D:$D=$A945),'2-1 采购订单物料明细表报表导出'!$H:$H,0))</f>
        <v>0</v>
      </c>
      <c r="J945" s="46" cm="1">
        <f t="array" ref="J945">SUM(IF((LEFT('2-1 采购订单物料明细表报表导出'!$K:$K,7)=J$1)*('2-1 采购订单物料明细表报表导出'!$D:$D=$A945),'2-1 采购订单物料明细表报表导出'!$H:$H,0))</f>
        <v>0</v>
      </c>
      <c r="K945" s="46" cm="1">
        <f t="array" ref="K945">SUM(IF((LEFT('2-1 采购订单物料明细表报表导出'!$K:$K,7)=K$1)*('2-1 采购订单物料明细表报表导出'!$D:$D=$A945),'2-1 采购订单物料明细表报表导出'!$H:$H,0))</f>
        <v>0</v>
      </c>
      <c r="L945" s="46" cm="1">
        <f t="array" ref="L945">SUM(IF((LEFT('2-1 采购订单物料明细表报表导出'!$K:$K,7)=L$1)*('2-1 采购订单物料明细表报表导出'!$D:$D=$A945),'2-1 采购订单物料明细表报表导出'!$H:$H,0))</f>
        <v>0</v>
      </c>
      <c r="M945" s="46" cm="1">
        <f t="array" ref="M945">SUM(IF((LEFT('2-1 采购订单物料明细表报表导出'!$K:$K,7)=M$1)*('2-1 采购订单物料明细表报表导出'!$D:$D=$A945),'2-1 采购订单物料明细表报表导出'!$H:$H,0))</f>
        <v>0</v>
      </c>
      <c r="N945" s="46" cm="1">
        <f t="array" ref="N945">SUM(IF((LEFT('2-1 采购订单物料明细表报表导出'!$K:$K,7)=N$1)*('2-1 采购订单物料明细表报表导出'!$D:$D=$A945),'2-1 采购订单物料明细表报表导出'!$H:$H,0))</f>
        <v>0</v>
      </c>
      <c r="O945" s="46" cm="1">
        <f t="array" ref="O945">SUM(IF((LEFT('2-1 采购订单物料明细表报表导出'!$K:$K,7)=O$1)*('2-1 采购订单物料明细表报表导出'!$D:$D=$A945),'2-1 采购订单物料明细表报表导出'!$H:$H,0))</f>
        <v>0</v>
      </c>
    </row>
    <row r="946" ht="16.5" spans="1:15">
      <c r="A946" s="40" t="s">
        <v>4345</v>
      </c>
      <c r="B946" s="47" t="s">
        <v>2120</v>
      </c>
      <c r="C946" s="48" t="s">
        <v>2121</v>
      </c>
      <c r="D946" s="46" cm="1">
        <f t="array" ref="D946">SUM(IF((LEFT('2-1 采购订单物料明细表报表导出'!$K:$K,7)=D$1)*('2-1 采购订单物料明细表报表导出'!$D:$D=$A946),'2-1 采购订单物料明细表报表导出'!$H:$H,0))</f>
        <v>0</v>
      </c>
      <c r="E946" s="46" cm="1">
        <f t="array" ref="E946">SUM(IF((LEFT('2-1 采购订单物料明细表报表导出'!$K:$K,7)=E$1)*('2-1 采购订单物料明细表报表导出'!$D:$D=$A946),'2-1 采购订单物料明细表报表导出'!$H:$H,0))</f>
        <v>0</v>
      </c>
      <c r="F946" s="46" cm="1">
        <f t="array" ref="F946">SUM(IF((LEFT('2-1 采购订单物料明细表报表导出'!$K:$K,7)=F$1)*('2-1 采购订单物料明细表报表导出'!$D:$D=$A946),'2-1 采购订单物料明细表报表导出'!$H:$H,0))</f>
        <v>0</v>
      </c>
      <c r="G946" s="46" cm="1">
        <f t="array" ref="G946">SUM(IF((LEFT('2-1 采购订单物料明细表报表导出'!$K:$K,7)=G$1)*('2-1 采购订单物料明细表报表导出'!$D:$D=$A946),'2-1 采购订单物料明细表报表导出'!$H:$H,0))</f>
        <v>0</v>
      </c>
      <c r="H946" s="46" cm="1">
        <f t="array" ref="H946">SUM(IF((LEFT('2-1 采购订单物料明细表报表导出'!$K:$K,7)=H$1)*('2-1 采购订单物料明细表报表导出'!$D:$D=$A946),'2-1 采购订单物料明细表报表导出'!$H:$H,0))</f>
        <v>0</v>
      </c>
      <c r="I946" s="46" cm="1">
        <f t="array" ref="I946">SUM(IF((LEFT('2-1 采购订单物料明细表报表导出'!$K:$K,7)=I$1)*('2-1 采购订单物料明细表报表导出'!$D:$D=$A946),'2-1 采购订单物料明细表报表导出'!$H:$H,0))</f>
        <v>0</v>
      </c>
      <c r="J946" s="46" cm="1">
        <f t="array" ref="J946">SUM(IF((LEFT('2-1 采购订单物料明细表报表导出'!$K:$K,7)=J$1)*('2-1 采购订单物料明细表报表导出'!$D:$D=$A946),'2-1 采购订单物料明细表报表导出'!$H:$H,0))</f>
        <v>0</v>
      </c>
      <c r="K946" s="46" cm="1">
        <f t="array" ref="K946">SUM(IF((LEFT('2-1 采购订单物料明细表报表导出'!$K:$K,7)=K$1)*('2-1 采购订单物料明细表报表导出'!$D:$D=$A946),'2-1 采购订单物料明细表报表导出'!$H:$H,0))</f>
        <v>0</v>
      </c>
      <c r="L946" s="46" cm="1">
        <f t="array" ref="L946">SUM(IF((LEFT('2-1 采购订单物料明细表报表导出'!$K:$K,7)=L$1)*('2-1 采购订单物料明细表报表导出'!$D:$D=$A946),'2-1 采购订单物料明细表报表导出'!$H:$H,0))</f>
        <v>0</v>
      </c>
      <c r="M946" s="46" cm="1">
        <f t="array" ref="M946">SUM(IF((LEFT('2-1 采购订单物料明细表报表导出'!$K:$K,7)=M$1)*('2-1 采购订单物料明细表报表导出'!$D:$D=$A946),'2-1 采购订单物料明细表报表导出'!$H:$H,0))</f>
        <v>0</v>
      </c>
      <c r="N946" s="46" cm="1">
        <f t="array" ref="N946">SUM(IF((LEFT('2-1 采购订单物料明细表报表导出'!$K:$K,7)=N$1)*('2-1 采购订单物料明细表报表导出'!$D:$D=$A946),'2-1 采购订单物料明细表报表导出'!$H:$H,0))</f>
        <v>0</v>
      </c>
      <c r="O946" s="46" cm="1">
        <f t="array" ref="O946">SUM(IF((LEFT('2-1 采购订单物料明细表报表导出'!$K:$K,7)=O$1)*('2-1 采购订单物料明细表报表导出'!$D:$D=$A946),'2-1 采购订单物料明细表报表导出'!$H:$H,0))</f>
        <v>0</v>
      </c>
    </row>
    <row r="947" ht="16.5" spans="1:15">
      <c r="A947" s="40" t="s">
        <v>4346</v>
      </c>
      <c r="B947" s="47" t="s">
        <v>2120</v>
      </c>
      <c r="C947" s="48" t="s">
        <v>2121</v>
      </c>
      <c r="D947" s="46" cm="1">
        <f t="array" ref="D947">SUM(IF((LEFT('2-1 采购订单物料明细表报表导出'!$K:$K,7)=D$1)*('2-1 采购订单物料明细表报表导出'!$D:$D=$A947),'2-1 采购订单物料明细表报表导出'!$H:$H,0))</f>
        <v>0</v>
      </c>
      <c r="E947" s="46" cm="1">
        <f t="array" ref="E947">SUM(IF((LEFT('2-1 采购订单物料明细表报表导出'!$K:$K,7)=E$1)*('2-1 采购订单物料明细表报表导出'!$D:$D=$A947),'2-1 采购订单物料明细表报表导出'!$H:$H,0))</f>
        <v>0</v>
      </c>
      <c r="F947" s="46" cm="1">
        <f t="array" ref="F947">SUM(IF((LEFT('2-1 采购订单物料明细表报表导出'!$K:$K,7)=F$1)*('2-1 采购订单物料明细表报表导出'!$D:$D=$A947),'2-1 采购订单物料明细表报表导出'!$H:$H,0))</f>
        <v>0</v>
      </c>
      <c r="G947" s="46" cm="1">
        <f t="array" ref="G947">SUM(IF((LEFT('2-1 采购订单物料明细表报表导出'!$K:$K,7)=G$1)*('2-1 采购订单物料明细表报表导出'!$D:$D=$A947),'2-1 采购订单物料明细表报表导出'!$H:$H,0))</f>
        <v>0</v>
      </c>
      <c r="H947" s="46" cm="1">
        <f t="array" ref="H947">SUM(IF((LEFT('2-1 采购订单物料明细表报表导出'!$K:$K,7)=H$1)*('2-1 采购订单物料明细表报表导出'!$D:$D=$A947),'2-1 采购订单物料明细表报表导出'!$H:$H,0))</f>
        <v>0</v>
      </c>
      <c r="I947" s="46" cm="1">
        <f t="array" ref="I947">SUM(IF((LEFT('2-1 采购订单物料明细表报表导出'!$K:$K,7)=I$1)*('2-1 采购订单物料明细表报表导出'!$D:$D=$A947),'2-1 采购订单物料明细表报表导出'!$H:$H,0))</f>
        <v>0</v>
      </c>
      <c r="J947" s="46" cm="1">
        <f t="array" ref="J947">SUM(IF((LEFT('2-1 采购订单物料明细表报表导出'!$K:$K,7)=J$1)*('2-1 采购订单物料明细表报表导出'!$D:$D=$A947),'2-1 采购订单物料明细表报表导出'!$H:$H,0))</f>
        <v>0</v>
      </c>
      <c r="K947" s="46" cm="1">
        <f t="array" ref="K947">SUM(IF((LEFT('2-1 采购订单物料明细表报表导出'!$K:$K,7)=K$1)*('2-1 采购订单物料明细表报表导出'!$D:$D=$A947),'2-1 采购订单物料明细表报表导出'!$H:$H,0))</f>
        <v>0</v>
      </c>
      <c r="L947" s="46" cm="1">
        <f t="array" ref="L947">SUM(IF((LEFT('2-1 采购订单物料明细表报表导出'!$K:$K,7)=L$1)*('2-1 采购订单物料明细表报表导出'!$D:$D=$A947),'2-1 采购订单物料明细表报表导出'!$H:$H,0))</f>
        <v>0</v>
      </c>
      <c r="M947" s="46" cm="1">
        <f t="array" ref="M947">SUM(IF((LEFT('2-1 采购订单物料明细表报表导出'!$K:$K,7)=M$1)*('2-1 采购订单物料明细表报表导出'!$D:$D=$A947),'2-1 采购订单物料明细表报表导出'!$H:$H,0))</f>
        <v>0</v>
      </c>
      <c r="N947" s="46" cm="1">
        <f t="array" ref="N947">SUM(IF((LEFT('2-1 采购订单物料明细表报表导出'!$K:$K,7)=N$1)*('2-1 采购订单物料明细表报表导出'!$D:$D=$A947),'2-1 采购订单物料明细表报表导出'!$H:$H,0))</f>
        <v>0</v>
      </c>
      <c r="O947" s="46" cm="1">
        <f t="array" ref="O947">SUM(IF((LEFT('2-1 采购订单物料明细表报表导出'!$K:$K,7)=O$1)*('2-1 采购订单物料明细表报表导出'!$D:$D=$A947),'2-1 采购订单物料明细表报表导出'!$H:$H,0))</f>
        <v>0</v>
      </c>
    </row>
    <row r="948" ht="16.5" spans="1:15">
      <c r="A948" s="40" t="s">
        <v>4347</v>
      </c>
      <c r="B948" s="47" t="s">
        <v>2120</v>
      </c>
      <c r="C948" s="48" t="s">
        <v>2121</v>
      </c>
      <c r="D948" s="46" cm="1">
        <f t="array" ref="D948">SUM(IF((LEFT('2-1 采购订单物料明细表报表导出'!$K:$K,7)=D$1)*('2-1 采购订单物料明细表报表导出'!$D:$D=$A948),'2-1 采购订单物料明细表报表导出'!$H:$H,0))</f>
        <v>0</v>
      </c>
      <c r="E948" s="46" cm="1">
        <f t="array" ref="E948">SUM(IF((LEFT('2-1 采购订单物料明细表报表导出'!$K:$K,7)=E$1)*('2-1 采购订单物料明细表报表导出'!$D:$D=$A948),'2-1 采购订单物料明细表报表导出'!$H:$H,0))</f>
        <v>0</v>
      </c>
      <c r="F948" s="46" cm="1">
        <f t="array" ref="F948">SUM(IF((LEFT('2-1 采购订单物料明细表报表导出'!$K:$K,7)=F$1)*('2-1 采购订单物料明细表报表导出'!$D:$D=$A948),'2-1 采购订单物料明细表报表导出'!$H:$H,0))</f>
        <v>0</v>
      </c>
      <c r="G948" s="46" cm="1">
        <f t="array" ref="G948">SUM(IF((LEFT('2-1 采购订单物料明细表报表导出'!$K:$K,7)=G$1)*('2-1 采购订单物料明细表报表导出'!$D:$D=$A948),'2-1 采购订单物料明细表报表导出'!$H:$H,0))</f>
        <v>0</v>
      </c>
      <c r="H948" s="46" cm="1">
        <f t="array" ref="H948">SUM(IF((LEFT('2-1 采购订单物料明细表报表导出'!$K:$K,7)=H$1)*('2-1 采购订单物料明细表报表导出'!$D:$D=$A948),'2-1 采购订单物料明细表报表导出'!$H:$H,0))</f>
        <v>0</v>
      </c>
      <c r="I948" s="46" cm="1">
        <f t="array" ref="I948">SUM(IF((LEFT('2-1 采购订单物料明细表报表导出'!$K:$K,7)=I$1)*('2-1 采购订单物料明细表报表导出'!$D:$D=$A948),'2-1 采购订单物料明细表报表导出'!$H:$H,0))</f>
        <v>0</v>
      </c>
      <c r="J948" s="46" cm="1">
        <f t="array" ref="J948">SUM(IF((LEFT('2-1 采购订单物料明细表报表导出'!$K:$K,7)=J$1)*('2-1 采购订单物料明细表报表导出'!$D:$D=$A948),'2-1 采购订单物料明细表报表导出'!$H:$H,0))</f>
        <v>0</v>
      </c>
      <c r="K948" s="46" cm="1">
        <f t="array" ref="K948">SUM(IF((LEFT('2-1 采购订单物料明细表报表导出'!$K:$K,7)=K$1)*('2-1 采购订单物料明细表报表导出'!$D:$D=$A948),'2-1 采购订单物料明细表报表导出'!$H:$H,0))</f>
        <v>0</v>
      </c>
      <c r="L948" s="46" cm="1">
        <f t="array" ref="L948">SUM(IF((LEFT('2-1 采购订单物料明细表报表导出'!$K:$K,7)=L$1)*('2-1 采购订单物料明细表报表导出'!$D:$D=$A948),'2-1 采购订单物料明细表报表导出'!$H:$H,0))</f>
        <v>0</v>
      </c>
      <c r="M948" s="46" cm="1">
        <f t="array" ref="M948">SUM(IF((LEFT('2-1 采购订单物料明细表报表导出'!$K:$K,7)=M$1)*('2-1 采购订单物料明细表报表导出'!$D:$D=$A948),'2-1 采购订单物料明细表报表导出'!$H:$H,0))</f>
        <v>0</v>
      </c>
      <c r="N948" s="46" cm="1">
        <f t="array" ref="N948">SUM(IF((LEFT('2-1 采购订单物料明细表报表导出'!$K:$K,7)=N$1)*('2-1 采购订单物料明细表报表导出'!$D:$D=$A948),'2-1 采购订单物料明细表报表导出'!$H:$H,0))</f>
        <v>0</v>
      </c>
      <c r="O948" s="46" cm="1">
        <f t="array" ref="O948">SUM(IF((LEFT('2-1 采购订单物料明细表报表导出'!$K:$K,7)=O$1)*('2-1 采购订单物料明细表报表导出'!$D:$D=$A948),'2-1 采购订单物料明细表报表导出'!$H:$H,0))</f>
        <v>0</v>
      </c>
    </row>
    <row r="949" ht="16.5" spans="1:15">
      <c r="A949" s="40" t="s">
        <v>4348</v>
      </c>
      <c r="B949" s="47" t="s">
        <v>2120</v>
      </c>
      <c r="C949" s="48" t="s">
        <v>2121</v>
      </c>
      <c r="D949" s="46" cm="1">
        <f t="array" ref="D949">SUM(IF((LEFT('2-1 采购订单物料明细表报表导出'!$K:$K,7)=D$1)*('2-1 采购订单物料明细表报表导出'!$D:$D=$A949),'2-1 采购订单物料明细表报表导出'!$H:$H,0))</f>
        <v>0</v>
      </c>
      <c r="E949" s="46" cm="1">
        <f t="array" ref="E949">SUM(IF((LEFT('2-1 采购订单物料明细表报表导出'!$K:$K,7)=E$1)*('2-1 采购订单物料明细表报表导出'!$D:$D=$A949),'2-1 采购订单物料明细表报表导出'!$H:$H,0))</f>
        <v>0</v>
      </c>
      <c r="F949" s="46" cm="1">
        <f t="array" ref="F949">SUM(IF((LEFT('2-1 采购订单物料明细表报表导出'!$K:$K,7)=F$1)*('2-1 采购订单物料明细表报表导出'!$D:$D=$A949),'2-1 采购订单物料明细表报表导出'!$H:$H,0))</f>
        <v>0</v>
      </c>
      <c r="G949" s="46" cm="1">
        <f t="array" ref="G949">SUM(IF((LEFT('2-1 采购订单物料明细表报表导出'!$K:$K,7)=G$1)*('2-1 采购订单物料明细表报表导出'!$D:$D=$A949),'2-1 采购订单物料明细表报表导出'!$H:$H,0))</f>
        <v>0</v>
      </c>
      <c r="H949" s="46" cm="1">
        <f t="array" ref="H949">SUM(IF((LEFT('2-1 采购订单物料明细表报表导出'!$K:$K,7)=H$1)*('2-1 采购订单物料明细表报表导出'!$D:$D=$A949),'2-1 采购订单物料明细表报表导出'!$H:$H,0))</f>
        <v>0</v>
      </c>
      <c r="I949" s="46" cm="1">
        <f t="array" ref="I949">SUM(IF((LEFT('2-1 采购订单物料明细表报表导出'!$K:$K,7)=I$1)*('2-1 采购订单物料明细表报表导出'!$D:$D=$A949),'2-1 采购订单物料明细表报表导出'!$H:$H,0))</f>
        <v>0</v>
      </c>
      <c r="J949" s="46" cm="1">
        <f t="array" ref="J949">SUM(IF((LEFT('2-1 采购订单物料明细表报表导出'!$K:$K,7)=J$1)*('2-1 采购订单物料明细表报表导出'!$D:$D=$A949),'2-1 采购订单物料明细表报表导出'!$H:$H,0))</f>
        <v>0</v>
      </c>
      <c r="K949" s="46" cm="1">
        <f t="array" ref="K949">SUM(IF((LEFT('2-1 采购订单物料明细表报表导出'!$K:$K,7)=K$1)*('2-1 采购订单物料明细表报表导出'!$D:$D=$A949),'2-1 采购订单物料明细表报表导出'!$H:$H,0))</f>
        <v>0</v>
      </c>
      <c r="L949" s="46" cm="1">
        <f t="array" ref="L949">SUM(IF((LEFT('2-1 采购订单物料明细表报表导出'!$K:$K,7)=L$1)*('2-1 采购订单物料明细表报表导出'!$D:$D=$A949),'2-1 采购订单物料明细表报表导出'!$H:$H,0))</f>
        <v>0</v>
      </c>
      <c r="M949" s="46" cm="1">
        <f t="array" ref="M949">SUM(IF((LEFT('2-1 采购订单物料明细表报表导出'!$K:$K,7)=M$1)*('2-1 采购订单物料明细表报表导出'!$D:$D=$A949),'2-1 采购订单物料明细表报表导出'!$H:$H,0))</f>
        <v>0</v>
      </c>
      <c r="N949" s="46" cm="1">
        <f t="array" ref="N949">SUM(IF((LEFT('2-1 采购订单物料明细表报表导出'!$K:$K,7)=N$1)*('2-1 采购订单物料明细表报表导出'!$D:$D=$A949),'2-1 采购订单物料明细表报表导出'!$H:$H,0))</f>
        <v>0</v>
      </c>
      <c r="O949" s="46" cm="1">
        <f t="array" ref="O949">SUM(IF((LEFT('2-1 采购订单物料明细表报表导出'!$K:$K,7)=O$1)*('2-1 采购订单物料明细表报表导出'!$D:$D=$A949),'2-1 采购订单物料明细表报表导出'!$H:$H,0))</f>
        <v>0</v>
      </c>
    </row>
    <row r="950" ht="16.5" spans="1:15">
      <c r="A950" s="40" t="s">
        <v>4349</v>
      </c>
      <c r="B950" s="47" t="s">
        <v>2120</v>
      </c>
      <c r="C950" s="48" t="s">
        <v>2121</v>
      </c>
      <c r="D950" s="46" cm="1">
        <f t="array" ref="D950">SUM(IF((LEFT('2-1 采购订单物料明细表报表导出'!$K:$K,7)=D$1)*('2-1 采购订单物料明细表报表导出'!$D:$D=$A950),'2-1 采购订单物料明细表报表导出'!$H:$H,0))</f>
        <v>0</v>
      </c>
      <c r="E950" s="46" cm="1">
        <f t="array" ref="E950">SUM(IF((LEFT('2-1 采购订单物料明细表报表导出'!$K:$K,7)=E$1)*('2-1 采购订单物料明细表报表导出'!$D:$D=$A950),'2-1 采购订单物料明细表报表导出'!$H:$H,0))</f>
        <v>0</v>
      </c>
      <c r="F950" s="46" cm="1">
        <f t="array" ref="F950">SUM(IF((LEFT('2-1 采购订单物料明细表报表导出'!$K:$K,7)=F$1)*('2-1 采购订单物料明细表报表导出'!$D:$D=$A950),'2-1 采购订单物料明细表报表导出'!$H:$H,0))</f>
        <v>0</v>
      </c>
      <c r="G950" s="46" cm="1">
        <f t="array" ref="G950">SUM(IF((LEFT('2-1 采购订单物料明细表报表导出'!$K:$K,7)=G$1)*('2-1 采购订单物料明细表报表导出'!$D:$D=$A950),'2-1 采购订单物料明细表报表导出'!$H:$H,0))</f>
        <v>0</v>
      </c>
      <c r="H950" s="46" cm="1">
        <f t="array" ref="H950">SUM(IF((LEFT('2-1 采购订单物料明细表报表导出'!$K:$K,7)=H$1)*('2-1 采购订单物料明细表报表导出'!$D:$D=$A950),'2-1 采购订单物料明细表报表导出'!$H:$H,0))</f>
        <v>0</v>
      </c>
      <c r="I950" s="46" cm="1">
        <f t="array" ref="I950">SUM(IF((LEFT('2-1 采购订单物料明细表报表导出'!$K:$K,7)=I$1)*('2-1 采购订单物料明细表报表导出'!$D:$D=$A950),'2-1 采购订单物料明细表报表导出'!$H:$H,0))</f>
        <v>0</v>
      </c>
      <c r="J950" s="46" cm="1">
        <f t="array" ref="J950">SUM(IF((LEFT('2-1 采购订单物料明细表报表导出'!$K:$K,7)=J$1)*('2-1 采购订单物料明细表报表导出'!$D:$D=$A950),'2-1 采购订单物料明细表报表导出'!$H:$H,0))</f>
        <v>0</v>
      </c>
      <c r="K950" s="46" cm="1">
        <f t="array" ref="K950">SUM(IF((LEFT('2-1 采购订单物料明细表报表导出'!$K:$K,7)=K$1)*('2-1 采购订单物料明细表报表导出'!$D:$D=$A950),'2-1 采购订单物料明细表报表导出'!$H:$H,0))</f>
        <v>0</v>
      </c>
      <c r="L950" s="46" cm="1">
        <f t="array" ref="L950">SUM(IF((LEFT('2-1 采购订单物料明细表报表导出'!$K:$K,7)=L$1)*('2-1 采购订单物料明细表报表导出'!$D:$D=$A950),'2-1 采购订单物料明细表报表导出'!$H:$H,0))</f>
        <v>0</v>
      </c>
      <c r="M950" s="46" cm="1">
        <f t="array" ref="M950">SUM(IF((LEFT('2-1 采购订单物料明细表报表导出'!$K:$K,7)=M$1)*('2-1 采购订单物料明细表报表导出'!$D:$D=$A950),'2-1 采购订单物料明细表报表导出'!$H:$H,0))</f>
        <v>0</v>
      </c>
      <c r="N950" s="46" cm="1">
        <f t="array" ref="N950">SUM(IF((LEFT('2-1 采购订单物料明细表报表导出'!$K:$K,7)=N$1)*('2-1 采购订单物料明细表报表导出'!$D:$D=$A950),'2-1 采购订单物料明细表报表导出'!$H:$H,0))</f>
        <v>0</v>
      </c>
      <c r="O950" s="46" cm="1">
        <f t="array" ref="O950">SUM(IF((LEFT('2-1 采购订单物料明细表报表导出'!$K:$K,7)=O$1)*('2-1 采购订单物料明细表报表导出'!$D:$D=$A950),'2-1 采购订单物料明细表报表导出'!$H:$H,0))</f>
        <v>0</v>
      </c>
    </row>
    <row r="951" ht="16.5" spans="1:15">
      <c r="A951" s="40" t="s">
        <v>4350</v>
      </c>
      <c r="B951" s="47" t="s">
        <v>2120</v>
      </c>
      <c r="C951" s="48" t="s">
        <v>2121</v>
      </c>
      <c r="D951" s="46" cm="1">
        <f t="array" ref="D951">SUM(IF((LEFT('2-1 采购订单物料明细表报表导出'!$K:$K,7)=D$1)*('2-1 采购订单物料明细表报表导出'!$D:$D=$A951),'2-1 采购订单物料明细表报表导出'!$H:$H,0))</f>
        <v>0</v>
      </c>
      <c r="E951" s="46" cm="1">
        <f t="array" ref="E951">SUM(IF((LEFT('2-1 采购订单物料明细表报表导出'!$K:$K,7)=E$1)*('2-1 采购订单物料明细表报表导出'!$D:$D=$A951),'2-1 采购订单物料明细表报表导出'!$H:$H,0))</f>
        <v>0</v>
      </c>
      <c r="F951" s="46" cm="1">
        <f t="array" ref="F951">SUM(IF((LEFT('2-1 采购订单物料明细表报表导出'!$K:$K,7)=F$1)*('2-1 采购订单物料明细表报表导出'!$D:$D=$A951),'2-1 采购订单物料明细表报表导出'!$H:$H,0))</f>
        <v>0</v>
      </c>
      <c r="G951" s="46" cm="1">
        <f t="array" ref="G951">SUM(IF((LEFT('2-1 采购订单物料明细表报表导出'!$K:$K,7)=G$1)*('2-1 采购订单物料明细表报表导出'!$D:$D=$A951),'2-1 采购订单物料明细表报表导出'!$H:$H,0))</f>
        <v>0</v>
      </c>
      <c r="H951" s="46" cm="1">
        <f t="array" ref="H951">SUM(IF((LEFT('2-1 采购订单物料明细表报表导出'!$K:$K,7)=H$1)*('2-1 采购订单物料明细表报表导出'!$D:$D=$A951),'2-1 采购订单物料明细表报表导出'!$H:$H,0))</f>
        <v>0</v>
      </c>
      <c r="I951" s="46" cm="1">
        <f t="array" ref="I951">SUM(IF((LEFT('2-1 采购订单物料明细表报表导出'!$K:$K,7)=I$1)*('2-1 采购订单物料明细表报表导出'!$D:$D=$A951),'2-1 采购订单物料明细表报表导出'!$H:$H,0))</f>
        <v>0</v>
      </c>
      <c r="J951" s="46" cm="1">
        <f t="array" ref="J951">SUM(IF((LEFT('2-1 采购订单物料明细表报表导出'!$K:$K,7)=J$1)*('2-1 采购订单物料明细表报表导出'!$D:$D=$A951),'2-1 采购订单物料明细表报表导出'!$H:$H,0))</f>
        <v>0</v>
      </c>
      <c r="K951" s="46" cm="1">
        <f t="array" ref="K951">SUM(IF((LEFT('2-1 采购订单物料明细表报表导出'!$K:$K,7)=K$1)*('2-1 采购订单物料明细表报表导出'!$D:$D=$A951),'2-1 采购订单物料明细表报表导出'!$H:$H,0))</f>
        <v>0</v>
      </c>
      <c r="L951" s="46" cm="1">
        <f t="array" ref="L951">SUM(IF((LEFT('2-1 采购订单物料明细表报表导出'!$K:$K,7)=L$1)*('2-1 采购订单物料明细表报表导出'!$D:$D=$A951),'2-1 采购订单物料明细表报表导出'!$H:$H,0))</f>
        <v>0</v>
      </c>
      <c r="M951" s="46" cm="1">
        <f t="array" ref="M951">SUM(IF((LEFT('2-1 采购订单物料明细表报表导出'!$K:$K,7)=M$1)*('2-1 采购订单物料明细表报表导出'!$D:$D=$A951),'2-1 采购订单物料明细表报表导出'!$H:$H,0))</f>
        <v>0</v>
      </c>
      <c r="N951" s="46" cm="1">
        <f t="array" ref="N951">SUM(IF((LEFT('2-1 采购订单物料明细表报表导出'!$K:$K,7)=N$1)*('2-1 采购订单物料明细表报表导出'!$D:$D=$A951),'2-1 采购订单物料明细表报表导出'!$H:$H,0))</f>
        <v>0</v>
      </c>
      <c r="O951" s="46" cm="1">
        <f t="array" ref="O951">SUM(IF((LEFT('2-1 采购订单物料明细表报表导出'!$K:$K,7)=O$1)*('2-1 采购订单物料明细表报表导出'!$D:$D=$A951),'2-1 采购订单物料明细表报表导出'!$H:$H,0))</f>
        <v>0</v>
      </c>
    </row>
    <row r="952" ht="16.5" spans="1:15">
      <c r="A952" s="40" t="s">
        <v>4351</v>
      </c>
      <c r="B952" s="47" t="s">
        <v>2120</v>
      </c>
      <c r="C952" s="48" t="s">
        <v>2121</v>
      </c>
      <c r="D952" s="46" cm="1">
        <f t="array" ref="D952">SUM(IF((LEFT('2-1 采购订单物料明细表报表导出'!$K:$K,7)=D$1)*('2-1 采购订单物料明细表报表导出'!$D:$D=$A952),'2-1 采购订单物料明细表报表导出'!$H:$H,0))</f>
        <v>0</v>
      </c>
      <c r="E952" s="46" cm="1">
        <f t="array" ref="E952">SUM(IF((LEFT('2-1 采购订单物料明细表报表导出'!$K:$K,7)=E$1)*('2-1 采购订单物料明细表报表导出'!$D:$D=$A952),'2-1 采购订单物料明细表报表导出'!$H:$H,0))</f>
        <v>0</v>
      </c>
      <c r="F952" s="46" cm="1">
        <f t="array" ref="F952">SUM(IF((LEFT('2-1 采购订单物料明细表报表导出'!$K:$K,7)=F$1)*('2-1 采购订单物料明细表报表导出'!$D:$D=$A952),'2-1 采购订单物料明细表报表导出'!$H:$H,0))</f>
        <v>0</v>
      </c>
      <c r="G952" s="46" cm="1">
        <f t="array" ref="G952">SUM(IF((LEFT('2-1 采购订单物料明细表报表导出'!$K:$K,7)=G$1)*('2-1 采购订单物料明细表报表导出'!$D:$D=$A952),'2-1 采购订单物料明细表报表导出'!$H:$H,0))</f>
        <v>0</v>
      </c>
      <c r="H952" s="46" cm="1">
        <f t="array" ref="H952">SUM(IF((LEFT('2-1 采购订单物料明细表报表导出'!$K:$K,7)=H$1)*('2-1 采购订单物料明细表报表导出'!$D:$D=$A952),'2-1 采购订单物料明细表报表导出'!$H:$H,0))</f>
        <v>0</v>
      </c>
      <c r="I952" s="46" cm="1">
        <f t="array" ref="I952">SUM(IF((LEFT('2-1 采购订单物料明细表报表导出'!$K:$K,7)=I$1)*('2-1 采购订单物料明细表报表导出'!$D:$D=$A952),'2-1 采购订单物料明细表报表导出'!$H:$H,0))</f>
        <v>0</v>
      </c>
      <c r="J952" s="46" cm="1">
        <f t="array" ref="J952">SUM(IF((LEFT('2-1 采购订单物料明细表报表导出'!$K:$K,7)=J$1)*('2-1 采购订单物料明细表报表导出'!$D:$D=$A952),'2-1 采购订单物料明细表报表导出'!$H:$H,0))</f>
        <v>0</v>
      </c>
      <c r="K952" s="46" cm="1">
        <f t="array" ref="K952">SUM(IF((LEFT('2-1 采购订单物料明细表报表导出'!$K:$K,7)=K$1)*('2-1 采购订单物料明细表报表导出'!$D:$D=$A952),'2-1 采购订单物料明细表报表导出'!$H:$H,0))</f>
        <v>0</v>
      </c>
      <c r="L952" s="46" cm="1">
        <f t="array" ref="L952">SUM(IF((LEFT('2-1 采购订单物料明细表报表导出'!$K:$K,7)=L$1)*('2-1 采购订单物料明细表报表导出'!$D:$D=$A952),'2-1 采购订单物料明细表报表导出'!$H:$H,0))</f>
        <v>0</v>
      </c>
      <c r="M952" s="46" cm="1">
        <f t="array" ref="M952">SUM(IF((LEFT('2-1 采购订单物料明细表报表导出'!$K:$K,7)=M$1)*('2-1 采购订单物料明细表报表导出'!$D:$D=$A952),'2-1 采购订单物料明细表报表导出'!$H:$H,0))</f>
        <v>0</v>
      </c>
      <c r="N952" s="46" cm="1">
        <f t="array" ref="N952">SUM(IF((LEFT('2-1 采购订单物料明细表报表导出'!$K:$K,7)=N$1)*('2-1 采购订单物料明细表报表导出'!$D:$D=$A952),'2-1 采购订单物料明细表报表导出'!$H:$H,0))</f>
        <v>0</v>
      </c>
      <c r="O952" s="46"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L3" sqref="L3"/>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4352</v>
      </c>
      <c r="B1" s="42" t="s">
        <v>4353</v>
      </c>
      <c r="C1" s="43" t="s">
        <v>4354</v>
      </c>
      <c r="D1" s="43" t="s">
        <v>4355</v>
      </c>
      <c r="E1" s="43" t="s">
        <v>4356</v>
      </c>
      <c r="F1" s="43" t="s">
        <v>4357</v>
      </c>
      <c r="G1" s="42" t="s">
        <v>4358</v>
      </c>
      <c r="H1" s="42" t="s">
        <v>4359</v>
      </c>
      <c r="I1" s="1"/>
      <c r="J1" s="1"/>
      <c r="K1" s="1"/>
      <c r="L1" s="1"/>
      <c r="M1" s="1"/>
    </row>
    <row r="2" spans="1:8">
      <c r="A2" s="19" t="str">
        <f>'2 过程管理表单'!$BE$1</f>
        <v>2025年</v>
      </c>
      <c r="B2" s="42" t="s">
        <v>751</v>
      </c>
      <c r="C2" s="43">
        <f>'2 过程管理表单'!Z4</f>
        <v>140809.05848462</v>
      </c>
      <c r="D2" s="43">
        <f>C2</f>
        <v>140809.05848462</v>
      </c>
      <c r="E2" s="44">
        <f>'2 过程管理表单'!X4</f>
        <v>372751.788288529</v>
      </c>
      <c r="F2" s="44">
        <f>E2</f>
        <v>372751.788288529</v>
      </c>
      <c r="G2" s="45">
        <f>表1[[#This Row],[发生费用]]/表1[[#This Row],[预算费用]]</f>
        <v>0.377755554523663</v>
      </c>
      <c r="H2" s="45">
        <f>表1[[#This Row],[累计发生费用]]/表1[[#This Row],[累计预算费用]]</f>
        <v>0.377755554523663</v>
      </c>
    </row>
    <row r="3" spans="1:8">
      <c r="A3" s="19" t="str">
        <f>'2 过程管理表单'!$BE$1</f>
        <v>2025年</v>
      </c>
      <c r="B3" s="42" t="s">
        <v>752</v>
      </c>
      <c r="C3" s="43">
        <f>'2 过程管理表单'!AC4</f>
        <v>127182.375405463</v>
      </c>
      <c r="D3" s="43">
        <f>D2+C3</f>
        <v>267991.433890083</v>
      </c>
      <c r="E3" s="44">
        <f>'2 过程管理表单'!AA4</f>
        <v>265985.709811321</v>
      </c>
      <c r="F3" s="44">
        <f>F2+E3</f>
        <v>638737.49809985</v>
      </c>
      <c r="G3" s="45">
        <f>表1[[#This Row],[发生费用]]/表1[[#This Row],[预算费用]]</f>
        <v>0.478154918531829</v>
      </c>
      <c r="H3" s="45">
        <f>表1[[#This Row],[累计发生费用]]/表1[[#This Row],[累计预算费用]]</f>
        <v>0.419564272783919</v>
      </c>
    </row>
    <row r="4" spans="1:8">
      <c r="A4" s="19" t="str">
        <f>'2 过程管理表单'!$BE$1</f>
        <v>2025年</v>
      </c>
      <c r="B4" s="42" t="s">
        <v>753</v>
      </c>
      <c r="C4" s="43">
        <f>'2 过程管理表单'!AF4</f>
        <v>142309.99848462</v>
      </c>
      <c r="D4" s="43">
        <f t="shared" ref="D4:D13" si="0">D3+C4</f>
        <v>410301.432374703</v>
      </c>
      <c r="E4" s="44">
        <f>'2 过程管理表单'!AD4</f>
        <v>265985.709811321</v>
      </c>
      <c r="F4" s="44">
        <f t="shared" ref="F4:F13" si="1">F3+E4</f>
        <v>904723.207911171</v>
      </c>
      <c r="G4" s="45">
        <f>表1[[#This Row],[发生费用]]/表1[[#This Row],[预算费用]]</f>
        <v>0.535028737391827</v>
      </c>
      <c r="H4" s="45">
        <f>表1[[#This Row],[累计发生费用]]/表1[[#This Row],[累计预算费用]]</f>
        <v>0.453510453569561</v>
      </c>
    </row>
    <row r="5" spans="1:8">
      <c r="A5" s="19" t="str">
        <f>'2 过程管理表单'!$BE$1</f>
        <v>2025年</v>
      </c>
      <c r="B5" s="42" t="s">
        <v>754</v>
      </c>
      <c r="C5" s="43">
        <f>'2 过程管理表单'!AI4</f>
        <v>141155.070791568</v>
      </c>
      <c r="D5" s="43">
        <f t="shared" si="0"/>
        <v>551456.50316627</v>
      </c>
      <c r="E5" s="44">
        <f>'2 过程管理表单'!AG4</f>
        <v>229268.338490566</v>
      </c>
      <c r="F5" s="44">
        <f t="shared" si="1"/>
        <v>1133991.54640174</v>
      </c>
      <c r="G5" s="45">
        <f>表1[[#This Row],[发生费用]]/表1[[#This Row],[预算费用]]</f>
        <v>0.61567624958985</v>
      </c>
      <c r="H5" s="45">
        <f>表1[[#This Row],[累计发生费用]]/表1[[#This Row],[累计预算费用]]</f>
        <v>0.486296837852182</v>
      </c>
    </row>
    <row r="6" spans="1:8">
      <c r="A6" s="19" t="str">
        <f>'2 过程管理表单'!$BE$1</f>
        <v>2025年</v>
      </c>
      <c r="B6" s="42" t="s">
        <v>755</v>
      </c>
      <c r="C6" s="43">
        <f>'2 过程管理表单'!AL4</f>
        <v>15742.042153201</v>
      </c>
      <c r="D6" s="43">
        <f t="shared" si="0"/>
        <v>567198.545319471</v>
      </c>
      <c r="E6" s="44">
        <f>'2 过程管理表单'!AJ4</f>
        <v>229268.338490566</v>
      </c>
      <c r="F6" s="44">
        <f t="shared" si="1"/>
        <v>1363259.8848923</v>
      </c>
      <c r="G6" s="45">
        <f>表1[[#This Row],[发生费用]]/表1[[#This Row],[预算费用]]</f>
        <v>0.0686620850346885</v>
      </c>
      <c r="H6" s="45">
        <f>表1[[#This Row],[累计发生费用]]/表1[[#This Row],[累计预算费用]]</f>
        <v>0.416060467710659</v>
      </c>
    </row>
    <row r="7" spans="1:8">
      <c r="A7" s="19" t="str">
        <f>'2 过程管理表单'!$BE$1</f>
        <v>2025年</v>
      </c>
      <c r="B7" s="42" t="s">
        <v>756</v>
      </c>
      <c r="C7" s="43">
        <f>'2 过程管理表单'!AO4</f>
        <v>38662.194117976</v>
      </c>
      <c r="D7" s="43">
        <f t="shared" si="0"/>
        <v>605860.739437447</v>
      </c>
      <c r="E7" s="44">
        <f>'2 过程管理表单'!AM4</f>
        <v>229268.338490566</v>
      </c>
      <c r="F7" s="44">
        <f t="shared" si="1"/>
        <v>1592528.22338287</v>
      </c>
      <c r="G7" s="45">
        <f>表1[[#This Row],[发生费用]]/表1[[#This Row],[预算费用]]</f>
        <v>0.168632940651624</v>
      </c>
      <c r="H7" s="45">
        <f>表1[[#This Row],[累计发生费用]]/表1[[#This Row],[累计预算费用]]</f>
        <v>0.38043956178715</v>
      </c>
    </row>
    <row r="8" spans="1:8">
      <c r="A8" s="19" t="str">
        <f>'2 过程管理表单'!$BE$1</f>
        <v>2025年</v>
      </c>
      <c r="B8" s="42" t="s">
        <v>757</v>
      </c>
      <c r="C8" s="43">
        <f>'2 过程管理表单'!AR4</f>
        <v>34539.5167346939</v>
      </c>
      <c r="D8" s="43">
        <f t="shared" si="0"/>
        <v>640400.256172141</v>
      </c>
      <c r="E8" s="44">
        <f>'2 过程管理表单'!AP4</f>
        <v>229268.338490566</v>
      </c>
      <c r="F8" s="44">
        <f t="shared" si="1"/>
        <v>1821796.56187343</v>
      </c>
      <c r="G8" s="45">
        <f>表1[[#This Row],[发生费用]]/表1[[#This Row],[预算费用]]</f>
        <v>0.150651053530076</v>
      </c>
      <c r="H8" s="45">
        <f>表1[[#This Row],[累计发生费用]]/表1[[#This Row],[累计预算费用]]</f>
        <v>0.351521278266981</v>
      </c>
    </row>
    <row r="9" spans="1:8">
      <c r="A9" s="19" t="str">
        <f>'2 过程管理表单'!$BE$1</f>
        <v>2025年</v>
      </c>
      <c r="B9" s="42" t="s">
        <v>758</v>
      </c>
      <c r="C9" s="43">
        <f>'2 过程管理表单'!AU4</f>
        <v>34539.5167346939</v>
      </c>
      <c r="D9" s="43">
        <f t="shared" si="0"/>
        <v>674939.772906835</v>
      </c>
      <c r="E9" s="44">
        <f>'2 过程管理表单'!AS4</f>
        <v>229268.338490566</v>
      </c>
      <c r="F9" s="44">
        <f t="shared" si="1"/>
        <v>2051064.900364</v>
      </c>
      <c r="G9" s="45">
        <f>表1[[#This Row],[发生费用]]/表1[[#This Row],[预算费用]]</f>
        <v>0.150651053530076</v>
      </c>
      <c r="H9" s="45">
        <f>表1[[#This Row],[累计发生费用]]/表1[[#This Row],[累计预算费用]]</f>
        <v>0.329067974780834</v>
      </c>
    </row>
    <row r="10" spans="1:8">
      <c r="A10" s="19" t="str">
        <f>'2 过程管理表单'!$BE$1</f>
        <v>2025年</v>
      </c>
      <c r="B10" s="42" t="s">
        <v>759</v>
      </c>
      <c r="C10" s="43">
        <f>'2 过程管理表单'!AX4</f>
        <v>33425.3387755102</v>
      </c>
      <c r="D10" s="43">
        <f t="shared" si="0"/>
        <v>708365.111682345</v>
      </c>
      <c r="E10" s="44">
        <f>'2 过程管理表单'!AV4</f>
        <v>229268.338490566</v>
      </c>
      <c r="F10" s="44">
        <f t="shared" si="1"/>
        <v>2280333.23885457</v>
      </c>
      <c r="G10" s="45">
        <f>表1[[#This Row],[发生费用]]/表1[[#This Row],[预算费用]]</f>
        <v>0.14579134212588</v>
      </c>
      <c r="H10" s="45">
        <f>表1[[#This Row],[累计发生费用]]/表1[[#This Row],[累计预算费用]]</f>
        <v>0.31064105000643</v>
      </c>
    </row>
    <row r="11" spans="1:8">
      <c r="A11" s="19" t="str">
        <f>'2 过程管理表单'!$BE$1</f>
        <v>2025年</v>
      </c>
      <c r="B11" s="42" t="s">
        <v>760</v>
      </c>
      <c r="C11" s="43">
        <f>'2 过程管理表单'!BA4</f>
        <v>34539.5167346939</v>
      </c>
      <c r="D11" s="43">
        <f t="shared" si="0"/>
        <v>742904.628417039</v>
      </c>
      <c r="E11" s="44">
        <f>'2 过程管理表单'!AY4</f>
        <v>229268.338490566</v>
      </c>
      <c r="F11" s="44">
        <f t="shared" si="1"/>
        <v>2509601.57734513</v>
      </c>
      <c r="G11" s="45">
        <f>表1[[#This Row],[发生费用]]/表1[[#This Row],[预算费用]]</f>
        <v>0.150651053530076</v>
      </c>
      <c r="H11" s="45">
        <f>表1[[#This Row],[累计发生费用]]/表1[[#This Row],[累计预算费用]]</f>
        <v>0.296024928866576</v>
      </c>
    </row>
    <row r="12" spans="1:8">
      <c r="A12" s="19" t="str">
        <f>'2 过程管理表单'!$BE$1</f>
        <v>2025年</v>
      </c>
      <c r="B12" s="42" t="s">
        <v>761</v>
      </c>
      <c r="C12" s="43">
        <f>'2 过程管理表单'!BD4</f>
        <v>33425.3387755102</v>
      </c>
      <c r="D12" s="43">
        <f t="shared" si="0"/>
        <v>776329.967192549</v>
      </c>
      <c r="E12" s="44">
        <f>'2 过程管理表单'!BB4</f>
        <v>229268.338490566</v>
      </c>
      <c r="F12" s="44">
        <f t="shared" si="1"/>
        <v>2738869.9158357</v>
      </c>
      <c r="G12" s="45">
        <f>表1[[#This Row],[发生费用]]/表1[[#This Row],[预算费用]]</f>
        <v>0.14579134212588</v>
      </c>
      <c r="H12" s="45">
        <f>表1[[#This Row],[累计发生费用]]/表1[[#This Row],[累计预算费用]]</f>
        <v>0.283449010376117</v>
      </c>
    </row>
    <row r="13" spans="1:8">
      <c r="A13" s="19" t="str">
        <f>'2 过程管理表单'!$BE$1</f>
        <v>2025年</v>
      </c>
      <c r="B13" s="42" t="s">
        <v>762</v>
      </c>
      <c r="C13" s="43">
        <f>'2 过程管理表单'!BG4</f>
        <v>34539.5167346939</v>
      </c>
      <c r="D13" s="43">
        <f t="shared" si="0"/>
        <v>810869.483927243</v>
      </c>
      <c r="E13" s="44">
        <f>'2 过程管理表单'!BE4</f>
        <v>229268.338490566</v>
      </c>
      <c r="F13" s="44">
        <f t="shared" si="1"/>
        <v>2968138.25432627</v>
      </c>
      <c r="G13" s="45">
        <f>表1[[#This Row],[发生费用]]/表1[[#This Row],[预算费用]]</f>
        <v>0.150651053530076</v>
      </c>
      <c r="H13" s="45">
        <f>表1[[#This Row],[累计发生费用]]/表1[[#This Row],[累计预算费用]]</f>
        <v>0.27319127831911</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7" sqref="C7"/>
    </sheetView>
  </sheetViews>
  <sheetFormatPr defaultColWidth="9" defaultRowHeight="13.5"/>
  <cols>
    <col min="1" max="1" width="14.375" customWidth="1"/>
    <col min="2" max="2" width="23.5" customWidth="1"/>
    <col min="3" max="14" width="12.8166666666667"/>
  </cols>
  <sheetData>
    <row r="1" spans="1:14">
      <c r="A1" s="11" t="s">
        <v>4360</v>
      </c>
      <c r="B1" s="17" t="s">
        <v>4361</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4362</v>
      </c>
      <c r="C2">
        <f>'2 过程管理表单'!Z5</f>
        <v>140809.05848462</v>
      </c>
      <c r="D2">
        <f>'2 过程管理表单'!AC5</f>
        <v>127182.375405463</v>
      </c>
      <c r="E2">
        <f>'2 过程管理表单'!AF5</f>
        <v>140809.05848462</v>
      </c>
      <c r="F2">
        <f>'2 过程管理表单'!AI5</f>
        <v>136266.830791568</v>
      </c>
      <c r="G2">
        <f>'2 过程管理表单'!AL5</f>
        <v>14388.532153201</v>
      </c>
      <c r="H2">
        <f>'2 过程管理表单'!AO5</f>
        <v>37645.594117976</v>
      </c>
      <c r="I2">
        <f>'2 过程管理表单'!AR5</f>
        <v>34539.5167346939</v>
      </c>
      <c r="J2">
        <f>'2 过程管理表单'!AU5</f>
        <v>34539.5167346939</v>
      </c>
      <c r="K2">
        <f>'2 过程管理表单'!AX5</f>
        <v>33425.3387755102</v>
      </c>
      <c r="L2">
        <f>'2 过程管理表单'!BA5</f>
        <v>34539.5167346939</v>
      </c>
      <c r="M2">
        <f>'2 过程管理表单'!BD5</f>
        <v>33425.3387755102</v>
      </c>
      <c r="N2">
        <f>'2 过程管理表单'!BG4</f>
        <v>34539.5167346939</v>
      </c>
    </row>
    <row r="3" spans="1:14">
      <c r="A3" s="6" t="s">
        <v>214</v>
      </c>
      <c r="B3" s="17" t="s">
        <v>4363</v>
      </c>
      <c r="C3">
        <f t="shared" ref="C3:C7" si="0">C2</f>
        <v>140809.05848462</v>
      </c>
      <c r="D3">
        <f t="shared" ref="D3:N3" si="1">C3+D2</f>
        <v>267991.433890083</v>
      </c>
      <c r="E3">
        <f t="shared" si="1"/>
        <v>408800.492374703</v>
      </c>
      <c r="F3">
        <f t="shared" si="1"/>
        <v>545067.323166271</v>
      </c>
      <c r="G3">
        <f t="shared" si="1"/>
        <v>559455.855319472</v>
      </c>
      <c r="H3">
        <f t="shared" si="1"/>
        <v>597101.449437448</v>
      </c>
      <c r="I3">
        <f t="shared" si="1"/>
        <v>631640.966172142</v>
      </c>
      <c r="J3">
        <f t="shared" si="1"/>
        <v>666180.482906836</v>
      </c>
      <c r="K3">
        <f t="shared" si="1"/>
        <v>699605.821682346</v>
      </c>
      <c r="L3">
        <f t="shared" si="1"/>
        <v>734145.33841704</v>
      </c>
      <c r="M3">
        <f t="shared" si="1"/>
        <v>767570.67719255</v>
      </c>
      <c r="N3">
        <f t="shared" si="1"/>
        <v>802110.193927244</v>
      </c>
    </row>
    <row r="4" spans="1:14">
      <c r="A4" s="6" t="s">
        <v>214</v>
      </c>
      <c r="B4" s="17" t="s">
        <v>4364</v>
      </c>
      <c r="C4">
        <f>'2 过程管理表单'!X5-'2 过程管理表单'!X8-'2 过程管理表单'!X27-'2 过程管理表单'!X46-'2 过程管理表单'!X71-'2 过程管理表单'!X96-'2 过程管理表单'!X115-'2 过程管理表单'!X140-'2 过程管理表单'!X159</f>
        <v>75651.150943396</v>
      </c>
      <c r="D4">
        <f>'2 过程管理表单'!AA5-'2 过程管理表单'!AA8-'2 过程管理表单'!AA27-'2 过程管理表单'!AA46-'2 过程管理表单'!AA71-'2 过程管理表单'!AA96-'2 过程管理表单'!AA115-'2 过程管理表单'!AA140-'2 过程管理表单'!AA159</f>
        <v>70934.169811321</v>
      </c>
      <c r="E4">
        <f>'2 过程管理表单'!AD5-'2 过程管理表单'!AD8-'2 过程管理表单'!AD27-'2 过程管理表单'!AD46-'2 过程管理表单'!AD71-'2 过程管理表单'!AD96-'2 过程管理表单'!AD115-'2 过程管理表单'!AD140-'2 过程管理表单'!AD159</f>
        <v>70934.169811321</v>
      </c>
      <c r="F4">
        <f>'2 过程管理表单'!AG5-'2 过程管理表单'!AG8-'2 过程管理表单'!AG27-'2 过程管理表单'!AG46-'2 过程管理表单'!AG71-'2 过程管理表单'!AG96-'2 过程管理表单'!AG115-'2 过程管理表单'!AG140-'2 过程管理表单'!AG159</f>
        <v>57662.358490566</v>
      </c>
      <c r="G4">
        <f>'2 过程管理表单'!AJ5-'2 过程管理表单'!AJ8-'2 过程管理表单'!AJ27-'2 过程管理表单'!AJ46-'2 过程管理表单'!AJ71-'2 过程管理表单'!AJ96-'2 过程管理表单'!AJ115-'2 过程管理表单'!AJ140-'2 过程管理表单'!AJ159</f>
        <v>57662.358490566</v>
      </c>
      <c r="H4">
        <f>'2 过程管理表单'!AM5-'2 过程管理表单'!AM8-'2 过程管理表单'!AM27-'2 过程管理表单'!AM46-'2 过程管理表单'!AM71-'2 过程管理表单'!AM96-'2 过程管理表单'!AM115-'2 过程管理表单'!AM140-'2 过程管理表单'!AM159</f>
        <v>57662.358490566</v>
      </c>
      <c r="I4">
        <f>'2 过程管理表单'!AP5-'2 过程管理表单'!AP8-'2 过程管理表单'!AP27-'2 过程管理表单'!AP46-'2 过程管理表单'!AP71-'2 过程管理表单'!AP96-'2 过程管理表单'!AP115-'2 过程管理表单'!AP140-'2 过程管理表单'!AP159</f>
        <v>57662.358490566</v>
      </c>
      <c r="J4">
        <f>'2 过程管理表单'!AS5-'2 过程管理表单'!AS8-'2 过程管理表单'!AS27-'2 过程管理表单'!AS46-'2 过程管理表单'!AS71-'2 过程管理表单'!AS96-'2 过程管理表单'!AS115-'2 过程管理表单'!AS140-'2 过程管理表单'!AS159</f>
        <v>57662.358490566</v>
      </c>
      <c r="K4">
        <f>'2 过程管理表单'!AV5-'2 过程管理表单'!AV8-'2 过程管理表单'!AV27-'2 过程管理表单'!AV46-'2 过程管理表单'!AV71-'2 过程管理表单'!AV96-'2 过程管理表单'!AV115-'2 过程管理表单'!AV140-'2 过程管理表单'!AV159</f>
        <v>57662.358490566</v>
      </c>
      <c r="L4">
        <f>'2 过程管理表单'!AY5-'2 过程管理表单'!AY8-'2 过程管理表单'!AY27-'2 过程管理表单'!AY46-'2 过程管理表单'!AY71-'2 过程管理表单'!AY96-'2 过程管理表单'!AY115-'2 过程管理表单'!AY140-'2 过程管理表单'!AY159</f>
        <v>57662.358490566</v>
      </c>
      <c r="M4">
        <f>'2 过程管理表单'!BB5-'2 过程管理表单'!BB8-'2 过程管理表单'!BB27-'2 过程管理表单'!BB46-'2 过程管理表单'!BB71-'2 过程管理表单'!BB96-'2 过程管理表单'!BB115-'2 过程管理表单'!BB140-'2 过程管理表单'!BB159</f>
        <v>57662.358490566</v>
      </c>
      <c r="N4">
        <f>'2 过程管理表单'!BE5-'2 过程管理表单'!BE8-'2 过程管理表单'!BE27-'2 过程管理表单'!BE46-'2 过程管理表单'!BE71-'2 过程管理表单'!BE96-'2 过程管理表单'!BE115-'2 过程管理表单'!BE140-'2 过程管理表单'!BE159</f>
        <v>57662.358490566</v>
      </c>
    </row>
    <row r="5" spans="1:14">
      <c r="A5" s="6" t="s">
        <v>214</v>
      </c>
      <c r="B5" s="17" t="s">
        <v>4365</v>
      </c>
      <c r="C5">
        <f t="shared" si="0"/>
        <v>75651.150943396</v>
      </c>
      <c r="D5">
        <f t="shared" ref="D5:N5" si="2">C5+D4</f>
        <v>146585.320754717</v>
      </c>
      <c r="E5">
        <f t="shared" si="2"/>
        <v>217519.490566038</v>
      </c>
      <c r="F5">
        <f t="shared" si="2"/>
        <v>275181.849056604</v>
      </c>
      <c r="G5">
        <f t="shared" si="2"/>
        <v>332844.20754717</v>
      </c>
      <c r="H5">
        <f t="shared" si="2"/>
        <v>390506.566037736</v>
      </c>
      <c r="I5">
        <f t="shared" si="2"/>
        <v>448168.924528302</v>
      </c>
      <c r="J5">
        <f t="shared" si="2"/>
        <v>505831.283018868</v>
      </c>
      <c r="K5">
        <f t="shared" si="2"/>
        <v>563493.641509434</v>
      </c>
      <c r="L5">
        <f t="shared" si="2"/>
        <v>621156</v>
      </c>
      <c r="M5">
        <f t="shared" si="2"/>
        <v>678818.358490566</v>
      </c>
      <c r="N5">
        <f t="shared" si="2"/>
        <v>736480.716981132</v>
      </c>
    </row>
    <row r="6" spans="1:14">
      <c r="A6" s="6" t="s">
        <v>9</v>
      </c>
      <c r="B6" s="18" t="s">
        <v>4366</v>
      </c>
      <c r="C6">
        <f>'2 过程管理表单'!Z508</f>
        <v>0</v>
      </c>
      <c r="D6">
        <f>'2 过程管理表单'!AC508</f>
        <v>0</v>
      </c>
      <c r="E6">
        <f>'2 过程管理表单'!AF508</f>
        <v>1213.38</v>
      </c>
      <c r="F6">
        <f>'2 过程管理表单'!AI508</f>
        <v>1074.59</v>
      </c>
      <c r="G6">
        <f>'2 过程管理表单'!AL508</f>
        <v>1353.51</v>
      </c>
      <c r="H6">
        <f>'2 过程管理表单'!AO508</f>
        <v>737.6</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4367</v>
      </c>
      <c r="C7">
        <f t="shared" si="0"/>
        <v>0</v>
      </c>
      <c r="D7">
        <f t="shared" ref="D7:N7" si="3">C7+D6</f>
        <v>0</v>
      </c>
      <c r="E7">
        <f t="shared" si="3"/>
        <v>1213.38</v>
      </c>
      <c r="F7">
        <f t="shared" si="3"/>
        <v>2287.97</v>
      </c>
      <c r="G7">
        <f t="shared" si="3"/>
        <v>3641.48</v>
      </c>
      <c r="H7">
        <f t="shared" si="3"/>
        <v>4379.08</v>
      </c>
      <c r="I7">
        <f t="shared" si="3"/>
        <v>4379.08</v>
      </c>
      <c r="J7">
        <f t="shared" si="3"/>
        <v>4379.08</v>
      </c>
      <c r="K7">
        <f t="shared" si="3"/>
        <v>4379.08</v>
      </c>
      <c r="L7">
        <f t="shared" si="3"/>
        <v>4379.08</v>
      </c>
      <c r="M7">
        <f t="shared" si="3"/>
        <v>4379.08</v>
      </c>
      <c r="N7">
        <f t="shared" si="3"/>
        <v>4379.08</v>
      </c>
    </row>
    <row r="8" spans="1:14">
      <c r="A8" s="6" t="s">
        <v>9</v>
      </c>
      <c r="B8" s="17" t="s">
        <v>4368</v>
      </c>
      <c r="C8">
        <f>'2 过程管理表单'!X508</f>
        <v>23053.0973451327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4369</v>
      </c>
      <c r="C9">
        <f t="shared" ref="C9:C13" si="4">C8</f>
        <v>23053.0973451327</v>
      </c>
      <c r="D9">
        <f t="shared" ref="D9:N9" si="5">C9+D8</f>
        <v>23053.0973451327</v>
      </c>
      <c r="E9">
        <f t="shared" si="5"/>
        <v>23053.0973451327</v>
      </c>
      <c r="F9">
        <f t="shared" si="5"/>
        <v>23053.0973451327</v>
      </c>
      <c r="G9">
        <f t="shared" si="5"/>
        <v>23053.0973451327</v>
      </c>
      <c r="H9">
        <f t="shared" si="5"/>
        <v>23053.0973451327</v>
      </c>
      <c r="I9">
        <f t="shared" si="5"/>
        <v>23053.0973451327</v>
      </c>
      <c r="J9">
        <f t="shared" si="5"/>
        <v>23053.0973451327</v>
      </c>
      <c r="K9">
        <f t="shared" si="5"/>
        <v>23053.0973451327</v>
      </c>
      <c r="L9">
        <f t="shared" si="5"/>
        <v>23053.0973451327</v>
      </c>
      <c r="M9">
        <f t="shared" si="5"/>
        <v>23053.0973451327</v>
      </c>
      <c r="N9">
        <f t="shared" si="5"/>
        <v>23053.0973451327</v>
      </c>
    </row>
    <row r="10" spans="1:14">
      <c r="A10" s="6" t="s">
        <v>64</v>
      </c>
      <c r="B10" s="17" t="s">
        <v>4370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4371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4372</v>
      </c>
      <c r="C12">
        <f>'2 过程管理表单'!X536</f>
        <v>9600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4373</v>
      </c>
      <c r="C13">
        <f t="shared" si="4"/>
        <v>9600</v>
      </c>
      <c r="D13">
        <f t="shared" ref="D13:N13" si="7">C13+D12</f>
        <v>9600</v>
      </c>
      <c r="E13">
        <f t="shared" si="7"/>
        <v>9600</v>
      </c>
      <c r="F13">
        <f t="shared" si="7"/>
        <v>9600</v>
      </c>
      <c r="G13">
        <f t="shared" si="7"/>
        <v>9600</v>
      </c>
      <c r="H13">
        <f t="shared" si="7"/>
        <v>9600</v>
      </c>
      <c r="I13">
        <f t="shared" si="7"/>
        <v>9600</v>
      </c>
      <c r="J13">
        <f t="shared" si="7"/>
        <v>9600</v>
      </c>
      <c r="K13">
        <f t="shared" si="7"/>
        <v>9600</v>
      </c>
      <c r="L13">
        <f t="shared" si="7"/>
        <v>9600</v>
      </c>
      <c r="M13">
        <f t="shared" si="7"/>
        <v>9600</v>
      </c>
      <c r="N13">
        <f t="shared" si="7"/>
        <v>9600</v>
      </c>
    </row>
    <row r="14" spans="1:14">
      <c r="A14" s="6" t="s">
        <v>215</v>
      </c>
      <c r="B14" s="17" t="s">
        <v>4374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4375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4376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4377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4378</v>
      </c>
      <c r="C18">
        <f>'2 过程管理表单'!Z603</f>
        <v>0</v>
      </c>
      <c r="D18">
        <f>'2 过程管理表单'!AC603</f>
        <v>0</v>
      </c>
      <c r="E18">
        <f>'2 过程管理表单'!AF603</f>
        <v>0</v>
      </c>
      <c r="F18">
        <f>'2 过程管理表单'!AI603</f>
        <v>35.1</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4379</v>
      </c>
      <c r="C19">
        <f t="shared" si="8"/>
        <v>0</v>
      </c>
      <c r="D19">
        <f>表3_37[[#This Row],[1月]]+D18</f>
        <v>0</v>
      </c>
      <c r="E19">
        <f>表3_37[[#This Row],[2月]]+E18</f>
        <v>0</v>
      </c>
      <c r="F19">
        <f>表3_37[[#This Row],[3月]]+F18</f>
        <v>35.1</v>
      </c>
      <c r="G19">
        <f>表3_37[[#This Row],[4月]]+G18</f>
        <v>35.1</v>
      </c>
      <c r="H19">
        <f>表3_37[[#This Row],[5月]]+H18</f>
        <v>35.1</v>
      </c>
      <c r="I19">
        <f>表3_37[[#This Row],[6月]]+I18</f>
        <v>35.1</v>
      </c>
      <c r="J19">
        <f>表3_37[[#This Row],[7月]]+J18</f>
        <v>35.1</v>
      </c>
      <c r="K19">
        <f>表3_37[[#This Row],[8月]]+K18</f>
        <v>35.1</v>
      </c>
      <c r="L19">
        <f>表3_37[[#This Row],[9月]]+L18</f>
        <v>35.1</v>
      </c>
      <c r="M19">
        <f>表3_37[[#This Row],[10月]]+M18</f>
        <v>35.1</v>
      </c>
      <c r="N19">
        <f>表3_37[[#This Row],[11月]]+N18</f>
        <v>35.1</v>
      </c>
    </row>
    <row r="20" spans="1:14">
      <c r="A20" s="6" t="s">
        <v>216</v>
      </c>
      <c r="B20" s="17" t="s">
        <v>4380</v>
      </c>
      <c r="C20">
        <f>'2 过程管理表单'!X603</f>
        <v>100</v>
      </c>
      <c r="D20">
        <f>'2 过程管理表单'!AA603</f>
        <v>100</v>
      </c>
      <c r="E20">
        <f>'2 过程管理表单'!AD603</f>
        <v>100</v>
      </c>
      <c r="F20">
        <f>'2 过程管理表单'!AG603</f>
        <v>100</v>
      </c>
      <c r="G20">
        <f>'2 过程管理表单'!AJ603</f>
        <v>100</v>
      </c>
      <c r="H20">
        <f>'2 过程管理表单'!AM603</f>
        <v>100</v>
      </c>
      <c r="I20">
        <f>'2 过程管理表单'!AP603</f>
        <v>100</v>
      </c>
      <c r="J20">
        <f>'2 过程管理表单'!AS603</f>
        <v>100</v>
      </c>
      <c r="K20">
        <f>'2 过程管理表单'!AV603</f>
        <v>100</v>
      </c>
      <c r="L20">
        <f>'2 过程管理表单'!AY603</f>
        <v>100</v>
      </c>
      <c r="M20">
        <f>'2 过程管理表单'!BB603</f>
        <v>100</v>
      </c>
      <c r="N20">
        <f>'2 过程管理表单'!BE603</f>
        <v>100</v>
      </c>
    </row>
    <row r="21" spans="1:14">
      <c r="A21" s="6" t="s">
        <v>216</v>
      </c>
      <c r="B21" s="17" t="s">
        <v>4381</v>
      </c>
      <c r="C21">
        <f t="shared" ref="C21:C25" si="10">C20</f>
        <v>100</v>
      </c>
      <c r="D21">
        <f>表3_37[[#This Row],[1月]]+D20</f>
        <v>200</v>
      </c>
      <c r="E21">
        <f>表3_37[[#This Row],[2月]]+E20</f>
        <v>300</v>
      </c>
      <c r="F21">
        <f>表3_37[[#This Row],[3月]]+F20</f>
        <v>400</v>
      </c>
      <c r="G21">
        <f>表3_37[[#This Row],[4月]]+G20</f>
        <v>500</v>
      </c>
      <c r="H21">
        <f>表3_37[[#This Row],[5月]]+H20</f>
        <v>600</v>
      </c>
      <c r="I21">
        <f>表3_37[[#This Row],[6月]]+I20</f>
        <v>700</v>
      </c>
      <c r="J21">
        <f>表3_37[[#This Row],[7月]]+J20</f>
        <v>800</v>
      </c>
      <c r="K21">
        <f>表3_37[[#This Row],[8月]]+K20</f>
        <v>900</v>
      </c>
      <c r="L21">
        <f>表3_37[[#This Row],[9月]]+L20</f>
        <v>1000</v>
      </c>
      <c r="M21">
        <f>表3_37[[#This Row],[10月]]+M20</f>
        <v>1100</v>
      </c>
      <c r="N21">
        <f>表3_37[[#This Row],[11月]]+N20</f>
        <v>1200</v>
      </c>
    </row>
    <row r="22" spans="1:14">
      <c r="A22" s="6" t="s">
        <v>217</v>
      </c>
      <c r="B22" s="17" t="s">
        <v>4382</v>
      </c>
      <c r="C22">
        <f>'2 过程管理表单'!Z616</f>
        <v>0</v>
      </c>
      <c r="D22">
        <f>'2 过程管理表单'!AC616</f>
        <v>0</v>
      </c>
      <c r="E22">
        <f>'2 过程管理表单'!AF616</f>
        <v>287.56</v>
      </c>
      <c r="F22">
        <f>'2 过程管理表单'!AI616</f>
        <v>3778.55</v>
      </c>
      <c r="G22">
        <f>'2 过程管理表单'!AL616</f>
        <v>0</v>
      </c>
      <c r="H22">
        <f>'2 过程管理表单'!AO616</f>
        <v>279</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4383</v>
      </c>
      <c r="C23">
        <f t="shared" si="10"/>
        <v>0</v>
      </c>
      <c r="D23">
        <f>表3_37[[#This Row],[1月]]+D22</f>
        <v>0</v>
      </c>
      <c r="E23">
        <f>表3_37[[#This Row],[2月]]+E22</f>
        <v>287.56</v>
      </c>
      <c r="F23">
        <f>表3_37[[#This Row],[3月]]+F22</f>
        <v>4066.11</v>
      </c>
      <c r="G23">
        <f>表3_37[[#This Row],[4月]]+G22</f>
        <v>4066.11</v>
      </c>
      <c r="H23">
        <f>表3_37[[#This Row],[5月]]+H22</f>
        <v>4345.11</v>
      </c>
      <c r="I23">
        <f>表3_37[[#This Row],[6月]]+I22</f>
        <v>4345.11</v>
      </c>
      <c r="J23">
        <f>表3_37[[#This Row],[7月]]+J22</f>
        <v>4345.11</v>
      </c>
      <c r="K23">
        <f>表3_37[[#This Row],[8月]]+K22</f>
        <v>4345.11</v>
      </c>
      <c r="L23">
        <f>表3_37[[#This Row],[9月]]+L22</f>
        <v>4345.11</v>
      </c>
      <c r="M23">
        <f>表3_37[[#This Row],[10月]]+M22</f>
        <v>4345.11</v>
      </c>
      <c r="N23">
        <f>表3_37[[#This Row],[11月]]+N22</f>
        <v>4345.11</v>
      </c>
    </row>
    <row r="24" spans="1:14">
      <c r="A24" s="6" t="s">
        <v>217</v>
      </c>
      <c r="B24" s="17" t="s">
        <v>4384</v>
      </c>
      <c r="C24">
        <f>'2 过程管理表单'!X616</f>
        <v>6500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4385</v>
      </c>
      <c r="C25">
        <f t="shared" si="10"/>
        <v>6500</v>
      </c>
      <c r="D25">
        <f>表3_37[[#This Row],[1月]]+D24</f>
        <v>6500</v>
      </c>
      <c r="E25">
        <f>表3_37[[#This Row],[2月]]+E24</f>
        <v>6500</v>
      </c>
      <c r="F25">
        <f>表3_37[[#This Row],[3月]]+F24</f>
        <v>6500</v>
      </c>
      <c r="G25">
        <f>表3_37[[#This Row],[4月]]+G24</f>
        <v>6500</v>
      </c>
      <c r="H25">
        <f>表3_37[[#This Row],[5月]]+H24</f>
        <v>6500</v>
      </c>
      <c r="I25">
        <f>表3_37[[#This Row],[6月]]+I24</f>
        <v>6500</v>
      </c>
      <c r="J25">
        <f>表3_37[[#This Row],[7月]]+J24</f>
        <v>6500</v>
      </c>
      <c r="K25">
        <f>表3_37[[#This Row],[8月]]+K24</f>
        <v>6500</v>
      </c>
      <c r="L25">
        <f>表3_37[[#This Row],[9月]]+L24</f>
        <v>6500</v>
      </c>
      <c r="M25">
        <f>表3_37[[#This Row],[10月]]+M24</f>
        <v>6500</v>
      </c>
      <c r="N25">
        <f>表3_37[[#This Row],[11月]]+N24</f>
        <v>6500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3" sqref="L3"/>
    </sheetView>
  </sheetViews>
  <sheetFormatPr defaultColWidth="9" defaultRowHeight="13.5" outlineLevelRow="7"/>
  <cols>
    <col min="1" max="1" width="11.125" customWidth="1"/>
    <col min="2" max="10" width="12.7583333333333" customWidth="1"/>
    <col min="11" max="13" width="13.875" customWidth="1"/>
  </cols>
  <sheetData>
    <row r="1" spans="1:13">
      <c r="A1" s="4" t="s">
        <v>4360</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4</v>
      </c>
      <c r="C2" s="6">
        <f>COUNTIF('2 过程管理表单'!AB6:AB507,"&lt;"&amp;0)</f>
        <v>5</v>
      </c>
      <c r="D2" s="6">
        <f>COUNTIF('2 过程管理表单'!AE6:AE507,"&lt;"&amp;0)</f>
        <v>5</v>
      </c>
      <c r="E2" s="6">
        <f>COUNTIF('2 过程管理表单'!AH6:AH507,"&lt;"&amp;0)</f>
        <v>5</v>
      </c>
      <c r="F2" s="6">
        <f>COUNTIF('2 过程管理表单'!AK6:AK507,"&lt;"&amp;0)</f>
        <v>4</v>
      </c>
      <c r="G2" s="6">
        <f>COUNTIF('2 过程管理表单'!AN6:AN507,"&lt;"&amp;0)</f>
        <v>4</v>
      </c>
      <c r="H2" s="6">
        <f>COUNTIF('2 过程管理表单'!AQ6:AQ507,"&lt;"&amp;0)</f>
        <v>1</v>
      </c>
      <c r="I2" s="6">
        <f>COUNTIF('2 过程管理表单'!AT6:AT507,"&lt;"&amp;0)</f>
        <v>1</v>
      </c>
      <c r="J2" s="6">
        <f>COUNTIF('2 过程管理表单'!AW6:AW507,"&lt;"&amp;0)</f>
        <v>1</v>
      </c>
      <c r="K2" s="6">
        <f>COUNTIF('2 过程管理表单'!AW6:AW507,"&lt;"&amp;0)</f>
        <v>1</v>
      </c>
      <c r="L2" s="6">
        <f>COUNTIF('2 过程管理表单'!BC6:BC507,"&lt;"&amp;0)</f>
        <v>1</v>
      </c>
      <c r="M2" s="6">
        <f>COUNTIF('2 过程管理表单'!BF6:BF507,"&lt;"&amp;0)</f>
        <v>1</v>
      </c>
    </row>
    <row r="3" spans="1:13">
      <c r="A3" s="6" t="s">
        <v>9</v>
      </c>
      <c r="B3" s="6">
        <f>COUNTIF('2 过程管理表单'!Y509:Y535,"&lt;0")</f>
        <v>0</v>
      </c>
      <c r="C3" s="6">
        <f>COUNTIF('2 过程管理表单'!AB508:AB535,"&lt;"&amp;0)</f>
        <v>0</v>
      </c>
      <c r="D3" s="6">
        <f>COUNTIF('2 过程管理表单'!AE508:AE535,"&lt;"&amp;0)</f>
        <v>5</v>
      </c>
      <c r="E3" s="6">
        <f>COUNTIF('2 过程管理表单'!AH508:AH535,"&lt;"&amp;0)</f>
        <v>5</v>
      </c>
      <c r="F3" s="6">
        <f>COUNTIF('2 过程管理表单'!AK508:AK535,"&lt;"&amp;0)</f>
        <v>4</v>
      </c>
      <c r="G3" s="6">
        <f>COUNTIF('2 过程管理表单'!AN508:AN535,"&lt;"&amp;0)</f>
        <v>6</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1</v>
      </c>
      <c r="E7" s="6">
        <f>COUNTIF('2 过程管理表单'!AH617:AH621,"&lt;"&amp;0)</f>
        <v>1</v>
      </c>
      <c r="F7" s="6">
        <f>COUNTIF('2 过程管理表单'!AK617:AK621,"&lt;"&amp;0)</f>
        <v>0</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4386</v>
      </c>
      <c r="B8" s="6">
        <f>B2+B3+B4+B5+B6+B7</f>
        <v>4</v>
      </c>
      <c r="C8" s="6">
        <f t="shared" ref="C8:M8" si="0">SUM(C2:C7)</f>
        <v>5</v>
      </c>
      <c r="D8" s="6">
        <f t="shared" si="0"/>
        <v>11</v>
      </c>
      <c r="E8" s="6">
        <f t="shared" si="0"/>
        <v>11</v>
      </c>
      <c r="F8" s="6">
        <f t="shared" si="0"/>
        <v>8</v>
      </c>
      <c r="G8" s="6">
        <f t="shared" si="0"/>
        <v>11</v>
      </c>
      <c r="H8" s="6">
        <f t="shared" si="0"/>
        <v>1</v>
      </c>
      <c r="I8" s="6">
        <f t="shared" si="0"/>
        <v>1</v>
      </c>
      <c r="J8" s="6">
        <f t="shared" si="0"/>
        <v>1</v>
      </c>
      <c r="K8" s="6">
        <f t="shared" si="0"/>
        <v>1</v>
      </c>
      <c r="L8" s="6">
        <f t="shared" si="0"/>
        <v>1</v>
      </c>
      <c r="M8" s="6">
        <f t="shared" si="0"/>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3" sqref="L3"/>
    </sheetView>
  </sheetViews>
  <sheetFormatPr defaultColWidth="9" defaultRowHeight="13.5"/>
  <cols>
    <col min="1" max="1" width="14.375" customWidth="1"/>
    <col min="2" max="2" width="23.5" customWidth="1"/>
    <col min="3" max="14" width="12.625"/>
  </cols>
  <sheetData>
    <row r="1" spans="1:14">
      <c r="A1" s="11" t="s">
        <v>4360</v>
      </c>
      <c r="B1" s="17" t="s">
        <v>4361</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4362</v>
      </c>
      <c r="C2">
        <f>'2 过程管理表单'!Z5</f>
        <v>140809.05848462</v>
      </c>
      <c r="D2">
        <f>'2 过程管理表单'!AC5</f>
        <v>127182.375405463</v>
      </c>
      <c r="E2">
        <f>'2 过程管理表单'!AF5</f>
        <v>140809.05848462</v>
      </c>
      <c r="F2">
        <f>'2 过程管理表单'!AI5</f>
        <v>136266.830791568</v>
      </c>
      <c r="G2">
        <f>'2 过程管理表单'!AL5</f>
        <v>14388.532153201</v>
      </c>
      <c r="H2">
        <f>'2 过程管理表单'!AO5</f>
        <v>37645.594117976</v>
      </c>
      <c r="I2">
        <f>'2 过程管理表单'!AR5</f>
        <v>34539.5167346939</v>
      </c>
      <c r="J2">
        <f>'2 过程管理表单'!AU5</f>
        <v>34539.5167346939</v>
      </c>
      <c r="K2">
        <f>'2 过程管理表单'!AX5</f>
        <v>33425.3387755102</v>
      </c>
      <c r="L2">
        <f>'2 过程管理表单'!BA5</f>
        <v>34539.5167346939</v>
      </c>
      <c r="M2">
        <f>'2 过程管理表单'!BD5</f>
        <v>33425.3387755102</v>
      </c>
      <c r="N2">
        <f>'2 过程管理表单'!BG4</f>
        <v>34539.5167346939</v>
      </c>
    </row>
    <row r="3" spans="1:14">
      <c r="A3" s="6" t="s">
        <v>214</v>
      </c>
      <c r="B3" s="17" t="s">
        <v>4363</v>
      </c>
      <c r="C3">
        <f>C2</f>
        <v>140809.05848462</v>
      </c>
      <c r="D3">
        <f t="shared" ref="D3:N3" si="0">C3+D2</f>
        <v>267991.433890083</v>
      </c>
      <c r="E3">
        <f t="shared" si="0"/>
        <v>408800.492374703</v>
      </c>
      <c r="F3">
        <f t="shared" si="0"/>
        <v>545067.32316627</v>
      </c>
      <c r="G3">
        <f t="shared" si="0"/>
        <v>559455.855319471</v>
      </c>
      <c r="H3">
        <f t="shared" si="0"/>
        <v>597101.449437447</v>
      </c>
      <c r="I3">
        <f t="shared" si="0"/>
        <v>631640.966172141</v>
      </c>
      <c r="J3">
        <f t="shared" si="0"/>
        <v>666180.482906835</v>
      </c>
      <c r="K3">
        <f t="shared" si="0"/>
        <v>699605.821682345</v>
      </c>
      <c r="L3">
        <f t="shared" si="0"/>
        <v>734145.338417039</v>
      </c>
      <c r="M3">
        <f t="shared" si="0"/>
        <v>767570.677192549</v>
      </c>
      <c r="N3">
        <f t="shared" si="0"/>
        <v>802110.193927243</v>
      </c>
    </row>
    <row r="4" spans="1:14">
      <c r="A4" s="6" t="s">
        <v>214</v>
      </c>
      <c r="B4" s="17" t="s">
        <v>4364</v>
      </c>
      <c r="C4">
        <f>'2 过程管理表单'!X5</f>
        <v>333498.690943396</v>
      </c>
      <c r="D4">
        <f>'2 过程管理表单'!AA5</f>
        <v>265885.709811321</v>
      </c>
      <c r="E4">
        <f>'2 过程管理表单'!AD5</f>
        <v>265885.709811321</v>
      </c>
      <c r="F4">
        <f>'2 过程管理表单'!AG5</f>
        <v>229168.338490566</v>
      </c>
      <c r="G4">
        <f>'2 过程管理表单'!AJ5</f>
        <v>229168.338490566</v>
      </c>
      <c r="H4">
        <f>'2 过程管理表单'!AM5</f>
        <v>229168.338490566</v>
      </c>
      <c r="I4">
        <f>'2 过程管理表单'!AP5</f>
        <v>229168.338490566</v>
      </c>
      <c r="J4">
        <f>'2 过程管理表单'!AS5</f>
        <v>229168.338490566</v>
      </c>
      <c r="K4">
        <f>'2 过程管理表单'!AV5</f>
        <v>229168.338490566</v>
      </c>
      <c r="L4">
        <f>'2 过程管理表单'!AY5</f>
        <v>229168.338490566</v>
      </c>
      <c r="M4">
        <f>'2 过程管理表单'!BB5</f>
        <v>229168.338490566</v>
      </c>
      <c r="N4">
        <f>'2 过程管理表单'!BE5</f>
        <v>229168.338490566</v>
      </c>
    </row>
    <row r="5" spans="1:14">
      <c r="A5" s="6" t="s">
        <v>214</v>
      </c>
      <c r="B5" s="17" t="s">
        <v>4365</v>
      </c>
      <c r="C5">
        <f>C4</f>
        <v>333498.690943396</v>
      </c>
      <c r="D5">
        <f t="shared" ref="D5:N5" si="1">C5+D4</f>
        <v>599384.400754717</v>
      </c>
      <c r="E5">
        <f t="shared" si="1"/>
        <v>865270.110566038</v>
      </c>
      <c r="F5">
        <f t="shared" si="1"/>
        <v>1094438.4490566</v>
      </c>
      <c r="G5">
        <f t="shared" si="1"/>
        <v>1323606.78754717</v>
      </c>
      <c r="H5">
        <f t="shared" si="1"/>
        <v>1552775.12603774</v>
      </c>
      <c r="I5">
        <f t="shared" si="1"/>
        <v>1781943.4645283</v>
      </c>
      <c r="J5">
        <f t="shared" si="1"/>
        <v>2011111.80301887</v>
      </c>
      <c r="K5">
        <f t="shared" si="1"/>
        <v>2240280.14150943</v>
      </c>
      <c r="L5">
        <f t="shared" si="1"/>
        <v>2469448.48</v>
      </c>
      <c r="M5">
        <f t="shared" si="1"/>
        <v>2698616.81849057</v>
      </c>
      <c r="N5">
        <f t="shared" si="1"/>
        <v>2927785.15698113</v>
      </c>
    </row>
    <row r="6" spans="1:14">
      <c r="A6" s="6" t="s">
        <v>9</v>
      </c>
      <c r="B6" s="18" t="s">
        <v>4366</v>
      </c>
      <c r="C6">
        <f>'2 过程管理表单'!Z508</f>
        <v>0</v>
      </c>
      <c r="D6">
        <f>'2 过程管理表单'!AC508</f>
        <v>0</v>
      </c>
      <c r="E6">
        <f>'2 过程管理表单'!AF508</f>
        <v>1213.38</v>
      </c>
      <c r="F6">
        <f>'2 过程管理表单'!AI508</f>
        <v>1074.59</v>
      </c>
      <c r="G6">
        <f>'2 过程管理表单'!AL508</f>
        <v>1353.51</v>
      </c>
      <c r="H6">
        <f>'2 过程管理表单'!AO508</f>
        <v>737.6</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4367</v>
      </c>
      <c r="C7">
        <f>C6</f>
        <v>0</v>
      </c>
      <c r="D7">
        <f t="shared" ref="D7:N7" si="2">C7+D6</f>
        <v>0</v>
      </c>
      <c r="E7">
        <f t="shared" si="2"/>
        <v>1213.38</v>
      </c>
      <c r="F7">
        <f t="shared" si="2"/>
        <v>2287.97</v>
      </c>
      <c r="G7">
        <f t="shared" si="2"/>
        <v>3641.48</v>
      </c>
      <c r="H7">
        <f t="shared" si="2"/>
        <v>4379.08</v>
      </c>
      <c r="I7">
        <f t="shared" si="2"/>
        <v>4379.08</v>
      </c>
      <c r="J7">
        <f t="shared" si="2"/>
        <v>4379.08</v>
      </c>
      <c r="K7">
        <f t="shared" si="2"/>
        <v>4379.08</v>
      </c>
      <c r="L7">
        <f t="shared" si="2"/>
        <v>4379.08</v>
      </c>
      <c r="M7">
        <f t="shared" si="2"/>
        <v>4379.08</v>
      </c>
      <c r="N7">
        <f t="shared" si="2"/>
        <v>4379.08</v>
      </c>
    </row>
    <row r="8" spans="1:14">
      <c r="A8" s="6" t="s">
        <v>9</v>
      </c>
      <c r="B8" s="17" t="s">
        <v>4368</v>
      </c>
      <c r="C8">
        <f>'2 过程管理表单'!X508</f>
        <v>23053.0973451327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4369</v>
      </c>
      <c r="C9">
        <f>C8</f>
        <v>23053.0973451327</v>
      </c>
      <c r="D9">
        <f t="shared" ref="D9:N9" si="3">C9+D8</f>
        <v>23053.0973451327</v>
      </c>
      <c r="E9">
        <f t="shared" si="3"/>
        <v>23053.0973451327</v>
      </c>
      <c r="F9">
        <f t="shared" si="3"/>
        <v>23053.0973451327</v>
      </c>
      <c r="G9">
        <f t="shared" si="3"/>
        <v>23053.0973451327</v>
      </c>
      <c r="H9">
        <f t="shared" si="3"/>
        <v>23053.0973451327</v>
      </c>
      <c r="I9">
        <f t="shared" si="3"/>
        <v>23053.0973451327</v>
      </c>
      <c r="J9">
        <f t="shared" si="3"/>
        <v>23053.0973451327</v>
      </c>
      <c r="K9">
        <f t="shared" si="3"/>
        <v>23053.0973451327</v>
      </c>
      <c r="L9">
        <f t="shared" si="3"/>
        <v>23053.0973451327</v>
      </c>
      <c r="M9">
        <f t="shared" si="3"/>
        <v>23053.0973451327</v>
      </c>
      <c r="N9">
        <f t="shared" si="3"/>
        <v>23053.0973451327</v>
      </c>
    </row>
    <row r="10" spans="1:14">
      <c r="A10" s="6" t="s">
        <v>64</v>
      </c>
      <c r="B10" s="17" t="s">
        <v>4370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4371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4372</v>
      </c>
      <c r="C12">
        <f>'2 过程管理表单'!X536</f>
        <v>9600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4373</v>
      </c>
      <c r="C13">
        <f>C12</f>
        <v>9600</v>
      </c>
      <c r="D13">
        <f t="shared" ref="D13:N13" si="5">C13+D12</f>
        <v>9600</v>
      </c>
      <c r="E13">
        <f t="shared" si="5"/>
        <v>9600</v>
      </c>
      <c r="F13">
        <f t="shared" si="5"/>
        <v>9600</v>
      </c>
      <c r="G13">
        <f t="shared" si="5"/>
        <v>9600</v>
      </c>
      <c r="H13">
        <f t="shared" si="5"/>
        <v>9600</v>
      </c>
      <c r="I13">
        <f t="shared" si="5"/>
        <v>9600</v>
      </c>
      <c r="J13">
        <f t="shared" si="5"/>
        <v>9600</v>
      </c>
      <c r="K13">
        <f t="shared" si="5"/>
        <v>9600</v>
      </c>
      <c r="L13">
        <f t="shared" si="5"/>
        <v>9600</v>
      </c>
      <c r="M13">
        <f t="shared" si="5"/>
        <v>9600</v>
      </c>
      <c r="N13">
        <f t="shared" si="5"/>
        <v>9600</v>
      </c>
    </row>
    <row r="14" spans="1:14">
      <c r="A14" s="6" t="s">
        <v>215</v>
      </c>
      <c r="B14" s="17" t="s">
        <v>4374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4375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4376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4377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4378</v>
      </c>
      <c r="C18">
        <f>'2 过程管理表单'!Z603</f>
        <v>0</v>
      </c>
      <c r="D18">
        <f>'2 过程管理表单'!AC603</f>
        <v>0</v>
      </c>
      <c r="E18">
        <f>'2 过程管理表单'!AF603</f>
        <v>0</v>
      </c>
      <c r="F18">
        <f>'2 过程管理表单'!AI603</f>
        <v>35.1</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4379</v>
      </c>
      <c r="C19">
        <f>C18</f>
        <v>0</v>
      </c>
      <c r="D19">
        <f>表3_3[[#This Row],[1月]]+D18</f>
        <v>0</v>
      </c>
      <c r="E19">
        <f>表3_3[[#This Row],[2月]]+E18</f>
        <v>0</v>
      </c>
      <c r="F19">
        <f>表3_3[[#This Row],[3月]]+F18</f>
        <v>35.1</v>
      </c>
      <c r="G19">
        <f>表3_3[[#This Row],[4月]]+G18</f>
        <v>35.1</v>
      </c>
      <c r="H19">
        <f>表3_3[[#This Row],[5月]]+H18</f>
        <v>35.1</v>
      </c>
      <c r="I19">
        <f>表3_3[[#This Row],[6月]]+I18</f>
        <v>35.1</v>
      </c>
      <c r="J19">
        <f>表3_3[[#This Row],[7月]]+J18</f>
        <v>35.1</v>
      </c>
      <c r="K19">
        <f>表3_3[[#This Row],[8月]]+K18</f>
        <v>35.1</v>
      </c>
      <c r="L19">
        <f>表3_3[[#This Row],[9月]]+L18</f>
        <v>35.1</v>
      </c>
      <c r="M19">
        <f>表3_3[[#This Row],[10月]]+M18</f>
        <v>35.1</v>
      </c>
      <c r="N19">
        <f>表3_3[[#This Row],[11月]]+N18</f>
        <v>35.1</v>
      </c>
    </row>
    <row r="20" spans="1:14">
      <c r="A20" s="6" t="s">
        <v>216</v>
      </c>
      <c r="B20" s="17" t="s">
        <v>4380</v>
      </c>
      <c r="C20">
        <f>'2 过程管理表单'!X603</f>
        <v>100</v>
      </c>
      <c r="D20">
        <f>'2 过程管理表单'!AA603</f>
        <v>100</v>
      </c>
      <c r="E20">
        <f>'2 过程管理表单'!AD603</f>
        <v>100</v>
      </c>
      <c r="F20">
        <f>'2 过程管理表单'!AG603</f>
        <v>100</v>
      </c>
      <c r="G20">
        <f>'2 过程管理表单'!AJ603</f>
        <v>100</v>
      </c>
      <c r="H20">
        <f>'2 过程管理表单'!AM603</f>
        <v>100</v>
      </c>
      <c r="I20">
        <f>'2 过程管理表单'!AP603</f>
        <v>100</v>
      </c>
      <c r="J20">
        <f>'2 过程管理表单'!AS603</f>
        <v>100</v>
      </c>
      <c r="K20">
        <f>'2 过程管理表单'!AV603</f>
        <v>100</v>
      </c>
      <c r="L20">
        <f>'2 过程管理表单'!AY603</f>
        <v>100</v>
      </c>
      <c r="M20">
        <f>'2 过程管理表单'!BB603</f>
        <v>100</v>
      </c>
      <c r="N20">
        <f>'2 过程管理表单'!BE603</f>
        <v>100</v>
      </c>
    </row>
    <row r="21" spans="1:14">
      <c r="A21" s="6" t="s">
        <v>216</v>
      </c>
      <c r="B21" s="17" t="s">
        <v>4381</v>
      </c>
      <c r="C21">
        <f>C20</f>
        <v>100</v>
      </c>
      <c r="D21">
        <f>表3_3[[#This Row],[1月]]+D20</f>
        <v>200</v>
      </c>
      <c r="E21">
        <f>表3_3[[#This Row],[2月]]+E20</f>
        <v>300</v>
      </c>
      <c r="F21">
        <f>表3_3[[#This Row],[3月]]+F20</f>
        <v>400</v>
      </c>
      <c r="G21">
        <f>表3_3[[#This Row],[4月]]+G20</f>
        <v>500</v>
      </c>
      <c r="H21">
        <f>表3_3[[#This Row],[5月]]+H20</f>
        <v>600</v>
      </c>
      <c r="I21">
        <f>表3_3[[#This Row],[6月]]+I20</f>
        <v>700</v>
      </c>
      <c r="J21">
        <f>表3_3[[#This Row],[7月]]+J20</f>
        <v>800</v>
      </c>
      <c r="K21">
        <f>表3_3[[#This Row],[8月]]+K20</f>
        <v>900</v>
      </c>
      <c r="L21">
        <f>表3_3[[#This Row],[9月]]+L20</f>
        <v>1000</v>
      </c>
      <c r="M21">
        <f>表3_3[[#This Row],[10月]]+M20</f>
        <v>1100</v>
      </c>
      <c r="N21">
        <f>表3_3[[#This Row],[11月]]+N20</f>
        <v>1200</v>
      </c>
    </row>
    <row r="22" spans="1:14">
      <c r="A22" s="6" t="s">
        <v>217</v>
      </c>
      <c r="B22" s="17" t="s">
        <v>4382</v>
      </c>
      <c r="C22">
        <f>'2 过程管理表单'!Z616</f>
        <v>0</v>
      </c>
      <c r="D22">
        <f>'2 过程管理表单'!AC616</f>
        <v>0</v>
      </c>
      <c r="E22">
        <f>'2 过程管理表单'!AF616</f>
        <v>287.56</v>
      </c>
      <c r="F22">
        <f>'2 过程管理表单'!AI616</f>
        <v>3778.55</v>
      </c>
      <c r="G22">
        <f>'2 过程管理表单'!AL616</f>
        <v>0</v>
      </c>
      <c r="H22">
        <f>'2 过程管理表单'!AO616</f>
        <v>279</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4383</v>
      </c>
      <c r="C23">
        <f>C22</f>
        <v>0</v>
      </c>
      <c r="D23">
        <f>表3_3[[#This Row],[1月]]+D22</f>
        <v>0</v>
      </c>
      <c r="E23">
        <f>表3_3[[#This Row],[2月]]+E22</f>
        <v>287.56</v>
      </c>
      <c r="F23">
        <f>表3_3[[#This Row],[3月]]+F22</f>
        <v>4066.11</v>
      </c>
      <c r="G23">
        <f>表3_3[[#This Row],[4月]]+G22</f>
        <v>4066.11</v>
      </c>
      <c r="H23">
        <f>表3_3[[#This Row],[5月]]+H22</f>
        <v>4345.11</v>
      </c>
      <c r="I23">
        <f>表3_3[[#This Row],[6月]]+I22</f>
        <v>4345.11</v>
      </c>
      <c r="J23">
        <f>表3_3[[#This Row],[7月]]+J22</f>
        <v>4345.11</v>
      </c>
      <c r="K23">
        <f>表3_3[[#This Row],[8月]]+K22</f>
        <v>4345.11</v>
      </c>
      <c r="L23">
        <f>表3_3[[#This Row],[9月]]+L22</f>
        <v>4345.11</v>
      </c>
      <c r="M23">
        <f>表3_3[[#This Row],[10月]]+M22</f>
        <v>4345.11</v>
      </c>
      <c r="N23">
        <f>表3_3[[#This Row],[11月]]+N22</f>
        <v>4345.11</v>
      </c>
    </row>
    <row r="24" spans="1:14">
      <c r="A24" s="6" t="s">
        <v>217</v>
      </c>
      <c r="B24" s="17" t="s">
        <v>4384</v>
      </c>
      <c r="C24">
        <f>'2 过程管理表单'!X616</f>
        <v>6500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4385</v>
      </c>
      <c r="C25">
        <f>C24</f>
        <v>6500</v>
      </c>
      <c r="D25">
        <f>表3_3[[#This Row],[1月]]+D24</f>
        <v>6500</v>
      </c>
      <c r="E25">
        <f>表3_3[[#This Row],[2月]]+E24</f>
        <v>6500</v>
      </c>
      <c r="F25">
        <f>表3_3[[#This Row],[3月]]+F24</f>
        <v>6500</v>
      </c>
      <c r="G25">
        <f>表3_3[[#This Row],[4月]]+G24</f>
        <v>6500</v>
      </c>
      <c r="H25">
        <f>表3_3[[#This Row],[5月]]+H24</f>
        <v>6500</v>
      </c>
      <c r="I25">
        <f>表3_3[[#This Row],[6月]]+I24</f>
        <v>6500</v>
      </c>
      <c r="J25">
        <f>表3_3[[#This Row],[7月]]+J24</f>
        <v>6500</v>
      </c>
      <c r="K25">
        <f>表3_3[[#This Row],[8月]]+K24</f>
        <v>6500</v>
      </c>
      <c r="L25">
        <f>表3_3[[#This Row],[9月]]+L24</f>
        <v>6500</v>
      </c>
      <c r="M25">
        <f>表3_3[[#This Row],[10月]]+M24</f>
        <v>6500</v>
      </c>
      <c r="N25">
        <f>表3_3[[#This Row],[11月]]+N24</f>
        <v>6500</v>
      </c>
    </row>
    <row r="26" spans="1:14">
      <c r="A26" s="20" t="s">
        <v>4387</v>
      </c>
      <c r="B26" s="21" t="s">
        <v>4388</v>
      </c>
      <c r="C26">
        <f>'2 过程管理表单'!Z6</f>
        <v>136448.127964072</v>
      </c>
      <c r="D26">
        <f>'2 过程管理表单'!AC6</f>
        <v>123243.470419162</v>
      </c>
      <c r="E26">
        <f>'2 过程管理表单'!AF6</f>
        <v>136448.127964072</v>
      </c>
      <c r="F26">
        <f>'2 过程管理表单'!AI6</f>
        <v>132046.575449102</v>
      </c>
      <c r="G26">
        <f>'2 过程管理表单'!AL6</f>
        <v>10027.6016326531</v>
      </c>
      <c r="H26">
        <f>'2 过程管理表单'!AO6</f>
        <v>33425.3387755102</v>
      </c>
      <c r="I26">
        <f>'2 过程管理表单'!AR6</f>
        <v>34539.5167346939</v>
      </c>
      <c r="J26">
        <f>'2 过程管理表单'!AU6</f>
        <v>34539.5167346939</v>
      </c>
      <c r="K26">
        <f>'2 过程管理表单'!AX6</f>
        <v>33425.3387755102</v>
      </c>
      <c r="L26">
        <f>'2 过程管理表单'!BA6</f>
        <v>34539.5167346939</v>
      </c>
      <c r="M26">
        <f>'2 过程管理表单'!BD6</f>
        <v>33425.3387755102</v>
      </c>
      <c r="N26">
        <f>'2 过程管理表单'!BG6</f>
        <v>34539.5167346939</v>
      </c>
    </row>
    <row r="27" spans="1:14">
      <c r="A27" s="20" t="s">
        <v>4387</v>
      </c>
      <c r="B27" s="21" t="s">
        <v>4389</v>
      </c>
      <c r="C27">
        <f>C26</f>
        <v>136448.127964072</v>
      </c>
      <c r="D27">
        <f>表3_3[[#This Row],[1月]]+D26</f>
        <v>259691.598383234</v>
      </c>
      <c r="E27">
        <f>表3_3[[#This Row],[2月]]+E26</f>
        <v>396139.726347305</v>
      </c>
      <c r="F27">
        <f>表3_3[[#This Row],[3月]]+F26</f>
        <v>528186.301796407</v>
      </c>
      <c r="G27">
        <f>表3_3[[#This Row],[4月]]+G26</f>
        <v>538213.90342906</v>
      </c>
      <c r="H27">
        <f>表3_3[[#This Row],[5月]]+H26</f>
        <v>571639.24220457</v>
      </c>
      <c r="I27">
        <f>表3_3[[#This Row],[6月]]+I26</f>
        <v>606178.758939264</v>
      </c>
      <c r="J27">
        <f>表3_3[[#This Row],[7月]]+J26</f>
        <v>640718.275673958</v>
      </c>
      <c r="K27">
        <f>表3_3[[#This Row],[8月]]+K26</f>
        <v>674143.614449468</v>
      </c>
      <c r="L27">
        <f>表3_3[[#This Row],[9月]]+L26</f>
        <v>708683.131184162</v>
      </c>
      <c r="M27">
        <f>表3_3[[#This Row],[10月]]+M26</f>
        <v>742108.469959673</v>
      </c>
      <c r="N27">
        <f>表3_3[[#This Row],[11月]]+N26</f>
        <v>776647.986694366</v>
      </c>
    </row>
    <row r="28" spans="1:14">
      <c r="A28" s="20" t="s">
        <v>4387</v>
      </c>
      <c r="B28" s="21" t="s">
        <v>4390</v>
      </c>
      <c r="C28">
        <f>'2 过程管理表单'!X6</f>
        <v>327524.549433962</v>
      </c>
      <c r="D28">
        <f>'2 过程管理表单'!AA6</f>
        <v>264628.549433962</v>
      </c>
      <c r="E28">
        <f>'2 过程管理表单'!AD6</f>
        <v>264628.549433962</v>
      </c>
      <c r="F28">
        <f>'2 过程管理表单'!AG6</f>
        <v>227911.178113208</v>
      </c>
      <c r="G28">
        <f>'2 过程管理表单'!AJ6</f>
        <v>227911.178113208</v>
      </c>
      <c r="H28">
        <f>'2 过程管理表单'!AM6</f>
        <v>227911.178113208</v>
      </c>
      <c r="I28">
        <f>'2 过程管理表单'!AP6</f>
        <v>227911.178113208</v>
      </c>
      <c r="J28">
        <f>'2 过程管理表单'!AS6</f>
        <v>227911.178113208</v>
      </c>
      <c r="K28">
        <f>'2 过程管理表单'!AV6</f>
        <v>227911.178113208</v>
      </c>
      <c r="L28">
        <f>'2 过程管理表单'!AY6</f>
        <v>227911.178113208</v>
      </c>
      <c r="M28">
        <f>'2 过程管理表单'!BB6</f>
        <v>227911.178113208</v>
      </c>
      <c r="N28">
        <f>'2 过程管理表单'!BE6</f>
        <v>227911.178113208</v>
      </c>
    </row>
    <row r="29" spans="1:14">
      <c r="A29" s="20" t="s">
        <v>4387</v>
      </c>
      <c r="B29" s="21" t="s">
        <v>4391</v>
      </c>
      <c r="C29">
        <f>C28</f>
        <v>327524.549433962</v>
      </c>
      <c r="D29">
        <f>表3_3[[#This Row],[1月]]+D28</f>
        <v>592153.098867924</v>
      </c>
      <c r="E29">
        <f>表3_3[[#This Row],[2月]]+E28</f>
        <v>856781.648301886</v>
      </c>
      <c r="F29">
        <f>表3_3[[#This Row],[3月]]+F28</f>
        <v>1084692.82641509</v>
      </c>
      <c r="G29">
        <f>表3_3[[#This Row],[4月]]+G28</f>
        <v>1312604.0045283</v>
      </c>
      <c r="H29">
        <f>表3_3[[#This Row],[5月]]+H28</f>
        <v>1540515.18264151</v>
      </c>
      <c r="I29">
        <f>表3_3[[#This Row],[6月]]+I28</f>
        <v>1768426.36075472</v>
      </c>
      <c r="J29">
        <f>表3_3[[#This Row],[7月]]+J28</f>
        <v>1996337.53886793</v>
      </c>
      <c r="K29">
        <f>表3_3[[#This Row],[8月]]+K28</f>
        <v>2224248.71698113</v>
      </c>
      <c r="L29">
        <f>表3_3[[#This Row],[9月]]+L28</f>
        <v>2452159.89509434</v>
      </c>
      <c r="M29">
        <f>表3_3[[#This Row],[10月]]+M28</f>
        <v>2680071.07320755</v>
      </c>
      <c r="N29">
        <f>表3_3[[#This Row],[11月]]+N28</f>
        <v>2907982.25132076</v>
      </c>
    </row>
    <row r="30" spans="1:14">
      <c r="A30" s="20" t="s">
        <v>4392</v>
      </c>
      <c r="B30" s="21" t="s">
        <v>4388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4392</v>
      </c>
      <c r="B31" s="21" t="s">
        <v>4389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4392</v>
      </c>
      <c r="B32" s="21" t="s">
        <v>4390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4392</v>
      </c>
      <c r="B33" s="21" t="s">
        <v>4391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4393</v>
      </c>
      <c r="B34" s="21" t="s">
        <v>4388</v>
      </c>
      <c r="C34" s="22">
        <f>'2 过程管理表单'!Z177</f>
        <v>4360.93052054795</v>
      </c>
      <c r="D34" s="22">
        <f>'2 过程管理表单'!AC177</f>
        <v>3938.90498630137</v>
      </c>
      <c r="E34" s="22">
        <f>'2 过程管理表单'!AF177</f>
        <v>4360.93052054795</v>
      </c>
      <c r="F34" s="22">
        <f>'2 过程管理表单'!AI177</f>
        <v>4220.25534246575</v>
      </c>
      <c r="G34" s="22">
        <f>'2 过程管理表单'!AL177</f>
        <v>4360.93052054795</v>
      </c>
      <c r="H34" s="22">
        <f>'2 过程管理表单'!AO177</f>
        <v>4220.25534246575</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4393</v>
      </c>
      <c r="B35" s="21" t="s">
        <v>4389</v>
      </c>
      <c r="C35" s="22">
        <f>C34</f>
        <v>4360.93052054795</v>
      </c>
      <c r="D35" s="22">
        <f>C35+C34</f>
        <v>8721.86104109589</v>
      </c>
      <c r="E35" s="22">
        <f>D35+E34</f>
        <v>13082.7915616438</v>
      </c>
      <c r="F35" s="22">
        <f>E35+F34</f>
        <v>17303.0469041096</v>
      </c>
      <c r="G35" s="22">
        <f>F35+G34</f>
        <v>21663.9774246575</v>
      </c>
      <c r="H35" s="22">
        <f t="shared" ref="H35:N35" si="7">H34+G35</f>
        <v>25884.2327671233</v>
      </c>
      <c r="I35" s="22">
        <f t="shared" si="7"/>
        <v>25884.2327671233</v>
      </c>
      <c r="J35" s="22">
        <f t="shared" si="7"/>
        <v>25884.2327671233</v>
      </c>
      <c r="K35" s="22">
        <f t="shared" si="7"/>
        <v>25884.2327671233</v>
      </c>
      <c r="L35" s="22">
        <f t="shared" si="7"/>
        <v>25884.2327671233</v>
      </c>
      <c r="M35" s="22">
        <f t="shared" si="7"/>
        <v>25884.2327671233</v>
      </c>
      <c r="N35" s="22">
        <f t="shared" si="7"/>
        <v>25884.2327671233</v>
      </c>
    </row>
    <row r="36" spans="1:14">
      <c r="A36" s="20" t="s">
        <v>4393</v>
      </c>
      <c r="B36" s="21" t="s">
        <v>4390</v>
      </c>
      <c r="C36" s="22">
        <f>'2 过程管理表单'!X177</f>
        <v>5974.14150943396</v>
      </c>
      <c r="D36" s="22">
        <f>'2 过程管理表单'!AA177</f>
        <v>1257.16037735849</v>
      </c>
      <c r="E36" s="22">
        <f>'2 过程管理表单'!AD177</f>
        <v>1257.16037735849</v>
      </c>
      <c r="F36" s="22">
        <f>'2 过程管理表单'!AG177</f>
        <v>1257.16037735849</v>
      </c>
      <c r="G36" s="22">
        <f>'2 过程管理表单'!AJ177</f>
        <v>1257.16037735849</v>
      </c>
      <c r="H36" s="22">
        <f>'2 过程管理表单'!AM177</f>
        <v>1257.16037735849</v>
      </c>
      <c r="I36" s="22">
        <f>'2 过程管理表单'!AP177</f>
        <v>1257.16037735849</v>
      </c>
      <c r="J36" s="22">
        <f>'2 过程管理表单'!AS177</f>
        <v>1257.16037735849</v>
      </c>
      <c r="K36" s="22">
        <f>'2 过程管理表单'!AV177</f>
        <v>1257.16037735849</v>
      </c>
      <c r="L36" s="22">
        <f>'2 过程管理表单'!AY177</f>
        <v>1257.16037735849</v>
      </c>
      <c r="M36" s="22">
        <f>'2 过程管理表单'!BB177</f>
        <v>1257.16037735849</v>
      </c>
      <c r="N36" s="22">
        <f>'2 过程管理表单'!BE177</f>
        <v>1257.16037735849</v>
      </c>
    </row>
    <row r="37" spans="1:14">
      <c r="A37" s="20" t="s">
        <v>4393</v>
      </c>
      <c r="B37" s="21" t="s">
        <v>4391</v>
      </c>
      <c r="C37" s="14">
        <f>C36</f>
        <v>5974.14150943396</v>
      </c>
      <c r="D37" s="13">
        <f t="shared" ref="D37:N37" si="8">D36+C37</f>
        <v>7231.30188679245</v>
      </c>
      <c r="E37" s="14">
        <f t="shared" si="8"/>
        <v>8488.46226415094</v>
      </c>
      <c r="F37" s="14">
        <f t="shared" si="8"/>
        <v>9745.62264150943</v>
      </c>
      <c r="G37" s="14">
        <f t="shared" si="8"/>
        <v>11002.7830188679</v>
      </c>
      <c r="H37" s="14">
        <f t="shared" si="8"/>
        <v>12259.9433962264</v>
      </c>
      <c r="I37" s="14">
        <f t="shared" si="8"/>
        <v>13517.1037735849</v>
      </c>
      <c r="J37" s="14">
        <f t="shared" si="8"/>
        <v>14774.2641509434</v>
      </c>
      <c r="K37" s="14">
        <f t="shared" si="8"/>
        <v>16031.4245283019</v>
      </c>
      <c r="L37" s="14">
        <f t="shared" si="8"/>
        <v>17288.5849056604</v>
      </c>
      <c r="M37" s="14">
        <f t="shared" si="8"/>
        <v>18545.7452830189</v>
      </c>
      <c r="N37" s="13">
        <f t="shared" si="8"/>
        <v>19802.9056603773</v>
      </c>
    </row>
    <row r="38" spans="1:14">
      <c r="A38" s="23" t="s">
        <v>4394</v>
      </c>
      <c r="B38" s="17" t="s">
        <v>4395</v>
      </c>
      <c r="C38">
        <f>C5+C9+C13+C17+C21+C25</f>
        <v>372751.788288529</v>
      </c>
      <c r="D38">
        <f t="shared" ref="D38:N38" si="9">D5+D9+D13+D17+D21+D25</f>
        <v>638737.49809985</v>
      </c>
      <c r="E38">
        <f t="shared" si="9"/>
        <v>904723.207911171</v>
      </c>
      <c r="F38">
        <f t="shared" si="9"/>
        <v>1133991.54640174</v>
      </c>
      <c r="G38">
        <f t="shared" si="9"/>
        <v>1363259.8848923</v>
      </c>
      <c r="H38">
        <f t="shared" si="9"/>
        <v>1592528.22338287</v>
      </c>
      <c r="I38">
        <f t="shared" si="9"/>
        <v>1821796.56187343</v>
      </c>
      <c r="J38">
        <f t="shared" si="9"/>
        <v>2051064.900364</v>
      </c>
      <c r="K38">
        <f t="shared" si="9"/>
        <v>2280333.23885457</v>
      </c>
      <c r="L38">
        <f t="shared" si="9"/>
        <v>2509601.57734513</v>
      </c>
      <c r="M38">
        <f t="shared" si="9"/>
        <v>2738869.9158357</v>
      </c>
      <c r="N38">
        <f t="shared" si="9"/>
        <v>2968138.25432627</v>
      </c>
    </row>
    <row r="39" spans="1:14">
      <c r="A39" s="23" t="s">
        <v>4394</v>
      </c>
      <c r="B39" s="17" t="s">
        <v>4396</v>
      </c>
      <c r="C39">
        <f>C3+C7+C11+C15+C19+C23</f>
        <v>140809.05848462</v>
      </c>
      <c r="D39">
        <f t="shared" ref="D39:N39" si="10">D3+D7+D11+D15+D19+D23</f>
        <v>267991.433890083</v>
      </c>
      <c r="E39">
        <f t="shared" si="10"/>
        <v>410301.432374703</v>
      </c>
      <c r="F39">
        <f t="shared" si="10"/>
        <v>551456.50316627</v>
      </c>
      <c r="G39">
        <f t="shared" si="10"/>
        <v>567198.545319471</v>
      </c>
      <c r="H39">
        <f t="shared" si="10"/>
        <v>605860.739437447</v>
      </c>
      <c r="I39">
        <f t="shared" si="10"/>
        <v>640400.256172141</v>
      </c>
      <c r="J39">
        <f t="shared" si="10"/>
        <v>674939.772906835</v>
      </c>
      <c r="K39">
        <f t="shared" si="10"/>
        <v>708365.111682345</v>
      </c>
      <c r="L39">
        <f t="shared" si="10"/>
        <v>742904.628417039</v>
      </c>
      <c r="M39">
        <f t="shared" si="10"/>
        <v>776329.967192549</v>
      </c>
      <c r="N39">
        <f t="shared" si="10"/>
        <v>810869.483927243</v>
      </c>
    </row>
    <row r="42" spans="1:14">
      <c r="A42" s="12" t="s">
        <v>214</v>
      </c>
      <c r="B42" t="s">
        <v>4397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4397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4397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4397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4397</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4397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736</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zoomScale="92" zoomScaleNormal="92" workbookViewId="0">
      <selection activeCell="L3" sqref="L3"/>
    </sheetView>
  </sheetViews>
  <sheetFormatPr defaultColWidth="9" defaultRowHeight="13.5"/>
  <cols>
    <col min="1" max="1" width="53.875" customWidth="1"/>
    <col min="2" max="2" width="6.125" customWidth="1"/>
    <col min="4" max="4" width="9.375"/>
    <col min="5" max="5" width="10.375"/>
    <col min="6" max="6" width="14.875"/>
    <col min="7" max="7" width="10.375"/>
    <col min="8" max="8" width="10.5416666666667"/>
    <col min="9" max="9" width="9.375"/>
  </cols>
  <sheetData>
    <row r="1" spans="1:15">
      <c r="A1" s="25" t="s">
        <v>3437</v>
      </c>
      <c r="B1" s="26"/>
      <c r="C1" s="26" t="s">
        <v>3438</v>
      </c>
      <c r="D1" s="27" t="s">
        <v>3401</v>
      </c>
      <c r="E1" s="27" t="s">
        <v>3402</v>
      </c>
      <c r="F1" s="27" t="s">
        <v>3403</v>
      </c>
      <c r="G1" s="27" t="s">
        <v>3404</v>
      </c>
      <c r="H1" s="27" t="s">
        <v>3405</v>
      </c>
      <c r="I1" s="27" t="s">
        <v>3406</v>
      </c>
      <c r="J1" s="27" t="s">
        <v>3407</v>
      </c>
      <c r="K1" s="27" t="s">
        <v>3408</v>
      </c>
      <c r="L1" s="27" t="s">
        <v>3409</v>
      </c>
      <c r="M1" s="27" t="s">
        <v>3410</v>
      </c>
      <c r="N1" s="27" t="s">
        <v>3411</v>
      </c>
      <c r="O1" s="27" t="s">
        <v>3412</v>
      </c>
    </row>
    <row r="2" ht="16.5" spans="1:15">
      <c r="A2" s="17" t="s">
        <v>3439</v>
      </c>
      <c r="B2" s="28" t="s">
        <v>137</v>
      </c>
      <c r="C2" s="29" t="s">
        <v>138</v>
      </c>
      <c r="D2" cm="1">
        <f t="array" ref="D2">SUM(IF((LEFT('2-1 采购订单物料明细表报表导出'!$K:$K,7)=D$1)*('2-1 采购订单物料明细表报表导出'!$D:$D=$A2),'2-1 采购订单物料明细表报表导出'!$H:$H,0))</f>
        <v>0</v>
      </c>
      <c r="E2" cm="1">
        <f t="array" ref="E2">SUM(IF((LEFT('2-1 采购订单物料明细表报表导出'!$K:$K,7)=E$1)*('2-1 采购订单物料明细表报表导出'!$D:$D=$A2),'2-1 采购订单物料明细表报表导出'!$H:$H,0))</f>
        <v>0</v>
      </c>
      <c r="F2" cm="1">
        <f t="array" ref="F2">SUM(IF((LEFT('2-1 采购订单物料明细表报表导出'!$K:$K,7)=F$1)*('2-1 采购订单物料明细表报表导出'!$D:$D=$A2),'2-1 采购订单物料明细表报表导出'!$H:$H,0))</f>
        <v>0</v>
      </c>
      <c r="G2" cm="1">
        <f t="array" ref="G2">SUM(IF((LEFT('2-1 采购订单物料明细表报表导出'!$K:$K,7)=G$1)*('2-1 采购订单物料明细表报表导出'!$D:$D=$A2),'2-1 采购订单物料明细表报表导出'!$H:$H,0))</f>
        <v>0</v>
      </c>
      <c r="H2" cm="1">
        <f t="array" ref="H2">SUM(IF((LEFT('2-1 采购订单物料明细表报表导出'!$K:$K,7)=H$1)*('2-1 采购订单物料明细表报表导出'!$D:$D=$A2),'2-1 采购订单物料明细表报表导出'!$H:$H,0))</f>
        <v>0</v>
      </c>
      <c r="I2" cm="1">
        <f t="array" ref="I2">SUM(IF((LEFT('2-1 采购订单物料明细表报表导出'!$K:$K,7)=I$1)*('2-1 采购订单物料明细表报表导出'!$D:$D=$A2),'2-1 采购订单物料明细表报表导出'!$H:$H,0))</f>
        <v>0</v>
      </c>
      <c r="J2" cm="1">
        <f t="array" ref="J2">SUM(IF((LEFT('2-1 采购订单物料明细表报表导出'!$K:$K,7)=J$1)*('2-1 采购订单物料明细表报表导出'!$D:$D=$A2),'2-1 采购订单物料明细表报表导出'!$H:$H,0))</f>
        <v>0</v>
      </c>
      <c r="K2" cm="1">
        <f t="array" ref="K2">SUM(IF((LEFT('2-1 采购订单物料明细表报表导出'!$K:$K,7)=K$1)*('2-1 采购订单物料明细表报表导出'!$D:$D=$A2),'2-1 采购订单物料明细表报表导出'!$H:$H,0))</f>
        <v>0</v>
      </c>
      <c r="L2" cm="1">
        <f t="array" ref="L2">SUM(IF((LEFT('2-1 采购订单物料明细表报表导出'!$K:$K,7)=L$1)*('2-1 采购订单物料明细表报表导出'!$D:$D=$A2),'2-1 采购订单物料明细表报表导出'!$H:$H,0))</f>
        <v>0</v>
      </c>
      <c r="M2" cm="1">
        <f t="array" ref="M2">SUM(IF((LEFT('2-1 采购订单物料明细表报表导出'!$K:$K,7)=M$1)*('2-1 采购订单物料明细表报表导出'!$D:$D=$A2),'2-1 采购订单物料明细表报表导出'!$H:$H,0))</f>
        <v>0</v>
      </c>
      <c r="N2" cm="1">
        <f t="array" ref="N2">SUM(IF((LEFT('2-1 采购订单物料明细表报表导出'!$K:$K,7)=N$1)*('2-1 采购订单物料明细表报表导出'!$D:$D=$A2),'2-1 采购订单物料明细表报表导出'!$H:$H,0))</f>
        <v>0</v>
      </c>
      <c r="O2" cm="1">
        <f t="array" ref="O2">SUM(IF((LEFT('2-1 采购订单物料明细表报表导出'!$K:$K,7)=O$1)*('2-1 采购订单物料明细表报表导出'!$D:$D=$A2),'2-1 采购订单物料明细表报表导出'!$H:$H,0))</f>
        <v>0</v>
      </c>
    </row>
    <row r="3" ht="16.5" spans="1:15">
      <c r="A3" s="17" t="s">
        <v>3440</v>
      </c>
      <c r="B3" s="28" t="s">
        <v>137</v>
      </c>
      <c r="C3" s="29" t="s">
        <v>138</v>
      </c>
      <c r="D3" cm="1">
        <f t="array" ref="D3">SUM(IF((LEFT('2-1 采购订单物料明细表报表导出'!$K:$K,7)=D$1)*('2-1 采购订单物料明细表报表导出'!$D:$D=$A3),'2-1 采购订单物料明细表报表导出'!$H:$H,0))</f>
        <v>0</v>
      </c>
      <c r="E3" cm="1">
        <f t="array" ref="E3">SUM(IF((LEFT('2-1 采购订单物料明细表报表导出'!$K:$K,7)=E$1)*('2-1 采购订单物料明细表报表导出'!$D:$D=$A3),'2-1 采购订单物料明细表报表导出'!$H:$H,0))</f>
        <v>0</v>
      </c>
      <c r="F3" cm="1">
        <f t="array" ref="F3">SUM(IF((LEFT('2-1 采购订单物料明细表报表导出'!$K:$K,7)=F$1)*('2-1 采购订单物料明细表报表导出'!$D:$D=$A3),'2-1 采购订单物料明细表报表导出'!$H:$H,0))</f>
        <v>0</v>
      </c>
      <c r="G3" cm="1">
        <f t="array" ref="G3">SUM(IF((LEFT('2-1 采购订单物料明细表报表导出'!$K:$K,7)=G$1)*('2-1 采购订单物料明细表报表导出'!$D:$D=$A3),'2-1 采购订单物料明细表报表导出'!$H:$H,0))</f>
        <v>0</v>
      </c>
      <c r="H3" cm="1">
        <f t="array" ref="H3">SUM(IF((LEFT('2-1 采购订单物料明细表报表导出'!$K:$K,7)=H$1)*('2-1 采购订单物料明细表报表导出'!$D:$D=$A3),'2-1 采购订单物料明细表报表导出'!$H:$H,0))</f>
        <v>0</v>
      </c>
      <c r="I3" cm="1">
        <f t="array" ref="I3">SUM(IF((LEFT('2-1 采购订单物料明细表报表导出'!$K:$K,7)=I$1)*('2-1 采购订单物料明细表报表导出'!$D:$D=$A3),'2-1 采购订单物料明细表报表导出'!$H:$H,0))</f>
        <v>0</v>
      </c>
      <c r="J3" cm="1">
        <f t="array" ref="J3">SUM(IF((LEFT('2-1 采购订单物料明细表报表导出'!$K:$K,7)=J$1)*('2-1 采购订单物料明细表报表导出'!$D:$D=$A3),'2-1 采购订单物料明细表报表导出'!$H:$H,0))</f>
        <v>0</v>
      </c>
      <c r="K3" cm="1">
        <f t="array" ref="K3">SUM(IF((LEFT('2-1 采购订单物料明细表报表导出'!$K:$K,7)=K$1)*('2-1 采购订单物料明细表报表导出'!$D:$D=$A3),'2-1 采购订单物料明细表报表导出'!$H:$H,0))</f>
        <v>0</v>
      </c>
      <c r="L3" cm="1">
        <f t="array" ref="L3">SUM(IF((LEFT('2-1 采购订单物料明细表报表导出'!$K:$K,7)=L$1)*('2-1 采购订单物料明细表报表导出'!$D:$D=$A3),'2-1 采购订单物料明细表报表导出'!$H:$H,0))</f>
        <v>0</v>
      </c>
      <c r="M3" cm="1">
        <f t="array" ref="M3">SUM(IF((LEFT('2-1 采购订单物料明细表报表导出'!$K:$K,7)=M$1)*('2-1 采购订单物料明细表报表导出'!$D:$D=$A3),'2-1 采购订单物料明细表报表导出'!$H:$H,0))</f>
        <v>0</v>
      </c>
      <c r="N3" cm="1">
        <f t="array" ref="N3">SUM(IF((LEFT('2-1 采购订单物料明细表报表导出'!$K:$K,7)=N$1)*('2-1 采购订单物料明细表报表导出'!$D:$D=$A3),'2-1 采购订单物料明细表报表导出'!$H:$H,0))</f>
        <v>0</v>
      </c>
      <c r="O3" cm="1">
        <f t="array" ref="O3">SUM(IF((LEFT('2-1 采购订单物料明细表报表导出'!$K:$K,7)=O$1)*('2-1 采购订单物料明细表报表导出'!$D:$D=$A3),'2-1 采购订单物料明细表报表导出'!$H:$H,0))</f>
        <v>0</v>
      </c>
    </row>
    <row r="4" ht="16.5" spans="1:15">
      <c r="A4" s="17" t="s">
        <v>3441</v>
      </c>
      <c r="B4" s="28" t="s">
        <v>137</v>
      </c>
      <c r="C4" s="29" t="s">
        <v>138</v>
      </c>
      <c r="D4" cm="1">
        <f t="array" ref="D4">SUM(IF((LEFT('2-1 采购订单物料明细表报表导出'!$K:$K,7)=D$1)*('2-1 采购订单物料明细表报表导出'!$D:$D=$A4),'2-1 采购订单物料明细表报表导出'!$H:$H,0))</f>
        <v>0</v>
      </c>
      <c r="E4" cm="1">
        <f t="array" ref="E4">SUM(IF((LEFT('2-1 采购订单物料明细表报表导出'!$K:$K,7)=E$1)*('2-1 采购订单物料明细表报表导出'!$D:$D=$A4),'2-1 采购订单物料明细表报表导出'!$H:$H,0))</f>
        <v>0</v>
      </c>
      <c r="F4" cm="1">
        <f t="array" ref="F4">SUM(IF((LEFT('2-1 采购订单物料明细表报表导出'!$K:$K,7)=F$1)*('2-1 采购订单物料明细表报表导出'!$D:$D=$A4),'2-1 采购订单物料明细表报表导出'!$H:$H,0))</f>
        <v>0</v>
      </c>
      <c r="G4" cm="1">
        <f t="array" ref="G4">SUM(IF((LEFT('2-1 采购订单物料明细表报表导出'!$K:$K,7)=G$1)*('2-1 采购订单物料明细表报表导出'!$D:$D=$A4),'2-1 采购订单物料明细表报表导出'!$H:$H,0))</f>
        <v>0</v>
      </c>
      <c r="H4" cm="1">
        <f t="array" ref="H4">SUM(IF((LEFT('2-1 采购订单物料明细表报表导出'!$K:$K,7)=H$1)*('2-1 采购订单物料明细表报表导出'!$D:$D=$A4),'2-1 采购订单物料明细表报表导出'!$H:$H,0))</f>
        <v>0</v>
      </c>
      <c r="I4" cm="1">
        <f t="array" ref="I4">SUM(IF((LEFT('2-1 采购订单物料明细表报表导出'!$K:$K,7)=I$1)*('2-1 采购订单物料明细表报表导出'!$D:$D=$A4),'2-1 采购订单物料明细表报表导出'!$H:$H,0))</f>
        <v>0</v>
      </c>
      <c r="J4" cm="1">
        <f t="array" ref="J4">SUM(IF((LEFT('2-1 采购订单物料明细表报表导出'!$K:$K,7)=J$1)*('2-1 采购订单物料明细表报表导出'!$D:$D=$A4),'2-1 采购订单物料明细表报表导出'!$H:$H,0))</f>
        <v>0</v>
      </c>
      <c r="K4" cm="1">
        <f t="array" ref="K4">SUM(IF((LEFT('2-1 采购订单物料明细表报表导出'!$K:$K,7)=K$1)*('2-1 采购订单物料明细表报表导出'!$D:$D=$A4),'2-1 采购订单物料明细表报表导出'!$H:$H,0))</f>
        <v>0</v>
      </c>
      <c r="L4" cm="1">
        <f t="array" ref="L4">SUM(IF((LEFT('2-1 采购订单物料明细表报表导出'!$K:$K,7)=L$1)*('2-1 采购订单物料明细表报表导出'!$D:$D=$A4),'2-1 采购订单物料明细表报表导出'!$H:$H,0))</f>
        <v>0</v>
      </c>
      <c r="M4" cm="1">
        <f t="array" ref="M4">SUM(IF((LEFT('2-1 采购订单物料明细表报表导出'!$K:$K,7)=M$1)*('2-1 采购订单物料明细表报表导出'!$D:$D=$A4),'2-1 采购订单物料明细表报表导出'!$H:$H,0))</f>
        <v>0</v>
      </c>
      <c r="N4" cm="1">
        <f t="array" ref="N4">SUM(IF((LEFT('2-1 采购订单物料明细表报表导出'!$K:$K,7)=N$1)*('2-1 采购订单物料明细表报表导出'!$D:$D=$A4),'2-1 采购订单物料明细表报表导出'!$H:$H,0))</f>
        <v>0</v>
      </c>
      <c r="O4" cm="1">
        <f t="array" ref="O4">SUM(IF((LEFT('2-1 采购订单物料明细表报表导出'!$K:$K,7)=O$1)*('2-1 采购订单物料明细表报表导出'!$D:$D=$A4),'2-1 采购订单物料明细表报表导出'!$H:$H,0))</f>
        <v>0</v>
      </c>
    </row>
    <row r="5" ht="16.5" spans="1:15">
      <c r="A5" s="17" t="s">
        <v>3442</v>
      </c>
      <c r="B5" s="28" t="s">
        <v>137</v>
      </c>
      <c r="C5" s="29" t="s">
        <v>138</v>
      </c>
      <c r="D5" cm="1">
        <f t="array" ref="D5">SUM(IF((LEFT('2-1 采购订单物料明细表报表导出'!$K:$K,7)=D$1)*('2-1 采购订单物料明细表报表导出'!$D:$D=$A5),'2-1 采购订单物料明细表报表导出'!$H:$H,0))</f>
        <v>0</v>
      </c>
      <c r="E5" cm="1">
        <f t="array" ref="E5">SUM(IF((LEFT('2-1 采购订单物料明细表报表导出'!$K:$K,7)=E$1)*('2-1 采购订单物料明细表报表导出'!$D:$D=$A5),'2-1 采购订单物料明细表报表导出'!$H:$H,0))</f>
        <v>0</v>
      </c>
      <c r="F5" cm="1">
        <f t="array" ref="F5">SUM(IF((LEFT('2-1 采购订单物料明细表报表导出'!$K:$K,7)=F$1)*('2-1 采购订单物料明细表报表导出'!$D:$D=$A5),'2-1 采购订单物料明细表报表导出'!$H:$H,0))</f>
        <v>0</v>
      </c>
      <c r="G5" cm="1">
        <f t="array" ref="G5">SUM(IF((LEFT('2-1 采购订单物料明细表报表导出'!$K:$K,7)=G$1)*('2-1 采购订单物料明细表报表导出'!$D:$D=$A5),'2-1 采购订单物料明细表报表导出'!$H:$H,0))</f>
        <v>0</v>
      </c>
      <c r="H5" cm="1">
        <f t="array" ref="H5">SUM(IF((LEFT('2-1 采购订单物料明细表报表导出'!$K:$K,7)=H$1)*('2-1 采购订单物料明细表报表导出'!$D:$D=$A5),'2-1 采购订单物料明细表报表导出'!$H:$H,0))</f>
        <v>0</v>
      </c>
      <c r="I5" cm="1">
        <f t="array" ref="I5">SUM(IF((LEFT('2-1 采购订单物料明细表报表导出'!$K:$K,7)=I$1)*('2-1 采购订单物料明细表报表导出'!$D:$D=$A5),'2-1 采购订单物料明细表报表导出'!$H:$H,0))</f>
        <v>0</v>
      </c>
      <c r="J5" cm="1">
        <f t="array" ref="J5">SUM(IF((LEFT('2-1 采购订单物料明细表报表导出'!$K:$K,7)=J$1)*('2-1 采购订单物料明细表报表导出'!$D:$D=$A5),'2-1 采购订单物料明细表报表导出'!$H:$H,0))</f>
        <v>0</v>
      </c>
      <c r="K5" cm="1">
        <f t="array" ref="K5">SUM(IF((LEFT('2-1 采购订单物料明细表报表导出'!$K:$K,7)=K$1)*('2-1 采购订单物料明细表报表导出'!$D:$D=$A5),'2-1 采购订单物料明细表报表导出'!$H:$H,0))</f>
        <v>0</v>
      </c>
      <c r="L5" cm="1">
        <f t="array" ref="L5">SUM(IF((LEFT('2-1 采购订单物料明细表报表导出'!$K:$K,7)=L$1)*('2-1 采购订单物料明细表报表导出'!$D:$D=$A5),'2-1 采购订单物料明细表报表导出'!$H:$H,0))</f>
        <v>0</v>
      </c>
      <c r="M5" cm="1">
        <f t="array" ref="M5">SUM(IF((LEFT('2-1 采购订单物料明细表报表导出'!$K:$K,7)=M$1)*('2-1 采购订单物料明细表报表导出'!$D:$D=$A5),'2-1 采购订单物料明细表报表导出'!$H:$H,0))</f>
        <v>0</v>
      </c>
      <c r="N5" cm="1">
        <f t="array" ref="N5">SUM(IF((LEFT('2-1 采购订单物料明细表报表导出'!$K:$K,7)=N$1)*('2-1 采购订单物料明细表报表导出'!$D:$D=$A5),'2-1 采购订单物料明细表报表导出'!$H:$H,0))</f>
        <v>0</v>
      </c>
      <c r="O5" cm="1">
        <f t="array" ref="O5">SUM(IF((LEFT('2-1 采购订单物料明细表报表导出'!$K:$K,7)=O$1)*('2-1 采购订单物料明细表报表导出'!$D:$D=$A5),'2-1 采购订单物料明细表报表导出'!$H:$H,0))</f>
        <v>0</v>
      </c>
    </row>
    <row r="6" ht="16.5" spans="1:15">
      <c r="A6" s="17" t="s">
        <v>3443</v>
      </c>
      <c r="B6" s="28" t="s">
        <v>137</v>
      </c>
      <c r="C6" s="29" t="s">
        <v>138</v>
      </c>
      <c r="D6" cm="1">
        <f t="array" ref="D6">SUM(IF((LEFT('2-1 采购订单物料明细表报表导出'!$K:$K,7)=D$1)*('2-1 采购订单物料明细表报表导出'!$D:$D=$A6),'2-1 采购订单物料明细表报表导出'!$H:$H,0))</f>
        <v>0</v>
      </c>
      <c r="E6" cm="1">
        <f t="array" ref="E6">SUM(IF((LEFT('2-1 采购订单物料明细表报表导出'!$K:$K,7)=E$1)*('2-1 采购订单物料明细表报表导出'!$D:$D=$A6),'2-1 采购订单物料明细表报表导出'!$H:$H,0))</f>
        <v>0</v>
      </c>
      <c r="F6" cm="1">
        <f t="array" ref="F6">SUM(IF((LEFT('2-1 采购订单物料明细表报表导出'!$K:$K,7)=F$1)*('2-1 采购订单物料明细表报表导出'!$D:$D=$A6),'2-1 采购订单物料明细表报表导出'!$H:$H,0))</f>
        <v>0</v>
      </c>
      <c r="G6" cm="1">
        <f t="array" ref="G6">SUM(IF((LEFT('2-1 采购订单物料明细表报表导出'!$K:$K,7)=G$1)*('2-1 采购订单物料明细表报表导出'!$D:$D=$A6),'2-1 采购订单物料明细表报表导出'!$H:$H,0))</f>
        <v>0</v>
      </c>
      <c r="H6" cm="1">
        <f t="array" ref="H6">SUM(IF((LEFT('2-1 采购订单物料明细表报表导出'!$K:$K,7)=H$1)*('2-1 采购订单物料明细表报表导出'!$D:$D=$A6),'2-1 采购订单物料明细表报表导出'!$H:$H,0))</f>
        <v>0</v>
      </c>
      <c r="I6" cm="1">
        <f t="array" ref="I6">SUM(IF((LEFT('2-1 采购订单物料明细表报表导出'!$K:$K,7)=I$1)*('2-1 采购订单物料明细表报表导出'!$D:$D=$A6),'2-1 采购订单物料明细表报表导出'!$H:$H,0))</f>
        <v>0</v>
      </c>
      <c r="J6" cm="1">
        <f t="array" ref="J6">SUM(IF((LEFT('2-1 采购订单物料明细表报表导出'!$K:$K,7)=J$1)*('2-1 采购订单物料明细表报表导出'!$D:$D=$A6),'2-1 采购订单物料明细表报表导出'!$H:$H,0))</f>
        <v>0</v>
      </c>
      <c r="K6" cm="1">
        <f t="array" ref="K6">SUM(IF((LEFT('2-1 采购订单物料明细表报表导出'!$K:$K,7)=K$1)*('2-1 采购订单物料明细表报表导出'!$D:$D=$A6),'2-1 采购订单物料明细表报表导出'!$H:$H,0))</f>
        <v>0</v>
      </c>
      <c r="L6" cm="1">
        <f t="array" ref="L6">SUM(IF((LEFT('2-1 采购订单物料明细表报表导出'!$K:$K,7)=L$1)*('2-1 采购订单物料明细表报表导出'!$D:$D=$A6),'2-1 采购订单物料明细表报表导出'!$H:$H,0))</f>
        <v>0</v>
      </c>
      <c r="M6" cm="1">
        <f t="array" ref="M6">SUM(IF((LEFT('2-1 采购订单物料明细表报表导出'!$K:$K,7)=M$1)*('2-1 采购订单物料明细表报表导出'!$D:$D=$A6),'2-1 采购订单物料明细表报表导出'!$H:$H,0))</f>
        <v>0</v>
      </c>
      <c r="N6" cm="1">
        <f t="array" ref="N6">SUM(IF((LEFT('2-1 采购订单物料明细表报表导出'!$K:$K,7)=N$1)*('2-1 采购订单物料明细表报表导出'!$D:$D=$A6),'2-1 采购订单物料明细表报表导出'!$H:$H,0))</f>
        <v>0</v>
      </c>
      <c r="O6" cm="1">
        <f t="array" ref="O6">SUM(IF((LEFT('2-1 采购订单物料明细表报表导出'!$K:$K,7)=O$1)*('2-1 采购订单物料明细表报表导出'!$D:$D=$A6),'2-1 采购订单物料明细表报表导出'!$H:$H,0))</f>
        <v>0</v>
      </c>
    </row>
    <row r="7" ht="16.5" spans="1:15">
      <c r="A7" s="17" t="s">
        <v>3444</v>
      </c>
      <c r="B7" s="28" t="s">
        <v>137</v>
      </c>
      <c r="C7" s="29" t="s">
        <v>138</v>
      </c>
      <c r="D7" cm="1">
        <f t="array" ref="D7">SUM(IF((LEFT('2-1 采购订单物料明细表报表导出'!$K:$K,7)=D$1)*('2-1 采购订单物料明细表报表导出'!$D:$D=$A7),'2-1 采购订单物料明细表报表导出'!$H:$H,0))</f>
        <v>0</v>
      </c>
      <c r="E7" cm="1">
        <f t="array" ref="E7">SUM(IF((LEFT('2-1 采购订单物料明细表报表导出'!$K:$K,7)=E$1)*('2-1 采购订单物料明细表报表导出'!$D:$D=$A7),'2-1 采购订单物料明细表报表导出'!$H:$H,0))</f>
        <v>0</v>
      </c>
      <c r="F7" cm="1">
        <f t="array" ref="F7">SUM(IF((LEFT('2-1 采购订单物料明细表报表导出'!$K:$K,7)=F$1)*('2-1 采购订单物料明细表报表导出'!$D:$D=$A7),'2-1 采购订单物料明细表报表导出'!$H:$H,0))</f>
        <v>0</v>
      </c>
      <c r="G7" cm="1">
        <f t="array" ref="G7">SUM(IF((LEFT('2-1 采购订单物料明细表报表导出'!$K:$K,7)=G$1)*('2-1 采购订单物料明细表报表导出'!$D:$D=$A7),'2-1 采购订单物料明细表报表导出'!$H:$H,0))</f>
        <v>0</v>
      </c>
      <c r="H7" cm="1">
        <f t="array" ref="H7">SUM(IF((LEFT('2-1 采购订单物料明细表报表导出'!$K:$K,7)=H$1)*('2-1 采购订单物料明细表报表导出'!$D:$D=$A7),'2-1 采购订单物料明细表报表导出'!$H:$H,0))</f>
        <v>0</v>
      </c>
      <c r="I7" cm="1">
        <f t="array" ref="I7">SUM(IF((LEFT('2-1 采购订单物料明细表报表导出'!$K:$K,7)=I$1)*('2-1 采购订单物料明细表报表导出'!$D:$D=$A7),'2-1 采购订单物料明细表报表导出'!$H:$H,0))</f>
        <v>0</v>
      </c>
      <c r="J7" cm="1">
        <f t="array" ref="J7">SUM(IF((LEFT('2-1 采购订单物料明细表报表导出'!$K:$K,7)=J$1)*('2-1 采购订单物料明细表报表导出'!$D:$D=$A7),'2-1 采购订单物料明细表报表导出'!$H:$H,0))</f>
        <v>0</v>
      </c>
      <c r="K7" cm="1">
        <f t="array" ref="K7">SUM(IF((LEFT('2-1 采购订单物料明细表报表导出'!$K:$K,7)=K$1)*('2-1 采购订单物料明细表报表导出'!$D:$D=$A7),'2-1 采购订单物料明细表报表导出'!$H:$H,0))</f>
        <v>0</v>
      </c>
      <c r="L7" cm="1">
        <f t="array" ref="L7">SUM(IF((LEFT('2-1 采购订单物料明细表报表导出'!$K:$K,7)=L$1)*('2-1 采购订单物料明细表报表导出'!$D:$D=$A7),'2-1 采购订单物料明细表报表导出'!$H:$H,0))</f>
        <v>0</v>
      </c>
      <c r="M7" cm="1">
        <f t="array" ref="M7">SUM(IF((LEFT('2-1 采购订单物料明细表报表导出'!$K:$K,7)=M$1)*('2-1 采购订单物料明细表报表导出'!$D:$D=$A7),'2-1 采购订单物料明细表报表导出'!$H:$H,0))</f>
        <v>0</v>
      </c>
      <c r="N7" cm="1">
        <f t="array" ref="N7">SUM(IF((LEFT('2-1 采购订单物料明细表报表导出'!$K:$K,7)=N$1)*('2-1 采购订单物料明细表报表导出'!$D:$D=$A7),'2-1 采购订单物料明细表报表导出'!$H:$H,0))</f>
        <v>0</v>
      </c>
      <c r="O7" cm="1">
        <f t="array" ref="O7">SUM(IF((LEFT('2-1 采购订单物料明细表报表导出'!$K:$K,7)=O$1)*('2-1 采购订单物料明细表报表导出'!$D:$D=$A7),'2-1 采购订单物料明细表报表导出'!$H:$H,0))</f>
        <v>0</v>
      </c>
    </row>
    <row r="8" ht="16.5" spans="1:15">
      <c r="A8" s="17" t="s">
        <v>3021</v>
      </c>
      <c r="B8" s="28" t="s">
        <v>137</v>
      </c>
      <c r="C8" s="29" t="s">
        <v>138</v>
      </c>
      <c r="D8" cm="1">
        <f t="array" ref="D8">SUM(IF((LEFT('2-1 采购订单物料明细表报表导出'!$K:$K,7)=D$1)*('2-1 采购订单物料明细表报表导出'!$D:$D=$A8),'2-1 采购订单物料明细表报表导出'!$H:$H,0))</f>
        <v>0</v>
      </c>
      <c r="E8" cm="1">
        <f t="array" ref="E8">SUM(IF((LEFT('2-1 采购订单物料明细表报表导出'!$K:$K,7)=E$1)*('2-1 采购订单物料明细表报表导出'!$D:$D=$A8),'2-1 采购订单物料明细表报表导出'!$H:$H,0))</f>
        <v>0</v>
      </c>
      <c r="F8" cm="1">
        <f t="array" ref="F8">SUM(IF((LEFT('2-1 采购订单物料明细表报表导出'!$K:$K,7)=F$1)*('2-1 采购订单物料明细表报表导出'!$D:$D=$A8),'2-1 采购订单物料明细表报表导出'!$H:$H,0))</f>
        <v>0</v>
      </c>
      <c r="G8" cm="1">
        <f t="array" ref="G8">SUM(IF((LEFT('2-1 采购订单物料明细表报表导出'!$K:$K,7)=G$1)*('2-1 采购订单物料明细表报表导出'!$D:$D=$A8),'2-1 采购订单物料明细表报表导出'!$H:$H,0))</f>
        <v>35.1</v>
      </c>
      <c r="H8" cm="1">
        <f t="array" ref="H8">SUM(IF((LEFT('2-1 采购订单物料明细表报表导出'!$K:$K,7)=H$1)*('2-1 采购订单物料明细表报表导出'!$D:$D=$A8),'2-1 采购订单物料明细表报表导出'!$H:$H,0))</f>
        <v>0</v>
      </c>
      <c r="I8" cm="1">
        <f t="array" ref="I8">SUM(IF((LEFT('2-1 采购订单物料明细表报表导出'!$K:$K,7)=I$1)*('2-1 采购订单物料明细表报表导出'!$D:$D=$A8),'2-1 采购订单物料明细表报表导出'!$H:$H,0))</f>
        <v>0</v>
      </c>
      <c r="J8" cm="1">
        <f t="array" ref="J8">SUM(IF((LEFT('2-1 采购订单物料明细表报表导出'!$K:$K,7)=J$1)*('2-1 采购订单物料明细表报表导出'!$D:$D=$A8),'2-1 采购订单物料明细表报表导出'!$H:$H,0))</f>
        <v>0</v>
      </c>
      <c r="K8" cm="1">
        <f t="array" ref="K8">SUM(IF((LEFT('2-1 采购订单物料明细表报表导出'!$K:$K,7)=K$1)*('2-1 采购订单物料明细表报表导出'!$D:$D=$A8),'2-1 采购订单物料明细表报表导出'!$H:$H,0))</f>
        <v>0</v>
      </c>
      <c r="L8" cm="1">
        <f t="array" ref="L8">SUM(IF((LEFT('2-1 采购订单物料明细表报表导出'!$K:$K,7)=L$1)*('2-1 采购订单物料明细表报表导出'!$D:$D=$A8),'2-1 采购订单物料明细表报表导出'!$H:$H,0))</f>
        <v>0</v>
      </c>
      <c r="M8" cm="1">
        <f t="array" ref="M8">SUM(IF((LEFT('2-1 采购订单物料明细表报表导出'!$K:$K,7)=M$1)*('2-1 采购订单物料明细表报表导出'!$D:$D=$A8),'2-1 采购订单物料明细表报表导出'!$H:$H,0))</f>
        <v>0</v>
      </c>
      <c r="N8" cm="1">
        <f t="array" ref="N8">SUM(IF((LEFT('2-1 采购订单物料明细表报表导出'!$K:$K,7)=N$1)*('2-1 采购订单物料明细表报表导出'!$D:$D=$A8),'2-1 采购订单物料明细表报表导出'!$H:$H,0))</f>
        <v>0</v>
      </c>
      <c r="O8" cm="1">
        <f t="array" ref="O8">SUM(IF((LEFT('2-1 采购订单物料明细表报表导出'!$K:$K,7)=O$1)*('2-1 采购订单物料明细表报表导出'!$D:$D=$A8),'2-1 采购订单物料明细表报表导出'!$H:$H,0))</f>
        <v>0</v>
      </c>
    </row>
    <row r="9" ht="16.5" spans="1:15">
      <c r="A9" s="17" t="s">
        <v>3445</v>
      </c>
      <c r="B9" s="28" t="s">
        <v>137</v>
      </c>
      <c r="C9" s="29" t="s">
        <v>138</v>
      </c>
      <c r="D9" cm="1">
        <f t="array" ref="D9">SUM(IF((LEFT('2-1 采购订单物料明细表报表导出'!$K:$K,7)=D$1)*('2-1 采购订单物料明细表报表导出'!$D:$D=$A9),'2-1 采购订单物料明细表报表导出'!$H:$H,0))</f>
        <v>0</v>
      </c>
      <c r="E9" cm="1">
        <f t="array" ref="E9">SUM(IF((LEFT('2-1 采购订单物料明细表报表导出'!$K:$K,7)=E$1)*('2-1 采购订单物料明细表报表导出'!$D:$D=$A9),'2-1 采购订单物料明细表报表导出'!$H:$H,0))</f>
        <v>0</v>
      </c>
      <c r="F9" cm="1">
        <f t="array" ref="F9">SUM(IF((LEFT('2-1 采购订单物料明细表报表导出'!$K:$K,7)=F$1)*('2-1 采购订单物料明细表报表导出'!$D:$D=$A9),'2-1 采购订单物料明细表报表导出'!$H:$H,0))</f>
        <v>0</v>
      </c>
      <c r="G9" cm="1">
        <f t="array" ref="G9">SUM(IF((LEFT('2-1 采购订单物料明细表报表导出'!$K:$K,7)=G$1)*('2-1 采购订单物料明细表报表导出'!$D:$D=$A9),'2-1 采购订单物料明细表报表导出'!$H:$H,0))</f>
        <v>0</v>
      </c>
      <c r="H9" cm="1">
        <f t="array" ref="H9">SUM(IF((LEFT('2-1 采购订单物料明细表报表导出'!$K:$K,7)=H$1)*('2-1 采购订单物料明细表报表导出'!$D:$D=$A9),'2-1 采购订单物料明细表报表导出'!$H:$H,0))</f>
        <v>0</v>
      </c>
      <c r="I9" cm="1">
        <f t="array" ref="I9">SUM(IF((LEFT('2-1 采购订单物料明细表报表导出'!$K:$K,7)=I$1)*('2-1 采购订单物料明细表报表导出'!$D:$D=$A9),'2-1 采购订单物料明细表报表导出'!$H:$H,0))</f>
        <v>0</v>
      </c>
      <c r="J9" cm="1">
        <f t="array" ref="J9">SUM(IF((LEFT('2-1 采购订单物料明细表报表导出'!$K:$K,7)=J$1)*('2-1 采购订单物料明细表报表导出'!$D:$D=$A9),'2-1 采购订单物料明细表报表导出'!$H:$H,0))</f>
        <v>0</v>
      </c>
      <c r="K9" cm="1">
        <f t="array" ref="K9">SUM(IF((LEFT('2-1 采购订单物料明细表报表导出'!$K:$K,7)=K$1)*('2-1 采购订单物料明细表报表导出'!$D:$D=$A9),'2-1 采购订单物料明细表报表导出'!$H:$H,0))</f>
        <v>0</v>
      </c>
      <c r="L9" cm="1">
        <f t="array" ref="L9">SUM(IF((LEFT('2-1 采购订单物料明细表报表导出'!$K:$K,7)=L$1)*('2-1 采购订单物料明细表报表导出'!$D:$D=$A9),'2-1 采购订单物料明细表报表导出'!$H:$H,0))</f>
        <v>0</v>
      </c>
      <c r="M9" cm="1">
        <f t="array" ref="M9">SUM(IF((LEFT('2-1 采购订单物料明细表报表导出'!$K:$K,7)=M$1)*('2-1 采购订单物料明细表报表导出'!$D:$D=$A9),'2-1 采购订单物料明细表报表导出'!$H:$H,0))</f>
        <v>0</v>
      </c>
      <c r="N9" cm="1">
        <f t="array" ref="N9">SUM(IF((LEFT('2-1 采购订单物料明细表报表导出'!$K:$K,7)=N$1)*('2-1 采购订单物料明细表报表导出'!$D:$D=$A9),'2-1 采购订单物料明细表报表导出'!$H:$H,0))</f>
        <v>0</v>
      </c>
      <c r="O9" cm="1">
        <f t="array" ref="O9">SUM(IF((LEFT('2-1 采购订单物料明细表报表导出'!$K:$K,7)=O$1)*('2-1 采购订单物料明细表报表导出'!$D:$D=$A9),'2-1 采购订单物料明细表报表导出'!$H:$H,0))</f>
        <v>0</v>
      </c>
    </row>
    <row r="10" ht="16.5" spans="1:15">
      <c r="A10" s="17" t="s">
        <v>3446</v>
      </c>
      <c r="B10" s="28" t="s">
        <v>137</v>
      </c>
      <c r="C10" s="29" t="s">
        <v>138</v>
      </c>
      <c r="D10" cm="1">
        <f t="array" ref="D10">SUM(IF((LEFT('2-1 采购订单物料明细表报表导出'!$K:$K,7)=D$1)*('2-1 采购订单物料明细表报表导出'!$D:$D=$A10),'2-1 采购订单物料明细表报表导出'!$H:$H,0))</f>
        <v>0</v>
      </c>
      <c r="E10" cm="1">
        <f t="array" ref="E10">SUM(IF((LEFT('2-1 采购订单物料明细表报表导出'!$K:$K,7)=E$1)*('2-1 采购订单物料明细表报表导出'!$D:$D=$A10),'2-1 采购订单物料明细表报表导出'!$H:$H,0))</f>
        <v>0</v>
      </c>
      <c r="F10" cm="1">
        <f t="array" ref="F10">SUM(IF((LEFT('2-1 采购订单物料明细表报表导出'!$K:$K,7)=F$1)*('2-1 采购订单物料明细表报表导出'!$D:$D=$A10),'2-1 采购订单物料明细表报表导出'!$H:$H,0))</f>
        <v>0</v>
      </c>
      <c r="G10" cm="1">
        <f t="array" ref="G10">SUM(IF((LEFT('2-1 采购订单物料明细表报表导出'!$K:$K,7)=G$1)*('2-1 采购订单物料明细表报表导出'!$D:$D=$A10),'2-1 采购订单物料明细表报表导出'!$H:$H,0))</f>
        <v>0</v>
      </c>
      <c r="H10" cm="1">
        <f t="array" ref="H10">SUM(IF((LEFT('2-1 采购订单物料明细表报表导出'!$K:$K,7)=H$1)*('2-1 采购订单物料明细表报表导出'!$D:$D=$A10),'2-1 采购订单物料明细表报表导出'!$H:$H,0))</f>
        <v>0</v>
      </c>
      <c r="I10" cm="1">
        <f t="array" ref="I10">SUM(IF((LEFT('2-1 采购订单物料明细表报表导出'!$K:$K,7)=I$1)*('2-1 采购订单物料明细表报表导出'!$D:$D=$A10),'2-1 采购订单物料明细表报表导出'!$H:$H,0))</f>
        <v>0</v>
      </c>
      <c r="J10" cm="1">
        <f t="array" ref="J10">SUM(IF((LEFT('2-1 采购订单物料明细表报表导出'!$K:$K,7)=J$1)*('2-1 采购订单物料明细表报表导出'!$D:$D=$A10),'2-1 采购订单物料明细表报表导出'!$H:$H,0))</f>
        <v>0</v>
      </c>
      <c r="K10" cm="1">
        <f t="array" ref="K10">SUM(IF((LEFT('2-1 采购订单物料明细表报表导出'!$K:$K,7)=K$1)*('2-1 采购订单物料明细表报表导出'!$D:$D=$A10),'2-1 采购订单物料明细表报表导出'!$H:$H,0))</f>
        <v>0</v>
      </c>
      <c r="L10" cm="1">
        <f t="array" ref="L10">SUM(IF((LEFT('2-1 采购订单物料明细表报表导出'!$K:$K,7)=L$1)*('2-1 采购订单物料明细表报表导出'!$D:$D=$A10),'2-1 采购订单物料明细表报表导出'!$H:$H,0))</f>
        <v>0</v>
      </c>
      <c r="M10" cm="1">
        <f t="array" ref="M10">SUM(IF((LEFT('2-1 采购订单物料明细表报表导出'!$K:$K,7)=M$1)*('2-1 采购订单物料明细表报表导出'!$D:$D=$A10),'2-1 采购订单物料明细表报表导出'!$H:$H,0))</f>
        <v>0</v>
      </c>
      <c r="N10" cm="1">
        <f t="array" ref="N10">SUM(IF((LEFT('2-1 采购订单物料明细表报表导出'!$K:$K,7)=N$1)*('2-1 采购订单物料明细表报表导出'!$D:$D=$A10),'2-1 采购订单物料明细表报表导出'!$H:$H,0))</f>
        <v>0</v>
      </c>
      <c r="O10" cm="1">
        <f t="array" ref="O10">SUM(IF((LEFT('2-1 采购订单物料明细表报表导出'!$K:$K,7)=O$1)*('2-1 采购订单物料明细表报表导出'!$D:$D=$A10),'2-1 采购订单物料明细表报表导出'!$H:$H,0))</f>
        <v>0</v>
      </c>
    </row>
    <row r="11" ht="16.5" spans="1:15">
      <c r="A11" s="17" t="s">
        <v>3447</v>
      </c>
      <c r="B11" s="28" t="s">
        <v>137</v>
      </c>
      <c r="C11" s="29" t="s">
        <v>138</v>
      </c>
      <c r="D11" cm="1">
        <f t="array" ref="D11">SUM(IF((LEFT('2-1 采购订单物料明细表报表导出'!$K:$K,7)=D$1)*('2-1 采购订单物料明细表报表导出'!$D:$D=$A11),'2-1 采购订单物料明细表报表导出'!$H:$H,0))</f>
        <v>0</v>
      </c>
      <c r="E11" cm="1">
        <f t="array" ref="E11">SUM(IF((LEFT('2-1 采购订单物料明细表报表导出'!$K:$K,7)=E$1)*('2-1 采购订单物料明细表报表导出'!$D:$D=$A11),'2-1 采购订单物料明细表报表导出'!$H:$H,0))</f>
        <v>0</v>
      </c>
      <c r="F11" cm="1">
        <f t="array" ref="F11">SUM(IF((LEFT('2-1 采购订单物料明细表报表导出'!$K:$K,7)=F$1)*('2-1 采购订单物料明细表报表导出'!$D:$D=$A11),'2-1 采购订单物料明细表报表导出'!$H:$H,0))</f>
        <v>0</v>
      </c>
      <c r="G11" cm="1">
        <f t="array" ref="G11">SUM(IF((LEFT('2-1 采购订单物料明细表报表导出'!$K:$K,7)=G$1)*('2-1 采购订单物料明细表报表导出'!$D:$D=$A11),'2-1 采购订单物料明细表报表导出'!$H:$H,0))</f>
        <v>0</v>
      </c>
      <c r="H11" cm="1">
        <f t="array" ref="H11">SUM(IF((LEFT('2-1 采购订单物料明细表报表导出'!$K:$K,7)=H$1)*('2-1 采购订单物料明细表报表导出'!$D:$D=$A11),'2-1 采购订单物料明细表报表导出'!$H:$H,0))</f>
        <v>0</v>
      </c>
      <c r="I11" cm="1">
        <f t="array" ref="I11">SUM(IF((LEFT('2-1 采购订单物料明细表报表导出'!$K:$K,7)=I$1)*('2-1 采购订单物料明细表报表导出'!$D:$D=$A11),'2-1 采购订单物料明细表报表导出'!$H:$H,0))</f>
        <v>0</v>
      </c>
      <c r="J11" cm="1">
        <f t="array" ref="J11">SUM(IF((LEFT('2-1 采购订单物料明细表报表导出'!$K:$K,7)=J$1)*('2-1 采购订单物料明细表报表导出'!$D:$D=$A11),'2-1 采购订单物料明细表报表导出'!$H:$H,0))</f>
        <v>0</v>
      </c>
      <c r="K11" cm="1">
        <f t="array" ref="K11">SUM(IF((LEFT('2-1 采购订单物料明细表报表导出'!$K:$K,7)=K$1)*('2-1 采购订单物料明细表报表导出'!$D:$D=$A11),'2-1 采购订单物料明细表报表导出'!$H:$H,0))</f>
        <v>0</v>
      </c>
      <c r="L11" cm="1">
        <f t="array" ref="L11">SUM(IF((LEFT('2-1 采购订单物料明细表报表导出'!$K:$K,7)=L$1)*('2-1 采购订单物料明细表报表导出'!$D:$D=$A11),'2-1 采购订单物料明细表报表导出'!$H:$H,0))</f>
        <v>0</v>
      </c>
      <c r="M11" cm="1">
        <f t="array" ref="M11">SUM(IF((LEFT('2-1 采购订单物料明细表报表导出'!$K:$K,7)=M$1)*('2-1 采购订单物料明细表报表导出'!$D:$D=$A11),'2-1 采购订单物料明细表报表导出'!$H:$H,0))</f>
        <v>0</v>
      </c>
      <c r="N11" cm="1">
        <f t="array" ref="N11">SUM(IF((LEFT('2-1 采购订单物料明细表报表导出'!$K:$K,7)=N$1)*('2-1 采购订单物料明细表报表导出'!$D:$D=$A11),'2-1 采购订单物料明细表报表导出'!$H:$H,0))</f>
        <v>0</v>
      </c>
      <c r="O11" cm="1">
        <f t="array" ref="O11">SUM(IF((LEFT('2-1 采购订单物料明细表报表导出'!$K:$K,7)=O$1)*('2-1 采购订单物料明细表报表导出'!$D:$D=$A11),'2-1 采购订单物料明细表报表导出'!$H:$H,0))</f>
        <v>0</v>
      </c>
    </row>
    <row r="12" ht="16.5" spans="1:15">
      <c r="A12" s="17" t="s">
        <v>3448</v>
      </c>
      <c r="B12" s="28" t="s">
        <v>137</v>
      </c>
      <c r="C12" s="29" t="s">
        <v>138</v>
      </c>
      <c r="D12" cm="1">
        <f t="array" ref="D12">SUM(IF((LEFT('2-1 采购订单物料明细表报表导出'!$K:$K,7)=D$1)*('2-1 采购订单物料明细表报表导出'!$D:$D=$A12),'2-1 采购订单物料明细表报表导出'!$H:$H,0))</f>
        <v>0</v>
      </c>
      <c r="E12" cm="1">
        <f t="array" ref="E12">SUM(IF((LEFT('2-1 采购订单物料明细表报表导出'!$K:$K,7)=E$1)*('2-1 采购订单物料明细表报表导出'!$D:$D=$A12),'2-1 采购订单物料明细表报表导出'!$H:$H,0))</f>
        <v>0</v>
      </c>
      <c r="F12" cm="1">
        <f t="array" ref="F12">SUM(IF((LEFT('2-1 采购订单物料明细表报表导出'!$K:$K,7)=F$1)*('2-1 采购订单物料明细表报表导出'!$D:$D=$A12),'2-1 采购订单物料明细表报表导出'!$H:$H,0))</f>
        <v>0</v>
      </c>
      <c r="G12" cm="1">
        <f t="array" ref="G12">SUM(IF((LEFT('2-1 采购订单物料明细表报表导出'!$K:$K,7)=G$1)*('2-1 采购订单物料明细表报表导出'!$D:$D=$A12),'2-1 采购订单物料明细表报表导出'!$H:$H,0))</f>
        <v>0</v>
      </c>
      <c r="H12" cm="1">
        <f t="array" ref="H12">SUM(IF((LEFT('2-1 采购订单物料明细表报表导出'!$K:$K,7)=H$1)*('2-1 采购订单物料明细表报表导出'!$D:$D=$A12),'2-1 采购订单物料明细表报表导出'!$H:$H,0))</f>
        <v>0</v>
      </c>
      <c r="I12" cm="1">
        <f t="array" ref="I12">SUM(IF((LEFT('2-1 采购订单物料明细表报表导出'!$K:$K,7)=I$1)*('2-1 采购订单物料明细表报表导出'!$D:$D=$A12),'2-1 采购订单物料明细表报表导出'!$H:$H,0))</f>
        <v>0</v>
      </c>
      <c r="J12" cm="1">
        <f t="array" ref="J12">SUM(IF((LEFT('2-1 采购订单物料明细表报表导出'!$K:$K,7)=J$1)*('2-1 采购订单物料明细表报表导出'!$D:$D=$A12),'2-1 采购订单物料明细表报表导出'!$H:$H,0))</f>
        <v>0</v>
      </c>
      <c r="K12" cm="1">
        <f t="array" ref="K12">SUM(IF((LEFT('2-1 采购订单物料明细表报表导出'!$K:$K,7)=K$1)*('2-1 采购订单物料明细表报表导出'!$D:$D=$A12),'2-1 采购订单物料明细表报表导出'!$H:$H,0))</f>
        <v>0</v>
      </c>
      <c r="L12" cm="1">
        <f t="array" ref="L12">SUM(IF((LEFT('2-1 采购订单物料明细表报表导出'!$K:$K,7)=L$1)*('2-1 采购订单物料明细表报表导出'!$D:$D=$A12),'2-1 采购订单物料明细表报表导出'!$H:$H,0))</f>
        <v>0</v>
      </c>
      <c r="M12" cm="1">
        <f t="array" ref="M12">SUM(IF((LEFT('2-1 采购订单物料明细表报表导出'!$K:$K,7)=M$1)*('2-1 采购订单物料明细表报表导出'!$D:$D=$A12),'2-1 采购订单物料明细表报表导出'!$H:$H,0))</f>
        <v>0</v>
      </c>
      <c r="N12" cm="1">
        <f t="array" ref="N12">SUM(IF((LEFT('2-1 采购订单物料明细表报表导出'!$K:$K,7)=N$1)*('2-1 采购订单物料明细表报表导出'!$D:$D=$A12),'2-1 采购订单物料明细表报表导出'!$H:$H,0))</f>
        <v>0</v>
      </c>
      <c r="O12" cm="1">
        <f t="array" ref="O12">SUM(IF((LEFT('2-1 采购订单物料明细表报表导出'!$K:$K,7)=O$1)*('2-1 采购订单物料明细表报表导出'!$D:$D=$A12),'2-1 采购订单物料明细表报表导出'!$H:$H,0))</f>
        <v>0</v>
      </c>
    </row>
    <row r="13" ht="16.5" spans="1:15">
      <c r="A13" s="17" t="s">
        <v>3449</v>
      </c>
      <c r="B13" s="28" t="s">
        <v>137</v>
      </c>
      <c r="C13" s="29" t="s">
        <v>138</v>
      </c>
      <c r="D13" cm="1">
        <f t="array" ref="D13">SUM(IF((LEFT('2-1 采购订单物料明细表报表导出'!$K:$K,7)=D$1)*('2-1 采购订单物料明细表报表导出'!$D:$D=$A13),'2-1 采购订单物料明细表报表导出'!$H:$H,0))</f>
        <v>0</v>
      </c>
      <c r="E13" cm="1">
        <f t="array" ref="E13">SUM(IF((LEFT('2-1 采购订单物料明细表报表导出'!$K:$K,7)=E$1)*('2-1 采购订单物料明细表报表导出'!$D:$D=$A13),'2-1 采购订单物料明细表报表导出'!$H:$H,0))</f>
        <v>0</v>
      </c>
      <c r="F13" cm="1">
        <f t="array" ref="F13">SUM(IF((LEFT('2-1 采购订单物料明细表报表导出'!$K:$K,7)=F$1)*('2-1 采购订单物料明细表报表导出'!$D:$D=$A13),'2-1 采购订单物料明细表报表导出'!$H:$H,0))</f>
        <v>0</v>
      </c>
      <c r="G13" cm="1">
        <f t="array" ref="G13">SUM(IF((LEFT('2-1 采购订单物料明细表报表导出'!$K:$K,7)=G$1)*('2-1 采购订单物料明细表报表导出'!$D:$D=$A13),'2-1 采购订单物料明细表报表导出'!$H:$H,0))</f>
        <v>0</v>
      </c>
      <c r="H13" cm="1">
        <f t="array" ref="H13">SUM(IF((LEFT('2-1 采购订单物料明细表报表导出'!$K:$K,7)=H$1)*('2-1 采购订单物料明细表报表导出'!$D:$D=$A13),'2-1 采购订单物料明细表报表导出'!$H:$H,0))</f>
        <v>0</v>
      </c>
      <c r="I13" cm="1">
        <f t="array" ref="I13">SUM(IF((LEFT('2-1 采购订单物料明细表报表导出'!$K:$K,7)=I$1)*('2-1 采购订单物料明细表报表导出'!$D:$D=$A13),'2-1 采购订单物料明细表报表导出'!$H:$H,0))</f>
        <v>0</v>
      </c>
      <c r="J13" cm="1">
        <f t="array" ref="J13">SUM(IF((LEFT('2-1 采购订单物料明细表报表导出'!$K:$K,7)=J$1)*('2-1 采购订单物料明细表报表导出'!$D:$D=$A13),'2-1 采购订单物料明细表报表导出'!$H:$H,0))</f>
        <v>0</v>
      </c>
      <c r="K13" cm="1">
        <f t="array" ref="K13">SUM(IF((LEFT('2-1 采购订单物料明细表报表导出'!$K:$K,7)=K$1)*('2-1 采购订单物料明细表报表导出'!$D:$D=$A13),'2-1 采购订单物料明细表报表导出'!$H:$H,0))</f>
        <v>0</v>
      </c>
      <c r="L13" cm="1">
        <f t="array" ref="L13">SUM(IF((LEFT('2-1 采购订单物料明细表报表导出'!$K:$K,7)=L$1)*('2-1 采购订单物料明细表报表导出'!$D:$D=$A13),'2-1 采购订单物料明细表报表导出'!$H:$H,0))</f>
        <v>0</v>
      </c>
      <c r="M13" cm="1">
        <f t="array" ref="M13">SUM(IF((LEFT('2-1 采购订单物料明细表报表导出'!$K:$K,7)=M$1)*('2-1 采购订单物料明细表报表导出'!$D:$D=$A13),'2-1 采购订单物料明细表报表导出'!$H:$H,0))</f>
        <v>0</v>
      </c>
      <c r="N13" cm="1">
        <f t="array" ref="N13">SUM(IF((LEFT('2-1 采购订单物料明细表报表导出'!$K:$K,7)=N$1)*('2-1 采购订单物料明细表报表导出'!$D:$D=$A13),'2-1 采购订单物料明细表报表导出'!$H:$H,0))</f>
        <v>0</v>
      </c>
      <c r="O13" cm="1">
        <f t="array" ref="O13">SUM(IF((LEFT('2-1 采购订单物料明细表报表导出'!$K:$K,7)=O$1)*('2-1 采购订单物料明细表报表导出'!$D:$D=$A13),'2-1 采购订单物料明细表报表导出'!$H:$H,0))</f>
        <v>0</v>
      </c>
    </row>
    <row r="14" ht="16.5" spans="1:15">
      <c r="A14" s="17" t="s">
        <v>3450</v>
      </c>
      <c r="B14" s="28" t="s">
        <v>137</v>
      </c>
      <c r="C14" s="29" t="s">
        <v>138</v>
      </c>
      <c r="D14" cm="1">
        <f t="array" ref="D14">SUM(IF((LEFT('2-1 采购订单物料明细表报表导出'!$K:$K,7)=D$1)*('2-1 采购订单物料明细表报表导出'!$D:$D=$A14),'2-1 采购订单物料明细表报表导出'!$H:$H,0))</f>
        <v>0</v>
      </c>
      <c r="E14" cm="1">
        <f t="array" ref="E14">SUM(IF((LEFT('2-1 采购订单物料明细表报表导出'!$K:$K,7)=E$1)*('2-1 采购订单物料明细表报表导出'!$D:$D=$A14),'2-1 采购订单物料明细表报表导出'!$H:$H,0))</f>
        <v>0</v>
      </c>
      <c r="F14" cm="1">
        <f t="array" ref="F14">SUM(IF((LEFT('2-1 采购订单物料明细表报表导出'!$K:$K,7)=F$1)*('2-1 采购订单物料明细表报表导出'!$D:$D=$A14),'2-1 采购订单物料明细表报表导出'!$H:$H,0))</f>
        <v>0</v>
      </c>
      <c r="G14" cm="1">
        <f t="array" ref="G14">SUM(IF((LEFT('2-1 采购订单物料明细表报表导出'!$K:$K,7)=G$1)*('2-1 采购订单物料明细表报表导出'!$D:$D=$A14),'2-1 采购订单物料明细表报表导出'!$H:$H,0))</f>
        <v>0</v>
      </c>
      <c r="H14" cm="1">
        <f t="array" ref="H14">SUM(IF((LEFT('2-1 采购订单物料明细表报表导出'!$K:$K,7)=H$1)*('2-1 采购订单物料明细表报表导出'!$D:$D=$A14),'2-1 采购订单物料明细表报表导出'!$H:$H,0))</f>
        <v>0</v>
      </c>
      <c r="I14" cm="1">
        <f t="array" ref="I14">SUM(IF((LEFT('2-1 采购订单物料明细表报表导出'!$K:$K,7)=I$1)*('2-1 采购订单物料明细表报表导出'!$D:$D=$A14),'2-1 采购订单物料明细表报表导出'!$H:$H,0))</f>
        <v>0</v>
      </c>
      <c r="J14" cm="1">
        <f t="array" ref="J14">SUM(IF((LEFT('2-1 采购订单物料明细表报表导出'!$K:$K,7)=J$1)*('2-1 采购订单物料明细表报表导出'!$D:$D=$A14),'2-1 采购订单物料明细表报表导出'!$H:$H,0))</f>
        <v>0</v>
      </c>
      <c r="K14" cm="1">
        <f t="array" ref="K14">SUM(IF((LEFT('2-1 采购订单物料明细表报表导出'!$K:$K,7)=K$1)*('2-1 采购订单物料明细表报表导出'!$D:$D=$A14),'2-1 采购订单物料明细表报表导出'!$H:$H,0))</f>
        <v>0</v>
      </c>
      <c r="L14" cm="1">
        <f t="array" ref="L14">SUM(IF((LEFT('2-1 采购订单物料明细表报表导出'!$K:$K,7)=L$1)*('2-1 采购订单物料明细表报表导出'!$D:$D=$A14),'2-1 采购订单物料明细表报表导出'!$H:$H,0))</f>
        <v>0</v>
      </c>
      <c r="M14" cm="1">
        <f t="array" ref="M14">SUM(IF((LEFT('2-1 采购订单物料明细表报表导出'!$K:$K,7)=M$1)*('2-1 采购订单物料明细表报表导出'!$D:$D=$A14),'2-1 采购订单物料明细表报表导出'!$H:$H,0))</f>
        <v>0</v>
      </c>
      <c r="N14" cm="1">
        <f t="array" ref="N14">SUM(IF((LEFT('2-1 采购订单物料明细表报表导出'!$K:$K,7)=N$1)*('2-1 采购订单物料明细表报表导出'!$D:$D=$A14),'2-1 采购订单物料明细表报表导出'!$H:$H,0))</f>
        <v>0</v>
      </c>
      <c r="O14" cm="1">
        <f t="array" ref="O14">SUM(IF((LEFT('2-1 采购订单物料明细表报表导出'!$K:$K,7)=O$1)*('2-1 采购订单物料明细表报表导出'!$D:$D=$A14),'2-1 采购订单物料明细表报表导出'!$H:$H,0))</f>
        <v>0</v>
      </c>
    </row>
    <row r="15" ht="16.5" spans="1:15">
      <c r="A15" s="17" t="s">
        <v>3451</v>
      </c>
      <c r="B15" s="28" t="s">
        <v>137</v>
      </c>
      <c r="C15" s="29" t="s">
        <v>138</v>
      </c>
      <c r="D15" cm="1">
        <f t="array" ref="D15">SUM(IF((LEFT('2-1 采购订单物料明细表报表导出'!$K:$K,7)=D$1)*('2-1 采购订单物料明细表报表导出'!$D:$D=$A15),'2-1 采购订单物料明细表报表导出'!$H:$H,0))</f>
        <v>0</v>
      </c>
      <c r="E15" cm="1">
        <f t="array" ref="E15">SUM(IF((LEFT('2-1 采购订单物料明细表报表导出'!$K:$K,7)=E$1)*('2-1 采购订单物料明细表报表导出'!$D:$D=$A15),'2-1 采购订单物料明细表报表导出'!$H:$H,0))</f>
        <v>0</v>
      </c>
      <c r="F15" cm="1">
        <f t="array" ref="F15">SUM(IF((LEFT('2-1 采购订单物料明细表报表导出'!$K:$K,7)=F$1)*('2-1 采购订单物料明细表报表导出'!$D:$D=$A15),'2-1 采购订单物料明细表报表导出'!$H:$H,0))</f>
        <v>0</v>
      </c>
      <c r="G15" cm="1">
        <f t="array" ref="G15">SUM(IF((LEFT('2-1 采购订单物料明细表报表导出'!$K:$K,7)=G$1)*('2-1 采购订单物料明细表报表导出'!$D:$D=$A15),'2-1 采购订单物料明细表报表导出'!$H:$H,0))</f>
        <v>0</v>
      </c>
      <c r="H15" cm="1">
        <f t="array" ref="H15">SUM(IF((LEFT('2-1 采购订单物料明细表报表导出'!$K:$K,7)=H$1)*('2-1 采购订单物料明细表报表导出'!$D:$D=$A15),'2-1 采购订单物料明细表报表导出'!$H:$H,0))</f>
        <v>0</v>
      </c>
      <c r="I15" cm="1">
        <f t="array" ref="I15">SUM(IF((LEFT('2-1 采购订单物料明细表报表导出'!$K:$K,7)=I$1)*('2-1 采购订单物料明细表报表导出'!$D:$D=$A15),'2-1 采购订单物料明细表报表导出'!$H:$H,0))</f>
        <v>0</v>
      </c>
      <c r="J15" cm="1">
        <f t="array" ref="J15">SUM(IF((LEFT('2-1 采购订单物料明细表报表导出'!$K:$K,7)=J$1)*('2-1 采购订单物料明细表报表导出'!$D:$D=$A15),'2-1 采购订单物料明细表报表导出'!$H:$H,0))</f>
        <v>0</v>
      </c>
      <c r="K15" cm="1">
        <f t="array" ref="K15">SUM(IF((LEFT('2-1 采购订单物料明细表报表导出'!$K:$K,7)=K$1)*('2-1 采购订单物料明细表报表导出'!$D:$D=$A15),'2-1 采购订单物料明细表报表导出'!$H:$H,0))</f>
        <v>0</v>
      </c>
      <c r="L15" cm="1">
        <f t="array" ref="L15">SUM(IF((LEFT('2-1 采购订单物料明细表报表导出'!$K:$K,7)=L$1)*('2-1 采购订单物料明细表报表导出'!$D:$D=$A15),'2-1 采购订单物料明细表报表导出'!$H:$H,0))</f>
        <v>0</v>
      </c>
      <c r="M15" cm="1">
        <f t="array" ref="M15">SUM(IF((LEFT('2-1 采购订单物料明细表报表导出'!$K:$K,7)=M$1)*('2-1 采购订单物料明细表报表导出'!$D:$D=$A15),'2-1 采购订单物料明细表报表导出'!$H:$H,0))</f>
        <v>0</v>
      </c>
      <c r="N15" cm="1">
        <f t="array" ref="N15">SUM(IF((LEFT('2-1 采购订单物料明细表报表导出'!$K:$K,7)=N$1)*('2-1 采购订单物料明细表报表导出'!$D:$D=$A15),'2-1 采购订单物料明细表报表导出'!$H:$H,0))</f>
        <v>0</v>
      </c>
      <c r="O15" cm="1">
        <f t="array" ref="O15">SUM(IF((LEFT('2-1 采购订单物料明细表报表导出'!$K:$K,7)=O$1)*('2-1 采购订单物料明细表报表导出'!$D:$D=$A15),'2-1 采购订单物料明细表报表导出'!$H:$H,0))</f>
        <v>0</v>
      </c>
    </row>
    <row r="16" ht="33" spans="1:15">
      <c r="A16" s="17" t="s">
        <v>3452</v>
      </c>
      <c r="B16" s="28" t="s">
        <v>2310</v>
      </c>
      <c r="C16" s="29" t="s">
        <v>2311</v>
      </c>
      <c r="D16" cm="1">
        <f t="array" ref="D16">SUM(IF((LEFT('2-1 采购订单物料明细表报表导出'!$K:$K,7)=D$1)*('2-1 采购订单物料明细表报表导出'!$D:$D=$A16),'2-1 采购订单物料明细表报表导出'!$H:$H,0))</f>
        <v>0</v>
      </c>
      <c r="E16" cm="1">
        <f t="array" ref="E16">SUM(IF((LEFT('2-1 采购订单物料明细表报表导出'!$K:$K,7)=E$1)*('2-1 采购订单物料明细表报表导出'!$D:$D=$A16),'2-1 采购订单物料明细表报表导出'!$H:$H,0))</f>
        <v>0</v>
      </c>
      <c r="F16" cm="1">
        <f t="array" ref="F16">SUM(IF((LEFT('2-1 采购订单物料明细表报表导出'!$K:$K,7)=F$1)*('2-1 采购订单物料明细表报表导出'!$D:$D=$A16),'2-1 采购订单物料明细表报表导出'!$H:$H,0))</f>
        <v>0</v>
      </c>
      <c r="G16" cm="1">
        <f t="array" ref="G16">SUM(IF((LEFT('2-1 采购订单物料明细表报表导出'!$K:$K,7)=G$1)*('2-1 采购订单物料明细表报表导出'!$D:$D=$A16),'2-1 采购订单物料明细表报表导出'!$H:$H,0))</f>
        <v>0</v>
      </c>
      <c r="H16" cm="1">
        <f t="array" ref="H16">SUM(IF((LEFT('2-1 采购订单物料明细表报表导出'!$K:$K,7)=H$1)*('2-1 采购订单物料明细表报表导出'!$D:$D=$A16),'2-1 采购订单物料明细表报表导出'!$H:$H,0))</f>
        <v>0</v>
      </c>
      <c r="I16" cm="1">
        <f t="array" ref="I16">SUM(IF((LEFT('2-1 采购订单物料明细表报表导出'!$K:$K,7)=I$1)*('2-1 采购订单物料明细表报表导出'!$D:$D=$A16),'2-1 采购订单物料明细表报表导出'!$H:$H,0))</f>
        <v>0</v>
      </c>
      <c r="J16" cm="1">
        <f t="array" ref="J16">SUM(IF((LEFT('2-1 采购订单物料明细表报表导出'!$K:$K,7)=J$1)*('2-1 采购订单物料明细表报表导出'!$D:$D=$A16),'2-1 采购订单物料明细表报表导出'!$H:$H,0))</f>
        <v>0</v>
      </c>
      <c r="K16" cm="1">
        <f t="array" ref="K16">SUM(IF((LEFT('2-1 采购订单物料明细表报表导出'!$K:$K,7)=K$1)*('2-1 采购订单物料明细表报表导出'!$D:$D=$A16),'2-1 采购订单物料明细表报表导出'!$H:$H,0))</f>
        <v>0</v>
      </c>
      <c r="L16" cm="1">
        <f t="array" ref="L16">SUM(IF((LEFT('2-1 采购订单物料明细表报表导出'!$K:$K,7)=L$1)*('2-1 采购订单物料明细表报表导出'!$D:$D=$A16),'2-1 采购订单物料明细表报表导出'!$H:$H,0))</f>
        <v>0</v>
      </c>
      <c r="M16" cm="1">
        <f t="array" ref="M16">SUM(IF((LEFT('2-1 采购订单物料明细表报表导出'!$K:$K,7)=M$1)*('2-1 采购订单物料明细表报表导出'!$D:$D=$A16),'2-1 采购订单物料明细表报表导出'!$H:$H,0))</f>
        <v>0</v>
      </c>
      <c r="N16" cm="1">
        <f t="array" ref="N16">SUM(IF((LEFT('2-1 采购订单物料明细表报表导出'!$K:$K,7)=N$1)*('2-1 采购订单物料明细表报表导出'!$D:$D=$A16),'2-1 采购订单物料明细表报表导出'!$H:$H,0))</f>
        <v>0</v>
      </c>
      <c r="O16" cm="1">
        <f t="array" ref="O16">SUM(IF((LEFT('2-1 采购订单物料明细表报表导出'!$K:$K,7)=O$1)*('2-1 采购订单物料明细表报表导出'!$D:$D=$A16),'2-1 采购订单物料明细表报表导出'!$H:$H,0))</f>
        <v>0</v>
      </c>
    </row>
    <row r="17" ht="33" spans="1:15">
      <c r="A17" s="17" t="s">
        <v>3453</v>
      </c>
      <c r="B17" s="28" t="s">
        <v>2310</v>
      </c>
      <c r="C17" s="29" t="s">
        <v>2311</v>
      </c>
      <c r="D17" cm="1">
        <f t="array" ref="D17">SUM(IF((LEFT('2-1 采购订单物料明细表报表导出'!$K:$K,7)=D$1)*('2-1 采购订单物料明细表报表导出'!$D:$D=$A17),'2-1 采购订单物料明细表报表导出'!$H:$H,0))</f>
        <v>0</v>
      </c>
      <c r="E17" cm="1">
        <f t="array" ref="E17">SUM(IF((LEFT('2-1 采购订单物料明细表报表导出'!$K:$K,7)=E$1)*('2-1 采购订单物料明细表报表导出'!$D:$D=$A17),'2-1 采购订单物料明细表报表导出'!$H:$H,0))</f>
        <v>0</v>
      </c>
      <c r="F17" cm="1">
        <f t="array" ref="F17">SUM(IF((LEFT('2-1 采购订单物料明细表报表导出'!$K:$K,7)=F$1)*('2-1 采购订单物料明细表报表导出'!$D:$D=$A17),'2-1 采购订单物料明细表报表导出'!$H:$H,0))</f>
        <v>0</v>
      </c>
      <c r="G17" cm="1">
        <f t="array" ref="G17">SUM(IF((LEFT('2-1 采购订单物料明细表报表导出'!$K:$K,7)=G$1)*('2-1 采购订单物料明细表报表导出'!$D:$D=$A17),'2-1 采购订单物料明细表报表导出'!$H:$H,0))</f>
        <v>0</v>
      </c>
      <c r="H17" cm="1">
        <f t="array" ref="H17">SUM(IF((LEFT('2-1 采购订单物料明细表报表导出'!$K:$K,7)=H$1)*('2-1 采购订单物料明细表报表导出'!$D:$D=$A17),'2-1 采购订单物料明细表报表导出'!$H:$H,0))</f>
        <v>0</v>
      </c>
      <c r="I17" cm="1">
        <f t="array" ref="I17">SUM(IF((LEFT('2-1 采购订单物料明细表报表导出'!$K:$K,7)=I$1)*('2-1 采购订单物料明细表报表导出'!$D:$D=$A17),'2-1 采购订单物料明细表报表导出'!$H:$H,0))</f>
        <v>0</v>
      </c>
      <c r="J17" cm="1">
        <f t="array" ref="J17">SUM(IF((LEFT('2-1 采购订单物料明细表报表导出'!$K:$K,7)=J$1)*('2-1 采购订单物料明细表报表导出'!$D:$D=$A17),'2-1 采购订单物料明细表报表导出'!$H:$H,0))</f>
        <v>0</v>
      </c>
      <c r="K17" cm="1">
        <f t="array" ref="K17">SUM(IF((LEFT('2-1 采购订单物料明细表报表导出'!$K:$K,7)=K$1)*('2-1 采购订单物料明细表报表导出'!$D:$D=$A17),'2-1 采购订单物料明细表报表导出'!$H:$H,0))</f>
        <v>0</v>
      </c>
      <c r="L17" cm="1">
        <f t="array" ref="L17">SUM(IF((LEFT('2-1 采购订单物料明细表报表导出'!$K:$K,7)=L$1)*('2-1 采购订单物料明细表报表导出'!$D:$D=$A17),'2-1 采购订单物料明细表报表导出'!$H:$H,0))</f>
        <v>0</v>
      </c>
      <c r="M17" cm="1">
        <f t="array" ref="M17">SUM(IF((LEFT('2-1 采购订单物料明细表报表导出'!$K:$K,7)=M$1)*('2-1 采购订单物料明细表报表导出'!$D:$D=$A17),'2-1 采购订单物料明细表报表导出'!$H:$H,0))</f>
        <v>0</v>
      </c>
      <c r="N17" cm="1">
        <f t="array" ref="N17">SUM(IF((LEFT('2-1 采购订单物料明细表报表导出'!$K:$K,7)=N$1)*('2-1 采购订单物料明细表报表导出'!$D:$D=$A17),'2-1 采购订单物料明细表报表导出'!$H:$H,0))</f>
        <v>0</v>
      </c>
      <c r="O17" cm="1">
        <f t="array" ref="O17">SUM(IF((LEFT('2-1 采购订单物料明细表报表导出'!$K:$K,7)=O$1)*('2-1 采购订单物料明细表报表导出'!$D:$D=$A17),'2-1 采购订单物料明细表报表导出'!$H:$H,0))</f>
        <v>0</v>
      </c>
    </row>
    <row r="18" ht="33" spans="1:15">
      <c r="A18" s="17" t="s">
        <v>3454</v>
      </c>
      <c r="B18" s="28" t="s">
        <v>2310</v>
      </c>
      <c r="C18" s="29" t="s">
        <v>2311</v>
      </c>
      <c r="D18" cm="1">
        <f t="array" ref="D18">SUM(IF((LEFT('2-1 采购订单物料明细表报表导出'!$K:$K,7)=D$1)*('2-1 采购订单物料明细表报表导出'!$D:$D=$A18),'2-1 采购订单物料明细表报表导出'!$H:$H,0))</f>
        <v>0</v>
      </c>
      <c r="E18" cm="1">
        <f t="array" ref="E18">SUM(IF((LEFT('2-1 采购订单物料明细表报表导出'!$K:$K,7)=E$1)*('2-1 采购订单物料明细表报表导出'!$D:$D=$A18),'2-1 采购订单物料明细表报表导出'!$H:$H,0))</f>
        <v>0</v>
      </c>
      <c r="F18" cm="1">
        <f t="array" ref="F18">SUM(IF((LEFT('2-1 采购订单物料明细表报表导出'!$K:$K,7)=F$1)*('2-1 采购订单物料明细表报表导出'!$D:$D=$A18),'2-1 采购订单物料明细表报表导出'!$H:$H,0))</f>
        <v>0</v>
      </c>
      <c r="G18" cm="1">
        <f t="array" ref="G18">SUM(IF((LEFT('2-1 采购订单物料明细表报表导出'!$K:$K,7)=G$1)*('2-1 采购订单物料明细表报表导出'!$D:$D=$A18),'2-1 采购订单物料明细表报表导出'!$H:$H,0))</f>
        <v>0</v>
      </c>
      <c r="H18" cm="1">
        <f t="array" ref="H18">SUM(IF((LEFT('2-1 采购订单物料明细表报表导出'!$K:$K,7)=H$1)*('2-1 采购订单物料明细表报表导出'!$D:$D=$A18),'2-1 采购订单物料明细表报表导出'!$H:$H,0))</f>
        <v>0</v>
      </c>
      <c r="I18" cm="1">
        <f t="array" ref="I18">SUM(IF((LEFT('2-1 采购订单物料明细表报表导出'!$K:$K,7)=I$1)*('2-1 采购订单物料明细表报表导出'!$D:$D=$A18),'2-1 采购订单物料明细表报表导出'!$H:$H,0))</f>
        <v>0</v>
      </c>
      <c r="J18" cm="1">
        <f t="array" ref="J18">SUM(IF((LEFT('2-1 采购订单物料明细表报表导出'!$K:$K,7)=J$1)*('2-1 采购订单物料明细表报表导出'!$D:$D=$A18),'2-1 采购订单物料明细表报表导出'!$H:$H,0))</f>
        <v>0</v>
      </c>
      <c r="K18" cm="1">
        <f t="array" ref="K18">SUM(IF((LEFT('2-1 采购订单物料明细表报表导出'!$K:$K,7)=K$1)*('2-1 采购订单物料明细表报表导出'!$D:$D=$A18),'2-1 采购订单物料明细表报表导出'!$H:$H,0))</f>
        <v>0</v>
      </c>
      <c r="L18" cm="1">
        <f t="array" ref="L18">SUM(IF((LEFT('2-1 采购订单物料明细表报表导出'!$K:$K,7)=L$1)*('2-1 采购订单物料明细表报表导出'!$D:$D=$A18),'2-1 采购订单物料明细表报表导出'!$H:$H,0))</f>
        <v>0</v>
      </c>
      <c r="M18" cm="1">
        <f t="array" ref="M18">SUM(IF((LEFT('2-1 采购订单物料明细表报表导出'!$K:$K,7)=M$1)*('2-1 采购订单物料明细表报表导出'!$D:$D=$A18),'2-1 采购订单物料明细表报表导出'!$H:$H,0))</f>
        <v>0</v>
      </c>
      <c r="N18" cm="1">
        <f t="array" ref="N18">SUM(IF((LEFT('2-1 采购订单物料明细表报表导出'!$K:$K,7)=N$1)*('2-1 采购订单物料明细表报表导出'!$D:$D=$A18),'2-1 采购订单物料明细表报表导出'!$H:$H,0))</f>
        <v>0</v>
      </c>
      <c r="O18" cm="1">
        <f t="array" ref="O18">SUM(IF((LEFT('2-1 采购订单物料明细表报表导出'!$K:$K,7)=O$1)*('2-1 采购订单物料明细表报表导出'!$D:$D=$A18),'2-1 采购订单物料明细表报表导出'!$H:$H,0))</f>
        <v>0</v>
      </c>
    </row>
    <row r="19" ht="33" spans="1:15">
      <c r="A19" s="17" t="s">
        <v>3455</v>
      </c>
      <c r="B19" s="28" t="s">
        <v>2310</v>
      </c>
      <c r="C19" s="29" t="s">
        <v>2311</v>
      </c>
      <c r="D19" cm="1">
        <f t="array" ref="D19">SUM(IF((LEFT('2-1 采购订单物料明细表报表导出'!$K:$K,7)=D$1)*('2-1 采购订单物料明细表报表导出'!$D:$D=$A19),'2-1 采购订单物料明细表报表导出'!$H:$H,0))</f>
        <v>0</v>
      </c>
      <c r="E19" cm="1">
        <f t="array" ref="E19">SUM(IF((LEFT('2-1 采购订单物料明细表报表导出'!$K:$K,7)=E$1)*('2-1 采购订单物料明细表报表导出'!$D:$D=$A19),'2-1 采购订单物料明细表报表导出'!$H:$H,0))</f>
        <v>0</v>
      </c>
      <c r="F19" cm="1">
        <f t="array" ref="F19">SUM(IF((LEFT('2-1 采购订单物料明细表报表导出'!$K:$K,7)=F$1)*('2-1 采购订单物料明细表报表导出'!$D:$D=$A19),'2-1 采购订单物料明细表报表导出'!$H:$H,0))</f>
        <v>0</v>
      </c>
      <c r="G19" cm="1">
        <f t="array" ref="G19">SUM(IF((LEFT('2-1 采购订单物料明细表报表导出'!$K:$K,7)=G$1)*('2-1 采购订单物料明细表报表导出'!$D:$D=$A19),'2-1 采购订单物料明细表报表导出'!$H:$H,0))</f>
        <v>0</v>
      </c>
      <c r="H19" cm="1">
        <f t="array" ref="H19">SUM(IF((LEFT('2-1 采购订单物料明细表报表导出'!$K:$K,7)=H$1)*('2-1 采购订单物料明细表报表导出'!$D:$D=$A19),'2-1 采购订单物料明细表报表导出'!$H:$H,0))</f>
        <v>0</v>
      </c>
      <c r="I19" cm="1">
        <f t="array" ref="I19">SUM(IF((LEFT('2-1 采购订单物料明细表报表导出'!$K:$K,7)=I$1)*('2-1 采购订单物料明细表报表导出'!$D:$D=$A19),'2-1 采购订单物料明细表报表导出'!$H:$H,0))</f>
        <v>0</v>
      </c>
      <c r="J19" cm="1">
        <f t="array" ref="J19">SUM(IF((LEFT('2-1 采购订单物料明细表报表导出'!$K:$K,7)=J$1)*('2-1 采购订单物料明细表报表导出'!$D:$D=$A19),'2-1 采购订单物料明细表报表导出'!$H:$H,0))</f>
        <v>0</v>
      </c>
      <c r="K19" cm="1">
        <f t="array" ref="K19">SUM(IF((LEFT('2-1 采购订单物料明细表报表导出'!$K:$K,7)=K$1)*('2-1 采购订单物料明细表报表导出'!$D:$D=$A19),'2-1 采购订单物料明细表报表导出'!$H:$H,0))</f>
        <v>0</v>
      </c>
      <c r="L19" cm="1">
        <f t="array" ref="L19">SUM(IF((LEFT('2-1 采购订单物料明细表报表导出'!$K:$K,7)=L$1)*('2-1 采购订单物料明细表报表导出'!$D:$D=$A19),'2-1 采购订单物料明细表报表导出'!$H:$H,0))</f>
        <v>0</v>
      </c>
      <c r="M19" cm="1">
        <f t="array" ref="M19">SUM(IF((LEFT('2-1 采购订单物料明细表报表导出'!$K:$K,7)=M$1)*('2-1 采购订单物料明细表报表导出'!$D:$D=$A19),'2-1 采购订单物料明细表报表导出'!$H:$H,0))</f>
        <v>0</v>
      </c>
      <c r="N19" cm="1">
        <f t="array" ref="N19">SUM(IF((LEFT('2-1 采购订单物料明细表报表导出'!$K:$K,7)=N$1)*('2-1 采购订单物料明细表报表导出'!$D:$D=$A19),'2-1 采购订单物料明细表报表导出'!$H:$H,0))</f>
        <v>0</v>
      </c>
      <c r="O19" cm="1">
        <f t="array" ref="O19">SUM(IF((LEFT('2-1 采购订单物料明细表报表导出'!$K:$K,7)=O$1)*('2-1 采购订单物料明细表报表导出'!$D:$D=$A19),'2-1 采购订单物料明细表报表导出'!$H:$H,0))</f>
        <v>0</v>
      </c>
    </row>
    <row r="20" ht="33" spans="1:15">
      <c r="A20" s="17" t="s">
        <v>3074</v>
      </c>
      <c r="B20" s="28" t="s">
        <v>2310</v>
      </c>
      <c r="C20" s="29" t="s">
        <v>2311</v>
      </c>
      <c r="D20" cm="1">
        <f t="array" ref="D20">SUM(IF((LEFT('2-1 采购订单物料明细表报表导出'!$K:$K,7)=D$1)*('2-1 采购订单物料明细表报表导出'!$D:$D=$A20),'2-1 采购订单物料明细表报表导出'!$H:$H,0))</f>
        <v>0</v>
      </c>
      <c r="E20" cm="1">
        <f t="array" ref="E20">SUM(IF((LEFT('2-1 采购订单物料明细表报表导出'!$K:$K,7)=E$1)*('2-1 采购订单物料明细表报表导出'!$D:$D=$A20),'2-1 采购订单物料明细表报表导出'!$H:$H,0))</f>
        <v>0</v>
      </c>
      <c r="F20" cm="1">
        <f t="array" ref="F20">SUM(IF((LEFT('2-1 采购订单物料明细表报表导出'!$K:$K,7)=F$1)*('2-1 采购订单物料明细表报表导出'!$D:$D=$A20),'2-1 采购订单物料明细表报表导出'!$H:$H,0))</f>
        <v>287.56</v>
      </c>
      <c r="G20" cm="1">
        <f t="array" ref="G20">SUM(IF((LEFT('2-1 采购订单物料明细表报表导出'!$K:$K,7)=G$1)*('2-1 采购订单物料明细表报表导出'!$D:$D=$A20),'2-1 采购订单物料明细表报表导出'!$H:$H,0))</f>
        <v>0</v>
      </c>
      <c r="H20" cm="1">
        <f t="array" ref="H20">SUM(IF((LEFT('2-1 采购订单物料明细表报表导出'!$K:$K,7)=H$1)*('2-1 采购订单物料明细表报表导出'!$D:$D=$A20),'2-1 采购订单物料明细表报表导出'!$H:$H,0))</f>
        <v>0</v>
      </c>
      <c r="I20" cm="1">
        <f t="array" ref="I20">SUM(IF((LEFT('2-1 采购订单物料明细表报表导出'!$K:$K,7)=I$1)*('2-1 采购订单物料明细表报表导出'!$D:$D=$A20),'2-1 采购订单物料明细表报表导出'!$H:$H,0))</f>
        <v>0</v>
      </c>
      <c r="J20" cm="1">
        <f t="array" ref="J20">SUM(IF((LEFT('2-1 采购订单物料明细表报表导出'!$K:$K,7)=J$1)*('2-1 采购订单物料明细表报表导出'!$D:$D=$A20),'2-1 采购订单物料明细表报表导出'!$H:$H,0))</f>
        <v>0</v>
      </c>
      <c r="K20" cm="1">
        <f t="array" ref="K20">SUM(IF((LEFT('2-1 采购订单物料明细表报表导出'!$K:$K,7)=K$1)*('2-1 采购订单物料明细表报表导出'!$D:$D=$A20),'2-1 采购订单物料明细表报表导出'!$H:$H,0))</f>
        <v>0</v>
      </c>
      <c r="L20" cm="1">
        <f t="array" ref="L20">SUM(IF((LEFT('2-1 采购订单物料明细表报表导出'!$K:$K,7)=L$1)*('2-1 采购订单物料明细表报表导出'!$D:$D=$A20),'2-1 采购订单物料明细表报表导出'!$H:$H,0))</f>
        <v>0</v>
      </c>
      <c r="M20" cm="1">
        <f t="array" ref="M20">SUM(IF((LEFT('2-1 采购订单物料明细表报表导出'!$K:$K,7)=M$1)*('2-1 采购订单物料明细表报表导出'!$D:$D=$A20),'2-1 采购订单物料明细表报表导出'!$H:$H,0))</f>
        <v>0</v>
      </c>
      <c r="N20" cm="1">
        <f t="array" ref="N20">SUM(IF((LEFT('2-1 采购订单物料明细表报表导出'!$K:$K,7)=N$1)*('2-1 采购订单物料明细表报表导出'!$D:$D=$A20),'2-1 采购订单物料明细表报表导出'!$H:$H,0))</f>
        <v>0</v>
      </c>
      <c r="O20" cm="1">
        <f t="array" ref="O20">SUM(IF((LEFT('2-1 采购订单物料明细表报表导出'!$K:$K,7)=O$1)*('2-1 采购订单物料明细表报表导出'!$D:$D=$A20),'2-1 采购订单物料明细表报表导出'!$H:$H,0))</f>
        <v>0</v>
      </c>
    </row>
    <row r="21" ht="33" spans="1:15">
      <c r="A21" s="17" t="s">
        <v>3456</v>
      </c>
      <c r="B21" s="28" t="s">
        <v>2310</v>
      </c>
      <c r="C21" s="29" t="s">
        <v>2311</v>
      </c>
      <c r="D21" cm="1">
        <f t="array" ref="D21">SUM(IF((LEFT('2-1 采购订单物料明细表报表导出'!$K:$K,7)=D$1)*('2-1 采购订单物料明细表报表导出'!$D:$D=$A21),'2-1 采购订单物料明细表报表导出'!$H:$H,0))</f>
        <v>0</v>
      </c>
      <c r="E21" cm="1">
        <f t="array" ref="E21">SUM(IF((LEFT('2-1 采购订单物料明细表报表导出'!$K:$K,7)=E$1)*('2-1 采购订单物料明细表报表导出'!$D:$D=$A21),'2-1 采购订单物料明细表报表导出'!$H:$H,0))</f>
        <v>0</v>
      </c>
      <c r="F21" cm="1">
        <f t="array" ref="F21">SUM(IF((LEFT('2-1 采购订单物料明细表报表导出'!$K:$K,7)=F$1)*('2-1 采购订单物料明细表报表导出'!$D:$D=$A21),'2-1 采购订单物料明细表报表导出'!$H:$H,0))</f>
        <v>0</v>
      </c>
      <c r="G21" cm="1">
        <f t="array" ref="G21">SUM(IF((LEFT('2-1 采购订单物料明细表报表导出'!$K:$K,7)=G$1)*('2-1 采购订单物料明细表报表导出'!$D:$D=$A21),'2-1 采购订单物料明细表报表导出'!$H:$H,0))</f>
        <v>0</v>
      </c>
      <c r="H21" cm="1">
        <f t="array" ref="H21">SUM(IF((LEFT('2-1 采购订单物料明细表报表导出'!$K:$K,7)=H$1)*('2-1 采购订单物料明细表报表导出'!$D:$D=$A21),'2-1 采购订单物料明细表报表导出'!$H:$H,0))</f>
        <v>0</v>
      </c>
      <c r="I21" cm="1">
        <f t="array" ref="I21">SUM(IF((LEFT('2-1 采购订单物料明细表报表导出'!$K:$K,7)=I$1)*('2-1 采购订单物料明细表报表导出'!$D:$D=$A21),'2-1 采购订单物料明细表报表导出'!$H:$H,0))</f>
        <v>0</v>
      </c>
      <c r="J21" cm="1">
        <f t="array" ref="J21">SUM(IF((LEFT('2-1 采购订单物料明细表报表导出'!$K:$K,7)=J$1)*('2-1 采购订单物料明细表报表导出'!$D:$D=$A21),'2-1 采购订单物料明细表报表导出'!$H:$H,0))</f>
        <v>0</v>
      </c>
      <c r="K21" cm="1">
        <f t="array" ref="K21">SUM(IF((LEFT('2-1 采购订单物料明细表报表导出'!$K:$K,7)=K$1)*('2-1 采购订单物料明细表报表导出'!$D:$D=$A21),'2-1 采购订单物料明细表报表导出'!$H:$H,0))</f>
        <v>0</v>
      </c>
      <c r="L21" cm="1">
        <f t="array" ref="L21">SUM(IF((LEFT('2-1 采购订单物料明细表报表导出'!$K:$K,7)=L$1)*('2-1 采购订单物料明细表报表导出'!$D:$D=$A21),'2-1 采购订单物料明细表报表导出'!$H:$H,0))</f>
        <v>0</v>
      </c>
      <c r="M21" cm="1">
        <f t="array" ref="M21">SUM(IF((LEFT('2-1 采购订单物料明细表报表导出'!$K:$K,7)=M$1)*('2-1 采购订单物料明细表报表导出'!$D:$D=$A21),'2-1 采购订单物料明细表报表导出'!$H:$H,0))</f>
        <v>0</v>
      </c>
      <c r="N21" cm="1">
        <f t="array" ref="N21">SUM(IF((LEFT('2-1 采购订单物料明细表报表导出'!$K:$K,7)=N$1)*('2-1 采购订单物料明细表报表导出'!$D:$D=$A21),'2-1 采购订单物料明细表报表导出'!$H:$H,0))</f>
        <v>0</v>
      </c>
      <c r="O21" cm="1">
        <f t="array" ref="O21">SUM(IF((LEFT('2-1 采购订单物料明细表报表导出'!$K:$K,7)=O$1)*('2-1 采购订单物料明细表报表导出'!$D:$D=$A21),'2-1 采购订单物料明细表报表导出'!$H:$H,0))</f>
        <v>0</v>
      </c>
    </row>
    <row r="22" ht="33" spans="1:15">
      <c r="A22" s="17" t="s">
        <v>3457</v>
      </c>
      <c r="B22" s="28" t="s">
        <v>2310</v>
      </c>
      <c r="C22" s="29" t="s">
        <v>2311</v>
      </c>
      <c r="D22" cm="1">
        <f t="array" ref="D22">SUM(IF((LEFT('2-1 采购订单物料明细表报表导出'!$K:$K,7)=D$1)*('2-1 采购订单物料明细表报表导出'!$D:$D=$A22),'2-1 采购订单物料明细表报表导出'!$H:$H,0))</f>
        <v>0</v>
      </c>
      <c r="E22" cm="1">
        <f t="array" ref="E22">SUM(IF((LEFT('2-1 采购订单物料明细表报表导出'!$K:$K,7)=E$1)*('2-1 采购订单物料明细表报表导出'!$D:$D=$A22),'2-1 采购订单物料明细表报表导出'!$H:$H,0))</f>
        <v>0</v>
      </c>
      <c r="F22" cm="1">
        <f t="array" ref="F22">SUM(IF((LEFT('2-1 采购订单物料明细表报表导出'!$K:$K,7)=F$1)*('2-1 采购订单物料明细表报表导出'!$D:$D=$A22),'2-1 采购订单物料明细表报表导出'!$H:$H,0))</f>
        <v>0</v>
      </c>
      <c r="G22" cm="1">
        <f t="array" ref="G22">SUM(IF((LEFT('2-1 采购订单物料明细表报表导出'!$K:$K,7)=G$1)*('2-1 采购订单物料明细表报表导出'!$D:$D=$A22),'2-1 采购订单物料明细表报表导出'!$H:$H,0))</f>
        <v>0</v>
      </c>
      <c r="H22" cm="1">
        <f t="array" ref="H22">SUM(IF((LEFT('2-1 采购订单物料明细表报表导出'!$K:$K,7)=H$1)*('2-1 采购订单物料明细表报表导出'!$D:$D=$A22),'2-1 采购订单物料明细表报表导出'!$H:$H,0))</f>
        <v>0</v>
      </c>
      <c r="I22" cm="1">
        <f t="array" ref="I22">SUM(IF((LEFT('2-1 采购订单物料明细表报表导出'!$K:$K,7)=I$1)*('2-1 采购订单物料明细表报表导出'!$D:$D=$A22),'2-1 采购订单物料明细表报表导出'!$H:$H,0))</f>
        <v>0</v>
      </c>
      <c r="J22" cm="1">
        <f t="array" ref="J22">SUM(IF((LEFT('2-1 采购订单物料明细表报表导出'!$K:$K,7)=J$1)*('2-1 采购订单物料明细表报表导出'!$D:$D=$A22),'2-1 采购订单物料明细表报表导出'!$H:$H,0))</f>
        <v>0</v>
      </c>
      <c r="K22" cm="1">
        <f t="array" ref="K22">SUM(IF((LEFT('2-1 采购订单物料明细表报表导出'!$K:$K,7)=K$1)*('2-1 采购订单物料明细表报表导出'!$D:$D=$A22),'2-1 采购订单物料明细表报表导出'!$H:$H,0))</f>
        <v>0</v>
      </c>
      <c r="L22" cm="1">
        <f t="array" ref="L22">SUM(IF((LEFT('2-1 采购订单物料明细表报表导出'!$K:$K,7)=L$1)*('2-1 采购订单物料明细表报表导出'!$D:$D=$A22),'2-1 采购订单物料明细表报表导出'!$H:$H,0))</f>
        <v>0</v>
      </c>
      <c r="M22" cm="1">
        <f t="array" ref="M22">SUM(IF((LEFT('2-1 采购订单物料明细表报表导出'!$K:$K,7)=M$1)*('2-1 采购订单物料明细表报表导出'!$D:$D=$A22),'2-1 采购订单物料明细表报表导出'!$H:$H,0))</f>
        <v>0</v>
      </c>
      <c r="N22" cm="1">
        <f t="array" ref="N22">SUM(IF((LEFT('2-1 采购订单物料明细表报表导出'!$K:$K,7)=N$1)*('2-1 采购订单物料明细表报表导出'!$D:$D=$A22),'2-1 采购订单物料明细表报表导出'!$H:$H,0))</f>
        <v>0</v>
      </c>
      <c r="O22" cm="1">
        <f t="array" ref="O22">SUM(IF((LEFT('2-1 采购订单物料明细表报表导出'!$K:$K,7)=O$1)*('2-1 采购订单物料明细表报表导出'!$D:$D=$A22),'2-1 采购订单物料明细表报表导出'!$H:$H,0))</f>
        <v>0</v>
      </c>
    </row>
    <row r="23" ht="33" spans="1:15">
      <c r="A23" s="17" t="s">
        <v>2967</v>
      </c>
      <c r="B23" s="28" t="s">
        <v>2310</v>
      </c>
      <c r="C23" s="29" t="s">
        <v>2311</v>
      </c>
      <c r="D23" cm="1">
        <f t="array" ref="D23">SUM(IF((LEFT('2-1 采购订单物料明细表报表导出'!$K:$K,7)=D$1)*('2-1 采购订单物料明细表报表导出'!$D:$D=$A23),'2-1 采购订单物料明细表报表导出'!$H:$H,0))</f>
        <v>0</v>
      </c>
      <c r="E23" cm="1">
        <f t="array" ref="E23">SUM(IF((LEFT('2-1 采购订单物料明细表报表导出'!$K:$K,7)=E$1)*('2-1 采购订单物料明细表报表导出'!$D:$D=$A23),'2-1 采购订单物料明细表报表导出'!$H:$H,0))</f>
        <v>0</v>
      </c>
      <c r="F23" cm="1">
        <f t="array" ref="F23">SUM(IF((LEFT('2-1 采购订单物料明细表报表导出'!$K:$K,7)=F$1)*('2-1 采购订单物料明细表报表导出'!$D:$D=$A23),'2-1 采购订单物料明细表报表导出'!$H:$H,0))</f>
        <v>0</v>
      </c>
      <c r="G23" cm="1">
        <f t="array" ref="G23">SUM(IF((LEFT('2-1 采购订单物料明细表报表导出'!$K:$K,7)=G$1)*('2-1 采购订单物料明细表报表导出'!$D:$D=$A23),'2-1 采购订单物料明细表报表导出'!$H:$H,0))</f>
        <v>3650</v>
      </c>
      <c r="H23" cm="1">
        <f t="array" ref="H23">SUM(IF((LEFT('2-1 采购订单物料明细表报表导出'!$K:$K,7)=H$1)*('2-1 采购订单物料明细表报表导出'!$D:$D=$A23),'2-1 采购订单物料明细表报表导出'!$H:$H,0))</f>
        <v>0</v>
      </c>
      <c r="I23" cm="1">
        <f t="array" ref="I23">SUM(IF((LEFT('2-1 采购订单物料明细表报表导出'!$K:$K,7)=I$1)*('2-1 采购订单物料明细表报表导出'!$D:$D=$A23),'2-1 采购订单物料明细表报表导出'!$H:$H,0))</f>
        <v>0</v>
      </c>
      <c r="J23" cm="1">
        <f t="array" ref="J23">SUM(IF((LEFT('2-1 采购订单物料明细表报表导出'!$K:$K,7)=J$1)*('2-1 采购订单物料明细表报表导出'!$D:$D=$A23),'2-1 采购订单物料明细表报表导出'!$H:$H,0))</f>
        <v>0</v>
      </c>
      <c r="K23" cm="1">
        <f t="array" ref="K23">SUM(IF((LEFT('2-1 采购订单物料明细表报表导出'!$K:$K,7)=K$1)*('2-1 采购订单物料明细表报表导出'!$D:$D=$A23),'2-1 采购订单物料明细表报表导出'!$H:$H,0))</f>
        <v>0</v>
      </c>
      <c r="L23" cm="1">
        <f t="array" ref="L23">SUM(IF((LEFT('2-1 采购订单物料明细表报表导出'!$K:$K,7)=L$1)*('2-1 采购订单物料明细表报表导出'!$D:$D=$A23),'2-1 采购订单物料明细表报表导出'!$H:$H,0))</f>
        <v>0</v>
      </c>
      <c r="M23" cm="1">
        <f t="array" ref="M23">SUM(IF((LEFT('2-1 采购订单物料明细表报表导出'!$K:$K,7)=M$1)*('2-1 采购订单物料明细表报表导出'!$D:$D=$A23),'2-1 采购订单物料明细表报表导出'!$H:$H,0))</f>
        <v>0</v>
      </c>
      <c r="N23" cm="1">
        <f t="array" ref="N23">SUM(IF((LEFT('2-1 采购订单物料明细表报表导出'!$K:$K,7)=N$1)*('2-1 采购订单物料明细表报表导出'!$D:$D=$A23),'2-1 采购订单物料明细表报表导出'!$H:$H,0))</f>
        <v>0</v>
      </c>
      <c r="O23" cm="1">
        <f t="array" ref="O23">SUM(IF((LEFT('2-1 采购订单物料明细表报表导出'!$K:$K,7)=O$1)*('2-1 采购订单物料明细表报表导出'!$D:$D=$A23),'2-1 采购订单物料明细表报表导出'!$H:$H,0))</f>
        <v>0</v>
      </c>
    </row>
    <row r="24" ht="33" spans="1:15">
      <c r="A24" s="17" t="s">
        <v>3458</v>
      </c>
      <c r="B24" s="28" t="s">
        <v>2310</v>
      </c>
      <c r="C24" s="29" t="s">
        <v>2311</v>
      </c>
      <c r="D24" cm="1">
        <f t="array" ref="D24">SUM(IF((LEFT('2-1 采购订单物料明细表报表导出'!$K:$K,7)=D$1)*('2-1 采购订单物料明细表报表导出'!$D:$D=$A24),'2-1 采购订单物料明细表报表导出'!$H:$H,0))</f>
        <v>0</v>
      </c>
      <c r="E24" cm="1">
        <f t="array" ref="E24">SUM(IF((LEFT('2-1 采购订单物料明细表报表导出'!$K:$K,7)=E$1)*('2-1 采购订单物料明细表报表导出'!$D:$D=$A24),'2-1 采购订单物料明细表报表导出'!$H:$H,0))</f>
        <v>0</v>
      </c>
      <c r="F24" cm="1">
        <f t="array" ref="F24">SUM(IF((LEFT('2-1 采购订单物料明细表报表导出'!$K:$K,7)=F$1)*('2-1 采购订单物料明细表报表导出'!$D:$D=$A24),'2-1 采购订单物料明细表报表导出'!$H:$H,0))</f>
        <v>0</v>
      </c>
      <c r="G24" cm="1">
        <f t="array" ref="G24">SUM(IF((LEFT('2-1 采购订单物料明细表报表导出'!$K:$K,7)=G$1)*('2-1 采购订单物料明细表报表导出'!$D:$D=$A24),'2-1 采购订单物料明细表报表导出'!$H:$H,0))</f>
        <v>0</v>
      </c>
      <c r="H24" cm="1">
        <f t="array" ref="H24">SUM(IF((LEFT('2-1 采购订单物料明细表报表导出'!$K:$K,7)=H$1)*('2-1 采购订单物料明细表报表导出'!$D:$D=$A24),'2-1 采购订单物料明细表报表导出'!$H:$H,0))</f>
        <v>0</v>
      </c>
      <c r="I24" cm="1">
        <f t="array" ref="I24">SUM(IF((LEFT('2-1 采购订单物料明细表报表导出'!$K:$K,7)=I$1)*('2-1 采购订单物料明细表报表导出'!$D:$D=$A24),'2-1 采购订单物料明细表报表导出'!$H:$H,0))</f>
        <v>0</v>
      </c>
      <c r="J24" cm="1">
        <f t="array" ref="J24">SUM(IF((LEFT('2-1 采购订单物料明细表报表导出'!$K:$K,7)=J$1)*('2-1 采购订单物料明细表报表导出'!$D:$D=$A24),'2-1 采购订单物料明细表报表导出'!$H:$H,0))</f>
        <v>0</v>
      </c>
      <c r="K24" cm="1">
        <f t="array" ref="K24">SUM(IF((LEFT('2-1 采购订单物料明细表报表导出'!$K:$K,7)=K$1)*('2-1 采购订单物料明细表报表导出'!$D:$D=$A24),'2-1 采购订单物料明细表报表导出'!$H:$H,0))</f>
        <v>0</v>
      </c>
      <c r="L24" cm="1">
        <f t="array" ref="L24">SUM(IF((LEFT('2-1 采购订单物料明细表报表导出'!$K:$K,7)=L$1)*('2-1 采购订单物料明细表报表导出'!$D:$D=$A24),'2-1 采购订单物料明细表报表导出'!$H:$H,0))</f>
        <v>0</v>
      </c>
      <c r="M24" cm="1">
        <f t="array" ref="M24">SUM(IF((LEFT('2-1 采购订单物料明细表报表导出'!$K:$K,7)=M$1)*('2-1 采购订单物料明细表报表导出'!$D:$D=$A24),'2-1 采购订单物料明细表报表导出'!$H:$H,0))</f>
        <v>0</v>
      </c>
      <c r="N24" cm="1">
        <f t="array" ref="N24">SUM(IF((LEFT('2-1 采购订单物料明细表报表导出'!$K:$K,7)=N$1)*('2-1 采购订单物料明细表报表导出'!$D:$D=$A24),'2-1 采购订单物料明细表报表导出'!$H:$H,0))</f>
        <v>0</v>
      </c>
      <c r="O24" cm="1">
        <f t="array" ref="O24">SUM(IF((LEFT('2-1 采购订单物料明细表报表导出'!$K:$K,7)=O$1)*('2-1 采购订单物料明细表报表导出'!$D:$D=$A24),'2-1 采购订单物料明细表报表导出'!$H:$H,0))</f>
        <v>0</v>
      </c>
    </row>
    <row r="25" ht="33" spans="1:15">
      <c r="A25" s="17" t="s">
        <v>3459</v>
      </c>
      <c r="B25" s="28" t="s">
        <v>2310</v>
      </c>
      <c r="C25" s="29" t="s">
        <v>2311</v>
      </c>
      <c r="D25" cm="1">
        <f t="array" ref="D25">SUM(IF((LEFT('2-1 采购订单物料明细表报表导出'!$K:$K,7)=D$1)*('2-1 采购订单物料明细表报表导出'!$D:$D=$A25),'2-1 采购订单物料明细表报表导出'!$H:$H,0))</f>
        <v>0</v>
      </c>
      <c r="E25" cm="1">
        <f t="array" ref="E25">SUM(IF((LEFT('2-1 采购订单物料明细表报表导出'!$K:$K,7)=E$1)*('2-1 采购订单物料明细表报表导出'!$D:$D=$A25),'2-1 采购订单物料明细表报表导出'!$H:$H,0))</f>
        <v>0</v>
      </c>
      <c r="F25" cm="1">
        <f t="array" ref="F25">SUM(IF((LEFT('2-1 采购订单物料明细表报表导出'!$K:$K,7)=F$1)*('2-1 采购订单物料明细表报表导出'!$D:$D=$A25),'2-1 采购订单物料明细表报表导出'!$H:$H,0))</f>
        <v>0</v>
      </c>
      <c r="G25" cm="1">
        <f t="array" ref="G25">SUM(IF((LEFT('2-1 采购订单物料明细表报表导出'!$K:$K,7)=G$1)*('2-1 采购订单物料明细表报表导出'!$D:$D=$A25),'2-1 采购订单物料明细表报表导出'!$H:$H,0))</f>
        <v>0</v>
      </c>
      <c r="H25" cm="1">
        <f t="array" ref="H25">SUM(IF((LEFT('2-1 采购订单物料明细表报表导出'!$K:$K,7)=H$1)*('2-1 采购订单物料明细表报表导出'!$D:$D=$A25),'2-1 采购订单物料明细表报表导出'!$H:$H,0))</f>
        <v>0</v>
      </c>
      <c r="I25" cm="1">
        <f t="array" ref="I25">SUM(IF((LEFT('2-1 采购订单物料明细表报表导出'!$K:$K,7)=I$1)*('2-1 采购订单物料明细表报表导出'!$D:$D=$A25),'2-1 采购订单物料明细表报表导出'!$H:$H,0))</f>
        <v>0</v>
      </c>
      <c r="J25" cm="1">
        <f t="array" ref="J25">SUM(IF((LEFT('2-1 采购订单物料明细表报表导出'!$K:$K,7)=J$1)*('2-1 采购订单物料明细表报表导出'!$D:$D=$A25),'2-1 采购订单物料明细表报表导出'!$H:$H,0))</f>
        <v>0</v>
      </c>
      <c r="K25" cm="1">
        <f t="array" ref="K25">SUM(IF((LEFT('2-1 采购订单物料明细表报表导出'!$K:$K,7)=K$1)*('2-1 采购订单物料明细表报表导出'!$D:$D=$A25),'2-1 采购订单物料明细表报表导出'!$H:$H,0))</f>
        <v>0</v>
      </c>
      <c r="L25" cm="1">
        <f t="array" ref="L25">SUM(IF((LEFT('2-1 采购订单物料明细表报表导出'!$K:$K,7)=L$1)*('2-1 采购订单物料明细表报表导出'!$D:$D=$A25),'2-1 采购订单物料明细表报表导出'!$H:$H,0))</f>
        <v>0</v>
      </c>
      <c r="M25" cm="1">
        <f t="array" ref="M25">SUM(IF((LEFT('2-1 采购订单物料明细表报表导出'!$K:$K,7)=M$1)*('2-1 采购订单物料明细表报表导出'!$D:$D=$A25),'2-1 采购订单物料明细表报表导出'!$H:$H,0))</f>
        <v>0</v>
      </c>
      <c r="N25" cm="1">
        <f t="array" ref="N25">SUM(IF((LEFT('2-1 采购订单物料明细表报表导出'!$K:$K,7)=N$1)*('2-1 采购订单物料明细表报表导出'!$D:$D=$A25),'2-1 采购订单物料明细表报表导出'!$H:$H,0))</f>
        <v>0</v>
      </c>
      <c r="O25" cm="1">
        <f t="array" ref="O25">SUM(IF((LEFT('2-1 采购订单物料明细表报表导出'!$K:$K,7)=O$1)*('2-1 采购订单物料明细表报表导出'!$D:$D=$A25),'2-1 采购订单物料明细表报表导出'!$H:$H,0))</f>
        <v>0</v>
      </c>
    </row>
    <row r="26" ht="33" spans="1:15">
      <c r="A26" s="17" t="s">
        <v>3460</v>
      </c>
      <c r="B26" s="28" t="s">
        <v>2310</v>
      </c>
      <c r="C26" s="29" t="s">
        <v>2311</v>
      </c>
      <c r="D26" cm="1">
        <f t="array" ref="D26">SUM(IF((LEFT('2-1 采购订单物料明细表报表导出'!$K:$K,7)=D$1)*('2-1 采购订单物料明细表报表导出'!$D:$D=$A26),'2-1 采购订单物料明细表报表导出'!$H:$H,0))</f>
        <v>0</v>
      </c>
      <c r="E26" cm="1">
        <f t="array" ref="E26">SUM(IF((LEFT('2-1 采购订单物料明细表报表导出'!$K:$K,7)=E$1)*('2-1 采购订单物料明细表报表导出'!$D:$D=$A26),'2-1 采购订单物料明细表报表导出'!$H:$H,0))</f>
        <v>0</v>
      </c>
      <c r="F26" cm="1">
        <f t="array" ref="F26">SUM(IF((LEFT('2-1 采购订单物料明细表报表导出'!$K:$K,7)=F$1)*('2-1 采购订单物料明细表报表导出'!$D:$D=$A26),'2-1 采购订单物料明细表报表导出'!$H:$H,0))</f>
        <v>0</v>
      </c>
      <c r="G26" cm="1">
        <f t="array" ref="G26">SUM(IF((LEFT('2-1 采购订单物料明细表报表导出'!$K:$K,7)=G$1)*('2-1 采购订单物料明细表报表导出'!$D:$D=$A26),'2-1 采购订单物料明细表报表导出'!$H:$H,0))</f>
        <v>0</v>
      </c>
      <c r="H26" cm="1">
        <f t="array" ref="H26">SUM(IF((LEFT('2-1 采购订单物料明细表报表导出'!$K:$K,7)=H$1)*('2-1 采购订单物料明细表报表导出'!$D:$D=$A26),'2-1 采购订单物料明细表报表导出'!$H:$H,0))</f>
        <v>0</v>
      </c>
      <c r="I26" cm="1">
        <f t="array" ref="I26">SUM(IF((LEFT('2-1 采购订单物料明细表报表导出'!$K:$K,7)=I$1)*('2-1 采购订单物料明细表报表导出'!$D:$D=$A26),'2-1 采购订单物料明细表报表导出'!$H:$H,0))</f>
        <v>0</v>
      </c>
      <c r="J26" cm="1">
        <f t="array" ref="J26">SUM(IF((LEFT('2-1 采购订单物料明细表报表导出'!$K:$K,7)=J$1)*('2-1 采购订单物料明细表报表导出'!$D:$D=$A26),'2-1 采购订单物料明细表报表导出'!$H:$H,0))</f>
        <v>0</v>
      </c>
      <c r="K26" cm="1">
        <f t="array" ref="K26">SUM(IF((LEFT('2-1 采购订单物料明细表报表导出'!$K:$K,7)=K$1)*('2-1 采购订单物料明细表报表导出'!$D:$D=$A26),'2-1 采购订单物料明细表报表导出'!$H:$H,0))</f>
        <v>0</v>
      </c>
      <c r="L26" cm="1">
        <f t="array" ref="L26">SUM(IF((LEFT('2-1 采购订单物料明细表报表导出'!$K:$K,7)=L$1)*('2-1 采购订单物料明细表报表导出'!$D:$D=$A26),'2-1 采购订单物料明细表报表导出'!$H:$H,0))</f>
        <v>0</v>
      </c>
      <c r="M26" cm="1">
        <f t="array" ref="M26">SUM(IF((LEFT('2-1 采购订单物料明细表报表导出'!$K:$K,7)=M$1)*('2-1 采购订单物料明细表报表导出'!$D:$D=$A26),'2-1 采购订单物料明细表报表导出'!$H:$H,0))</f>
        <v>0</v>
      </c>
      <c r="N26" cm="1">
        <f t="array" ref="N26">SUM(IF((LEFT('2-1 采购订单物料明细表报表导出'!$K:$K,7)=N$1)*('2-1 采购订单物料明细表报表导出'!$D:$D=$A26),'2-1 采购订单物料明细表报表导出'!$H:$H,0))</f>
        <v>0</v>
      </c>
      <c r="O26" cm="1">
        <f t="array" ref="O26">SUM(IF((LEFT('2-1 采购订单物料明细表报表导出'!$K:$K,7)=O$1)*('2-1 采购订单物料明细表报表导出'!$D:$D=$A26),'2-1 采购订单物料明细表报表导出'!$H:$H,0))</f>
        <v>0</v>
      </c>
    </row>
    <row r="27" ht="33" spans="1:15">
      <c r="A27" s="17" t="s">
        <v>3461</v>
      </c>
      <c r="B27" s="28" t="s">
        <v>2310</v>
      </c>
      <c r="C27" s="29" t="s">
        <v>2311</v>
      </c>
      <c r="D27" cm="1">
        <f t="array" ref="D27">SUM(IF((LEFT('2-1 采购订单物料明细表报表导出'!$K:$K,7)=D$1)*('2-1 采购订单物料明细表报表导出'!$D:$D=$A27),'2-1 采购订单物料明细表报表导出'!$H:$H,0))</f>
        <v>0</v>
      </c>
      <c r="E27" cm="1">
        <f t="array" ref="E27">SUM(IF((LEFT('2-1 采购订单物料明细表报表导出'!$K:$K,7)=E$1)*('2-1 采购订单物料明细表报表导出'!$D:$D=$A27),'2-1 采购订单物料明细表报表导出'!$H:$H,0))</f>
        <v>0</v>
      </c>
      <c r="F27" cm="1">
        <f t="array" ref="F27">SUM(IF((LEFT('2-1 采购订单物料明细表报表导出'!$K:$K,7)=F$1)*('2-1 采购订单物料明细表报表导出'!$D:$D=$A27),'2-1 采购订单物料明细表报表导出'!$H:$H,0))</f>
        <v>0</v>
      </c>
      <c r="G27" cm="1">
        <f t="array" ref="G27">SUM(IF((LEFT('2-1 采购订单物料明细表报表导出'!$K:$K,7)=G$1)*('2-1 采购订单物料明细表报表导出'!$D:$D=$A27),'2-1 采购订单物料明细表报表导出'!$H:$H,0))</f>
        <v>0</v>
      </c>
      <c r="H27" cm="1">
        <f t="array" ref="H27">SUM(IF((LEFT('2-1 采购订单物料明细表报表导出'!$K:$K,7)=H$1)*('2-1 采购订单物料明细表报表导出'!$D:$D=$A27),'2-1 采购订单物料明细表报表导出'!$H:$H,0))</f>
        <v>0</v>
      </c>
      <c r="I27" cm="1">
        <f t="array" ref="I27">SUM(IF((LEFT('2-1 采购订单物料明细表报表导出'!$K:$K,7)=I$1)*('2-1 采购订单物料明细表报表导出'!$D:$D=$A27),'2-1 采购订单物料明细表报表导出'!$H:$H,0))</f>
        <v>0</v>
      </c>
      <c r="J27" cm="1">
        <f t="array" ref="J27">SUM(IF((LEFT('2-1 采购订单物料明细表报表导出'!$K:$K,7)=J$1)*('2-1 采购订单物料明细表报表导出'!$D:$D=$A27),'2-1 采购订单物料明细表报表导出'!$H:$H,0))</f>
        <v>0</v>
      </c>
      <c r="K27" cm="1">
        <f t="array" ref="K27">SUM(IF((LEFT('2-1 采购订单物料明细表报表导出'!$K:$K,7)=K$1)*('2-1 采购订单物料明细表报表导出'!$D:$D=$A27),'2-1 采购订单物料明细表报表导出'!$H:$H,0))</f>
        <v>0</v>
      </c>
      <c r="L27" cm="1">
        <f t="array" ref="L27">SUM(IF((LEFT('2-1 采购订单物料明细表报表导出'!$K:$K,7)=L$1)*('2-1 采购订单物料明细表报表导出'!$D:$D=$A27),'2-1 采购订单物料明细表报表导出'!$H:$H,0))</f>
        <v>0</v>
      </c>
      <c r="M27" cm="1">
        <f t="array" ref="M27">SUM(IF((LEFT('2-1 采购订单物料明细表报表导出'!$K:$K,7)=M$1)*('2-1 采购订单物料明细表报表导出'!$D:$D=$A27),'2-1 采购订单物料明细表报表导出'!$H:$H,0))</f>
        <v>0</v>
      </c>
      <c r="N27" cm="1">
        <f t="array" ref="N27">SUM(IF((LEFT('2-1 采购订单物料明细表报表导出'!$K:$K,7)=N$1)*('2-1 采购订单物料明细表报表导出'!$D:$D=$A27),'2-1 采购订单物料明细表报表导出'!$H:$H,0))</f>
        <v>0</v>
      </c>
      <c r="O27" cm="1">
        <f t="array" ref="O27">SUM(IF((LEFT('2-1 采购订单物料明细表报表导出'!$K:$K,7)=O$1)*('2-1 采购订单物料明细表报表导出'!$D:$D=$A27),'2-1 采购订单物料明细表报表导出'!$H:$H,0))</f>
        <v>0</v>
      </c>
    </row>
    <row r="28" ht="33" spans="1:15">
      <c r="A28" s="17" t="s">
        <v>3462</v>
      </c>
      <c r="B28" s="28" t="s">
        <v>2310</v>
      </c>
      <c r="C28" s="29" t="s">
        <v>2311</v>
      </c>
      <c r="D28" cm="1">
        <f t="array" ref="D28">SUM(IF((LEFT('2-1 采购订单物料明细表报表导出'!$K:$K,7)=D$1)*('2-1 采购订单物料明细表报表导出'!$D:$D=$A28),'2-1 采购订单物料明细表报表导出'!$H:$H,0))</f>
        <v>0</v>
      </c>
      <c r="E28" cm="1">
        <f t="array" ref="E28">SUM(IF((LEFT('2-1 采购订单物料明细表报表导出'!$K:$K,7)=E$1)*('2-1 采购订单物料明细表报表导出'!$D:$D=$A28),'2-1 采购订单物料明细表报表导出'!$H:$H,0))</f>
        <v>0</v>
      </c>
      <c r="F28" cm="1">
        <f t="array" ref="F28">SUM(IF((LEFT('2-1 采购订单物料明细表报表导出'!$K:$K,7)=F$1)*('2-1 采购订单物料明细表报表导出'!$D:$D=$A28),'2-1 采购订单物料明细表报表导出'!$H:$H,0))</f>
        <v>0</v>
      </c>
      <c r="G28" cm="1">
        <f t="array" ref="G28">SUM(IF((LEFT('2-1 采购订单物料明细表报表导出'!$K:$K,7)=G$1)*('2-1 采购订单物料明细表报表导出'!$D:$D=$A28),'2-1 采购订单物料明细表报表导出'!$H:$H,0))</f>
        <v>0</v>
      </c>
      <c r="H28" cm="1">
        <f t="array" ref="H28">SUM(IF((LEFT('2-1 采购订单物料明细表报表导出'!$K:$K,7)=H$1)*('2-1 采购订单物料明细表报表导出'!$D:$D=$A28),'2-1 采购订单物料明细表报表导出'!$H:$H,0))</f>
        <v>0</v>
      </c>
      <c r="I28" cm="1">
        <f t="array" ref="I28">SUM(IF((LEFT('2-1 采购订单物料明细表报表导出'!$K:$K,7)=I$1)*('2-1 采购订单物料明细表报表导出'!$D:$D=$A28),'2-1 采购订单物料明细表报表导出'!$H:$H,0))</f>
        <v>0</v>
      </c>
      <c r="J28" cm="1">
        <f t="array" ref="J28">SUM(IF((LEFT('2-1 采购订单物料明细表报表导出'!$K:$K,7)=J$1)*('2-1 采购订单物料明细表报表导出'!$D:$D=$A28),'2-1 采购订单物料明细表报表导出'!$H:$H,0))</f>
        <v>0</v>
      </c>
      <c r="K28" cm="1">
        <f t="array" ref="K28">SUM(IF((LEFT('2-1 采购订单物料明细表报表导出'!$K:$K,7)=K$1)*('2-1 采购订单物料明细表报表导出'!$D:$D=$A28),'2-1 采购订单物料明细表报表导出'!$H:$H,0))</f>
        <v>0</v>
      </c>
      <c r="L28" cm="1">
        <f t="array" ref="L28">SUM(IF((LEFT('2-1 采购订单物料明细表报表导出'!$K:$K,7)=L$1)*('2-1 采购订单物料明细表报表导出'!$D:$D=$A28),'2-1 采购订单物料明细表报表导出'!$H:$H,0))</f>
        <v>0</v>
      </c>
      <c r="M28" cm="1">
        <f t="array" ref="M28">SUM(IF((LEFT('2-1 采购订单物料明细表报表导出'!$K:$K,7)=M$1)*('2-1 采购订单物料明细表报表导出'!$D:$D=$A28),'2-1 采购订单物料明细表报表导出'!$H:$H,0))</f>
        <v>0</v>
      </c>
      <c r="N28" cm="1">
        <f t="array" ref="N28">SUM(IF((LEFT('2-1 采购订单物料明细表报表导出'!$K:$K,7)=N$1)*('2-1 采购订单物料明细表报表导出'!$D:$D=$A28),'2-1 采购订单物料明细表报表导出'!$H:$H,0))</f>
        <v>0</v>
      </c>
      <c r="O28" cm="1">
        <f t="array" ref="O28">SUM(IF((LEFT('2-1 采购订单物料明细表报表导出'!$K:$K,7)=O$1)*('2-1 采购订单物料明细表报表导出'!$D:$D=$A28),'2-1 采购订单物料明细表报表导出'!$H:$H,0))</f>
        <v>0</v>
      </c>
    </row>
    <row r="29" spans="1:15">
      <c r="A29" s="17" t="s">
        <v>3463</v>
      </c>
      <c r="B29" s="30"/>
      <c r="C29" s="30" t="s">
        <v>3464</v>
      </c>
      <c r="D29" cm="1">
        <f t="array" ref="D29">SUM(IF((LEFT('2-1 采购订单物料明细表报表导出'!$K:$K,7)=D$1)*('2-1 采购订单物料明细表报表导出'!$D:$D=$A29),'2-1 采购订单物料明细表报表导出'!$H:$H,0))</f>
        <v>0</v>
      </c>
      <c r="E29" cm="1">
        <f t="array" ref="E29">SUM(IF((LEFT('2-1 采购订单物料明细表报表导出'!$K:$K,7)=E$1)*('2-1 采购订单物料明细表报表导出'!$D:$D=$A29),'2-1 采购订单物料明细表报表导出'!$H:$H,0))</f>
        <v>0</v>
      </c>
      <c r="F29" cm="1">
        <f t="array" ref="F29">SUM(IF((LEFT('2-1 采购订单物料明细表报表导出'!$K:$K,7)=F$1)*('2-1 采购订单物料明细表报表导出'!$D:$D=$A29),'2-1 采购订单物料明细表报表导出'!$H:$H,0))</f>
        <v>0</v>
      </c>
      <c r="G29" cm="1">
        <f t="array" ref="G29">SUM(IF((LEFT('2-1 采购订单物料明细表报表导出'!$K:$K,7)=G$1)*('2-1 采购订单物料明细表报表导出'!$D:$D=$A29),'2-1 采购订单物料明细表报表导出'!$H:$H,0))</f>
        <v>0</v>
      </c>
      <c r="H29" cm="1">
        <f t="array" ref="H29">SUM(IF((LEFT('2-1 采购订单物料明细表报表导出'!$K:$K,7)=H$1)*('2-1 采购订单物料明细表报表导出'!$D:$D=$A29),'2-1 采购订单物料明细表报表导出'!$H:$H,0))</f>
        <v>0</v>
      </c>
      <c r="I29" cm="1">
        <f t="array" ref="I29">SUM(IF((LEFT('2-1 采购订单物料明细表报表导出'!$K:$K,7)=I$1)*('2-1 采购订单物料明细表报表导出'!$D:$D=$A29),'2-1 采购订单物料明细表报表导出'!$H:$H,0))</f>
        <v>0</v>
      </c>
      <c r="J29" cm="1">
        <f t="array" ref="J29">SUM(IF((LEFT('2-1 采购订单物料明细表报表导出'!$K:$K,7)=J$1)*('2-1 采购订单物料明细表报表导出'!$D:$D=$A29),'2-1 采购订单物料明细表报表导出'!$H:$H,0))</f>
        <v>0</v>
      </c>
      <c r="K29" cm="1">
        <f t="array" ref="K29">SUM(IF((LEFT('2-1 采购订单物料明细表报表导出'!$K:$K,7)=K$1)*('2-1 采购订单物料明细表报表导出'!$D:$D=$A29),'2-1 采购订单物料明细表报表导出'!$H:$H,0))</f>
        <v>0</v>
      </c>
      <c r="L29" cm="1">
        <f t="array" ref="L29">SUM(IF((LEFT('2-1 采购订单物料明细表报表导出'!$K:$K,7)=L$1)*('2-1 采购订单物料明细表报表导出'!$D:$D=$A29),'2-1 采购订单物料明细表报表导出'!$H:$H,0))</f>
        <v>0</v>
      </c>
      <c r="M29" cm="1">
        <f t="array" ref="M29">SUM(IF((LEFT('2-1 采购订单物料明细表报表导出'!$K:$K,7)=M$1)*('2-1 采购订单物料明细表报表导出'!$D:$D=$A29),'2-1 采购订单物料明细表报表导出'!$H:$H,0))</f>
        <v>0</v>
      </c>
      <c r="N29" cm="1">
        <f t="array" ref="N29">SUM(IF((LEFT('2-1 采购订单物料明细表报表导出'!$K:$K,7)=N$1)*('2-1 采购订单物料明细表报表导出'!$D:$D=$A29),'2-1 采购订单物料明细表报表导出'!$H:$H,0))</f>
        <v>0</v>
      </c>
      <c r="O29" cm="1">
        <f t="array" ref="O29">SUM(IF((LEFT('2-1 采购订单物料明细表报表导出'!$K:$K,7)=O$1)*('2-1 采购订单物料明细表报表导出'!$D:$D=$A29),'2-1 采购订单物料明细表报表导出'!$H:$H,0))</f>
        <v>0</v>
      </c>
    </row>
    <row r="30" spans="1:15">
      <c r="A30" s="17" t="s">
        <v>3465</v>
      </c>
      <c r="B30" s="30"/>
      <c r="C30" s="30" t="s">
        <v>3464</v>
      </c>
      <c r="D30" cm="1">
        <f t="array" ref="D30">SUM(IF((LEFT('2-1 采购订单物料明细表报表导出'!$K:$K,7)=D$1)*('2-1 采购订单物料明细表报表导出'!$D:$D=$A30),'2-1 采购订单物料明细表报表导出'!$H:$H,0))</f>
        <v>0</v>
      </c>
      <c r="E30" cm="1">
        <f t="array" ref="E30">SUM(IF((LEFT('2-1 采购订单物料明细表报表导出'!$K:$K,7)=E$1)*('2-1 采购订单物料明细表报表导出'!$D:$D=$A30),'2-1 采购订单物料明细表报表导出'!$H:$H,0))</f>
        <v>0</v>
      </c>
      <c r="F30" cm="1">
        <f t="array" ref="F30">SUM(IF((LEFT('2-1 采购订单物料明细表报表导出'!$K:$K,7)=F$1)*('2-1 采购订单物料明细表报表导出'!$D:$D=$A30),'2-1 采购订单物料明细表报表导出'!$H:$H,0))</f>
        <v>0</v>
      </c>
      <c r="G30" cm="1">
        <f t="array" ref="G30">SUM(IF((LEFT('2-1 采购订单物料明细表报表导出'!$K:$K,7)=G$1)*('2-1 采购订单物料明细表报表导出'!$D:$D=$A30),'2-1 采购订单物料明细表报表导出'!$H:$H,0))</f>
        <v>0</v>
      </c>
      <c r="H30" cm="1">
        <f t="array" ref="H30">SUM(IF((LEFT('2-1 采购订单物料明细表报表导出'!$K:$K,7)=H$1)*('2-1 采购订单物料明细表报表导出'!$D:$D=$A30),'2-1 采购订单物料明细表报表导出'!$H:$H,0))</f>
        <v>0</v>
      </c>
      <c r="I30" cm="1">
        <f t="array" ref="I30">SUM(IF((LEFT('2-1 采购订单物料明细表报表导出'!$K:$K,7)=I$1)*('2-1 采购订单物料明细表报表导出'!$D:$D=$A30),'2-1 采购订单物料明细表报表导出'!$H:$H,0))</f>
        <v>0</v>
      </c>
      <c r="J30" cm="1">
        <f t="array" ref="J30">SUM(IF((LEFT('2-1 采购订单物料明细表报表导出'!$K:$K,7)=J$1)*('2-1 采购订单物料明细表报表导出'!$D:$D=$A30),'2-1 采购订单物料明细表报表导出'!$H:$H,0))</f>
        <v>0</v>
      </c>
      <c r="K30" cm="1">
        <f t="array" ref="K30">SUM(IF((LEFT('2-1 采购订单物料明细表报表导出'!$K:$K,7)=K$1)*('2-1 采购订单物料明细表报表导出'!$D:$D=$A30),'2-1 采购订单物料明细表报表导出'!$H:$H,0))</f>
        <v>0</v>
      </c>
      <c r="L30" cm="1">
        <f t="array" ref="L30">SUM(IF((LEFT('2-1 采购订单物料明细表报表导出'!$K:$K,7)=L$1)*('2-1 采购订单物料明细表报表导出'!$D:$D=$A30),'2-1 采购订单物料明细表报表导出'!$H:$H,0))</f>
        <v>0</v>
      </c>
      <c r="M30" cm="1">
        <f t="array" ref="M30">SUM(IF((LEFT('2-1 采购订单物料明细表报表导出'!$K:$K,7)=M$1)*('2-1 采购订单物料明细表报表导出'!$D:$D=$A30),'2-1 采购订单物料明细表报表导出'!$H:$H,0))</f>
        <v>0</v>
      </c>
      <c r="N30" cm="1">
        <f t="array" ref="N30">SUM(IF((LEFT('2-1 采购订单物料明细表报表导出'!$K:$K,7)=N$1)*('2-1 采购订单物料明细表报表导出'!$D:$D=$A30),'2-1 采购订单物料明细表报表导出'!$H:$H,0))</f>
        <v>0</v>
      </c>
      <c r="O30" cm="1">
        <f t="array" ref="O30">SUM(IF((LEFT('2-1 采购订单物料明细表报表导出'!$K:$K,7)=O$1)*('2-1 采购订单物料明细表报表导出'!$D:$D=$A30),'2-1 采购订单物料明细表报表导出'!$H:$H,0))</f>
        <v>0</v>
      </c>
    </row>
    <row r="31" spans="1:15">
      <c r="A31" s="17" t="s">
        <v>3466</v>
      </c>
      <c r="B31" s="30"/>
      <c r="C31" s="30" t="s">
        <v>3464</v>
      </c>
      <c r="D31" cm="1">
        <f t="array" ref="D31">SUM(IF((LEFT('2-1 采购订单物料明细表报表导出'!$K:$K,7)=D$1)*('2-1 采购订单物料明细表报表导出'!$D:$D=$A31),'2-1 采购订单物料明细表报表导出'!$H:$H,0))</f>
        <v>0</v>
      </c>
      <c r="E31" cm="1">
        <f t="array" ref="E31">SUM(IF((LEFT('2-1 采购订单物料明细表报表导出'!$K:$K,7)=E$1)*('2-1 采购订单物料明细表报表导出'!$D:$D=$A31),'2-1 采购订单物料明细表报表导出'!$H:$H,0))</f>
        <v>0</v>
      </c>
      <c r="F31" cm="1">
        <f t="array" ref="F31">SUM(IF((LEFT('2-1 采购订单物料明细表报表导出'!$K:$K,7)=F$1)*('2-1 采购订单物料明细表报表导出'!$D:$D=$A31),'2-1 采购订单物料明细表报表导出'!$H:$H,0))</f>
        <v>0</v>
      </c>
      <c r="G31" cm="1">
        <f t="array" ref="G31">SUM(IF((LEFT('2-1 采购订单物料明细表报表导出'!$K:$K,7)=G$1)*('2-1 采购订单物料明细表报表导出'!$D:$D=$A31),'2-1 采购订单物料明细表报表导出'!$H:$H,0))</f>
        <v>0</v>
      </c>
      <c r="H31" cm="1">
        <f t="array" ref="H31">SUM(IF((LEFT('2-1 采购订单物料明细表报表导出'!$K:$K,7)=H$1)*('2-1 采购订单物料明细表报表导出'!$D:$D=$A31),'2-1 采购订单物料明细表报表导出'!$H:$H,0))</f>
        <v>0</v>
      </c>
      <c r="I31" cm="1">
        <f t="array" ref="I31">SUM(IF((LEFT('2-1 采购订单物料明细表报表导出'!$K:$K,7)=I$1)*('2-1 采购订单物料明细表报表导出'!$D:$D=$A31),'2-1 采购订单物料明细表报表导出'!$H:$H,0))</f>
        <v>0</v>
      </c>
      <c r="J31" cm="1">
        <f t="array" ref="J31">SUM(IF((LEFT('2-1 采购订单物料明细表报表导出'!$K:$K,7)=J$1)*('2-1 采购订单物料明细表报表导出'!$D:$D=$A31),'2-1 采购订单物料明细表报表导出'!$H:$H,0))</f>
        <v>0</v>
      </c>
      <c r="K31" cm="1">
        <f t="array" ref="K31">SUM(IF((LEFT('2-1 采购订单物料明细表报表导出'!$K:$K,7)=K$1)*('2-1 采购订单物料明细表报表导出'!$D:$D=$A31),'2-1 采购订单物料明细表报表导出'!$H:$H,0))</f>
        <v>0</v>
      </c>
      <c r="L31" cm="1">
        <f t="array" ref="L31">SUM(IF((LEFT('2-1 采购订单物料明细表报表导出'!$K:$K,7)=L$1)*('2-1 采购订单物料明细表报表导出'!$D:$D=$A31),'2-1 采购订单物料明细表报表导出'!$H:$H,0))</f>
        <v>0</v>
      </c>
      <c r="M31" cm="1">
        <f t="array" ref="M31">SUM(IF((LEFT('2-1 采购订单物料明细表报表导出'!$K:$K,7)=M$1)*('2-1 采购订单物料明细表报表导出'!$D:$D=$A31),'2-1 采购订单物料明细表报表导出'!$H:$H,0))</f>
        <v>0</v>
      </c>
      <c r="N31" cm="1">
        <f t="array" ref="N31">SUM(IF((LEFT('2-1 采购订单物料明细表报表导出'!$K:$K,7)=N$1)*('2-1 采购订单物料明细表报表导出'!$D:$D=$A31),'2-1 采购订单物料明细表报表导出'!$H:$H,0))</f>
        <v>0</v>
      </c>
      <c r="O31" cm="1">
        <f t="array" ref="O31">SUM(IF((LEFT('2-1 采购订单物料明细表报表导出'!$K:$K,7)=O$1)*('2-1 采购订单物料明细表报表导出'!$D:$D=$A31),'2-1 采购订单物料明细表报表导出'!$H:$H,0))</f>
        <v>0</v>
      </c>
    </row>
    <row r="32" spans="1:15">
      <c r="A32" s="17" t="s">
        <v>3467</v>
      </c>
      <c r="B32" s="30"/>
      <c r="C32" s="30" t="s">
        <v>3464</v>
      </c>
      <c r="D32" cm="1">
        <f t="array" ref="D32">SUM(IF((LEFT('2-1 采购订单物料明细表报表导出'!$K:$K,7)=D$1)*('2-1 采购订单物料明细表报表导出'!$D:$D=$A32),'2-1 采购订单物料明细表报表导出'!$H:$H,0))</f>
        <v>0</v>
      </c>
      <c r="E32" cm="1">
        <f t="array" ref="E32">SUM(IF((LEFT('2-1 采购订单物料明细表报表导出'!$K:$K,7)=E$1)*('2-1 采购订单物料明细表报表导出'!$D:$D=$A32),'2-1 采购订单物料明细表报表导出'!$H:$H,0))</f>
        <v>0</v>
      </c>
      <c r="F32" cm="1">
        <f t="array" ref="F32">SUM(IF((LEFT('2-1 采购订单物料明细表报表导出'!$K:$K,7)=F$1)*('2-1 采购订单物料明细表报表导出'!$D:$D=$A32),'2-1 采购订单物料明细表报表导出'!$H:$H,0))</f>
        <v>0</v>
      </c>
      <c r="G32" cm="1">
        <f t="array" ref="G32">SUM(IF((LEFT('2-1 采购订单物料明细表报表导出'!$K:$K,7)=G$1)*('2-1 采购订单物料明细表报表导出'!$D:$D=$A32),'2-1 采购订单物料明细表报表导出'!$H:$H,0))</f>
        <v>0</v>
      </c>
      <c r="H32" cm="1">
        <f t="array" ref="H32">SUM(IF((LEFT('2-1 采购订单物料明细表报表导出'!$K:$K,7)=H$1)*('2-1 采购订单物料明细表报表导出'!$D:$D=$A32),'2-1 采购订单物料明细表报表导出'!$H:$H,0))</f>
        <v>0</v>
      </c>
      <c r="I32" cm="1">
        <f t="array" ref="I32">SUM(IF((LEFT('2-1 采购订单物料明细表报表导出'!$K:$K,7)=I$1)*('2-1 采购订单物料明细表报表导出'!$D:$D=$A32),'2-1 采购订单物料明细表报表导出'!$H:$H,0))</f>
        <v>0</v>
      </c>
      <c r="J32" cm="1">
        <f t="array" ref="J32">SUM(IF((LEFT('2-1 采购订单物料明细表报表导出'!$K:$K,7)=J$1)*('2-1 采购订单物料明细表报表导出'!$D:$D=$A32),'2-1 采购订单物料明细表报表导出'!$H:$H,0))</f>
        <v>0</v>
      </c>
      <c r="K32" cm="1">
        <f t="array" ref="K32">SUM(IF((LEFT('2-1 采购订单物料明细表报表导出'!$K:$K,7)=K$1)*('2-1 采购订单物料明细表报表导出'!$D:$D=$A32),'2-1 采购订单物料明细表报表导出'!$H:$H,0))</f>
        <v>0</v>
      </c>
      <c r="L32" cm="1">
        <f t="array" ref="L32">SUM(IF((LEFT('2-1 采购订单物料明细表报表导出'!$K:$K,7)=L$1)*('2-1 采购订单物料明细表报表导出'!$D:$D=$A32),'2-1 采购订单物料明细表报表导出'!$H:$H,0))</f>
        <v>0</v>
      </c>
      <c r="M32" cm="1">
        <f t="array" ref="M32">SUM(IF((LEFT('2-1 采购订单物料明细表报表导出'!$K:$K,7)=M$1)*('2-1 采购订单物料明细表报表导出'!$D:$D=$A32),'2-1 采购订单物料明细表报表导出'!$H:$H,0))</f>
        <v>0</v>
      </c>
      <c r="N32" cm="1">
        <f t="array" ref="N32">SUM(IF((LEFT('2-1 采购订单物料明细表报表导出'!$K:$K,7)=N$1)*('2-1 采购订单物料明细表报表导出'!$D:$D=$A32),'2-1 采购订单物料明细表报表导出'!$H:$H,0))</f>
        <v>0</v>
      </c>
      <c r="O32" cm="1">
        <f t="array" ref="O32">SUM(IF((LEFT('2-1 采购订单物料明细表报表导出'!$K:$K,7)=O$1)*('2-1 采购订单物料明细表报表导出'!$D:$D=$A32),'2-1 采购订单物料明细表报表导出'!$H:$H,0))</f>
        <v>0</v>
      </c>
    </row>
    <row r="33" spans="1:15">
      <c r="A33" s="17" t="s">
        <v>3468</v>
      </c>
      <c r="B33" s="30"/>
      <c r="C33" s="30" t="s">
        <v>3464</v>
      </c>
      <c r="D33" cm="1">
        <f t="array" ref="D33">SUM(IF((LEFT('2-1 采购订单物料明细表报表导出'!$K:$K,7)=D$1)*('2-1 采购订单物料明细表报表导出'!$D:$D=$A33),'2-1 采购订单物料明细表报表导出'!$H:$H,0))</f>
        <v>0</v>
      </c>
      <c r="E33" cm="1">
        <f t="array" ref="E33">SUM(IF((LEFT('2-1 采购订单物料明细表报表导出'!$K:$K,7)=E$1)*('2-1 采购订单物料明细表报表导出'!$D:$D=$A33),'2-1 采购订单物料明细表报表导出'!$H:$H,0))</f>
        <v>0</v>
      </c>
      <c r="F33" cm="1">
        <f t="array" ref="F33">SUM(IF((LEFT('2-1 采购订单物料明细表报表导出'!$K:$K,7)=F$1)*('2-1 采购订单物料明细表报表导出'!$D:$D=$A33),'2-1 采购订单物料明细表报表导出'!$H:$H,0))</f>
        <v>0</v>
      </c>
      <c r="G33" cm="1">
        <f t="array" ref="G33">SUM(IF((LEFT('2-1 采购订单物料明细表报表导出'!$K:$K,7)=G$1)*('2-1 采购订单物料明细表报表导出'!$D:$D=$A33),'2-1 采购订单物料明细表报表导出'!$H:$H,0))</f>
        <v>0</v>
      </c>
      <c r="H33" cm="1">
        <f t="array" ref="H33">SUM(IF((LEFT('2-1 采购订单物料明细表报表导出'!$K:$K,7)=H$1)*('2-1 采购订单物料明细表报表导出'!$D:$D=$A33),'2-1 采购订单物料明细表报表导出'!$H:$H,0))</f>
        <v>0</v>
      </c>
      <c r="I33" cm="1">
        <f t="array" ref="I33">SUM(IF((LEFT('2-1 采购订单物料明细表报表导出'!$K:$K,7)=I$1)*('2-1 采购订单物料明细表报表导出'!$D:$D=$A33),'2-1 采购订单物料明细表报表导出'!$H:$H,0))</f>
        <v>0</v>
      </c>
      <c r="J33" cm="1">
        <f t="array" ref="J33">SUM(IF((LEFT('2-1 采购订单物料明细表报表导出'!$K:$K,7)=J$1)*('2-1 采购订单物料明细表报表导出'!$D:$D=$A33),'2-1 采购订单物料明细表报表导出'!$H:$H,0))</f>
        <v>0</v>
      </c>
      <c r="K33" cm="1">
        <f t="array" ref="K33">SUM(IF((LEFT('2-1 采购订单物料明细表报表导出'!$K:$K,7)=K$1)*('2-1 采购订单物料明细表报表导出'!$D:$D=$A33),'2-1 采购订单物料明细表报表导出'!$H:$H,0))</f>
        <v>0</v>
      </c>
      <c r="L33" cm="1">
        <f t="array" ref="L33">SUM(IF((LEFT('2-1 采购订单物料明细表报表导出'!$K:$K,7)=L$1)*('2-1 采购订单物料明细表报表导出'!$D:$D=$A33),'2-1 采购订单物料明细表报表导出'!$H:$H,0))</f>
        <v>0</v>
      </c>
      <c r="M33" cm="1">
        <f t="array" ref="M33">SUM(IF((LEFT('2-1 采购订单物料明细表报表导出'!$K:$K,7)=M$1)*('2-1 采购订单物料明细表报表导出'!$D:$D=$A33),'2-1 采购订单物料明细表报表导出'!$H:$H,0))</f>
        <v>0</v>
      </c>
      <c r="N33" cm="1">
        <f t="array" ref="N33">SUM(IF((LEFT('2-1 采购订单物料明细表报表导出'!$K:$K,7)=N$1)*('2-1 采购订单物料明细表报表导出'!$D:$D=$A33),'2-1 采购订单物料明细表报表导出'!$H:$H,0))</f>
        <v>0</v>
      </c>
      <c r="O33" cm="1">
        <f t="array" ref="O33">SUM(IF((LEFT('2-1 采购订单物料明细表报表导出'!$K:$K,7)=O$1)*('2-1 采购订单物料明细表报表导出'!$D:$D=$A33),'2-1 采购订单物料明细表报表导出'!$H:$H,0))</f>
        <v>0</v>
      </c>
    </row>
    <row r="34" spans="1:15">
      <c r="A34" s="17" t="s">
        <v>3469</v>
      </c>
      <c r="B34" s="30"/>
      <c r="C34" s="30" t="s">
        <v>3464</v>
      </c>
      <c r="D34" cm="1">
        <f t="array" ref="D34">SUM(IF((LEFT('2-1 采购订单物料明细表报表导出'!$K:$K,7)=D$1)*('2-1 采购订单物料明细表报表导出'!$D:$D=$A34),'2-1 采购订单物料明细表报表导出'!$H:$H,0))</f>
        <v>0</v>
      </c>
      <c r="E34" cm="1">
        <f t="array" ref="E34">SUM(IF((LEFT('2-1 采购订单物料明细表报表导出'!$K:$K,7)=E$1)*('2-1 采购订单物料明细表报表导出'!$D:$D=$A34),'2-1 采购订单物料明细表报表导出'!$H:$H,0))</f>
        <v>0</v>
      </c>
      <c r="F34" cm="1">
        <f t="array" ref="F34">SUM(IF((LEFT('2-1 采购订单物料明细表报表导出'!$K:$K,7)=F$1)*('2-1 采购订单物料明细表报表导出'!$D:$D=$A34),'2-1 采购订单物料明细表报表导出'!$H:$H,0))</f>
        <v>0</v>
      </c>
      <c r="G34" cm="1">
        <f t="array" ref="G34">SUM(IF((LEFT('2-1 采购订单物料明细表报表导出'!$K:$K,7)=G$1)*('2-1 采购订单物料明细表报表导出'!$D:$D=$A34),'2-1 采购订单物料明细表报表导出'!$H:$H,0))</f>
        <v>0</v>
      </c>
      <c r="H34" cm="1">
        <f t="array" ref="H34">SUM(IF((LEFT('2-1 采购订单物料明细表报表导出'!$K:$K,7)=H$1)*('2-1 采购订单物料明细表报表导出'!$D:$D=$A34),'2-1 采购订单物料明细表报表导出'!$H:$H,0))</f>
        <v>0</v>
      </c>
      <c r="I34" cm="1">
        <f t="array" ref="I34">SUM(IF((LEFT('2-1 采购订单物料明细表报表导出'!$K:$K,7)=I$1)*('2-1 采购订单物料明细表报表导出'!$D:$D=$A34),'2-1 采购订单物料明细表报表导出'!$H:$H,0))</f>
        <v>0</v>
      </c>
      <c r="J34" cm="1">
        <f t="array" ref="J34">SUM(IF((LEFT('2-1 采购订单物料明细表报表导出'!$K:$K,7)=J$1)*('2-1 采购订单物料明细表报表导出'!$D:$D=$A34),'2-1 采购订单物料明细表报表导出'!$H:$H,0))</f>
        <v>0</v>
      </c>
      <c r="K34" cm="1">
        <f t="array" ref="K34">SUM(IF((LEFT('2-1 采购订单物料明细表报表导出'!$K:$K,7)=K$1)*('2-1 采购订单物料明细表报表导出'!$D:$D=$A34),'2-1 采购订单物料明细表报表导出'!$H:$H,0))</f>
        <v>0</v>
      </c>
      <c r="L34" cm="1">
        <f t="array" ref="L34">SUM(IF((LEFT('2-1 采购订单物料明细表报表导出'!$K:$K,7)=L$1)*('2-1 采购订单物料明细表报表导出'!$D:$D=$A34),'2-1 采购订单物料明细表报表导出'!$H:$H,0))</f>
        <v>0</v>
      </c>
      <c r="M34" cm="1">
        <f t="array" ref="M34">SUM(IF((LEFT('2-1 采购订单物料明细表报表导出'!$K:$K,7)=M$1)*('2-1 采购订单物料明细表报表导出'!$D:$D=$A34),'2-1 采购订单物料明细表报表导出'!$H:$H,0))</f>
        <v>0</v>
      </c>
      <c r="N34" cm="1">
        <f t="array" ref="N34">SUM(IF((LEFT('2-1 采购订单物料明细表报表导出'!$K:$K,7)=N$1)*('2-1 采购订单物料明细表报表导出'!$D:$D=$A34),'2-1 采购订单物料明细表报表导出'!$H:$H,0))</f>
        <v>0</v>
      </c>
      <c r="O34" cm="1">
        <f t="array" ref="O34">SUM(IF((LEFT('2-1 采购订单物料明细表报表导出'!$K:$K,7)=O$1)*('2-1 采购订单物料明细表报表导出'!$D:$D=$A34),'2-1 采购订单物料明细表报表导出'!$H:$H,0))</f>
        <v>0</v>
      </c>
    </row>
    <row r="35" ht="14.25" spans="1:15">
      <c r="A35" s="31" t="s">
        <v>3470</v>
      </c>
      <c r="B35" s="30"/>
      <c r="C35" s="30" t="s">
        <v>3464</v>
      </c>
      <c r="D35" cm="1">
        <f t="array" ref="D35">SUM(IF((LEFT('2-1 采购订单物料明细表报表导出'!$K:$K,7)=D$1)*('2-1 采购订单物料明细表报表导出'!$D:$D=$A35),'2-1 采购订单物料明细表报表导出'!$H:$H,0))</f>
        <v>0</v>
      </c>
      <c r="E35" cm="1">
        <f t="array" ref="E35">SUM(IF((LEFT('2-1 采购订单物料明细表报表导出'!$K:$K,7)=E$1)*('2-1 采购订单物料明细表报表导出'!$D:$D=$A35),'2-1 采购订单物料明细表报表导出'!$H:$H,0))</f>
        <v>0</v>
      </c>
      <c r="F35" cm="1">
        <f t="array" ref="F35">SUM(IF((LEFT('2-1 采购订单物料明细表报表导出'!$K:$K,7)=F$1)*('2-1 采购订单物料明细表报表导出'!$D:$D=$A35),'2-1 采购订单物料明细表报表导出'!$H:$H,0))</f>
        <v>0</v>
      </c>
      <c r="G35" cm="1">
        <f t="array" ref="G35">SUM(IF((LEFT('2-1 采购订单物料明细表报表导出'!$K:$K,7)=G$1)*('2-1 采购订单物料明细表报表导出'!$D:$D=$A35),'2-1 采购订单物料明细表报表导出'!$H:$H,0))</f>
        <v>0</v>
      </c>
      <c r="H35" cm="1">
        <f t="array" ref="H35">SUM(IF((LEFT('2-1 采购订单物料明细表报表导出'!$K:$K,7)=H$1)*('2-1 采购订单物料明细表报表导出'!$D:$D=$A35),'2-1 采购订单物料明细表报表导出'!$H:$H,0))</f>
        <v>0</v>
      </c>
      <c r="I35" cm="1">
        <f t="array" ref="I35">SUM(IF((LEFT('2-1 采购订单物料明细表报表导出'!$K:$K,7)=I$1)*('2-1 采购订单物料明细表报表导出'!$D:$D=$A35),'2-1 采购订单物料明细表报表导出'!$H:$H,0))</f>
        <v>0</v>
      </c>
      <c r="J35" cm="1">
        <f t="array" ref="J35">SUM(IF((LEFT('2-1 采购订单物料明细表报表导出'!$K:$K,7)=J$1)*('2-1 采购订单物料明细表报表导出'!$D:$D=$A35),'2-1 采购订单物料明细表报表导出'!$H:$H,0))</f>
        <v>0</v>
      </c>
      <c r="K35" cm="1">
        <f t="array" ref="K35">SUM(IF((LEFT('2-1 采购订单物料明细表报表导出'!$K:$K,7)=K$1)*('2-1 采购订单物料明细表报表导出'!$D:$D=$A35),'2-1 采购订单物料明细表报表导出'!$H:$H,0))</f>
        <v>0</v>
      </c>
      <c r="L35" cm="1">
        <f t="array" ref="L35">SUM(IF((LEFT('2-1 采购订单物料明细表报表导出'!$K:$K,7)=L$1)*('2-1 采购订单物料明细表报表导出'!$D:$D=$A35),'2-1 采购订单物料明细表报表导出'!$H:$H,0))</f>
        <v>0</v>
      </c>
      <c r="M35" cm="1">
        <f t="array" ref="M35">SUM(IF((LEFT('2-1 采购订单物料明细表报表导出'!$K:$K,7)=M$1)*('2-1 采购订单物料明细表报表导出'!$D:$D=$A35),'2-1 采购订单物料明细表报表导出'!$H:$H,0))</f>
        <v>0</v>
      </c>
      <c r="N35" cm="1">
        <f t="array" ref="N35">SUM(IF((LEFT('2-1 采购订单物料明细表报表导出'!$K:$K,7)=N$1)*('2-1 采购订单物料明细表报表导出'!$D:$D=$A35),'2-1 采购订单物料明细表报表导出'!$H:$H,0))</f>
        <v>0</v>
      </c>
      <c r="O35" cm="1">
        <f t="array" ref="O35">SUM(IF((LEFT('2-1 采购订单物料明细表报表导出'!$K:$K,7)=O$1)*('2-1 采购订单物料明细表报表导出'!$D:$D=$A35),'2-1 采购订单物料明细表报表导出'!$H:$H,0))</f>
        <v>0</v>
      </c>
    </row>
    <row r="36" ht="14.25" spans="1:15">
      <c r="A36" s="31" t="s">
        <v>3471</v>
      </c>
      <c r="B36" s="30"/>
      <c r="C36" s="30" t="s">
        <v>3464</v>
      </c>
      <c r="D36" cm="1">
        <f t="array" ref="D36">SUM(IF((LEFT('2-1 采购订单物料明细表报表导出'!$K:$K,7)=D$1)*('2-1 采购订单物料明细表报表导出'!$D:$D=$A36),'2-1 采购订单物料明细表报表导出'!$H:$H,0))</f>
        <v>0</v>
      </c>
      <c r="E36" cm="1">
        <f t="array" ref="E36">SUM(IF((LEFT('2-1 采购订单物料明细表报表导出'!$K:$K,7)=E$1)*('2-1 采购订单物料明细表报表导出'!$D:$D=$A36),'2-1 采购订单物料明细表报表导出'!$H:$H,0))</f>
        <v>0</v>
      </c>
      <c r="F36" cm="1">
        <f t="array" ref="F36">SUM(IF((LEFT('2-1 采购订单物料明细表报表导出'!$K:$K,7)=F$1)*('2-1 采购订单物料明细表报表导出'!$D:$D=$A36),'2-1 采购订单物料明细表报表导出'!$H:$H,0))</f>
        <v>0</v>
      </c>
      <c r="G36" cm="1">
        <f t="array" ref="G36">SUM(IF((LEFT('2-1 采购订单物料明细表报表导出'!$K:$K,7)=G$1)*('2-1 采购订单物料明细表报表导出'!$D:$D=$A36),'2-1 采购订单物料明细表报表导出'!$H:$H,0))</f>
        <v>0</v>
      </c>
      <c r="H36" cm="1">
        <f t="array" ref="H36">SUM(IF((LEFT('2-1 采购订单物料明细表报表导出'!$K:$K,7)=H$1)*('2-1 采购订单物料明细表报表导出'!$D:$D=$A36),'2-1 采购订单物料明细表报表导出'!$H:$H,0))</f>
        <v>0</v>
      </c>
      <c r="I36" cm="1">
        <f t="array" ref="I36">SUM(IF((LEFT('2-1 采购订单物料明细表报表导出'!$K:$K,7)=I$1)*('2-1 采购订单物料明细表报表导出'!$D:$D=$A36),'2-1 采购订单物料明细表报表导出'!$H:$H,0))</f>
        <v>0</v>
      </c>
      <c r="J36" cm="1">
        <f t="array" ref="J36">SUM(IF((LEFT('2-1 采购订单物料明细表报表导出'!$K:$K,7)=J$1)*('2-1 采购订单物料明细表报表导出'!$D:$D=$A36),'2-1 采购订单物料明细表报表导出'!$H:$H,0))</f>
        <v>0</v>
      </c>
      <c r="K36" cm="1">
        <f t="array" ref="K36">SUM(IF((LEFT('2-1 采购订单物料明细表报表导出'!$K:$K,7)=K$1)*('2-1 采购订单物料明细表报表导出'!$D:$D=$A36),'2-1 采购订单物料明细表报表导出'!$H:$H,0))</f>
        <v>0</v>
      </c>
      <c r="L36" cm="1">
        <f t="array" ref="L36">SUM(IF((LEFT('2-1 采购订单物料明细表报表导出'!$K:$K,7)=L$1)*('2-1 采购订单物料明细表报表导出'!$D:$D=$A36),'2-1 采购订单物料明细表报表导出'!$H:$H,0))</f>
        <v>0</v>
      </c>
      <c r="M36" cm="1">
        <f t="array" ref="M36">SUM(IF((LEFT('2-1 采购订单物料明细表报表导出'!$K:$K,7)=M$1)*('2-1 采购订单物料明细表报表导出'!$D:$D=$A36),'2-1 采购订单物料明细表报表导出'!$H:$H,0))</f>
        <v>0</v>
      </c>
      <c r="N36" cm="1">
        <f t="array" ref="N36">SUM(IF((LEFT('2-1 采购订单物料明细表报表导出'!$K:$K,7)=N$1)*('2-1 采购订单物料明细表报表导出'!$D:$D=$A36),'2-1 采购订单物料明细表报表导出'!$H:$H,0))</f>
        <v>0</v>
      </c>
      <c r="O36" cm="1">
        <f t="array" ref="O36">SUM(IF((LEFT('2-1 采购订单物料明细表报表导出'!$K:$K,7)=O$1)*('2-1 采购订单物料明细表报表导出'!$D:$D=$A36),'2-1 采购订单物料明细表报表导出'!$H:$H,0))</f>
        <v>0</v>
      </c>
    </row>
    <row r="37" spans="1:15">
      <c r="A37" s="17" t="s">
        <v>3472</v>
      </c>
      <c r="B37" s="30"/>
      <c r="C37" s="30" t="s">
        <v>3464</v>
      </c>
      <c r="D37" cm="1">
        <f t="array" ref="D37">SUM(IF((LEFT('2-1 采购订单物料明细表报表导出'!$K:$K,7)=D$1)*('2-1 采购订单物料明细表报表导出'!$D:$D=$A37),'2-1 采购订单物料明细表报表导出'!$H:$H,0))</f>
        <v>0</v>
      </c>
      <c r="E37" cm="1">
        <f t="array" ref="E37">SUM(IF((LEFT('2-1 采购订单物料明细表报表导出'!$K:$K,7)=E$1)*('2-1 采购订单物料明细表报表导出'!$D:$D=$A37),'2-1 采购订单物料明细表报表导出'!$H:$H,0))</f>
        <v>0</v>
      </c>
      <c r="F37" cm="1">
        <f t="array" ref="F37">SUM(IF((LEFT('2-1 采购订单物料明细表报表导出'!$K:$K,7)=F$1)*('2-1 采购订单物料明细表报表导出'!$D:$D=$A37),'2-1 采购订单物料明细表报表导出'!$H:$H,0))</f>
        <v>0</v>
      </c>
      <c r="G37" cm="1">
        <f t="array" ref="G37">SUM(IF((LEFT('2-1 采购订单物料明细表报表导出'!$K:$K,7)=G$1)*('2-1 采购订单物料明细表报表导出'!$D:$D=$A37),'2-1 采购订单物料明细表报表导出'!$H:$H,0))</f>
        <v>0</v>
      </c>
      <c r="H37" cm="1">
        <f t="array" ref="H37">SUM(IF((LEFT('2-1 采购订单物料明细表报表导出'!$K:$K,7)=H$1)*('2-1 采购订单物料明细表报表导出'!$D:$D=$A37),'2-1 采购订单物料明细表报表导出'!$H:$H,0))</f>
        <v>0</v>
      </c>
      <c r="I37" cm="1">
        <f t="array" ref="I37">SUM(IF((LEFT('2-1 采购订单物料明细表报表导出'!$K:$K,7)=I$1)*('2-1 采购订单物料明细表报表导出'!$D:$D=$A37),'2-1 采购订单物料明细表报表导出'!$H:$H,0))</f>
        <v>0</v>
      </c>
      <c r="J37" cm="1">
        <f t="array" ref="J37">SUM(IF((LEFT('2-1 采购订单物料明细表报表导出'!$K:$K,7)=J$1)*('2-1 采购订单物料明细表报表导出'!$D:$D=$A37),'2-1 采购订单物料明细表报表导出'!$H:$H,0))</f>
        <v>0</v>
      </c>
      <c r="K37" cm="1">
        <f t="array" ref="K37">SUM(IF((LEFT('2-1 采购订单物料明细表报表导出'!$K:$K,7)=K$1)*('2-1 采购订单物料明细表报表导出'!$D:$D=$A37),'2-1 采购订单物料明细表报表导出'!$H:$H,0))</f>
        <v>0</v>
      </c>
      <c r="L37" cm="1">
        <f t="array" ref="L37">SUM(IF((LEFT('2-1 采购订单物料明细表报表导出'!$K:$K,7)=L$1)*('2-1 采购订单物料明细表报表导出'!$D:$D=$A37),'2-1 采购订单物料明细表报表导出'!$H:$H,0))</f>
        <v>0</v>
      </c>
      <c r="M37" cm="1">
        <f t="array" ref="M37">SUM(IF((LEFT('2-1 采购订单物料明细表报表导出'!$K:$K,7)=M$1)*('2-1 采购订单物料明细表报表导出'!$D:$D=$A37),'2-1 采购订单物料明细表报表导出'!$H:$H,0))</f>
        <v>0</v>
      </c>
      <c r="N37" cm="1">
        <f t="array" ref="N37">SUM(IF((LEFT('2-1 采购订单物料明细表报表导出'!$K:$K,7)=N$1)*('2-1 采购订单物料明细表报表导出'!$D:$D=$A37),'2-1 采购订单物料明细表报表导出'!$H:$H,0))</f>
        <v>0</v>
      </c>
      <c r="O37" cm="1">
        <f t="array" ref="O37">SUM(IF((LEFT('2-1 采购订单物料明细表报表导出'!$K:$K,7)=O$1)*('2-1 采购订单物料明细表报表导出'!$D:$D=$A37),'2-1 采购订单物料明细表报表导出'!$H:$H,0))</f>
        <v>0</v>
      </c>
    </row>
    <row r="38" spans="1:15">
      <c r="A38" s="17" t="s">
        <v>3473</v>
      </c>
      <c r="B38" s="30"/>
      <c r="C38" s="30" t="s">
        <v>3464</v>
      </c>
      <c r="D38" cm="1">
        <f t="array" ref="D38">SUM(IF((LEFT('2-1 采购订单物料明细表报表导出'!$K:$K,7)=D$1)*('2-1 采购订单物料明细表报表导出'!$D:$D=$A38),'2-1 采购订单物料明细表报表导出'!$H:$H,0))</f>
        <v>0</v>
      </c>
      <c r="E38" cm="1">
        <f t="array" ref="E38">SUM(IF((LEFT('2-1 采购订单物料明细表报表导出'!$K:$K,7)=E$1)*('2-1 采购订单物料明细表报表导出'!$D:$D=$A38),'2-1 采购订单物料明细表报表导出'!$H:$H,0))</f>
        <v>0</v>
      </c>
      <c r="F38" cm="1">
        <f t="array" ref="F38">SUM(IF((LEFT('2-1 采购订单物料明细表报表导出'!$K:$K,7)=F$1)*('2-1 采购订单物料明细表报表导出'!$D:$D=$A38),'2-1 采购订单物料明细表报表导出'!$H:$H,0))</f>
        <v>0</v>
      </c>
      <c r="G38" cm="1">
        <f t="array" ref="G38">SUM(IF((LEFT('2-1 采购订单物料明细表报表导出'!$K:$K,7)=G$1)*('2-1 采购订单物料明细表报表导出'!$D:$D=$A38),'2-1 采购订单物料明细表报表导出'!$H:$H,0))</f>
        <v>0</v>
      </c>
      <c r="H38" cm="1">
        <f t="array" ref="H38">SUM(IF((LEFT('2-1 采购订单物料明细表报表导出'!$K:$K,7)=H$1)*('2-1 采购订单物料明细表报表导出'!$D:$D=$A38),'2-1 采购订单物料明细表报表导出'!$H:$H,0))</f>
        <v>0</v>
      </c>
      <c r="I38" cm="1">
        <f t="array" ref="I38">SUM(IF((LEFT('2-1 采购订单物料明细表报表导出'!$K:$K,7)=I$1)*('2-1 采购订单物料明细表报表导出'!$D:$D=$A38),'2-1 采购订单物料明细表报表导出'!$H:$H,0))</f>
        <v>0</v>
      </c>
      <c r="J38" cm="1">
        <f t="array" ref="J38">SUM(IF((LEFT('2-1 采购订单物料明细表报表导出'!$K:$K,7)=J$1)*('2-1 采购订单物料明细表报表导出'!$D:$D=$A38),'2-1 采购订单物料明细表报表导出'!$H:$H,0))</f>
        <v>0</v>
      </c>
      <c r="K38" cm="1">
        <f t="array" ref="K38">SUM(IF((LEFT('2-1 采购订单物料明细表报表导出'!$K:$K,7)=K$1)*('2-1 采购订单物料明细表报表导出'!$D:$D=$A38),'2-1 采购订单物料明细表报表导出'!$H:$H,0))</f>
        <v>0</v>
      </c>
      <c r="L38" cm="1">
        <f t="array" ref="L38">SUM(IF((LEFT('2-1 采购订单物料明细表报表导出'!$K:$K,7)=L$1)*('2-1 采购订单物料明细表报表导出'!$D:$D=$A38),'2-1 采购订单物料明细表报表导出'!$H:$H,0))</f>
        <v>0</v>
      </c>
      <c r="M38" cm="1">
        <f t="array" ref="M38">SUM(IF((LEFT('2-1 采购订单物料明细表报表导出'!$K:$K,7)=M$1)*('2-1 采购订单物料明细表报表导出'!$D:$D=$A38),'2-1 采购订单物料明细表报表导出'!$H:$H,0))</f>
        <v>0</v>
      </c>
      <c r="N38" cm="1">
        <f t="array" ref="N38">SUM(IF((LEFT('2-1 采购订单物料明细表报表导出'!$K:$K,7)=N$1)*('2-1 采购订单物料明细表报表导出'!$D:$D=$A38),'2-1 采购订单物料明细表报表导出'!$H:$H,0))</f>
        <v>0</v>
      </c>
      <c r="O38" cm="1">
        <f t="array" ref="O38">SUM(IF((LEFT('2-1 采购订单物料明细表报表导出'!$K:$K,7)=O$1)*('2-1 采购订单物料明细表报表导出'!$D:$D=$A38),'2-1 采购订单物料明细表报表导出'!$H:$H,0))</f>
        <v>0</v>
      </c>
    </row>
    <row r="39" spans="1:15">
      <c r="A39" s="17" t="s">
        <v>3474</v>
      </c>
      <c r="B39" s="30"/>
      <c r="C39" s="30" t="s">
        <v>3464</v>
      </c>
      <c r="D39" cm="1">
        <f t="array" ref="D39">SUM(IF((LEFT('2-1 采购订单物料明细表报表导出'!$K:$K,7)=D$1)*('2-1 采购订单物料明细表报表导出'!$D:$D=$A39),'2-1 采购订单物料明细表报表导出'!$H:$H,0))</f>
        <v>0</v>
      </c>
      <c r="E39" cm="1">
        <f t="array" ref="E39">SUM(IF((LEFT('2-1 采购订单物料明细表报表导出'!$K:$K,7)=E$1)*('2-1 采购订单物料明细表报表导出'!$D:$D=$A39),'2-1 采购订单物料明细表报表导出'!$H:$H,0))</f>
        <v>0</v>
      </c>
      <c r="F39" cm="1">
        <f t="array" ref="F39">SUM(IF((LEFT('2-1 采购订单物料明细表报表导出'!$K:$K,7)=F$1)*('2-1 采购订单物料明细表报表导出'!$D:$D=$A39),'2-1 采购订单物料明细表报表导出'!$H:$H,0))</f>
        <v>0</v>
      </c>
      <c r="G39" cm="1">
        <f t="array" ref="G39">SUM(IF((LEFT('2-1 采购订单物料明细表报表导出'!$K:$K,7)=G$1)*('2-1 采购订单物料明细表报表导出'!$D:$D=$A39),'2-1 采购订单物料明细表报表导出'!$H:$H,0))</f>
        <v>0</v>
      </c>
      <c r="H39" cm="1">
        <f t="array" ref="H39">SUM(IF((LEFT('2-1 采购订单物料明细表报表导出'!$K:$K,7)=H$1)*('2-1 采购订单物料明细表报表导出'!$D:$D=$A39),'2-1 采购订单物料明细表报表导出'!$H:$H,0))</f>
        <v>0</v>
      </c>
      <c r="I39" cm="1">
        <f t="array" ref="I39">SUM(IF((LEFT('2-1 采购订单物料明细表报表导出'!$K:$K,7)=I$1)*('2-1 采购订单物料明细表报表导出'!$D:$D=$A39),'2-1 采购订单物料明细表报表导出'!$H:$H,0))</f>
        <v>0</v>
      </c>
      <c r="J39" cm="1">
        <f t="array" ref="J39">SUM(IF((LEFT('2-1 采购订单物料明细表报表导出'!$K:$K,7)=J$1)*('2-1 采购订单物料明细表报表导出'!$D:$D=$A39),'2-1 采购订单物料明细表报表导出'!$H:$H,0))</f>
        <v>0</v>
      </c>
      <c r="K39" cm="1">
        <f t="array" ref="K39">SUM(IF((LEFT('2-1 采购订单物料明细表报表导出'!$K:$K,7)=K$1)*('2-1 采购订单物料明细表报表导出'!$D:$D=$A39),'2-1 采购订单物料明细表报表导出'!$H:$H,0))</f>
        <v>0</v>
      </c>
      <c r="L39" cm="1">
        <f t="array" ref="L39">SUM(IF((LEFT('2-1 采购订单物料明细表报表导出'!$K:$K,7)=L$1)*('2-1 采购订单物料明细表报表导出'!$D:$D=$A39),'2-1 采购订单物料明细表报表导出'!$H:$H,0))</f>
        <v>0</v>
      </c>
      <c r="M39" cm="1">
        <f t="array" ref="M39">SUM(IF((LEFT('2-1 采购订单物料明细表报表导出'!$K:$K,7)=M$1)*('2-1 采购订单物料明细表报表导出'!$D:$D=$A39),'2-1 采购订单物料明细表报表导出'!$H:$H,0))</f>
        <v>0</v>
      </c>
      <c r="N39" cm="1">
        <f t="array" ref="N39">SUM(IF((LEFT('2-1 采购订单物料明细表报表导出'!$K:$K,7)=N$1)*('2-1 采购订单物料明细表报表导出'!$D:$D=$A39),'2-1 采购订单物料明细表报表导出'!$H:$H,0))</f>
        <v>0</v>
      </c>
      <c r="O39" cm="1">
        <f t="array" ref="O39">SUM(IF((LEFT('2-1 采购订单物料明细表报表导出'!$K:$K,7)=O$1)*('2-1 采购订单物料明细表报表导出'!$D:$D=$A39),'2-1 采购订单物料明细表报表导出'!$H:$H,0))</f>
        <v>0</v>
      </c>
    </row>
    <row r="40" spans="1:15">
      <c r="A40" s="17" t="s">
        <v>3475</v>
      </c>
      <c r="B40" s="30"/>
      <c r="C40" s="30" t="s">
        <v>3464</v>
      </c>
      <c r="D40" cm="1">
        <f t="array" ref="D40">SUM(IF((LEFT('2-1 采购订单物料明细表报表导出'!$K:$K,7)=D$1)*('2-1 采购订单物料明细表报表导出'!$D:$D=$A40),'2-1 采购订单物料明细表报表导出'!$H:$H,0))</f>
        <v>0</v>
      </c>
      <c r="E40" cm="1">
        <f t="array" ref="E40">SUM(IF((LEFT('2-1 采购订单物料明细表报表导出'!$K:$K,7)=E$1)*('2-1 采购订单物料明细表报表导出'!$D:$D=$A40),'2-1 采购订单物料明细表报表导出'!$H:$H,0))</f>
        <v>0</v>
      </c>
      <c r="F40" cm="1">
        <f t="array" ref="F40">SUM(IF((LEFT('2-1 采购订单物料明细表报表导出'!$K:$K,7)=F$1)*('2-1 采购订单物料明细表报表导出'!$D:$D=$A40),'2-1 采购订单物料明细表报表导出'!$H:$H,0))</f>
        <v>0</v>
      </c>
      <c r="G40" cm="1">
        <f t="array" ref="G40">SUM(IF((LEFT('2-1 采购订单物料明细表报表导出'!$K:$K,7)=G$1)*('2-1 采购订单物料明细表报表导出'!$D:$D=$A40),'2-1 采购订单物料明细表报表导出'!$H:$H,0))</f>
        <v>0</v>
      </c>
      <c r="H40" cm="1">
        <f t="array" ref="H40">SUM(IF((LEFT('2-1 采购订单物料明细表报表导出'!$K:$K,7)=H$1)*('2-1 采购订单物料明细表报表导出'!$D:$D=$A40),'2-1 采购订单物料明细表报表导出'!$H:$H,0))</f>
        <v>0</v>
      </c>
      <c r="I40" cm="1">
        <f t="array" ref="I40">SUM(IF((LEFT('2-1 采购订单物料明细表报表导出'!$K:$K,7)=I$1)*('2-1 采购订单物料明细表报表导出'!$D:$D=$A40),'2-1 采购订单物料明细表报表导出'!$H:$H,0))</f>
        <v>0</v>
      </c>
      <c r="J40" cm="1">
        <f t="array" ref="J40">SUM(IF((LEFT('2-1 采购订单物料明细表报表导出'!$K:$K,7)=J$1)*('2-1 采购订单物料明细表报表导出'!$D:$D=$A40),'2-1 采购订单物料明细表报表导出'!$H:$H,0))</f>
        <v>0</v>
      </c>
      <c r="K40" cm="1">
        <f t="array" ref="K40">SUM(IF((LEFT('2-1 采购订单物料明细表报表导出'!$K:$K,7)=K$1)*('2-1 采购订单物料明细表报表导出'!$D:$D=$A40),'2-1 采购订单物料明细表报表导出'!$H:$H,0))</f>
        <v>0</v>
      </c>
      <c r="L40" cm="1">
        <f t="array" ref="L40">SUM(IF((LEFT('2-1 采购订单物料明细表报表导出'!$K:$K,7)=L$1)*('2-1 采购订单物料明细表报表导出'!$D:$D=$A40),'2-1 采购订单物料明细表报表导出'!$H:$H,0))</f>
        <v>0</v>
      </c>
      <c r="M40" cm="1">
        <f t="array" ref="M40">SUM(IF((LEFT('2-1 采购订单物料明细表报表导出'!$K:$K,7)=M$1)*('2-1 采购订单物料明细表报表导出'!$D:$D=$A40),'2-1 采购订单物料明细表报表导出'!$H:$H,0))</f>
        <v>0</v>
      </c>
      <c r="N40" cm="1">
        <f t="array" ref="N40">SUM(IF((LEFT('2-1 采购订单物料明细表报表导出'!$K:$K,7)=N$1)*('2-1 采购订单物料明细表报表导出'!$D:$D=$A40),'2-1 采购订单物料明细表报表导出'!$H:$H,0))</f>
        <v>0</v>
      </c>
      <c r="O40" cm="1">
        <f t="array" ref="O40">SUM(IF((LEFT('2-1 采购订单物料明细表报表导出'!$K:$K,7)=O$1)*('2-1 采购订单物料明细表报表导出'!$D:$D=$A40),'2-1 采购订单物料明细表报表导出'!$H:$H,0))</f>
        <v>0</v>
      </c>
    </row>
    <row r="41" spans="1:15">
      <c r="A41" s="17" t="s">
        <v>3476</v>
      </c>
      <c r="B41" s="30"/>
      <c r="C41" s="30" t="s">
        <v>3464</v>
      </c>
      <c r="D41" cm="1">
        <f t="array" ref="D41">SUM(IF((LEFT('2-1 采购订单物料明细表报表导出'!$K:$K,7)=D$1)*('2-1 采购订单物料明细表报表导出'!$D:$D=$A41),'2-1 采购订单物料明细表报表导出'!$H:$H,0))</f>
        <v>0</v>
      </c>
      <c r="E41" cm="1">
        <f t="array" ref="E41">SUM(IF((LEFT('2-1 采购订单物料明细表报表导出'!$K:$K,7)=E$1)*('2-1 采购订单物料明细表报表导出'!$D:$D=$A41),'2-1 采购订单物料明细表报表导出'!$H:$H,0))</f>
        <v>0</v>
      </c>
      <c r="F41" cm="1">
        <f t="array" ref="F41">SUM(IF((LEFT('2-1 采购订单物料明细表报表导出'!$K:$K,7)=F$1)*('2-1 采购订单物料明细表报表导出'!$D:$D=$A41),'2-1 采购订单物料明细表报表导出'!$H:$H,0))</f>
        <v>0</v>
      </c>
      <c r="G41" cm="1">
        <f t="array" ref="G41">SUM(IF((LEFT('2-1 采购订单物料明细表报表导出'!$K:$K,7)=G$1)*('2-1 采购订单物料明细表报表导出'!$D:$D=$A41),'2-1 采购订单物料明细表报表导出'!$H:$H,0))</f>
        <v>0</v>
      </c>
      <c r="H41" cm="1">
        <f t="array" ref="H41">SUM(IF((LEFT('2-1 采购订单物料明细表报表导出'!$K:$K,7)=H$1)*('2-1 采购订单物料明细表报表导出'!$D:$D=$A41),'2-1 采购订单物料明细表报表导出'!$H:$H,0))</f>
        <v>0</v>
      </c>
      <c r="I41" cm="1">
        <f t="array" ref="I41">SUM(IF((LEFT('2-1 采购订单物料明细表报表导出'!$K:$K,7)=I$1)*('2-1 采购订单物料明细表报表导出'!$D:$D=$A41),'2-1 采购订单物料明细表报表导出'!$H:$H,0))</f>
        <v>0</v>
      </c>
      <c r="J41" cm="1">
        <f t="array" ref="J41">SUM(IF((LEFT('2-1 采购订单物料明细表报表导出'!$K:$K,7)=J$1)*('2-1 采购订单物料明细表报表导出'!$D:$D=$A41),'2-1 采购订单物料明细表报表导出'!$H:$H,0))</f>
        <v>0</v>
      </c>
      <c r="K41" cm="1">
        <f t="array" ref="K41">SUM(IF((LEFT('2-1 采购订单物料明细表报表导出'!$K:$K,7)=K$1)*('2-1 采购订单物料明细表报表导出'!$D:$D=$A41),'2-1 采购订单物料明细表报表导出'!$H:$H,0))</f>
        <v>0</v>
      </c>
      <c r="L41" cm="1">
        <f t="array" ref="L41">SUM(IF((LEFT('2-1 采购订单物料明细表报表导出'!$K:$K,7)=L$1)*('2-1 采购订单物料明细表报表导出'!$D:$D=$A41),'2-1 采购订单物料明细表报表导出'!$H:$H,0))</f>
        <v>0</v>
      </c>
      <c r="M41" cm="1">
        <f t="array" ref="M41">SUM(IF((LEFT('2-1 采购订单物料明细表报表导出'!$K:$K,7)=M$1)*('2-1 采购订单物料明细表报表导出'!$D:$D=$A41),'2-1 采购订单物料明细表报表导出'!$H:$H,0))</f>
        <v>0</v>
      </c>
      <c r="N41" cm="1">
        <f t="array" ref="N41">SUM(IF((LEFT('2-1 采购订单物料明细表报表导出'!$K:$K,7)=N$1)*('2-1 采购订单物料明细表报表导出'!$D:$D=$A41),'2-1 采购订单物料明细表报表导出'!$H:$H,0))</f>
        <v>0</v>
      </c>
      <c r="O41" cm="1">
        <f t="array" ref="O41">SUM(IF((LEFT('2-1 采购订单物料明细表报表导出'!$K:$K,7)=O$1)*('2-1 采购订单物料明细表报表导出'!$D:$D=$A41),'2-1 采购订单物料明细表报表导出'!$H:$H,0))</f>
        <v>0</v>
      </c>
    </row>
    <row r="42" spans="1:15">
      <c r="A42" s="17" t="s">
        <v>3477</v>
      </c>
      <c r="B42" s="30"/>
      <c r="C42" s="30" t="s">
        <v>3464</v>
      </c>
      <c r="D42" cm="1">
        <f t="array" ref="D42">SUM(IF((LEFT('2-1 采购订单物料明细表报表导出'!$K:$K,7)=D$1)*('2-1 采购订单物料明细表报表导出'!$D:$D=$A42),'2-1 采购订单物料明细表报表导出'!$H:$H,0))</f>
        <v>0</v>
      </c>
      <c r="E42" cm="1">
        <f t="array" ref="E42">SUM(IF((LEFT('2-1 采购订单物料明细表报表导出'!$K:$K,7)=E$1)*('2-1 采购订单物料明细表报表导出'!$D:$D=$A42),'2-1 采购订单物料明细表报表导出'!$H:$H,0))</f>
        <v>0</v>
      </c>
      <c r="F42" cm="1">
        <f t="array" ref="F42">SUM(IF((LEFT('2-1 采购订单物料明细表报表导出'!$K:$K,7)=F$1)*('2-1 采购订单物料明细表报表导出'!$D:$D=$A42),'2-1 采购订单物料明细表报表导出'!$H:$H,0))</f>
        <v>0</v>
      </c>
      <c r="G42" cm="1">
        <f t="array" ref="G42">SUM(IF((LEFT('2-1 采购订单物料明细表报表导出'!$K:$K,7)=G$1)*('2-1 采购订单物料明细表报表导出'!$D:$D=$A42),'2-1 采购订单物料明细表报表导出'!$H:$H,0))</f>
        <v>0</v>
      </c>
      <c r="H42" cm="1">
        <f t="array" ref="H42">SUM(IF((LEFT('2-1 采购订单物料明细表报表导出'!$K:$K,7)=H$1)*('2-1 采购订单物料明细表报表导出'!$D:$D=$A42),'2-1 采购订单物料明细表报表导出'!$H:$H,0))</f>
        <v>0</v>
      </c>
      <c r="I42" cm="1">
        <f t="array" ref="I42">SUM(IF((LEFT('2-1 采购订单物料明细表报表导出'!$K:$K,7)=I$1)*('2-1 采购订单物料明细表报表导出'!$D:$D=$A42),'2-1 采购订单物料明细表报表导出'!$H:$H,0))</f>
        <v>0</v>
      </c>
      <c r="J42" cm="1">
        <f t="array" ref="J42">SUM(IF((LEFT('2-1 采购订单物料明细表报表导出'!$K:$K,7)=J$1)*('2-1 采购订单物料明细表报表导出'!$D:$D=$A42),'2-1 采购订单物料明细表报表导出'!$H:$H,0))</f>
        <v>0</v>
      </c>
      <c r="K42" cm="1">
        <f t="array" ref="K42">SUM(IF((LEFT('2-1 采购订单物料明细表报表导出'!$K:$K,7)=K$1)*('2-1 采购订单物料明细表报表导出'!$D:$D=$A42),'2-1 采购订单物料明细表报表导出'!$H:$H,0))</f>
        <v>0</v>
      </c>
      <c r="L42" cm="1">
        <f t="array" ref="L42">SUM(IF((LEFT('2-1 采购订单物料明细表报表导出'!$K:$K,7)=L$1)*('2-1 采购订单物料明细表报表导出'!$D:$D=$A42),'2-1 采购订单物料明细表报表导出'!$H:$H,0))</f>
        <v>0</v>
      </c>
      <c r="M42" cm="1">
        <f t="array" ref="M42">SUM(IF((LEFT('2-1 采购订单物料明细表报表导出'!$K:$K,7)=M$1)*('2-1 采购订单物料明细表报表导出'!$D:$D=$A42),'2-1 采购订单物料明细表报表导出'!$H:$H,0))</f>
        <v>0</v>
      </c>
      <c r="N42" cm="1">
        <f t="array" ref="N42">SUM(IF((LEFT('2-1 采购订单物料明细表报表导出'!$K:$K,7)=N$1)*('2-1 采购订单物料明细表报表导出'!$D:$D=$A42),'2-1 采购订单物料明细表报表导出'!$H:$H,0))</f>
        <v>0</v>
      </c>
      <c r="O42" cm="1">
        <f t="array" ref="O42">SUM(IF((LEFT('2-1 采购订单物料明细表报表导出'!$K:$K,7)=O$1)*('2-1 采购订单物料明细表报表导出'!$D:$D=$A42),'2-1 采购订单物料明细表报表导出'!$H:$H,0))</f>
        <v>0</v>
      </c>
    </row>
    <row r="43" spans="1:15">
      <c r="A43" s="17" t="s">
        <v>3478</v>
      </c>
      <c r="B43" s="30"/>
      <c r="C43" s="30" t="s">
        <v>3464</v>
      </c>
      <c r="D43" cm="1">
        <f t="array" ref="D43">SUM(IF((LEFT('2-1 采购订单物料明细表报表导出'!$K:$K,7)=D$1)*('2-1 采购订单物料明细表报表导出'!$D:$D=$A43),'2-1 采购订单物料明细表报表导出'!$H:$H,0))</f>
        <v>0</v>
      </c>
      <c r="E43" cm="1">
        <f t="array" ref="E43">SUM(IF((LEFT('2-1 采购订单物料明细表报表导出'!$K:$K,7)=E$1)*('2-1 采购订单物料明细表报表导出'!$D:$D=$A43),'2-1 采购订单物料明细表报表导出'!$H:$H,0))</f>
        <v>0</v>
      </c>
      <c r="F43" cm="1">
        <f t="array" ref="F43">SUM(IF((LEFT('2-1 采购订单物料明细表报表导出'!$K:$K,7)=F$1)*('2-1 采购订单物料明细表报表导出'!$D:$D=$A43),'2-1 采购订单物料明细表报表导出'!$H:$H,0))</f>
        <v>0</v>
      </c>
      <c r="G43" cm="1">
        <f t="array" ref="G43">SUM(IF((LEFT('2-1 采购订单物料明细表报表导出'!$K:$K,7)=G$1)*('2-1 采购订单物料明细表报表导出'!$D:$D=$A43),'2-1 采购订单物料明细表报表导出'!$H:$H,0))</f>
        <v>0</v>
      </c>
      <c r="H43" cm="1">
        <f t="array" ref="H43">SUM(IF((LEFT('2-1 采购订单物料明细表报表导出'!$K:$K,7)=H$1)*('2-1 采购订单物料明细表报表导出'!$D:$D=$A43),'2-1 采购订单物料明细表报表导出'!$H:$H,0))</f>
        <v>0</v>
      </c>
      <c r="I43" cm="1">
        <f t="array" ref="I43">SUM(IF((LEFT('2-1 采购订单物料明细表报表导出'!$K:$K,7)=I$1)*('2-1 采购订单物料明细表报表导出'!$D:$D=$A43),'2-1 采购订单物料明细表报表导出'!$H:$H,0))</f>
        <v>0</v>
      </c>
      <c r="J43" cm="1">
        <f t="array" ref="J43">SUM(IF((LEFT('2-1 采购订单物料明细表报表导出'!$K:$K,7)=J$1)*('2-1 采购订单物料明细表报表导出'!$D:$D=$A43),'2-1 采购订单物料明细表报表导出'!$H:$H,0))</f>
        <v>0</v>
      </c>
      <c r="K43" cm="1">
        <f t="array" ref="K43">SUM(IF((LEFT('2-1 采购订单物料明细表报表导出'!$K:$K,7)=K$1)*('2-1 采购订单物料明细表报表导出'!$D:$D=$A43),'2-1 采购订单物料明细表报表导出'!$H:$H,0))</f>
        <v>0</v>
      </c>
      <c r="L43" cm="1">
        <f t="array" ref="L43">SUM(IF((LEFT('2-1 采购订单物料明细表报表导出'!$K:$K,7)=L$1)*('2-1 采购订单物料明细表报表导出'!$D:$D=$A43),'2-1 采购订单物料明细表报表导出'!$H:$H,0))</f>
        <v>0</v>
      </c>
      <c r="M43" cm="1">
        <f t="array" ref="M43">SUM(IF((LEFT('2-1 采购订单物料明细表报表导出'!$K:$K,7)=M$1)*('2-1 采购订单物料明细表报表导出'!$D:$D=$A43),'2-1 采购订单物料明细表报表导出'!$H:$H,0))</f>
        <v>0</v>
      </c>
      <c r="N43" cm="1">
        <f t="array" ref="N43">SUM(IF((LEFT('2-1 采购订单物料明细表报表导出'!$K:$K,7)=N$1)*('2-1 采购订单物料明细表报表导出'!$D:$D=$A43),'2-1 采购订单物料明细表报表导出'!$H:$H,0))</f>
        <v>0</v>
      </c>
      <c r="O43" cm="1">
        <f t="array" ref="O43">SUM(IF((LEFT('2-1 采购订单物料明细表报表导出'!$K:$K,7)=O$1)*('2-1 采购订单物料明细表报表导出'!$D:$D=$A43),'2-1 采购订单物料明细表报表导出'!$H:$H,0))</f>
        <v>0</v>
      </c>
    </row>
    <row r="44" spans="1:15">
      <c r="A44" s="17" t="s">
        <v>3479</v>
      </c>
      <c r="B44" s="30"/>
      <c r="C44" s="30" t="s">
        <v>3464</v>
      </c>
      <c r="D44" cm="1">
        <f t="array" ref="D44">SUM(IF((LEFT('2-1 采购订单物料明细表报表导出'!$K:$K,7)=D$1)*('2-1 采购订单物料明细表报表导出'!$D:$D=$A44),'2-1 采购订单物料明细表报表导出'!$H:$H,0))</f>
        <v>0</v>
      </c>
      <c r="E44" cm="1">
        <f t="array" ref="E44">SUM(IF((LEFT('2-1 采购订单物料明细表报表导出'!$K:$K,7)=E$1)*('2-1 采购订单物料明细表报表导出'!$D:$D=$A44),'2-1 采购订单物料明细表报表导出'!$H:$H,0))</f>
        <v>0</v>
      </c>
      <c r="F44" cm="1">
        <f t="array" ref="F44">SUM(IF((LEFT('2-1 采购订单物料明细表报表导出'!$K:$K,7)=F$1)*('2-1 采购订单物料明细表报表导出'!$D:$D=$A44),'2-1 采购订单物料明细表报表导出'!$H:$H,0))</f>
        <v>0</v>
      </c>
      <c r="G44" cm="1">
        <f t="array" ref="G44">SUM(IF((LEFT('2-1 采购订单物料明细表报表导出'!$K:$K,7)=G$1)*('2-1 采购订单物料明细表报表导出'!$D:$D=$A44),'2-1 采购订单物料明细表报表导出'!$H:$H,0))</f>
        <v>0</v>
      </c>
      <c r="H44" cm="1">
        <f t="array" ref="H44">SUM(IF((LEFT('2-1 采购订单物料明细表报表导出'!$K:$K,7)=H$1)*('2-1 采购订单物料明细表报表导出'!$D:$D=$A44),'2-1 采购订单物料明细表报表导出'!$H:$H,0))</f>
        <v>0</v>
      </c>
      <c r="I44" cm="1">
        <f t="array" ref="I44">SUM(IF((LEFT('2-1 采购订单物料明细表报表导出'!$K:$K,7)=I$1)*('2-1 采购订单物料明细表报表导出'!$D:$D=$A44),'2-1 采购订单物料明细表报表导出'!$H:$H,0))</f>
        <v>0</v>
      </c>
      <c r="J44" cm="1">
        <f t="array" ref="J44">SUM(IF((LEFT('2-1 采购订单物料明细表报表导出'!$K:$K,7)=J$1)*('2-1 采购订单物料明细表报表导出'!$D:$D=$A44),'2-1 采购订单物料明细表报表导出'!$H:$H,0))</f>
        <v>0</v>
      </c>
      <c r="K44" cm="1">
        <f t="array" ref="K44">SUM(IF((LEFT('2-1 采购订单物料明细表报表导出'!$K:$K,7)=K$1)*('2-1 采购订单物料明细表报表导出'!$D:$D=$A44),'2-1 采购订单物料明细表报表导出'!$H:$H,0))</f>
        <v>0</v>
      </c>
      <c r="L44" cm="1">
        <f t="array" ref="L44">SUM(IF((LEFT('2-1 采购订单物料明细表报表导出'!$K:$K,7)=L$1)*('2-1 采购订单物料明细表报表导出'!$D:$D=$A44),'2-1 采购订单物料明细表报表导出'!$H:$H,0))</f>
        <v>0</v>
      </c>
      <c r="M44" cm="1">
        <f t="array" ref="M44">SUM(IF((LEFT('2-1 采购订单物料明细表报表导出'!$K:$K,7)=M$1)*('2-1 采购订单物料明细表报表导出'!$D:$D=$A44),'2-1 采购订单物料明细表报表导出'!$H:$H,0))</f>
        <v>0</v>
      </c>
      <c r="N44" cm="1">
        <f t="array" ref="N44">SUM(IF((LEFT('2-1 采购订单物料明细表报表导出'!$K:$K,7)=N$1)*('2-1 采购订单物料明细表报表导出'!$D:$D=$A44),'2-1 采购订单物料明细表报表导出'!$H:$H,0))</f>
        <v>0</v>
      </c>
      <c r="O44" cm="1">
        <f t="array" ref="O44">SUM(IF((LEFT('2-1 采购订单物料明细表报表导出'!$K:$K,7)=O$1)*('2-1 采购订单物料明细表报表导出'!$D:$D=$A44),'2-1 采购订单物料明细表报表导出'!$H:$H,0))</f>
        <v>0</v>
      </c>
    </row>
    <row r="45" spans="1:15">
      <c r="A45" s="17" t="s">
        <v>3480</v>
      </c>
      <c r="B45" s="30"/>
      <c r="C45" s="30" t="s">
        <v>3464</v>
      </c>
      <c r="D45" cm="1">
        <f t="array" ref="D45">SUM(IF((LEFT('2-1 采购订单物料明细表报表导出'!$K:$K,7)=D$1)*('2-1 采购订单物料明细表报表导出'!$D:$D=$A45),'2-1 采购订单物料明细表报表导出'!$H:$H,0))</f>
        <v>0</v>
      </c>
      <c r="E45" cm="1">
        <f t="array" ref="E45">SUM(IF((LEFT('2-1 采购订单物料明细表报表导出'!$K:$K,7)=E$1)*('2-1 采购订单物料明细表报表导出'!$D:$D=$A45),'2-1 采购订单物料明细表报表导出'!$H:$H,0))</f>
        <v>0</v>
      </c>
      <c r="F45" cm="1">
        <f t="array" ref="F45">SUM(IF((LEFT('2-1 采购订单物料明细表报表导出'!$K:$K,7)=F$1)*('2-1 采购订单物料明细表报表导出'!$D:$D=$A45),'2-1 采购订单物料明细表报表导出'!$H:$H,0))</f>
        <v>0</v>
      </c>
      <c r="G45" cm="1">
        <f t="array" ref="G45">SUM(IF((LEFT('2-1 采购订单物料明细表报表导出'!$K:$K,7)=G$1)*('2-1 采购订单物料明细表报表导出'!$D:$D=$A45),'2-1 采购订单物料明细表报表导出'!$H:$H,0))</f>
        <v>0</v>
      </c>
      <c r="H45" cm="1">
        <f t="array" ref="H45">SUM(IF((LEFT('2-1 采购订单物料明细表报表导出'!$K:$K,7)=H$1)*('2-1 采购订单物料明细表报表导出'!$D:$D=$A45),'2-1 采购订单物料明细表报表导出'!$H:$H,0))</f>
        <v>0</v>
      </c>
      <c r="I45" cm="1">
        <f t="array" ref="I45">SUM(IF((LEFT('2-1 采购订单物料明细表报表导出'!$K:$K,7)=I$1)*('2-1 采购订单物料明细表报表导出'!$D:$D=$A45),'2-1 采购订单物料明细表报表导出'!$H:$H,0))</f>
        <v>0</v>
      </c>
      <c r="J45" cm="1">
        <f t="array" ref="J45">SUM(IF((LEFT('2-1 采购订单物料明细表报表导出'!$K:$K,7)=J$1)*('2-1 采购订单物料明细表报表导出'!$D:$D=$A45),'2-1 采购订单物料明细表报表导出'!$H:$H,0))</f>
        <v>0</v>
      </c>
      <c r="K45" cm="1">
        <f t="array" ref="K45">SUM(IF((LEFT('2-1 采购订单物料明细表报表导出'!$K:$K,7)=K$1)*('2-1 采购订单物料明细表报表导出'!$D:$D=$A45),'2-1 采购订单物料明细表报表导出'!$H:$H,0))</f>
        <v>0</v>
      </c>
      <c r="L45" cm="1">
        <f t="array" ref="L45">SUM(IF((LEFT('2-1 采购订单物料明细表报表导出'!$K:$K,7)=L$1)*('2-1 采购订单物料明细表报表导出'!$D:$D=$A45),'2-1 采购订单物料明细表报表导出'!$H:$H,0))</f>
        <v>0</v>
      </c>
      <c r="M45" cm="1">
        <f t="array" ref="M45">SUM(IF((LEFT('2-1 采购订单物料明细表报表导出'!$K:$K,7)=M$1)*('2-1 采购订单物料明细表报表导出'!$D:$D=$A45),'2-1 采购订单物料明细表报表导出'!$H:$H,0))</f>
        <v>0</v>
      </c>
      <c r="N45" cm="1">
        <f t="array" ref="N45">SUM(IF((LEFT('2-1 采购订单物料明细表报表导出'!$K:$K,7)=N$1)*('2-1 采购订单物料明细表报表导出'!$D:$D=$A45),'2-1 采购订单物料明细表报表导出'!$H:$H,0))</f>
        <v>0</v>
      </c>
      <c r="O45" cm="1">
        <f t="array" ref="O45">SUM(IF((LEFT('2-1 采购订单物料明细表报表导出'!$K:$K,7)=O$1)*('2-1 采购订单物料明细表报表导出'!$D:$D=$A45),'2-1 采购订单物料明细表报表导出'!$H:$H,0))</f>
        <v>0</v>
      </c>
    </row>
    <row r="46" spans="1:15">
      <c r="A46" s="17" t="s">
        <v>3481</v>
      </c>
      <c r="B46" s="30"/>
      <c r="C46" s="30" t="s">
        <v>3464</v>
      </c>
      <c r="D46" cm="1">
        <f t="array" ref="D46">SUM(IF((LEFT('2-1 采购订单物料明细表报表导出'!$K:$K,7)=D$1)*('2-1 采购订单物料明细表报表导出'!$D:$D=$A46),'2-1 采购订单物料明细表报表导出'!$H:$H,0))</f>
        <v>0</v>
      </c>
      <c r="E46" cm="1">
        <f t="array" ref="E46">SUM(IF((LEFT('2-1 采购订单物料明细表报表导出'!$K:$K,7)=E$1)*('2-1 采购订单物料明细表报表导出'!$D:$D=$A46),'2-1 采购订单物料明细表报表导出'!$H:$H,0))</f>
        <v>0</v>
      </c>
      <c r="F46" cm="1">
        <f t="array" ref="F46">SUM(IF((LEFT('2-1 采购订单物料明细表报表导出'!$K:$K,7)=F$1)*('2-1 采购订单物料明细表报表导出'!$D:$D=$A46),'2-1 采购订单物料明细表报表导出'!$H:$H,0))</f>
        <v>0</v>
      </c>
      <c r="G46" cm="1">
        <f t="array" ref="G46">SUM(IF((LEFT('2-1 采购订单物料明细表报表导出'!$K:$K,7)=G$1)*('2-1 采购订单物料明细表报表导出'!$D:$D=$A46),'2-1 采购订单物料明细表报表导出'!$H:$H,0))</f>
        <v>0</v>
      </c>
      <c r="H46" cm="1">
        <f t="array" ref="H46">SUM(IF((LEFT('2-1 采购订单物料明细表报表导出'!$K:$K,7)=H$1)*('2-1 采购订单物料明细表报表导出'!$D:$D=$A46),'2-1 采购订单物料明细表报表导出'!$H:$H,0))</f>
        <v>0</v>
      </c>
      <c r="I46" cm="1">
        <f t="array" ref="I46">SUM(IF((LEFT('2-1 采购订单物料明细表报表导出'!$K:$K,7)=I$1)*('2-1 采购订单物料明细表报表导出'!$D:$D=$A46),'2-1 采购订单物料明细表报表导出'!$H:$H,0))</f>
        <v>0</v>
      </c>
      <c r="J46" cm="1">
        <f t="array" ref="J46">SUM(IF((LEFT('2-1 采购订单物料明细表报表导出'!$K:$K,7)=J$1)*('2-1 采购订单物料明细表报表导出'!$D:$D=$A46),'2-1 采购订单物料明细表报表导出'!$H:$H,0))</f>
        <v>0</v>
      </c>
      <c r="K46" cm="1">
        <f t="array" ref="K46">SUM(IF((LEFT('2-1 采购订单物料明细表报表导出'!$K:$K,7)=K$1)*('2-1 采购订单物料明细表报表导出'!$D:$D=$A46),'2-1 采购订单物料明细表报表导出'!$H:$H,0))</f>
        <v>0</v>
      </c>
      <c r="L46" cm="1">
        <f t="array" ref="L46">SUM(IF((LEFT('2-1 采购订单物料明细表报表导出'!$K:$K,7)=L$1)*('2-1 采购订单物料明细表报表导出'!$D:$D=$A46),'2-1 采购订单物料明细表报表导出'!$H:$H,0))</f>
        <v>0</v>
      </c>
      <c r="M46" cm="1">
        <f t="array" ref="M46">SUM(IF((LEFT('2-1 采购订单物料明细表报表导出'!$K:$K,7)=M$1)*('2-1 采购订单物料明细表报表导出'!$D:$D=$A46),'2-1 采购订单物料明细表报表导出'!$H:$H,0))</f>
        <v>0</v>
      </c>
      <c r="N46" cm="1">
        <f t="array" ref="N46">SUM(IF((LEFT('2-1 采购订单物料明细表报表导出'!$K:$K,7)=N$1)*('2-1 采购订单物料明细表报表导出'!$D:$D=$A46),'2-1 采购订单物料明细表报表导出'!$H:$H,0))</f>
        <v>0</v>
      </c>
      <c r="O46" cm="1">
        <f t="array" ref="O46">SUM(IF((LEFT('2-1 采购订单物料明细表报表导出'!$K:$K,7)=O$1)*('2-1 采购订单物料明细表报表导出'!$D:$D=$A46),'2-1 采购订单物料明细表报表导出'!$H:$H,0))</f>
        <v>0</v>
      </c>
    </row>
    <row r="47" spans="1:15">
      <c r="A47" s="17" t="s">
        <v>3482</v>
      </c>
      <c r="B47" s="30"/>
      <c r="C47" s="30" t="s">
        <v>3464</v>
      </c>
      <c r="D47" cm="1">
        <f t="array" ref="D47">SUM(IF((LEFT('2-1 采购订单物料明细表报表导出'!$K:$K,7)=D$1)*('2-1 采购订单物料明细表报表导出'!$D:$D=$A47),'2-1 采购订单物料明细表报表导出'!$H:$H,0))</f>
        <v>0</v>
      </c>
      <c r="E47" cm="1">
        <f t="array" ref="E47">SUM(IF((LEFT('2-1 采购订单物料明细表报表导出'!$K:$K,7)=E$1)*('2-1 采购订单物料明细表报表导出'!$D:$D=$A47),'2-1 采购订单物料明细表报表导出'!$H:$H,0))</f>
        <v>0</v>
      </c>
      <c r="F47" cm="1">
        <f t="array" ref="F47">SUM(IF((LEFT('2-1 采购订单物料明细表报表导出'!$K:$K,7)=F$1)*('2-1 采购订单物料明细表报表导出'!$D:$D=$A47),'2-1 采购订单物料明细表报表导出'!$H:$H,0))</f>
        <v>0</v>
      </c>
      <c r="G47" cm="1">
        <f t="array" ref="G47">SUM(IF((LEFT('2-1 采购订单物料明细表报表导出'!$K:$K,7)=G$1)*('2-1 采购订单物料明细表报表导出'!$D:$D=$A47),'2-1 采购订单物料明细表报表导出'!$H:$H,0))</f>
        <v>0</v>
      </c>
      <c r="H47" cm="1">
        <f t="array" ref="H47">SUM(IF((LEFT('2-1 采购订单物料明细表报表导出'!$K:$K,7)=H$1)*('2-1 采购订单物料明细表报表导出'!$D:$D=$A47),'2-1 采购订单物料明细表报表导出'!$H:$H,0))</f>
        <v>0</v>
      </c>
      <c r="I47" cm="1">
        <f t="array" ref="I47">SUM(IF((LEFT('2-1 采购订单物料明细表报表导出'!$K:$K,7)=I$1)*('2-1 采购订单物料明细表报表导出'!$D:$D=$A47),'2-1 采购订单物料明细表报表导出'!$H:$H,0))</f>
        <v>0</v>
      </c>
      <c r="J47" cm="1">
        <f t="array" ref="J47">SUM(IF((LEFT('2-1 采购订单物料明细表报表导出'!$K:$K,7)=J$1)*('2-1 采购订单物料明细表报表导出'!$D:$D=$A47),'2-1 采购订单物料明细表报表导出'!$H:$H,0))</f>
        <v>0</v>
      </c>
      <c r="K47" cm="1">
        <f t="array" ref="K47">SUM(IF((LEFT('2-1 采购订单物料明细表报表导出'!$K:$K,7)=K$1)*('2-1 采购订单物料明细表报表导出'!$D:$D=$A47),'2-1 采购订单物料明细表报表导出'!$H:$H,0))</f>
        <v>0</v>
      </c>
      <c r="L47" cm="1">
        <f t="array" ref="L47">SUM(IF((LEFT('2-1 采购订单物料明细表报表导出'!$K:$K,7)=L$1)*('2-1 采购订单物料明细表报表导出'!$D:$D=$A47),'2-1 采购订单物料明细表报表导出'!$H:$H,0))</f>
        <v>0</v>
      </c>
      <c r="M47" cm="1">
        <f t="array" ref="M47">SUM(IF((LEFT('2-1 采购订单物料明细表报表导出'!$K:$K,7)=M$1)*('2-1 采购订单物料明细表报表导出'!$D:$D=$A47),'2-1 采购订单物料明细表报表导出'!$H:$H,0))</f>
        <v>0</v>
      </c>
      <c r="N47" cm="1">
        <f t="array" ref="N47">SUM(IF((LEFT('2-1 采购订单物料明细表报表导出'!$K:$K,7)=N$1)*('2-1 采购订单物料明细表报表导出'!$D:$D=$A47),'2-1 采购订单物料明细表报表导出'!$H:$H,0))</f>
        <v>0</v>
      </c>
      <c r="O47" cm="1">
        <f t="array" ref="O47">SUM(IF((LEFT('2-1 采购订单物料明细表报表导出'!$K:$K,7)=O$1)*('2-1 采购订单物料明细表报表导出'!$D:$D=$A47),'2-1 采购订单物料明细表报表导出'!$H:$H,0))</f>
        <v>0</v>
      </c>
    </row>
    <row r="48" spans="1:15">
      <c r="A48" s="17" t="s">
        <v>3483</v>
      </c>
      <c r="B48" s="30"/>
      <c r="C48" s="30" t="s">
        <v>3464</v>
      </c>
      <c r="D48" cm="1">
        <f t="array" ref="D48">SUM(IF((LEFT('2-1 采购订单物料明细表报表导出'!$K:$K,7)=D$1)*('2-1 采购订单物料明细表报表导出'!$D:$D=$A48),'2-1 采购订单物料明细表报表导出'!$H:$H,0))</f>
        <v>0</v>
      </c>
      <c r="E48" cm="1">
        <f t="array" ref="E48">SUM(IF((LEFT('2-1 采购订单物料明细表报表导出'!$K:$K,7)=E$1)*('2-1 采购订单物料明细表报表导出'!$D:$D=$A48),'2-1 采购订单物料明细表报表导出'!$H:$H,0))</f>
        <v>0</v>
      </c>
      <c r="F48" cm="1">
        <f t="array" ref="F48">SUM(IF((LEFT('2-1 采购订单物料明细表报表导出'!$K:$K,7)=F$1)*('2-1 采购订单物料明细表报表导出'!$D:$D=$A48),'2-1 采购订单物料明细表报表导出'!$H:$H,0))</f>
        <v>0</v>
      </c>
      <c r="G48" cm="1">
        <f t="array" ref="G48">SUM(IF((LEFT('2-1 采购订单物料明细表报表导出'!$K:$K,7)=G$1)*('2-1 采购订单物料明细表报表导出'!$D:$D=$A48),'2-1 采购订单物料明细表报表导出'!$H:$H,0))</f>
        <v>0</v>
      </c>
      <c r="H48" cm="1">
        <f t="array" ref="H48">SUM(IF((LEFT('2-1 采购订单物料明细表报表导出'!$K:$K,7)=H$1)*('2-1 采购订单物料明细表报表导出'!$D:$D=$A48),'2-1 采购订单物料明细表报表导出'!$H:$H,0))</f>
        <v>0</v>
      </c>
      <c r="I48" cm="1">
        <f t="array" ref="I48">SUM(IF((LEFT('2-1 采购订单物料明细表报表导出'!$K:$K,7)=I$1)*('2-1 采购订单物料明细表报表导出'!$D:$D=$A48),'2-1 采购订单物料明细表报表导出'!$H:$H,0))</f>
        <v>0</v>
      </c>
      <c r="J48" cm="1">
        <f t="array" ref="J48">SUM(IF((LEFT('2-1 采购订单物料明细表报表导出'!$K:$K,7)=J$1)*('2-1 采购订单物料明细表报表导出'!$D:$D=$A48),'2-1 采购订单物料明细表报表导出'!$H:$H,0))</f>
        <v>0</v>
      </c>
      <c r="K48" cm="1">
        <f t="array" ref="K48">SUM(IF((LEFT('2-1 采购订单物料明细表报表导出'!$K:$K,7)=K$1)*('2-1 采购订单物料明细表报表导出'!$D:$D=$A48),'2-1 采购订单物料明细表报表导出'!$H:$H,0))</f>
        <v>0</v>
      </c>
      <c r="L48" cm="1">
        <f t="array" ref="L48">SUM(IF((LEFT('2-1 采购订单物料明细表报表导出'!$K:$K,7)=L$1)*('2-1 采购订单物料明细表报表导出'!$D:$D=$A48),'2-1 采购订单物料明细表报表导出'!$H:$H,0))</f>
        <v>0</v>
      </c>
      <c r="M48" cm="1">
        <f t="array" ref="M48">SUM(IF((LEFT('2-1 采购订单物料明细表报表导出'!$K:$K,7)=M$1)*('2-1 采购订单物料明细表报表导出'!$D:$D=$A48),'2-1 采购订单物料明细表报表导出'!$H:$H,0))</f>
        <v>0</v>
      </c>
      <c r="N48" cm="1">
        <f t="array" ref="N48">SUM(IF((LEFT('2-1 采购订单物料明细表报表导出'!$K:$K,7)=N$1)*('2-1 采购订单物料明细表报表导出'!$D:$D=$A48),'2-1 采购订单物料明细表报表导出'!$H:$H,0))</f>
        <v>0</v>
      </c>
      <c r="O48" cm="1">
        <f t="array" ref="O48">SUM(IF((LEFT('2-1 采购订单物料明细表报表导出'!$K:$K,7)=O$1)*('2-1 采购订单物料明细表报表导出'!$D:$D=$A48),'2-1 采购订单物料明细表报表导出'!$H:$H,0))</f>
        <v>0</v>
      </c>
    </row>
    <row r="49" spans="1:15">
      <c r="A49" s="17" t="s">
        <v>3484</v>
      </c>
      <c r="B49" s="30"/>
      <c r="C49" s="30" t="s">
        <v>3464</v>
      </c>
      <c r="D49" cm="1">
        <f t="array" ref="D49">SUM(IF((LEFT('2-1 采购订单物料明细表报表导出'!$K:$K,7)=D$1)*('2-1 采购订单物料明细表报表导出'!$D:$D=$A49),'2-1 采购订单物料明细表报表导出'!$H:$H,0))</f>
        <v>0</v>
      </c>
      <c r="E49" cm="1">
        <f t="array" ref="E49">SUM(IF((LEFT('2-1 采购订单物料明细表报表导出'!$K:$K,7)=E$1)*('2-1 采购订单物料明细表报表导出'!$D:$D=$A49),'2-1 采购订单物料明细表报表导出'!$H:$H,0))</f>
        <v>0</v>
      </c>
      <c r="F49" cm="1">
        <f t="array" ref="F49">SUM(IF((LEFT('2-1 采购订单物料明细表报表导出'!$K:$K,7)=F$1)*('2-1 采购订单物料明细表报表导出'!$D:$D=$A49),'2-1 采购订单物料明细表报表导出'!$H:$H,0))</f>
        <v>0</v>
      </c>
      <c r="G49" cm="1">
        <f t="array" ref="G49">SUM(IF((LEFT('2-1 采购订单物料明细表报表导出'!$K:$K,7)=G$1)*('2-1 采购订单物料明细表报表导出'!$D:$D=$A49),'2-1 采购订单物料明细表报表导出'!$H:$H,0))</f>
        <v>0</v>
      </c>
      <c r="H49" cm="1">
        <f t="array" ref="H49">SUM(IF((LEFT('2-1 采购订单物料明细表报表导出'!$K:$K,7)=H$1)*('2-1 采购订单物料明细表报表导出'!$D:$D=$A49),'2-1 采购订单物料明细表报表导出'!$H:$H,0))</f>
        <v>0</v>
      </c>
      <c r="I49" cm="1">
        <f t="array" ref="I49">SUM(IF((LEFT('2-1 采购订单物料明细表报表导出'!$K:$K,7)=I$1)*('2-1 采购订单物料明细表报表导出'!$D:$D=$A49),'2-1 采购订单物料明细表报表导出'!$H:$H,0))</f>
        <v>0</v>
      </c>
      <c r="J49" cm="1">
        <f t="array" ref="J49">SUM(IF((LEFT('2-1 采购订单物料明细表报表导出'!$K:$K,7)=J$1)*('2-1 采购订单物料明细表报表导出'!$D:$D=$A49),'2-1 采购订单物料明细表报表导出'!$H:$H,0))</f>
        <v>0</v>
      </c>
      <c r="K49" cm="1">
        <f t="array" ref="K49">SUM(IF((LEFT('2-1 采购订单物料明细表报表导出'!$K:$K,7)=K$1)*('2-1 采购订单物料明细表报表导出'!$D:$D=$A49),'2-1 采购订单物料明细表报表导出'!$H:$H,0))</f>
        <v>0</v>
      </c>
      <c r="L49" cm="1">
        <f t="array" ref="L49">SUM(IF((LEFT('2-1 采购订单物料明细表报表导出'!$K:$K,7)=L$1)*('2-1 采购订单物料明细表报表导出'!$D:$D=$A49),'2-1 采购订单物料明细表报表导出'!$H:$H,0))</f>
        <v>0</v>
      </c>
      <c r="M49" cm="1">
        <f t="array" ref="M49">SUM(IF((LEFT('2-1 采购订单物料明细表报表导出'!$K:$K,7)=M$1)*('2-1 采购订单物料明细表报表导出'!$D:$D=$A49),'2-1 采购订单物料明细表报表导出'!$H:$H,0))</f>
        <v>0</v>
      </c>
      <c r="N49" cm="1">
        <f t="array" ref="N49">SUM(IF((LEFT('2-1 采购订单物料明细表报表导出'!$K:$K,7)=N$1)*('2-1 采购订单物料明细表报表导出'!$D:$D=$A49),'2-1 采购订单物料明细表报表导出'!$H:$H,0))</f>
        <v>0</v>
      </c>
      <c r="O49" cm="1">
        <f t="array" ref="O49">SUM(IF((LEFT('2-1 采购订单物料明细表报表导出'!$K:$K,7)=O$1)*('2-1 采购订单物料明细表报表导出'!$D:$D=$A49),'2-1 采购订单物料明细表报表导出'!$H:$H,0))</f>
        <v>0</v>
      </c>
    </row>
    <row r="50" spans="1:15">
      <c r="A50" s="17" t="s">
        <v>3485</v>
      </c>
      <c r="B50" s="30"/>
      <c r="C50" s="30" t="s">
        <v>3464</v>
      </c>
      <c r="D50" cm="1">
        <f t="array" ref="D50">SUM(IF((LEFT('2-1 采购订单物料明细表报表导出'!$K:$K,7)=D$1)*('2-1 采购订单物料明细表报表导出'!$D:$D=$A50),'2-1 采购订单物料明细表报表导出'!$H:$H,0))</f>
        <v>0</v>
      </c>
      <c r="E50" cm="1">
        <f t="array" ref="E50">SUM(IF((LEFT('2-1 采购订单物料明细表报表导出'!$K:$K,7)=E$1)*('2-1 采购订单物料明细表报表导出'!$D:$D=$A50),'2-1 采购订单物料明细表报表导出'!$H:$H,0))</f>
        <v>0</v>
      </c>
      <c r="F50" cm="1">
        <f t="array" ref="F50">SUM(IF((LEFT('2-1 采购订单物料明细表报表导出'!$K:$K,7)=F$1)*('2-1 采购订单物料明细表报表导出'!$D:$D=$A50),'2-1 采购订单物料明细表报表导出'!$H:$H,0))</f>
        <v>0</v>
      </c>
      <c r="G50" cm="1">
        <f t="array" ref="G50">SUM(IF((LEFT('2-1 采购订单物料明细表报表导出'!$K:$K,7)=G$1)*('2-1 采购订单物料明细表报表导出'!$D:$D=$A50),'2-1 采购订单物料明细表报表导出'!$H:$H,0))</f>
        <v>0</v>
      </c>
      <c r="H50" cm="1">
        <f t="array" ref="H50">SUM(IF((LEFT('2-1 采购订单物料明细表报表导出'!$K:$K,7)=H$1)*('2-1 采购订单物料明细表报表导出'!$D:$D=$A50),'2-1 采购订单物料明细表报表导出'!$H:$H,0))</f>
        <v>0</v>
      </c>
      <c r="I50" cm="1">
        <f t="array" ref="I50">SUM(IF((LEFT('2-1 采购订单物料明细表报表导出'!$K:$K,7)=I$1)*('2-1 采购订单物料明细表报表导出'!$D:$D=$A50),'2-1 采购订单物料明细表报表导出'!$H:$H,0))</f>
        <v>0</v>
      </c>
      <c r="J50" cm="1">
        <f t="array" ref="J50">SUM(IF((LEFT('2-1 采购订单物料明细表报表导出'!$K:$K,7)=J$1)*('2-1 采购订单物料明细表报表导出'!$D:$D=$A50),'2-1 采购订单物料明细表报表导出'!$H:$H,0))</f>
        <v>0</v>
      </c>
      <c r="K50" cm="1">
        <f t="array" ref="K50">SUM(IF((LEFT('2-1 采购订单物料明细表报表导出'!$K:$K,7)=K$1)*('2-1 采购订单物料明细表报表导出'!$D:$D=$A50),'2-1 采购订单物料明细表报表导出'!$H:$H,0))</f>
        <v>0</v>
      </c>
      <c r="L50" cm="1">
        <f t="array" ref="L50">SUM(IF((LEFT('2-1 采购订单物料明细表报表导出'!$K:$K,7)=L$1)*('2-1 采购订单物料明细表报表导出'!$D:$D=$A50),'2-1 采购订单物料明细表报表导出'!$H:$H,0))</f>
        <v>0</v>
      </c>
      <c r="M50" cm="1">
        <f t="array" ref="M50">SUM(IF((LEFT('2-1 采购订单物料明细表报表导出'!$K:$K,7)=M$1)*('2-1 采购订单物料明细表报表导出'!$D:$D=$A50),'2-1 采购订单物料明细表报表导出'!$H:$H,0))</f>
        <v>0</v>
      </c>
      <c r="N50" cm="1">
        <f t="array" ref="N50">SUM(IF((LEFT('2-1 采购订单物料明细表报表导出'!$K:$K,7)=N$1)*('2-1 采购订单物料明细表报表导出'!$D:$D=$A50),'2-1 采购订单物料明细表报表导出'!$H:$H,0))</f>
        <v>0</v>
      </c>
      <c r="O50" cm="1">
        <f t="array" ref="O50">SUM(IF((LEFT('2-1 采购订单物料明细表报表导出'!$K:$K,7)=O$1)*('2-1 采购订单物料明细表报表导出'!$D:$D=$A50),'2-1 采购订单物料明细表报表导出'!$H:$H,0))</f>
        <v>0</v>
      </c>
    </row>
    <row r="51" spans="1:15">
      <c r="A51" s="17" t="s">
        <v>3486</v>
      </c>
      <c r="B51" s="30"/>
      <c r="C51" s="30" t="s">
        <v>3464</v>
      </c>
      <c r="D51" cm="1">
        <f t="array" ref="D51">SUM(IF((LEFT('2-1 采购订单物料明细表报表导出'!$K:$K,7)=D$1)*('2-1 采购订单物料明细表报表导出'!$D:$D=$A51),'2-1 采购订单物料明细表报表导出'!$H:$H,0))</f>
        <v>0</v>
      </c>
      <c r="E51" cm="1">
        <f t="array" ref="E51">SUM(IF((LEFT('2-1 采购订单物料明细表报表导出'!$K:$K,7)=E$1)*('2-1 采购订单物料明细表报表导出'!$D:$D=$A51),'2-1 采购订单物料明细表报表导出'!$H:$H,0))</f>
        <v>0</v>
      </c>
      <c r="F51" cm="1">
        <f t="array" ref="F51">SUM(IF((LEFT('2-1 采购订单物料明细表报表导出'!$K:$K,7)=F$1)*('2-1 采购订单物料明细表报表导出'!$D:$D=$A51),'2-1 采购订单物料明细表报表导出'!$H:$H,0))</f>
        <v>0</v>
      </c>
      <c r="G51" cm="1">
        <f t="array" ref="G51">SUM(IF((LEFT('2-1 采购订单物料明细表报表导出'!$K:$K,7)=G$1)*('2-1 采购订单物料明细表报表导出'!$D:$D=$A51),'2-1 采购订单物料明细表报表导出'!$H:$H,0))</f>
        <v>0</v>
      </c>
      <c r="H51" cm="1">
        <f t="array" ref="H51">SUM(IF((LEFT('2-1 采购订单物料明细表报表导出'!$K:$K,7)=H$1)*('2-1 采购订单物料明细表报表导出'!$D:$D=$A51),'2-1 采购订单物料明细表报表导出'!$H:$H,0))</f>
        <v>0</v>
      </c>
      <c r="I51" cm="1">
        <f t="array" ref="I51">SUM(IF((LEFT('2-1 采购订单物料明细表报表导出'!$K:$K,7)=I$1)*('2-1 采购订单物料明细表报表导出'!$D:$D=$A51),'2-1 采购订单物料明细表报表导出'!$H:$H,0))</f>
        <v>0</v>
      </c>
      <c r="J51" cm="1">
        <f t="array" ref="J51">SUM(IF((LEFT('2-1 采购订单物料明细表报表导出'!$K:$K,7)=J$1)*('2-1 采购订单物料明细表报表导出'!$D:$D=$A51),'2-1 采购订单物料明细表报表导出'!$H:$H,0))</f>
        <v>0</v>
      </c>
      <c r="K51" cm="1">
        <f t="array" ref="K51">SUM(IF((LEFT('2-1 采购订单物料明细表报表导出'!$K:$K,7)=K$1)*('2-1 采购订单物料明细表报表导出'!$D:$D=$A51),'2-1 采购订单物料明细表报表导出'!$H:$H,0))</f>
        <v>0</v>
      </c>
      <c r="L51" cm="1">
        <f t="array" ref="L51">SUM(IF((LEFT('2-1 采购订单物料明细表报表导出'!$K:$K,7)=L$1)*('2-1 采购订单物料明细表报表导出'!$D:$D=$A51),'2-1 采购订单物料明细表报表导出'!$H:$H,0))</f>
        <v>0</v>
      </c>
      <c r="M51" cm="1">
        <f t="array" ref="M51">SUM(IF((LEFT('2-1 采购订单物料明细表报表导出'!$K:$K,7)=M$1)*('2-1 采购订单物料明细表报表导出'!$D:$D=$A51),'2-1 采购订单物料明细表报表导出'!$H:$H,0))</f>
        <v>0</v>
      </c>
      <c r="N51" cm="1">
        <f t="array" ref="N51">SUM(IF((LEFT('2-1 采购订单物料明细表报表导出'!$K:$K,7)=N$1)*('2-1 采购订单物料明细表报表导出'!$D:$D=$A51),'2-1 采购订单物料明细表报表导出'!$H:$H,0))</f>
        <v>0</v>
      </c>
      <c r="O51" cm="1">
        <f t="array" ref="O51">SUM(IF((LEFT('2-1 采购订单物料明细表报表导出'!$K:$K,7)=O$1)*('2-1 采购订单物料明细表报表导出'!$D:$D=$A51),'2-1 采购订单物料明细表报表导出'!$H:$H,0))</f>
        <v>0</v>
      </c>
    </row>
    <row r="52" spans="1:15">
      <c r="A52" s="17" t="s">
        <v>3487</v>
      </c>
      <c r="B52" s="30"/>
      <c r="C52" s="30" t="s">
        <v>3464</v>
      </c>
      <c r="D52" cm="1">
        <f t="array" ref="D52">SUM(IF((LEFT('2-1 采购订单物料明细表报表导出'!$K:$K,7)=D$1)*('2-1 采购订单物料明细表报表导出'!$D:$D=$A52),'2-1 采购订单物料明细表报表导出'!$H:$H,0))</f>
        <v>0</v>
      </c>
      <c r="E52" cm="1">
        <f t="array" ref="E52">SUM(IF((LEFT('2-1 采购订单物料明细表报表导出'!$K:$K,7)=E$1)*('2-1 采购订单物料明细表报表导出'!$D:$D=$A52),'2-1 采购订单物料明细表报表导出'!$H:$H,0))</f>
        <v>0</v>
      </c>
      <c r="F52" cm="1">
        <f t="array" ref="F52">SUM(IF((LEFT('2-1 采购订单物料明细表报表导出'!$K:$K,7)=F$1)*('2-1 采购订单物料明细表报表导出'!$D:$D=$A52),'2-1 采购订单物料明细表报表导出'!$H:$H,0))</f>
        <v>0</v>
      </c>
      <c r="G52" cm="1">
        <f t="array" ref="G52">SUM(IF((LEFT('2-1 采购订单物料明细表报表导出'!$K:$K,7)=G$1)*('2-1 采购订单物料明细表报表导出'!$D:$D=$A52),'2-1 采购订单物料明细表报表导出'!$H:$H,0))</f>
        <v>0</v>
      </c>
      <c r="H52" cm="1">
        <f t="array" ref="H52">SUM(IF((LEFT('2-1 采购订单物料明细表报表导出'!$K:$K,7)=H$1)*('2-1 采购订单物料明细表报表导出'!$D:$D=$A52),'2-1 采购订单物料明细表报表导出'!$H:$H,0))</f>
        <v>0</v>
      </c>
      <c r="I52" cm="1">
        <f t="array" ref="I52">SUM(IF((LEFT('2-1 采购订单物料明细表报表导出'!$K:$K,7)=I$1)*('2-1 采购订单物料明细表报表导出'!$D:$D=$A52),'2-1 采购订单物料明细表报表导出'!$H:$H,0))</f>
        <v>0</v>
      </c>
      <c r="J52" cm="1">
        <f t="array" ref="J52">SUM(IF((LEFT('2-1 采购订单物料明细表报表导出'!$K:$K,7)=J$1)*('2-1 采购订单物料明细表报表导出'!$D:$D=$A52),'2-1 采购订单物料明细表报表导出'!$H:$H,0))</f>
        <v>0</v>
      </c>
      <c r="K52" cm="1">
        <f t="array" ref="K52">SUM(IF((LEFT('2-1 采购订单物料明细表报表导出'!$K:$K,7)=K$1)*('2-1 采购订单物料明细表报表导出'!$D:$D=$A52),'2-1 采购订单物料明细表报表导出'!$H:$H,0))</f>
        <v>0</v>
      </c>
      <c r="L52" cm="1">
        <f t="array" ref="L52">SUM(IF((LEFT('2-1 采购订单物料明细表报表导出'!$K:$K,7)=L$1)*('2-1 采购订单物料明细表报表导出'!$D:$D=$A52),'2-1 采购订单物料明细表报表导出'!$H:$H,0))</f>
        <v>0</v>
      </c>
      <c r="M52" cm="1">
        <f t="array" ref="M52">SUM(IF((LEFT('2-1 采购订单物料明细表报表导出'!$K:$K,7)=M$1)*('2-1 采购订单物料明细表报表导出'!$D:$D=$A52),'2-1 采购订单物料明细表报表导出'!$H:$H,0))</f>
        <v>0</v>
      </c>
      <c r="N52" cm="1">
        <f t="array" ref="N52">SUM(IF((LEFT('2-1 采购订单物料明细表报表导出'!$K:$K,7)=N$1)*('2-1 采购订单物料明细表报表导出'!$D:$D=$A52),'2-1 采购订单物料明细表报表导出'!$H:$H,0))</f>
        <v>0</v>
      </c>
      <c r="O52" cm="1">
        <f t="array" ref="O52">SUM(IF((LEFT('2-1 采购订单物料明细表报表导出'!$K:$K,7)=O$1)*('2-1 采购订单物料明细表报表导出'!$D:$D=$A52),'2-1 采购订单物料明细表报表导出'!$H:$H,0))</f>
        <v>0</v>
      </c>
    </row>
    <row r="53" spans="1:15">
      <c r="A53" s="17" t="s">
        <v>3488</v>
      </c>
      <c r="B53" s="30"/>
      <c r="C53" s="30" t="s">
        <v>3464</v>
      </c>
      <c r="D53" cm="1">
        <f t="array" ref="D53">SUM(IF((LEFT('2-1 采购订单物料明细表报表导出'!$K:$K,7)=D$1)*('2-1 采购订单物料明细表报表导出'!$D:$D=$A53),'2-1 采购订单物料明细表报表导出'!$H:$H,0))</f>
        <v>0</v>
      </c>
      <c r="E53" cm="1">
        <f t="array" ref="E53">SUM(IF((LEFT('2-1 采购订单物料明细表报表导出'!$K:$K,7)=E$1)*('2-1 采购订单物料明细表报表导出'!$D:$D=$A53),'2-1 采购订单物料明细表报表导出'!$H:$H,0))</f>
        <v>0</v>
      </c>
      <c r="F53" cm="1">
        <f t="array" ref="F53">SUM(IF((LEFT('2-1 采购订单物料明细表报表导出'!$K:$K,7)=F$1)*('2-1 采购订单物料明细表报表导出'!$D:$D=$A53),'2-1 采购订单物料明细表报表导出'!$H:$H,0))</f>
        <v>0</v>
      </c>
      <c r="G53" cm="1">
        <f t="array" ref="G53">SUM(IF((LEFT('2-1 采购订单物料明细表报表导出'!$K:$K,7)=G$1)*('2-1 采购订单物料明细表报表导出'!$D:$D=$A53),'2-1 采购订单物料明细表报表导出'!$H:$H,0))</f>
        <v>0</v>
      </c>
      <c r="H53" cm="1">
        <f t="array" ref="H53">SUM(IF((LEFT('2-1 采购订单物料明细表报表导出'!$K:$K,7)=H$1)*('2-1 采购订单物料明细表报表导出'!$D:$D=$A53),'2-1 采购订单物料明细表报表导出'!$H:$H,0))</f>
        <v>0</v>
      </c>
      <c r="I53" cm="1">
        <f t="array" ref="I53">SUM(IF((LEFT('2-1 采购订单物料明细表报表导出'!$K:$K,7)=I$1)*('2-1 采购订单物料明细表报表导出'!$D:$D=$A53),'2-1 采购订单物料明细表报表导出'!$H:$H,0))</f>
        <v>0</v>
      </c>
      <c r="J53" cm="1">
        <f t="array" ref="J53">SUM(IF((LEFT('2-1 采购订单物料明细表报表导出'!$K:$K,7)=J$1)*('2-1 采购订单物料明细表报表导出'!$D:$D=$A53),'2-1 采购订单物料明细表报表导出'!$H:$H,0))</f>
        <v>0</v>
      </c>
      <c r="K53" cm="1">
        <f t="array" ref="K53">SUM(IF((LEFT('2-1 采购订单物料明细表报表导出'!$K:$K,7)=K$1)*('2-1 采购订单物料明细表报表导出'!$D:$D=$A53),'2-1 采购订单物料明细表报表导出'!$H:$H,0))</f>
        <v>0</v>
      </c>
      <c r="L53" cm="1">
        <f t="array" ref="L53">SUM(IF((LEFT('2-1 采购订单物料明细表报表导出'!$K:$K,7)=L$1)*('2-1 采购订单物料明细表报表导出'!$D:$D=$A53),'2-1 采购订单物料明细表报表导出'!$H:$H,0))</f>
        <v>0</v>
      </c>
      <c r="M53" cm="1">
        <f t="array" ref="M53">SUM(IF((LEFT('2-1 采购订单物料明细表报表导出'!$K:$K,7)=M$1)*('2-1 采购订单物料明细表报表导出'!$D:$D=$A53),'2-1 采购订单物料明细表报表导出'!$H:$H,0))</f>
        <v>0</v>
      </c>
      <c r="N53" cm="1">
        <f t="array" ref="N53">SUM(IF((LEFT('2-1 采购订单物料明细表报表导出'!$K:$K,7)=N$1)*('2-1 采购订单物料明细表报表导出'!$D:$D=$A53),'2-1 采购订单物料明细表报表导出'!$H:$H,0))</f>
        <v>0</v>
      </c>
      <c r="O53" cm="1">
        <f t="array" ref="O53">SUM(IF((LEFT('2-1 采购订单物料明细表报表导出'!$K:$K,7)=O$1)*('2-1 采购订单物料明细表报表导出'!$D:$D=$A53),'2-1 采购订单物料明细表报表导出'!$H:$H,0))</f>
        <v>0</v>
      </c>
    </row>
    <row r="54" spans="1:15">
      <c r="A54" s="17" t="s">
        <v>3489</v>
      </c>
      <c r="B54" s="30"/>
      <c r="C54" s="30" t="s">
        <v>3464</v>
      </c>
      <c r="D54" cm="1">
        <f t="array" ref="D54">SUM(IF((LEFT('2-1 采购订单物料明细表报表导出'!$K:$K,7)=D$1)*('2-1 采购订单物料明细表报表导出'!$D:$D=$A54),'2-1 采购订单物料明细表报表导出'!$H:$H,0))</f>
        <v>0</v>
      </c>
      <c r="E54" cm="1">
        <f t="array" ref="E54">SUM(IF((LEFT('2-1 采购订单物料明细表报表导出'!$K:$K,7)=E$1)*('2-1 采购订单物料明细表报表导出'!$D:$D=$A54),'2-1 采购订单物料明细表报表导出'!$H:$H,0))</f>
        <v>0</v>
      </c>
      <c r="F54" cm="1">
        <f t="array" ref="F54">SUM(IF((LEFT('2-1 采购订单物料明细表报表导出'!$K:$K,7)=F$1)*('2-1 采购订单物料明细表报表导出'!$D:$D=$A54),'2-1 采购订单物料明细表报表导出'!$H:$H,0))</f>
        <v>0</v>
      </c>
      <c r="G54" cm="1">
        <f t="array" ref="G54">SUM(IF((LEFT('2-1 采购订单物料明细表报表导出'!$K:$K,7)=G$1)*('2-1 采购订单物料明细表报表导出'!$D:$D=$A54),'2-1 采购订单物料明细表报表导出'!$H:$H,0))</f>
        <v>0</v>
      </c>
      <c r="H54" cm="1">
        <f t="array" ref="H54">SUM(IF((LEFT('2-1 采购订单物料明细表报表导出'!$K:$K,7)=H$1)*('2-1 采购订单物料明细表报表导出'!$D:$D=$A54),'2-1 采购订单物料明细表报表导出'!$H:$H,0))</f>
        <v>0</v>
      </c>
      <c r="I54" cm="1">
        <f t="array" ref="I54">SUM(IF((LEFT('2-1 采购订单物料明细表报表导出'!$K:$K,7)=I$1)*('2-1 采购订单物料明细表报表导出'!$D:$D=$A54),'2-1 采购订单物料明细表报表导出'!$H:$H,0))</f>
        <v>0</v>
      </c>
      <c r="J54" cm="1">
        <f t="array" ref="J54">SUM(IF((LEFT('2-1 采购订单物料明细表报表导出'!$K:$K,7)=J$1)*('2-1 采购订单物料明细表报表导出'!$D:$D=$A54),'2-1 采购订单物料明细表报表导出'!$H:$H,0))</f>
        <v>0</v>
      </c>
      <c r="K54" cm="1">
        <f t="array" ref="K54">SUM(IF((LEFT('2-1 采购订单物料明细表报表导出'!$K:$K,7)=K$1)*('2-1 采购订单物料明细表报表导出'!$D:$D=$A54),'2-1 采购订单物料明细表报表导出'!$H:$H,0))</f>
        <v>0</v>
      </c>
      <c r="L54" cm="1">
        <f t="array" ref="L54">SUM(IF((LEFT('2-1 采购订单物料明细表报表导出'!$K:$K,7)=L$1)*('2-1 采购订单物料明细表报表导出'!$D:$D=$A54),'2-1 采购订单物料明细表报表导出'!$H:$H,0))</f>
        <v>0</v>
      </c>
      <c r="M54" cm="1">
        <f t="array" ref="M54">SUM(IF((LEFT('2-1 采购订单物料明细表报表导出'!$K:$K,7)=M$1)*('2-1 采购订单物料明细表报表导出'!$D:$D=$A54),'2-1 采购订单物料明细表报表导出'!$H:$H,0))</f>
        <v>0</v>
      </c>
      <c r="N54" cm="1">
        <f t="array" ref="N54">SUM(IF((LEFT('2-1 采购订单物料明细表报表导出'!$K:$K,7)=N$1)*('2-1 采购订单物料明细表报表导出'!$D:$D=$A54),'2-1 采购订单物料明细表报表导出'!$H:$H,0))</f>
        <v>0</v>
      </c>
      <c r="O54" cm="1">
        <f t="array" ref="O54">SUM(IF((LEFT('2-1 采购订单物料明细表报表导出'!$K:$K,7)=O$1)*('2-1 采购订单物料明细表报表导出'!$D:$D=$A54),'2-1 采购订单物料明细表报表导出'!$H:$H,0))</f>
        <v>0</v>
      </c>
    </row>
    <row r="55" spans="1:15">
      <c r="A55" s="17" t="s">
        <v>3490</v>
      </c>
      <c r="B55" s="30"/>
      <c r="C55" s="30" t="s">
        <v>3464</v>
      </c>
      <c r="D55" cm="1">
        <f t="array" ref="D55">SUM(IF((LEFT('2-1 采购订单物料明细表报表导出'!$K:$K,7)=D$1)*('2-1 采购订单物料明细表报表导出'!$D:$D=$A55),'2-1 采购订单物料明细表报表导出'!$H:$H,0))</f>
        <v>0</v>
      </c>
      <c r="E55" cm="1">
        <f t="array" ref="E55">SUM(IF((LEFT('2-1 采购订单物料明细表报表导出'!$K:$K,7)=E$1)*('2-1 采购订单物料明细表报表导出'!$D:$D=$A55),'2-1 采购订单物料明细表报表导出'!$H:$H,0))</f>
        <v>0</v>
      </c>
      <c r="F55" cm="1">
        <f t="array" ref="F55">SUM(IF((LEFT('2-1 采购订单物料明细表报表导出'!$K:$K,7)=F$1)*('2-1 采购订单物料明细表报表导出'!$D:$D=$A55),'2-1 采购订单物料明细表报表导出'!$H:$H,0))</f>
        <v>0</v>
      </c>
      <c r="G55" cm="1">
        <f t="array" ref="G55">SUM(IF((LEFT('2-1 采购订单物料明细表报表导出'!$K:$K,7)=G$1)*('2-1 采购订单物料明细表报表导出'!$D:$D=$A55),'2-1 采购订单物料明细表报表导出'!$H:$H,0))</f>
        <v>0</v>
      </c>
      <c r="H55" cm="1">
        <f t="array" ref="H55">SUM(IF((LEFT('2-1 采购订单物料明细表报表导出'!$K:$K,7)=H$1)*('2-1 采购订单物料明细表报表导出'!$D:$D=$A55),'2-1 采购订单物料明细表报表导出'!$H:$H,0))</f>
        <v>0</v>
      </c>
      <c r="I55" cm="1">
        <f t="array" ref="I55">SUM(IF((LEFT('2-1 采购订单物料明细表报表导出'!$K:$K,7)=I$1)*('2-1 采购订单物料明细表报表导出'!$D:$D=$A55),'2-1 采购订单物料明细表报表导出'!$H:$H,0))</f>
        <v>0</v>
      </c>
      <c r="J55" cm="1">
        <f t="array" ref="J55">SUM(IF((LEFT('2-1 采购订单物料明细表报表导出'!$K:$K,7)=J$1)*('2-1 采购订单物料明细表报表导出'!$D:$D=$A55),'2-1 采购订单物料明细表报表导出'!$H:$H,0))</f>
        <v>0</v>
      </c>
      <c r="K55" cm="1">
        <f t="array" ref="K55">SUM(IF((LEFT('2-1 采购订单物料明细表报表导出'!$K:$K,7)=K$1)*('2-1 采购订单物料明细表报表导出'!$D:$D=$A55),'2-1 采购订单物料明细表报表导出'!$H:$H,0))</f>
        <v>0</v>
      </c>
      <c r="L55" cm="1">
        <f t="array" ref="L55">SUM(IF((LEFT('2-1 采购订单物料明细表报表导出'!$K:$K,7)=L$1)*('2-1 采购订单物料明细表报表导出'!$D:$D=$A55),'2-1 采购订单物料明细表报表导出'!$H:$H,0))</f>
        <v>0</v>
      </c>
      <c r="M55" cm="1">
        <f t="array" ref="M55">SUM(IF((LEFT('2-1 采购订单物料明细表报表导出'!$K:$K,7)=M$1)*('2-1 采购订单物料明细表报表导出'!$D:$D=$A55),'2-1 采购订单物料明细表报表导出'!$H:$H,0))</f>
        <v>0</v>
      </c>
      <c r="N55" cm="1">
        <f t="array" ref="N55">SUM(IF((LEFT('2-1 采购订单物料明细表报表导出'!$K:$K,7)=N$1)*('2-1 采购订单物料明细表报表导出'!$D:$D=$A55),'2-1 采购订单物料明细表报表导出'!$H:$H,0))</f>
        <v>0</v>
      </c>
      <c r="O55" cm="1">
        <f t="array" ref="O55">SUM(IF((LEFT('2-1 采购订单物料明细表报表导出'!$K:$K,7)=O$1)*('2-1 采购订单物料明细表报表导出'!$D:$D=$A55),'2-1 采购订单物料明细表报表导出'!$H:$H,0))</f>
        <v>0</v>
      </c>
    </row>
    <row r="56" spans="1:15">
      <c r="A56" s="17" t="s">
        <v>2894</v>
      </c>
      <c r="B56" s="30"/>
      <c r="C56" s="30" t="s">
        <v>3464</v>
      </c>
      <c r="D56" cm="1">
        <f t="array" ref="D56">SUM(IF((LEFT('2-1 采购订单物料明细表报表导出'!$K:$K,7)=D$1)*('2-1 采购订单物料明细表报表导出'!$D:$D=$A56),'2-1 采购订单物料明细表报表导出'!$H:$H,0))</f>
        <v>0</v>
      </c>
      <c r="E56" cm="1">
        <f t="array" ref="E56">SUM(IF((LEFT('2-1 采购订单物料明细表报表导出'!$K:$K,7)=E$1)*('2-1 采购订单物料明细表报表导出'!$D:$D=$A56),'2-1 采购订单物料明细表报表导出'!$H:$H,0))</f>
        <v>0</v>
      </c>
      <c r="F56" cm="1">
        <f t="array" ref="F56">SUM(IF((LEFT('2-1 采购订单物料明细表报表导出'!$K:$K,7)=F$1)*('2-1 采购订单物料明细表报表导出'!$D:$D=$A56),'2-1 采购订单物料明细表报表导出'!$H:$H,0))</f>
        <v>0</v>
      </c>
      <c r="G56" cm="1">
        <f t="array" ref="G56">SUM(IF((LEFT('2-1 采购订单物料明细表报表导出'!$K:$K,7)=G$1)*('2-1 采购订单物料明细表报表导出'!$D:$D=$A56),'2-1 采购订单物料明细表报表导出'!$H:$H,0))</f>
        <v>0</v>
      </c>
      <c r="H56" cm="1">
        <f t="array" ref="H56">SUM(IF((LEFT('2-1 采购订单物料明细表报表导出'!$K:$K,7)=H$1)*('2-1 采购订单物料明细表报表导出'!$D:$D=$A56),'2-1 采购订单物料明细表报表导出'!$H:$H,0))</f>
        <v>382163.04</v>
      </c>
      <c r="I56" cm="1">
        <f t="array" ref="I56">SUM(IF((LEFT('2-1 采购订单物料明细表报表导出'!$K:$K,7)=I$1)*('2-1 采购订单物料明细表报表导出'!$D:$D=$A56),'2-1 采购订单物料明细表报表导出'!$H:$H,0))</f>
        <v>0</v>
      </c>
      <c r="J56" cm="1">
        <f t="array" ref="J56">SUM(IF((LEFT('2-1 采购订单物料明细表报表导出'!$K:$K,7)=J$1)*('2-1 采购订单物料明细表报表导出'!$D:$D=$A56),'2-1 采购订单物料明细表报表导出'!$H:$H,0))</f>
        <v>0</v>
      </c>
      <c r="K56" cm="1">
        <f t="array" ref="K56">SUM(IF((LEFT('2-1 采购订单物料明细表报表导出'!$K:$K,7)=K$1)*('2-1 采购订单物料明细表报表导出'!$D:$D=$A56),'2-1 采购订单物料明细表报表导出'!$H:$H,0))</f>
        <v>0</v>
      </c>
      <c r="L56" cm="1">
        <f t="array" ref="L56">SUM(IF((LEFT('2-1 采购订单物料明细表报表导出'!$K:$K,7)=L$1)*('2-1 采购订单物料明细表报表导出'!$D:$D=$A56),'2-1 采购订单物料明细表报表导出'!$H:$H,0))</f>
        <v>0</v>
      </c>
      <c r="M56" cm="1">
        <f t="array" ref="M56">SUM(IF((LEFT('2-1 采购订单物料明细表报表导出'!$K:$K,7)=M$1)*('2-1 采购订单物料明细表报表导出'!$D:$D=$A56),'2-1 采购订单物料明细表报表导出'!$H:$H,0))</f>
        <v>0</v>
      </c>
      <c r="N56" cm="1">
        <f t="array" ref="N56">SUM(IF((LEFT('2-1 采购订单物料明细表报表导出'!$K:$K,7)=N$1)*('2-1 采购订单物料明细表报表导出'!$D:$D=$A56),'2-1 采购订单物料明细表报表导出'!$H:$H,0))</f>
        <v>0</v>
      </c>
      <c r="O56" cm="1">
        <f t="array" ref="O56">SUM(IF((LEFT('2-1 采购订单物料明细表报表导出'!$K:$K,7)=O$1)*('2-1 采购订单物料明细表报表导出'!$D:$D=$A56),'2-1 采购订单物料明细表报表导出'!$H:$H,0))</f>
        <v>0</v>
      </c>
    </row>
    <row r="57" spans="1:15">
      <c r="A57" s="17" t="s">
        <v>3491</v>
      </c>
      <c r="B57" s="30"/>
      <c r="C57" s="30" t="s">
        <v>3464</v>
      </c>
      <c r="D57" cm="1">
        <f t="array" ref="D57">SUM(IF((LEFT('2-1 采购订单物料明细表报表导出'!$K:$K,7)=D$1)*('2-1 采购订单物料明细表报表导出'!$D:$D=$A57),'2-1 采购订单物料明细表报表导出'!$H:$H,0))</f>
        <v>0</v>
      </c>
      <c r="E57" cm="1">
        <f t="array" ref="E57">SUM(IF((LEFT('2-1 采购订单物料明细表报表导出'!$K:$K,7)=E$1)*('2-1 采购订单物料明细表报表导出'!$D:$D=$A57),'2-1 采购订单物料明细表报表导出'!$H:$H,0))</f>
        <v>0</v>
      </c>
      <c r="F57" cm="1">
        <f t="array" ref="F57">SUM(IF((LEFT('2-1 采购订单物料明细表报表导出'!$K:$K,7)=F$1)*('2-1 采购订单物料明细表报表导出'!$D:$D=$A57),'2-1 采购订单物料明细表报表导出'!$H:$H,0))</f>
        <v>0</v>
      </c>
      <c r="G57" cm="1">
        <f t="array" ref="G57">SUM(IF((LEFT('2-1 采购订单物料明细表报表导出'!$K:$K,7)=G$1)*('2-1 采购订单物料明细表报表导出'!$D:$D=$A57),'2-1 采购订单物料明细表报表导出'!$H:$H,0))</f>
        <v>0</v>
      </c>
      <c r="H57" cm="1">
        <f t="array" ref="H57">SUM(IF((LEFT('2-1 采购订单物料明细表报表导出'!$K:$K,7)=H$1)*('2-1 采购订单物料明细表报表导出'!$D:$D=$A57),'2-1 采购订单物料明细表报表导出'!$H:$H,0))</f>
        <v>0</v>
      </c>
      <c r="I57" cm="1">
        <f t="array" ref="I57">SUM(IF((LEFT('2-1 采购订单物料明细表报表导出'!$K:$K,7)=I$1)*('2-1 采购订单物料明细表报表导出'!$D:$D=$A57),'2-1 采购订单物料明细表报表导出'!$H:$H,0))</f>
        <v>0</v>
      </c>
      <c r="J57" cm="1">
        <f t="array" ref="J57">SUM(IF((LEFT('2-1 采购订单物料明细表报表导出'!$K:$K,7)=J$1)*('2-1 采购订单物料明细表报表导出'!$D:$D=$A57),'2-1 采购订单物料明细表报表导出'!$H:$H,0))</f>
        <v>0</v>
      </c>
      <c r="K57" cm="1">
        <f t="array" ref="K57">SUM(IF((LEFT('2-1 采购订单物料明细表报表导出'!$K:$K,7)=K$1)*('2-1 采购订单物料明细表报表导出'!$D:$D=$A57),'2-1 采购订单物料明细表报表导出'!$H:$H,0))</f>
        <v>0</v>
      </c>
      <c r="L57" cm="1">
        <f t="array" ref="L57">SUM(IF((LEFT('2-1 采购订单物料明细表报表导出'!$K:$K,7)=L$1)*('2-1 采购订单物料明细表报表导出'!$D:$D=$A57),'2-1 采购订单物料明细表报表导出'!$H:$H,0))</f>
        <v>0</v>
      </c>
      <c r="M57" cm="1">
        <f t="array" ref="M57">SUM(IF((LEFT('2-1 采购订单物料明细表报表导出'!$K:$K,7)=M$1)*('2-1 采购订单物料明细表报表导出'!$D:$D=$A57),'2-1 采购订单物料明细表报表导出'!$H:$H,0))</f>
        <v>0</v>
      </c>
      <c r="N57" cm="1">
        <f t="array" ref="N57">SUM(IF((LEFT('2-1 采购订单物料明细表报表导出'!$K:$K,7)=N$1)*('2-1 采购订单物料明细表报表导出'!$D:$D=$A57),'2-1 采购订单物料明细表报表导出'!$H:$H,0))</f>
        <v>0</v>
      </c>
      <c r="O57" cm="1">
        <f t="array" ref="O57">SUM(IF((LEFT('2-1 采购订单物料明细表报表导出'!$K:$K,7)=O$1)*('2-1 采购订单物料明细表报表导出'!$D:$D=$A57),'2-1 采购订单物料明细表报表导出'!$H:$H,0))</f>
        <v>0</v>
      </c>
    </row>
    <row r="58" spans="1:15">
      <c r="A58" s="17" t="s">
        <v>3492</v>
      </c>
      <c r="B58" s="30"/>
      <c r="C58" s="30" t="s">
        <v>3464</v>
      </c>
      <c r="D58" cm="1">
        <f t="array" ref="D58">SUM(IF((LEFT('2-1 采购订单物料明细表报表导出'!$K:$K,7)=D$1)*('2-1 采购订单物料明细表报表导出'!$D:$D=$A58),'2-1 采购订单物料明细表报表导出'!$H:$H,0))</f>
        <v>0</v>
      </c>
      <c r="E58" cm="1">
        <f t="array" ref="E58">SUM(IF((LEFT('2-1 采购订单物料明细表报表导出'!$K:$K,7)=E$1)*('2-1 采购订单物料明细表报表导出'!$D:$D=$A58),'2-1 采购订单物料明细表报表导出'!$H:$H,0))</f>
        <v>0</v>
      </c>
      <c r="F58" cm="1">
        <f t="array" ref="F58">SUM(IF((LEFT('2-1 采购订单物料明细表报表导出'!$K:$K,7)=F$1)*('2-1 采购订单物料明细表报表导出'!$D:$D=$A58),'2-1 采购订单物料明细表报表导出'!$H:$H,0))</f>
        <v>0</v>
      </c>
      <c r="G58" cm="1">
        <f t="array" ref="G58">SUM(IF((LEFT('2-1 采购订单物料明细表报表导出'!$K:$K,7)=G$1)*('2-1 采购订单物料明细表报表导出'!$D:$D=$A58),'2-1 采购订单物料明细表报表导出'!$H:$H,0))</f>
        <v>0</v>
      </c>
      <c r="H58" cm="1">
        <f t="array" ref="H58">SUM(IF((LEFT('2-1 采购订单物料明细表报表导出'!$K:$K,7)=H$1)*('2-1 采购订单物料明细表报表导出'!$D:$D=$A58),'2-1 采购订单物料明细表报表导出'!$H:$H,0))</f>
        <v>0</v>
      </c>
      <c r="I58" cm="1">
        <f t="array" ref="I58">SUM(IF((LEFT('2-1 采购订单物料明细表报表导出'!$K:$K,7)=I$1)*('2-1 采购订单物料明细表报表导出'!$D:$D=$A58),'2-1 采购订单物料明细表报表导出'!$H:$H,0))</f>
        <v>0</v>
      </c>
      <c r="J58" cm="1">
        <f t="array" ref="J58">SUM(IF((LEFT('2-1 采购订单物料明细表报表导出'!$K:$K,7)=J$1)*('2-1 采购订单物料明细表报表导出'!$D:$D=$A58),'2-1 采购订单物料明细表报表导出'!$H:$H,0))</f>
        <v>0</v>
      </c>
      <c r="K58" cm="1">
        <f t="array" ref="K58">SUM(IF((LEFT('2-1 采购订单物料明细表报表导出'!$K:$K,7)=K$1)*('2-1 采购订单物料明细表报表导出'!$D:$D=$A58),'2-1 采购订单物料明细表报表导出'!$H:$H,0))</f>
        <v>0</v>
      </c>
      <c r="L58" cm="1">
        <f t="array" ref="L58">SUM(IF((LEFT('2-1 采购订单物料明细表报表导出'!$K:$K,7)=L$1)*('2-1 采购订单物料明细表报表导出'!$D:$D=$A58),'2-1 采购订单物料明细表报表导出'!$H:$H,0))</f>
        <v>0</v>
      </c>
      <c r="M58" cm="1">
        <f t="array" ref="M58">SUM(IF((LEFT('2-1 采购订单物料明细表报表导出'!$K:$K,7)=M$1)*('2-1 采购订单物料明细表报表导出'!$D:$D=$A58),'2-1 采购订单物料明细表报表导出'!$H:$H,0))</f>
        <v>0</v>
      </c>
      <c r="N58" cm="1">
        <f t="array" ref="N58">SUM(IF((LEFT('2-1 采购订单物料明细表报表导出'!$K:$K,7)=N$1)*('2-1 采购订单物料明细表报表导出'!$D:$D=$A58),'2-1 采购订单物料明细表报表导出'!$H:$H,0))</f>
        <v>0</v>
      </c>
      <c r="O58" cm="1">
        <f t="array" ref="O58">SUM(IF((LEFT('2-1 采购订单物料明细表报表导出'!$K:$K,7)=O$1)*('2-1 采购订单物料明细表报表导出'!$D:$D=$A58),'2-1 采购订单物料明细表报表导出'!$H:$H,0))</f>
        <v>0</v>
      </c>
    </row>
    <row r="59" spans="1:15">
      <c r="A59" s="17" t="s">
        <v>3493</v>
      </c>
      <c r="B59" s="30"/>
      <c r="C59" s="30" t="s">
        <v>3464</v>
      </c>
      <c r="D59" cm="1">
        <f t="array" ref="D59">SUM(IF((LEFT('2-1 采购订单物料明细表报表导出'!$K:$K,7)=D$1)*('2-1 采购订单物料明细表报表导出'!$D:$D=$A59),'2-1 采购订单物料明细表报表导出'!$H:$H,0))</f>
        <v>0</v>
      </c>
      <c r="E59" cm="1">
        <f t="array" ref="E59">SUM(IF((LEFT('2-1 采购订单物料明细表报表导出'!$K:$K,7)=E$1)*('2-1 采购订单物料明细表报表导出'!$D:$D=$A59),'2-1 采购订单物料明细表报表导出'!$H:$H,0))</f>
        <v>0</v>
      </c>
      <c r="F59" cm="1">
        <f t="array" ref="F59">SUM(IF((LEFT('2-1 采购订单物料明细表报表导出'!$K:$K,7)=F$1)*('2-1 采购订单物料明细表报表导出'!$D:$D=$A59),'2-1 采购订单物料明细表报表导出'!$H:$H,0))</f>
        <v>0</v>
      </c>
      <c r="G59" cm="1">
        <f t="array" ref="G59">SUM(IF((LEFT('2-1 采购订单物料明细表报表导出'!$K:$K,7)=G$1)*('2-1 采购订单物料明细表报表导出'!$D:$D=$A59),'2-1 采购订单物料明细表报表导出'!$H:$H,0))</f>
        <v>0</v>
      </c>
      <c r="H59" cm="1">
        <f t="array" ref="H59">SUM(IF((LEFT('2-1 采购订单物料明细表报表导出'!$K:$K,7)=H$1)*('2-1 采购订单物料明细表报表导出'!$D:$D=$A59),'2-1 采购订单物料明细表报表导出'!$H:$H,0))</f>
        <v>0</v>
      </c>
      <c r="I59" cm="1">
        <f t="array" ref="I59">SUM(IF((LEFT('2-1 采购订单物料明细表报表导出'!$K:$K,7)=I$1)*('2-1 采购订单物料明细表报表导出'!$D:$D=$A59),'2-1 采购订单物料明细表报表导出'!$H:$H,0))</f>
        <v>0</v>
      </c>
      <c r="J59" cm="1">
        <f t="array" ref="J59">SUM(IF((LEFT('2-1 采购订单物料明细表报表导出'!$K:$K,7)=J$1)*('2-1 采购订单物料明细表报表导出'!$D:$D=$A59),'2-1 采购订单物料明细表报表导出'!$H:$H,0))</f>
        <v>0</v>
      </c>
      <c r="K59" cm="1">
        <f t="array" ref="K59">SUM(IF((LEFT('2-1 采购订单物料明细表报表导出'!$K:$K,7)=K$1)*('2-1 采购订单物料明细表报表导出'!$D:$D=$A59),'2-1 采购订单物料明细表报表导出'!$H:$H,0))</f>
        <v>0</v>
      </c>
      <c r="L59" cm="1">
        <f t="array" ref="L59">SUM(IF((LEFT('2-1 采购订单物料明细表报表导出'!$K:$K,7)=L$1)*('2-1 采购订单物料明细表报表导出'!$D:$D=$A59),'2-1 采购订单物料明细表报表导出'!$H:$H,0))</f>
        <v>0</v>
      </c>
      <c r="M59" cm="1">
        <f t="array" ref="M59">SUM(IF((LEFT('2-1 采购订单物料明细表报表导出'!$K:$K,7)=M$1)*('2-1 采购订单物料明细表报表导出'!$D:$D=$A59),'2-1 采购订单物料明细表报表导出'!$H:$H,0))</f>
        <v>0</v>
      </c>
      <c r="N59" cm="1">
        <f t="array" ref="N59">SUM(IF((LEFT('2-1 采购订单物料明细表报表导出'!$K:$K,7)=N$1)*('2-1 采购订单物料明细表报表导出'!$D:$D=$A59),'2-1 采购订单物料明细表报表导出'!$H:$H,0))</f>
        <v>0</v>
      </c>
      <c r="O59" cm="1">
        <f t="array" ref="O59">SUM(IF((LEFT('2-1 采购订单物料明细表报表导出'!$K:$K,7)=O$1)*('2-1 采购订单物料明细表报表导出'!$D:$D=$A59),'2-1 采购订单物料明细表报表导出'!$H:$H,0))</f>
        <v>0</v>
      </c>
    </row>
    <row r="60" spans="1:15">
      <c r="A60" s="17" t="s">
        <v>3494</v>
      </c>
      <c r="B60" s="30"/>
      <c r="C60" s="30" t="s">
        <v>3464</v>
      </c>
      <c r="D60" cm="1">
        <f t="array" ref="D60">SUM(IF((LEFT('2-1 采购订单物料明细表报表导出'!$K:$K,7)=D$1)*('2-1 采购订单物料明细表报表导出'!$D:$D=$A60),'2-1 采购订单物料明细表报表导出'!$H:$H,0))</f>
        <v>0</v>
      </c>
      <c r="E60" cm="1">
        <f t="array" ref="E60">SUM(IF((LEFT('2-1 采购订单物料明细表报表导出'!$K:$K,7)=E$1)*('2-1 采购订单物料明细表报表导出'!$D:$D=$A60),'2-1 采购订单物料明细表报表导出'!$H:$H,0))</f>
        <v>0</v>
      </c>
      <c r="F60" cm="1">
        <f t="array" ref="F60">SUM(IF((LEFT('2-1 采购订单物料明细表报表导出'!$K:$K,7)=F$1)*('2-1 采购订单物料明细表报表导出'!$D:$D=$A60),'2-1 采购订单物料明细表报表导出'!$H:$H,0))</f>
        <v>0</v>
      </c>
      <c r="G60" cm="1">
        <f t="array" ref="G60">SUM(IF((LEFT('2-1 采购订单物料明细表报表导出'!$K:$K,7)=G$1)*('2-1 采购订单物料明细表报表导出'!$D:$D=$A60),'2-1 采购订单物料明细表报表导出'!$H:$H,0))</f>
        <v>0</v>
      </c>
      <c r="H60" cm="1">
        <f t="array" ref="H60">SUM(IF((LEFT('2-1 采购订单物料明细表报表导出'!$K:$K,7)=H$1)*('2-1 采购订单物料明细表报表导出'!$D:$D=$A60),'2-1 采购订单物料明细表报表导出'!$H:$H,0))</f>
        <v>0</v>
      </c>
      <c r="I60" cm="1">
        <f t="array" ref="I60">SUM(IF((LEFT('2-1 采购订单物料明细表报表导出'!$K:$K,7)=I$1)*('2-1 采购订单物料明细表报表导出'!$D:$D=$A60),'2-1 采购订单物料明细表报表导出'!$H:$H,0))</f>
        <v>0</v>
      </c>
      <c r="J60" cm="1">
        <f t="array" ref="J60">SUM(IF((LEFT('2-1 采购订单物料明细表报表导出'!$K:$K,7)=J$1)*('2-1 采购订单物料明细表报表导出'!$D:$D=$A60),'2-1 采购订单物料明细表报表导出'!$H:$H,0))</f>
        <v>0</v>
      </c>
      <c r="K60" cm="1">
        <f t="array" ref="K60">SUM(IF((LEFT('2-1 采购订单物料明细表报表导出'!$K:$K,7)=K$1)*('2-1 采购订单物料明细表报表导出'!$D:$D=$A60),'2-1 采购订单物料明细表报表导出'!$H:$H,0))</f>
        <v>0</v>
      </c>
      <c r="L60" cm="1">
        <f t="array" ref="L60">SUM(IF((LEFT('2-1 采购订单物料明细表报表导出'!$K:$K,7)=L$1)*('2-1 采购订单物料明细表报表导出'!$D:$D=$A60),'2-1 采购订单物料明细表报表导出'!$H:$H,0))</f>
        <v>0</v>
      </c>
      <c r="M60" cm="1">
        <f t="array" ref="M60">SUM(IF((LEFT('2-1 采购订单物料明细表报表导出'!$K:$K,7)=M$1)*('2-1 采购订单物料明细表报表导出'!$D:$D=$A60),'2-1 采购订单物料明细表报表导出'!$H:$H,0))</f>
        <v>0</v>
      </c>
      <c r="N60" cm="1">
        <f t="array" ref="N60">SUM(IF((LEFT('2-1 采购订单物料明细表报表导出'!$K:$K,7)=N$1)*('2-1 采购订单物料明细表报表导出'!$D:$D=$A60),'2-1 采购订单物料明细表报表导出'!$H:$H,0))</f>
        <v>0</v>
      </c>
      <c r="O60" cm="1">
        <f t="array" ref="O60">SUM(IF((LEFT('2-1 采购订单物料明细表报表导出'!$K:$K,7)=O$1)*('2-1 采购订单物料明细表报表导出'!$D:$D=$A60),'2-1 采购订单物料明细表报表导出'!$H:$H,0))</f>
        <v>0</v>
      </c>
    </row>
    <row r="61" spans="1:15">
      <c r="A61" s="17" t="s">
        <v>3495</v>
      </c>
      <c r="B61" s="30"/>
      <c r="C61" s="30" t="s">
        <v>3464</v>
      </c>
      <c r="D61" cm="1">
        <f t="array" ref="D61">SUM(IF((LEFT('2-1 采购订单物料明细表报表导出'!$K:$K,7)=D$1)*('2-1 采购订单物料明细表报表导出'!$D:$D=$A61),'2-1 采购订单物料明细表报表导出'!$H:$H,0))</f>
        <v>0</v>
      </c>
      <c r="E61" cm="1">
        <f t="array" ref="E61">SUM(IF((LEFT('2-1 采购订单物料明细表报表导出'!$K:$K,7)=E$1)*('2-1 采购订单物料明细表报表导出'!$D:$D=$A61),'2-1 采购订单物料明细表报表导出'!$H:$H,0))</f>
        <v>0</v>
      </c>
      <c r="F61" cm="1">
        <f t="array" ref="F61">SUM(IF((LEFT('2-1 采购订单物料明细表报表导出'!$K:$K,7)=F$1)*('2-1 采购订单物料明细表报表导出'!$D:$D=$A61),'2-1 采购订单物料明细表报表导出'!$H:$H,0))</f>
        <v>0</v>
      </c>
      <c r="G61" cm="1">
        <f t="array" ref="G61">SUM(IF((LEFT('2-1 采购订单物料明细表报表导出'!$K:$K,7)=G$1)*('2-1 采购订单物料明细表报表导出'!$D:$D=$A61),'2-1 采购订单物料明细表报表导出'!$H:$H,0))</f>
        <v>0</v>
      </c>
      <c r="H61" cm="1">
        <f t="array" ref="H61">SUM(IF((LEFT('2-1 采购订单物料明细表报表导出'!$K:$K,7)=H$1)*('2-1 采购订单物料明细表报表导出'!$D:$D=$A61),'2-1 采购订单物料明细表报表导出'!$H:$H,0))</f>
        <v>0</v>
      </c>
      <c r="I61" cm="1">
        <f t="array" ref="I61">SUM(IF((LEFT('2-1 采购订单物料明细表报表导出'!$K:$K,7)=I$1)*('2-1 采购订单物料明细表报表导出'!$D:$D=$A61),'2-1 采购订单物料明细表报表导出'!$H:$H,0))</f>
        <v>0</v>
      </c>
      <c r="J61" cm="1">
        <f t="array" ref="J61">SUM(IF((LEFT('2-1 采购订单物料明细表报表导出'!$K:$K,7)=J$1)*('2-1 采购订单物料明细表报表导出'!$D:$D=$A61),'2-1 采购订单物料明细表报表导出'!$H:$H,0))</f>
        <v>0</v>
      </c>
      <c r="K61" cm="1">
        <f t="array" ref="K61">SUM(IF((LEFT('2-1 采购订单物料明细表报表导出'!$K:$K,7)=K$1)*('2-1 采购订单物料明细表报表导出'!$D:$D=$A61),'2-1 采购订单物料明细表报表导出'!$H:$H,0))</f>
        <v>0</v>
      </c>
      <c r="L61" cm="1">
        <f t="array" ref="L61">SUM(IF((LEFT('2-1 采购订单物料明细表报表导出'!$K:$K,7)=L$1)*('2-1 采购订单物料明细表报表导出'!$D:$D=$A61),'2-1 采购订单物料明细表报表导出'!$H:$H,0))</f>
        <v>0</v>
      </c>
      <c r="M61" cm="1">
        <f t="array" ref="M61">SUM(IF((LEFT('2-1 采购订单物料明细表报表导出'!$K:$K,7)=M$1)*('2-1 采购订单物料明细表报表导出'!$D:$D=$A61),'2-1 采购订单物料明细表报表导出'!$H:$H,0))</f>
        <v>0</v>
      </c>
      <c r="N61" cm="1">
        <f t="array" ref="N61">SUM(IF((LEFT('2-1 采购订单物料明细表报表导出'!$K:$K,7)=N$1)*('2-1 采购订单物料明细表报表导出'!$D:$D=$A61),'2-1 采购订单物料明细表报表导出'!$H:$H,0))</f>
        <v>0</v>
      </c>
      <c r="O61" cm="1">
        <f t="array" ref="O61">SUM(IF((LEFT('2-1 采购订单物料明细表报表导出'!$K:$K,7)=O$1)*('2-1 采购订单物料明细表报表导出'!$D:$D=$A61),'2-1 采购订单物料明细表报表导出'!$H:$H,0))</f>
        <v>0</v>
      </c>
    </row>
    <row r="62" spans="1:15">
      <c r="A62" s="17" t="s">
        <v>3496</v>
      </c>
      <c r="B62" s="30"/>
      <c r="C62" s="30" t="s">
        <v>3464</v>
      </c>
      <c r="D62" cm="1">
        <f t="array" ref="D62">SUM(IF((LEFT('2-1 采购订单物料明细表报表导出'!$K:$K,7)=D$1)*('2-1 采购订单物料明细表报表导出'!$D:$D=$A62),'2-1 采购订单物料明细表报表导出'!$H:$H,0))</f>
        <v>0</v>
      </c>
      <c r="E62" cm="1">
        <f t="array" ref="E62">SUM(IF((LEFT('2-1 采购订单物料明细表报表导出'!$K:$K,7)=E$1)*('2-1 采购订单物料明细表报表导出'!$D:$D=$A62),'2-1 采购订单物料明细表报表导出'!$H:$H,0))</f>
        <v>0</v>
      </c>
      <c r="F62" cm="1">
        <f t="array" ref="F62">SUM(IF((LEFT('2-1 采购订单物料明细表报表导出'!$K:$K,7)=F$1)*('2-1 采购订单物料明细表报表导出'!$D:$D=$A62),'2-1 采购订单物料明细表报表导出'!$H:$H,0))</f>
        <v>0</v>
      </c>
      <c r="G62" cm="1">
        <f t="array" ref="G62">SUM(IF((LEFT('2-1 采购订单物料明细表报表导出'!$K:$K,7)=G$1)*('2-1 采购订单物料明细表报表导出'!$D:$D=$A62),'2-1 采购订单物料明细表报表导出'!$H:$H,0))</f>
        <v>0</v>
      </c>
      <c r="H62" cm="1">
        <f t="array" ref="H62">SUM(IF((LEFT('2-1 采购订单物料明细表报表导出'!$K:$K,7)=H$1)*('2-1 采购订单物料明细表报表导出'!$D:$D=$A62),'2-1 采购订单物料明细表报表导出'!$H:$H,0))</f>
        <v>0</v>
      </c>
      <c r="I62" cm="1">
        <f t="array" ref="I62">SUM(IF((LEFT('2-1 采购订单物料明细表报表导出'!$K:$K,7)=I$1)*('2-1 采购订单物料明细表报表导出'!$D:$D=$A62),'2-1 采购订单物料明细表报表导出'!$H:$H,0))</f>
        <v>0</v>
      </c>
      <c r="J62" cm="1">
        <f t="array" ref="J62">SUM(IF((LEFT('2-1 采购订单物料明细表报表导出'!$K:$K,7)=J$1)*('2-1 采购订单物料明细表报表导出'!$D:$D=$A62),'2-1 采购订单物料明细表报表导出'!$H:$H,0))</f>
        <v>0</v>
      </c>
      <c r="K62" cm="1">
        <f t="array" ref="K62">SUM(IF((LEFT('2-1 采购订单物料明细表报表导出'!$K:$K,7)=K$1)*('2-1 采购订单物料明细表报表导出'!$D:$D=$A62),'2-1 采购订单物料明细表报表导出'!$H:$H,0))</f>
        <v>0</v>
      </c>
      <c r="L62" cm="1">
        <f t="array" ref="L62">SUM(IF((LEFT('2-1 采购订单物料明细表报表导出'!$K:$K,7)=L$1)*('2-1 采购订单物料明细表报表导出'!$D:$D=$A62),'2-1 采购订单物料明细表报表导出'!$H:$H,0))</f>
        <v>0</v>
      </c>
      <c r="M62" cm="1">
        <f t="array" ref="M62">SUM(IF((LEFT('2-1 采购订单物料明细表报表导出'!$K:$K,7)=M$1)*('2-1 采购订单物料明细表报表导出'!$D:$D=$A62),'2-1 采购订单物料明细表报表导出'!$H:$H,0))</f>
        <v>0</v>
      </c>
      <c r="N62" cm="1">
        <f t="array" ref="N62">SUM(IF((LEFT('2-1 采购订单物料明细表报表导出'!$K:$K,7)=N$1)*('2-1 采购订单物料明细表报表导出'!$D:$D=$A62),'2-1 采购订单物料明细表报表导出'!$H:$H,0))</f>
        <v>0</v>
      </c>
      <c r="O62" cm="1">
        <f t="array" ref="O62">SUM(IF((LEFT('2-1 采购订单物料明细表报表导出'!$K:$K,7)=O$1)*('2-1 采购订单物料明细表报表导出'!$D:$D=$A62),'2-1 采购订单物料明细表报表导出'!$H:$H,0))</f>
        <v>0</v>
      </c>
    </row>
    <row r="63" spans="1:15">
      <c r="A63" s="17" t="s">
        <v>3497</v>
      </c>
      <c r="B63" s="30"/>
      <c r="C63" s="30" t="s">
        <v>3464</v>
      </c>
      <c r="D63" cm="1">
        <f t="array" ref="D63">SUM(IF((LEFT('2-1 采购订单物料明细表报表导出'!$K:$K,7)=D$1)*('2-1 采购订单物料明细表报表导出'!$D:$D=$A63),'2-1 采购订单物料明细表报表导出'!$H:$H,0))</f>
        <v>0</v>
      </c>
      <c r="E63" cm="1">
        <f t="array" ref="E63">SUM(IF((LEFT('2-1 采购订单物料明细表报表导出'!$K:$K,7)=E$1)*('2-1 采购订单物料明细表报表导出'!$D:$D=$A63),'2-1 采购订单物料明细表报表导出'!$H:$H,0))</f>
        <v>0</v>
      </c>
      <c r="F63" cm="1">
        <f t="array" ref="F63">SUM(IF((LEFT('2-1 采购订单物料明细表报表导出'!$K:$K,7)=F$1)*('2-1 采购订单物料明细表报表导出'!$D:$D=$A63),'2-1 采购订单物料明细表报表导出'!$H:$H,0))</f>
        <v>0</v>
      </c>
      <c r="G63" cm="1">
        <f t="array" ref="G63">SUM(IF((LEFT('2-1 采购订单物料明细表报表导出'!$K:$K,7)=G$1)*('2-1 采购订单物料明细表报表导出'!$D:$D=$A63),'2-1 采购订单物料明细表报表导出'!$H:$H,0))</f>
        <v>0</v>
      </c>
      <c r="H63" cm="1">
        <f t="array" ref="H63">SUM(IF((LEFT('2-1 采购订单物料明细表报表导出'!$K:$K,7)=H$1)*('2-1 采购订单物料明细表报表导出'!$D:$D=$A63),'2-1 采购订单物料明细表报表导出'!$H:$H,0))</f>
        <v>0</v>
      </c>
      <c r="I63" cm="1">
        <f t="array" ref="I63">SUM(IF((LEFT('2-1 采购订单物料明细表报表导出'!$K:$K,7)=I$1)*('2-1 采购订单物料明细表报表导出'!$D:$D=$A63),'2-1 采购订单物料明细表报表导出'!$H:$H,0))</f>
        <v>0</v>
      </c>
      <c r="J63" cm="1">
        <f t="array" ref="J63">SUM(IF((LEFT('2-1 采购订单物料明细表报表导出'!$K:$K,7)=J$1)*('2-1 采购订单物料明细表报表导出'!$D:$D=$A63),'2-1 采购订单物料明细表报表导出'!$H:$H,0))</f>
        <v>0</v>
      </c>
      <c r="K63" cm="1">
        <f t="array" ref="K63">SUM(IF((LEFT('2-1 采购订单物料明细表报表导出'!$K:$K,7)=K$1)*('2-1 采购订单物料明细表报表导出'!$D:$D=$A63),'2-1 采购订单物料明细表报表导出'!$H:$H,0))</f>
        <v>0</v>
      </c>
      <c r="L63" cm="1">
        <f t="array" ref="L63">SUM(IF((LEFT('2-1 采购订单物料明细表报表导出'!$K:$K,7)=L$1)*('2-1 采购订单物料明细表报表导出'!$D:$D=$A63),'2-1 采购订单物料明细表报表导出'!$H:$H,0))</f>
        <v>0</v>
      </c>
      <c r="M63" cm="1">
        <f t="array" ref="M63">SUM(IF((LEFT('2-1 采购订单物料明细表报表导出'!$K:$K,7)=M$1)*('2-1 采购订单物料明细表报表导出'!$D:$D=$A63),'2-1 采购订单物料明细表报表导出'!$H:$H,0))</f>
        <v>0</v>
      </c>
      <c r="N63" cm="1">
        <f t="array" ref="N63">SUM(IF((LEFT('2-1 采购订单物料明细表报表导出'!$K:$K,7)=N$1)*('2-1 采购订单物料明细表报表导出'!$D:$D=$A63),'2-1 采购订单物料明细表报表导出'!$H:$H,0))</f>
        <v>0</v>
      </c>
      <c r="O63" cm="1">
        <f t="array" ref="O63">SUM(IF((LEFT('2-1 采购订单物料明细表报表导出'!$K:$K,7)=O$1)*('2-1 采购订单物料明细表报表导出'!$D:$D=$A63),'2-1 采购订单物料明细表报表导出'!$H:$H,0))</f>
        <v>0</v>
      </c>
    </row>
    <row r="64" spans="1:15">
      <c r="A64" s="17" t="s">
        <v>3498</v>
      </c>
      <c r="B64" s="30"/>
      <c r="C64" s="30" t="s">
        <v>3464</v>
      </c>
      <c r="D64" cm="1">
        <f t="array" ref="D64">SUM(IF((LEFT('2-1 采购订单物料明细表报表导出'!$K:$K,7)=D$1)*('2-1 采购订单物料明细表报表导出'!$D:$D=$A64),'2-1 采购订单物料明细表报表导出'!$H:$H,0))</f>
        <v>0</v>
      </c>
      <c r="E64" cm="1">
        <f t="array" ref="E64">SUM(IF((LEFT('2-1 采购订单物料明细表报表导出'!$K:$K,7)=E$1)*('2-1 采购订单物料明细表报表导出'!$D:$D=$A64),'2-1 采购订单物料明细表报表导出'!$H:$H,0))</f>
        <v>0</v>
      </c>
      <c r="F64" cm="1">
        <f t="array" ref="F64">SUM(IF((LEFT('2-1 采购订单物料明细表报表导出'!$K:$K,7)=F$1)*('2-1 采购订单物料明细表报表导出'!$D:$D=$A64),'2-1 采购订单物料明细表报表导出'!$H:$H,0))</f>
        <v>0</v>
      </c>
      <c r="G64" cm="1">
        <f t="array" ref="G64">SUM(IF((LEFT('2-1 采购订单物料明细表报表导出'!$K:$K,7)=G$1)*('2-1 采购订单物料明细表报表导出'!$D:$D=$A64),'2-1 采购订单物料明细表报表导出'!$H:$H,0))</f>
        <v>0</v>
      </c>
      <c r="H64" cm="1">
        <f t="array" ref="H64">SUM(IF((LEFT('2-1 采购订单物料明细表报表导出'!$K:$K,7)=H$1)*('2-1 采购订单物料明细表报表导出'!$D:$D=$A64),'2-1 采购订单物料明细表报表导出'!$H:$H,0))</f>
        <v>0</v>
      </c>
      <c r="I64" cm="1">
        <f t="array" ref="I64">SUM(IF((LEFT('2-1 采购订单物料明细表报表导出'!$K:$K,7)=I$1)*('2-1 采购订单物料明细表报表导出'!$D:$D=$A64),'2-1 采购订单物料明细表报表导出'!$H:$H,0))</f>
        <v>0</v>
      </c>
      <c r="J64" cm="1">
        <f t="array" ref="J64">SUM(IF((LEFT('2-1 采购订单物料明细表报表导出'!$K:$K,7)=J$1)*('2-1 采购订单物料明细表报表导出'!$D:$D=$A64),'2-1 采购订单物料明细表报表导出'!$H:$H,0))</f>
        <v>0</v>
      </c>
      <c r="K64" cm="1">
        <f t="array" ref="K64">SUM(IF((LEFT('2-1 采购订单物料明细表报表导出'!$K:$K,7)=K$1)*('2-1 采购订单物料明细表报表导出'!$D:$D=$A64),'2-1 采购订单物料明细表报表导出'!$H:$H,0))</f>
        <v>0</v>
      </c>
      <c r="L64" cm="1">
        <f t="array" ref="L64">SUM(IF((LEFT('2-1 采购订单物料明细表报表导出'!$K:$K,7)=L$1)*('2-1 采购订单物料明细表报表导出'!$D:$D=$A64),'2-1 采购订单物料明细表报表导出'!$H:$H,0))</f>
        <v>0</v>
      </c>
      <c r="M64" cm="1">
        <f t="array" ref="M64">SUM(IF((LEFT('2-1 采购订单物料明细表报表导出'!$K:$K,7)=M$1)*('2-1 采购订单物料明细表报表导出'!$D:$D=$A64),'2-1 采购订单物料明细表报表导出'!$H:$H,0))</f>
        <v>0</v>
      </c>
      <c r="N64" cm="1">
        <f t="array" ref="N64">SUM(IF((LEFT('2-1 采购订单物料明细表报表导出'!$K:$K,7)=N$1)*('2-1 采购订单物料明细表报表导出'!$D:$D=$A64),'2-1 采购订单物料明细表报表导出'!$H:$H,0))</f>
        <v>0</v>
      </c>
      <c r="O64" cm="1">
        <f t="array" ref="O64">SUM(IF((LEFT('2-1 采购订单物料明细表报表导出'!$K:$K,7)=O$1)*('2-1 采购订单物料明细表报表导出'!$D:$D=$A64),'2-1 采购订单物料明细表报表导出'!$H:$H,0))</f>
        <v>0</v>
      </c>
    </row>
    <row r="65" spans="1:15">
      <c r="A65" s="17" t="s">
        <v>3499</v>
      </c>
      <c r="B65" s="30"/>
      <c r="C65" s="30" t="s">
        <v>3464</v>
      </c>
      <c r="D65" cm="1">
        <f t="array" ref="D65">SUM(IF((LEFT('2-1 采购订单物料明细表报表导出'!$K:$K,7)=D$1)*('2-1 采购订单物料明细表报表导出'!$D:$D=$A65),'2-1 采购订单物料明细表报表导出'!$H:$H,0))</f>
        <v>0</v>
      </c>
      <c r="E65" cm="1">
        <f t="array" ref="E65">SUM(IF((LEFT('2-1 采购订单物料明细表报表导出'!$K:$K,7)=E$1)*('2-1 采购订单物料明细表报表导出'!$D:$D=$A65),'2-1 采购订单物料明细表报表导出'!$H:$H,0))</f>
        <v>0</v>
      </c>
      <c r="F65" cm="1">
        <f t="array" ref="F65">SUM(IF((LEFT('2-1 采购订单物料明细表报表导出'!$K:$K,7)=F$1)*('2-1 采购订单物料明细表报表导出'!$D:$D=$A65),'2-1 采购订单物料明细表报表导出'!$H:$H,0))</f>
        <v>0</v>
      </c>
      <c r="G65" cm="1">
        <f t="array" ref="G65">SUM(IF((LEFT('2-1 采购订单物料明细表报表导出'!$K:$K,7)=G$1)*('2-1 采购订单物料明细表报表导出'!$D:$D=$A65),'2-1 采购订单物料明细表报表导出'!$H:$H,0))</f>
        <v>0</v>
      </c>
      <c r="H65" cm="1">
        <f t="array" ref="H65">SUM(IF((LEFT('2-1 采购订单物料明细表报表导出'!$K:$K,7)=H$1)*('2-1 采购订单物料明细表报表导出'!$D:$D=$A65),'2-1 采购订单物料明细表报表导出'!$H:$H,0))</f>
        <v>0</v>
      </c>
      <c r="I65" cm="1">
        <f t="array" ref="I65">SUM(IF((LEFT('2-1 采购订单物料明细表报表导出'!$K:$K,7)=I$1)*('2-1 采购订单物料明细表报表导出'!$D:$D=$A65),'2-1 采购订单物料明细表报表导出'!$H:$H,0))</f>
        <v>0</v>
      </c>
      <c r="J65" cm="1">
        <f t="array" ref="J65">SUM(IF((LEFT('2-1 采购订单物料明细表报表导出'!$K:$K,7)=J$1)*('2-1 采购订单物料明细表报表导出'!$D:$D=$A65),'2-1 采购订单物料明细表报表导出'!$H:$H,0))</f>
        <v>0</v>
      </c>
      <c r="K65" cm="1">
        <f t="array" ref="K65">SUM(IF((LEFT('2-1 采购订单物料明细表报表导出'!$K:$K,7)=K$1)*('2-1 采购订单物料明细表报表导出'!$D:$D=$A65),'2-1 采购订单物料明细表报表导出'!$H:$H,0))</f>
        <v>0</v>
      </c>
      <c r="L65" cm="1">
        <f t="array" ref="L65">SUM(IF((LEFT('2-1 采购订单物料明细表报表导出'!$K:$K,7)=L$1)*('2-1 采购订单物料明细表报表导出'!$D:$D=$A65),'2-1 采购订单物料明细表报表导出'!$H:$H,0))</f>
        <v>0</v>
      </c>
      <c r="M65" cm="1">
        <f t="array" ref="M65">SUM(IF((LEFT('2-1 采购订单物料明细表报表导出'!$K:$K,7)=M$1)*('2-1 采购订单物料明细表报表导出'!$D:$D=$A65),'2-1 采购订单物料明细表报表导出'!$H:$H,0))</f>
        <v>0</v>
      </c>
      <c r="N65" cm="1">
        <f t="array" ref="N65">SUM(IF((LEFT('2-1 采购订单物料明细表报表导出'!$K:$K,7)=N$1)*('2-1 采购订单物料明细表报表导出'!$D:$D=$A65),'2-1 采购订单物料明细表报表导出'!$H:$H,0))</f>
        <v>0</v>
      </c>
      <c r="O65" cm="1">
        <f t="array" ref="O65">SUM(IF((LEFT('2-1 采购订单物料明细表报表导出'!$K:$K,7)=O$1)*('2-1 采购订单物料明细表报表导出'!$D:$D=$A65),'2-1 采购订单物料明细表报表导出'!$H:$H,0))</f>
        <v>0</v>
      </c>
    </row>
    <row r="66" spans="1:15">
      <c r="A66" s="17" t="s">
        <v>3500</v>
      </c>
      <c r="B66" s="30"/>
      <c r="C66" s="30" t="s">
        <v>3464</v>
      </c>
      <c r="D66" cm="1">
        <f t="array" ref="D66">SUM(IF((LEFT('2-1 采购订单物料明细表报表导出'!$K:$K,7)=D$1)*('2-1 采购订单物料明细表报表导出'!$D:$D=$A66),'2-1 采购订单物料明细表报表导出'!$H:$H,0))</f>
        <v>0</v>
      </c>
      <c r="E66" cm="1">
        <f t="array" ref="E66">SUM(IF((LEFT('2-1 采购订单物料明细表报表导出'!$K:$K,7)=E$1)*('2-1 采购订单物料明细表报表导出'!$D:$D=$A66),'2-1 采购订单物料明细表报表导出'!$H:$H,0))</f>
        <v>0</v>
      </c>
      <c r="F66" cm="1">
        <f t="array" ref="F66">SUM(IF((LEFT('2-1 采购订单物料明细表报表导出'!$K:$K,7)=F$1)*('2-1 采购订单物料明细表报表导出'!$D:$D=$A66),'2-1 采购订单物料明细表报表导出'!$H:$H,0))</f>
        <v>0</v>
      </c>
      <c r="G66" cm="1">
        <f t="array" ref="G66">SUM(IF((LEFT('2-1 采购订单物料明细表报表导出'!$K:$K,7)=G$1)*('2-1 采购订单物料明细表报表导出'!$D:$D=$A66),'2-1 采购订单物料明细表报表导出'!$H:$H,0))</f>
        <v>0</v>
      </c>
      <c r="H66" cm="1">
        <f t="array" ref="H66">SUM(IF((LEFT('2-1 采购订单物料明细表报表导出'!$K:$K,7)=H$1)*('2-1 采购订单物料明细表报表导出'!$D:$D=$A66),'2-1 采购订单物料明细表报表导出'!$H:$H,0))</f>
        <v>0</v>
      </c>
      <c r="I66" cm="1">
        <f t="array" ref="I66">SUM(IF((LEFT('2-1 采购订单物料明细表报表导出'!$K:$K,7)=I$1)*('2-1 采购订单物料明细表报表导出'!$D:$D=$A66),'2-1 采购订单物料明细表报表导出'!$H:$H,0))</f>
        <v>0</v>
      </c>
      <c r="J66" cm="1">
        <f t="array" ref="J66">SUM(IF((LEFT('2-1 采购订单物料明细表报表导出'!$K:$K,7)=J$1)*('2-1 采购订单物料明细表报表导出'!$D:$D=$A66),'2-1 采购订单物料明细表报表导出'!$H:$H,0))</f>
        <v>0</v>
      </c>
      <c r="K66" cm="1">
        <f t="array" ref="K66">SUM(IF((LEFT('2-1 采购订单物料明细表报表导出'!$K:$K,7)=K$1)*('2-1 采购订单物料明细表报表导出'!$D:$D=$A66),'2-1 采购订单物料明细表报表导出'!$H:$H,0))</f>
        <v>0</v>
      </c>
      <c r="L66" cm="1">
        <f t="array" ref="L66">SUM(IF((LEFT('2-1 采购订单物料明细表报表导出'!$K:$K,7)=L$1)*('2-1 采购订单物料明细表报表导出'!$D:$D=$A66),'2-1 采购订单物料明细表报表导出'!$H:$H,0))</f>
        <v>0</v>
      </c>
      <c r="M66" cm="1">
        <f t="array" ref="M66">SUM(IF((LEFT('2-1 采购订单物料明细表报表导出'!$K:$K,7)=M$1)*('2-1 采购订单物料明细表报表导出'!$D:$D=$A66),'2-1 采购订单物料明细表报表导出'!$H:$H,0))</f>
        <v>0</v>
      </c>
      <c r="N66" cm="1">
        <f t="array" ref="N66">SUM(IF((LEFT('2-1 采购订单物料明细表报表导出'!$K:$K,7)=N$1)*('2-1 采购订单物料明细表报表导出'!$D:$D=$A66),'2-1 采购订单物料明细表报表导出'!$H:$H,0))</f>
        <v>0</v>
      </c>
      <c r="O66" cm="1">
        <f t="array" ref="O66">SUM(IF((LEFT('2-1 采购订单物料明细表报表导出'!$K:$K,7)=O$1)*('2-1 采购订单物料明细表报表导出'!$D:$D=$A66),'2-1 采购订单物料明细表报表导出'!$H:$H,0))</f>
        <v>0</v>
      </c>
    </row>
    <row r="67" spans="1:15">
      <c r="A67" s="17" t="s">
        <v>3501</v>
      </c>
      <c r="B67" s="30"/>
      <c r="C67" s="30" t="s">
        <v>3464</v>
      </c>
      <c r="D67" cm="1">
        <f t="array" ref="D67">SUM(IF((LEFT('2-1 采购订单物料明细表报表导出'!$K:$K,7)=D$1)*('2-1 采购订单物料明细表报表导出'!$D:$D=$A67),'2-1 采购订单物料明细表报表导出'!$H:$H,0))</f>
        <v>0</v>
      </c>
      <c r="E67" cm="1">
        <f t="array" ref="E67">SUM(IF((LEFT('2-1 采购订单物料明细表报表导出'!$K:$K,7)=E$1)*('2-1 采购订单物料明细表报表导出'!$D:$D=$A67),'2-1 采购订单物料明细表报表导出'!$H:$H,0))</f>
        <v>0</v>
      </c>
      <c r="F67" cm="1">
        <f t="array" ref="F67">SUM(IF((LEFT('2-1 采购订单物料明细表报表导出'!$K:$K,7)=F$1)*('2-1 采购订单物料明细表报表导出'!$D:$D=$A67),'2-1 采购订单物料明细表报表导出'!$H:$H,0))</f>
        <v>0</v>
      </c>
      <c r="G67" cm="1">
        <f t="array" ref="G67">SUM(IF((LEFT('2-1 采购订单物料明细表报表导出'!$K:$K,7)=G$1)*('2-1 采购订单物料明细表报表导出'!$D:$D=$A67),'2-1 采购订单物料明细表报表导出'!$H:$H,0))</f>
        <v>0</v>
      </c>
      <c r="H67" cm="1">
        <f t="array" ref="H67">SUM(IF((LEFT('2-1 采购订单物料明细表报表导出'!$K:$K,7)=H$1)*('2-1 采购订单物料明细表报表导出'!$D:$D=$A67),'2-1 采购订单物料明细表报表导出'!$H:$H,0))</f>
        <v>0</v>
      </c>
      <c r="I67" cm="1">
        <f t="array" ref="I67">SUM(IF((LEFT('2-1 采购订单物料明细表报表导出'!$K:$K,7)=I$1)*('2-1 采购订单物料明细表报表导出'!$D:$D=$A67),'2-1 采购订单物料明细表报表导出'!$H:$H,0))</f>
        <v>0</v>
      </c>
      <c r="J67" cm="1">
        <f t="array" ref="J67">SUM(IF((LEFT('2-1 采购订单物料明细表报表导出'!$K:$K,7)=J$1)*('2-1 采购订单物料明细表报表导出'!$D:$D=$A67),'2-1 采购订单物料明细表报表导出'!$H:$H,0))</f>
        <v>0</v>
      </c>
      <c r="K67" cm="1">
        <f t="array" ref="K67">SUM(IF((LEFT('2-1 采购订单物料明细表报表导出'!$K:$K,7)=K$1)*('2-1 采购订单物料明细表报表导出'!$D:$D=$A67),'2-1 采购订单物料明细表报表导出'!$H:$H,0))</f>
        <v>0</v>
      </c>
      <c r="L67" cm="1">
        <f t="array" ref="L67">SUM(IF((LEFT('2-1 采购订单物料明细表报表导出'!$K:$K,7)=L$1)*('2-1 采购订单物料明细表报表导出'!$D:$D=$A67),'2-1 采购订单物料明细表报表导出'!$H:$H,0))</f>
        <v>0</v>
      </c>
      <c r="M67" cm="1">
        <f t="array" ref="M67">SUM(IF((LEFT('2-1 采购订单物料明细表报表导出'!$K:$K,7)=M$1)*('2-1 采购订单物料明细表报表导出'!$D:$D=$A67),'2-1 采购订单物料明细表报表导出'!$H:$H,0))</f>
        <v>0</v>
      </c>
      <c r="N67" cm="1">
        <f t="array" ref="N67">SUM(IF((LEFT('2-1 采购订单物料明细表报表导出'!$K:$K,7)=N$1)*('2-1 采购订单物料明细表报表导出'!$D:$D=$A67),'2-1 采购订单物料明细表报表导出'!$H:$H,0))</f>
        <v>0</v>
      </c>
      <c r="O67" cm="1">
        <f t="array" ref="O67">SUM(IF((LEFT('2-1 采购订单物料明细表报表导出'!$K:$K,7)=O$1)*('2-1 采购订单物料明细表报表导出'!$D:$D=$A67),'2-1 采购订单物料明细表报表导出'!$H:$H,0))</f>
        <v>0</v>
      </c>
    </row>
    <row r="68" spans="1:15">
      <c r="A68" s="17" t="s">
        <v>3502</v>
      </c>
      <c r="B68" s="30"/>
      <c r="C68" s="30" t="s">
        <v>3464</v>
      </c>
      <c r="D68" cm="1">
        <f t="array" ref="D68">SUM(IF((LEFT('2-1 采购订单物料明细表报表导出'!$K:$K,7)=D$1)*('2-1 采购订单物料明细表报表导出'!$D:$D=$A68),'2-1 采购订单物料明细表报表导出'!$H:$H,0))</f>
        <v>0</v>
      </c>
      <c r="E68" cm="1">
        <f t="array" ref="E68">SUM(IF((LEFT('2-1 采购订单物料明细表报表导出'!$K:$K,7)=E$1)*('2-1 采购订单物料明细表报表导出'!$D:$D=$A68),'2-1 采购订单物料明细表报表导出'!$H:$H,0))</f>
        <v>0</v>
      </c>
      <c r="F68" cm="1">
        <f t="array" ref="F68">SUM(IF((LEFT('2-1 采购订单物料明细表报表导出'!$K:$K,7)=F$1)*('2-1 采购订单物料明细表报表导出'!$D:$D=$A68),'2-1 采购订单物料明细表报表导出'!$H:$H,0))</f>
        <v>0</v>
      </c>
      <c r="G68" cm="1">
        <f t="array" ref="G68">SUM(IF((LEFT('2-1 采购订单物料明细表报表导出'!$K:$K,7)=G$1)*('2-1 采购订单物料明细表报表导出'!$D:$D=$A68),'2-1 采购订单物料明细表报表导出'!$H:$H,0))</f>
        <v>0</v>
      </c>
      <c r="H68" cm="1">
        <f t="array" ref="H68">SUM(IF((LEFT('2-1 采购订单物料明细表报表导出'!$K:$K,7)=H$1)*('2-1 采购订单物料明细表报表导出'!$D:$D=$A68),'2-1 采购订单物料明细表报表导出'!$H:$H,0))</f>
        <v>0</v>
      </c>
      <c r="I68" cm="1">
        <f t="array" ref="I68">SUM(IF((LEFT('2-1 采购订单物料明细表报表导出'!$K:$K,7)=I$1)*('2-1 采购订单物料明细表报表导出'!$D:$D=$A68),'2-1 采购订单物料明细表报表导出'!$H:$H,0))</f>
        <v>0</v>
      </c>
      <c r="J68" cm="1">
        <f t="array" ref="J68">SUM(IF((LEFT('2-1 采购订单物料明细表报表导出'!$K:$K,7)=J$1)*('2-1 采购订单物料明细表报表导出'!$D:$D=$A68),'2-1 采购订单物料明细表报表导出'!$H:$H,0))</f>
        <v>0</v>
      </c>
      <c r="K68" cm="1">
        <f t="array" ref="K68">SUM(IF((LEFT('2-1 采购订单物料明细表报表导出'!$K:$K,7)=K$1)*('2-1 采购订单物料明细表报表导出'!$D:$D=$A68),'2-1 采购订单物料明细表报表导出'!$H:$H,0))</f>
        <v>0</v>
      </c>
      <c r="L68" cm="1">
        <f t="array" ref="L68">SUM(IF((LEFT('2-1 采购订单物料明细表报表导出'!$K:$K,7)=L$1)*('2-1 采购订单物料明细表报表导出'!$D:$D=$A68),'2-1 采购订单物料明细表报表导出'!$H:$H,0))</f>
        <v>0</v>
      </c>
      <c r="M68" cm="1">
        <f t="array" ref="M68">SUM(IF((LEFT('2-1 采购订单物料明细表报表导出'!$K:$K,7)=M$1)*('2-1 采购订单物料明细表报表导出'!$D:$D=$A68),'2-1 采购订单物料明细表报表导出'!$H:$H,0))</f>
        <v>0</v>
      </c>
      <c r="N68" cm="1">
        <f t="array" ref="N68">SUM(IF((LEFT('2-1 采购订单物料明细表报表导出'!$K:$K,7)=N$1)*('2-1 采购订单物料明细表报表导出'!$D:$D=$A68),'2-1 采购订单物料明细表报表导出'!$H:$H,0))</f>
        <v>0</v>
      </c>
      <c r="O68" cm="1">
        <f t="array" ref="O68">SUM(IF((LEFT('2-1 采购订单物料明细表报表导出'!$K:$K,7)=O$1)*('2-1 采购订单物料明细表报表导出'!$D:$D=$A68),'2-1 采购订单物料明细表报表导出'!$H:$H,0))</f>
        <v>0</v>
      </c>
    </row>
    <row r="69" spans="1:15">
      <c r="A69" s="17" t="s">
        <v>2887</v>
      </c>
      <c r="B69" s="30"/>
      <c r="C69" s="30" t="s">
        <v>3464</v>
      </c>
      <c r="D69" cm="1">
        <f t="array" ref="D69">SUM(IF((LEFT('2-1 采购订单物料明细表报表导出'!$K:$K,7)=D$1)*('2-1 采购订单物料明细表报表导出'!$D:$D=$A69),'2-1 采购订单物料明细表报表导出'!$H:$H,0))</f>
        <v>0</v>
      </c>
      <c r="E69" cm="1">
        <f t="array" ref="E69">SUM(IF((LEFT('2-1 采购订单物料明细表报表导出'!$K:$K,7)=E$1)*('2-1 采购订单物料明细表报表导出'!$D:$D=$A69),'2-1 采购订单物料明细表报表导出'!$H:$H,0))</f>
        <v>0</v>
      </c>
      <c r="F69" cm="1">
        <f t="array" ref="F69">SUM(IF((LEFT('2-1 采购订单物料明细表报表导出'!$K:$K,7)=F$1)*('2-1 采购订单物料明细表报表导出'!$D:$D=$A69),'2-1 采购订单物料明细表报表导出'!$H:$H,0))</f>
        <v>0</v>
      </c>
      <c r="G69" cm="1">
        <f t="array" ref="G69">SUM(IF((LEFT('2-1 采购订单物料明细表报表导出'!$K:$K,7)=G$1)*('2-1 采购订单物料明细表报表导出'!$D:$D=$A69),'2-1 采购订单物料明细表报表导出'!$H:$H,0))</f>
        <v>0</v>
      </c>
      <c r="H69" cm="1">
        <f t="array" ref="H69">SUM(IF((LEFT('2-1 采购订单物料明细表报表导出'!$K:$K,7)=H$1)*('2-1 采购订单物料明细表报表导出'!$D:$D=$A69),'2-1 采购订单物料明细表报表导出'!$H:$H,0))</f>
        <v>0</v>
      </c>
      <c r="I69" cm="1">
        <f t="array" ref="I69">SUM(IF((LEFT('2-1 采购订单物料明细表报表导出'!$K:$K,7)=I$1)*('2-1 采购订单物料明细表报表导出'!$D:$D=$A69),'2-1 采购订单物料明细表报表导出'!$H:$H,0))</f>
        <v>6469.68</v>
      </c>
      <c r="J69" cm="1">
        <f t="array" ref="J69">SUM(IF((LEFT('2-1 采购订单物料明细表报表导出'!$K:$K,7)=J$1)*('2-1 采购订单物料明细表报表导出'!$D:$D=$A69),'2-1 采购订单物料明细表报表导出'!$H:$H,0))</f>
        <v>0</v>
      </c>
      <c r="K69" cm="1">
        <f t="array" ref="K69">SUM(IF((LEFT('2-1 采购订单物料明细表报表导出'!$K:$K,7)=K$1)*('2-1 采购订单物料明细表报表导出'!$D:$D=$A69),'2-1 采购订单物料明细表报表导出'!$H:$H,0))</f>
        <v>0</v>
      </c>
      <c r="L69" cm="1">
        <f t="array" ref="L69">SUM(IF((LEFT('2-1 采购订单物料明细表报表导出'!$K:$K,7)=L$1)*('2-1 采购订单物料明细表报表导出'!$D:$D=$A69),'2-1 采购订单物料明细表报表导出'!$H:$H,0))</f>
        <v>0</v>
      </c>
      <c r="M69" cm="1">
        <f t="array" ref="M69">SUM(IF((LEFT('2-1 采购订单物料明细表报表导出'!$K:$K,7)=M$1)*('2-1 采购订单物料明细表报表导出'!$D:$D=$A69),'2-1 采购订单物料明细表报表导出'!$H:$H,0))</f>
        <v>0</v>
      </c>
      <c r="N69" cm="1">
        <f t="array" ref="N69">SUM(IF((LEFT('2-1 采购订单物料明细表报表导出'!$K:$K,7)=N$1)*('2-1 采购订单物料明细表报表导出'!$D:$D=$A69),'2-1 采购订单物料明细表报表导出'!$H:$H,0))</f>
        <v>0</v>
      </c>
      <c r="O69" cm="1">
        <f t="array" ref="O69">SUM(IF((LEFT('2-1 采购订单物料明细表报表导出'!$K:$K,7)=O$1)*('2-1 采购订单物料明细表报表导出'!$D:$D=$A69),'2-1 采购订单物料明细表报表导出'!$H:$H,0))</f>
        <v>0</v>
      </c>
    </row>
    <row r="70" spans="1:15">
      <c r="A70" s="17" t="s">
        <v>3503</v>
      </c>
      <c r="B70" s="30"/>
      <c r="C70" s="30" t="s">
        <v>3464</v>
      </c>
      <c r="D70" cm="1">
        <f t="array" ref="D70">SUM(IF((LEFT('2-1 采购订单物料明细表报表导出'!$K:$K,7)=D$1)*('2-1 采购订单物料明细表报表导出'!$D:$D=$A70),'2-1 采购订单物料明细表报表导出'!$H:$H,0))</f>
        <v>0</v>
      </c>
      <c r="E70" cm="1">
        <f t="array" ref="E70">SUM(IF((LEFT('2-1 采购订单物料明细表报表导出'!$K:$K,7)=E$1)*('2-1 采购订单物料明细表报表导出'!$D:$D=$A70),'2-1 采购订单物料明细表报表导出'!$H:$H,0))</f>
        <v>0</v>
      </c>
      <c r="F70" cm="1">
        <f t="array" ref="F70">SUM(IF((LEFT('2-1 采购订单物料明细表报表导出'!$K:$K,7)=F$1)*('2-1 采购订单物料明细表报表导出'!$D:$D=$A70),'2-1 采购订单物料明细表报表导出'!$H:$H,0))</f>
        <v>0</v>
      </c>
      <c r="G70" cm="1">
        <f t="array" ref="G70">SUM(IF((LEFT('2-1 采购订单物料明细表报表导出'!$K:$K,7)=G$1)*('2-1 采购订单物料明细表报表导出'!$D:$D=$A70),'2-1 采购订单物料明细表报表导出'!$H:$H,0))</f>
        <v>0</v>
      </c>
      <c r="H70" cm="1">
        <f t="array" ref="H70">SUM(IF((LEFT('2-1 采购订单物料明细表报表导出'!$K:$K,7)=H$1)*('2-1 采购订单物料明细表报表导出'!$D:$D=$A70),'2-1 采购订单物料明细表报表导出'!$H:$H,0))</f>
        <v>0</v>
      </c>
      <c r="I70" cm="1">
        <f t="array" ref="I70">SUM(IF((LEFT('2-1 采购订单物料明细表报表导出'!$K:$K,7)=I$1)*('2-1 采购订单物料明细表报表导出'!$D:$D=$A70),'2-1 采购订单物料明细表报表导出'!$H:$H,0))</f>
        <v>0</v>
      </c>
      <c r="J70" cm="1">
        <f t="array" ref="J70">SUM(IF((LEFT('2-1 采购订单物料明细表报表导出'!$K:$K,7)=J$1)*('2-1 采购订单物料明细表报表导出'!$D:$D=$A70),'2-1 采购订单物料明细表报表导出'!$H:$H,0))</f>
        <v>0</v>
      </c>
      <c r="K70" cm="1">
        <f t="array" ref="K70">SUM(IF((LEFT('2-1 采购订单物料明细表报表导出'!$K:$K,7)=K$1)*('2-1 采购订单物料明细表报表导出'!$D:$D=$A70),'2-1 采购订单物料明细表报表导出'!$H:$H,0))</f>
        <v>0</v>
      </c>
      <c r="L70" cm="1">
        <f t="array" ref="L70">SUM(IF((LEFT('2-1 采购订单物料明细表报表导出'!$K:$K,7)=L$1)*('2-1 采购订单物料明细表报表导出'!$D:$D=$A70),'2-1 采购订单物料明细表报表导出'!$H:$H,0))</f>
        <v>0</v>
      </c>
      <c r="M70" cm="1">
        <f t="array" ref="M70">SUM(IF((LEFT('2-1 采购订单物料明细表报表导出'!$K:$K,7)=M$1)*('2-1 采购订单物料明细表报表导出'!$D:$D=$A70),'2-1 采购订单物料明细表报表导出'!$H:$H,0))</f>
        <v>0</v>
      </c>
      <c r="N70" cm="1">
        <f t="array" ref="N70">SUM(IF((LEFT('2-1 采购订单物料明细表报表导出'!$K:$K,7)=N$1)*('2-1 采购订单物料明细表报表导出'!$D:$D=$A70),'2-1 采购订单物料明细表报表导出'!$H:$H,0))</f>
        <v>0</v>
      </c>
      <c r="O70" cm="1">
        <f t="array" ref="O70">SUM(IF((LEFT('2-1 采购订单物料明细表报表导出'!$K:$K,7)=O$1)*('2-1 采购订单物料明细表报表导出'!$D:$D=$A70),'2-1 采购订单物料明细表报表导出'!$H:$H,0))</f>
        <v>0</v>
      </c>
    </row>
    <row r="71" spans="1:15">
      <c r="A71" s="17" t="s">
        <v>3504</v>
      </c>
      <c r="B71" s="30"/>
      <c r="C71" s="30" t="s">
        <v>3464</v>
      </c>
      <c r="D71" cm="1">
        <f t="array" ref="D71">SUM(IF((LEFT('2-1 采购订单物料明细表报表导出'!$K:$K,7)=D$1)*('2-1 采购订单物料明细表报表导出'!$D:$D=$A71),'2-1 采购订单物料明细表报表导出'!$H:$H,0))</f>
        <v>0</v>
      </c>
      <c r="E71" cm="1">
        <f t="array" ref="E71">SUM(IF((LEFT('2-1 采购订单物料明细表报表导出'!$K:$K,7)=E$1)*('2-1 采购订单物料明细表报表导出'!$D:$D=$A71),'2-1 采购订单物料明细表报表导出'!$H:$H,0))</f>
        <v>0</v>
      </c>
      <c r="F71" cm="1">
        <f t="array" ref="F71">SUM(IF((LEFT('2-1 采购订单物料明细表报表导出'!$K:$K,7)=F$1)*('2-1 采购订单物料明细表报表导出'!$D:$D=$A71),'2-1 采购订单物料明细表报表导出'!$H:$H,0))</f>
        <v>0</v>
      </c>
      <c r="G71" cm="1">
        <f t="array" ref="G71">SUM(IF((LEFT('2-1 采购订单物料明细表报表导出'!$K:$K,7)=G$1)*('2-1 采购订单物料明细表报表导出'!$D:$D=$A71),'2-1 采购订单物料明细表报表导出'!$H:$H,0))</f>
        <v>0</v>
      </c>
      <c r="H71" cm="1">
        <f t="array" ref="H71">SUM(IF((LEFT('2-1 采购订单物料明细表报表导出'!$K:$K,7)=H$1)*('2-1 采购订单物料明细表报表导出'!$D:$D=$A71),'2-1 采购订单物料明细表报表导出'!$H:$H,0))</f>
        <v>0</v>
      </c>
      <c r="I71" cm="1">
        <f t="array" ref="I71">SUM(IF((LEFT('2-1 采购订单物料明细表报表导出'!$K:$K,7)=I$1)*('2-1 采购订单物料明细表报表导出'!$D:$D=$A71),'2-1 采购订单物料明细表报表导出'!$H:$H,0))</f>
        <v>0</v>
      </c>
      <c r="J71" cm="1">
        <f t="array" ref="J71">SUM(IF((LEFT('2-1 采购订单物料明细表报表导出'!$K:$K,7)=J$1)*('2-1 采购订单物料明细表报表导出'!$D:$D=$A71),'2-1 采购订单物料明细表报表导出'!$H:$H,0))</f>
        <v>0</v>
      </c>
      <c r="K71" cm="1">
        <f t="array" ref="K71">SUM(IF((LEFT('2-1 采购订单物料明细表报表导出'!$K:$K,7)=K$1)*('2-1 采购订单物料明细表报表导出'!$D:$D=$A71),'2-1 采购订单物料明细表报表导出'!$H:$H,0))</f>
        <v>0</v>
      </c>
      <c r="L71" cm="1">
        <f t="array" ref="L71">SUM(IF((LEFT('2-1 采购订单物料明细表报表导出'!$K:$K,7)=L$1)*('2-1 采购订单物料明细表报表导出'!$D:$D=$A71),'2-1 采购订单物料明细表报表导出'!$H:$H,0))</f>
        <v>0</v>
      </c>
      <c r="M71" cm="1">
        <f t="array" ref="M71">SUM(IF((LEFT('2-1 采购订单物料明细表报表导出'!$K:$K,7)=M$1)*('2-1 采购订单物料明细表报表导出'!$D:$D=$A71),'2-1 采购订单物料明细表报表导出'!$H:$H,0))</f>
        <v>0</v>
      </c>
      <c r="N71" cm="1">
        <f t="array" ref="N71">SUM(IF((LEFT('2-1 采购订单物料明细表报表导出'!$K:$K,7)=N$1)*('2-1 采购订单物料明细表报表导出'!$D:$D=$A71),'2-1 采购订单物料明细表报表导出'!$H:$H,0))</f>
        <v>0</v>
      </c>
      <c r="O71" cm="1">
        <f t="array" ref="O71">SUM(IF((LEFT('2-1 采购订单物料明细表报表导出'!$K:$K,7)=O$1)*('2-1 采购订单物料明细表报表导出'!$D:$D=$A71),'2-1 采购订单物料明细表报表导出'!$H:$H,0))</f>
        <v>0</v>
      </c>
    </row>
    <row r="72" spans="1:15">
      <c r="A72" s="17" t="s">
        <v>3505</v>
      </c>
      <c r="B72" s="30"/>
      <c r="C72" s="30" t="s">
        <v>3464</v>
      </c>
      <c r="D72" cm="1">
        <f t="array" ref="D72">SUM(IF((LEFT('2-1 采购订单物料明细表报表导出'!$K:$K,7)=D$1)*('2-1 采购订单物料明细表报表导出'!$D:$D=$A72),'2-1 采购订单物料明细表报表导出'!$H:$H,0))</f>
        <v>0</v>
      </c>
      <c r="E72" cm="1">
        <f t="array" ref="E72">SUM(IF((LEFT('2-1 采购订单物料明细表报表导出'!$K:$K,7)=E$1)*('2-1 采购订单物料明细表报表导出'!$D:$D=$A72),'2-1 采购订单物料明细表报表导出'!$H:$H,0))</f>
        <v>0</v>
      </c>
      <c r="F72" cm="1">
        <f t="array" ref="F72">SUM(IF((LEFT('2-1 采购订单物料明细表报表导出'!$K:$K,7)=F$1)*('2-1 采购订单物料明细表报表导出'!$D:$D=$A72),'2-1 采购订单物料明细表报表导出'!$H:$H,0))</f>
        <v>0</v>
      </c>
      <c r="G72" cm="1">
        <f t="array" ref="G72">SUM(IF((LEFT('2-1 采购订单物料明细表报表导出'!$K:$K,7)=G$1)*('2-1 采购订单物料明细表报表导出'!$D:$D=$A72),'2-1 采购订单物料明细表报表导出'!$H:$H,0))</f>
        <v>0</v>
      </c>
      <c r="H72" cm="1">
        <f t="array" ref="H72">SUM(IF((LEFT('2-1 采购订单物料明细表报表导出'!$K:$K,7)=H$1)*('2-1 采购订单物料明细表报表导出'!$D:$D=$A72),'2-1 采购订单物料明细表报表导出'!$H:$H,0))</f>
        <v>0</v>
      </c>
      <c r="I72" cm="1">
        <f t="array" ref="I72">SUM(IF((LEFT('2-1 采购订单物料明细表报表导出'!$K:$K,7)=I$1)*('2-1 采购订单物料明细表报表导出'!$D:$D=$A72),'2-1 采购订单物料明细表报表导出'!$H:$H,0))</f>
        <v>0</v>
      </c>
      <c r="J72" cm="1">
        <f t="array" ref="J72">SUM(IF((LEFT('2-1 采购订单物料明细表报表导出'!$K:$K,7)=J$1)*('2-1 采购订单物料明细表报表导出'!$D:$D=$A72),'2-1 采购订单物料明细表报表导出'!$H:$H,0))</f>
        <v>0</v>
      </c>
      <c r="K72" cm="1">
        <f t="array" ref="K72">SUM(IF((LEFT('2-1 采购订单物料明细表报表导出'!$K:$K,7)=K$1)*('2-1 采购订单物料明细表报表导出'!$D:$D=$A72),'2-1 采购订单物料明细表报表导出'!$H:$H,0))</f>
        <v>0</v>
      </c>
      <c r="L72" cm="1">
        <f t="array" ref="L72">SUM(IF((LEFT('2-1 采购订单物料明细表报表导出'!$K:$K,7)=L$1)*('2-1 采购订单物料明细表报表导出'!$D:$D=$A72),'2-1 采购订单物料明细表报表导出'!$H:$H,0))</f>
        <v>0</v>
      </c>
      <c r="M72" cm="1">
        <f t="array" ref="M72">SUM(IF((LEFT('2-1 采购订单物料明细表报表导出'!$K:$K,7)=M$1)*('2-1 采购订单物料明细表报表导出'!$D:$D=$A72),'2-1 采购订单物料明细表报表导出'!$H:$H,0))</f>
        <v>0</v>
      </c>
      <c r="N72" cm="1">
        <f t="array" ref="N72">SUM(IF((LEFT('2-1 采购订单物料明细表报表导出'!$K:$K,7)=N$1)*('2-1 采购订单物料明细表报表导出'!$D:$D=$A72),'2-1 采购订单物料明细表报表导出'!$H:$H,0))</f>
        <v>0</v>
      </c>
      <c r="O72" cm="1">
        <f t="array" ref="O72">SUM(IF((LEFT('2-1 采购订单物料明细表报表导出'!$K:$K,7)=O$1)*('2-1 采购订单物料明细表报表导出'!$D:$D=$A72),'2-1 采购订单物料明细表报表导出'!$H:$H,0))</f>
        <v>0</v>
      </c>
    </row>
    <row r="73" spans="1:15">
      <c r="A73" s="17" t="s">
        <v>3506</v>
      </c>
      <c r="B73" s="30"/>
      <c r="C73" s="30" t="s">
        <v>3464</v>
      </c>
      <c r="D73" cm="1">
        <f t="array" ref="D73">SUM(IF((LEFT('2-1 采购订单物料明细表报表导出'!$K:$K,7)=D$1)*('2-1 采购订单物料明细表报表导出'!$D:$D=$A73),'2-1 采购订单物料明细表报表导出'!$H:$H,0))</f>
        <v>0</v>
      </c>
      <c r="E73" cm="1">
        <f t="array" ref="E73">SUM(IF((LEFT('2-1 采购订单物料明细表报表导出'!$K:$K,7)=E$1)*('2-1 采购订单物料明细表报表导出'!$D:$D=$A73),'2-1 采购订单物料明细表报表导出'!$H:$H,0))</f>
        <v>0</v>
      </c>
      <c r="F73" cm="1">
        <f t="array" ref="F73">SUM(IF((LEFT('2-1 采购订单物料明细表报表导出'!$K:$K,7)=F$1)*('2-1 采购订单物料明细表报表导出'!$D:$D=$A73),'2-1 采购订单物料明细表报表导出'!$H:$H,0))</f>
        <v>0</v>
      </c>
      <c r="G73" cm="1">
        <f t="array" ref="G73">SUM(IF((LEFT('2-1 采购订单物料明细表报表导出'!$K:$K,7)=G$1)*('2-1 采购订单物料明细表报表导出'!$D:$D=$A73),'2-1 采购订单物料明细表报表导出'!$H:$H,0))</f>
        <v>0</v>
      </c>
      <c r="H73" cm="1">
        <f t="array" ref="H73">SUM(IF((LEFT('2-1 采购订单物料明细表报表导出'!$K:$K,7)=H$1)*('2-1 采购订单物料明细表报表导出'!$D:$D=$A73),'2-1 采购订单物料明细表报表导出'!$H:$H,0))</f>
        <v>0</v>
      </c>
      <c r="I73" cm="1">
        <f t="array" ref="I73">SUM(IF((LEFT('2-1 采购订单物料明细表报表导出'!$K:$K,7)=I$1)*('2-1 采购订单物料明细表报表导出'!$D:$D=$A73),'2-1 采购订单物料明细表报表导出'!$H:$H,0))</f>
        <v>0</v>
      </c>
      <c r="J73" cm="1">
        <f t="array" ref="J73">SUM(IF((LEFT('2-1 采购订单物料明细表报表导出'!$K:$K,7)=J$1)*('2-1 采购订单物料明细表报表导出'!$D:$D=$A73),'2-1 采购订单物料明细表报表导出'!$H:$H,0))</f>
        <v>0</v>
      </c>
      <c r="K73" cm="1">
        <f t="array" ref="K73">SUM(IF((LEFT('2-1 采购订单物料明细表报表导出'!$K:$K,7)=K$1)*('2-1 采购订单物料明细表报表导出'!$D:$D=$A73),'2-1 采购订单物料明细表报表导出'!$H:$H,0))</f>
        <v>0</v>
      </c>
      <c r="L73" cm="1">
        <f t="array" ref="L73">SUM(IF((LEFT('2-1 采购订单物料明细表报表导出'!$K:$K,7)=L$1)*('2-1 采购订单物料明细表报表导出'!$D:$D=$A73),'2-1 采购订单物料明细表报表导出'!$H:$H,0))</f>
        <v>0</v>
      </c>
      <c r="M73" cm="1">
        <f t="array" ref="M73">SUM(IF((LEFT('2-1 采购订单物料明细表报表导出'!$K:$K,7)=M$1)*('2-1 采购订单物料明细表报表导出'!$D:$D=$A73),'2-1 采购订单物料明细表报表导出'!$H:$H,0))</f>
        <v>0</v>
      </c>
      <c r="N73" cm="1">
        <f t="array" ref="N73">SUM(IF((LEFT('2-1 采购订单物料明细表报表导出'!$K:$K,7)=N$1)*('2-1 采购订单物料明细表报表导出'!$D:$D=$A73),'2-1 采购订单物料明细表报表导出'!$H:$H,0))</f>
        <v>0</v>
      </c>
      <c r="O73" cm="1">
        <f t="array" ref="O73">SUM(IF((LEFT('2-1 采购订单物料明细表报表导出'!$K:$K,7)=O$1)*('2-1 采购订单物料明细表报表导出'!$D:$D=$A73),'2-1 采购订单物料明细表报表导出'!$H:$H,0))</f>
        <v>0</v>
      </c>
    </row>
    <row r="74" spans="1:15">
      <c r="A74" s="17" t="s">
        <v>3507</v>
      </c>
      <c r="B74" s="30"/>
      <c r="C74" s="30" t="s">
        <v>3464</v>
      </c>
      <c r="D74" cm="1">
        <f t="array" ref="D74">SUM(IF((LEFT('2-1 采购订单物料明细表报表导出'!$K:$K,7)=D$1)*('2-1 采购订单物料明细表报表导出'!$D:$D=$A74),'2-1 采购订单物料明细表报表导出'!$H:$H,0))</f>
        <v>0</v>
      </c>
      <c r="E74" cm="1">
        <f t="array" ref="E74">SUM(IF((LEFT('2-1 采购订单物料明细表报表导出'!$K:$K,7)=E$1)*('2-1 采购订单物料明细表报表导出'!$D:$D=$A74),'2-1 采购订单物料明细表报表导出'!$H:$H,0))</f>
        <v>0</v>
      </c>
      <c r="F74" cm="1">
        <f t="array" ref="F74">SUM(IF((LEFT('2-1 采购订单物料明细表报表导出'!$K:$K,7)=F$1)*('2-1 采购订单物料明细表报表导出'!$D:$D=$A74),'2-1 采购订单物料明细表报表导出'!$H:$H,0))</f>
        <v>0</v>
      </c>
      <c r="G74" cm="1">
        <f t="array" ref="G74">SUM(IF((LEFT('2-1 采购订单物料明细表报表导出'!$K:$K,7)=G$1)*('2-1 采购订单物料明细表报表导出'!$D:$D=$A74),'2-1 采购订单物料明细表报表导出'!$H:$H,0))</f>
        <v>0</v>
      </c>
      <c r="H74" cm="1">
        <f t="array" ref="H74">SUM(IF((LEFT('2-1 采购订单物料明细表报表导出'!$K:$K,7)=H$1)*('2-1 采购订单物料明细表报表导出'!$D:$D=$A74),'2-1 采购订单物料明细表报表导出'!$H:$H,0))</f>
        <v>0</v>
      </c>
      <c r="I74" cm="1">
        <f t="array" ref="I74">SUM(IF((LEFT('2-1 采购订单物料明细表报表导出'!$K:$K,7)=I$1)*('2-1 采购订单物料明细表报表导出'!$D:$D=$A74),'2-1 采购订单物料明细表报表导出'!$H:$H,0))</f>
        <v>0</v>
      </c>
      <c r="J74" cm="1">
        <f t="array" ref="J74">SUM(IF((LEFT('2-1 采购订单物料明细表报表导出'!$K:$K,7)=J$1)*('2-1 采购订单物料明细表报表导出'!$D:$D=$A74),'2-1 采购订单物料明细表报表导出'!$H:$H,0))</f>
        <v>0</v>
      </c>
      <c r="K74" cm="1">
        <f t="array" ref="K74">SUM(IF((LEFT('2-1 采购订单物料明细表报表导出'!$K:$K,7)=K$1)*('2-1 采购订单物料明细表报表导出'!$D:$D=$A74),'2-1 采购订单物料明细表报表导出'!$H:$H,0))</f>
        <v>0</v>
      </c>
      <c r="L74" cm="1">
        <f t="array" ref="L74">SUM(IF((LEFT('2-1 采购订单物料明细表报表导出'!$K:$K,7)=L$1)*('2-1 采购订单物料明细表报表导出'!$D:$D=$A74),'2-1 采购订单物料明细表报表导出'!$H:$H,0))</f>
        <v>0</v>
      </c>
      <c r="M74" cm="1">
        <f t="array" ref="M74">SUM(IF((LEFT('2-1 采购订单物料明细表报表导出'!$K:$K,7)=M$1)*('2-1 采购订单物料明细表报表导出'!$D:$D=$A74),'2-1 采购订单物料明细表报表导出'!$H:$H,0))</f>
        <v>0</v>
      </c>
      <c r="N74" cm="1">
        <f t="array" ref="N74">SUM(IF((LEFT('2-1 采购订单物料明细表报表导出'!$K:$K,7)=N$1)*('2-1 采购订单物料明细表报表导出'!$D:$D=$A74),'2-1 采购订单物料明细表报表导出'!$H:$H,0))</f>
        <v>0</v>
      </c>
      <c r="O74" cm="1">
        <f t="array" ref="O74">SUM(IF((LEFT('2-1 采购订单物料明细表报表导出'!$K:$K,7)=O$1)*('2-1 采购订单物料明细表报表导出'!$D:$D=$A74),'2-1 采购订单物料明细表报表导出'!$H:$H,0))</f>
        <v>0</v>
      </c>
    </row>
    <row r="75" spans="1:15">
      <c r="A75" s="17" t="s">
        <v>3508</v>
      </c>
      <c r="B75" s="30"/>
      <c r="C75" s="30" t="s">
        <v>3464</v>
      </c>
      <c r="D75" cm="1">
        <f t="array" ref="D75">SUM(IF((LEFT('2-1 采购订单物料明细表报表导出'!$K:$K,7)=D$1)*('2-1 采购订单物料明细表报表导出'!$D:$D=$A75),'2-1 采购订单物料明细表报表导出'!$H:$H,0))</f>
        <v>0</v>
      </c>
      <c r="E75" cm="1">
        <f t="array" ref="E75">SUM(IF((LEFT('2-1 采购订单物料明细表报表导出'!$K:$K,7)=E$1)*('2-1 采购订单物料明细表报表导出'!$D:$D=$A75),'2-1 采购订单物料明细表报表导出'!$H:$H,0))</f>
        <v>0</v>
      </c>
      <c r="F75" cm="1">
        <f t="array" ref="F75">SUM(IF((LEFT('2-1 采购订单物料明细表报表导出'!$K:$K,7)=F$1)*('2-1 采购订单物料明细表报表导出'!$D:$D=$A75),'2-1 采购订单物料明细表报表导出'!$H:$H,0))</f>
        <v>0</v>
      </c>
      <c r="G75" cm="1">
        <f t="array" ref="G75">SUM(IF((LEFT('2-1 采购订单物料明细表报表导出'!$K:$K,7)=G$1)*('2-1 采购订单物料明细表报表导出'!$D:$D=$A75),'2-1 采购订单物料明细表报表导出'!$H:$H,0))</f>
        <v>0</v>
      </c>
      <c r="H75" cm="1">
        <f t="array" ref="H75">SUM(IF((LEFT('2-1 采购订单物料明细表报表导出'!$K:$K,7)=H$1)*('2-1 采购订单物料明细表报表导出'!$D:$D=$A75),'2-1 采购订单物料明细表报表导出'!$H:$H,0))</f>
        <v>0</v>
      </c>
      <c r="I75" cm="1">
        <f t="array" ref="I75">SUM(IF((LEFT('2-1 采购订单物料明细表报表导出'!$K:$K,7)=I$1)*('2-1 采购订单物料明细表报表导出'!$D:$D=$A75),'2-1 采购订单物料明细表报表导出'!$H:$H,0))</f>
        <v>0</v>
      </c>
      <c r="J75" cm="1">
        <f t="array" ref="J75">SUM(IF((LEFT('2-1 采购订单物料明细表报表导出'!$K:$K,7)=J$1)*('2-1 采购订单物料明细表报表导出'!$D:$D=$A75),'2-1 采购订单物料明细表报表导出'!$H:$H,0))</f>
        <v>0</v>
      </c>
      <c r="K75" cm="1">
        <f t="array" ref="K75">SUM(IF((LEFT('2-1 采购订单物料明细表报表导出'!$K:$K,7)=K$1)*('2-1 采购订单物料明细表报表导出'!$D:$D=$A75),'2-1 采购订单物料明细表报表导出'!$H:$H,0))</f>
        <v>0</v>
      </c>
      <c r="L75" cm="1">
        <f t="array" ref="L75">SUM(IF((LEFT('2-1 采购订单物料明细表报表导出'!$K:$K,7)=L$1)*('2-1 采购订单物料明细表报表导出'!$D:$D=$A75),'2-1 采购订单物料明细表报表导出'!$H:$H,0))</f>
        <v>0</v>
      </c>
      <c r="M75" cm="1">
        <f t="array" ref="M75">SUM(IF((LEFT('2-1 采购订单物料明细表报表导出'!$K:$K,7)=M$1)*('2-1 采购订单物料明细表报表导出'!$D:$D=$A75),'2-1 采购订单物料明细表报表导出'!$H:$H,0))</f>
        <v>0</v>
      </c>
      <c r="N75" cm="1">
        <f t="array" ref="N75">SUM(IF((LEFT('2-1 采购订单物料明细表报表导出'!$K:$K,7)=N$1)*('2-1 采购订单物料明细表报表导出'!$D:$D=$A75),'2-1 采购订单物料明细表报表导出'!$H:$H,0))</f>
        <v>0</v>
      </c>
      <c r="O75" cm="1">
        <f t="array" ref="O75">SUM(IF((LEFT('2-1 采购订单物料明细表报表导出'!$K:$K,7)=O$1)*('2-1 采购订单物料明细表报表导出'!$D:$D=$A75),'2-1 采购订单物料明细表报表导出'!$H:$H,0))</f>
        <v>0</v>
      </c>
    </row>
    <row r="76" spans="1:15">
      <c r="A76" s="17" t="s">
        <v>3509</v>
      </c>
      <c r="B76" s="30"/>
      <c r="C76" s="30" t="s">
        <v>3464</v>
      </c>
      <c r="D76" cm="1">
        <f t="array" ref="D76">SUM(IF((LEFT('2-1 采购订单物料明细表报表导出'!$K:$K,7)=D$1)*('2-1 采购订单物料明细表报表导出'!$D:$D=$A76),'2-1 采购订单物料明细表报表导出'!$H:$H,0))</f>
        <v>0</v>
      </c>
      <c r="E76" cm="1">
        <f t="array" ref="E76">SUM(IF((LEFT('2-1 采购订单物料明细表报表导出'!$K:$K,7)=E$1)*('2-1 采购订单物料明细表报表导出'!$D:$D=$A76),'2-1 采购订单物料明细表报表导出'!$H:$H,0))</f>
        <v>0</v>
      </c>
      <c r="F76" cm="1">
        <f t="array" ref="F76">SUM(IF((LEFT('2-1 采购订单物料明细表报表导出'!$K:$K,7)=F$1)*('2-1 采购订单物料明细表报表导出'!$D:$D=$A76),'2-1 采购订单物料明细表报表导出'!$H:$H,0))</f>
        <v>0</v>
      </c>
      <c r="G76" cm="1">
        <f t="array" ref="G76">SUM(IF((LEFT('2-1 采购订单物料明细表报表导出'!$K:$K,7)=G$1)*('2-1 采购订单物料明细表报表导出'!$D:$D=$A76),'2-1 采购订单物料明细表报表导出'!$H:$H,0))</f>
        <v>0</v>
      </c>
      <c r="H76" cm="1">
        <f t="array" ref="H76">SUM(IF((LEFT('2-1 采购订单物料明细表报表导出'!$K:$K,7)=H$1)*('2-1 采购订单物料明细表报表导出'!$D:$D=$A76),'2-1 采购订单物料明细表报表导出'!$H:$H,0))</f>
        <v>0</v>
      </c>
      <c r="I76" cm="1">
        <f t="array" ref="I76">SUM(IF((LEFT('2-1 采购订单物料明细表报表导出'!$K:$K,7)=I$1)*('2-1 采购订单物料明细表报表导出'!$D:$D=$A76),'2-1 采购订单物料明细表报表导出'!$H:$H,0))</f>
        <v>0</v>
      </c>
      <c r="J76" cm="1">
        <f t="array" ref="J76">SUM(IF((LEFT('2-1 采购订单物料明细表报表导出'!$K:$K,7)=J$1)*('2-1 采购订单物料明细表报表导出'!$D:$D=$A76),'2-1 采购订单物料明细表报表导出'!$H:$H,0))</f>
        <v>0</v>
      </c>
      <c r="K76" cm="1">
        <f t="array" ref="K76">SUM(IF((LEFT('2-1 采购订单物料明细表报表导出'!$K:$K,7)=K$1)*('2-1 采购订单物料明细表报表导出'!$D:$D=$A76),'2-1 采购订单物料明细表报表导出'!$H:$H,0))</f>
        <v>0</v>
      </c>
      <c r="L76" cm="1">
        <f t="array" ref="L76">SUM(IF((LEFT('2-1 采购订单物料明细表报表导出'!$K:$K,7)=L$1)*('2-1 采购订单物料明细表报表导出'!$D:$D=$A76),'2-1 采购订单物料明细表报表导出'!$H:$H,0))</f>
        <v>0</v>
      </c>
      <c r="M76" cm="1">
        <f t="array" ref="M76">SUM(IF((LEFT('2-1 采购订单物料明细表报表导出'!$K:$K,7)=M$1)*('2-1 采购订单物料明细表报表导出'!$D:$D=$A76),'2-1 采购订单物料明细表报表导出'!$H:$H,0))</f>
        <v>0</v>
      </c>
      <c r="N76" cm="1">
        <f t="array" ref="N76">SUM(IF((LEFT('2-1 采购订单物料明细表报表导出'!$K:$K,7)=N$1)*('2-1 采购订单物料明细表报表导出'!$D:$D=$A76),'2-1 采购订单物料明细表报表导出'!$H:$H,0))</f>
        <v>0</v>
      </c>
      <c r="O76" cm="1">
        <f t="array" ref="O76">SUM(IF((LEFT('2-1 采购订单物料明细表报表导出'!$K:$K,7)=O$1)*('2-1 采购订单物料明细表报表导出'!$D:$D=$A76),'2-1 采购订单物料明细表报表导出'!$H:$H,0))</f>
        <v>0</v>
      </c>
    </row>
    <row r="77" spans="1:15">
      <c r="A77" s="17" t="s">
        <v>3510</v>
      </c>
      <c r="B77" s="30"/>
      <c r="C77" s="30" t="s">
        <v>3464</v>
      </c>
      <c r="D77" cm="1">
        <f t="array" ref="D77">SUM(IF((LEFT('2-1 采购订单物料明细表报表导出'!$K:$K,7)=D$1)*('2-1 采购订单物料明细表报表导出'!$D:$D=$A77),'2-1 采购订单物料明细表报表导出'!$H:$H,0))</f>
        <v>0</v>
      </c>
      <c r="E77" cm="1">
        <f t="array" ref="E77">SUM(IF((LEFT('2-1 采购订单物料明细表报表导出'!$K:$K,7)=E$1)*('2-1 采购订单物料明细表报表导出'!$D:$D=$A77),'2-1 采购订单物料明细表报表导出'!$H:$H,0))</f>
        <v>0</v>
      </c>
      <c r="F77" cm="1">
        <f t="array" ref="F77">SUM(IF((LEFT('2-1 采购订单物料明细表报表导出'!$K:$K,7)=F$1)*('2-1 采购订单物料明细表报表导出'!$D:$D=$A77),'2-1 采购订单物料明细表报表导出'!$H:$H,0))</f>
        <v>0</v>
      </c>
      <c r="G77" cm="1">
        <f t="array" ref="G77">SUM(IF((LEFT('2-1 采购订单物料明细表报表导出'!$K:$K,7)=G$1)*('2-1 采购订单物料明细表报表导出'!$D:$D=$A77),'2-1 采购订单物料明细表报表导出'!$H:$H,0))</f>
        <v>0</v>
      </c>
      <c r="H77" cm="1">
        <f t="array" ref="H77">SUM(IF((LEFT('2-1 采购订单物料明细表报表导出'!$K:$K,7)=H$1)*('2-1 采购订单物料明细表报表导出'!$D:$D=$A77),'2-1 采购订单物料明细表报表导出'!$H:$H,0))</f>
        <v>0</v>
      </c>
      <c r="I77" cm="1">
        <f t="array" ref="I77">SUM(IF((LEFT('2-1 采购订单物料明细表报表导出'!$K:$K,7)=I$1)*('2-1 采购订单物料明细表报表导出'!$D:$D=$A77),'2-1 采购订单物料明细表报表导出'!$H:$H,0))</f>
        <v>0</v>
      </c>
      <c r="J77" cm="1">
        <f t="array" ref="J77">SUM(IF((LEFT('2-1 采购订单物料明细表报表导出'!$K:$K,7)=J$1)*('2-1 采购订单物料明细表报表导出'!$D:$D=$A77),'2-1 采购订单物料明细表报表导出'!$H:$H,0))</f>
        <v>0</v>
      </c>
      <c r="K77" cm="1">
        <f t="array" ref="K77">SUM(IF((LEFT('2-1 采购订单物料明细表报表导出'!$K:$K,7)=K$1)*('2-1 采购订单物料明细表报表导出'!$D:$D=$A77),'2-1 采购订单物料明细表报表导出'!$H:$H,0))</f>
        <v>0</v>
      </c>
      <c r="L77" cm="1">
        <f t="array" ref="L77">SUM(IF((LEFT('2-1 采购订单物料明细表报表导出'!$K:$K,7)=L$1)*('2-1 采购订单物料明细表报表导出'!$D:$D=$A77),'2-1 采购订单物料明细表报表导出'!$H:$H,0))</f>
        <v>0</v>
      </c>
      <c r="M77" cm="1">
        <f t="array" ref="M77">SUM(IF((LEFT('2-1 采购订单物料明细表报表导出'!$K:$K,7)=M$1)*('2-1 采购订单物料明细表报表导出'!$D:$D=$A77),'2-1 采购订单物料明细表报表导出'!$H:$H,0))</f>
        <v>0</v>
      </c>
      <c r="N77" cm="1">
        <f t="array" ref="N77">SUM(IF((LEFT('2-1 采购订单物料明细表报表导出'!$K:$K,7)=N$1)*('2-1 采购订单物料明细表报表导出'!$D:$D=$A77),'2-1 采购订单物料明细表报表导出'!$H:$H,0))</f>
        <v>0</v>
      </c>
      <c r="O77" cm="1">
        <f t="array" ref="O77">SUM(IF((LEFT('2-1 采购订单物料明细表报表导出'!$K:$K,7)=O$1)*('2-1 采购订单物料明细表报表导出'!$D:$D=$A77),'2-1 采购订单物料明细表报表导出'!$H:$H,0))</f>
        <v>0</v>
      </c>
    </row>
    <row r="78" spans="1:15">
      <c r="A78" s="17" t="s">
        <v>3511</v>
      </c>
      <c r="B78" s="30"/>
      <c r="C78" s="30" t="s">
        <v>3464</v>
      </c>
      <c r="D78" cm="1">
        <f t="array" ref="D78">SUM(IF((LEFT('2-1 采购订单物料明细表报表导出'!$K:$K,7)=D$1)*('2-1 采购订单物料明细表报表导出'!$D:$D=$A78),'2-1 采购订单物料明细表报表导出'!$H:$H,0))</f>
        <v>0</v>
      </c>
      <c r="E78" cm="1">
        <f t="array" ref="E78">SUM(IF((LEFT('2-1 采购订单物料明细表报表导出'!$K:$K,7)=E$1)*('2-1 采购订单物料明细表报表导出'!$D:$D=$A78),'2-1 采购订单物料明细表报表导出'!$H:$H,0))</f>
        <v>0</v>
      </c>
      <c r="F78" cm="1">
        <f t="array" ref="F78">SUM(IF((LEFT('2-1 采购订单物料明细表报表导出'!$K:$K,7)=F$1)*('2-1 采购订单物料明细表报表导出'!$D:$D=$A78),'2-1 采购订单物料明细表报表导出'!$H:$H,0))</f>
        <v>0</v>
      </c>
      <c r="G78" cm="1">
        <f t="array" ref="G78">SUM(IF((LEFT('2-1 采购订单物料明细表报表导出'!$K:$K,7)=G$1)*('2-1 采购订单物料明细表报表导出'!$D:$D=$A78),'2-1 采购订单物料明细表报表导出'!$H:$H,0))</f>
        <v>0</v>
      </c>
      <c r="H78" cm="1">
        <f t="array" ref="H78">SUM(IF((LEFT('2-1 采购订单物料明细表报表导出'!$K:$K,7)=H$1)*('2-1 采购订单物料明细表报表导出'!$D:$D=$A78),'2-1 采购订单物料明细表报表导出'!$H:$H,0))</f>
        <v>0</v>
      </c>
      <c r="I78" cm="1">
        <f t="array" ref="I78">SUM(IF((LEFT('2-1 采购订单物料明细表报表导出'!$K:$K,7)=I$1)*('2-1 采购订单物料明细表报表导出'!$D:$D=$A78),'2-1 采购订单物料明细表报表导出'!$H:$H,0))</f>
        <v>0</v>
      </c>
      <c r="J78" cm="1">
        <f t="array" ref="J78">SUM(IF((LEFT('2-1 采购订单物料明细表报表导出'!$K:$K,7)=J$1)*('2-1 采购订单物料明细表报表导出'!$D:$D=$A78),'2-1 采购订单物料明细表报表导出'!$H:$H,0))</f>
        <v>0</v>
      </c>
      <c r="K78" cm="1">
        <f t="array" ref="K78">SUM(IF((LEFT('2-1 采购订单物料明细表报表导出'!$K:$K,7)=K$1)*('2-1 采购订单物料明细表报表导出'!$D:$D=$A78),'2-1 采购订单物料明细表报表导出'!$H:$H,0))</f>
        <v>0</v>
      </c>
      <c r="L78" cm="1">
        <f t="array" ref="L78">SUM(IF((LEFT('2-1 采购订单物料明细表报表导出'!$K:$K,7)=L$1)*('2-1 采购订单物料明细表报表导出'!$D:$D=$A78),'2-1 采购订单物料明细表报表导出'!$H:$H,0))</f>
        <v>0</v>
      </c>
      <c r="M78" cm="1">
        <f t="array" ref="M78">SUM(IF((LEFT('2-1 采购订单物料明细表报表导出'!$K:$K,7)=M$1)*('2-1 采购订单物料明细表报表导出'!$D:$D=$A78),'2-1 采购订单物料明细表报表导出'!$H:$H,0))</f>
        <v>0</v>
      </c>
      <c r="N78" cm="1">
        <f t="array" ref="N78">SUM(IF((LEFT('2-1 采购订单物料明细表报表导出'!$K:$K,7)=N$1)*('2-1 采购订单物料明细表报表导出'!$D:$D=$A78),'2-1 采购订单物料明细表报表导出'!$H:$H,0))</f>
        <v>0</v>
      </c>
      <c r="O78" cm="1">
        <f t="array" ref="O78">SUM(IF((LEFT('2-1 采购订单物料明细表报表导出'!$K:$K,7)=O$1)*('2-1 采购订单物料明细表报表导出'!$D:$D=$A78),'2-1 采购订单物料明细表报表导出'!$H:$H,0))</f>
        <v>0</v>
      </c>
    </row>
    <row r="79" spans="1:15">
      <c r="A79" s="17" t="s">
        <v>3512</v>
      </c>
      <c r="B79" s="30"/>
      <c r="C79" s="30" t="s">
        <v>3464</v>
      </c>
      <c r="D79" cm="1">
        <f t="array" ref="D79">SUM(IF((LEFT('2-1 采购订单物料明细表报表导出'!$K:$K,7)=D$1)*('2-1 采购订单物料明细表报表导出'!$D:$D=$A79),'2-1 采购订单物料明细表报表导出'!$H:$H,0))</f>
        <v>0</v>
      </c>
      <c r="E79" cm="1">
        <f t="array" ref="E79">SUM(IF((LEFT('2-1 采购订单物料明细表报表导出'!$K:$K,7)=E$1)*('2-1 采购订单物料明细表报表导出'!$D:$D=$A79),'2-1 采购订单物料明细表报表导出'!$H:$H,0))</f>
        <v>0</v>
      </c>
      <c r="F79" cm="1">
        <f t="array" ref="F79">SUM(IF((LEFT('2-1 采购订单物料明细表报表导出'!$K:$K,7)=F$1)*('2-1 采购订单物料明细表报表导出'!$D:$D=$A79),'2-1 采购订单物料明细表报表导出'!$H:$H,0))</f>
        <v>0</v>
      </c>
      <c r="G79" cm="1">
        <f t="array" ref="G79">SUM(IF((LEFT('2-1 采购订单物料明细表报表导出'!$K:$K,7)=G$1)*('2-1 采购订单物料明细表报表导出'!$D:$D=$A79),'2-1 采购订单物料明细表报表导出'!$H:$H,0))</f>
        <v>0</v>
      </c>
      <c r="H79" cm="1">
        <f t="array" ref="H79">SUM(IF((LEFT('2-1 采购订单物料明细表报表导出'!$K:$K,7)=H$1)*('2-1 采购订单物料明细表报表导出'!$D:$D=$A79),'2-1 采购订单物料明细表报表导出'!$H:$H,0))</f>
        <v>0</v>
      </c>
      <c r="I79" cm="1">
        <f t="array" ref="I79">SUM(IF((LEFT('2-1 采购订单物料明细表报表导出'!$K:$K,7)=I$1)*('2-1 采购订单物料明细表报表导出'!$D:$D=$A79),'2-1 采购订单物料明细表报表导出'!$H:$H,0))</f>
        <v>0</v>
      </c>
      <c r="J79" cm="1">
        <f t="array" ref="J79">SUM(IF((LEFT('2-1 采购订单物料明细表报表导出'!$K:$K,7)=J$1)*('2-1 采购订单物料明细表报表导出'!$D:$D=$A79),'2-1 采购订单物料明细表报表导出'!$H:$H,0))</f>
        <v>0</v>
      </c>
      <c r="K79" cm="1">
        <f t="array" ref="K79">SUM(IF((LEFT('2-1 采购订单物料明细表报表导出'!$K:$K,7)=K$1)*('2-1 采购订单物料明细表报表导出'!$D:$D=$A79),'2-1 采购订单物料明细表报表导出'!$H:$H,0))</f>
        <v>0</v>
      </c>
      <c r="L79" cm="1">
        <f t="array" ref="L79">SUM(IF((LEFT('2-1 采购订单物料明细表报表导出'!$K:$K,7)=L$1)*('2-1 采购订单物料明细表报表导出'!$D:$D=$A79),'2-1 采购订单物料明细表报表导出'!$H:$H,0))</f>
        <v>0</v>
      </c>
      <c r="M79" cm="1">
        <f t="array" ref="M79">SUM(IF((LEFT('2-1 采购订单物料明细表报表导出'!$K:$K,7)=M$1)*('2-1 采购订单物料明细表报表导出'!$D:$D=$A79),'2-1 采购订单物料明细表报表导出'!$H:$H,0))</f>
        <v>0</v>
      </c>
      <c r="N79" cm="1">
        <f t="array" ref="N79">SUM(IF((LEFT('2-1 采购订单物料明细表报表导出'!$K:$K,7)=N$1)*('2-1 采购订单物料明细表报表导出'!$D:$D=$A79),'2-1 采购订单物料明细表报表导出'!$H:$H,0))</f>
        <v>0</v>
      </c>
      <c r="O79" cm="1">
        <f t="array" ref="O79">SUM(IF((LEFT('2-1 采购订单物料明细表报表导出'!$K:$K,7)=O$1)*('2-1 采购订单物料明细表报表导出'!$D:$D=$A79),'2-1 采购订单物料明细表报表导出'!$H:$H,0))</f>
        <v>0</v>
      </c>
    </row>
    <row r="80" spans="1:15">
      <c r="A80" s="17" t="s">
        <v>3513</v>
      </c>
      <c r="B80" s="30"/>
      <c r="C80" s="30" t="s">
        <v>3464</v>
      </c>
      <c r="D80" cm="1">
        <f t="array" ref="D80">SUM(IF((LEFT('2-1 采购订单物料明细表报表导出'!$K:$K,7)=D$1)*('2-1 采购订单物料明细表报表导出'!$D:$D=$A80),'2-1 采购订单物料明细表报表导出'!$H:$H,0))</f>
        <v>0</v>
      </c>
      <c r="E80" cm="1">
        <f t="array" ref="E80">SUM(IF((LEFT('2-1 采购订单物料明细表报表导出'!$K:$K,7)=E$1)*('2-1 采购订单物料明细表报表导出'!$D:$D=$A80),'2-1 采购订单物料明细表报表导出'!$H:$H,0))</f>
        <v>0</v>
      </c>
      <c r="F80" cm="1">
        <f t="array" ref="F80">SUM(IF((LEFT('2-1 采购订单物料明细表报表导出'!$K:$K,7)=F$1)*('2-1 采购订单物料明细表报表导出'!$D:$D=$A80),'2-1 采购订单物料明细表报表导出'!$H:$H,0))</f>
        <v>0</v>
      </c>
      <c r="G80" cm="1">
        <f t="array" ref="G80">SUM(IF((LEFT('2-1 采购订单物料明细表报表导出'!$K:$K,7)=G$1)*('2-1 采购订单物料明细表报表导出'!$D:$D=$A80),'2-1 采购订单物料明细表报表导出'!$H:$H,0))</f>
        <v>0</v>
      </c>
      <c r="H80" cm="1">
        <f t="array" ref="H80">SUM(IF((LEFT('2-1 采购订单物料明细表报表导出'!$K:$K,7)=H$1)*('2-1 采购订单物料明细表报表导出'!$D:$D=$A80),'2-1 采购订单物料明细表报表导出'!$H:$H,0))</f>
        <v>0</v>
      </c>
      <c r="I80" cm="1">
        <f t="array" ref="I80">SUM(IF((LEFT('2-1 采购订单物料明细表报表导出'!$K:$K,7)=I$1)*('2-1 采购订单物料明细表报表导出'!$D:$D=$A80),'2-1 采购订单物料明细表报表导出'!$H:$H,0))</f>
        <v>0</v>
      </c>
      <c r="J80" cm="1">
        <f t="array" ref="J80">SUM(IF((LEFT('2-1 采购订单物料明细表报表导出'!$K:$K,7)=J$1)*('2-1 采购订单物料明细表报表导出'!$D:$D=$A80),'2-1 采购订单物料明细表报表导出'!$H:$H,0))</f>
        <v>0</v>
      </c>
      <c r="K80" cm="1">
        <f t="array" ref="K80">SUM(IF((LEFT('2-1 采购订单物料明细表报表导出'!$K:$K,7)=K$1)*('2-1 采购订单物料明细表报表导出'!$D:$D=$A80),'2-1 采购订单物料明细表报表导出'!$H:$H,0))</f>
        <v>0</v>
      </c>
      <c r="L80" cm="1">
        <f t="array" ref="L80">SUM(IF((LEFT('2-1 采购订单物料明细表报表导出'!$K:$K,7)=L$1)*('2-1 采购订单物料明细表报表导出'!$D:$D=$A80),'2-1 采购订单物料明细表报表导出'!$H:$H,0))</f>
        <v>0</v>
      </c>
      <c r="M80" cm="1">
        <f t="array" ref="M80">SUM(IF((LEFT('2-1 采购订单物料明细表报表导出'!$K:$K,7)=M$1)*('2-1 采购订单物料明细表报表导出'!$D:$D=$A80),'2-1 采购订单物料明细表报表导出'!$H:$H,0))</f>
        <v>0</v>
      </c>
      <c r="N80" cm="1">
        <f t="array" ref="N80">SUM(IF((LEFT('2-1 采购订单物料明细表报表导出'!$K:$K,7)=N$1)*('2-1 采购订单物料明细表报表导出'!$D:$D=$A80),'2-1 采购订单物料明细表报表导出'!$H:$H,0))</f>
        <v>0</v>
      </c>
      <c r="O80" cm="1">
        <f t="array" ref="O80">SUM(IF((LEFT('2-1 采购订单物料明细表报表导出'!$K:$K,7)=O$1)*('2-1 采购订单物料明细表报表导出'!$D:$D=$A80),'2-1 采购订单物料明细表报表导出'!$H:$H,0))</f>
        <v>0</v>
      </c>
    </row>
    <row r="81" spans="1:15">
      <c r="A81" s="17" t="s">
        <v>3514</v>
      </c>
      <c r="B81" s="30"/>
      <c r="C81" s="30" t="s">
        <v>3464</v>
      </c>
      <c r="D81" cm="1">
        <f t="array" ref="D81">SUM(IF((LEFT('2-1 采购订单物料明细表报表导出'!$K:$K,7)=D$1)*('2-1 采购订单物料明细表报表导出'!$D:$D=$A81),'2-1 采购订单物料明细表报表导出'!$H:$H,0))</f>
        <v>0</v>
      </c>
      <c r="E81" cm="1">
        <f t="array" ref="E81">SUM(IF((LEFT('2-1 采购订单物料明细表报表导出'!$K:$K,7)=E$1)*('2-1 采购订单物料明细表报表导出'!$D:$D=$A81),'2-1 采购订单物料明细表报表导出'!$H:$H,0))</f>
        <v>0</v>
      </c>
      <c r="F81" cm="1">
        <f t="array" ref="F81">SUM(IF((LEFT('2-1 采购订单物料明细表报表导出'!$K:$K,7)=F$1)*('2-1 采购订单物料明细表报表导出'!$D:$D=$A81),'2-1 采购订单物料明细表报表导出'!$H:$H,0))</f>
        <v>0</v>
      </c>
      <c r="G81" cm="1">
        <f t="array" ref="G81">SUM(IF((LEFT('2-1 采购订单物料明细表报表导出'!$K:$K,7)=G$1)*('2-1 采购订单物料明细表报表导出'!$D:$D=$A81),'2-1 采购订单物料明细表报表导出'!$H:$H,0))</f>
        <v>0</v>
      </c>
      <c r="H81" cm="1">
        <f t="array" ref="H81">SUM(IF((LEFT('2-1 采购订单物料明细表报表导出'!$K:$K,7)=H$1)*('2-1 采购订单物料明细表报表导出'!$D:$D=$A81),'2-1 采购订单物料明细表报表导出'!$H:$H,0))</f>
        <v>0</v>
      </c>
      <c r="I81" cm="1">
        <f t="array" ref="I81">SUM(IF((LEFT('2-1 采购订单物料明细表报表导出'!$K:$K,7)=I$1)*('2-1 采购订单物料明细表报表导出'!$D:$D=$A81),'2-1 采购订单物料明细表报表导出'!$H:$H,0))</f>
        <v>0</v>
      </c>
      <c r="J81" cm="1">
        <f t="array" ref="J81">SUM(IF((LEFT('2-1 采购订单物料明细表报表导出'!$K:$K,7)=J$1)*('2-1 采购订单物料明细表报表导出'!$D:$D=$A81),'2-1 采购订单物料明细表报表导出'!$H:$H,0))</f>
        <v>0</v>
      </c>
      <c r="K81" cm="1">
        <f t="array" ref="K81">SUM(IF((LEFT('2-1 采购订单物料明细表报表导出'!$K:$K,7)=K$1)*('2-1 采购订单物料明细表报表导出'!$D:$D=$A81),'2-1 采购订单物料明细表报表导出'!$H:$H,0))</f>
        <v>0</v>
      </c>
      <c r="L81" cm="1">
        <f t="array" ref="L81">SUM(IF((LEFT('2-1 采购订单物料明细表报表导出'!$K:$K,7)=L$1)*('2-1 采购订单物料明细表报表导出'!$D:$D=$A81),'2-1 采购订单物料明细表报表导出'!$H:$H,0))</f>
        <v>0</v>
      </c>
      <c r="M81" cm="1">
        <f t="array" ref="M81">SUM(IF((LEFT('2-1 采购订单物料明细表报表导出'!$K:$K,7)=M$1)*('2-1 采购订单物料明细表报表导出'!$D:$D=$A81),'2-1 采购订单物料明细表报表导出'!$H:$H,0))</f>
        <v>0</v>
      </c>
      <c r="N81" cm="1">
        <f t="array" ref="N81">SUM(IF((LEFT('2-1 采购订单物料明细表报表导出'!$K:$K,7)=N$1)*('2-1 采购订单物料明细表报表导出'!$D:$D=$A81),'2-1 采购订单物料明细表报表导出'!$H:$H,0))</f>
        <v>0</v>
      </c>
      <c r="O81" cm="1">
        <f t="array" ref="O81">SUM(IF((LEFT('2-1 采购订单物料明细表报表导出'!$K:$K,7)=O$1)*('2-1 采购订单物料明细表报表导出'!$D:$D=$A81),'2-1 采购订单物料明细表报表导出'!$H:$H,0))</f>
        <v>0</v>
      </c>
    </row>
    <row r="82" spans="1:15">
      <c r="A82" s="17" t="s">
        <v>3515</v>
      </c>
      <c r="B82" s="30"/>
      <c r="C82" s="30" t="s">
        <v>3464</v>
      </c>
      <c r="D82" cm="1">
        <f t="array" ref="D82">SUM(IF((LEFT('2-1 采购订单物料明细表报表导出'!$K:$K,7)=D$1)*('2-1 采购订单物料明细表报表导出'!$D:$D=$A82),'2-1 采购订单物料明细表报表导出'!$H:$H,0))</f>
        <v>0</v>
      </c>
      <c r="E82" cm="1">
        <f t="array" ref="E82">SUM(IF((LEFT('2-1 采购订单物料明细表报表导出'!$K:$K,7)=E$1)*('2-1 采购订单物料明细表报表导出'!$D:$D=$A82),'2-1 采购订单物料明细表报表导出'!$H:$H,0))</f>
        <v>0</v>
      </c>
      <c r="F82" cm="1">
        <f t="array" ref="F82">SUM(IF((LEFT('2-1 采购订单物料明细表报表导出'!$K:$K,7)=F$1)*('2-1 采购订单物料明细表报表导出'!$D:$D=$A82),'2-1 采购订单物料明细表报表导出'!$H:$H,0))</f>
        <v>0</v>
      </c>
      <c r="G82" cm="1">
        <f t="array" ref="G82">SUM(IF((LEFT('2-1 采购订单物料明细表报表导出'!$K:$K,7)=G$1)*('2-1 采购订单物料明细表报表导出'!$D:$D=$A82),'2-1 采购订单物料明细表报表导出'!$H:$H,0))</f>
        <v>0</v>
      </c>
      <c r="H82" cm="1">
        <f t="array" ref="H82">SUM(IF((LEFT('2-1 采购订单物料明细表报表导出'!$K:$K,7)=H$1)*('2-1 采购订单物料明细表报表导出'!$D:$D=$A82),'2-1 采购订单物料明细表报表导出'!$H:$H,0))</f>
        <v>0</v>
      </c>
      <c r="I82" cm="1">
        <f t="array" ref="I82">SUM(IF((LEFT('2-1 采购订单物料明细表报表导出'!$K:$K,7)=I$1)*('2-1 采购订单物料明细表报表导出'!$D:$D=$A82),'2-1 采购订单物料明细表报表导出'!$H:$H,0))</f>
        <v>0</v>
      </c>
      <c r="J82" cm="1">
        <f t="array" ref="J82">SUM(IF((LEFT('2-1 采购订单物料明细表报表导出'!$K:$K,7)=J$1)*('2-1 采购订单物料明细表报表导出'!$D:$D=$A82),'2-1 采购订单物料明细表报表导出'!$H:$H,0))</f>
        <v>0</v>
      </c>
      <c r="K82" cm="1">
        <f t="array" ref="K82">SUM(IF((LEFT('2-1 采购订单物料明细表报表导出'!$K:$K,7)=K$1)*('2-1 采购订单物料明细表报表导出'!$D:$D=$A82),'2-1 采购订单物料明细表报表导出'!$H:$H,0))</f>
        <v>0</v>
      </c>
      <c r="L82" cm="1">
        <f t="array" ref="L82">SUM(IF((LEFT('2-1 采购订单物料明细表报表导出'!$K:$K,7)=L$1)*('2-1 采购订单物料明细表报表导出'!$D:$D=$A82),'2-1 采购订单物料明细表报表导出'!$H:$H,0))</f>
        <v>0</v>
      </c>
      <c r="M82" cm="1">
        <f t="array" ref="M82">SUM(IF((LEFT('2-1 采购订单物料明细表报表导出'!$K:$K,7)=M$1)*('2-1 采购订单物料明细表报表导出'!$D:$D=$A82),'2-1 采购订单物料明细表报表导出'!$H:$H,0))</f>
        <v>0</v>
      </c>
      <c r="N82" cm="1">
        <f t="array" ref="N82">SUM(IF((LEFT('2-1 采购订单物料明细表报表导出'!$K:$K,7)=N$1)*('2-1 采购订单物料明细表报表导出'!$D:$D=$A82),'2-1 采购订单物料明细表报表导出'!$H:$H,0))</f>
        <v>0</v>
      </c>
      <c r="O82" cm="1">
        <f t="array" ref="O82">SUM(IF((LEFT('2-1 采购订单物料明细表报表导出'!$K:$K,7)=O$1)*('2-1 采购订单物料明细表报表导出'!$D:$D=$A82),'2-1 采购订单物料明细表报表导出'!$H:$H,0))</f>
        <v>0</v>
      </c>
    </row>
    <row r="83" spans="1:15">
      <c r="A83" s="17" t="s">
        <v>3516</v>
      </c>
      <c r="B83" s="30"/>
      <c r="C83" s="30" t="s">
        <v>3464</v>
      </c>
      <c r="D83" cm="1">
        <f t="array" ref="D83">SUM(IF((LEFT('2-1 采购订单物料明细表报表导出'!$K:$K,7)=D$1)*('2-1 采购订单物料明细表报表导出'!$D:$D=$A83),'2-1 采购订单物料明细表报表导出'!$H:$H,0))</f>
        <v>0</v>
      </c>
      <c r="E83" cm="1">
        <f t="array" ref="E83">SUM(IF((LEFT('2-1 采购订单物料明细表报表导出'!$K:$K,7)=E$1)*('2-1 采购订单物料明细表报表导出'!$D:$D=$A83),'2-1 采购订单物料明细表报表导出'!$H:$H,0))</f>
        <v>0</v>
      </c>
      <c r="F83" cm="1">
        <f t="array" ref="F83">SUM(IF((LEFT('2-1 采购订单物料明细表报表导出'!$K:$K,7)=F$1)*('2-1 采购订单物料明细表报表导出'!$D:$D=$A83),'2-1 采购订单物料明细表报表导出'!$H:$H,0))</f>
        <v>0</v>
      </c>
      <c r="G83" cm="1">
        <f t="array" ref="G83">SUM(IF((LEFT('2-1 采购订单物料明细表报表导出'!$K:$K,7)=G$1)*('2-1 采购订单物料明细表报表导出'!$D:$D=$A83),'2-1 采购订单物料明细表报表导出'!$H:$H,0))</f>
        <v>0</v>
      </c>
      <c r="H83" cm="1">
        <f t="array" ref="H83">SUM(IF((LEFT('2-1 采购订单物料明细表报表导出'!$K:$K,7)=H$1)*('2-1 采购订单物料明细表报表导出'!$D:$D=$A83),'2-1 采购订单物料明细表报表导出'!$H:$H,0))</f>
        <v>0</v>
      </c>
      <c r="I83" cm="1">
        <f t="array" ref="I83">SUM(IF((LEFT('2-1 采购订单物料明细表报表导出'!$K:$K,7)=I$1)*('2-1 采购订单物料明细表报表导出'!$D:$D=$A83),'2-1 采购订单物料明细表报表导出'!$H:$H,0))</f>
        <v>0</v>
      </c>
      <c r="J83" cm="1">
        <f t="array" ref="J83">SUM(IF((LEFT('2-1 采购订单物料明细表报表导出'!$K:$K,7)=J$1)*('2-1 采购订单物料明细表报表导出'!$D:$D=$A83),'2-1 采购订单物料明细表报表导出'!$H:$H,0))</f>
        <v>0</v>
      </c>
      <c r="K83" cm="1">
        <f t="array" ref="K83">SUM(IF((LEFT('2-1 采购订单物料明细表报表导出'!$K:$K,7)=K$1)*('2-1 采购订单物料明细表报表导出'!$D:$D=$A83),'2-1 采购订单物料明细表报表导出'!$H:$H,0))</f>
        <v>0</v>
      </c>
      <c r="L83" cm="1">
        <f t="array" ref="L83">SUM(IF((LEFT('2-1 采购订单物料明细表报表导出'!$K:$K,7)=L$1)*('2-1 采购订单物料明细表报表导出'!$D:$D=$A83),'2-1 采购订单物料明细表报表导出'!$H:$H,0))</f>
        <v>0</v>
      </c>
      <c r="M83" cm="1">
        <f t="array" ref="M83">SUM(IF((LEFT('2-1 采购订单物料明细表报表导出'!$K:$K,7)=M$1)*('2-1 采购订单物料明细表报表导出'!$D:$D=$A83),'2-1 采购订单物料明细表报表导出'!$H:$H,0))</f>
        <v>0</v>
      </c>
      <c r="N83" cm="1">
        <f t="array" ref="N83">SUM(IF((LEFT('2-1 采购订单物料明细表报表导出'!$K:$K,7)=N$1)*('2-1 采购订单物料明细表报表导出'!$D:$D=$A83),'2-1 采购订单物料明细表报表导出'!$H:$H,0))</f>
        <v>0</v>
      </c>
      <c r="O83" cm="1">
        <f t="array" ref="O83">SUM(IF((LEFT('2-1 采购订单物料明细表报表导出'!$K:$K,7)=O$1)*('2-1 采购订单物料明细表报表导出'!$D:$D=$A83),'2-1 采购订单物料明细表报表导出'!$H:$H,0))</f>
        <v>0</v>
      </c>
    </row>
    <row r="84" spans="1:15">
      <c r="A84" s="17" t="s">
        <v>3517</v>
      </c>
      <c r="B84" s="30"/>
      <c r="C84" s="30" t="s">
        <v>3464</v>
      </c>
      <c r="D84" cm="1">
        <f t="array" ref="D84">SUM(IF((LEFT('2-1 采购订单物料明细表报表导出'!$K:$K,7)=D$1)*('2-1 采购订单物料明细表报表导出'!$D:$D=$A84),'2-1 采购订单物料明细表报表导出'!$H:$H,0))</f>
        <v>0</v>
      </c>
      <c r="E84" cm="1">
        <f t="array" ref="E84">SUM(IF((LEFT('2-1 采购订单物料明细表报表导出'!$K:$K,7)=E$1)*('2-1 采购订单物料明细表报表导出'!$D:$D=$A84),'2-1 采购订单物料明细表报表导出'!$H:$H,0))</f>
        <v>0</v>
      </c>
      <c r="F84" cm="1">
        <f t="array" ref="F84">SUM(IF((LEFT('2-1 采购订单物料明细表报表导出'!$K:$K,7)=F$1)*('2-1 采购订单物料明细表报表导出'!$D:$D=$A84),'2-1 采购订单物料明细表报表导出'!$H:$H,0))</f>
        <v>0</v>
      </c>
      <c r="G84" cm="1">
        <f t="array" ref="G84">SUM(IF((LEFT('2-1 采购订单物料明细表报表导出'!$K:$K,7)=G$1)*('2-1 采购订单物料明细表报表导出'!$D:$D=$A84),'2-1 采购订单物料明细表报表导出'!$H:$H,0))</f>
        <v>0</v>
      </c>
      <c r="H84" cm="1">
        <f t="array" ref="H84">SUM(IF((LEFT('2-1 采购订单物料明细表报表导出'!$K:$K,7)=H$1)*('2-1 采购订单物料明细表报表导出'!$D:$D=$A84),'2-1 采购订单物料明细表报表导出'!$H:$H,0))</f>
        <v>0</v>
      </c>
      <c r="I84" cm="1">
        <f t="array" ref="I84">SUM(IF((LEFT('2-1 采购订单物料明细表报表导出'!$K:$K,7)=I$1)*('2-1 采购订单物料明细表报表导出'!$D:$D=$A84),'2-1 采购订单物料明细表报表导出'!$H:$H,0))</f>
        <v>0</v>
      </c>
      <c r="J84" cm="1">
        <f t="array" ref="J84">SUM(IF((LEFT('2-1 采购订单物料明细表报表导出'!$K:$K,7)=J$1)*('2-1 采购订单物料明细表报表导出'!$D:$D=$A84),'2-1 采购订单物料明细表报表导出'!$H:$H,0))</f>
        <v>0</v>
      </c>
      <c r="K84" cm="1">
        <f t="array" ref="K84">SUM(IF((LEFT('2-1 采购订单物料明细表报表导出'!$K:$K,7)=K$1)*('2-1 采购订单物料明细表报表导出'!$D:$D=$A84),'2-1 采购订单物料明细表报表导出'!$H:$H,0))</f>
        <v>0</v>
      </c>
      <c r="L84" cm="1">
        <f t="array" ref="L84">SUM(IF((LEFT('2-1 采购订单物料明细表报表导出'!$K:$K,7)=L$1)*('2-1 采购订单物料明细表报表导出'!$D:$D=$A84),'2-1 采购订单物料明细表报表导出'!$H:$H,0))</f>
        <v>0</v>
      </c>
      <c r="M84" cm="1">
        <f t="array" ref="M84">SUM(IF((LEFT('2-1 采购订单物料明细表报表导出'!$K:$K,7)=M$1)*('2-1 采购订单物料明细表报表导出'!$D:$D=$A84),'2-1 采购订单物料明细表报表导出'!$H:$H,0))</f>
        <v>0</v>
      </c>
      <c r="N84" cm="1">
        <f t="array" ref="N84">SUM(IF((LEFT('2-1 采购订单物料明细表报表导出'!$K:$K,7)=N$1)*('2-1 采购订单物料明细表报表导出'!$D:$D=$A84),'2-1 采购订单物料明细表报表导出'!$H:$H,0))</f>
        <v>0</v>
      </c>
      <c r="O84" cm="1">
        <f t="array" ref="O84">SUM(IF((LEFT('2-1 采购订单物料明细表报表导出'!$K:$K,7)=O$1)*('2-1 采购订单物料明细表报表导出'!$D:$D=$A84),'2-1 采购订单物料明细表报表导出'!$H:$H,0))</f>
        <v>0</v>
      </c>
    </row>
    <row r="85" spans="1:15">
      <c r="A85" s="17" t="s">
        <v>3518</v>
      </c>
      <c r="B85" s="30"/>
      <c r="C85" s="30" t="s">
        <v>3464</v>
      </c>
      <c r="D85" cm="1">
        <f t="array" ref="D85">SUM(IF((LEFT('2-1 采购订单物料明细表报表导出'!$K:$K,7)=D$1)*('2-1 采购订单物料明细表报表导出'!$D:$D=$A85),'2-1 采购订单物料明细表报表导出'!$H:$H,0))</f>
        <v>0</v>
      </c>
      <c r="E85" cm="1">
        <f t="array" ref="E85">SUM(IF((LEFT('2-1 采购订单物料明细表报表导出'!$K:$K,7)=E$1)*('2-1 采购订单物料明细表报表导出'!$D:$D=$A85),'2-1 采购订单物料明细表报表导出'!$H:$H,0))</f>
        <v>0</v>
      </c>
      <c r="F85" cm="1">
        <f t="array" ref="F85">SUM(IF((LEFT('2-1 采购订单物料明细表报表导出'!$K:$K,7)=F$1)*('2-1 采购订单物料明细表报表导出'!$D:$D=$A85),'2-1 采购订单物料明细表报表导出'!$H:$H,0))</f>
        <v>0</v>
      </c>
      <c r="G85" cm="1">
        <f t="array" ref="G85">SUM(IF((LEFT('2-1 采购订单物料明细表报表导出'!$K:$K,7)=G$1)*('2-1 采购订单物料明细表报表导出'!$D:$D=$A85),'2-1 采购订单物料明细表报表导出'!$H:$H,0))</f>
        <v>0</v>
      </c>
      <c r="H85" cm="1">
        <f t="array" ref="H85">SUM(IF((LEFT('2-1 采购订单物料明细表报表导出'!$K:$K,7)=H$1)*('2-1 采购订单物料明细表报表导出'!$D:$D=$A85),'2-1 采购订单物料明细表报表导出'!$H:$H,0))</f>
        <v>0</v>
      </c>
      <c r="I85" cm="1">
        <f t="array" ref="I85">SUM(IF((LEFT('2-1 采购订单物料明细表报表导出'!$K:$K,7)=I$1)*('2-1 采购订单物料明细表报表导出'!$D:$D=$A85),'2-1 采购订单物料明细表报表导出'!$H:$H,0))</f>
        <v>0</v>
      </c>
      <c r="J85" cm="1">
        <f t="array" ref="J85">SUM(IF((LEFT('2-1 采购订单物料明细表报表导出'!$K:$K,7)=J$1)*('2-1 采购订单物料明细表报表导出'!$D:$D=$A85),'2-1 采购订单物料明细表报表导出'!$H:$H,0))</f>
        <v>0</v>
      </c>
      <c r="K85" cm="1">
        <f t="array" ref="K85">SUM(IF((LEFT('2-1 采购订单物料明细表报表导出'!$K:$K,7)=K$1)*('2-1 采购订单物料明细表报表导出'!$D:$D=$A85),'2-1 采购订单物料明细表报表导出'!$H:$H,0))</f>
        <v>0</v>
      </c>
      <c r="L85" cm="1">
        <f t="array" ref="L85">SUM(IF((LEFT('2-1 采购订单物料明细表报表导出'!$K:$K,7)=L$1)*('2-1 采购订单物料明细表报表导出'!$D:$D=$A85),'2-1 采购订单物料明细表报表导出'!$H:$H,0))</f>
        <v>0</v>
      </c>
      <c r="M85" cm="1">
        <f t="array" ref="M85">SUM(IF((LEFT('2-1 采购订单物料明细表报表导出'!$K:$K,7)=M$1)*('2-1 采购订单物料明细表报表导出'!$D:$D=$A85),'2-1 采购订单物料明细表报表导出'!$H:$H,0))</f>
        <v>0</v>
      </c>
      <c r="N85" cm="1">
        <f t="array" ref="N85">SUM(IF((LEFT('2-1 采购订单物料明细表报表导出'!$K:$K,7)=N$1)*('2-1 采购订单物料明细表报表导出'!$D:$D=$A85),'2-1 采购订单物料明细表报表导出'!$H:$H,0))</f>
        <v>0</v>
      </c>
      <c r="O85" cm="1">
        <f t="array" ref="O85">SUM(IF((LEFT('2-1 采购订单物料明细表报表导出'!$K:$K,7)=O$1)*('2-1 采购订单物料明细表报表导出'!$D:$D=$A85),'2-1 采购订单物料明细表报表导出'!$H:$H,0))</f>
        <v>0</v>
      </c>
    </row>
    <row r="86" spans="1:15">
      <c r="A86" s="17" t="s">
        <v>3519</v>
      </c>
      <c r="B86" s="30"/>
      <c r="C86" s="30" t="s">
        <v>3464</v>
      </c>
      <c r="D86" cm="1">
        <f t="array" ref="D86">SUM(IF((LEFT('2-1 采购订单物料明细表报表导出'!$K:$K,7)=D$1)*('2-1 采购订单物料明细表报表导出'!$D:$D=$A86),'2-1 采购订单物料明细表报表导出'!$H:$H,0))</f>
        <v>0</v>
      </c>
      <c r="E86" cm="1">
        <f t="array" ref="E86">SUM(IF((LEFT('2-1 采购订单物料明细表报表导出'!$K:$K,7)=E$1)*('2-1 采购订单物料明细表报表导出'!$D:$D=$A86),'2-1 采购订单物料明细表报表导出'!$H:$H,0))</f>
        <v>0</v>
      </c>
      <c r="F86" cm="1">
        <f t="array" ref="F86">SUM(IF((LEFT('2-1 采购订单物料明细表报表导出'!$K:$K,7)=F$1)*('2-1 采购订单物料明细表报表导出'!$D:$D=$A86),'2-1 采购订单物料明细表报表导出'!$H:$H,0))</f>
        <v>0</v>
      </c>
      <c r="G86" cm="1">
        <f t="array" ref="G86">SUM(IF((LEFT('2-1 采购订单物料明细表报表导出'!$K:$K,7)=G$1)*('2-1 采购订单物料明细表报表导出'!$D:$D=$A86),'2-1 采购订单物料明细表报表导出'!$H:$H,0))</f>
        <v>0</v>
      </c>
      <c r="H86" cm="1">
        <f t="array" ref="H86">SUM(IF((LEFT('2-1 采购订单物料明细表报表导出'!$K:$K,7)=H$1)*('2-1 采购订单物料明细表报表导出'!$D:$D=$A86),'2-1 采购订单物料明细表报表导出'!$H:$H,0))</f>
        <v>0</v>
      </c>
      <c r="I86" cm="1">
        <f t="array" ref="I86">SUM(IF((LEFT('2-1 采购订单物料明细表报表导出'!$K:$K,7)=I$1)*('2-1 采购订单物料明细表报表导出'!$D:$D=$A86),'2-1 采购订单物料明细表报表导出'!$H:$H,0))</f>
        <v>0</v>
      </c>
      <c r="J86" cm="1">
        <f t="array" ref="J86">SUM(IF((LEFT('2-1 采购订单物料明细表报表导出'!$K:$K,7)=J$1)*('2-1 采购订单物料明细表报表导出'!$D:$D=$A86),'2-1 采购订单物料明细表报表导出'!$H:$H,0))</f>
        <v>0</v>
      </c>
      <c r="K86" cm="1">
        <f t="array" ref="K86">SUM(IF((LEFT('2-1 采购订单物料明细表报表导出'!$K:$K,7)=K$1)*('2-1 采购订单物料明细表报表导出'!$D:$D=$A86),'2-1 采购订单物料明细表报表导出'!$H:$H,0))</f>
        <v>0</v>
      </c>
      <c r="L86" cm="1">
        <f t="array" ref="L86">SUM(IF((LEFT('2-1 采购订单物料明细表报表导出'!$K:$K,7)=L$1)*('2-1 采购订单物料明细表报表导出'!$D:$D=$A86),'2-1 采购订单物料明细表报表导出'!$H:$H,0))</f>
        <v>0</v>
      </c>
      <c r="M86" cm="1">
        <f t="array" ref="M86">SUM(IF((LEFT('2-1 采购订单物料明细表报表导出'!$K:$K,7)=M$1)*('2-1 采购订单物料明细表报表导出'!$D:$D=$A86),'2-1 采购订单物料明细表报表导出'!$H:$H,0))</f>
        <v>0</v>
      </c>
      <c r="N86" cm="1">
        <f t="array" ref="N86">SUM(IF((LEFT('2-1 采购订单物料明细表报表导出'!$K:$K,7)=N$1)*('2-1 采购订单物料明细表报表导出'!$D:$D=$A86),'2-1 采购订单物料明细表报表导出'!$H:$H,0))</f>
        <v>0</v>
      </c>
      <c r="O86" cm="1">
        <f t="array" ref="O86">SUM(IF((LEFT('2-1 采购订单物料明细表报表导出'!$K:$K,7)=O$1)*('2-1 采购订单物料明细表报表导出'!$D:$D=$A86),'2-1 采购订单物料明细表报表导出'!$H:$H,0))</f>
        <v>0</v>
      </c>
    </row>
    <row r="87" spans="1:15">
      <c r="A87" s="17" t="s">
        <v>3520</v>
      </c>
      <c r="B87" s="30"/>
      <c r="C87" s="30" t="s">
        <v>3464</v>
      </c>
      <c r="D87" cm="1">
        <f t="array" ref="D87">SUM(IF((LEFT('2-1 采购订单物料明细表报表导出'!$K:$K,7)=D$1)*('2-1 采购订单物料明细表报表导出'!$D:$D=$A87),'2-1 采购订单物料明细表报表导出'!$H:$H,0))</f>
        <v>0</v>
      </c>
      <c r="E87" cm="1">
        <f t="array" ref="E87">SUM(IF((LEFT('2-1 采购订单物料明细表报表导出'!$K:$K,7)=E$1)*('2-1 采购订单物料明细表报表导出'!$D:$D=$A87),'2-1 采购订单物料明细表报表导出'!$H:$H,0))</f>
        <v>0</v>
      </c>
      <c r="F87" cm="1">
        <f t="array" ref="F87">SUM(IF((LEFT('2-1 采购订单物料明细表报表导出'!$K:$K,7)=F$1)*('2-1 采购订单物料明细表报表导出'!$D:$D=$A87),'2-1 采购订单物料明细表报表导出'!$H:$H,0))</f>
        <v>0</v>
      </c>
      <c r="G87" cm="1">
        <f t="array" ref="G87">SUM(IF((LEFT('2-1 采购订单物料明细表报表导出'!$K:$K,7)=G$1)*('2-1 采购订单物料明细表报表导出'!$D:$D=$A87),'2-1 采购订单物料明细表报表导出'!$H:$H,0))</f>
        <v>0</v>
      </c>
      <c r="H87" cm="1">
        <f t="array" ref="H87">SUM(IF((LEFT('2-1 采购订单物料明细表报表导出'!$K:$K,7)=H$1)*('2-1 采购订单物料明细表报表导出'!$D:$D=$A87),'2-1 采购订单物料明细表报表导出'!$H:$H,0))</f>
        <v>0</v>
      </c>
      <c r="I87" cm="1">
        <f t="array" ref="I87">SUM(IF((LEFT('2-1 采购订单物料明细表报表导出'!$K:$K,7)=I$1)*('2-1 采购订单物料明细表报表导出'!$D:$D=$A87),'2-1 采购订单物料明细表报表导出'!$H:$H,0))</f>
        <v>0</v>
      </c>
      <c r="J87" cm="1">
        <f t="array" ref="J87">SUM(IF((LEFT('2-1 采购订单物料明细表报表导出'!$K:$K,7)=J$1)*('2-1 采购订单物料明细表报表导出'!$D:$D=$A87),'2-1 采购订单物料明细表报表导出'!$H:$H,0))</f>
        <v>0</v>
      </c>
      <c r="K87" cm="1">
        <f t="array" ref="K87">SUM(IF((LEFT('2-1 采购订单物料明细表报表导出'!$K:$K,7)=K$1)*('2-1 采购订单物料明细表报表导出'!$D:$D=$A87),'2-1 采购订单物料明细表报表导出'!$H:$H,0))</f>
        <v>0</v>
      </c>
      <c r="L87" cm="1">
        <f t="array" ref="L87">SUM(IF((LEFT('2-1 采购订单物料明细表报表导出'!$K:$K,7)=L$1)*('2-1 采购订单物料明细表报表导出'!$D:$D=$A87),'2-1 采购订单物料明细表报表导出'!$H:$H,0))</f>
        <v>0</v>
      </c>
      <c r="M87" cm="1">
        <f t="array" ref="M87">SUM(IF((LEFT('2-1 采购订单物料明细表报表导出'!$K:$K,7)=M$1)*('2-1 采购订单物料明细表报表导出'!$D:$D=$A87),'2-1 采购订单物料明细表报表导出'!$H:$H,0))</f>
        <v>0</v>
      </c>
      <c r="N87" cm="1">
        <f t="array" ref="N87">SUM(IF((LEFT('2-1 采购订单物料明细表报表导出'!$K:$K,7)=N$1)*('2-1 采购订单物料明细表报表导出'!$D:$D=$A87),'2-1 采购订单物料明细表报表导出'!$H:$H,0))</f>
        <v>0</v>
      </c>
      <c r="O87" cm="1">
        <f t="array" ref="O87">SUM(IF((LEFT('2-1 采购订单物料明细表报表导出'!$K:$K,7)=O$1)*('2-1 采购订单物料明细表报表导出'!$D:$D=$A87),'2-1 采购订单物料明细表报表导出'!$H:$H,0))</f>
        <v>0</v>
      </c>
    </row>
    <row r="88" spans="1:15">
      <c r="A88" s="17" t="s">
        <v>3521</v>
      </c>
      <c r="B88" s="30"/>
      <c r="C88" s="30" t="s">
        <v>3464</v>
      </c>
      <c r="D88" cm="1">
        <f t="array" ref="D88">SUM(IF((LEFT('2-1 采购订单物料明细表报表导出'!$K:$K,7)=D$1)*('2-1 采购订单物料明细表报表导出'!$D:$D=$A88),'2-1 采购订单物料明细表报表导出'!$H:$H,0))</f>
        <v>0</v>
      </c>
      <c r="E88" cm="1">
        <f t="array" ref="E88">SUM(IF((LEFT('2-1 采购订单物料明细表报表导出'!$K:$K,7)=E$1)*('2-1 采购订单物料明细表报表导出'!$D:$D=$A88),'2-1 采购订单物料明细表报表导出'!$H:$H,0))</f>
        <v>0</v>
      </c>
      <c r="F88" cm="1">
        <f t="array" ref="F88">SUM(IF((LEFT('2-1 采购订单物料明细表报表导出'!$K:$K,7)=F$1)*('2-1 采购订单物料明细表报表导出'!$D:$D=$A88),'2-1 采购订单物料明细表报表导出'!$H:$H,0))</f>
        <v>0</v>
      </c>
      <c r="G88" cm="1">
        <f t="array" ref="G88">SUM(IF((LEFT('2-1 采购订单物料明细表报表导出'!$K:$K,7)=G$1)*('2-1 采购订单物料明细表报表导出'!$D:$D=$A88),'2-1 采购订单物料明细表报表导出'!$H:$H,0))</f>
        <v>0</v>
      </c>
      <c r="H88" cm="1">
        <f t="array" ref="H88">SUM(IF((LEFT('2-1 采购订单物料明细表报表导出'!$K:$K,7)=H$1)*('2-1 采购订单物料明细表报表导出'!$D:$D=$A88),'2-1 采购订单物料明细表报表导出'!$H:$H,0))</f>
        <v>0</v>
      </c>
      <c r="I88" cm="1">
        <f t="array" ref="I88">SUM(IF((LEFT('2-1 采购订单物料明细表报表导出'!$K:$K,7)=I$1)*('2-1 采购订单物料明细表报表导出'!$D:$D=$A88),'2-1 采购订单物料明细表报表导出'!$H:$H,0))</f>
        <v>0</v>
      </c>
      <c r="J88" cm="1">
        <f t="array" ref="J88">SUM(IF((LEFT('2-1 采购订单物料明细表报表导出'!$K:$K,7)=J$1)*('2-1 采购订单物料明细表报表导出'!$D:$D=$A88),'2-1 采购订单物料明细表报表导出'!$H:$H,0))</f>
        <v>0</v>
      </c>
      <c r="K88" cm="1">
        <f t="array" ref="K88">SUM(IF((LEFT('2-1 采购订单物料明细表报表导出'!$K:$K,7)=K$1)*('2-1 采购订单物料明细表报表导出'!$D:$D=$A88),'2-1 采购订单物料明细表报表导出'!$H:$H,0))</f>
        <v>0</v>
      </c>
      <c r="L88" cm="1">
        <f t="array" ref="L88">SUM(IF((LEFT('2-1 采购订单物料明细表报表导出'!$K:$K,7)=L$1)*('2-1 采购订单物料明细表报表导出'!$D:$D=$A88),'2-1 采购订单物料明细表报表导出'!$H:$H,0))</f>
        <v>0</v>
      </c>
      <c r="M88" cm="1">
        <f t="array" ref="M88">SUM(IF((LEFT('2-1 采购订单物料明细表报表导出'!$K:$K,7)=M$1)*('2-1 采购订单物料明细表报表导出'!$D:$D=$A88),'2-1 采购订单物料明细表报表导出'!$H:$H,0))</f>
        <v>0</v>
      </c>
      <c r="N88" cm="1">
        <f t="array" ref="N88">SUM(IF((LEFT('2-1 采购订单物料明细表报表导出'!$K:$K,7)=N$1)*('2-1 采购订单物料明细表报表导出'!$D:$D=$A88),'2-1 采购订单物料明细表报表导出'!$H:$H,0))</f>
        <v>0</v>
      </c>
      <c r="O88" cm="1">
        <f t="array" ref="O88">SUM(IF((LEFT('2-1 采购订单物料明细表报表导出'!$K:$K,7)=O$1)*('2-1 采购订单物料明细表报表导出'!$D:$D=$A88),'2-1 采购订单物料明细表报表导出'!$H:$H,0))</f>
        <v>0</v>
      </c>
    </row>
    <row r="89" spans="1:15">
      <c r="A89" s="17" t="s">
        <v>3522</v>
      </c>
      <c r="B89" s="30"/>
      <c r="C89" s="30" t="s">
        <v>3464</v>
      </c>
      <c r="D89" cm="1">
        <f t="array" ref="D89">SUM(IF((LEFT('2-1 采购订单物料明细表报表导出'!$K:$K,7)=D$1)*('2-1 采购订单物料明细表报表导出'!$D:$D=$A89),'2-1 采购订单物料明细表报表导出'!$H:$H,0))</f>
        <v>0</v>
      </c>
      <c r="E89" cm="1">
        <f t="array" ref="E89">SUM(IF((LEFT('2-1 采购订单物料明细表报表导出'!$K:$K,7)=E$1)*('2-1 采购订单物料明细表报表导出'!$D:$D=$A89),'2-1 采购订单物料明细表报表导出'!$H:$H,0))</f>
        <v>0</v>
      </c>
      <c r="F89" cm="1">
        <f t="array" ref="F89">SUM(IF((LEFT('2-1 采购订单物料明细表报表导出'!$K:$K,7)=F$1)*('2-1 采购订单物料明细表报表导出'!$D:$D=$A89),'2-1 采购订单物料明细表报表导出'!$H:$H,0))</f>
        <v>0</v>
      </c>
      <c r="G89" cm="1">
        <f t="array" ref="G89">SUM(IF((LEFT('2-1 采购订单物料明细表报表导出'!$K:$K,7)=G$1)*('2-1 采购订单物料明细表报表导出'!$D:$D=$A89),'2-1 采购订单物料明细表报表导出'!$H:$H,0))</f>
        <v>0</v>
      </c>
      <c r="H89" cm="1">
        <f t="array" ref="H89">SUM(IF((LEFT('2-1 采购订单物料明细表报表导出'!$K:$K,7)=H$1)*('2-1 采购订单物料明细表报表导出'!$D:$D=$A89),'2-1 采购订单物料明细表报表导出'!$H:$H,0))</f>
        <v>0</v>
      </c>
      <c r="I89" cm="1">
        <f t="array" ref="I89">SUM(IF((LEFT('2-1 采购订单物料明细表报表导出'!$K:$K,7)=I$1)*('2-1 采购订单物料明细表报表导出'!$D:$D=$A89),'2-1 采购订单物料明细表报表导出'!$H:$H,0))</f>
        <v>0</v>
      </c>
      <c r="J89" cm="1">
        <f t="array" ref="J89">SUM(IF((LEFT('2-1 采购订单物料明细表报表导出'!$K:$K,7)=J$1)*('2-1 采购订单物料明细表报表导出'!$D:$D=$A89),'2-1 采购订单物料明细表报表导出'!$H:$H,0))</f>
        <v>0</v>
      </c>
      <c r="K89" cm="1">
        <f t="array" ref="K89">SUM(IF((LEFT('2-1 采购订单物料明细表报表导出'!$K:$K,7)=K$1)*('2-1 采购订单物料明细表报表导出'!$D:$D=$A89),'2-1 采购订单物料明细表报表导出'!$H:$H,0))</f>
        <v>0</v>
      </c>
      <c r="L89" cm="1">
        <f t="array" ref="L89">SUM(IF((LEFT('2-1 采购订单物料明细表报表导出'!$K:$K,7)=L$1)*('2-1 采购订单物料明细表报表导出'!$D:$D=$A89),'2-1 采购订单物料明细表报表导出'!$H:$H,0))</f>
        <v>0</v>
      </c>
      <c r="M89" cm="1">
        <f t="array" ref="M89">SUM(IF((LEFT('2-1 采购订单物料明细表报表导出'!$K:$K,7)=M$1)*('2-1 采购订单物料明细表报表导出'!$D:$D=$A89),'2-1 采购订单物料明细表报表导出'!$H:$H,0))</f>
        <v>0</v>
      </c>
      <c r="N89" cm="1">
        <f t="array" ref="N89">SUM(IF((LEFT('2-1 采购订单物料明细表报表导出'!$K:$K,7)=N$1)*('2-1 采购订单物料明细表报表导出'!$D:$D=$A89),'2-1 采购订单物料明细表报表导出'!$H:$H,0))</f>
        <v>0</v>
      </c>
      <c r="O89" cm="1">
        <f t="array" ref="O89">SUM(IF((LEFT('2-1 采购订单物料明细表报表导出'!$K:$K,7)=O$1)*('2-1 采购订单物料明细表报表导出'!$D:$D=$A89),'2-1 采购订单物料明细表报表导出'!$H:$H,0))</f>
        <v>0</v>
      </c>
    </row>
    <row r="90" spans="1:15">
      <c r="A90" s="17" t="s">
        <v>3523</v>
      </c>
      <c r="B90" s="30"/>
      <c r="C90" s="30" t="s">
        <v>3464</v>
      </c>
      <c r="D90" cm="1">
        <f t="array" ref="D90">SUM(IF((LEFT('2-1 采购订单物料明细表报表导出'!$K:$K,7)=D$1)*('2-1 采购订单物料明细表报表导出'!$D:$D=$A90),'2-1 采购订单物料明细表报表导出'!$H:$H,0))</f>
        <v>0</v>
      </c>
      <c r="E90" cm="1">
        <f t="array" ref="E90">SUM(IF((LEFT('2-1 采购订单物料明细表报表导出'!$K:$K,7)=E$1)*('2-1 采购订单物料明细表报表导出'!$D:$D=$A90),'2-1 采购订单物料明细表报表导出'!$H:$H,0))</f>
        <v>0</v>
      </c>
      <c r="F90" cm="1">
        <f t="array" ref="F90">SUM(IF((LEFT('2-1 采购订单物料明细表报表导出'!$K:$K,7)=F$1)*('2-1 采购订单物料明细表报表导出'!$D:$D=$A90),'2-1 采购订单物料明细表报表导出'!$H:$H,0))</f>
        <v>0</v>
      </c>
      <c r="G90" cm="1">
        <f t="array" ref="G90">SUM(IF((LEFT('2-1 采购订单物料明细表报表导出'!$K:$K,7)=G$1)*('2-1 采购订单物料明细表报表导出'!$D:$D=$A90),'2-1 采购订单物料明细表报表导出'!$H:$H,0))</f>
        <v>0</v>
      </c>
      <c r="H90" cm="1">
        <f t="array" ref="H90">SUM(IF((LEFT('2-1 采购订单物料明细表报表导出'!$K:$K,7)=H$1)*('2-1 采购订单物料明细表报表导出'!$D:$D=$A90),'2-1 采购订单物料明细表报表导出'!$H:$H,0))</f>
        <v>0</v>
      </c>
      <c r="I90" cm="1">
        <f t="array" ref="I90">SUM(IF((LEFT('2-1 采购订单物料明细表报表导出'!$K:$K,7)=I$1)*('2-1 采购订单物料明细表报表导出'!$D:$D=$A90),'2-1 采购订单物料明细表报表导出'!$H:$H,0))</f>
        <v>0</v>
      </c>
      <c r="J90" cm="1">
        <f t="array" ref="J90">SUM(IF((LEFT('2-1 采购订单物料明细表报表导出'!$K:$K,7)=J$1)*('2-1 采购订单物料明细表报表导出'!$D:$D=$A90),'2-1 采购订单物料明细表报表导出'!$H:$H,0))</f>
        <v>0</v>
      </c>
      <c r="K90" cm="1">
        <f t="array" ref="K90">SUM(IF((LEFT('2-1 采购订单物料明细表报表导出'!$K:$K,7)=K$1)*('2-1 采购订单物料明细表报表导出'!$D:$D=$A90),'2-1 采购订单物料明细表报表导出'!$H:$H,0))</f>
        <v>0</v>
      </c>
      <c r="L90" cm="1">
        <f t="array" ref="L90">SUM(IF((LEFT('2-1 采购订单物料明细表报表导出'!$K:$K,7)=L$1)*('2-1 采购订单物料明细表报表导出'!$D:$D=$A90),'2-1 采购订单物料明细表报表导出'!$H:$H,0))</f>
        <v>0</v>
      </c>
      <c r="M90" cm="1">
        <f t="array" ref="M90">SUM(IF((LEFT('2-1 采购订单物料明细表报表导出'!$K:$K,7)=M$1)*('2-1 采购订单物料明细表报表导出'!$D:$D=$A90),'2-1 采购订单物料明细表报表导出'!$H:$H,0))</f>
        <v>0</v>
      </c>
      <c r="N90" cm="1">
        <f t="array" ref="N90">SUM(IF((LEFT('2-1 采购订单物料明细表报表导出'!$K:$K,7)=N$1)*('2-1 采购订单物料明细表报表导出'!$D:$D=$A90),'2-1 采购订单物料明细表报表导出'!$H:$H,0))</f>
        <v>0</v>
      </c>
      <c r="O90" cm="1">
        <f t="array" ref="O90">SUM(IF((LEFT('2-1 采购订单物料明细表报表导出'!$K:$K,7)=O$1)*('2-1 采购订单物料明细表报表导出'!$D:$D=$A90),'2-1 采购订单物料明细表报表导出'!$H:$H,0))</f>
        <v>0</v>
      </c>
    </row>
    <row r="91" ht="16.5" spans="1:15">
      <c r="A91" s="17" t="s">
        <v>3524</v>
      </c>
      <c r="B91" s="32" t="s">
        <v>2120</v>
      </c>
      <c r="C91" s="33" t="s">
        <v>2121</v>
      </c>
      <c r="D91" cm="1">
        <f t="array" ref="D91">SUM(IF((LEFT('2-1 采购订单物料明细表报表导出'!$K:$K,7)=D$1)*('2-1 采购订单物料明细表报表导出'!$D:$D=$A91),'2-1 采购订单物料明细表报表导出'!$H:$H,0))</f>
        <v>0</v>
      </c>
      <c r="E91" cm="1">
        <f t="array" ref="E91">SUM(IF((LEFT('2-1 采购订单物料明细表报表导出'!$K:$K,7)=E$1)*('2-1 采购订单物料明细表报表导出'!$D:$D=$A91),'2-1 采购订单物料明细表报表导出'!$H:$H,0))</f>
        <v>0</v>
      </c>
      <c r="F91" cm="1">
        <f t="array" ref="F91">SUM(IF((LEFT('2-1 采购订单物料明细表报表导出'!$K:$K,7)=F$1)*('2-1 采购订单物料明细表报表导出'!$D:$D=$A91),'2-1 采购订单物料明细表报表导出'!$H:$H,0))</f>
        <v>0</v>
      </c>
      <c r="G91" cm="1">
        <f t="array" ref="G91">SUM(IF((LEFT('2-1 采购订单物料明细表报表导出'!$K:$K,7)=G$1)*('2-1 采购订单物料明细表报表导出'!$D:$D=$A91),'2-1 采购订单物料明细表报表导出'!$H:$H,0))</f>
        <v>0</v>
      </c>
      <c r="H91" cm="1">
        <f t="array" ref="H91">SUM(IF((LEFT('2-1 采购订单物料明细表报表导出'!$K:$K,7)=H$1)*('2-1 采购订单物料明细表报表导出'!$D:$D=$A91),'2-1 采购订单物料明细表报表导出'!$H:$H,0))</f>
        <v>0</v>
      </c>
      <c r="I91" cm="1">
        <f t="array" ref="I91">SUM(IF((LEFT('2-1 采购订单物料明细表报表导出'!$K:$K,7)=I$1)*('2-1 采购订单物料明细表报表导出'!$D:$D=$A91),'2-1 采购订单物料明细表报表导出'!$H:$H,0))</f>
        <v>0</v>
      </c>
      <c r="J91" cm="1">
        <f t="array" ref="J91">SUM(IF((LEFT('2-1 采购订单物料明细表报表导出'!$K:$K,7)=J$1)*('2-1 采购订单物料明细表报表导出'!$D:$D=$A91),'2-1 采购订单物料明细表报表导出'!$H:$H,0))</f>
        <v>0</v>
      </c>
      <c r="K91" cm="1">
        <f t="array" ref="K91">SUM(IF((LEFT('2-1 采购订单物料明细表报表导出'!$K:$K,7)=K$1)*('2-1 采购订单物料明细表报表导出'!$D:$D=$A91),'2-1 采购订单物料明细表报表导出'!$H:$H,0))</f>
        <v>0</v>
      </c>
      <c r="L91" cm="1">
        <f t="array" ref="L91">SUM(IF((LEFT('2-1 采购订单物料明细表报表导出'!$K:$K,7)=L$1)*('2-1 采购订单物料明细表报表导出'!$D:$D=$A91),'2-1 采购订单物料明细表报表导出'!$H:$H,0))</f>
        <v>0</v>
      </c>
      <c r="M91" cm="1">
        <f t="array" ref="M91">SUM(IF((LEFT('2-1 采购订单物料明细表报表导出'!$K:$K,7)=M$1)*('2-1 采购订单物料明细表报表导出'!$D:$D=$A91),'2-1 采购订单物料明细表报表导出'!$H:$H,0))</f>
        <v>0</v>
      </c>
      <c r="N91" cm="1">
        <f t="array" ref="N91">SUM(IF((LEFT('2-1 采购订单物料明细表报表导出'!$K:$K,7)=N$1)*('2-1 采购订单物料明细表报表导出'!$D:$D=$A91),'2-1 采购订单物料明细表报表导出'!$H:$H,0))</f>
        <v>0</v>
      </c>
      <c r="O91" cm="1">
        <f t="array" ref="O91">SUM(IF((LEFT('2-1 采购订单物料明细表报表导出'!$K:$K,7)=O$1)*('2-1 采购订单物料明细表报表导出'!$D:$D=$A91),'2-1 采购订单物料明细表报表导出'!$H:$H,0))</f>
        <v>0</v>
      </c>
    </row>
    <row r="92" ht="16.5" spans="1:15">
      <c r="A92" s="17" t="s">
        <v>2943</v>
      </c>
      <c r="B92" s="32" t="s">
        <v>2120</v>
      </c>
      <c r="C92" s="33" t="s">
        <v>2121</v>
      </c>
      <c r="D92" cm="1">
        <f t="array" ref="D92">SUM(IF((LEFT('2-1 采购订单物料明细表报表导出'!$K:$K,7)=D$1)*('2-1 采购订单物料明细表报表导出'!$D:$D=$A92),'2-1 采购订单物料明细表报表导出'!$H:$H,0))</f>
        <v>0</v>
      </c>
      <c r="E92" cm="1">
        <f t="array" ref="E92">SUM(IF((LEFT('2-1 采购订单物料明细表报表导出'!$K:$K,7)=E$1)*('2-1 采购订单物料明细表报表导出'!$D:$D=$A92),'2-1 采购订单物料明细表报表导出'!$H:$H,0))</f>
        <v>0</v>
      </c>
      <c r="F92" cm="1">
        <f t="array" ref="F92">SUM(IF((LEFT('2-1 采购订单物料明细表报表导出'!$K:$K,7)=F$1)*('2-1 采购订单物料明细表报表导出'!$D:$D=$A92),'2-1 采购订单物料明细表报表导出'!$H:$H,0))</f>
        <v>0</v>
      </c>
      <c r="G92" cm="1">
        <f t="array" ref="G92">SUM(IF((LEFT('2-1 采购订单物料明细表报表导出'!$K:$K,7)=G$1)*('2-1 采购订单物料明细表报表导出'!$D:$D=$A92),'2-1 采购订单物料明细表报表导出'!$H:$H,0))</f>
        <v>0</v>
      </c>
      <c r="H92" cm="1">
        <f t="array" ref="H92">SUM(IF((LEFT('2-1 采购订单物料明细表报表导出'!$K:$K,7)=H$1)*('2-1 采购订单物料明细表报表导出'!$D:$D=$A92),'2-1 采购订单物料明细表报表导出'!$H:$H,0))</f>
        <v>109.5</v>
      </c>
      <c r="I92" cm="1">
        <f t="array" ref="I92">SUM(IF((LEFT('2-1 采购订单物料明细表报表导出'!$K:$K,7)=I$1)*('2-1 采购订单物料明细表报表导出'!$D:$D=$A92),'2-1 采购订单物料明细表报表导出'!$H:$H,0))</f>
        <v>0</v>
      </c>
      <c r="J92" cm="1">
        <f t="array" ref="J92">SUM(IF((LEFT('2-1 采购订单物料明细表报表导出'!$K:$K,7)=J$1)*('2-1 采购订单物料明细表报表导出'!$D:$D=$A92),'2-1 采购订单物料明细表报表导出'!$H:$H,0))</f>
        <v>0</v>
      </c>
      <c r="K92" cm="1">
        <f t="array" ref="K92">SUM(IF((LEFT('2-1 采购订单物料明细表报表导出'!$K:$K,7)=K$1)*('2-1 采购订单物料明细表报表导出'!$D:$D=$A92),'2-1 采购订单物料明细表报表导出'!$H:$H,0))</f>
        <v>0</v>
      </c>
      <c r="L92" cm="1">
        <f t="array" ref="L92">SUM(IF((LEFT('2-1 采购订单物料明细表报表导出'!$K:$K,7)=L$1)*('2-1 采购订单物料明细表报表导出'!$D:$D=$A92),'2-1 采购订单物料明细表报表导出'!$H:$H,0))</f>
        <v>0</v>
      </c>
      <c r="M92" cm="1">
        <f t="array" ref="M92">SUM(IF((LEFT('2-1 采购订单物料明细表报表导出'!$K:$K,7)=M$1)*('2-1 采购订单物料明细表报表导出'!$D:$D=$A92),'2-1 采购订单物料明细表报表导出'!$H:$H,0))</f>
        <v>0</v>
      </c>
      <c r="N92" cm="1">
        <f t="array" ref="N92">SUM(IF((LEFT('2-1 采购订单物料明细表报表导出'!$K:$K,7)=N$1)*('2-1 采购订单物料明细表报表导出'!$D:$D=$A92),'2-1 采购订单物料明细表报表导出'!$H:$H,0))</f>
        <v>0</v>
      </c>
      <c r="O92" cm="1">
        <f t="array" ref="O92">SUM(IF((LEFT('2-1 采购订单物料明细表报表导出'!$K:$K,7)=O$1)*('2-1 采购订单物料明细表报表导出'!$D:$D=$A92),'2-1 采购订单物料明细表报表导出'!$H:$H,0))</f>
        <v>0</v>
      </c>
    </row>
    <row r="93" ht="16.5" spans="1:15">
      <c r="A93" s="17" t="s">
        <v>3525</v>
      </c>
      <c r="B93" s="32" t="s">
        <v>2120</v>
      </c>
      <c r="C93" s="33" t="s">
        <v>2121</v>
      </c>
      <c r="D93" cm="1">
        <f t="array" ref="D93">SUM(IF((LEFT('2-1 采购订单物料明细表报表导出'!$K:$K,7)=D$1)*('2-1 采购订单物料明细表报表导出'!$D:$D=$A93),'2-1 采购订单物料明细表报表导出'!$H:$H,0))</f>
        <v>0</v>
      </c>
      <c r="E93" cm="1">
        <f t="array" ref="E93">SUM(IF((LEFT('2-1 采购订单物料明细表报表导出'!$K:$K,7)=E$1)*('2-1 采购订单物料明细表报表导出'!$D:$D=$A93),'2-1 采购订单物料明细表报表导出'!$H:$H,0))</f>
        <v>0</v>
      </c>
      <c r="F93" cm="1">
        <f t="array" ref="F93">SUM(IF((LEFT('2-1 采购订单物料明细表报表导出'!$K:$K,7)=F$1)*('2-1 采购订单物料明细表报表导出'!$D:$D=$A93),'2-1 采购订单物料明细表报表导出'!$H:$H,0))</f>
        <v>0</v>
      </c>
      <c r="G93" cm="1">
        <f t="array" ref="G93">SUM(IF((LEFT('2-1 采购订单物料明细表报表导出'!$K:$K,7)=G$1)*('2-1 采购订单物料明细表报表导出'!$D:$D=$A93),'2-1 采购订单物料明细表报表导出'!$H:$H,0))</f>
        <v>0</v>
      </c>
      <c r="H93" cm="1">
        <f t="array" ref="H93">SUM(IF((LEFT('2-1 采购订单物料明细表报表导出'!$K:$K,7)=H$1)*('2-1 采购订单物料明细表报表导出'!$D:$D=$A93),'2-1 采购订单物料明细表报表导出'!$H:$H,0))</f>
        <v>0</v>
      </c>
      <c r="I93" cm="1">
        <f t="array" ref="I93">SUM(IF((LEFT('2-1 采购订单物料明细表报表导出'!$K:$K,7)=I$1)*('2-1 采购订单物料明细表报表导出'!$D:$D=$A93),'2-1 采购订单物料明细表报表导出'!$H:$H,0))</f>
        <v>0</v>
      </c>
      <c r="J93" cm="1">
        <f t="array" ref="J93">SUM(IF((LEFT('2-1 采购订单物料明细表报表导出'!$K:$K,7)=J$1)*('2-1 采购订单物料明细表报表导出'!$D:$D=$A93),'2-1 采购订单物料明细表报表导出'!$H:$H,0))</f>
        <v>0</v>
      </c>
      <c r="K93" cm="1">
        <f t="array" ref="K93">SUM(IF((LEFT('2-1 采购订单物料明细表报表导出'!$K:$K,7)=K$1)*('2-1 采购订单物料明细表报表导出'!$D:$D=$A93),'2-1 采购订单物料明细表报表导出'!$H:$H,0))</f>
        <v>0</v>
      </c>
      <c r="L93" cm="1">
        <f t="array" ref="L93">SUM(IF((LEFT('2-1 采购订单物料明细表报表导出'!$K:$K,7)=L$1)*('2-1 采购订单物料明细表报表导出'!$D:$D=$A93),'2-1 采购订单物料明细表报表导出'!$H:$H,0))</f>
        <v>0</v>
      </c>
      <c r="M93" cm="1">
        <f t="array" ref="M93">SUM(IF((LEFT('2-1 采购订单物料明细表报表导出'!$K:$K,7)=M$1)*('2-1 采购订单物料明细表报表导出'!$D:$D=$A93),'2-1 采购订单物料明细表报表导出'!$H:$H,0))</f>
        <v>0</v>
      </c>
      <c r="N93" cm="1">
        <f t="array" ref="N93">SUM(IF((LEFT('2-1 采购订单物料明细表报表导出'!$K:$K,7)=N$1)*('2-1 采购订单物料明细表报表导出'!$D:$D=$A93),'2-1 采购订单物料明细表报表导出'!$H:$H,0))</f>
        <v>0</v>
      </c>
      <c r="O93" cm="1">
        <f t="array" ref="O93">SUM(IF((LEFT('2-1 采购订单物料明细表报表导出'!$K:$K,7)=O$1)*('2-1 采购订单物料明细表报表导出'!$D:$D=$A93),'2-1 采购订单物料明细表报表导出'!$H:$H,0))</f>
        <v>0</v>
      </c>
    </row>
    <row r="94" ht="16.5" spans="1:15">
      <c r="A94" s="17" t="s">
        <v>3526</v>
      </c>
      <c r="B94" s="32" t="s">
        <v>2120</v>
      </c>
      <c r="C94" s="33" t="s">
        <v>2121</v>
      </c>
      <c r="D94" cm="1">
        <f t="array" ref="D94">SUM(IF((LEFT('2-1 采购订单物料明细表报表导出'!$K:$K,7)=D$1)*('2-1 采购订单物料明细表报表导出'!$D:$D=$A94),'2-1 采购订单物料明细表报表导出'!$H:$H,0))</f>
        <v>0</v>
      </c>
      <c r="E94" cm="1">
        <f t="array" ref="E94">SUM(IF((LEFT('2-1 采购订单物料明细表报表导出'!$K:$K,7)=E$1)*('2-1 采购订单物料明细表报表导出'!$D:$D=$A94),'2-1 采购订单物料明细表报表导出'!$H:$H,0))</f>
        <v>0</v>
      </c>
      <c r="F94" cm="1">
        <f t="array" ref="F94">SUM(IF((LEFT('2-1 采购订单物料明细表报表导出'!$K:$K,7)=F$1)*('2-1 采购订单物料明细表报表导出'!$D:$D=$A94),'2-1 采购订单物料明细表报表导出'!$H:$H,0))</f>
        <v>0</v>
      </c>
      <c r="G94" cm="1">
        <f t="array" ref="G94">SUM(IF((LEFT('2-1 采购订单物料明细表报表导出'!$K:$K,7)=G$1)*('2-1 采购订单物料明细表报表导出'!$D:$D=$A94),'2-1 采购订单物料明细表报表导出'!$H:$H,0))</f>
        <v>0</v>
      </c>
      <c r="H94" cm="1">
        <f t="array" ref="H94">SUM(IF((LEFT('2-1 采购订单物料明细表报表导出'!$K:$K,7)=H$1)*('2-1 采购订单物料明细表报表导出'!$D:$D=$A94),'2-1 采购订单物料明细表报表导出'!$H:$H,0))</f>
        <v>0</v>
      </c>
      <c r="I94" cm="1">
        <f t="array" ref="I94">SUM(IF((LEFT('2-1 采购订单物料明细表报表导出'!$K:$K,7)=I$1)*('2-1 采购订单物料明细表报表导出'!$D:$D=$A94),'2-1 采购订单物料明细表报表导出'!$H:$H,0))</f>
        <v>0</v>
      </c>
      <c r="J94" cm="1">
        <f t="array" ref="J94">SUM(IF((LEFT('2-1 采购订单物料明细表报表导出'!$K:$K,7)=J$1)*('2-1 采购订单物料明细表报表导出'!$D:$D=$A94),'2-1 采购订单物料明细表报表导出'!$H:$H,0))</f>
        <v>0</v>
      </c>
      <c r="K94" cm="1">
        <f t="array" ref="K94">SUM(IF((LEFT('2-1 采购订单物料明细表报表导出'!$K:$K,7)=K$1)*('2-1 采购订单物料明细表报表导出'!$D:$D=$A94),'2-1 采购订单物料明细表报表导出'!$H:$H,0))</f>
        <v>0</v>
      </c>
      <c r="L94" cm="1">
        <f t="array" ref="L94">SUM(IF((LEFT('2-1 采购订单物料明细表报表导出'!$K:$K,7)=L$1)*('2-1 采购订单物料明细表报表导出'!$D:$D=$A94),'2-1 采购订单物料明细表报表导出'!$H:$H,0))</f>
        <v>0</v>
      </c>
      <c r="M94" cm="1">
        <f t="array" ref="M94">SUM(IF((LEFT('2-1 采购订单物料明细表报表导出'!$K:$K,7)=M$1)*('2-1 采购订单物料明细表报表导出'!$D:$D=$A94),'2-1 采购订单物料明细表报表导出'!$H:$H,0))</f>
        <v>0</v>
      </c>
      <c r="N94" cm="1">
        <f t="array" ref="N94">SUM(IF((LEFT('2-1 采购订单物料明细表报表导出'!$K:$K,7)=N$1)*('2-1 采购订单物料明细表报表导出'!$D:$D=$A94),'2-1 采购订单物料明细表报表导出'!$H:$H,0))</f>
        <v>0</v>
      </c>
      <c r="O94" cm="1">
        <f t="array" ref="O94">SUM(IF((LEFT('2-1 采购订单物料明细表报表导出'!$K:$K,7)=O$1)*('2-1 采购订单物料明细表报表导出'!$D:$D=$A94),'2-1 采购订单物料明细表报表导出'!$H:$H,0))</f>
        <v>0</v>
      </c>
    </row>
    <row r="95" ht="16.5" spans="1:15">
      <c r="A95" s="17" t="s">
        <v>3527</v>
      </c>
      <c r="B95" s="32" t="s">
        <v>2120</v>
      </c>
      <c r="C95" s="33" t="s">
        <v>2121</v>
      </c>
      <c r="D95" cm="1">
        <f t="array" ref="D95">SUM(IF((LEFT('2-1 采购订单物料明细表报表导出'!$K:$K,7)=D$1)*('2-1 采购订单物料明细表报表导出'!$D:$D=$A95),'2-1 采购订单物料明细表报表导出'!$H:$H,0))</f>
        <v>0</v>
      </c>
      <c r="E95" cm="1">
        <f t="array" ref="E95">SUM(IF((LEFT('2-1 采购订单物料明细表报表导出'!$K:$K,7)=E$1)*('2-1 采购订单物料明细表报表导出'!$D:$D=$A95),'2-1 采购订单物料明细表报表导出'!$H:$H,0))</f>
        <v>0</v>
      </c>
      <c r="F95" cm="1">
        <f t="array" ref="F95">SUM(IF((LEFT('2-1 采购订单物料明细表报表导出'!$K:$K,7)=F$1)*('2-1 采购订单物料明细表报表导出'!$D:$D=$A95),'2-1 采购订单物料明细表报表导出'!$H:$H,0))</f>
        <v>0</v>
      </c>
      <c r="G95" cm="1">
        <f t="array" ref="G95">SUM(IF((LEFT('2-1 采购订单物料明细表报表导出'!$K:$K,7)=G$1)*('2-1 采购订单物料明细表报表导出'!$D:$D=$A95),'2-1 采购订单物料明细表报表导出'!$H:$H,0))</f>
        <v>0</v>
      </c>
      <c r="H95" cm="1">
        <f t="array" ref="H95">SUM(IF((LEFT('2-1 采购订单物料明细表报表导出'!$K:$K,7)=H$1)*('2-1 采购订单物料明细表报表导出'!$D:$D=$A95),'2-1 采购订单物料明细表报表导出'!$H:$H,0))</f>
        <v>0</v>
      </c>
      <c r="I95" cm="1">
        <f t="array" ref="I95">SUM(IF((LEFT('2-1 采购订单物料明细表报表导出'!$K:$K,7)=I$1)*('2-1 采购订单物料明细表报表导出'!$D:$D=$A95),'2-1 采购订单物料明细表报表导出'!$H:$H,0))</f>
        <v>0</v>
      </c>
      <c r="J95" cm="1">
        <f t="array" ref="J95">SUM(IF((LEFT('2-1 采购订单物料明细表报表导出'!$K:$K,7)=J$1)*('2-1 采购订单物料明细表报表导出'!$D:$D=$A95),'2-1 采购订单物料明细表报表导出'!$H:$H,0))</f>
        <v>0</v>
      </c>
      <c r="K95" cm="1">
        <f t="array" ref="K95">SUM(IF((LEFT('2-1 采购订单物料明细表报表导出'!$K:$K,7)=K$1)*('2-1 采购订单物料明细表报表导出'!$D:$D=$A95),'2-1 采购订单物料明细表报表导出'!$H:$H,0))</f>
        <v>0</v>
      </c>
      <c r="L95" cm="1">
        <f t="array" ref="L95">SUM(IF((LEFT('2-1 采购订单物料明细表报表导出'!$K:$K,7)=L$1)*('2-1 采购订单物料明细表报表导出'!$D:$D=$A95),'2-1 采购订单物料明细表报表导出'!$H:$H,0))</f>
        <v>0</v>
      </c>
      <c r="M95" cm="1">
        <f t="array" ref="M95">SUM(IF((LEFT('2-1 采购订单物料明细表报表导出'!$K:$K,7)=M$1)*('2-1 采购订单物料明细表报表导出'!$D:$D=$A95),'2-1 采购订单物料明细表报表导出'!$H:$H,0))</f>
        <v>0</v>
      </c>
      <c r="N95" cm="1">
        <f t="array" ref="N95">SUM(IF((LEFT('2-1 采购订单物料明细表报表导出'!$K:$K,7)=N$1)*('2-1 采购订单物料明细表报表导出'!$D:$D=$A95),'2-1 采购订单物料明细表报表导出'!$H:$H,0))</f>
        <v>0</v>
      </c>
      <c r="O95" cm="1">
        <f t="array" ref="O95">SUM(IF((LEFT('2-1 采购订单物料明细表报表导出'!$K:$K,7)=O$1)*('2-1 采购订单物料明细表报表导出'!$D:$D=$A95),'2-1 采购订单物料明细表报表导出'!$H:$H,0))</f>
        <v>0</v>
      </c>
    </row>
    <row r="96" ht="16.5" spans="1:15">
      <c r="A96" s="17" t="s">
        <v>3528</v>
      </c>
      <c r="B96" s="32" t="s">
        <v>2120</v>
      </c>
      <c r="C96" s="33" t="s">
        <v>2121</v>
      </c>
      <c r="D96" cm="1">
        <f t="array" ref="D96">SUM(IF((LEFT('2-1 采购订单物料明细表报表导出'!$K:$K,7)=D$1)*('2-1 采购订单物料明细表报表导出'!$D:$D=$A96),'2-1 采购订单物料明细表报表导出'!$H:$H,0))</f>
        <v>0</v>
      </c>
      <c r="E96" cm="1">
        <f t="array" ref="E96">SUM(IF((LEFT('2-1 采购订单物料明细表报表导出'!$K:$K,7)=E$1)*('2-1 采购订单物料明细表报表导出'!$D:$D=$A96),'2-1 采购订单物料明细表报表导出'!$H:$H,0))</f>
        <v>0</v>
      </c>
      <c r="F96" cm="1">
        <f t="array" ref="F96">SUM(IF((LEFT('2-1 采购订单物料明细表报表导出'!$K:$K,7)=F$1)*('2-1 采购订单物料明细表报表导出'!$D:$D=$A96),'2-1 采购订单物料明细表报表导出'!$H:$H,0))</f>
        <v>0</v>
      </c>
      <c r="G96" cm="1">
        <f t="array" ref="G96">SUM(IF((LEFT('2-1 采购订单物料明细表报表导出'!$K:$K,7)=G$1)*('2-1 采购订单物料明细表报表导出'!$D:$D=$A96),'2-1 采购订单物料明细表报表导出'!$H:$H,0))</f>
        <v>0</v>
      </c>
      <c r="H96" cm="1">
        <f t="array" ref="H96">SUM(IF((LEFT('2-1 采购订单物料明细表报表导出'!$K:$K,7)=H$1)*('2-1 采购订单物料明细表报表导出'!$D:$D=$A96),'2-1 采购订单物料明细表报表导出'!$H:$H,0))</f>
        <v>0</v>
      </c>
      <c r="I96" cm="1">
        <f t="array" ref="I96">SUM(IF((LEFT('2-1 采购订单物料明细表报表导出'!$K:$K,7)=I$1)*('2-1 采购订单物料明细表报表导出'!$D:$D=$A96),'2-1 采购订单物料明细表报表导出'!$H:$H,0))</f>
        <v>0</v>
      </c>
      <c r="J96" cm="1">
        <f t="array" ref="J96">SUM(IF((LEFT('2-1 采购订单物料明细表报表导出'!$K:$K,7)=J$1)*('2-1 采购订单物料明细表报表导出'!$D:$D=$A96),'2-1 采购订单物料明细表报表导出'!$H:$H,0))</f>
        <v>0</v>
      </c>
      <c r="K96" cm="1">
        <f t="array" ref="K96">SUM(IF((LEFT('2-1 采购订单物料明细表报表导出'!$K:$K,7)=K$1)*('2-1 采购订单物料明细表报表导出'!$D:$D=$A96),'2-1 采购订单物料明细表报表导出'!$H:$H,0))</f>
        <v>0</v>
      </c>
      <c r="L96" cm="1">
        <f t="array" ref="L96">SUM(IF((LEFT('2-1 采购订单物料明细表报表导出'!$K:$K,7)=L$1)*('2-1 采购订单物料明细表报表导出'!$D:$D=$A96),'2-1 采购订单物料明细表报表导出'!$H:$H,0))</f>
        <v>0</v>
      </c>
      <c r="M96" cm="1">
        <f t="array" ref="M96">SUM(IF((LEFT('2-1 采购订单物料明细表报表导出'!$K:$K,7)=M$1)*('2-1 采购订单物料明细表报表导出'!$D:$D=$A96),'2-1 采购订单物料明细表报表导出'!$H:$H,0))</f>
        <v>0</v>
      </c>
      <c r="N96" cm="1">
        <f t="array" ref="N96">SUM(IF((LEFT('2-1 采购订单物料明细表报表导出'!$K:$K,7)=N$1)*('2-1 采购订单物料明细表报表导出'!$D:$D=$A96),'2-1 采购订单物料明细表报表导出'!$H:$H,0))</f>
        <v>0</v>
      </c>
      <c r="O96" cm="1">
        <f t="array" ref="O96">SUM(IF((LEFT('2-1 采购订单物料明细表报表导出'!$K:$K,7)=O$1)*('2-1 采购订单物料明细表报表导出'!$D:$D=$A96),'2-1 采购订单物料明细表报表导出'!$H:$H,0))</f>
        <v>0</v>
      </c>
    </row>
    <row r="97" ht="16.5" spans="1:15">
      <c r="A97" s="17" t="s">
        <v>3008</v>
      </c>
      <c r="B97" s="32" t="s">
        <v>2120</v>
      </c>
      <c r="C97" s="33" t="s">
        <v>2121</v>
      </c>
      <c r="D97" cm="1">
        <f t="array" ref="D97">SUM(IF((LEFT('2-1 采购订单物料明细表报表导出'!$K:$K,7)=D$1)*('2-1 采购订单物料明细表报表导出'!$D:$D=$A97),'2-1 采购订单物料明细表报表导出'!$H:$H,0))</f>
        <v>0</v>
      </c>
      <c r="E97" cm="1">
        <f t="array" ref="E97">SUM(IF((LEFT('2-1 采购订单物料明细表报表导出'!$K:$K,7)=E$1)*('2-1 采购订单物料明细表报表导出'!$D:$D=$A97),'2-1 采购订单物料明细表报表导出'!$H:$H,0))</f>
        <v>0</v>
      </c>
      <c r="F97" cm="1">
        <f t="array" ref="F97">SUM(IF((LEFT('2-1 采购订单物料明细表报表导出'!$K:$K,7)=F$1)*('2-1 采购订单物料明细表报表导出'!$D:$D=$A97),'2-1 采购订单物料明细表报表导出'!$H:$H,0))</f>
        <v>0</v>
      </c>
      <c r="G97" cm="1">
        <f t="array" ref="G97">SUM(IF((LEFT('2-1 采购订单物料明细表报表导出'!$K:$K,7)=G$1)*('2-1 采购订单物料明细表报表导出'!$D:$D=$A97),'2-1 采购订单物料明细表报表导出'!$H:$H,0))</f>
        <v>150</v>
      </c>
      <c r="H97" cm="1">
        <f t="array" ref="H97">SUM(IF((LEFT('2-1 采购订单物料明细表报表导出'!$K:$K,7)=H$1)*('2-1 采购订单物料明细表报表导出'!$D:$D=$A97),'2-1 采购订单物料明细表报表导出'!$H:$H,0))</f>
        <v>0</v>
      </c>
      <c r="I97" cm="1">
        <f t="array" ref="I97">SUM(IF((LEFT('2-1 采购订单物料明细表报表导出'!$K:$K,7)=I$1)*('2-1 采购订单物料明细表报表导出'!$D:$D=$A97),'2-1 采购订单物料明细表报表导出'!$H:$H,0))</f>
        <v>0</v>
      </c>
      <c r="J97" cm="1">
        <f t="array" ref="J97">SUM(IF((LEFT('2-1 采购订单物料明细表报表导出'!$K:$K,7)=J$1)*('2-1 采购订单物料明细表报表导出'!$D:$D=$A97),'2-1 采购订单物料明细表报表导出'!$H:$H,0))</f>
        <v>0</v>
      </c>
      <c r="K97" cm="1">
        <f t="array" ref="K97">SUM(IF((LEFT('2-1 采购订单物料明细表报表导出'!$K:$K,7)=K$1)*('2-1 采购订单物料明细表报表导出'!$D:$D=$A97),'2-1 采购订单物料明细表报表导出'!$H:$H,0))</f>
        <v>0</v>
      </c>
      <c r="L97" cm="1">
        <f t="array" ref="L97">SUM(IF((LEFT('2-1 采购订单物料明细表报表导出'!$K:$K,7)=L$1)*('2-1 采购订单物料明细表报表导出'!$D:$D=$A97),'2-1 采购订单物料明细表报表导出'!$H:$H,0))</f>
        <v>0</v>
      </c>
      <c r="M97" cm="1">
        <f t="array" ref="M97">SUM(IF((LEFT('2-1 采购订单物料明细表报表导出'!$K:$K,7)=M$1)*('2-1 采购订单物料明细表报表导出'!$D:$D=$A97),'2-1 采购订单物料明细表报表导出'!$H:$H,0))</f>
        <v>0</v>
      </c>
      <c r="N97" cm="1">
        <f t="array" ref="N97">SUM(IF((LEFT('2-1 采购订单物料明细表报表导出'!$K:$K,7)=N$1)*('2-1 采购订单物料明细表报表导出'!$D:$D=$A97),'2-1 采购订单物料明细表报表导出'!$H:$H,0))</f>
        <v>0</v>
      </c>
      <c r="O97" cm="1">
        <f t="array" ref="O97">SUM(IF((LEFT('2-1 采购订单物料明细表报表导出'!$K:$K,7)=O$1)*('2-1 采购订单物料明细表报表导出'!$D:$D=$A97),'2-1 采购订单物料明细表报表导出'!$H:$H,0))</f>
        <v>0</v>
      </c>
    </row>
    <row r="98" ht="16.5" spans="1:15">
      <c r="A98" s="17" t="s">
        <v>3529</v>
      </c>
      <c r="B98" s="32" t="s">
        <v>2120</v>
      </c>
      <c r="C98" s="33" t="s">
        <v>2121</v>
      </c>
      <c r="D98" cm="1">
        <f t="array" ref="D98">SUM(IF((LEFT('2-1 采购订单物料明细表报表导出'!$K:$K,7)=D$1)*('2-1 采购订单物料明细表报表导出'!$D:$D=$A98),'2-1 采购订单物料明细表报表导出'!$H:$H,0))</f>
        <v>0</v>
      </c>
      <c r="E98" cm="1">
        <f t="array" ref="E98">SUM(IF((LEFT('2-1 采购订单物料明细表报表导出'!$K:$K,7)=E$1)*('2-1 采购订单物料明细表报表导出'!$D:$D=$A98),'2-1 采购订单物料明细表报表导出'!$H:$H,0))</f>
        <v>0</v>
      </c>
      <c r="F98" cm="1">
        <f t="array" ref="F98">SUM(IF((LEFT('2-1 采购订单物料明细表报表导出'!$K:$K,7)=F$1)*('2-1 采购订单物料明细表报表导出'!$D:$D=$A98),'2-1 采购订单物料明细表报表导出'!$H:$H,0))</f>
        <v>0</v>
      </c>
      <c r="G98" cm="1">
        <f t="array" ref="G98">SUM(IF((LEFT('2-1 采购订单物料明细表报表导出'!$K:$K,7)=G$1)*('2-1 采购订单物料明细表报表导出'!$D:$D=$A98),'2-1 采购订单物料明细表报表导出'!$H:$H,0))</f>
        <v>0</v>
      </c>
      <c r="H98" cm="1">
        <f t="array" ref="H98">SUM(IF((LEFT('2-1 采购订单物料明细表报表导出'!$K:$K,7)=H$1)*('2-1 采购订单物料明细表报表导出'!$D:$D=$A98),'2-1 采购订单物料明细表报表导出'!$H:$H,0))</f>
        <v>0</v>
      </c>
      <c r="I98" cm="1">
        <f t="array" ref="I98">SUM(IF((LEFT('2-1 采购订单物料明细表报表导出'!$K:$K,7)=I$1)*('2-1 采购订单物料明细表报表导出'!$D:$D=$A98),'2-1 采购订单物料明细表报表导出'!$H:$H,0))</f>
        <v>0</v>
      </c>
      <c r="J98" cm="1">
        <f t="array" ref="J98">SUM(IF((LEFT('2-1 采购订单物料明细表报表导出'!$K:$K,7)=J$1)*('2-1 采购订单物料明细表报表导出'!$D:$D=$A98),'2-1 采购订单物料明细表报表导出'!$H:$H,0))</f>
        <v>0</v>
      </c>
      <c r="K98" cm="1">
        <f t="array" ref="K98">SUM(IF((LEFT('2-1 采购订单物料明细表报表导出'!$K:$K,7)=K$1)*('2-1 采购订单物料明细表报表导出'!$D:$D=$A98),'2-1 采购订单物料明细表报表导出'!$H:$H,0))</f>
        <v>0</v>
      </c>
      <c r="L98" cm="1">
        <f t="array" ref="L98">SUM(IF((LEFT('2-1 采购订单物料明细表报表导出'!$K:$K,7)=L$1)*('2-1 采购订单物料明细表报表导出'!$D:$D=$A98),'2-1 采购订单物料明细表报表导出'!$H:$H,0))</f>
        <v>0</v>
      </c>
      <c r="M98" cm="1">
        <f t="array" ref="M98">SUM(IF((LEFT('2-1 采购订单物料明细表报表导出'!$K:$K,7)=M$1)*('2-1 采购订单物料明细表报表导出'!$D:$D=$A98),'2-1 采购订单物料明细表报表导出'!$H:$H,0))</f>
        <v>0</v>
      </c>
      <c r="N98" cm="1">
        <f t="array" ref="N98">SUM(IF((LEFT('2-1 采购订单物料明细表报表导出'!$K:$K,7)=N$1)*('2-1 采购订单物料明细表报表导出'!$D:$D=$A98),'2-1 采购订单物料明细表报表导出'!$H:$H,0))</f>
        <v>0</v>
      </c>
      <c r="O98" cm="1">
        <f t="array" ref="O98">SUM(IF((LEFT('2-1 采购订单物料明细表报表导出'!$K:$K,7)=O$1)*('2-1 采购订单物料明细表报表导出'!$D:$D=$A98),'2-1 采购订单物料明细表报表导出'!$H:$H,0))</f>
        <v>0</v>
      </c>
    </row>
    <row r="99" ht="16.5" spans="1:15">
      <c r="A99" s="17" t="s">
        <v>3530</v>
      </c>
      <c r="B99" s="32" t="s">
        <v>2120</v>
      </c>
      <c r="C99" s="33" t="s">
        <v>2121</v>
      </c>
      <c r="D99" cm="1">
        <f t="array" ref="D99">SUM(IF((LEFT('2-1 采购订单物料明细表报表导出'!$K:$K,7)=D$1)*('2-1 采购订单物料明细表报表导出'!$D:$D=$A99),'2-1 采购订单物料明细表报表导出'!$H:$H,0))</f>
        <v>0</v>
      </c>
      <c r="E99" cm="1">
        <f t="array" ref="E99">SUM(IF((LEFT('2-1 采购订单物料明细表报表导出'!$K:$K,7)=E$1)*('2-1 采购订单物料明细表报表导出'!$D:$D=$A99),'2-1 采购订单物料明细表报表导出'!$H:$H,0))</f>
        <v>0</v>
      </c>
      <c r="F99" cm="1">
        <f t="array" ref="F99">SUM(IF((LEFT('2-1 采购订单物料明细表报表导出'!$K:$K,7)=F$1)*('2-1 采购订单物料明细表报表导出'!$D:$D=$A99),'2-1 采购订单物料明细表报表导出'!$H:$H,0))</f>
        <v>0</v>
      </c>
      <c r="G99" cm="1">
        <f t="array" ref="G99">SUM(IF((LEFT('2-1 采购订单物料明细表报表导出'!$K:$K,7)=G$1)*('2-1 采购订单物料明细表报表导出'!$D:$D=$A99),'2-1 采购订单物料明细表报表导出'!$H:$H,0))</f>
        <v>0</v>
      </c>
      <c r="H99" cm="1">
        <f t="array" ref="H99">SUM(IF((LEFT('2-1 采购订单物料明细表报表导出'!$K:$K,7)=H$1)*('2-1 采购订单物料明细表报表导出'!$D:$D=$A99),'2-1 采购订单物料明细表报表导出'!$H:$H,0))</f>
        <v>0</v>
      </c>
      <c r="I99" cm="1">
        <f t="array" ref="I99">SUM(IF((LEFT('2-1 采购订单物料明细表报表导出'!$K:$K,7)=I$1)*('2-1 采购订单物料明细表报表导出'!$D:$D=$A99),'2-1 采购订单物料明细表报表导出'!$H:$H,0))</f>
        <v>0</v>
      </c>
      <c r="J99" cm="1">
        <f t="array" ref="J99">SUM(IF((LEFT('2-1 采购订单物料明细表报表导出'!$K:$K,7)=J$1)*('2-1 采购订单物料明细表报表导出'!$D:$D=$A99),'2-1 采购订单物料明细表报表导出'!$H:$H,0))</f>
        <v>0</v>
      </c>
      <c r="K99" cm="1">
        <f t="array" ref="K99">SUM(IF((LEFT('2-1 采购订单物料明细表报表导出'!$K:$K,7)=K$1)*('2-1 采购订单物料明细表报表导出'!$D:$D=$A99),'2-1 采购订单物料明细表报表导出'!$H:$H,0))</f>
        <v>0</v>
      </c>
      <c r="L99" cm="1">
        <f t="array" ref="L99">SUM(IF((LEFT('2-1 采购订单物料明细表报表导出'!$K:$K,7)=L$1)*('2-1 采购订单物料明细表报表导出'!$D:$D=$A99),'2-1 采购订单物料明细表报表导出'!$H:$H,0))</f>
        <v>0</v>
      </c>
      <c r="M99" cm="1">
        <f t="array" ref="M99">SUM(IF((LEFT('2-1 采购订单物料明细表报表导出'!$K:$K,7)=M$1)*('2-1 采购订单物料明细表报表导出'!$D:$D=$A99),'2-1 采购订单物料明细表报表导出'!$H:$H,0))</f>
        <v>0</v>
      </c>
      <c r="N99" cm="1">
        <f t="array" ref="N99">SUM(IF((LEFT('2-1 采购订单物料明细表报表导出'!$K:$K,7)=N$1)*('2-1 采购订单物料明细表报表导出'!$D:$D=$A99),'2-1 采购订单物料明细表报表导出'!$H:$H,0))</f>
        <v>0</v>
      </c>
      <c r="O99" cm="1">
        <f t="array" ref="O99">SUM(IF((LEFT('2-1 采购订单物料明细表报表导出'!$K:$K,7)=O$1)*('2-1 采购订单物料明细表报表导出'!$D:$D=$A99),'2-1 采购订单物料明细表报表导出'!$H:$H,0))</f>
        <v>0</v>
      </c>
    </row>
    <row r="100" ht="16.5" spans="1:15">
      <c r="A100" s="17" t="s">
        <v>2856</v>
      </c>
      <c r="B100" s="32" t="s">
        <v>2120</v>
      </c>
      <c r="C100" s="33" t="s">
        <v>2121</v>
      </c>
      <c r="D100" cm="1">
        <f t="array" ref="D100">SUM(IF((LEFT('2-1 采购订单物料明细表报表导出'!$K:$K,7)=D$1)*('2-1 采购订单物料明细表报表导出'!$D:$D=$A100),'2-1 采购订单物料明细表报表导出'!$H:$H,0))</f>
        <v>0</v>
      </c>
      <c r="E100" cm="1">
        <f t="array" ref="E100">SUM(IF((LEFT('2-1 采购订单物料明细表报表导出'!$K:$K,7)=E$1)*('2-1 采购订单物料明细表报表导出'!$D:$D=$A100),'2-1 采购订单物料明细表报表导出'!$H:$H,0))</f>
        <v>0</v>
      </c>
      <c r="F100" cm="1">
        <f t="array" ref="F100">SUM(IF((LEFT('2-1 采购订单物料明细表报表导出'!$K:$K,7)=F$1)*('2-1 采购订单物料明细表报表导出'!$D:$D=$A100),'2-1 采购订单物料明细表报表导出'!$H:$H,0))</f>
        <v>0</v>
      </c>
      <c r="G100" cm="1">
        <f t="array" ref="G100">SUM(IF((LEFT('2-1 采购订单物料明细表报表导出'!$K:$K,7)=G$1)*('2-1 采购订单物料明细表报表导出'!$D:$D=$A100),'2-1 采购订单物料明细表报表导出'!$H:$H,0))</f>
        <v>201</v>
      </c>
      <c r="H100" cm="1">
        <f t="array" ref="H100">SUM(IF((LEFT('2-1 采购订单物料明细表报表导出'!$K:$K,7)=H$1)*('2-1 采购订单物料明细表报表导出'!$D:$D=$A100),'2-1 采购订单物料明细表报表导出'!$H:$H,0))</f>
        <v>0</v>
      </c>
      <c r="I100" cm="1">
        <f t="array" ref="I100">SUM(IF((LEFT('2-1 采购订单物料明细表报表导出'!$K:$K,7)=I$1)*('2-1 采购订单物料明细表报表导出'!$D:$D=$A100),'2-1 采购订单物料明细表报表导出'!$H:$H,0))</f>
        <v>228</v>
      </c>
      <c r="J100" cm="1">
        <f t="array" ref="J100">SUM(IF((LEFT('2-1 采购订单物料明细表报表导出'!$K:$K,7)=J$1)*('2-1 采购订单物料明细表报表导出'!$D:$D=$A100),'2-1 采购订单物料明细表报表导出'!$H:$H,0))</f>
        <v>0</v>
      </c>
      <c r="K100" cm="1">
        <f t="array" ref="K100">SUM(IF((LEFT('2-1 采购订单物料明细表报表导出'!$K:$K,7)=K$1)*('2-1 采购订单物料明细表报表导出'!$D:$D=$A100),'2-1 采购订单物料明细表报表导出'!$H:$H,0))</f>
        <v>0</v>
      </c>
      <c r="L100" cm="1">
        <f t="array" ref="L100">SUM(IF((LEFT('2-1 采购订单物料明细表报表导出'!$K:$K,7)=L$1)*('2-1 采购订单物料明细表报表导出'!$D:$D=$A100),'2-1 采购订单物料明细表报表导出'!$H:$H,0))</f>
        <v>0</v>
      </c>
      <c r="M100" cm="1">
        <f t="array" ref="M100">SUM(IF((LEFT('2-1 采购订单物料明细表报表导出'!$K:$K,7)=M$1)*('2-1 采购订单物料明细表报表导出'!$D:$D=$A100),'2-1 采购订单物料明细表报表导出'!$H:$H,0))</f>
        <v>0</v>
      </c>
      <c r="N100" cm="1">
        <f t="array" ref="N100">SUM(IF((LEFT('2-1 采购订单物料明细表报表导出'!$K:$K,7)=N$1)*('2-1 采购订单物料明细表报表导出'!$D:$D=$A100),'2-1 采购订单物料明细表报表导出'!$H:$H,0))</f>
        <v>0</v>
      </c>
      <c r="O100" cm="1">
        <f t="array" ref="O100">SUM(IF((LEFT('2-1 采购订单物料明细表报表导出'!$K:$K,7)=O$1)*('2-1 采购订单物料明细表报表导出'!$D:$D=$A100),'2-1 采购订单物料明细表报表导出'!$H:$H,0))</f>
        <v>0</v>
      </c>
    </row>
    <row r="101" ht="16.5" spans="1:15">
      <c r="A101" s="17" t="s">
        <v>3531</v>
      </c>
      <c r="B101" s="32" t="s">
        <v>2120</v>
      </c>
      <c r="C101" s="33" t="s">
        <v>2121</v>
      </c>
      <c r="D101" cm="1">
        <f t="array" ref="D101">SUM(IF((LEFT('2-1 采购订单物料明细表报表导出'!$K:$K,7)=D$1)*('2-1 采购订单物料明细表报表导出'!$D:$D=$A101),'2-1 采购订单物料明细表报表导出'!$H:$H,0))</f>
        <v>0</v>
      </c>
      <c r="E101" cm="1">
        <f t="array" ref="E101">SUM(IF((LEFT('2-1 采购订单物料明细表报表导出'!$K:$K,7)=E$1)*('2-1 采购订单物料明细表报表导出'!$D:$D=$A101),'2-1 采购订单物料明细表报表导出'!$H:$H,0))</f>
        <v>0</v>
      </c>
      <c r="F101" cm="1">
        <f t="array" ref="F101">SUM(IF((LEFT('2-1 采购订单物料明细表报表导出'!$K:$K,7)=F$1)*('2-1 采购订单物料明细表报表导出'!$D:$D=$A101),'2-1 采购订单物料明细表报表导出'!$H:$H,0))</f>
        <v>0</v>
      </c>
      <c r="G101" cm="1">
        <f t="array" ref="G101">SUM(IF((LEFT('2-1 采购订单物料明细表报表导出'!$K:$K,7)=G$1)*('2-1 采购订单物料明细表报表导出'!$D:$D=$A101),'2-1 采购订单物料明细表报表导出'!$H:$H,0))</f>
        <v>0</v>
      </c>
      <c r="H101" cm="1">
        <f t="array" ref="H101">SUM(IF((LEFT('2-1 采购订单物料明细表报表导出'!$K:$K,7)=H$1)*('2-1 采购订单物料明细表报表导出'!$D:$D=$A101),'2-1 采购订单物料明细表报表导出'!$H:$H,0))</f>
        <v>0</v>
      </c>
      <c r="I101" cm="1">
        <f t="array" ref="I101">SUM(IF((LEFT('2-1 采购订单物料明细表报表导出'!$K:$K,7)=I$1)*('2-1 采购订单物料明细表报表导出'!$D:$D=$A101),'2-1 采购订单物料明细表报表导出'!$H:$H,0))</f>
        <v>0</v>
      </c>
      <c r="J101" cm="1">
        <f t="array" ref="J101">SUM(IF((LEFT('2-1 采购订单物料明细表报表导出'!$K:$K,7)=J$1)*('2-1 采购订单物料明细表报表导出'!$D:$D=$A101),'2-1 采购订单物料明细表报表导出'!$H:$H,0))</f>
        <v>0</v>
      </c>
      <c r="K101" cm="1">
        <f t="array" ref="K101">SUM(IF((LEFT('2-1 采购订单物料明细表报表导出'!$K:$K,7)=K$1)*('2-1 采购订单物料明细表报表导出'!$D:$D=$A101),'2-1 采购订单物料明细表报表导出'!$H:$H,0))</f>
        <v>0</v>
      </c>
      <c r="L101" cm="1">
        <f t="array" ref="L101">SUM(IF((LEFT('2-1 采购订单物料明细表报表导出'!$K:$K,7)=L$1)*('2-1 采购订单物料明细表报表导出'!$D:$D=$A101),'2-1 采购订单物料明细表报表导出'!$H:$H,0))</f>
        <v>0</v>
      </c>
      <c r="M101" cm="1">
        <f t="array" ref="M101">SUM(IF((LEFT('2-1 采购订单物料明细表报表导出'!$K:$K,7)=M$1)*('2-1 采购订单物料明细表报表导出'!$D:$D=$A101),'2-1 采购订单物料明细表报表导出'!$H:$H,0))</f>
        <v>0</v>
      </c>
      <c r="N101" cm="1">
        <f t="array" ref="N101">SUM(IF((LEFT('2-1 采购订单物料明细表报表导出'!$K:$K,7)=N$1)*('2-1 采购订单物料明细表报表导出'!$D:$D=$A101),'2-1 采购订单物料明细表报表导出'!$H:$H,0))</f>
        <v>0</v>
      </c>
      <c r="O101" cm="1">
        <f t="array" ref="O101">SUM(IF((LEFT('2-1 采购订单物料明细表报表导出'!$K:$K,7)=O$1)*('2-1 采购订单物料明细表报表导出'!$D:$D=$A101),'2-1 采购订单物料明细表报表导出'!$H:$H,0))</f>
        <v>0</v>
      </c>
    </row>
    <row r="102" ht="16.5" spans="1:15">
      <c r="A102" s="17" t="s">
        <v>3532</v>
      </c>
      <c r="B102" s="32" t="s">
        <v>2120</v>
      </c>
      <c r="C102" s="33" t="s">
        <v>2121</v>
      </c>
      <c r="D102" cm="1">
        <f t="array" ref="D102">SUM(IF((LEFT('2-1 采购订单物料明细表报表导出'!$K:$K,7)=D$1)*('2-1 采购订单物料明细表报表导出'!$D:$D=$A102),'2-1 采购订单物料明细表报表导出'!$H:$H,0))</f>
        <v>0</v>
      </c>
      <c r="E102" cm="1">
        <f t="array" ref="E102">SUM(IF((LEFT('2-1 采购订单物料明细表报表导出'!$K:$K,7)=E$1)*('2-1 采购订单物料明细表报表导出'!$D:$D=$A102),'2-1 采购订单物料明细表报表导出'!$H:$H,0))</f>
        <v>0</v>
      </c>
      <c r="F102" cm="1">
        <f t="array" ref="F102">SUM(IF((LEFT('2-1 采购订单物料明细表报表导出'!$K:$K,7)=F$1)*('2-1 采购订单物料明细表报表导出'!$D:$D=$A102),'2-1 采购订单物料明细表报表导出'!$H:$H,0))</f>
        <v>0</v>
      </c>
      <c r="G102" cm="1">
        <f t="array" ref="G102">SUM(IF((LEFT('2-1 采购订单物料明细表报表导出'!$K:$K,7)=G$1)*('2-1 采购订单物料明细表报表导出'!$D:$D=$A102),'2-1 采购订单物料明细表报表导出'!$H:$H,0))</f>
        <v>0</v>
      </c>
      <c r="H102" cm="1">
        <f t="array" ref="H102">SUM(IF((LEFT('2-1 采购订单物料明细表报表导出'!$K:$K,7)=H$1)*('2-1 采购订单物料明细表报表导出'!$D:$D=$A102),'2-1 采购订单物料明细表报表导出'!$H:$H,0))</f>
        <v>0</v>
      </c>
      <c r="I102" cm="1">
        <f t="array" ref="I102">SUM(IF((LEFT('2-1 采购订单物料明细表报表导出'!$K:$K,7)=I$1)*('2-1 采购订单物料明细表报表导出'!$D:$D=$A102),'2-1 采购订单物料明细表报表导出'!$H:$H,0))</f>
        <v>0</v>
      </c>
      <c r="J102" cm="1">
        <f t="array" ref="J102">SUM(IF((LEFT('2-1 采购订单物料明细表报表导出'!$K:$K,7)=J$1)*('2-1 采购订单物料明细表报表导出'!$D:$D=$A102),'2-1 采购订单物料明细表报表导出'!$H:$H,0))</f>
        <v>0</v>
      </c>
      <c r="K102" cm="1">
        <f t="array" ref="K102">SUM(IF((LEFT('2-1 采购订单物料明细表报表导出'!$K:$K,7)=K$1)*('2-1 采购订单物料明细表报表导出'!$D:$D=$A102),'2-1 采购订单物料明细表报表导出'!$H:$H,0))</f>
        <v>0</v>
      </c>
      <c r="L102" cm="1">
        <f t="array" ref="L102">SUM(IF((LEFT('2-1 采购订单物料明细表报表导出'!$K:$K,7)=L$1)*('2-1 采购订单物料明细表报表导出'!$D:$D=$A102),'2-1 采购订单物料明细表报表导出'!$H:$H,0))</f>
        <v>0</v>
      </c>
      <c r="M102" cm="1">
        <f t="array" ref="M102">SUM(IF((LEFT('2-1 采购订单物料明细表报表导出'!$K:$K,7)=M$1)*('2-1 采购订单物料明细表报表导出'!$D:$D=$A102),'2-1 采购订单物料明细表报表导出'!$H:$H,0))</f>
        <v>0</v>
      </c>
      <c r="N102" cm="1">
        <f t="array" ref="N102">SUM(IF((LEFT('2-1 采购订单物料明细表报表导出'!$K:$K,7)=N$1)*('2-1 采购订单物料明细表报表导出'!$D:$D=$A102),'2-1 采购订单物料明细表报表导出'!$H:$H,0))</f>
        <v>0</v>
      </c>
      <c r="O102" cm="1">
        <f t="array" ref="O102">SUM(IF((LEFT('2-1 采购订单物料明细表报表导出'!$K:$K,7)=O$1)*('2-1 采购订单物料明细表报表导出'!$D:$D=$A102),'2-1 采购订单物料明细表报表导出'!$H:$H,0))</f>
        <v>0</v>
      </c>
    </row>
    <row r="103" ht="16.5" spans="1:15">
      <c r="A103" s="17" t="s">
        <v>3533</v>
      </c>
      <c r="B103" s="32" t="s">
        <v>2120</v>
      </c>
      <c r="C103" s="33" t="s">
        <v>2121</v>
      </c>
      <c r="D103" cm="1">
        <f t="array" ref="D103">SUM(IF((LEFT('2-1 采购订单物料明细表报表导出'!$K:$K,7)=D$1)*('2-1 采购订单物料明细表报表导出'!$D:$D=$A103),'2-1 采购订单物料明细表报表导出'!$H:$H,0))</f>
        <v>0</v>
      </c>
      <c r="E103" cm="1">
        <f t="array" ref="E103">SUM(IF((LEFT('2-1 采购订单物料明细表报表导出'!$K:$K,7)=E$1)*('2-1 采购订单物料明细表报表导出'!$D:$D=$A103),'2-1 采购订单物料明细表报表导出'!$H:$H,0))</f>
        <v>0</v>
      </c>
      <c r="F103" cm="1">
        <f t="array" ref="F103">SUM(IF((LEFT('2-1 采购订单物料明细表报表导出'!$K:$K,7)=F$1)*('2-1 采购订单物料明细表报表导出'!$D:$D=$A103),'2-1 采购订单物料明细表报表导出'!$H:$H,0))</f>
        <v>0</v>
      </c>
      <c r="G103" cm="1">
        <f t="array" ref="G103">SUM(IF((LEFT('2-1 采购订单物料明细表报表导出'!$K:$K,7)=G$1)*('2-1 采购订单物料明细表报表导出'!$D:$D=$A103),'2-1 采购订单物料明细表报表导出'!$H:$H,0))</f>
        <v>0</v>
      </c>
      <c r="H103" cm="1">
        <f t="array" ref="H103">SUM(IF((LEFT('2-1 采购订单物料明细表报表导出'!$K:$K,7)=H$1)*('2-1 采购订单物料明细表报表导出'!$D:$D=$A103),'2-1 采购订单物料明细表报表导出'!$H:$H,0))</f>
        <v>0</v>
      </c>
      <c r="I103" cm="1">
        <f t="array" ref="I103">SUM(IF((LEFT('2-1 采购订单物料明细表报表导出'!$K:$K,7)=I$1)*('2-1 采购订单物料明细表报表导出'!$D:$D=$A103),'2-1 采购订单物料明细表报表导出'!$H:$H,0))</f>
        <v>0</v>
      </c>
      <c r="J103" cm="1">
        <f t="array" ref="J103">SUM(IF((LEFT('2-1 采购订单物料明细表报表导出'!$K:$K,7)=J$1)*('2-1 采购订单物料明细表报表导出'!$D:$D=$A103),'2-1 采购订单物料明细表报表导出'!$H:$H,0))</f>
        <v>0</v>
      </c>
      <c r="K103" cm="1">
        <f t="array" ref="K103">SUM(IF((LEFT('2-1 采购订单物料明细表报表导出'!$K:$K,7)=K$1)*('2-1 采购订单物料明细表报表导出'!$D:$D=$A103),'2-1 采购订单物料明细表报表导出'!$H:$H,0))</f>
        <v>0</v>
      </c>
      <c r="L103" cm="1">
        <f t="array" ref="L103">SUM(IF((LEFT('2-1 采购订单物料明细表报表导出'!$K:$K,7)=L$1)*('2-1 采购订单物料明细表报表导出'!$D:$D=$A103),'2-1 采购订单物料明细表报表导出'!$H:$H,0))</f>
        <v>0</v>
      </c>
      <c r="M103" cm="1">
        <f t="array" ref="M103">SUM(IF((LEFT('2-1 采购订单物料明细表报表导出'!$K:$K,7)=M$1)*('2-1 采购订单物料明细表报表导出'!$D:$D=$A103),'2-1 采购订单物料明细表报表导出'!$H:$H,0))</f>
        <v>0</v>
      </c>
      <c r="N103" cm="1">
        <f t="array" ref="N103">SUM(IF((LEFT('2-1 采购订单物料明细表报表导出'!$K:$K,7)=N$1)*('2-1 采购订单物料明细表报表导出'!$D:$D=$A103),'2-1 采购订单物料明细表报表导出'!$H:$H,0))</f>
        <v>0</v>
      </c>
      <c r="O103" cm="1">
        <f t="array" ref="O103">SUM(IF((LEFT('2-1 采购订单物料明细表报表导出'!$K:$K,7)=O$1)*('2-1 采购订单物料明细表报表导出'!$D:$D=$A103),'2-1 采购订单物料明细表报表导出'!$H:$H,0))</f>
        <v>0</v>
      </c>
    </row>
    <row r="104" ht="33" spans="1:15">
      <c r="A104" s="17" t="s">
        <v>3534</v>
      </c>
      <c r="B104" s="32" t="s">
        <v>2057</v>
      </c>
      <c r="C104" s="33" t="s">
        <v>2058</v>
      </c>
      <c r="D104" cm="1">
        <f t="array" ref="D104">SUM(IF((LEFT('2-1 采购订单物料明细表报表导出'!$K:$K,7)=D$1)*('2-1 采购订单物料明细表报表导出'!$D:$D=$A104),'2-1 采购订单物料明细表报表导出'!$H:$H,0))</f>
        <v>0</v>
      </c>
      <c r="E104" cm="1">
        <f t="array" ref="E104">SUM(IF((LEFT('2-1 采购订单物料明细表报表导出'!$K:$K,7)=E$1)*('2-1 采购订单物料明细表报表导出'!$D:$D=$A104),'2-1 采购订单物料明细表报表导出'!$H:$H,0))</f>
        <v>0</v>
      </c>
      <c r="F104" cm="1">
        <f t="array" ref="F104">SUM(IF((LEFT('2-1 采购订单物料明细表报表导出'!$K:$K,7)=F$1)*('2-1 采购订单物料明细表报表导出'!$D:$D=$A104),'2-1 采购订单物料明细表报表导出'!$H:$H,0))</f>
        <v>0</v>
      </c>
      <c r="G104" cm="1">
        <f t="array" ref="G104">SUM(IF((LEFT('2-1 采购订单物料明细表报表导出'!$K:$K,7)=G$1)*('2-1 采购订单物料明细表报表导出'!$D:$D=$A104),'2-1 采购订单物料明细表报表导出'!$H:$H,0))</f>
        <v>0</v>
      </c>
      <c r="H104" cm="1">
        <f t="array" ref="H104">SUM(IF((LEFT('2-1 采购订单物料明细表报表导出'!$K:$K,7)=H$1)*('2-1 采购订单物料明细表报表导出'!$D:$D=$A104),'2-1 采购订单物料明细表报表导出'!$H:$H,0))</f>
        <v>0</v>
      </c>
      <c r="I104" cm="1">
        <f t="array" ref="I104">SUM(IF((LEFT('2-1 采购订单物料明细表报表导出'!$K:$K,7)=I$1)*('2-1 采购订单物料明细表报表导出'!$D:$D=$A104),'2-1 采购订单物料明细表报表导出'!$H:$H,0))</f>
        <v>0</v>
      </c>
      <c r="J104" cm="1">
        <f t="array" ref="J104">SUM(IF((LEFT('2-1 采购订单物料明细表报表导出'!$K:$K,7)=J$1)*('2-1 采购订单物料明细表报表导出'!$D:$D=$A104),'2-1 采购订单物料明细表报表导出'!$H:$H,0))</f>
        <v>0</v>
      </c>
      <c r="K104" cm="1">
        <f t="array" ref="K104">SUM(IF((LEFT('2-1 采购订单物料明细表报表导出'!$K:$K,7)=K$1)*('2-1 采购订单物料明细表报表导出'!$D:$D=$A104),'2-1 采购订单物料明细表报表导出'!$H:$H,0))</f>
        <v>0</v>
      </c>
      <c r="L104" cm="1">
        <f t="array" ref="L104">SUM(IF((LEFT('2-1 采购订单物料明细表报表导出'!$K:$K,7)=L$1)*('2-1 采购订单物料明细表报表导出'!$D:$D=$A104),'2-1 采购订单物料明细表报表导出'!$H:$H,0))</f>
        <v>0</v>
      </c>
      <c r="M104" cm="1">
        <f t="array" ref="M104">SUM(IF((LEFT('2-1 采购订单物料明细表报表导出'!$K:$K,7)=M$1)*('2-1 采购订单物料明细表报表导出'!$D:$D=$A104),'2-1 采购订单物料明细表报表导出'!$H:$H,0))</f>
        <v>0</v>
      </c>
      <c r="N104" cm="1">
        <f t="array" ref="N104">SUM(IF((LEFT('2-1 采购订单物料明细表报表导出'!$K:$K,7)=N$1)*('2-1 采购订单物料明细表报表导出'!$D:$D=$A104),'2-1 采购订单物料明细表报表导出'!$H:$H,0))</f>
        <v>0</v>
      </c>
      <c r="O104" cm="1">
        <f t="array" ref="O104">SUM(IF((LEFT('2-1 采购订单物料明细表报表导出'!$K:$K,7)=O$1)*('2-1 采购订单物料明细表报表导出'!$D:$D=$A104),'2-1 采购订单物料明细表报表导出'!$H:$H,0))</f>
        <v>0</v>
      </c>
    </row>
    <row r="105" ht="33" spans="1:15">
      <c r="A105" s="34" t="s">
        <v>3535</v>
      </c>
      <c r="B105" s="32" t="s">
        <v>2057</v>
      </c>
      <c r="C105" s="33" t="s">
        <v>2058</v>
      </c>
      <c r="D105" cm="1">
        <f t="array" ref="D105">SUM(IF((LEFT('2-1 采购订单物料明细表报表导出'!$K:$K,7)=D$1)*('2-1 采购订单物料明细表报表导出'!$D:$D=$A105),'2-1 采购订单物料明细表报表导出'!$H:$H,0))</f>
        <v>0</v>
      </c>
      <c r="E105" cm="1">
        <f t="array" ref="E105">SUM(IF((LEFT('2-1 采购订单物料明细表报表导出'!$K:$K,7)=E$1)*('2-1 采购订单物料明细表报表导出'!$D:$D=$A105),'2-1 采购订单物料明细表报表导出'!$H:$H,0))</f>
        <v>0</v>
      </c>
      <c r="F105" cm="1">
        <f t="array" ref="F105">SUM(IF((LEFT('2-1 采购订单物料明细表报表导出'!$K:$K,7)=F$1)*('2-1 采购订单物料明细表报表导出'!$D:$D=$A105),'2-1 采购订单物料明细表报表导出'!$H:$H,0))</f>
        <v>0</v>
      </c>
      <c r="G105" cm="1">
        <f t="array" ref="G105">SUM(IF((LEFT('2-1 采购订单物料明细表报表导出'!$K:$K,7)=G$1)*('2-1 采购订单物料明细表报表导出'!$D:$D=$A105),'2-1 采购订单物料明细表报表导出'!$H:$H,0))</f>
        <v>0</v>
      </c>
      <c r="H105" cm="1">
        <f t="array" ref="H105">SUM(IF((LEFT('2-1 采购订单物料明细表报表导出'!$K:$K,7)=H$1)*('2-1 采购订单物料明细表报表导出'!$D:$D=$A105),'2-1 采购订单物料明细表报表导出'!$H:$H,0))</f>
        <v>0</v>
      </c>
      <c r="I105" cm="1">
        <f t="array" ref="I105">SUM(IF((LEFT('2-1 采购订单物料明细表报表导出'!$K:$K,7)=I$1)*('2-1 采购订单物料明细表报表导出'!$D:$D=$A105),'2-1 采购订单物料明细表报表导出'!$H:$H,0))</f>
        <v>0</v>
      </c>
      <c r="J105" cm="1">
        <f t="array" ref="J105">SUM(IF((LEFT('2-1 采购订单物料明细表报表导出'!$K:$K,7)=J$1)*('2-1 采购订单物料明细表报表导出'!$D:$D=$A105),'2-1 采购订单物料明细表报表导出'!$H:$H,0))</f>
        <v>0</v>
      </c>
      <c r="K105" cm="1">
        <f t="array" ref="K105">SUM(IF((LEFT('2-1 采购订单物料明细表报表导出'!$K:$K,7)=K$1)*('2-1 采购订单物料明细表报表导出'!$D:$D=$A105),'2-1 采购订单物料明细表报表导出'!$H:$H,0))</f>
        <v>0</v>
      </c>
      <c r="L105" cm="1">
        <f t="array" ref="L105">SUM(IF((LEFT('2-1 采购订单物料明细表报表导出'!$K:$K,7)=L$1)*('2-1 采购订单物料明细表报表导出'!$D:$D=$A105),'2-1 采购订单物料明细表报表导出'!$H:$H,0))</f>
        <v>0</v>
      </c>
      <c r="M105" cm="1">
        <f t="array" ref="M105">SUM(IF((LEFT('2-1 采购订单物料明细表报表导出'!$K:$K,7)=M$1)*('2-1 采购订单物料明细表报表导出'!$D:$D=$A105),'2-1 采购订单物料明细表报表导出'!$H:$H,0))</f>
        <v>0</v>
      </c>
      <c r="N105" cm="1">
        <f t="array" ref="N105">SUM(IF((LEFT('2-1 采购订单物料明细表报表导出'!$K:$K,7)=N$1)*('2-1 采购订单物料明细表报表导出'!$D:$D=$A105),'2-1 采购订单物料明细表报表导出'!$H:$H,0))</f>
        <v>0</v>
      </c>
      <c r="O105" cm="1">
        <f t="array" ref="O105">SUM(IF((LEFT('2-1 采购订单物料明细表报表导出'!$K:$K,7)=O$1)*('2-1 采购订单物料明细表报表导出'!$D:$D=$A105),'2-1 采购订单物料明细表报表导出'!$H:$H,0))</f>
        <v>0</v>
      </c>
    </row>
    <row r="106" ht="33" spans="1:15">
      <c r="A106" s="17" t="s">
        <v>3536</v>
      </c>
      <c r="B106" s="32" t="s">
        <v>2057</v>
      </c>
      <c r="C106" s="33" t="s">
        <v>2058</v>
      </c>
      <c r="D106" cm="1">
        <f t="array" ref="D106">SUM(IF((LEFT('2-1 采购订单物料明细表报表导出'!$K:$K,7)=D$1)*('2-1 采购订单物料明细表报表导出'!$D:$D=$A106),'2-1 采购订单物料明细表报表导出'!$H:$H,0))</f>
        <v>0</v>
      </c>
      <c r="E106" cm="1">
        <f t="array" ref="E106">SUM(IF((LEFT('2-1 采购订单物料明细表报表导出'!$K:$K,7)=E$1)*('2-1 采购订单物料明细表报表导出'!$D:$D=$A106),'2-1 采购订单物料明细表报表导出'!$H:$H,0))</f>
        <v>0</v>
      </c>
      <c r="F106" cm="1">
        <f t="array" ref="F106">SUM(IF((LEFT('2-1 采购订单物料明细表报表导出'!$K:$K,7)=F$1)*('2-1 采购订单物料明细表报表导出'!$D:$D=$A106),'2-1 采购订单物料明细表报表导出'!$H:$H,0))</f>
        <v>0</v>
      </c>
      <c r="G106" cm="1">
        <f t="array" ref="G106">SUM(IF((LEFT('2-1 采购订单物料明细表报表导出'!$K:$K,7)=G$1)*('2-1 采购订单物料明细表报表导出'!$D:$D=$A106),'2-1 采购订单物料明细表报表导出'!$H:$H,0))</f>
        <v>0</v>
      </c>
      <c r="H106" cm="1">
        <f t="array" ref="H106">SUM(IF((LEFT('2-1 采购订单物料明细表报表导出'!$K:$K,7)=H$1)*('2-1 采购订单物料明细表报表导出'!$D:$D=$A106),'2-1 采购订单物料明细表报表导出'!$H:$H,0))</f>
        <v>0</v>
      </c>
      <c r="I106" cm="1">
        <f t="array" ref="I106">SUM(IF((LEFT('2-1 采购订单物料明细表报表导出'!$K:$K,7)=I$1)*('2-1 采购订单物料明细表报表导出'!$D:$D=$A106),'2-1 采购订单物料明细表报表导出'!$H:$H,0))</f>
        <v>0</v>
      </c>
      <c r="J106" cm="1">
        <f t="array" ref="J106">SUM(IF((LEFT('2-1 采购订单物料明细表报表导出'!$K:$K,7)=J$1)*('2-1 采购订单物料明细表报表导出'!$D:$D=$A106),'2-1 采购订单物料明细表报表导出'!$H:$H,0))</f>
        <v>0</v>
      </c>
      <c r="K106" cm="1">
        <f t="array" ref="K106">SUM(IF((LEFT('2-1 采购订单物料明细表报表导出'!$K:$K,7)=K$1)*('2-1 采购订单物料明细表报表导出'!$D:$D=$A106),'2-1 采购订单物料明细表报表导出'!$H:$H,0))</f>
        <v>0</v>
      </c>
      <c r="L106" cm="1">
        <f t="array" ref="L106">SUM(IF((LEFT('2-1 采购订单物料明细表报表导出'!$K:$K,7)=L$1)*('2-1 采购订单物料明细表报表导出'!$D:$D=$A106),'2-1 采购订单物料明细表报表导出'!$H:$H,0))</f>
        <v>0</v>
      </c>
      <c r="M106" cm="1">
        <f t="array" ref="M106">SUM(IF((LEFT('2-1 采购订单物料明细表报表导出'!$K:$K,7)=M$1)*('2-1 采购订单物料明细表报表导出'!$D:$D=$A106),'2-1 采购订单物料明细表报表导出'!$H:$H,0))</f>
        <v>0</v>
      </c>
      <c r="N106" cm="1">
        <f t="array" ref="N106">SUM(IF((LEFT('2-1 采购订单物料明细表报表导出'!$K:$K,7)=N$1)*('2-1 采购订单物料明细表报表导出'!$D:$D=$A106),'2-1 采购订单物料明细表报表导出'!$H:$H,0))</f>
        <v>0</v>
      </c>
      <c r="O106" cm="1">
        <f t="array" ref="O106">SUM(IF((LEFT('2-1 采购订单物料明细表报表导出'!$K:$K,7)=O$1)*('2-1 采购订单物料明细表报表导出'!$D:$D=$A106),'2-1 采购订单物料明细表报表导出'!$H:$H,0))</f>
        <v>0</v>
      </c>
    </row>
    <row r="107" ht="33" spans="1:15">
      <c r="A107" s="17" t="s">
        <v>3537</v>
      </c>
      <c r="B107" s="32" t="s">
        <v>2057</v>
      </c>
      <c r="C107" s="33" t="s">
        <v>2058</v>
      </c>
      <c r="D107" cm="1">
        <f t="array" ref="D107">SUM(IF((LEFT('2-1 采购订单物料明细表报表导出'!$K:$K,7)=D$1)*('2-1 采购订单物料明细表报表导出'!$D:$D=$A107),'2-1 采购订单物料明细表报表导出'!$H:$H,0))</f>
        <v>0</v>
      </c>
      <c r="E107" cm="1">
        <f t="array" ref="E107">SUM(IF((LEFT('2-1 采购订单物料明细表报表导出'!$K:$K,7)=E$1)*('2-1 采购订单物料明细表报表导出'!$D:$D=$A107),'2-1 采购订单物料明细表报表导出'!$H:$H,0))</f>
        <v>0</v>
      </c>
      <c r="F107" cm="1">
        <f t="array" ref="F107">SUM(IF((LEFT('2-1 采购订单物料明细表报表导出'!$K:$K,7)=F$1)*('2-1 采购订单物料明细表报表导出'!$D:$D=$A107),'2-1 采购订单物料明细表报表导出'!$H:$H,0))</f>
        <v>0</v>
      </c>
      <c r="G107" cm="1">
        <f t="array" ref="G107">SUM(IF((LEFT('2-1 采购订单物料明细表报表导出'!$K:$K,7)=G$1)*('2-1 采购订单物料明细表报表导出'!$D:$D=$A107),'2-1 采购订单物料明细表报表导出'!$H:$H,0))</f>
        <v>0</v>
      </c>
      <c r="H107" cm="1">
        <f t="array" ref="H107">SUM(IF((LEFT('2-1 采购订单物料明细表报表导出'!$K:$K,7)=H$1)*('2-1 采购订单物料明细表报表导出'!$D:$D=$A107),'2-1 采购订单物料明细表报表导出'!$H:$H,0))</f>
        <v>0</v>
      </c>
      <c r="I107" cm="1">
        <f t="array" ref="I107">SUM(IF((LEFT('2-1 采购订单物料明细表报表导出'!$K:$K,7)=I$1)*('2-1 采购订单物料明细表报表导出'!$D:$D=$A107),'2-1 采购订单物料明细表报表导出'!$H:$H,0))</f>
        <v>0</v>
      </c>
      <c r="J107" cm="1">
        <f t="array" ref="J107">SUM(IF((LEFT('2-1 采购订单物料明细表报表导出'!$K:$K,7)=J$1)*('2-1 采购订单物料明细表报表导出'!$D:$D=$A107),'2-1 采购订单物料明细表报表导出'!$H:$H,0))</f>
        <v>0</v>
      </c>
      <c r="K107" cm="1">
        <f t="array" ref="K107">SUM(IF((LEFT('2-1 采购订单物料明细表报表导出'!$K:$K,7)=K$1)*('2-1 采购订单物料明细表报表导出'!$D:$D=$A107),'2-1 采购订单物料明细表报表导出'!$H:$H,0))</f>
        <v>0</v>
      </c>
      <c r="L107" cm="1">
        <f t="array" ref="L107">SUM(IF((LEFT('2-1 采购订单物料明细表报表导出'!$K:$K,7)=L$1)*('2-1 采购订单物料明细表报表导出'!$D:$D=$A107),'2-1 采购订单物料明细表报表导出'!$H:$H,0))</f>
        <v>0</v>
      </c>
      <c r="M107" cm="1">
        <f t="array" ref="M107">SUM(IF((LEFT('2-1 采购订单物料明细表报表导出'!$K:$K,7)=M$1)*('2-1 采购订单物料明细表报表导出'!$D:$D=$A107),'2-1 采购订单物料明细表报表导出'!$H:$H,0))</f>
        <v>0</v>
      </c>
      <c r="N107" cm="1">
        <f t="array" ref="N107">SUM(IF((LEFT('2-1 采购订单物料明细表报表导出'!$K:$K,7)=N$1)*('2-1 采购订单物料明细表报表导出'!$D:$D=$A107),'2-1 采购订单物料明细表报表导出'!$H:$H,0))</f>
        <v>0</v>
      </c>
      <c r="O107" cm="1">
        <f t="array" ref="O107">SUM(IF((LEFT('2-1 采购订单物料明细表报表导出'!$K:$K,7)=O$1)*('2-1 采购订单物料明细表报表导出'!$D:$D=$A107),'2-1 采购订单物料明细表报表导出'!$H:$H,0))</f>
        <v>0</v>
      </c>
    </row>
    <row r="108" ht="33" spans="1:15">
      <c r="A108" s="34" t="s">
        <v>3538</v>
      </c>
      <c r="B108" s="32" t="s">
        <v>2057</v>
      </c>
      <c r="C108" s="33" t="s">
        <v>2058</v>
      </c>
      <c r="D108" cm="1">
        <f t="array" ref="D108">SUM(IF((LEFT('2-1 采购订单物料明细表报表导出'!$K:$K,7)=D$1)*('2-1 采购订单物料明细表报表导出'!$D:$D=$A108),'2-1 采购订单物料明细表报表导出'!$H:$H,0))</f>
        <v>0</v>
      </c>
      <c r="E108" cm="1">
        <f t="array" ref="E108">SUM(IF((LEFT('2-1 采购订单物料明细表报表导出'!$K:$K,7)=E$1)*('2-1 采购订单物料明细表报表导出'!$D:$D=$A108),'2-1 采购订单物料明细表报表导出'!$H:$H,0))</f>
        <v>0</v>
      </c>
      <c r="F108" cm="1">
        <f t="array" ref="F108">SUM(IF((LEFT('2-1 采购订单物料明细表报表导出'!$K:$K,7)=F$1)*('2-1 采购订单物料明细表报表导出'!$D:$D=$A108),'2-1 采购订单物料明细表报表导出'!$H:$H,0))</f>
        <v>0</v>
      </c>
      <c r="G108" cm="1">
        <f t="array" ref="G108">SUM(IF((LEFT('2-1 采购订单物料明细表报表导出'!$K:$K,7)=G$1)*('2-1 采购订单物料明细表报表导出'!$D:$D=$A108),'2-1 采购订单物料明细表报表导出'!$H:$H,0))</f>
        <v>0</v>
      </c>
      <c r="H108" cm="1">
        <f t="array" ref="H108">SUM(IF((LEFT('2-1 采购订单物料明细表报表导出'!$K:$K,7)=H$1)*('2-1 采购订单物料明细表报表导出'!$D:$D=$A108),'2-1 采购订单物料明细表报表导出'!$H:$H,0))</f>
        <v>0</v>
      </c>
      <c r="I108" cm="1">
        <f t="array" ref="I108">SUM(IF((LEFT('2-1 采购订单物料明细表报表导出'!$K:$K,7)=I$1)*('2-1 采购订单物料明细表报表导出'!$D:$D=$A108),'2-1 采购订单物料明细表报表导出'!$H:$H,0))</f>
        <v>0</v>
      </c>
      <c r="J108" cm="1">
        <f t="array" ref="J108">SUM(IF((LEFT('2-1 采购订单物料明细表报表导出'!$K:$K,7)=J$1)*('2-1 采购订单物料明细表报表导出'!$D:$D=$A108),'2-1 采购订单物料明细表报表导出'!$H:$H,0))</f>
        <v>0</v>
      </c>
      <c r="K108" cm="1">
        <f t="array" ref="K108">SUM(IF((LEFT('2-1 采购订单物料明细表报表导出'!$K:$K,7)=K$1)*('2-1 采购订单物料明细表报表导出'!$D:$D=$A108),'2-1 采购订单物料明细表报表导出'!$H:$H,0))</f>
        <v>0</v>
      </c>
      <c r="L108" cm="1">
        <f t="array" ref="L108">SUM(IF((LEFT('2-1 采购订单物料明细表报表导出'!$K:$K,7)=L$1)*('2-1 采购订单物料明细表报表导出'!$D:$D=$A108),'2-1 采购订单物料明细表报表导出'!$H:$H,0))</f>
        <v>0</v>
      </c>
      <c r="M108" cm="1">
        <f t="array" ref="M108">SUM(IF((LEFT('2-1 采购订单物料明细表报表导出'!$K:$K,7)=M$1)*('2-1 采购订单物料明细表报表导出'!$D:$D=$A108),'2-1 采购订单物料明细表报表导出'!$H:$H,0))</f>
        <v>0</v>
      </c>
      <c r="N108" cm="1">
        <f t="array" ref="N108">SUM(IF((LEFT('2-1 采购订单物料明细表报表导出'!$K:$K,7)=N$1)*('2-1 采购订单物料明细表报表导出'!$D:$D=$A108),'2-1 采购订单物料明细表报表导出'!$H:$H,0))</f>
        <v>0</v>
      </c>
      <c r="O108" cm="1">
        <f t="array" ref="O108">SUM(IF((LEFT('2-1 采购订单物料明细表报表导出'!$K:$K,7)=O$1)*('2-1 采购订单物料明细表报表导出'!$D:$D=$A108),'2-1 采购订单物料明细表报表导出'!$H:$H,0))</f>
        <v>0</v>
      </c>
    </row>
    <row r="109" ht="33" spans="1:15">
      <c r="A109" s="17" t="s">
        <v>3539</v>
      </c>
      <c r="B109" s="32" t="s">
        <v>2057</v>
      </c>
      <c r="C109" s="33" t="s">
        <v>2058</v>
      </c>
      <c r="D109" cm="1">
        <f t="array" ref="D109">SUM(IF((LEFT('2-1 采购订单物料明细表报表导出'!$K:$K,7)=D$1)*('2-1 采购订单物料明细表报表导出'!$D:$D=$A109),'2-1 采购订单物料明细表报表导出'!$H:$H,0))</f>
        <v>0</v>
      </c>
      <c r="E109" cm="1">
        <f t="array" ref="E109">SUM(IF((LEFT('2-1 采购订单物料明细表报表导出'!$K:$K,7)=E$1)*('2-1 采购订单物料明细表报表导出'!$D:$D=$A109),'2-1 采购订单物料明细表报表导出'!$H:$H,0))</f>
        <v>0</v>
      </c>
      <c r="F109" cm="1">
        <f t="array" ref="F109">SUM(IF((LEFT('2-1 采购订单物料明细表报表导出'!$K:$K,7)=F$1)*('2-1 采购订单物料明细表报表导出'!$D:$D=$A109),'2-1 采购订单物料明细表报表导出'!$H:$H,0))</f>
        <v>0</v>
      </c>
      <c r="G109" cm="1">
        <f t="array" ref="G109">SUM(IF((LEFT('2-1 采购订单物料明细表报表导出'!$K:$K,7)=G$1)*('2-1 采购订单物料明细表报表导出'!$D:$D=$A109),'2-1 采购订单物料明细表报表导出'!$H:$H,0))</f>
        <v>0</v>
      </c>
      <c r="H109" cm="1">
        <f t="array" ref="H109">SUM(IF((LEFT('2-1 采购订单物料明细表报表导出'!$K:$K,7)=H$1)*('2-1 采购订单物料明细表报表导出'!$D:$D=$A109),'2-1 采购订单物料明细表报表导出'!$H:$H,0))</f>
        <v>0</v>
      </c>
      <c r="I109" cm="1">
        <f t="array" ref="I109">SUM(IF((LEFT('2-1 采购订单物料明细表报表导出'!$K:$K,7)=I$1)*('2-1 采购订单物料明细表报表导出'!$D:$D=$A109),'2-1 采购订单物料明细表报表导出'!$H:$H,0))</f>
        <v>0</v>
      </c>
      <c r="J109" cm="1">
        <f t="array" ref="J109">SUM(IF((LEFT('2-1 采购订单物料明细表报表导出'!$K:$K,7)=J$1)*('2-1 采购订单物料明细表报表导出'!$D:$D=$A109),'2-1 采购订单物料明细表报表导出'!$H:$H,0))</f>
        <v>0</v>
      </c>
      <c r="K109" cm="1">
        <f t="array" ref="K109">SUM(IF((LEFT('2-1 采购订单物料明细表报表导出'!$K:$K,7)=K$1)*('2-1 采购订单物料明细表报表导出'!$D:$D=$A109),'2-1 采购订单物料明细表报表导出'!$H:$H,0))</f>
        <v>0</v>
      </c>
      <c r="L109" cm="1">
        <f t="array" ref="L109">SUM(IF((LEFT('2-1 采购订单物料明细表报表导出'!$K:$K,7)=L$1)*('2-1 采购订单物料明细表报表导出'!$D:$D=$A109),'2-1 采购订单物料明细表报表导出'!$H:$H,0))</f>
        <v>0</v>
      </c>
      <c r="M109" cm="1">
        <f t="array" ref="M109">SUM(IF((LEFT('2-1 采购订单物料明细表报表导出'!$K:$K,7)=M$1)*('2-1 采购订单物料明细表报表导出'!$D:$D=$A109),'2-1 采购订单物料明细表报表导出'!$H:$H,0))</f>
        <v>0</v>
      </c>
      <c r="N109" cm="1">
        <f t="array" ref="N109">SUM(IF((LEFT('2-1 采购订单物料明细表报表导出'!$K:$K,7)=N$1)*('2-1 采购订单物料明细表报表导出'!$D:$D=$A109),'2-1 采购订单物料明细表报表导出'!$H:$H,0))</f>
        <v>0</v>
      </c>
      <c r="O109" cm="1">
        <f t="array" ref="O109">SUM(IF((LEFT('2-1 采购订单物料明细表报表导出'!$K:$K,7)=O$1)*('2-1 采购订单物料明细表报表导出'!$D:$D=$A109),'2-1 采购订单物料明细表报表导出'!$H:$H,0))</f>
        <v>0</v>
      </c>
    </row>
    <row r="110" ht="33" spans="1:15">
      <c r="A110" s="17" t="s">
        <v>3540</v>
      </c>
      <c r="B110" s="32" t="s">
        <v>2057</v>
      </c>
      <c r="C110" s="33" t="s">
        <v>2058</v>
      </c>
      <c r="D110" cm="1">
        <f t="array" ref="D110">SUM(IF((LEFT('2-1 采购订单物料明细表报表导出'!$K:$K,7)=D$1)*('2-1 采购订单物料明细表报表导出'!$D:$D=$A110),'2-1 采购订单物料明细表报表导出'!$H:$H,0))</f>
        <v>0</v>
      </c>
      <c r="E110" cm="1">
        <f t="array" ref="E110">SUM(IF((LEFT('2-1 采购订单物料明细表报表导出'!$K:$K,7)=E$1)*('2-1 采购订单物料明细表报表导出'!$D:$D=$A110),'2-1 采购订单物料明细表报表导出'!$H:$H,0))</f>
        <v>0</v>
      </c>
      <c r="F110" cm="1">
        <f t="array" ref="F110">SUM(IF((LEFT('2-1 采购订单物料明细表报表导出'!$K:$K,7)=F$1)*('2-1 采购订单物料明细表报表导出'!$D:$D=$A110),'2-1 采购订单物料明细表报表导出'!$H:$H,0))</f>
        <v>0</v>
      </c>
      <c r="G110" cm="1">
        <f t="array" ref="G110">SUM(IF((LEFT('2-1 采购订单物料明细表报表导出'!$K:$K,7)=G$1)*('2-1 采购订单物料明细表报表导出'!$D:$D=$A110),'2-1 采购订单物料明细表报表导出'!$H:$H,0))</f>
        <v>0</v>
      </c>
      <c r="H110" cm="1">
        <f t="array" ref="H110">SUM(IF((LEFT('2-1 采购订单物料明细表报表导出'!$K:$K,7)=H$1)*('2-1 采购订单物料明细表报表导出'!$D:$D=$A110),'2-1 采购订单物料明细表报表导出'!$H:$H,0))</f>
        <v>0</v>
      </c>
      <c r="I110" cm="1">
        <f t="array" ref="I110">SUM(IF((LEFT('2-1 采购订单物料明细表报表导出'!$K:$K,7)=I$1)*('2-1 采购订单物料明细表报表导出'!$D:$D=$A110),'2-1 采购订单物料明细表报表导出'!$H:$H,0))</f>
        <v>0</v>
      </c>
      <c r="J110" cm="1">
        <f t="array" ref="J110">SUM(IF((LEFT('2-1 采购订单物料明细表报表导出'!$K:$K,7)=J$1)*('2-1 采购订单物料明细表报表导出'!$D:$D=$A110),'2-1 采购订单物料明细表报表导出'!$H:$H,0))</f>
        <v>0</v>
      </c>
      <c r="K110" cm="1">
        <f t="array" ref="K110">SUM(IF((LEFT('2-1 采购订单物料明细表报表导出'!$K:$K,7)=K$1)*('2-1 采购订单物料明细表报表导出'!$D:$D=$A110),'2-1 采购订单物料明细表报表导出'!$H:$H,0))</f>
        <v>0</v>
      </c>
      <c r="L110" cm="1">
        <f t="array" ref="L110">SUM(IF((LEFT('2-1 采购订单物料明细表报表导出'!$K:$K,7)=L$1)*('2-1 采购订单物料明细表报表导出'!$D:$D=$A110),'2-1 采购订单物料明细表报表导出'!$H:$H,0))</f>
        <v>0</v>
      </c>
      <c r="M110" cm="1">
        <f t="array" ref="M110">SUM(IF((LEFT('2-1 采购订单物料明细表报表导出'!$K:$K,7)=M$1)*('2-1 采购订单物料明细表报表导出'!$D:$D=$A110),'2-1 采购订单物料明细表报表导出'!$H:$H,0))</f>
        <v>0</v>
      </c>
      <c r="N110" cm="1">
        <f t="array" ref="N110">SUM(IF((LEFT('2-1 采购订单物料明细表报表导出'!$K:$K,7)=N$1)*('2-1 采购订单物料明细表报表导出'!$D:$D=$A110),'2-1 采购订单物料明细表报表导出'!$H:$H,0))</f>
        <v>0</v>
      </c>
      <c r="O110" cm="1">
        <f t="array" ref="O110">SUM(IF((LEFT('2-1 采购订单物料明细表报表导出'!$K:$K,7)=O$1)*('2-1 采购订单物料明细表报表导出'!$D:$D=$A110),'2-1 采购订单物料明细表报表导出'!$H:$H,0))</f>
        <v>0</v>
      </c>
    </row>
    <row r="111" ht="33" spans="1:15">
      <c r="A111" s="17" t="s">
        <v>3541</v>
      </c>
      <c r="B111" s="32" t="s">
        <v>2057</v>
      </c>
      <c r="C111" s="33" t="s">
        <v>2058</v>
      </c>
      <c r="D111" cm="1">
        <f t="array" ref="D111">SUM(IF((LEFT('2-1 采购订单物料明细表报表导出'!$K:$K,7)=D$1)*('2-1 采购订单物料明细表报表导出'!$D:$D=$A111),'2-1 采购订单物料明细表报表导出'!$H:$H,0))</f>
        <v>0</v>
      </c>
      <c r="E111" cm="1">
        <f t="array" ref="E111">SUM(IF((LEFT('2-1 采购订单物料明细表报表导出'!$K:$K,7)=E$1)*('2-1 采购订单物料明细表报表导出'!$D:$D=$A111),'2-1 采购订单物料明细表报表导出'!$H:$H,0))</f>
        <v>0</v>
      </c>
      <c r="F111" cm="1">
        <f t="array" ref="F111">SUM(IF((LEFT('2-1 采购订单物料明细表报表导出'!$K:$K,7)=F$1)*('2-1 采购订单物料明细表报表导出'!$D:$D=$A111),'2-1 采购订单物料明细表报表导出'!$H:$H,0))</f>
        <v>0</v>
      </c>
      <c r="G111" cm="1">
        <f t="array" ref="G111">SUM(IF((LEFT('2-1 采购订单物料明细表报表导出'!$K:$K,7)=G$1)*('2-1 采购订单物料明细表报表导出'!$D:$D=$A111),'2-1 采购订单物料明细表报表导出'!$H:$H,0))</f>
        <v>0</v>
      </c>
      <c r="H111" cm="1">
        <f t="array" ref="H111">SUM(IF((LEFT('2-1 采购订单物料明细表报表导出'!$K:$K,7)=H$1)*('2-1 采购订单物料明细表报表导出'!$D:$D=$A111),'2-1 采购订单物料明细表报表导出'!$H:$H,0))</f>
        <v>0</v>
      </c>
      <c r="I111" cm="1">
        <f t="array" ref="I111">SUM(IF((LEFT('2-1 采购订单物料明细表报表导出'!$K:$K,7)=I$1)*('2-1 采购订单物料明细表报表导出'!$D:$D=$A111),'2-1 采购订单物料明细表报表导出'!$H:$H,0))</f>
        <v>0</v>
      </c>
      <c r="J111" cm="1">
        <f t="array" ref="J111">SUM(IF((LEFT('2-1 采购订单物料明细表报表导出'!$K:$K,7)=J$1)*('2-1 采购订单物料明细表报表导出'!$D:$D=$A111),'2-1 采购订单物料明细表报表导出'!$H:$H,0))</f>
        <v>0</v>
      </c>
      <c r="K111" cm="1">
        <f t="array" ref="K111">SUM(IF((LEFT('2-1 采购订单物料明细表报表导出'!$K:$K,7)=K$1)*('2-1 采购订单物料明细表报表导出'!$D:$D=$A111),'2-1 采购订单物料明细表报表导出'!$H:$H,0))</f>
        <v>0</v>
      </c>
      <c r="L111" cm="1">
        <f t="array" ref="L111">SUM(IF((LEFT('2-1 采购订单物料明细表报表导出'!$K:$K,7)=L$1)*('2-1 采购订单物料明细表报表导出'!$D:$D=$A111),'2-1 采购订单物料明细表报表导出'!$H:$H,0))</f>
        <v>0</v>
      </c>
      <c r="M111" cm="1">
        <f t="array" ref="M111">SUM(IF((LEFT('2-1 采购订单物料明细表报表导出'!$K:$K,7)=M$1)*('2-1 采购订单物料明细表报表导出'!$D:$D=$A111),'2-1 采购订单物料明细表报表导出'!$H:$H,0))</f>
        <v>0</v>
      </c>
      <c r="N111" cm="1">
        <f t="array" ref="N111">SUM(IF((LEFT('2-1 采购订单物料明细表报表导出'!$K:$K,7)=N$1)*('2-1 采购订单物料明细表报表导出'!$D:$D=$A111),'2-1 采购订单物料明细表报表导出'!$H:$H,0))</f>
        <v>0</v>
      </c>
      <c r="O111" cm="1">
        <f t="array" ref="O111">SUM(IF((LEFT('2-1 采购订单物料明细表报表导出'!$K:$K,7)=O$1)*('2-1 采购订单物料明细表报表导出'!$D:$D=$A111),'2-1 采购订单物料明细表报表导出'!$H:$H,0))</f>
        <v>0</v>
      </c>
    </row>
    <row r="112" ht="16.5" spans="1:15">
      <c r="A112" s="17" t="s">
        <v>3542</v>
      </c>
      <c r="B112" s="32" t="s">
        <v>2080</v>
      </c>
      <c r="C112" s="33" t="s">
        <v>2081</v>
      </c>
      <c r="D112" cm="1">
        <f t="array" ref="D112">SUM(IF((LEFT('2-1 采购订单物料明细表报表导出'!$K:$K,7)=D$1)*('2-1 采购订单物料明细表报表导出'!$D:$D=$A112),'2-1 采购订单物料明细表报表导出'!$H:$H,0))</f>
        <v>0</v>
      </c>
      <c r="E112" cm="1">
        <f t="array" ref="E112">SUM(IF((LEFT('2-1 采购订单物料明细表报表导出'!$K:$K,7)=E$1)*('2-1 采购订单物料明细表报表导出'!$D:$D=$A112),'2-1 采购订单物料明细表报表导出'!$H:$H,0))</f>
        <v>0</v>
      </c>
      <c r="F112" cm="1">
        <f t="array" ref="F112">SUM(IF((LEFT('2-1 采购订单物料明细表报表导出'!$K:$K,7)=F$1)*('2-1 采购订单物料明细表报表导出'!$D:$D=$A112),'2-1 采购订单物料明细表报表导出'!$H:$H,0))</f>
        <v>0</v>
      </c>
      <c r="G112" cm="1">
        <f t="array" ref="G112">SUM(IF((LEFT('2-1 采购订单物料明细表报表导出'!$K:$K,7)=G$1)*('2-1 采购订单物料明细表报表导出'!$D:$D=$A112),'2-1 采购订单物料明细表报表导出'!$H:$H,0))</f>
        <v>0</v>
      </c>
      <c r="H112" cm="1">
        <f t="array" ref="H112">SUM(IF((LEFT('2-1 采购订单物料明细表报表导出'!$K:$K,7)=H$1)*('2-1 采购订单物料明细表报表导出'!$D:$D=$A112),'2-1 采购订单物料明细表报表导出'!$H:$H,0))</f>
        <v>0</v>
      </c>
      <c r="I112" cm="1">
        <f t="array" ref="I112">SUM(IF((LEFT('2-1 采购订单物料明细表报表导出'!$K:$K,7)=I$1)*('2-1 采购订单物料明细表报表导出'!$D:$D=$A112),'2-1 采购订单物料明细表报表导出'!$H:$H,0))</f>
        <v>0</v>
      </c>
      <c r="J112" cm="1">
        <f t="array" ref="J112">SUM(IF((LEFT('2-1 采购订单物料明细表报表导出'!$K:$K,7)=J$1)*('2-1 采购订单物料明细表报表导出'!$D:$D=$A112),'2-1 采购订单物料明细表报表导出'!$H:$H,0))</f>
        <v>0</v>
      </c>
      <c r="K112" cm="1">
        <f t="array" ref="K112">SUM(IF((LEFT('2-1 采购订单物料明细表报表导出'!$K:$K,7)=K$1)*('2-1 采购订单物料明细表报表导出'!$D:$D=$A112),'2-1 采购订单物料明细表报表导出'!$H:$H,0))</f>
        <v>0</v>
      </c>
      <c r="L112" cm="1">
        <f t="array" ref="L112">SUM(IF((LEFT('2-1 采购订单物料明细表报表导出'!$K:$K,7)=L$1)*('2-1 采购订单物料明细表报表导出'!$D:$D=$A112),'2-1 采购订单物料明细表报表导出'!$H:$H,0))</f>
        <v>0</v>
      </c>
      <c r="M112" cm="1">
        <f t="array" ref="M112">SUM(IF((LEFT('2-1 采购订单物料明细表报表导出'!$K:$K,7)=M$1)*('2-1 采购订单物料明细表报表导出'!$D:$D=$A112),'2-1 采购订单物料明细表报表导出'!$H:$H,0))</f>
        <v>0</v>
      </c>
      <c r="N112" cm="1">
        <f t="array" ref="N112">SUM(IF((LEFT('2-1 采购订单物料明细表报表导出'!$K:$K,7)=N$1)*('2-1 采购订单物料明细表报表导出'!$D:$D=$A112),'2-1 采购订单物料明细表报表导出'!$H:$H,0))</f>
        <v>0</v>
      </c>
      <c r="O112" cm="1">
        <f t="array" ref="O112">SUM(IF((LEFT('2-1 采购订单物料明细表报表导出'!$K:$K,7)=O$1)*('2-1 采购订单物料明细表报表导出'!$D:$D=$A112),'2-1 采购订单物料明细表报表导出'!$H:$H,0))</f>
        <v>0</v>
      </c>
    </row>
    <row r="113" ht="16.5" spans="1:15">
      <c r="A113" s="17" t="s">
        <v>3543</v>
      </c>
      <c r="B113" s="32" t="s">
        <v>2080</v>
      </c>
      <c r="C113" s="33" t="s">
        <v>2081</v>
      </c>
      <c r="D113" cm="1">
        <f t="array" ref="D113">SUM(IF((LEFT('2-1 采购订单物料明细表报表导出'!$K:$K,7)=D$1)*('2-1 采购订单物料明细表报表导出'!$D:$D=$A113),'2-1 采购订单物料明细表报表导出'!$H:$H,0))</f>
        <v>0</v>
      </c>
      <c r="E113" cm="1">
        <f t="array" ref="E113">SUM(IF((LEFT('2-1 采购订单物料明细表报表导出'!$K:$K,7)=E$1)*('2-1 采购订单物料明细表报表导出'!$D:$D=$A113),'2-1 采购订单物料明细表报表导出'!$H:$H,0))</f>
        <v>0</v>
      </c>
      <c r="F113" cm="1">
        <f t="array" ref="F113">SUM(IF((LEFT('2-1 采购订单物料明细表报表导出'!$K:$K,7)=F$1)*('2-1 采购订单物料明细表报表导出'!$D:$D=$A113),'2-1 采购订单物料明细表报表导出'!$H:$H,0))</f>
        <v>0</v>
      </c>
      <c r="G113" cm="1">
        <f t="array" ref="G113">SUM(IF((LEFT('2-1 采购订单物料明细表报表导出'!$K:$K,7)=G$1)*('2-1 采购订单物料明细表报表导出'!$D:$D=$A113),'2-1 采购订单物料明细表报表导出'!$H:$H,0))</f>
        <v>0</v>
      </c>
      <c r="H113" cm="1">
        <f t="array" ref="H113">SUM(IF((LEFT('2-1 采购订单物料明细表报表导出'!$K:$K,7)=H$1)*('2-1 采购订单物料明细表报表导出'!$D:$D=$A113),'2-1 采购订单物料明细表报表导出'!$H:$H,0))</f>
        <v>0</v>
      </c>
      <c r="I113" cm="1">
        <f t="array" ref="I113">SUM(IF((LEFT('2-1 采购订单物料明细表报表导出'!$K:$K,7)=I$1)*('2-1 采购订单物料明细表报表导出'!$D:$D=$A113),'2-1 采购订单物料明细表报表导出'!$H:$H,0))</f>
        <v>0</v>
      </c>
      <c r="J113" cm="1">
        <f t="array" ref="J113">SUM(IF((LEFT('2-1 采购订单物料明细表报表导出'!$K:$K,7)=J$1)*('2-1 采购订单物料明细表报表导出'!$D:$D=$A113),'2-1 采购订单物料明细表报表导出'!$H:$H,0))</f>
        <v>0</v>
      </c>
      <c r="K113" cm="1">
        <f t="array" ref="K113">SUM(IF((LEFT('2-1 采购订单物料明细表报表导出'!$K:$K,7)=K$1)*('2-1 采购订单物料明细表报表导出'!$D:$D=$A113),'2-1 采购订单物料明细表报表导出'!$H:$H,0))</f>
        <v>0</v>
      </c>
      <c r="L113" cm="1">
        <f t="array" ref="L113">SUM(IF((LEFT('2-1 采购订单物料明细表报表导出'!$K:$K,7)=L$1)*('2-1 采购订单物料明细表报表导出'!$D:$D=$A113),'2-1 采购订单物料明细表报表导出'!$H:$H,0))</f>
        <v>0</v>
      </c>
      <c r="M113" cm="1">
        <f t="array" ref="M113">SUM(IF((LEFT('2-1 采购订单物料明细表报表导出'!$K:$K,7)=M$1)*('2-1 采购订单物料明细表报表导出'!$D:$D=$A113),'2-1 采购订单物料明细表报表导出'!$H:$H,0))</f>
        <v>0</v>
      </c>
      <c r="N113" cm="1">
        <f t="array" ref="N113">SUM(IF((LEFT('2-1 采购订单物料明细表报表导出'!$K:$K,7)=N$1)*('2-1 采购订单物料明细表报表导出'!$D:$D=$A113),'2-1 采购订单物料明细表报表导出'!$H:$H,0))</f>
        <v>0</v>
      </c>
      <c r="O113" cm="1">
        <f t="array" ref="O113">SUM(IF((LEFT('2-1 采购订单物料明细表报表导出'!$K:$K,7)=O$1)*('2-1 采购订单物料明细表报表导出'!$D:$D=$A113),'2-1 采购订单物料明细表报表导出'!$H:$H,0))</f>
        <v>0</v>
      </c>
    </row>
    <row r="114" ht="16.5" spans="1:15">
      <c r="A114" s="17" t="s">
        <v>3544</v>
      </c>
      <c r="B114" s="32" t="s">
        <v>2080</v>
      </c>
      <c r="C114" s="33" t="s">
        <v>2081</v>
      </c>
      <c r="D114" cm="1">
        <f t="array" ref="D114">SUM(IF((LEFT('2-1 采购订单物料明细表报表导出'!$K:$K,7)=D$1)*('2-1 采购订单物料明细表报表导出'!$D:$D=$A114),'2-1 采购订单物料明细表报表导出'!$H:$H,0))</f>
        <v>0</v>
      </c>
      <c r="E114" cm="1">
        <f t="array" ref="E114">SUM(IF((LEFT('2-1 采购订单物料明细表报表导出'!$K:$K,7)=E$1)*('2-1 采购订单物料明细表报表导出'!$D:$D=$A114),'2-1 采购订单物料明细表报表导出'!$H:$H,0))</f>
        <v>0</v>
      </c>
      <c r="F114" cm="1">
        <f t="array" ref="F114">SUM(IF((LEFT('2-1 采购订单物料明细表报表导出'!$K:$K,7)=F$1)*('2-1 采购订单物料明细表报表导出'!$D:$D=$A114),'2-1 采购订单物料明细表报表导出'!$H:$H,0))</f>
        <v>0</v>
      </c>
      <c r="G114" cm="1">
        <f t="array" ref="G114">SUM(IF((LEFT('2-1 采购订单物料明细表报表导出'!$K:$K,7)=G$1)*('2-1 采购订单物料明细表报表导出'!$D:$D=$A114),'2-1 采购订单物料明细表报表导出'!$H:$H,0))</f>
        <v>0</v>
      </c>
      <c r="H114" cm="1">
        <f t="array" ref="H114">SUM(IF((LEFT('2-1 采购订单物料明细表报表导出'!$K:$K,7)=H$1)*('2-1 采购订单物料明细表报表导出'!$D:$D=$A114),'2-1 采购订单物料明细表报表导出'!$H:$H,0))</f>
        <v>0</v>
      </c>
      <c r="I114" cm="1">
        <f t="array" ref="I114">SUM(IF((LEFT('2-1 采购订单物料明细表报表导出'!$K:$K,7)=I$1)*('2-1 采购订单物料明细表报表导出'!$D:$D=$A114),'2-1 采购订单物料明细表报表导出'!$H:$H,0))</f>
        <v>0</v>
      </c>
      <c r="J114" cm="1">
        <f t="array" ref="J114">SUM(IF((LEFT('2-1 采购订单物料明细表报表导出'!$K:$K,7)=J$1)*('2-1 采购订单物料明细表报表导出'!$D:$D=$A114),'2-1 采购订单物料明细表报表导出'!$H:$H,0))</f>
        <v>0</v>
      </c>
      <c r="K114" cm="1">
        <f t="array" ref="K114">SUM(IF((LEFT('2-1 采购订单物料明细表报表导出'!$K:$K,7)=K$1)*('2-1 采购订单物料明细表报表导出'!$D:$D=$A114),'2-1 采购订单物料明细表报表导出'!$H:$H,0))</f>
        <v>0</v>
      </c>
      <c r="L114" cm="1">
        <f t="array" ref="L114">SUM(IF((LEFT('2-1 采购订单物料明细表报表导出'!$K:$K,7)=L$1)*('2-1 采购订单物料明细表报表导出'!$D:$D=$A114),'2-1 采购订单物料明细表报表导出'!$H:$H,0))</f>
        <v>0</v>
      </c>
      <c r="M114" cm="1">
        <f t="array" ref="M114">SUM(IF((LEFT('2-1 采购订单物料明细表报表导出'!$K:$K,7)=M$1)*('2-1 采购订单物料明细表报表导出'!$D:$D=$A114),'2-1 采购订单物料明细表报表导出'!$H:$H,0))</f>
        <v>0</v>
      </c>
      <c r="N114" cm="1">
        <f t="array" ref="N114">SUM(IF((LEFT('2-1 采购订单物料明细表报表导出'!$K:$K,7)=N$1)*('2-1 采购订单物料明细表报表导出'!$D:$D=$A114),'2-1 采购订单物料明细表报表导出'!$H:$H,0))</f>
        <v>0</v>
      </c>
      <c r="O114" cm="1">
        <f t="array" ref="O114">SUM(IF((LEFT('2-1 采购订单物料明细表报表导出'!$K:$K,7)=O$1)*('2-1 采购订单物料明细表报表导出'!$D:$D=$A114),'2-1 采购订单物料明细表报表导出'!$H:$H,0))</f>
        <v>0</v>
      </c>
    </row>
    <row r="115" ht="16.5" spans="1:15">
      <c r="A115" s="17" t="s">
        <v>3545</v>
      </c>
      <c r="B115" s="32" t="s">
        <v>2080</v>
      </c>
      <c r="C115" s="33" t="s">
        <v>2081</v>
      </c>
      <c r="D115" cm="1">
        <f t="array" ref="D115">SUM(IF((LEFT('2-1 采购订单物料明细表报表导出'!$K:$K,7)=D$1)*('2-1 采购订单物料明细表报表导出'!$D:$D=$A115),'2-1 采购订单物料明细表报表导出'!$H:$H,0))</f>
        <v>0</v>
      </c>
      <c r="E115" cm="1">
        <f t="array" ref="E115">SUM(IF((LEFT('2-1 采购订单物料明细表报表导出'!$K:$K,7)=E$1)*('2-1 采购订单物料明细表报表导出'!$D:$D=$A115),'2-1 采购订单物料明细表报表导出'!$H:$H,0))</f>
        <v>0</v>
      </c>
      <c r="F115" cm="1">
        <f t="array" ref="F115">SUM(IF((LEFT('2-1 采购订单物料明细表报表导出'!$K:$K,7)=F$1)*('2-1 采购订单物料明细表报表导出'!$D:$D=$A115),'2-1 采购订单物料明细表报表导出'!$H:$H,0))</f>
        <v>0</v>
      </c>
      <c r="G115" cm="1">
        <f t="array" ref="G115">SUM(IF((LEFT('2-1 采购订单物料明细表报表导出'!$K:$K,7)=G$1)*('2-1 采购订单物料明细表报表导出'!$D:$D=$A115),'2-1 采购订单物料明细表报表导出'!$H:$H,0))</f>
        <v>0</v>
      </c>
      <c r="H115" cm="1">
        <f t="array" ref="H115">SUM(IF((LEFT('2-1 采购订单物料明细表报表导出'!$K:$K,7)=H$1)*('2-1 采购订单物料明细表报表导出'!$D:$D=$A115),'2-1 采购订单物料明细表报表导出'!$H:$H,0))</f>
        <v>0</v>
      </c>
      <c r="I115" cm="1">
        <f t="array" ref="I115">SUM(IF((LEFT('2-1 采购订单物料明细表报表导出'!$K:$K,7)=I$1)*('2-1 采购订单物料明细表报表导出'!$D:$D=$A115),'2-1 采购订单物料明细表报表导出'!$H:$H,0))</f>
        <v>0</v>
      </c>
      <c r="J115" cm="1">
        <f t="array" ref="J115">SUM(IF((LEFT('2-1 采购订单物料明细表报表导出'!$K:$K,7)=J$1)*('2-1 采购订单物料明细表报表导出'!$D:$D=$A115),'2-1 采购订单物料明细表报表导出'!$H:$H,0))</f>
        <v>0</v>
      </c>
      <c r="K115" cm="1">
        <f t="array" ref="K115">SUM(IF((LEFT('2-1 采购订单物料明细表报表导出'!$K:$K,7)=K$1)*('2-1 采购订单物料明细表报表导出'!$D:$D=$A115),'2-1 采购订单物料明细表报表导出'!$H:$H,0))</f>
        <v>0</v>
      </c>
      <c r="L115" cm="1">
        <f t="array" ref="L115">SUM(IF((LEFT('2-1 采购订单物料明细表报表导出'!$K:$K,7)=L$1)*('2-1 采购订单物料明细表报表导出'!$D:$D=$A115),'2-1 采购订单物料明细表报表导出'!$H:$H,0))</f>
        <v>0</v>
      </c>
      <c r="M115" cm="1">
        <f t="array" ref="M115">SUM(IF((LEFT('2-1 采购订单物料明细表报表导出'!$K:$K,7)=M$1)*('2-1 采购订单物料明细表报表导出'!$D:$D=$A115),'2-1 采购订单物料明细表报表导出'!$H:$H,0))</f>
        <v>0</v>
      </c>
      <c r="N115" cm="1">
        <f t="array" ref="N115">SUM(IF((LEFT('2-1 采购订单物料明细表报表导出'!$K:$K,7)=N$1)*('2-1 采购订单物料明细表报表导出'!$D:$D=$A115),'2-1 采购订单物料明细表报表导出'!$H:$H,0))</f>
        <v>0</v>
      </c>
      <c r="O115" cm="1">
        <f t="array" ref="O115">SUM(IF((LEFT('2-1 采购订单物料明细表报表导出'!$K:$K,7)=O$1)*('2-1 采购订单物料明细表报表导出'!$D:$D=$A115),'2-1 采购订单物料明细表报表导出'!$H:$H,0))</f>
        <v>0</v>
      </c>
    </row>
    <row r="116" ht="16.5" spans="1:15">
      <c r="A116" s="17" t="s">
        <v>3546</v>
      </c>
      <c r="B116" s="32" t="s">
        <v>2080</v>
      </c>
      <c r="C116" s="33" t="s">
        <v>2081</v>
      </c>
      <c r="D116" cm="1">
        <f t="array" ref="D116">SUM(IF((LEFT('2-1 采购订单物料明细表报表导出'!$K:$K,7)=D$1)*('2-1 采购订单物料明细表报表导出'!$D:$D=$A116),'2-1 采购订单物料明细表报表导出'!$H:$H,0))</f>
        <v>0</v>
      </c>
      <c r="E116" cm="1">
        <f t="array" ref="E116">SUM(IF((LEFT('2-1 采购订单物料明细表报表导出'!$K:$K,7)=E$1)*('2-1 采购订单物料明细表报表导出'!$D:$D=$A116),'2-1 采购订单物料明细表报表导出'!$H:$H,0))</f>
        <v>0</v>
      </c>
      <c r="F116" cm="1">
        <f t="array" ref="F116">SUM(IF((LEFT('2-1 采购订单物料明细表报表导出'!$K:$K,7)=F$1)*('2-1 采购订单物料明细表报表导出'!$D:$D=$A116),'2-1 采购订单物料明细表报表导出'!$H:$H,0))</f>
        <v>0</v>
      </c>
      <c r="G116" cm="1">
        <f t="array" ref="G116">SUM(IF((LEFT('2-1 采购订单物料明细表报表导出'!$K:$K,7)=G$1)*('2-1 采购订单物料明细表报表导出'!$D:$D=$A116),'2-1 采购订单物料明细表报表导出'!$H:$H,0))</f>
        <v>0</v>
      </c>
      <c r="H116" cm="1">
        <f t="array" ref="H116">SUM(IF((LEFT('2-1 采购订单物料明细表报表导出'!$K:$K,7)=H$1)*('2-1 采购订单物料明细表报表导出'!$D:$D=$A116),'2-1 采购订单物料明细表报表导出'!$H:$H,0))</f>
        <v>0</v>
      </c>
      <c r="I116" cm="1">
        <f t="array" ref="I116">SUM(IF((LEFT('2-1 采购订单物料明细表报表导出'!$K:$K,7)=I$1)*('2-1 采购订单物料明细表报表导出'!$D:$D=$A116),'2-1 采购订单物料明细表报表导出'!$H:$H,0))</f>
        <v>0</v>
      </c>
      <c r="J116" cm="1">
        <f t="array" ref="J116">SUM(IF((LEFT('2-1 采购订单物料明细表报表导出'!$K:$K,7)=J$1)*('2-1 采购订单物料明细表报表导出'!$D:$D=$A116),'2-1 采购订单物料明细表报表导出'!$H:$H,0))</f>
        <v>0</v>
      </c>
      <c r="K116" cm="1">
        <f t="array" ref="K116">SUM(IF((LEFT('2-1 采购订单物料明细表报表导出'!$K:$K,7)=K$1)*('2-1 采购订单物料明细表报表导出'!$D:$D=$A116),'2-1 采购订单物料明细表报表导出'!$H:$H,0))</f>
        <v>0</v>
      </c>
      <c r="L116" cm="1">
        <f t="array" ref="L116">SUM(IF((LEFT('2-1 采购订单物料明细表报表导出'!$K:$K,7)=L$1)*('2-1 采购订单物料明细表报表导出'!$D:$D=$A116),'2-1 采购订单物料明细表报表导出'!$H:$H,0))</f>
        <v>0</v>
      </c>
      <c r="M116" cm="1">
        <f t="array" ref="M116">SUM(IF((LEFT('2-1 采购订单物料明细表报表导出'!$K:$K,7)=M$1)*('2-1 采购订单物料明细表报表导出'!$D:$D=$A116),'2-1 采购订单物料明细表报表导出'!$H:$H,0))</f>
        <v>0</v>
      </c>
      <c r="N116" cm="1">
        <f t="array" ref="N116">SUM(IF((LEFT('2-1 采购订单物料明细表报表导出'!$K:$K,7)=N$1)*('2-1 采购订单物料明细表报表导出'!$D:$D=$A116),'2-1 采购订单物料明细表报表导出'!$H:$H,0))</f>
        <v>0</v>
      </c>
      <c r="O116" cm="1">
        <f t="array" ref="O116">SUM(IF((LEFT('2-1 采购订单物料明细表报表导出'!$K:$K,7)=O$1)*('2-1 采购订单物料明细表报表导出'!$D:$D=$A116),'2-1 采购订单物料明细表报表导出'!$H:$H,0))</f>
        <v>0</v>
      </c>
    </row>
    <row r="117" ht="16.5" spans="1:15">
      <c r="A117" s="17" t="s">
        <v>3547</v>
      </c>
      <c r="B117" s="32" t="s">
        <v>2080</v>
      </c>
      <c r="C117" s="33" t="s">
        <v>2081</v>
      </c>
      <c r="D117" cm="1">
        <f t="array" ref="D117">SUM(IF((LEFT('2-1 采购订单物料明细表报表导出'!$K:$K,7)=D$1)*('2-1 采购订单物料明细表报表导出'!$D:$D=$A117),'2-1 采购订单物料明细表报表导出'!$H:$H,0))</f>
        <v>0</v>
      </c>
      <c r="E117" cm="1">
        <f t="array" ref="E117">SUM(IF((LEFT('2-1 采购订单物料明细表报表导出'!$K:$K,7)=E$1)*('2-1 采购订单物料明细表报表导出'!$D:$D=$A117),'2-1 采购订单物料明细表报表导出'!$H:$H,0))</f>
        <v>0</v>
      </c>
      <c r="F117" cm="1">
        <f t="array" ref="F117">SUM(IF((LEFT('2-1 采购订单物料明细表报表导出'!$K:$K,7)=F$1)*('2-1 采购订单物料明细表报表导出'!$D:$D=$A117),'2-1 采购订单物料明细表报表导出'!$H:$H,0))</f>
        <v>0</v>
      </c>
      <c r="G117" cm="1">
        <f t="array" ref="G117">SUM(IF((LEFT('2-1 采购订单物料明细表报表导出'!$K:$K,7)=G$1)*('2-1 采购订单物料明细表报表导出'!$D:$D=$A117),'2-1 采购订单物料明细表报表导出'!$H:$H,0))</f>
        <v>0</v>
      </c>
      <c r="H117" cm="1">
        <f t="array" ref="H117">SUM(IF((LEFT('2-1 采购订单物料明细表报表导出'!$K:$K,7)=H$1)*('2-1 采购订单物料明细表报表导出'!$D:$D=$A117),'2-1 采购订单物料明细表报表导出'!$H:$H,0))</f>
        <v>0</v>
      </c>
      <c r="I117" cm="1">
        <f t="array" ref="I117">SUM(IF((LEFT('2-1 采购订单物料明细表报表导出'!$K:$K,7)=I$1)*('2-1 采购订单物料明细表报表导出'!$D:$D=$A117),'2-1 采购订单物料明细表报表导出'!$H:$H,0))</f>
        <v>0</v>
      </c>
      <c r="J117" cm="1">
        <f t="array" ref="J117">SUM(IF((LEFT('2-1 采购订单物料明细表报表导出'!$K:$K,7)=J$1)*('2-1 采购订单物料明细表报表导出'!$D:$D=$A117),'2-1 采购订单物料明细表报表导出'!$H:$H,0))</f>
        <v>0</v>
      </c>
      <c r="K117" cm="1">
        <f t="array" ref="K117">SUM(IF((LEFT('2-1 采购订单物料明细表报表导出'!$K:$K,7)=K$1)*('2-1 采购订单物料明细表报表导出'!$D:$D=$A117),'2-1 采购订单物料明细表报表导出'!$H:$H,0))</f>
        <v>0</v>
      </c>
      <c r="L117" cm="1">
        <f t="array" ref="L117">SUM(IF((LEFT('2-1 采购订单物料明细表报表导出'!$K:$K,7)=L$1)*('2-1 采购订单物料明细表报表导出'!$D:$D=$A117),'2-1 采购订单物料明细表报表导出'!$H:$H,0))</f>
        <v>0</v>
      </c>
      <c r="M117" cm="1">
        <f t="array" ref="M117">SUM(IF((LEFT('2-1 采购订单物料明细表报表导出'!$K:$K,7)=M$1)*('2-1 采购订单物料明细表报表导出'!$D:$D=$A117),'2-1 采购订单物料明细表报表导出'!$H:$H,0))</f>
        <v>0</v>
      </c>
      <c r="N117" cm="1">
        <f t="array" ref="N117">SUM(IF((LEFT('2-1 采购订单物料明细表报表导出'!$K:$K,7)=N$1)*('2-1 采购订单物料明细表报表导出'!$D:$D=$A117),'2-1 采购订单物料明细表报表导出'!$H:$H,0))</f>
        <v>0</v>
      </c>
      <c r="O117" cm="1">
        <f t="array" ref="O117">SUM(IF((LEFT('2-1 采购订单物料明细表报表导出'!$K:$K,7)=O$1)*('2-1 采购订单物料明细表报表导出'!$D:$D=$A117),'2-1 采购订单物料明细表报表导出'!$H:$H,0))</f>
        <v>0</v>
      </c>
    </row>
    <row r="118" ht="16.5" spans="1:15">
      <c r="A118" s="17" t="s">
        <v>3548</v>
      </c>
      <c r="B118" s="32" t="s">
        <v>2080</v>
      </c>
      <c r="C118" s="33" t="s">
        <v>2081</v>
      </c>
      <c r="D118" cm="1">
        <f t="array" ref="D118">SUM(IF((LEFT('2-1 采购订单物料明细表报表导出'!$K:$K,7)=D$1)*('2-1 采购订单物料明细表报表导出'!$D:$D=$A118),'2-1 采购订单物料明细表报表导出'!$H:$H,0))</f>
        <v>0</v>
      </c>
      <c r="E118" cm="1">
        <f t="array" ref="E118">SUM(IF((LEFT('2-1 采购订单物料明细表报表导出'!$K:$K,7)=E$1)*('2-1 采购订单物料明细表报表导出'!$D:$D=$A118),'2-1 采购订单物料明细表报表导出'!$H:$H,0))</f>
        <v>0</v>
      </c>
      <c r="F118" cm="1">
        <f t="array" ref="F118">SUM(IF((LEFT('2-1 采购订单物料明细表报表导出'!$K:$K,7)=F$1)*('2-1 采购订单物料明细表报表导出'!$D:$D=$A118),'2-1 采购订单物料明细表报表导出'!$H:$H,0))</f>
        <v>0</v>
      </c>
      <c r="G118" cm="1">
        <f t="array" ref="G118">SUM(IF((LEFT('2-1 采购订单物料明细表报表导出'!$K:$K,7)=G$1)*('2-1 采购订单物料明细表报表导出'!$D:$D=$A118),'2-1 采购订单物料明细表报表导出'!$H:$H,0))</f>
        <v>0</v>
      </c>
      <c r="H118" cm="1">
        <f t="array" ref="H118">SUM(IF((LEFT('2-1 采购订单物料明细表报表导出'!$K:$K,7)=H$1)*('2-1 采购订单物料明细表报表导出'!$D:$D=$A118),'2-1 采购订单物料明细表报表导出'!$H:$H,0))</f>
        <v>0</v>
      </c>
      <c r="I118" cm="1">
        <f t="array" ref="I118">SUM(IF((LEFT('2-1 采购订单物料明细表报表导出'!$K:$K,7)=I$1)*('2-1 采购订单物料明细表报表导出'!$D:$D=$A118),'2-1 采购订单物料明细表报表导出'!$H:$H,0))</f>
        <v>0</v>
      </c>
      <c r="J118" cm="1">
        <f t="array" ref="J118">SUM(IF((LEFT('2-1 采购订单物料明细表报表导出'!$K:$K,7)=J$1)*('2-1 采购订单物料明细表报表导出'!$D:$D=$A118),'2-1 采购订单物料明细表报表导出'!$H:$H,0))</f>
        <v>0</v>
      </c>
      <c r="K118" cm="1">
        <f t="array" ref="K118">SUM(IF((LEFT('2-1 采购订单物料明细表报表导出'!$K:$K,7)=K$1)*('2-1 采购订单物料明细表报表导出'!$D:$D=$A118),'2-1 采购订单物料明细表报表导出'!$H:$H,0))</f>
        <v>0</v>
      </c>
      <c r="L118" cm="1">
        <f t="array" ref="L118">SUM(IF((LEFT('2-1 采购订单物料明细表报表导出'!$K:$K,7)=L$1)*('2-1 采购订单物料明细表报表导出'!$D:$D=$A118),'2-1 采购订单物料明细表报表导出'!$H:$H,0))</f>
        <v>0</v>
      </c>
      <c r="M118" cm="1">
        <f t="array" ref="M118">SUM(IF((LEFT('2-1 采购订单物料明细表报表导出'!$K:$K,7)=M$1)*('2-1 采购订单物料明细表报表导出'!$D:$D=$A118),'2-1 采购订单物料明细表报表导出'!$H:$H,0))</f>
        <v>0</v>
      </c>
      <c r="N118" cm="1">
        <f t="array" ref="N118">SUM(IF((LEFT('2-1 采购订单物料明细表报表导出'!$K:$K,7)=N$1)*('2-1 采购订单物料明细表报表导出'!$D:$D=$A118),'2-1 采购订单物料明细表报表导出'!$H:$H,0))</f>
        <v>0</v>
      </c>
      <c r="O118" cm="1">
        <f t="array" ref="O118">SUM(IF((LEFT('2-1 采购订单物料明细表报表导出'!$K:$K,7)=O$1)*('2-1 采购订单物料明细表报表导出'!$D:$D=$A118),'2-1 采购订单物料明细表报表导出'!$H:$H,0))</f>
        <v>0</v>
      </c>
    </row>
    <row r="119" ht="16.5" spans="1:15">
      <c r="A119" s="17" t="s">
        <v>3549</v>
      </c>
      <c r="B119" s="32" t="s">
        <v>2080</v>
      </c>
      <c r="C119" s="33" t="s">
        <v>2081</v>
      </c>
      <c r="D119" cm="1">
        <f t="array" ref="D119">SUM(IF((LEFT('2-1 采购订单物料明细表报表导出'!$K:$K,7)=D$1)*('2-1 采购订单物料明细表报表导出'!$D:$D=$A119),'2-1 采购订单物料明细表报表导出'!$H:$H,0))</f>
        <v>0</v>
      </c>
      <c r="E119" cm="1">
        <f t="array" ref="E119">SUM(IF((LEFT('2-1 采购订单物料明细表报表导出'!$K:$K,7)=E$1)*('2-1 采购订单物料明细表报表导出'!$D:$D=$A119),'2-1 采购订单物料明细表报表导出'!$H:$H,0))</f>
        <v>0</v>
      </c>
      <c r="F119" cm="1">
        <f t="array" ref="F119">SUM(IF((LEFT('2-1 采购订单物料明细表报表导出'!$K:$K,7)=F$1)*('2-1 采购订单物料明细表报表导出'!$D:$D=$A119),'2-1 采购订单物料明细表报表导出'!$H:$H,0))</f>
        <v>0</v>
      </c>
      <c r="G119" cm="1">
        <f t="array" ref="G119">SUM(IF((LEFT('2-1 采购订单物料明细表报表导出'!$K:$K,7)=G$1)*('2-1 采购订单物料明细表报表导出'!$D:$D=$A119),'2-1 采购订单物料明细表报表导出'!$H:$H,0))</f>
        <v>0</v>
      </c>
      <c r="H119" cm="1">
        <f t="array" ref="H119">SUM(IF((LEFT('2-1 采购订单物料明细表报表导出'!$K:$K,7)=H$1)*('2-1 采购订单物料明细表报表导出'!$D:$D=$A119),'2-1 采购订单物料明细表报表导出'!$H:$H,0))</f>
        <v>0</v>
      </c>
      <c r="I119" cm="1">
        <f t="array" ref="I119">SUM(IF((LEFT('2-1 采购订单物料明细表报表导出'!$K:$K,7)=I$1)*('2-1 采购订单物料明细表报表导出'!$D:$D=$A119),'2-1 采购订单物料明细表报表导出'!$H:$H,0))</f>
        <v>0</v>
      </c>
      <c r="J119" cm="1">
        <f t="array" ref="J119">SUM(IF((LEFT('2-1 采购订单物料明细表报表导出'!$K:$K,7)=J$1)*('2-1 采购订单物料明细表报表导出'!$D:$D=$A119),'2-1 采购订单物料明细表报表导出'!$H:$H,0))</f>
        <v>0</v>
      </c>
      <c r="K119" cm="1">
        <f t="array" ref="K119">SUM(IF((LEFT('2-1 采购订单物料明细表报表导出'!$K:$K,7)=K$1)*('2-1 采购订单物料明细表报表导出'!$D:$D=$A119),'2-1 采购订单物料明细表报表导出'!$H:$H,0))</f>
        <v>0</v>
      </c>
      <c r="L119" cm="1">
        <f t="array" ref="L119">SUM(IF((LEFT('2-1 采购订单物料明细表报表导出'!$K:$K,7)=L$1)*('2-1 采购订单物料明细表报表导出'!$D:$D=$A119),'2-1 采购订单物料明细表报表导出'!$H:$H,0))</f>
        <v>0</v>
      </c>
      <c r="M119" cm="1">
        <f t="array" ref="M119">SUM(IF((LEFT('2-1 采购订单物料明细表报表导出'!$K:$K,7)=M$1)*('2-1 采购订单物料明细表报表导出'!$D:$D=$A119),'2-1 采购订单物料明细表报表导出'!$H:$H,0))</f>
        <v>0</v>
      </c>
      <c r="N119" cm="1">
        <f t="array" ref="N119">SUM(IF((LEFT('2-1 采购订单物料明细表报表导出'!$K:$K,7)=N$1)*('2-1 采购订单物料明细表报表导出'!$D:$D=$A119),'2-1 采购订单物料明细表报表导出'!$H:$H,0))</f>
        <v>0</v>
      </c>
      <c r="O119" cm="1">
        <f t="array" ref="O119">SUM(IF((LEFT('2-1 采购订单物料明细表报表导出'!$K:$K,7)=O$1)*('2-1 采购订单物料明细表报表导出'!$D:$D=$A119),'2-1 采购订单物料明细表报表导出'!$H:$H,0))</f>
        <v>0</v>
      </c>
    </row>
    <row r="120" ht="16.5" spans="1:15">
      <c r="A120" s="17" t="s">
        <v>3550</v>
      </c>
      <c r="B120" s="32" t="s">
        <v>2080</v>
      </c>
      <c r="C120" s="33" t="s">
        <v>2081</v>
      </c>
      <c r="D120" cm="1">
        <f t="array" ref="D120">SUM(IF((LEFT('2-1 采购订单物料明细表报表导出'!$K:$K,7)=D$1)*('2-1 采购订单物料明细表报表导出'!$D:$D=$A120),'2-1 采购订单物料明细表报表导出'!$H:$H,0))</f>
        <v>0</v>
      </c>
      <c r="E120" cm="1">
        <f t="array" ref="E120">SUM(IF((LEFT('2-1 采购订单物料明细表报表导出'!$K:$K,7)=E$1)*('2-1 采购订单物料明细表报表导出'!$D:$D=$A120),'2-1 采购订单物料明细表报表导出'!$H:$H,0))</f>
        <v>0</v>
      </c>
      <c r="F120" cm="1">
        <f t="array" ref="F120">SUM(IF((LEFT('2-1 采购订单物料明细表报表导出'!$K:$K,7)=F$1)*('2-1 采购订单物料明细表报表导出'!$D:$D=$A120),'2-1 采购订单物料明细表报表导出'!$H:$H,0))</f>
        <v>0</v>
      </c>
      <c r="G120" cm="1">
        <f t="array" ref="G120">SUM(IF((LEFT('2-1 采购订单物料明细表报表导出'!$K:$K,7)=G$1)*('2-1 采购订单物料明细表报表导出'!$D:$D=$A120),'2-1 采购订单物料明细表报表导出'!$H:$H,0))</f>
        <v>0</v>
      </c>
      <c r="H120" cm="1">
        <f t="array" ref="H120">SUM(IF((LEFT('2-1 采购订单物料明细表报表导出'!$K:$K,7)=H$1)*('2-1 采购订单物料明细表报表导出'!$D:$D=$A120),'2-1 采购订单物料明细表报表导出'!$H:$H,0))</f>
        <v>0</v>
      </c>
      <c r="I120" cm="1">
        <f t="array" ref="I120">SUM(IF((LEFT('2-1 采购订单物料明细表报表导出'!$K:$K,7)=I$1)*('2-1 采购订单物料明细表报表导出'!$D:$D=$A120),'2-1 采购订单物料明细表报表导出'!$H:$H,0))</f>
        <v>0</v>
      </c>
      <c r="J120" cm="1">
        <f t="array" ref="J120">SUM(IF((LEFT('2-1 采购订单物料明细表报表导出'!$K:$K,7)=J$1)*('2-1 采购订单物料明细表报表导出'!$D:$D=$A120),'2-1 采购订单物料明细表报表导出'!$H:$H,0))</f>
        <v>0</v>
      </c>
      <c r="K120" cm="1">
        <f t="array" ref="K120">SUM(IF((LEFT('2-1 采购订单物料明细表报表导出'!$K:$K,7)=K$1)*('2-1 采购订单物料明细表报表导出'!$D:$D=$A120),'2-1 采购订单物料明细表报表导出'!$H:$H,0))</f>
        <v>0</v>
      </c>
      <c r="L120" cm="1">
        <f t="array" ref="L120">SUM(IF((LEFT('2-1 采购订单物料明细表报表导出'!$K:$K,7)=L$1)*('2-1 采购订单物料明细表报表导出'!$D:$D=$A120),'2-1 采购订单物料明细表报表导出'!$H:$H,0))</f>
        <v>0</v>
      </c>
      <c r="M120" cm="1">
        <f t="array" ref="M120">SUM(IF((LEFT('2-1 采购订单物料明细表报表导出'!$K:$K,7)=M$1)*('2-1 采购订单物料明细表报表导出'!$D:$D=$A120),'2-1 采购订单物料明细表报表导出'!$H:$H,0))</f>
        <v>0</v>
      </c>
      <c r="N120" cm="1">
        <f t="array" ref="N120">SUM(IF((LEFT('2-1 采购订单物料明细表报表导出'!$K:$K,7)=N$1)*('2-1 采购订单物料明细表报表导出'!$D:$D=$A120),'2-1 采购订单物料明细表报表导出'!$H:$H,0))</f>
        <v>0</v>
      </c>
      <c r="O120" cm="1">
        <f t="array" ref="O120">SUM(IF((LEFT('2-1 采购订单物料明细表报表导出'!$K:$K,7)=O$1)*('2-1 采购订单物料明细表报表导出'!$D:$D=$A120),'2-1 采购订单物料明细表报表导出'!$H:$H,0))</f>
        <v>0</v>
      </c>
    </row>
    <row r="121" ht="16.5" spans="1:15">
      <c r="A121" s="17" t="s">
        <v>3551</v>
      </c>
      <c r="B121" s="32" t="s">
        <v>2080</v>
      </c>
      <c r="C121" s="33" t="s">
        <v>2081</v>
      </c>
      <c r="D121" cm="1">
        <f t="array" ref="D121">SUM(IF((LEFT('2-1 采购订单物料明细表报表导出'!$K:$K,7)=D$1)*('2-1 采购订单物料明细表报表导出'!$D:$D=$A121),'2-1 采购订单物料明细表报表导出'!$H:$H,0))</f>
        <v>0</v>
      </c>
      <c r="E121" cm="1">
        <f t="array" ref="E121">SUM(IF((LEFT('2-1 采购订单物料明细表报表导出'!$K:$K,7)=E$1)*('2-1 采购订单物料明细表报表导出'!$D:$D=$A121),'2-1 采购订单物料明细表报表导出'!$H:$H,0))</f>
        <v>0</v>
      </c>
      <c r="F121" cm="1">
        <f t="array" ref="F121">SUM(IF((LEFT('2-1 采购订单物料明细表报表导出'!$K:$K,7)=F$1)*('2-1 采购订单物料明细表报表导出'!$D:$D=$A121),'2-1 采购订单物料明细表报表导出'!$H:$H,0))</f>
        <v>0</v>
      </c>
      <c r="G121" cm="1">
        <f t="array" ref="G121">SUM(IF((LEFT('2-1 采购订单物料明细表报表导出'!$K:$K,7)=G$1)*('2-1 采购订单物料明细表报表导出'!$D:$D=$A121),'2-1 采购订单物料明细表报表导出'!$H:$H,0))</f>
        <v>0</v>
      </c>
      <c r="H121" cm="1">
        <f t="array" ref="H121">SUM(IF((LEFT('2-1 采购订单物料明细表报表导出'!$K:$K,7)=H$1)*('2-1 采购订单物料明细表报表导出'!$D:$D=$A121),'2-1 采购订单物料明细表报表导出'!$H:$H,0))</f>
        <v>0</v>
      </c>
      <c r="I121" cm="1">
        <f t="array" ref="I121">SUM(IF((LEFT('2-1 采购订单物料明细表报表导出'!$K:$K,7)=I$1)*('2-1 采购订单物料明细表报表导出'!$D:$D=$A121),'2-1 采购订单物料明细表报表导出'!$H:$H,0))</f>
        <v>0</v>
      </c>
      <c r="J121" cm="1">
        <f t="array" ref="J121">SUM(IF((LEFT('2-1 采购订单物料明细表报表导出'!$K:$K,7)=J$1)*('2-1 采购订单物料明细表报表导出'!$D:$D=$A121),'2-1 采购订单物料明细表报表导出'!$H:$H,0))</f>
        <v>0</v>
      </c>
      <c r="K121" cm="1">
        <f t="array" ref="K121">SUM(IF((LEFT('2-1 采购订单物料明细表报表导出'!$K:$K,7)=K$1)*('2-1 采购订单物料明细表报表导出'!$D:$D=$A121),'2-1 采购订单物料明细表报表导出'!$H:$H,0))</f>
        <v>0</v>
      </c>
      <c r="L121" cm="1">
        <f t="array" ref="L121">SUM(IF((LEFT('2-1 采购订单物料明细表报表导出'!$K:$K,7)=L$1)*('2-1 采购订单物料明细表报表导出'!$D:$D=$A121),'2-1 采购订单物料明细表报表导出'!$H:$H,0))</f>
        <v>0</v>
      </c>
      <c r="M121" cm="1">
        <f t="array" ref="M121">SUM(IF((LEFT('2-1 采购订单物料明细表报表导出'!$K:$K,7)=M$1)*('2-1 采购订单物料明细表报表导出'!$D:$D=$A121),'2-1 采购订单物料明细表报表导出'!$H:$H,0))</f>
        <v>0</v>
      </c>
      <c r="N121" cm="1">
        <f t="array" ref="N121">SUM(IF((LEFT('2-1 采购订单物料明细表报表导出'!$K:$K,7)=N$1)*('2-1 采购订单物料明细表报表导出'!$D:$D=$A121),'2-1 采购订单物料明细表报表导出'!$H:$H,0))</f>
        <v>0</v>
      </c>
      <c r="O121" cm="1">
        <f t="array" ref="O121">SUM(IF((LEFT('2-1 采购订单物料明细表报表导出'!$K:$K,7)=O$1)*('2-1 采购订单物料明细表报表导出'!$D:$D=$A121),'2-1 采购订单物料明细表报表导出'!$H:$H,0))</f>
        <v>0</v>
      </c>
    </row>
    <row r="122" ht="16.5" spans="1:15">
      <c r="A122" s="17" t="s">
        <v>3552</v>
      </c>
      <c r="B122" s="32" t="s">
        <v>2080</v>
      </c>
      <c r="C122" s="33" t="s">
        <v>2081</v>
      </c>
      <c r="D122" cm="1">
        <f t="array" ref="D122">SUM(IF((LEFT('2-1 采购订单物料明细表报表导出'!$K:$K,7)=D$1)*('2-1 采购订单物料明细表报表导出'!$D:$D=$A122),'2-1 采购订单物料明细表报表导出'!$H:$H,0))</f>
        <v>0</v>
      </c>
      <c r="E122" cm="1">
        <f t="array" ref="E122">SUM(IF((LEFT('2-1 采购订单物料明细表报表导出'!$K:$K,7)=E$1)*('2-1 采购订单物料明细表报表导出'!$D:$D=$A122),'2-1 采购订单物料明细表报表导出'!$H:$H,0))</f>
        <v>0</v>
      </c>
      <c r="F122" cm="1">
        <f t="array" ref="F122">SUM(IF((LEFT('2-1 采购订单物料明细表报表导出'!$K:$K,7)=F$1)*('2-1 采购订单物料明细表报表导出'!$D:$D=$A122),'2-1 采购订单物料明细表报表导出'!$H:$H,0))</f>
        <v>0</v>
      </c>
      <c r="G122" cm="1">
        <f t="array" ref="G122">SUM(IF((LEFT('2-1 采购订单物料明细表报表导出'!$K:$K,7)=G$1)*('2-1 采购订单物料明细表报表导出'!$D:$D=$A122),'2-1 采购订单物料明细表报表导出'!$H:$H,0))</f>
        <v>0</v>
      </c>
      <c r="H122" cm="1">
        <f t="array" ref="H122">SUM(IF((LEFT('2-1 采购订单物料明细表报表导出'!$K:$K,7)=H$1)*('2-1 采购订单物料明细表报表导出'!$D:$D=$A122),'2-1 采购订单物料明细表报表导出'!$H:$H,0))</f>
        <v>0</v>
      </c>
      <c r="I122" cm="1">
        <f t="array" ref="I122">SUM(IF((LEFT('2-1 采购订单物料明细表报表导出'!$K:$K,7)=I$1)*('2-1 采购订单物料明细表报表导出'!$D:$D=$A122),'2-1 采购订单物料明细表报表导出'!$H:$H,0))</f>
        <v>0</v>
      </c>
      <c r="J122" cm="1">
        <f t="array" ref="J122">SUM(IF((LEFT('2-1 采购订单物料明细表报表导出'!$K:$K,7)=J$1)*('2-1 采购订单物料明细表报表导出'!$D:$D=$A122),'2-1 采购订单物料明细表报表导出'!$H:$H,0))</f>
        <v>0</v>
      </c>
      <c r="K122" cm="1">
        <f t="array" ref="K122">SUM(IF((LEFT('2-1 采购订单物料明细表报表导出'!$K:$K,7)=K$1)*('2-1 采购订单物料明细表报表导出'!$D:$D=$A122),'2-1 采购订单物料明细表报表导出'!$H:$H,0))</f>
        <v>0</v>
      </c>
      <c r="L122" cm="1">
        <f t="array" ref="L122">SUM(IF((LEFT('2-1 采购订单物料明细表报表导出'!$K:$K,7)=L$1)*('2-1 采购订单物料明细表报表导出'!$D:$D=$A122),'2-1 采购订单物料明细表报表导出'!$H:$H,0))</f>
        <v>0</v>
      </c>
      <c r="M122" cm="1">
        <f t="array" ref="M122">SUM(IF((LEFT('2-1 采购订单物料明细表报表导出'!$K:$K,7)=M$1)*('2-1 采购订单物料明细表报表导出'!$D:$D=$A122),'2-1 采购订单物料明细表报表导出'!$H:$H,0))</f>
        <v>0</v>
      </c>
      <c r="N122" cm="1">
        <f t="array" ref="N122">SUM(IF((LEFT('2-1 采购订单物料明细表报表导出'!$K:$K,7)=N$1)*('2-1 采购订单物料明细表报表导出'!$D:$D=$A122),'2-1 采购订单物料明细表报表导出'!$H:$H,0))</f>
        <v>0</v>
      </c>
      <c r="O122" cm="1">
        <f t="array" ref="O122">SUM(IF((LEFT('2-1 采购订单物料明细表报表导出'!$K:$K,7)=O$1)*('2-1 采购订单物料明细表报表导出'!$D:$D=$A122),'2-1 采购订单物料明细表报表导出'!$H:$H,0))</f>
        <v>0</v>
      </c>
    </row>
    <row r="123" ht="16.5" spans="1:15">
      <c r="A123" s="17" t="s">
        <v>3553</v>
      </c>
      <c r="B123" s="32" t="s">
        <v>2080</v>
      </c>
      <c r="C123" s="33" t="s">
        <v>2081</v>
      </c>
      <c r="D123" cm="1">
        <f t="array" ref="D123">SUM(IF((LEFT('2-1 采购订单物料明细表报表导出'!$K:$K,7)=D$1)*('2-1 采购订单物料明细表报表导出'!$D:$D=$A123),'2-1 采购订单物料明细表报表导出'!$H:$H,0))</f>
        <v>0</v>
      </c>
      <c r="E123" cm="1">
        <f t="array" ref="E123">SUM(IF((LEFT('2-1 采购订单物料明细表报表导出'!$K:$K,7)=E$1)*('2-1 采购订单物料明细表报表导出'!$D:$D=$A123),'2-1 采购订单物料明细表报表导出'!$H:$H,0))</f>
        <v>0</v>
      </c>
      <c r="F123" cm="1">
        <f t="array" ref="F123">SUM(IF((LEFT('2-1 采购订单物料明细表报表导出'!$K:$K,7)=F$1)*('2-1 采购订单物料明细表报表导出'!$D:$D=$A123),'2-1 采购订单物料明细表报表导出'!$H:$H,0))</f>
        <v>0</v>
      </c>
      <c r="G123" cm="1">
        <f t="array" ref="G123">SUM(IF((LEFT('2-1 采购订单物料明细表报表导出'!$K:$K,7)=G$1)*('2-1 采购订单物料明细表报表导出'!$D:$D=$A123),'2-1 采购订单物料明细表报表导出'!$H:$H,0))</f>
        <v>0</v>
      </c>
      <c r="H123" cm="1">
        <f t="array" ref="H123">SUM(IF((LEFT('2-1 采购订单物料明细表报表导出'!$K:$K,7)=H$1)*('2-1 采购订单物料明细表报表导出'!$D:$D=$A123),'2-1 采购订单物料明细表报表导出'!$H:$H,0))</f>
        <v>0</v>
      </c>
      <c r="I123" cm="1">
        <f t="array" ref="I123">SUM(IF((LEFT('2-1 采购订单物料明细表报表导出'!$K:$K,7)=I$1)*('2-1 采购订单物料明细表报表导出'!$D:$D=$A123),'2-1 采购订单物料明细表报表导出'!$H:$H,0))</f>
        <v>0</v>
      </c>
      <c r="J123" cm="1">
        <f t="array" ref="J123">SUM(IF((LEFT('2-1 采购订单物料明细表报表导出'!$K:$K,7)=J$1)*('2-1 采购订单物料明细表报表导出'!$D:$D=$A123),'2-1 采购订单物料明细表报表导出'!$H:$H,0))</f>
        <v>0</v>
      </c>
      <c r="K123" cm="1">
        <f t="array" ref="K123">SUM(IF((LEFT('2-1 采购订单物料明细表报表导出'!$K:$K,7)=K$1)*('2-1 采购订单物料明细表报表导出'!$D:$D=$A123),'2-1 采购订单物料明细表报表导出'!$H:$H,0))</f>
        <v>0</v>
      </c>
      <c r="L123" cm="1">
        <f t="array" ref="L123">SUM(IF((LEFT('2-1 采购订单物料明细表报表导出'!$K:$K,7)=L$1)*('2-1 采购订单物料明细表报表导出'!$D:$D=$A123),'2-1 采购订单物料明细表报表导出'!$H:$H,0))</f>
        <v>0</v>
      </c>
      <c r="M123" cm="1">
        <f t="array" ref="M123">SUM(IF((LEFT('2-1 采购订单物料明细表报表导出'!$K:$K,7)=M$1)*('2-1 采购订单物料明细表报表导出'!$D:$D=$A123),'2-1 采购订单物料明细表报表导出'!$H:$H,0))</f>
        <v>0</v>
      </c>
      <c r="N123" cm="1">
        <f t="array" ref="N123">SUM(IF((LEFT('2-1 采购订单物料明细表报表导出'!$K:$K,7)=N$1)*('2-1 采购订单物料明细表报表导出'!$D:$D=$A123),'2-1 采购订单物料明细表报表导出'!$H:$H,0))</f>
        <v>0</v>
      </c>
      <c r="O123" cm="1">
        <f t="array" ref="O123">SUM(IF((LEFT('2-1 采购订单物料明细表报表导出'!$K:$K,7)=O$1)*('2-1 采购订单物料明细表报表导出'!$D:$D=$A123),'2-1 采购订单物料明细表报表导出'!$H:$H,0))</f>
        <v>0</v>
      </c>
    </row>
    <row r="124" ht="16.5" spans="1:15">
      <c r="A124" s="17" t="s">
        <v>3554</v>
      </c>
      <c r="B124" s="32" t="s">
        <v>2080</v>
      </c>
      <c r="C124" s="33" t="s">
        <v>2081</v>
      </c>
      <c r="D124" cm="1">
        <f t="array" ref="D124">SUM(IF((LEFT('2-1 采购订单物料明细表报表导出'!$K:$K,7)=D$1)*('2-1 采购订单物料明细表报表导出'!$D:$D=$A124),'2-1 采购订单物料明细表报表导出'!$H:$H,0))</f>
        <v>0</v>
      </c>
      <c r="E124" cm="1">
        <f t="array" ref="E124">SUM(IF((LEFT('2-1 采购订单物料明细表报表导出'!$K:$K,7)=E$1)*('2-1 采购订单物料明细表报表导出'!$D:$D=$A124),'2-1 采购订单物料明细表报表导出'!$H:$H,0))</f>
        <v>0</v>
      </c>
      <c r="F124" cm="1">
        <f t="array" ref="F124">SUM(IF((LEFT('2-1 采购订单物料明细表报表导出'!$K:$K,7)=F$1)*('2-1 采购订单物料明细表报表导出'!$D:$D=$A124),'2-1 采购订单物料明细表报表导出'!$H:$H,0))</f>
        <v>0</v>
      </c>
      <c r="G124" cm="1">
        <f t="array" ref="G124">SUM(IF((LEFT('2-1 采购订单物料明细表报表导出'!$K:$K,7)=G$1)*('2-1 采购订单物料明细表报表导出'!$D:$D=$A124),'2-1 采购订单物料明细表报表导出'!$H:$H,0))</f>
        <v>0</v>
      </c>
      <c r="H124" cm="1">
        <f t="array" ref="H124">SUM(IF((LEFT('2-1 采购订单物料明细表报表导出'!$K:$K,7)=H$1)*('2-1 采购订单物料明细表报表导出'!$D:$D=$A124),'2-1 采购订单物料明细表报表导出'!$H:$H,0))</f>
        <v>0</v>
      </c>
      <c r="I124" cm="1">
        <f t="array" ref="I124">SUM(IF((LEFT('2-1 采购订单物料明细表报表导出'!$K:$K,7)=I$1)*('2-1 采购订单物料明细表报表导出'!$D:$D=$A124),'2-1 采购订单物料明细表报表导出'!$H:$H,0))</f>
        <v>0</v>
      </c>
      <c r="J124" cm="1">
        <f t="array" ref="J124">SUM(IF((LEFT('2-1 采购订单物料明细表报表导出'!$K:$K,7)=J$1)*('2-1 采购订单物料明细表报表导出'!$D:$D=$A124),'2-1 采购订单物料明细表报表导出'!$H:$H,0))</f>
        <v>0</v>
      </c>
      <c r="K124" cm="1">
        <f t="array" ref="K124">SUM(IF((LEFT('2-1 采购订单物料明细表报表导出'!$K:$K,7)=K$1)*('2-1 采购订单物料明细表报表导出'!$D:$D=$A124),'2-1 采购订单物料明细表报表导出'!$H:$H,0))</f>
        <v>0</v>
      </c>
      <c r="L124" cm="1">
        <f t="array" ref="L124">SUM(IF((LEFT('2-1 采购订单物料明细表报表导出'!$K:$K,7)=L$1)*('2-1 采购订单物料明细表报表导出'!$D:$D=$A124),'2-1 采购订单物料明细表报表导出'!$H:$H,0))</f>
        <v>0</v>
      </c>
      <c r="M124" cm="1">
        <f t="array" ref="M124">SUM(IF((LEFT('2-1 采购订单物料明细表报表导出'!$K:$K,7)=M$1)*('2-1 采购订单物料明细表报表导出'!$D:$D=$A124),'2-1 采购订单物料明细表报表导出'!$H:$H,0))</f>
        <v>0</v>
      </c>
      <c r="N124" cm="1">
        <f t="array" ref="N124">SUM(IF((LEFT('2-1 采购订单物料明细表报表导出'!$K:$K,7)=N$1)*('2-1 采购订单物料明细表报表导出'!$D:$D=$A124),'2-1 采购订单物料明细表报表导出'!$H:$H,0))</f>
        <v>0</v>
      </c>
      <c r="O124" cm="1">
        <f t="array" ref="O124">SUM(IF((LEFT('2-1 采购订单物料明细表报表导出'!$K:$K,7)=O$1)*('2-1 采购订单物料明细表报表导出'!$D:$D=$A124),'2-1 采购订单物料明细表报表导出'!$H:$H,0))</f>
        <v>0</v>
      </c>
    </row>
    <row r="125" ht="16.5" spans="1:15">
      <c r="A125" s="17" t="s">
        <v>3555</v>
      </c>
      <c r="B125" s="32" t="s">
        <v>2080</v>
      </c>
      <c r="C125" s="33" t="s">
        <v>2081</v>
      </c>
      <c r="D125" cm="1">
        <f t="array" ref="D125">SUM(IF((LEFT('2-1 采购订单物料明细表报表导出'!$K:$K,7)=D$1)*('2-1 采购订单物料明细表报表导出'!$D:$D=$A125),'2-1 采购订单物料明细表报表导出'!$H:$H,0))</f>
        <v>0</v>
      </c>
      <c r="E125" cm="1">
        <f t="array" ref="E125">SUM(IF((LEFT('2-1 采购订单物料明细表报表导出'!$K:$K,7)=E$1)*('2-1 采购订单物料明细表报表导出'!$D:$D=$A125),'2-1 采购订单物料明细表报表导出'!$H:$H,0))</f>
        <v>0</v>
      </c>
      <c r="F125" cm="1">
        <f t="array" ref="F125">SUM(IF((LEFT('2-1 采购订单物料明细表报表导出'!$K:$K,7)=F$1)*('2-1 采购订单物料明细表报表导出'!$D:$D=$A125),'2-1 采购订单物料明细表报表导出'!$H:$H,0))</f>
        <v>0</v>
      </c>
      <c r="G125" cm="1">
        <f t="array" ref="G125">SUM(IF((LEFT('2-1 采购订单物料明细表报表导出'!$K:$K,7)=G$1)*('2-1 采购订单物料明细表报表导出'!$D:$D=$A125),'2-1 采购订单物料明细表报表导出'!$H:$H,0))</f>
        <v>0</v>
      </c>
      <c r="H125" cm="1">
        <f t="array" ref="H125">SUM(IF((LEFT('2-1 采购订单物料明细表报表导出'!$K:$K,7)=H$1)*('2-1 采购订单物料明细表报表导出'!$D:$D=$A125),'2-1 采购订单物料明细表报表导出'!$H:$H,0))</f>
        <v>0</v>
      </c>
      <c r="I125" cm="1">
        <f t="array" ref="I125">SUM(IF((LEFT('2-1 采购订单物料明细表报表导出'!$K:$K,7)=I$1)*('2-1 采购订单物料明细表报表导出'!$D:$D=$A125),'2-1 采购订单物料明细表报表导出'!$H:$H,0))</f>
        <v>0</v>
      </c>
      <c r="J125" cm="1">
        <f t="array" ref="J125">SUM(IF((LEFT('2-1 采购订单物料明细表报表导出'!$K:$K,7)=J$1)*('2-1 采购订单物料明细表报表导出'!$D:$D=$A125),'2-1 采购订单物料明细表报表导出'!$H:$H,0))</f>
        <v>0</v>
      </c>
      <c r="K125" cm="1">
        <f t="array" ref="K125">SUM(IF((LEFT('2-1 采购订单物料明细表报表导出'!$K:$K,7)=K$1)*('2-1 采购订单物料明细表报表导出'!$D:$D=$A125),'2-1 采购订单物料明细表报表导出'!$H:$H,0))</f>
        <v>0</v>
      </c>
      <c r="L125" cm="1">
        <f t="array" ref="L125">SUM(IF((LEFT('2-1 采购订单物料明细表报表导出'!$K:$K,7)=L$1)*('2-1 采购订单物料明细表报表导出'!$D:$D=$A125),'2-1 采购订单物料明细表报表导出'!$H:$H,0))</f>
        <v>0</v>
      </c>
      <c r="M125" cm="1">
        <f t="array" ref="M125">SUM(IF((LEFT('2-1 采购订单物料明细表报表导出'!$K:$K,7)=M$1)*('2-1 采购订单物料明细表报表导出'!$D:$D=$A125),'2-1 采购订单物料明细表报表导出'!$H:$H,0))</f>
        <v>0</v>
      </c>
      <c r="N125" cm="1">
        <f t="array" ref="N125">SUM(IF((LEFT('2-1 采购订单物料明细表报表导出'!$K:$K,7)=N$1)*('2-1 采购订单物料明细表报表导出'!$D:$D=$A125),'2-1 采购订单物料明细表报表导出'!$H:$H,0))</f>
        <v>0</v>
      </c>
      <c r="O125" cm="1">
        <f t="array" ref="O125">SUM(IF((LEFT('2-1 采购订单物料明细表报表导出'!$K:$K,7)=O$1)*('2-1 采购订单物料明细表报表导出'!$D:$D=$A125),'2-1 采购订单物料明细表报表导出'!$H:$H,0))</f>
        <v>0</v>
      </c>
    </row>
    <row r="126" ht="16.5" spans="1:15">
      <c r="A126" s="17" t="s">
        <v>3556</v>
      </c>
      <c r="B126" s="32" t="s">
        <v>2080</v>
      </c>
      <c r="C126" s="33" t="s">
        <v>2081</v>
      </c>
      <c r="D126" cm="1">
        <f t="array" ref="D126">SUM(IF((LEFT('2-1 采购订单物料明细表报表导出'!$K:$K,7)=D$1)*('2-1 采购订单物料明细表报表导出'!$D:$D=$A126),'2-1 采购订单物料明细表报表导出'!$H:$H,0))</f>
        <v>0</v>
      </c>
      <c r="E126" cm="1">
        <f t="array" ref="E126">SUM(IF((LEFT('2-1 采购订单物料明细表报表导出'!$K:$K,7)=E$1)*('2-1 采购订单物料明细表报表导出'!$D:$D=$A126),'2-1 采购订单物料明细表报表导出'!$H:$H,0))</f>
        <v>0</v>
      </c>
      <c r="F126" cm="1">
        <f t="array" ref="F126">SUM(IF((LEFT('2-1 采购订单物料明细表报表导出'!$K:$K,7)=F$1)*('2-1 采购订单物料明细表报表导出'!$D:$D=$A126),'2-1 采购订单物料明细表报表导出'!$H:$H,0))</f>
        <v>0</v>
      </c>
      <c r="G126" cm="1">
        <f t="array" ref="G126">SUM(IF((LEFT('2-1 采购订单物料明细表报表导出'!$K:$K,7)=G$1)*('2-1 采购订单物料明细表报表导出'!$D:$D=$A126),'2-1 采购订单物料明细表报表导出'!$H:$H,0))</f>
        <v>0</v>
      </c>
      <c r="H126" cm="1">
        <f t="array" ref="H126">SUM(IF((LEFT('2-1 采购订单物料明细表报表导出'!$K:$K,7)=H$1)*('2-1 采购订单物料明细表报表导出'!$D:$D=$A126),'2-1 采购订单物料明细表报表导出'!$H:$H,0))</f>
        <v>0</v>
      </c>
      <c r="I126" cm="1">
        <f t="array" ref="I126">SUM(IF((LEFT('2-1 采购订单物料明细表报表导出'!$K:$K,7)=I$1)*('2-1 采购订单物料明细表报表导出'!$D:$D=$A126),'2-1 采购订单物料明细表报表导出'!$H:$H,0))</f>
        <v>0</v>
      </c>
      <c r="J126" cm="1">
        <f t="array" ref="J126">SUM(IF((LEFT('2-1 采购订单物料明细表报表导出'!$K:$K,7)=J$1)*('2-1 采购订单物料明细表报表导出'!$D:$D=$A126),'2-1 采购订单物料明细表报表导出'!$H:$H,0))</f>
        <v>0</v>
      </c>
      <c r="K126" cm="1">
        <f t="array" ref="K126">SUM(IF((LEFT('2-1 采购订单物料明细表报表导出'!$K:$K,7)=K$1)*('2-1 采购订单物料明细表报表导出'!$D:$D=$A126),'2-1 采购订单物料明细表报表导出'!$H:$H,0))</f>
        <v>0</v>
      </c>
      <c r="L126" cm="1">
        <f t="array" ref="L126">SUM(IF((LEFT('2-1 采购订单物料明细表报表导出'!$K:$K,7)=L$1)*('2-1 采购订单物料明细表报表导出'!$D:$D=$A126),'2-1 采购订单物料明细表报表导出'!$H:$H,0))</f>
        <v>0</v>
      </c>
      <c r="M126" cm="1">
        <f t="array" ref="M126">SUM(IF((LEFT('2-1 采购订单物料明细表报表导出'!$K:$K,7)=M$1)*('2-1 采购订单物料明细表报表导出'!$D:$D=$A126),'2-1 采购订单物料明细表报表导出'!$H:$H,0))</f>
        <v>0</v>
      </c>
      <c r="N126" cm="1">
        <f t="array" ref="N126">SUM(IF((LEFT('2-1 采购订单物料明细表报表导出'!$K:$K,7)=N$1)*('2-1 采购订单物料明细表报表导出'!$D:$D=$A126),'2-1 采购订单物料明细表报表导出'!$H:$H,0))</f>
        <v>0</v>
      </c>
      <c r="O126" cm="1">
        <f t="array" ref="O126">SUM(IF((LEFT('2-1 采购订单物料明细表报表导出'!$K:$K,7)=O$1)*('2-1 采购订单物料明细表报表导出'!$D:$D=$A126),'2-1 采购订单物料明细表报表导出'!$H:$H,0))</f>
        <v>0</v>
      </c>
    </row>
    <row r="127" ht="16.5" spans="1:15">
      <c r="A127" s="17" t="s">
        <v>3557</v>
      </c>
      <c r="B127" s="32" t="s">
        <v>2080</v>
      </c>
      <c r="C127" s="33" t="s">
        <v>2081</v>
      </c>
      <c r="D127" cm="1">
        <f t="array" ref="D127">SUM(IF((LEFT('2-1 采购订单物料明细表报表导出'!$K:$K,7)=D$1)*('2-1 采购订单物料明细表报表导出'!$D:$D=$A127),'2-1 采购订单物料明细表报表导出'!$H:$H,0))</f>
        <v>0</v>
      </c>
      <c r="E127" cm="1">
        <f t="array" ref="E127">SUM(IF((LEFT('2-1 采购订单物料明细表报表导出'!$K:$K,7)=E$1)*('2-1 采购订单物料明细表报表导出'!$D:$D=$A127),'2-1 采购订单物料明细表报表导出'!$H:$H,0))</f>
        <v>0</v>
      </c>
      <c r="F127" cm="1">
        <f t="array" ref="F127">SUM(IF((LEFT('2-1 采购订单物料明细表报表导出'!$K:$K,7)=F$1)*('2-1 采购订单物料明细表报表导出'!$D:$D=$A127),'2-1 采购订单物料明细表报表导出'!$H:$H,0))</f>
        <v>0</v>
      </c>
      <c r="G127" cm="1">
        <f t="array" ref="G127">SUM(IF((LEFT('2-1 采购订单物料明细表报表导出'!$K:$K,7)=G$1)*('2-1 采购订单物料明细表报表导出'!$D:$D=$A127),'2-1 采购订单物料明细表报表导出'!$H:$H,0))</f>
        <v>0</v>
      </c>
      <c r="H127" cm="1">
        <f t="array" ref="H127">SUM(IF((LEFT('2-1 采购订单物料明细表报表导出'!$K:$K,7)=H$1)*('2-1 采购订单物料明细表报表导出'!$D:$D=$A127),'2-1 采购订单物料明细表报表导出'!$H:$H,0))</f>
        <v>0</v>
      </c>
      <c r="I127" cm="1">
        <f t="array" ref="I127">SUM(IF((LEFT('2-1 采购订单物料明细表报表导出'!$K:$K,7)=I$1)*('2-1 采购订单物料明细表报表导出'!$D:$D=$A127),'2-1 采购订单物料明细表报表导出'!$H:$H,0))</f>
        <v>0</v>
      </c>
      <c r="J127" cm="1">
        <f t="array" ref="J127">SUM(IF((LEFT('2-1 采购订单物料明细表报表导出'!$K:$K,7)=J$1)*('2-1 采购订单物料明细表报表导出'!$D:$D=$A127),'2-1 采购订单物料明细表报表导出'!$H:$H,0))</f>
        <v>0</v>
      </c>
      <c r="K127" cm="1">
        <f t="array" ref="K127">SUM(IF((LEFT('2-1 采购订单物料明细表报表导出'!$K:$K,7)=K$1)*('2-1 采购订单物料明细表报表导出'!$D:$D=$A127),'2-1 采购订单物料明细表报表导出'!$H:$H,0))</f>
        <v>0</v>
      </c>
      <c r="L127" cm="1">
        <f t="array" ref="L127">SUM(IF((LEFT('2-1 采购订单物料明细表报表导出'!$K:$K,7)=L$1)*('2-1 采购订单物料明细表报表导出'!$D:$D=$A127),'2-1 采购订单物料明细表报表导出'!$H:$H,0))</f>
        <v>0</v>
      </c>
      <c r="M127" cm="1">
        <f t="array" ref="M127">SUM(IF((LEFT('2-1 采购订单物料明细表报表导出'!$K:$K,7)=M$1)*('2-1 采购订单物料明细表报表导出'!$D:$D=$A127),'2-1 采购订单物料明细表报表导出'!$H:$H,0))</f>
        <v>0</v>
      </c>
      <c r="N127" cm="1">
        <f t="array" ref="N127">SUM(IF((LEFT('2-1 采购订单物料明细表报表导出'!$K:$K,7)=N$1)*('2-1 采购订单物料明细表报表导出'!$D:$D=$A127),'2-1 采购订单物料明细表报表导出'!$H:$H,0))</f>
        <v>0</v>
      </c>
      <c r="O127" cm="1">
        <f t="array" ref="O127">SUM(IF((LEFT('2-1 采购订单物料明细表报表导出'!$K:$K,7)=O$1)*('2-1 采购订单物料明细表报表导出'!$D:$D=$A127),'2-1 采购订单物料明细表报表导出'!$H:$H,0))</f>
        <v>0</v>
      </c>
    </row>
    <row r="128" ht="16.5" spans="1:15">
      <c r="A128" s="17" t="s">
        <v>3558</v>
      </c>
      <c r="B128" s="32" t="s">
        <v>2080</v>
      </c>
      <c r="C128" s="33" t="s">
        <v>2081</v>
      </c>
      <c r="D128" cm="1">
        <f t="array" ref="D128">SUM(IF((LEFT('2-1 采购订单物料明细表报表导出'!$K:$K,7)=D$1)*('2-1 采购订单物料明细表报表导出'!$D:$D=$A128),'2-1 采购订单物料明细表报表导出'!$H:$H,0))</f>
        <v>0</v>
      </c>
      <c r="E128" cm="1">
        <f t="array" ref="E128">SUM(IF((LEFT('2-1 采购订单物料明细表报表导出'!$K:$K,7)=E$1)*('2-1 采购订单物料明细表报表导出'!$D:$D=$A128),'2-1 采购订单物料明细表报表导出'!$H:$H,0))</f>
        <v>0</v>
      </c>
      <c r="F128" cm="1">
        <f t="array" ref="F128">SUM(IF((LEFT('2-1 采购订单物料明细表报表导出'!$K:$K,7)=F$1)*('2-1 采购订单物料明细表报表导出'!$D:$D=$A128),'2-1 采购订单物料明细表报表导出'!$H:$H,0))</f>
        <v>0</v>
      </c>
      <c r="G128" cm="1">
        <f t="array" ref="G128">SUM(IF((LEFT('2-1 采购订单物料明细表报表导出'!$K:$K,7)=G$1)*('2-1 采购订单物料明细表报表导出'!$D:$D=$A128),'2-1 采购订单物料明细表报表导出'!$H:$H,0))</f>
        <v>0</v>
      </c>
      <c r="H128" cm="1">
        <f t="array" ref="H128">SUM(IF((LEFT('2-1 采购订单物料明细表报表导出'!$K:$K,7)=H$1)*('2-1 采购订单物料明细表报表导出'!$D:$D=$A128),'2-1 采购订单物料明细表报表导出'!$H:$H,0))</f>
        <v>0</v>
      </c>
      <c r="I128" cm="1">
        <f t="array" ref="I128">SUM(IF((LEFT('2-1 采购订单物料明细表报表导出'!$K:$K,7)=I$1)*('2-1 采购订单物料明细表报表导出'!$D:$D=$A128),'2-1 采购订单物料明细表报表导出'!$H:$H,0))</f>
        <v>0</v>
      </c>
      <c r="J128" cm="1">
        <f t="array" ref="J128">SUM(IF((LEFT('2-1 采购订单物料明细表报表导出'!$K:$K,7)=J$1)*('2-1 采购订单物料明细表报表导出'!$D:$D=$A128),'2-1 采购订单物料明细表报表导出'!$H:$H,0))</f>
        <v>0</v>
      </c>
      <c r="K128" cm="1">
        <f t="array" ref="K128">SUM(IF((LEFT('2-1 采购订单物料明细表报表导出'!$K:$K,7)=K$1)*('2-1 采购订单物料明细表报表导出'!$D:$D=$A128),'2-1 采购订单物料明细表报表导出'!$H:$H,0))</f>
        <v>0</v>
      </c>
      <c r="L128" cm="1">
        <f t="array" ref="L128">SUM(IF((LEFT('2-1 采购订单物料明细表报表导出'!$K:$K,7)=L$1)*('2-1 采购订单物料明细表报表导出'!$D:$D=$A128),'2-1 采购订单物料明细表报表导出'!$H:$H,0))</f>
        <v>0</v>
      </c>
      <c r="M128" cm="1">
        <f t="array" ref="M128">SUM(IF((LEFT('2-1 采购订单物料明细表报表导出'!$K:$K,7)=M$1)*('2-1 采购订单物料明细表报表导出'!$D:$D=$A128),'2-1 采购订单物料明细表报表导出'!$H:$H,0))</f>
        <v>0</v>
      </c>
      <c r="N128" cm="1">
        <f t="array" ref="N128">SUM(IF((LEFT('2-1 采购订单物料明细表报表导出'!$K:$K,7)=N$1)*('2-1 采购订单物料明细表报表导出'!$D:$D=$A128),'2-1 采购订单物料明细表报表导出'!$H:$H,0))</f>
        <v>0</v>
      </c>
      <c r="O128" cm="1">
        <f t="array" ref="O128">SUM(IF((LEFT('2-1 采购订单物料明细表报表导出'!$K:$K,7)=O$1)*('2-1 采购订单物料明细表报表导出'!$D:$D=$A128),'2-1 采购订单物料明细表报表导出'!$H:$H,0))</f>
        <v>0</v>
      </c>
    </row>
    <row r="129" ht="16.5" spans="1:15">
      <c r="A129" s="17" t="s">
        <v>3559</v>
      </c>
      <c r="B129" s="32" t="s">
        <v>2080</v>
      </c>
      <c r="C129" s="33" t="s">
        <v>2081</v>
      </c>
      <c r="D129" cm="1">
        <f t="array" ref="D129">SUM(IF((LEFT('2-1 采购订单物料明细表报表导出'!$K:$K,7)=D$1)*('2-1 采购订单物料明细表报表导出'!$D:$D=$A129),'2-1 采购订单物料明细表报表导出'!$H:$H,0))</f>
        <v>0</v>
      </c>
      <c r="E129" cm="1">
        <f t="array" ref="E129">SUM(IF((LEFT('2-1 采购订单物料明细表报表导出'!$K:$K,7)=E$1)*('2-1 采购订单物料明细表报表导出'!$D:$D=$A129),'2-1 采购订单物料明细表报表导出'!$H:$H,0))</f>
        <v>0</v>
      </c>
      <c r="F129" cm="1">
        <f t="array" ref="F129">SUM(IF((LEFT('2-1 采购订单物料明细表报表导出'!$K:$K,7)=F$1)*('2-1 采购订单物料明细表报表导出'!$D:$D=$A129),'2-1 采购订单物料明细表报表导出'!$H:$H,0))</f>
        <v>0</v>
      </c>
      <c r="G129" cm="1">
        <f t="array" ref="G129">SUM(IF((LEFT('2-1 采购订单物料明细表报表导出'!$K:$K,7)=G$1)*('2-1 采购订单物料明细表报表导出'!$D:$D=$A129),'2-1 采购订单物料明细表报表导出'!$H:$H,0))</f>
        <v>0</v>
      </c>
      <c r="H129" cm="1">
        <f t="array" ref="H129">SUM(IF((LEFT('2-1 采购订单物料明细表报表导出'!$K:$K,7)=H$1)*('2-1 采购订单物料明细表报表导出'!$D:$D=$A129),'2-1 采购订单物料明细表报表导出'!$H:$H,0))</f>
        <v>0</v>
      </c>
      <c r="I129" cm="1">
        <f t="array" ref="I129">SUM(IF((LEFT('2-1 采购订单物料明细表报表导出'!$K:$K,7)=I$1)*('2-1 采购订单物料明细表报表导出'!$D:$D=$A129),'2-1 采购订单物料明细表报表导出'!$H:$H,0))</f>
        <v>0</v>
      </c>
      <c r="J129" cm="1">
        <f t="array" ref="J129">SUM(IF((LEFT('2-1 采购订单物料明细表报表导出'!$K:$K,7)=J$1)*('2-1 采购订单物料明细表报表导出'!$D:$D=$A129),'2-1 采购订单物料明细表报表导出'!$H:$H,0))</f>
        <v>0</v>
      </c>
      <c r="K129" cm="1">
        <f t="array" ref="K129">SUM(IF((LEFT('2-1 采购订单物料明细表报表导出'!$K:$K,7)=K$1)*('2-1 采购订单物料明细表报表导出'!$D:$D=$A129),'2-1 采购订单物料明细表报表导出'!$H:$H,0))</f>
        <v>0</v>
      </c>
      <c r="L129" cm="1">
        <f t="array" ref="L129">SUM(IF((LEFT('2-1 采购订单物料明细表报表导出'!$K:$K,7)=L$1)*('2-1 采购订单物料明细表报表导出'!$D:$D=$A129),'2-1 采购订单物料明细表报表导出'!$H:$H,0))</f>
        <v>0</v>
      </c>
      <c r="M129" cm="1">
        <f t="array" ref="M129">SUM(IF((LEFT('2-1 采购订单物料明细表报表导出'!$K:$K,7)=M$1)*('2-1 采购订单物料明细表报表导出'!$D:$D=$A129),'2-1 采购订单物料明细表报表导出'!$H:$H,0))</f>
        <v>0</v>
      </c>
      <c r="N129" cm="1">
        <f t="array" ref="N129">SUM(IF((LEFT('2-1 采购订单物料明细表报表导出'!$K:$K,7)=N$1)*('2-1 采购订单物料明细表报表导出'!$D:$D=$A129),'2-1 采购订单物料明细表报表导出'!$H:$H,0))</f>
        <v>0</v>
      </c>
      <c r="O129" cm="1">
        <f t="array" ref="O129">SUM(IF((LEFT('2-1 采购订单物料明细表报表导出'!$K:$K,7)=O$1)*('2-1 采购订单物料明细表报表导出'!$D:$D=$A129),'2-1 采购订单物料明细表报表导出'!$H:$H,0))</f>
        <v>0</v>
      </c>
    </row>
    <row r="130" ht="16.5" spans="1:15">
      <c r="A130" s="17" t="s">
        <v>3560</v>
      </c>
      <c r="B130" s="32" t="s">
        <v>2080</v>
      </c>
      <c r="C130" s="33" t="s">
        <v>2081</v>
      </c>
      <c r="D130" cm="1">
        <f t="array" ref="D130">SUM(IF((LEFT('2-1 采购订单物料明细表报表导出'!$K:$K,7)=D$1)*('2-1 采购订单物料明细表报表导出'!$D:$D=$A130),'2-1 采购订单物料明细表报表导出'!$H:$H,0))</f>
        <v>0</v>
      </c>
      <c r="E130" cm="1">
        <f t="array" ref="E130">SUM(IF((LEFT('2-1 采购订单物料明细表报表导出'!$K:$K,7)=E$1)*('2-1 采购订单物料明细表报表导出'!$D:$D=$A130),'2-1 采购订单物料明细表报表导出'!$H:$H,0))</f>
        <v>0</v>
      </c>
      <c r="F130" cm="1">
        <f t="array" ref="F130">SUM(IF((LEFT('2-1 采购订单物料明细表报表导出'!$K:$K,7)=F$1)*('2-1 采购订单物料明细表报表导出'!$D:$D=$A130),'2-1 采购订单物料明细表报表导出'!$H:$H,0))</f>
        <v>0</v>
      </c>
      <c r="G130" cm="1">
        <f t="array" ref="G130">SUM(IF((LEFT('2-1 采购订单物料明细表报表导出'!$K:$K,7)=G$1)*('2-1 采购订单物料明细表报表导出'!$D:$D=$A130),'2-1 采购订单物料明细表报表导出'!$H:$H,0))</f>
        <v>0</v>
      </c>
      <c r="H130" cm="1">
        <f t="array" ref="H130">SUM(IF((LEFT('2-1 采购订单物料明细表报表导出'!$K:$K,7)=H$1)*('2-1 采购订单物料明细表报表导出'!$D:$D=$A130),'2-1 采购订单物料明细表报表导出'!$H:$H,0))</f>
        <v>0</v>
      </c>
      <c r="I130" cm="1">
        <f t="array" ref="I130">SUM(IF((LEFT('2-1 采购订单物料明细表报表导出'!$K:$K,7)=I$1)*('2-1 采购订单物料明细表报表导出'!$D:$D=$A130),'2-1 采购订单物料明细表报表导出'!$H:$H,0))</f>
        <v>0</v>
      </c>
      <c r="J130" cm="1">
        <f t="array" ref="J130">SUM(IF((LEFT('2-1 采购订单物料明细表报表导出'!$K:$K,7)=J$1)*('2-1 采购订单物料明细表报表导出'!$D:$D=$A130),'2-1 采购订单物料明细表报表导出'!$H:$H,0))</f>
        <v>0</v>
      </c>
      <c r="K130" cm="1">
        <f t="array" ref="K130">SUM(IF((LEFT('2-1 采购订单物料明细表报表导出'!$K:$K,7)=K$1)*('2-1 采购订单物料明细表报表导出'!$D:$D=$A130),'2-1 采购订单物料明细表报表导出'!$H:$H,0))</f>
        <v>0</v>
      </c>
      <c r="L130" cm="1">
        <f t="array" ref="L130">SUM(IF((LEFT('2-1 采购订单物料明细表报表导出'!$K:$K,7)=L$1)*('2-1 采购订单物料明细表报表导出'!$D:$D=$A130),'2-1 采购订单物料明细表报表导出'!$H:$H,0))</f>
        <v>0</v>
      </c>
      <c r="M130" cm="1">
        <f t="array" ref="M130">SUM(IF((LEFT('2-1 采购订单物料明细表报表导出'!$K:$K,7)=M$1)*('2-1 采购订单物料明细表报表导出'!$D:$D=$A130),'2-1 采购订单物料明细表报表导出'!$H:$H,0))</f>
        <v>0</v>
      </c>
      <c r="N130" cm="1">
        <f t="array" ref="N130">SUM(IF((LEFT('2-1 采购订单物料明细表报表导出'!$K:$K,7)=N$1)*('2-1 采购订单物料明细表报表导出'!$D:$D=$A130),'2-1 采购订单物料明细表报表导出'!$H:$H,0))</f>
        <v>0</v>
      </c>
      <c r="O130" cm="1">
        <f t="array" ref="O130">SUM(IF((LEFT('2-1 采购订单物料明细表报表导出'!$K:$K,7)=O$1)*('2-1 采购订单物料明细表报表导出'!$D:$D=$A130),'2-1 采购订单物料明细表报表导出'!$H:$H,0))</f>
        <v>0</v>
      </c>
    </row>
    <row r="131" ht="16.5" spans="1:15">
      <c r="A131" s="17" t="s">
        <v>3561</v>
      </c>
      <c r="B131" s="32" t="s">
        <v>2080</v>
      </c>
      <c r="C131" s="33" t="s">
        <v>2081</v>
      </c>
      <c r="D131" cm="1">
        <f t="array" ref="D131">SUM(IF((LEFT('2-1 采购订单物料明细表报表导出'!$K:$K,7)=D$1)*('2-1 采购订单物料明细表报表导出'!$D:$D=$A131),'2-1 采购订单物料明细表报表导出'!$H:$H,0))</f>
        <v>0</v>
      </c>
      <c r="E131" cm="1">
        <f t="array" ref="E131">SUM(IF((LEFT('2-1 采购订单物料明细表报表导出'!$K:$K,7)=E$1)*('2-1 采购订单物料明细表报表导出'!$D:$D=$A131),'2-1 采购订单物料明细表报表导出'!$H:$H,0))</f>
        <v>0</v>
      </c>
      <c r="F131" cm="1">
        <f t="array" ref="F131">SUM(IF((LEFT('2-1 采购订单物料明细表报表导出'!$K:$K,7)=F$1)*('2-1 采购订单物料明细表报表导出'!$D:$D=$A131),'2-1 采购订单物料明细表报表导出'!$H:$H,0))</f>
        <v>0</v>
      </c>
      <c r="G131" cm="1">
        <f t="array" ref="G131">SUM(IF((LEFT('2-1 采购订单物料明细表报表导出'!$K:$K,7)=G$1)*('2-1 采购订单物料明细表报表导出'!$D:$D=$A131),'2-1 采购订单物料明细表报表导出'!$H:$H,0))</f>
        <v>0</v>
      </c>
      <c r="H131" cm="1">
        <f t="array" ref="H131">SUM(IF((LEFT('2-1 采购订单物料明细表报表导出'!$K:$K,7)=H$1)*('2-1 采购订单物料明细表报表导出'!$D:$D=$A131),'2-1 采购订单物料明细表报表导出'!$H:$H,0))</f>
        <v>0</v>
      </c>
      <c r="I131" cm="1">
        <f t="array" ref="I131">SUM(IF((LEFT('2-1 采购订单物料明细表报表导出'!$K:$K,7)=I$1)*('2-1 采购订单物料明细表报表导出'!$D:$D=$A131),'2-1 采购订单物料明细表报表导出'!$H:$H,0))</f>
        <v>0</v>
      </c>
      <c r="J131" cm="1">
        <f t="array" ref="J131">SUM(IF((LEFT('2-1 采购订单物料明细表报表导出'!$K:$K,7)=J$1)*('2-1 采购订单物料明细表报表导出'!$D:$D=$A131),'2-1 采购订单物料明细表报表导出'!$H:$H,0))</f>
        <v>0</v>
      </c>
      <c r="K131" cm="1">
        <f t="array" ref="K131">SUM(IF((LEFT('2-1 采购订单物料明细表报表导出'!$K:$K,7)=K$1)*('2-1 采购订单物料明细表报表导出'!$D:$D=$A131),'2-1 采购订单物料明细表报表导出'!$H:$H,0))</f>
        <v>0</v>
      </c>
      <c r="L131" cm="1">
        <f t="array" ref="L131">SUM(IF((LEFT('2-1 采购订单物料明细表报表导出'!$K:$K,7)=L$1)*('2-1 采购订单物料明细表报表导出'!$D:$D=$A131),'2-1 采购订单物料明细表报表导出'!$H:$H,0))</f>
        <v>0</v>
      </c>
      <c r="M131" cm="1">
        <f t="array" ref="M131">SUM(IF((LEFT('2-1 采购订单物料明细表报表导出'!$K:$K,7)=M$1)*('2-1 采购订单物料明细表报表导出'!$D:$D=$A131),'2-1 采购订单物料明细表报表导出'!$H:$H,0))</f>
        <v>0</v>
      </c>
      <c r="N131" cm="1">
        <f t="array" ref="N131">SUM(IF((LEFT('2-1 采购订单物料明细表报表导出'!$K:$K,7)=N$1)*('2-1 采购订单物料明细表报表导出'!$D:$D=$A131),'2-1 采购订单物料明细表报表导出'!$H:$H,0))</f>
        <v>0</v>
      </c>
      <c r="O131" cm="1">
        <f t="array" ref="O131">SUM(IF((LEFT('2-1 采购订单物料明细表报表导出'!$K:$K,7)=O$1)*('2-1 采购订单物料明细表报表导出'!$D:$D=$A131),'2-1 采购订单物料明细表报表导出'!$H:$H,0))</f>
        <v>0</v>
      </c>
    </row>
    <row r="132" ht="16.5" spans="1:15">
      <c r="A132" s="17" t="s">
        <v>3562</v>
      </c>
      <c r="B132" s="32" t="s">
        <v>2080</v>
      </c>
      <c r="C132" s="33" t="s">
        <v>2081</v>
      </c>
      <c r="D132" cm="1">
        <f t="array" ref="D132">SUM(IF((LEFT('2-1 采购订单物料明细表报表导出'!$K:$K,7)=D$1)*('2-1 采购订单物料明细表报表导出'!$D:$D=$A132),'2-1 采购订单物料明细表报表导出'!$H:$H,0))</f>
        <v>0</v>
      </c>
      <c r="E132" cm="1">
        <f t="array" ref="E132">SUM(IF((LEFT('2-1 采购订单物料明细表报表导出'!$K:$K,7)=E$1)*('2-1 采购订单物料明细表报表导出'!$D:$D=$A132),'2-1 采购订单物料明细表报表导出'!$H:$H,0))</f>
        <v>0</v>
      </c>
      <c r="F132" cm="1">
        <f t="array" ref="F132">SUM(IF((LEFT('2-1 采购订单物料明细表报表导出'!$K:$K,7)=F$1)*('2-1 采购订单物料明细表报表导出'!$D:$D=$A132),'2-1 采购订单物料明细表报表导出'!$H:$H,0))</f>
        <v>0</v>
      </c>
      <c r="G132" cm="1">
        <f t="array" ref="G132">SUM(IF((LEFT('2-1 采购订单物料明细表报表导出'!$K:$K,7)=G$1)*('2-1 采购订单物料明细表报表导出'!$D:$D=$A132),'2-1 采购订单物料明细表报表导出'!$H:$H,0))</f>
        <v>0</v>
      </c>
      <c r="H132" cm="1">
        <f t="array" ref="H132">SUM(IF((LEFT('2-1 采购订单物料明细表报表导出'!$K:$K,7)=H$1)*('2-1 采购订单物料明细表报表导出'!$D:$D=$A132),'2-1 采购订单物料明细表报表导出'!$H:$H,0))</f>
        <v>0</v>
      </c>
      <c r="I132" cm="1">
        <f t="array" ref="I132">SUM(IF((LEFT('2-1 采购订单物料明细表报表导出'!$K:$K,7)=I$1)*('2-1 采购订单物料明细表报表导出'!$D:$D=$A132),'2-1 采购订单物料明细表报表导出'!$H:$H,0))</f>
        <v>0</v>
      </c>
      <c r="J132" cm="1">
        <f t="array" ref="J132">SUM(IF((LEFT('2-1 采购订单物料明细表报表导出'!$K:$K,7)=J$1)*('2-1 采购订单物料明细表报表导出'!$D:$D=$A132),'2-1 采购订单物料明细表报表导出'!$H:$H,0))</f>
        <v>0</v>
      </c>
      <c r="K132" cm="1">
        <f t="array" ref="K132">SUM(IF((LEFT('2-1 采购订单物料明细表报表导出'!$K:$K,7)=K$1)*('2-1 采购订单物料明细表报表导出'!$D:$D=$A132),'2-1 采购订单物料明细表报表导出'!$H:$H,0))</f>
        <v>0</v>
      </c>
      <c r="L132" cm="1">
        <f t="array" ref="L132">SUM(IF((LEFT('2-1 采购订单物料明细表报表导出'!$K:$K,7)=L$1)*('2-1 采购订单物料明细表报表导出'!$D:$D=$A132),'2-1 采购订单物料明细表报表导出'!$H:$H,0))</f>
        <v>0</v>
      </c>
      <c r="M132" cm="1">
        <f t="array" ref="M132">SUM(IF((LEFT('2-1 采购订单物料明细表报表导出'!$K:$K,7)=M$1)*('2-1 采购订单物料明细表报表导出'!$D:$D=$A132),'2-1 采购订单物料明细表报表导出'!$H:$H,0))</f>
        <v>0</v>
      </c>
      <c r="N132" cm="1">
        <f t="array" ref="N132">SUM(IF((LEFT('2-1 采购订单物料明细表报表导出'!$K:$K,7)=N$1)*('2-1 采购订单物料明细表报表导出'!$D:$D=$A132),'2-1 采购订单物料明细表报表导出'!$H:$H,0))</f>
        <v>0</v>
      </c>
      <c r="O132" cm="1">
        <f t="array" ref="O132">SUM(IF((LEFT('2-1 采购订单物料明细表报表导出'!$K:$K,7)=O$1)*('2-1 采购订单物料明细表报表导出'!$D:$D=$A132),'2-1 采购订单物料明细表报表导出'!$H:$H,0))</f>
        <v>0</v>
      </c>
    </row>
    <row r="133" ht="16.5" spans="1:15">
      <c r="A133" s="17" t="s">
        <v>3563</v>
      </c>
      <c r="B133" s="32" t="s">
        <v>2080</v>
      </c>
      <c r="C133" s="33" t="s">
        <v>2081</v>
      </c>
      <c r="D133" cm="1">
        <f t="array" ref="D133">SUM(IF((LEFT('2-1 采购订单物料明细表报表导出'!$K:$K,7)=D$1)*('2-1 采购订单物料明细表报表导出'!$D:$D=$A133),'2-1 采购订单物料明细表报表导出'!$H:$H,0))</f>
        <v>0</v>
      </c>
      <c r="E133" cm="1">
        <f t="array" ref="E133">SUM(IF((LEFT('2-1 采购订单物料明细表报表导出'!$K:$K,7)=E$1)*('2-1 采购订单物料明细表报表导出'!$D:$D=$A133),'2-1 采购订单物料明细表报表导出'!$H:$H,0))</f>
        <v>0</v>
      </c>
      <c r="F133" cm="1">
        <f t="array" ref="F133">SUM(IF((LEFT('2-1 采购订单物料明细表报表导出'!$K:$K,7)=F$1)*('2-1 采购订单物料明细表报表导出'!$D:$D=$A133),'2-1 采购订单物料明细表报表导出'!$H:$H,0))</f>
        <v>0</v>
      </c>
      <c r="G133" cm="1">
        <f t="array" ref="G133">SUM(IF((LEFT('2-1 采购订单物料明细表报表导出'!$K:$K,7)=G$1)*('2-1 采购订单物料明细表报表导出'!$D:$D=$A133),'2-1 采购订单物料明细表报表导出'!$H:$H,0))</f>
        <v>0</v>
      </c>
      <c r="H133" cm="1">
        <f t="array" ref="H133">SUM(IF((LEFT('2-1 采购订单物料明细表报表导出'!$K:$K,7)=H$1)*('2-1 采购订单物料明细表报表导出'!$D:$D=$A133),'2-1 采购订单物料明细表报表导出'!$H:$H,0))</f>
        <v>0</v>
      </c>
      <c r="I133" cm="1">
        <f t="array" ref="I133">SUM(IF((LEFT('2-1 采购订单物料明细表报表导出'!$K:$K,7)=I$1)*('2-1 采购订单物料明细表报表导出'!$D:$D=$A133),'2-1 采购订单物料明细表报表导出'!$H:$H,0))</f>
        <v>0</v>
      </c>
      <c r="J133" cm="1">
        <f t="array" ref="J133">SUM(IF((LEFT('2-1 采购订单物料明细表报表导出'!$K:$K,7)=J$1)*('2-1 采购订单物料明细表报表导出'!$D:$D=$A133),'2-1 采购订单物料明细表报表导出'!$H:$H,0))</f>
        <v>0</v>
      </c>
      <c r="K133" cm="1">
        <f t="array" ref="K133">SUM(IF((LEFT('2-1 采购订单物料明细表报表导出'!$K:$K,7)=K$1)*('2-1 采购订单物料明细表报表导出'!$D:$D=$A133),'2-1 采购订单物料明细表报表导出'!$H:$H,0))</f>
        <v>0</v>
      </c>
      <c r="L133" cm="1">
        <f t="array" ref="L133">SUM(IF((LEFT('2-1 采购订单物料明细表报表导出'!$K:$K,7)=L$1)*('2-1 采购订单物料明细表报表导出'!$D:$D=$A133),'2-1 采购订单物料明细表报表导出'!$H:$H,0))</f>
        <v>0</v>
      </c>
      <c r="M133" cm="1">
        <f t="array" ref="M133">SUM(IF((LEFT('2-1 采购订单物料明细表报表导出'!$K:$K,7)=M$1)*('2-1 采购订单物料明细表报表导出'!$D:$D=$A133),'2-1 采购订单物料明细表报表导出'!$H:$H,0))</f>
        <v>0</v>
      </c>
      <c r="N133" cm="1">
        <f t="array" ref="N133">SUM(IF((LEFT('2-1 采购订单物料明细表报表导出'!$K:$K,7)=N$1)*('2-1 采购订单物料明细表报表导出'!$D:$D=$A133),'2-1 采购订单物料明细表报表导出'!$H:$H,0))</f>
        <v>0</v>
      </c>
      <c r="O133" cm="1">
        <f t="array" ref="O133">SUM(IF((LEFT('2-1 采购订单物料明细表报表导出'!$K:$K,7)=O$1)*('2-1 采购订单物料明细表报表导出'!$D:$D=$A133),'2-1 采购订单物料明细表报表导出'!$H:$H,0))</f>
        <v>0</v>
      </c>
    </row>
    <row r="134" ht="16.5" spans="1:15">
      <c r="A134" s="17" t="s">
        <v>3564</v>
      </c>
      <c r="B134" s="32" t="s">
        <v>2080</v>
      </c>
      <c r="C134" s="33" t="s">
        <v>2081</v>
      </c>
      <c r="D134" cm="1">
        <f t="array" ref="D134">SUM(IF((LEFT('2-1 采购订单物料明细表报表导出'!$K:$K,7)=D$1)*('2-1 采购订单物料明细表报表导出'!$D:$D=$A134),'2-1 采购订单物料明细表报表导出'!$H:$H,0))</f>
        <v>0</v>
      </c>
      <c r="E134" cm="1">
        <f t="array" ref="E134">SUM(IF((LEFT('2-1 采购订单物料明细表报表导出'!$K:$K,7)=E$1)*('2-1 采购订单物料明细表报表导出'!$D:$D=$A134),'2-1 采购订单物料明细表报表导出'!$H:$H,0))</f>
        <v>0</v>
      </c>
      <c r="F134" cm="1">
        <f t="array" ref="F134">SUM(IF((LEFT('2-1 采购订单物料明细表报表导出'!$K:$K,7)=F$1)*('2-1 采购订单物料明细表报表导出'!$D:$D=$A134),'2-1 采购订单物料明细表报表导出'!$H:$H,0))</f>
        <v>0</v>
      </c>
      <c r="G134" cm="1">
        <f t="array" ref="G134">SUM(IF((LEFT('2-1 采购订单物料明细表报表导出'!$K:$K,7)=G$1)*('2-1 采购订单物料明细表报表导出'!$D:$D=$A134),'2-1 采购订单物料明细表报表导出'!$H:$H,0))</f>
        <v>0</v>
      </c>
      <c r="H134" cm="1">
        <f t="array" ref="H134">SUM(IF((LEFT('2-1 采购订单物料明细表报表导出'!$K:$K,7)=H$1)*('2-1 采购订单物料明细表报表导出'!$D:$D=$A134),'2-1 采购订单物料明细表报表导出'!$H:$H,0))</f>
        <v>0</v>
      </c>
      <c r="I134" cm="1">
        <f t="array" ref="I134">SUM(IF((LEFT('2-1 采购订单物料明细表报表导出'!$K:$K,7)=I$1)*('2-1 采购订单物料明细表报表导出'!$D:$D=$A134),'2-1 采购订单物料明细表报表导出'!$H:$H,0))</f>
        <v>0</v>
      </c>
      <c r="J134" cm="1">
        <f t="array" ref="J134">SUM(IF((LEFT('2-1 采购订单物料明细表报表导出'!$K:$K,7)=J$1)*('2-1 采购订单物料明细表报表导出'!$D:$D=$A134),'2-1 采购订单物料明细表报表导出'!$H:$H,0))</f>
        <v>0</v>
      </c>
      <c r="K134" cm="1">
        <f t="array" ref="K134">SUM(IF((LEFT('2-1 采购订单物料明细表报表导出'!$K:$K,7)=K$1)*('2-1 采购订单物料明细表报表导出'!$D:$D=$A134),'2-1 采购订单物料明细表报表导出'!$H:$H,0))</f>
        <v>0</v>
      </c>
      <c r="L134" cm="1">
        <f t="array" ref="L134">SUM(IF((LEFT('2-1 采购订单物料明细表报表导出'!$K:$K,7)=L$1)*('2-1 采购订单物料明细表报表导出'!$D:$D=$A134),'2-1 采购订单物料明细表报表导出'!$H:$H,0))</f>
        <v>0</v>
      </c>
      <c r="M134" cm="1">
        <f t="array" ref="M134">SUM(IF((LEFT('2-1 采购订单物料明细表报表导出'!$K:$K,7)=M$1)*('2-1 采购订单物料明细表报表导出'!$D:$D=$A134),'2-1 采购订单物料明细表报表导出'!$H:$H,0))</f>
        <v>0</v>
      </c>
      <c r="N134" cm="1">
        <f t="array" ref="N134">SUM(IF((LEFT('2-1 采购订单物料明细表报表导出'!$K:$K,7)=N$1)*('2-1 采购订单物料明细表报表导出'!$D:$D=$A134),'2-1 采购订单物料明细表报表导出'!$H:$H,0))</f>
        <v>0</v>
      </c>
      <c r="O134" cm="1">
        <f t="array" ref="O134">SUM(IF((LEFT('2-1 采购订单物料明细表报表导出'!$K:$K,7)=O$1)*('2-1 采购订单物料明细表报表导出'!$D:$D=$A134),'2-1 采购订单物料明细表报表导出'!$H:$H,0))</f>
        <v>0</v>
      </c>
    </row>
    <row r="135" ht="16.5" spans="1:15">
      <c r="A135" s="17" t="s">
        <v>3565</v>
      </c>
      <c r="B135" s="32" t="s">
        <v>2080</v>
      </c>
      <c r="C135" s="33" t="s">
        <v>2081</v>
      </c>
      <c r="D135" cm="1">
        <f t="array" ref="D135">SUM(IF((LEFT('2-1 采购订单物料明细表报表导出'!$K:$K,7)=D$1)*('2-1 采购订单物料明细表报表导出'!$D:$D=$A135),'2-1 采购订单物料明细表报表导出'!$H:$H,0))</f>
        <v>0</v>
      </c>
      <c r="E135" cm="1">
        <f t="array" ref="E135">SUM(IF((LEFT('2-1 采购订单物料明细表报表导出'!$K:$K,7)=E$1)*('2-1 采购订单物料明细表报表导出'!$D:$D=$A135),'2-1 采购订单物料明细表报表导出'!$H:$H,0))</f>
        <v>0</v>
      </c>
      <c r="F135" cm="1">
        <f t="array" ref="F135">SUM(IF((LEFT('2-1 采购订单物料明细表报表导出'!$K:$K,7)=F$1)*('2-1 采购订单物料明细表报表导出'!$D:$D=$A135),'2-1 采购订单物料明细表报表导出'!$H:$H,0))</f>
        <v>0</v>
      </c>
      <c r="G135" cm="1">
        <f t="array" ref="G135">SUM(IF((LEFT('2-1 采购订单物料明细表报表导出'!$K:$K,7)=G$1)*('2-1 采购订单物料明细表报表导出'!$D:$D=$A135),'2-1 采购订单物料明细表报表导出'!$H:$H,0))</f>
        <v>0</v>
      </c>
      <c r="H135" cm="1">
        <f t="array" ref="H135">SUM(IF((LEFT('2-1 采购订单物料明细表报表导出'!$K:$K,7)=H$1)*('2-1 采购订单物料明细表报表导出'!$D:$D=$A135),'2-1 采购订单物料明细表报表导出'!$H:$H,0))</f>
        <v>0</v>
      </c>
      <c r="I135" cm="1">
        <f t="array" ref="I135">SUM(IF((LEFT('2-1 采购订单物料明细表报表导出'!$K:$K,7)=I$1)*('2-1 采购订单物料明细表报表导出'!$D:$D=$A135),'2-1 采购订单物料明细表报表导出'!$H:$H,0))</f>
        <v>0</v>
      </c>
      <c r="J135" cm="1">
        <f t="array" ref="J135">SUM(IF((LEFT('2-1 采购订单物料明细表报表导出'!$K:$K,7)=J$1)*('2-1 采购订单物料明细表报表导出'!$D:$D=$A135),'2-1 采购订单物料明细表报表导出'!$H:$H,0))</f>
        <v>0</v>
      </c>
      <c r="K135" cm="1">
        <f t="array" ref="K135">SUM(IF((LEFT('2-1 采购订单物料明细表报表导出'!$K:$K,7)=K$1)*('2-1 采购订单物料明细表报表导出'!$D:$D=$A135),'2-1 采购订单物料明细表报表导出'!$H:$H,0))</f>
        <v>0</v>
      </c>
      <c r="L135" cm="1">
        <f t="array" ref="L135">SUM(IF((LEFT('2-1 采购订单物料明细表报表导出'!$K:$K,7)=L$1)*('2-1 采购订单物料明细表报表导出'!$D:$D=$A135),'2-1 采购订单物料明细表报表导出'!$H:$H,0))</f>
        <v>0</v>
      </c>
      <c r="M135" cm="1">
        <f t="array" ref="M135">SUM(IF((LEFT('2-1 采购订单物料明细表报表导出'!$K:$K,7)=M$1)*('2-1 采购订单物料明细表报表导出'!$D:$D=$A135),'2-1 采购订单物料明细表报表导出'!$H:$H,0))</f>
        <v>0</v>
      </c>
      <c r="N135" cm="1">
        <f t="array" ref="N135">SUM(IF((LEFT('2-1 采购订单物料明细表报表导出'!$K:$K,7)=N$1)*('2-1 采购订单物料明细表报表导出'!$D:$D=$A135),'2-1 采购订单物料明细表报表导出'!$H:$H,0))</f>
        <v>0</v>
      </c>
      <c r="O135" cm="1">
        <f t="array" ref="O135">SUM(IF((LEFT('2-1 采购订单物料明细表报表导出'!$K:$K,7)=O$1)*('2-1 采购订单物料明细表报表导出'!$D:$D=$A135),'2-1 采购订单物料明细表报表导出'!$H:$H,0))</f>
        <v>0</v>
      </c>
    </row>
    <row r="136" ht="16.5" spans="1:15">
      <c r="A136" s="17" t="s">
        <v>3566</v>
      </c>
      <c r="B136" s="32" t="s">
        <v>2080</v>
      </c>
      <c r="C136" s="33" t="s">
        <v>2081</v>
      </c>
      <c r="D136" cm="1">
        <f t="array" ref="D136">SUM(IF((LEFT('2-1 采购订单物料明细表报表导出'!$K:$K,7)=D$1)*('2-1 采购订单物料明细表报表导出'!$D:$D=$A136),'2-1 采购订单物料明细表报表导出'!$H:$H,0))</f>
        <v>0</v>
      </c>
      <c r="E136" cm="1">
        <f t="array" ref="E136">SUM(IF((LEFT('2-1 采购订单物料明细表报表导出'!$K:$K,7)=E$1)*('2-1 采购订单物料明细表报表导出'!$D:$D=$A136),'2-1 采购订单物料明细表报表导出'!$H:$H,0))</f>
        <v>0</v>
      </c>
      <c r="F136" cm="1">
        <f t="array" ref="F136">SUM(IF((LEFT('2-1 采购订单物料明细表报表导出'!$K:$K,7)=F$1)*('2-1 采购订单物料明细表报表导出'!$D:$D=$A136),'2-1 采购订单物料明细表报表导出'!$H:$H,0))</f>
        <v>0</v>
      </c>
      <c r="G136" cm="1">
        <f t="array" ref="G136">SUM(IF((LEFT('2-1 采购订单物料明细表报表导出'!$K:$K,7)=G$1)*('2-1 采购订单物料明细表报表导出'!$D:$D=$A136),'2-1 采购订单物料明细表报表导出'!$H:$H,0))</f>
        <v>0</v>
      </c>
      <c r="H136" cm="1">
        <f t="array" ref="H136">SUM(IF((LEFT('2-1 采购订单物料明细表报表导出'!$K:$K,7)=H$1)*('2-1 采购订单物料明细表报表导出'!$D:$D=$A136),'2-1 采购订单物料明细表报表导出'!$H:$H,0))</f>
        <v>0</v>
      </c>
      <c r="I136" cm="1">
        <f t="array" ref="I136">SUM(IF((LEFT('2-1 采购订单物料明细表报表导出'!$K:$K,7)=I$1)*('2-1 采购订单物料明细表报表导出'!$D:$D=$A136),'2-1 采购订单物料明细表报表导出'!$H:$H,0))</f>
        <v>0</v>
      </c>
      <c r="J136" cm="1">
        <f t="array" ref="J136">SUM(IF((LEFT('2-1 采购订单物料明细表报表导出'!$K:$K,7)=J$1)*('2-1 采购订单物料明细表报表导出'!$D:$D=$A136),'2-1 采购订单物料明细表报表导出'!$H:$H,0))</f>
        <v>0</v>
      </c>
      <c r="K136" cm="1">
        <f t="array" ref="K136">SUM(IF((LEFT('2-1 采购订单物料明细表报表导出'!$K:$K,7)=K$1)*('2-1 采购订单物料明细表报表导出'!$D:$D=$A136),'2-1 采购订单物料明细表报表导出'!$H:$H,0))</f>
        <v>0</v>
      </c>
      <c r="L136" cm="1">
        <f t="array" ref="L136">SUM(IF((LEFT('2-1 采购订单物料明细表报表导出'!$K:$K,7)=L$1)*('2-1 采购订单物料明细表报表导出'!$D:$D=$A136),'2-1 采购订单物料明细表报表导出'!$H:$H,0))</f>
        <v>0</v>
      </c>
      <c r="M136" cm="1">
        <f t="array" ref="M136">SUM(IF((LEFT('2-1 采购订单物料明细表报表导出'!$K:$K,7)=M$1)*('2-1 采购订单物料明细表报表导出'!$D:$D=$A136),'2-1 采购订单物料明细表报表导出'!$H:$H,0))</f>
        <v>0</v>
      </c>
      <c r="N136" cm="1">
        <f t="array" ref="N136">SUM(IF((LEFT('2-1 采购订单物料明细表报表导出'!$K:$K,7)=N$1)*('2-1 采购订单物料明细表报表导出'!$D:$D=$A136),'2-1 采购订单物料明细表报表导出'!$H:$H,0))</f>
        <v>0</v>
      </c>
      <c r="O136" cm="1">
        <f t="array" ref="O136">SUM(IF((LEFT('2-1 采购订单物料明细表报表导出'!$K:$K,7)=O$1)*('2-1 采购订单物料明细表报表导出'!$D:$D=$A136),'2-1 采购订单物料明细表报表导出'!$H:$H,0))</f>
        <v>0</v>
      </c>
    </row>
    <row r="137" ht="16.5" spans="1:15">
      <c r="A137" s="17" t="s">
        <v>3567</v>
      </c>
      <c r="B137" s="32" t="s">
        <v>2080</v>
      </c>
      <c r="C137" s="33" t="s">
        <v>2081</v>
      </c>
      <c r="D137" cm="1">
        <f t="array" ref="D137">SUM(IF((LEFT('2-1 采购订单物料明细表报表导出'!$K:$K,7)=D$1)*('2-1 采购订单物料明细表报表导出'!$D:$D=$A137),'2-1 采购订单物料明细表报表导出'!$H:$H,0))</f>
        <v>0</v>
      </c>
      <c r="E137" cm="1">
        <f t="array" ref="E137">SUM(IF((LEFT('2-1 采购订单物料明细表报表导出'!$K:$K,7)=E$1)*('2-1 采购订单物料明细表报表导出'!$D:$D=$A137),'2-1 采购订单物料明细表报表导出'!$H:$H,0))</f>
        <v>0</v>
      </c>
      <c r="F137" cm="1">
        <f t="array" ref="F137">SUM(IF((LEFT('2-1 采购订单物料明细表报表导出'!$K:$K,7)=F$1)*('2-1 采购订单物料明细表报表导出'!$D:$D=$A137),'2-1 采购订单物料明细表报表导出'!$H:$H,0))</f>
        <v>0</v>
      </c>
      <c r="G137" cm="1">
        <f t="array" ref="G137">SUM(IF((LEFT('2-1 采购订单物料明细表报表导出'!$K:$K,7)=G$1)*('2-1 采购订单物料明细表报表导出'!$D:$D=$A137),'2-1 采购订单物料明细表报表导出'!$H:$H,0))</f>
        <v>0</v>
      </c>
      <c r="H137" cm="1">
        <f t="array" ref="H137">SUM(IF((LEFT('2-1 采购订单物料明细表报表导出'!$K:$K,7)=H$1)*('2-1 采购订单物料明细表报表导出'!$D:$D=$A137),'2-1 采购订单物料明细表报表导出'!$H:$H,0))</f>
        <v>0</v>
      </c>
      <c r="I137" cm="1">
        <f t="array" ref="I137">SUM(IF((LEFT('2-1 采购订单物料明细表报表导出'!$K:$K,7)=I$1)*('2-1 采购订单物料明细表报表导出'!$D:$D=$A137),'2-1 采购订单物料明细表报表导出'!$H:$H,0))</f>
        <v>0</v>
      </c>
      <c r="J137" cm="1">
        <f t="array" ref="J137">SUM(IF((LEFT('2-1 采购订单物料明细表报表导出'!$K:$K,7)=J$1)*('2-1 采购订单物料明细表报表导出'!$D:$D=$A137),'2-1 采购订单物料明细表报表导出'!$H:$H,0))</f>
        <v>0</v>
      </c>
      <c r="K137" cm="1">
        <f t="array" ref="K137">SUM(IF((LEFT('2-1 采购订单物料明细表报表导出'!$K:$K,7)=K$1)*('2-1 采购订单物料明细表报表导出'!$D:$D=$A137),'2-1 采购订单物料明细表报表导出'!$H:$H,0))</f>
        <v>0</v>
      </c>
      <c r="L137" cm="1">
        <f t="array" ref="L137">SUM(IF((LEFT('2-1 采购订单物料明细表报表导出'!$K:$K,7)=L$1)*('2-1 采购订单物料明细表报表导出'!$D:$D=$A137),'2-1 采购订单物料明细表报表导出'!$H:$H,0))</f>
        <v>0</v>
      </c>
      <c r="M137" cm="1">
        <f t="array" ref="M137">SUM(IF((LEFT('2-1 采购订单物料明细表报表导出'!$K:$K,7)=M$1)*('2-1 采购订单物料明细表报表导出'!$D:$D=$A137),'2-1 采购订单物料明细表报表导出'!$H:$H,0))</f>
        <v>0</v>
      </c>
      <c r="N137" cm="1">
        <f t="array" ref="N137">SUM(IF((LEFT('2-1 采购订单物料明细表报表导出'!$K:$K,7)=N$1)*('2-1 采购订单物料明细表报表导出'!$D:$D=$A137),'2-1 采购订单物料明细表报表导出'!$H:$H,0))</f>
        <v>0</v>
      </c>
      <c r="O137" cm="1">
        <f t="array" ref="O137">SUM(IF((LEFT('2-1 采购订单物料明细表报表导出'!$K:$K,7)=O$1)*('2-1 采购订单物料明细表报表导出'!$D:$D=$A137),'2-1 采购订单物料明细表报表导出'!$H:$H,0))</f>
        <v>0</v>
      </c>
    </row>
    <row r="138" ht="16.5" spans="1:15">
      <c r="A138" s="17" t="s">
        <v>3568</v>
      </c>
      <c r="B138" s="32" t="s">
        <v>2080</v>
      </c>
      <c r="C138" s="33" t="s">
        <v>2081</v>
      </c>
      <c r="D138" cm="1">
        <f t="array" ref="D138">SUM(IF((LEFT('2-1 采购订单物料明细表报表导出'!$K:$K,7)=D$1)*('2-1 采购订单物料明细表报表导出'!$D:$D=$A138),'2-1 采购订单物料明细表报表导出'!$H:$H,0))</f>
        <v>0</v>
      </c>
      <c r="E138" cm="1">
        <f t="array" ref="E138">SUM(IF((LEFT('2-1 采购订单物料明细表报表导出'!$K:$K,7)=E$1)*('2-1 采购订单物料明细表报表导出'!$D:$D=$A138),'2-1 采购订单物料明细表报表导出'!$H:$H,0))</f>
        <v>0</v>
      </c>
      <c r="F138" cm="1">
        <f t="array" ref="F138">SUM(IF((LEFT('2-1 采购订单物料明细表报表导出'!$K:$K,7)=F$1)*('2-1 采购订单物料明细表报表导出'!$D:$D=$A138),'2-1 采购订单物料明细表报表导出'!$H:$H,0))</f>
        <v>0</v>
      </c>
      <c r="G138" cm="1">
        <f t="array" ref="G138">SUM(IF((LEFT('2-1 采购订单物料明细表报表导出'!$K:$K,7)=G$1)*('2-1 采购订单物料明细表报表导出'!$D:$D=$A138),'2-1 采购订单物料明细表报表导出'!$H:$H,0))</f>
        <v>0</v>
      </c>
      <c r="H138" cm="1">
        <f t="array" ref="H138">SUM(IF((LEFT('2-1 采购订单物料明细表报表导出'!$K:$K,7)=H$1)*('2-1 采购订单物料明细表报表导出'!$D:$D=$A138),'2-1 采购订单物料明细表报表导出'!$H:$H,0))</f>
        <v>0</v>
      </c>
      <c r="I138" cm="1">
        <f t="array" ref="I138">SUM(IF((LEFT('2-1 采购订单物料明细表报表导出'!$K:$K,7)=I$1)*('2-1 采购订单物料明细表报表导出'!$D:$D=$A138),'2-1 采购订单物料明细表报表导出'!$H:$H,0))</f>
        <v>0</v>
      </c>
      <c r="J138" cm="1">
        <f t="array" ref="J138">SUM(IF((LEFT('2-1 采购订单物料明细表报表导出'!$K:$K,7)=J$1)*('2-1 采购订单物料明细表报表导出'!$D:$D=$A138),'2-1 采购订单物料明细表报表导出'!$H:$H,0))</f>
        <v>0</v>
      </c>
      <c r="K138" cm="1">
        <f t="array" ref="K138">SUM(IF((LEFT('2-1 采购订单物料明细表报表导出'!$K:$K,7)=K$1)*('2-1 采购订单物料明细表报表导出'!$D:$D=$A138),'2-1 采购订单物料明细表报表导出'!$H:$H,0))</f>
        <v>0</v>
      </c>
      <c r="L138" cm="1">
        <f t="array" ref="L138">SUM(IF((LEFT('2-1 采购订单物料明细表报表导出'!$K:$K,7)=L$1)*('2-1 采购订单物料明细表报表导出'!$D:$D=$A138),'2-1 采购订单物料明细表报表导出'!$H:$H,0))</f>
        <v>0</v>
      </c>
      <c r="M138" cm="1">
        <f t="array" ref="M138">SUM(IF((LEFT('2-1 采购订单物料明细表报表导出'!$K:$K,7)=M$1)*('2-1 采购订单物料明细表报表导出'!$D:$D=$A138),'2-1 采购订单物料明细表报表导出'!$H:$H,0))</f>
        <v>0</v>
      </c>
      <c r="N138" cm="1">
        <f t="array" ref="N138">SUM(IF((LEFT('2-1 采购订单物料明细表报表导出'!$K:$K,7)=N$1)*('2-1 采购订单物料明细表报表导出'!$D:$D=$A138),'2-1 采购订单物料明细表报表导出'!$H:$H,0))</f>
        <v>0</v>
      </c>
      <c r="O138" cm="1">
        <f t="array" ref="O138">SUM(IF((LEFT('2-1 采购订单物料明细表报表导出'!$K:$K,7)=O$1)*('2-1 采购订单物料明细表报表导出'!$D:$D=$A138),'2-1 采购订单物料明细表报表导出'!$H:$H,0))</f>
        <v>0</v>
      </c>
    </row>
    <row r="139" ht="16.5" spans="1:15">
      <c r="A139" s="17" t="s">
        <v>3569</v>
      </c>
      <c r="B139" s="32" t="s">
        <v>2080</v>
      </c>
      <c r="C139" s="33" t="s">
        <v>2081</v>
      </c>
      <c r="D139" cm="1">
        <f t="array" ref="D139">SUM(IF((LEFT('2-1 采购订单物料明细表报表导出'!$K:$K,7)=D$1)*('2-1 采购订单物料明细表报表导出'!$D:$D=$A139),'2-1 采购订单物料明细表报表导出'!$H:$H,0))</f>
        <v>0</v>
      </c>
      <c r="E139" cm="1">
        <f t="array" ref="E139">SUM(IF((LEFT('2-1 采购订单物料明细表报表导出'!$K:$K,7)=E$1)*('2-1 采购订单物料明细表报表导出'!$D:$D=$A139),'2-1 采购订单物料明细表报表导出'!$H:$H,0))</f>
        <v>0</v>
      </c>
      <c r="F139" cm="1">
        <f t="array" ref="F139">SUM(IF((LEFT('2-1 采购订单物料明细表报表导出'!$K:$K,7)=F$1)*('2-1 采购订单物料明细表报表导出'!$D:$D=$A139),'2-1 采购订单物料明细表报表导出'!$H:$H,0))</f>
        <v>0</v>
      </c>
      <c r="G139" cm="1">
        <f t="array" ref="G139">SUM(IF((LEFT('2-1 采购订单物料明细表报表导出'!$K:$K,7)=G$1)*('2-1 采购订单物料明细表报表导出'!$D:$D=$A139),'2-1 采购订单物料明细表报表导出'!$H:$H,0))</f>
        <v>0</v>
      </c>
      <c r="H139" cm="1">
        <f t="array" ref="H139">SUM(IF((LEFT('2-1 采购订单物料明细表报表导出'!$K:$K,7)=H$1)*('2-1 采购订单物料明细表报表导出'!$D:$D=$A139),'2-1 采购订单物料明细表报表导出'!$H:$H,0))</f>
        <v>0</v>
      </c>
      <c r="I139" cm="1">
        <f t="array" ref="I139">SUM(IF((LEFT('2-1 采购订单物料明细表报表导出'!$K:$K,7)=I$1)*('2-1 采购订单物料明细表报表导出'!$D:$D=$A139),'2-1 采购订单物料明细表报表导出'!$H:$H,0))</f>
        <v>0</v>
      </c>
      <c r="J139" cm="1">
        <f t="array" ref="J139">SUM(IF((LEFT('2-1 采购订单物料明细表报表导出'!$K:$K,7)=J$1)*('2-1 采购订单物料明细表报表导出'!$D:$D=$A139),'2-1 采购订单物料明细表报表导出'!$H:$H,0))</f>
        <v>0</v>
      </c>
      <c r="K139" cm="1">
        <f t="array" ref="K139">SUM(IF((LEFT('2-1 采购订单物料明细表报表导出'!$K:$K,7)=K$1)*('2-1 采购订单物料明细表报表导出'!$D:$D=$A139),'2-1 采购订单物料明细表报表导出'!$H:$H,0))</f>
        <v>0</v>
      </c>
      <c r="L139" cm="1">
        <f t="array" ref="L139">SUM(IF((LEFT('2-1 采购订单物料明细表报表导出'!$K:$K,7)=L$1)*('2-1 采购订单物料明细表报表导出'!$D:$D=$A139),'2-1 采购订单物料明细表报表导出'!$H:$H,0))</f>
        <v>0</v>
      </c>
      <c r="M139" cm="1">
        <f t="array" ref="M139">SUM(IF((LEFT('2-1 采购订单物料明细表报表导出'!$K:$K,7)=M$1)*('2-1 采购订单物料明细表报表导出'!$D:$D=$A139),'2-1 采购订单物料明细表报表导出'!$H:$H,0))</f>
        <v>0</v>
      </c>
      <c r="N139" cm="1">
        <f t="array" ref="N139">SUM(IF((LEFT('2-1 采购订单物料明细表报表导出'!$K:$K,7)=N$1)*('2-1 采购订单物料明细表报表导出'!$D:$D=$A139),'2-1 采购订单物料明细表报表导出'!$H:$H,0))</f>
        <v>0</v>
      </c>
      <c r="O139" cm="1">
        <f t="array" ref="O139">SUM(IF((LEFT('2-1 采购订单物料明细表报表导出'!$K:$K,7)=O$1)*('2-1 采购订单物料明细表报表导出'!$D:$D=$A139),'2-1 采购订单物料明细表报表导出'!$H:$H,0))</f>
        <v>0</v>
      </c>
    </row>
    <row r="140" ht="16.5" spans="1:15">
      <c r="A140" s="17" t="s">
        <v>3570</v>
      </c>
      <c r="B140" s="32" t="s">
        <v>2080</v>
      </c>
      <c r="C140" s="33" t="s">
        <v>2081</v>
      </c>
      <c r="D140" cm="1">
        <f t="array" ref="D140">SUM(IF((LEFT('2-1 采购订单物料明细表报表导出'!$K:$K,7)=D$1)*('2-1 采购订单物料明细表报表导出'!$D:$D=$A140),'2-1 采购订单物料明细表报表导出'!$H:$H,0))</f>
        <v>0</v>
      </c>
      <c r="E140" cm="1">
        <f t="array" ref="E140">SUM(IF((LEFT('2-1 采购订单物料明细表报表导出'!$K:$K,7)=E$1)*('2-1 采购订单物料明细表报表导出'!$D:$D=$A140),'2-1 采购订单物料明细表报表导出'!$H:$H,0))</f>
        <v>0</v>
      </c>
      <c r="F140" cm="1">
        <f t="array" ref="F140">SUM(IF((LEFT('2-1 采购订单物料明细表报表导出'!$K:$K,7)=F$1)*('2-1 采购订单物料明细表报表导出'!$D:$D=$A140),'2-1 采购订单物料明细表报表导出'!$H:$H,0))</f>
        <v>0</v>
      </c>
      <c r="G140" cm="1">
        <f t="array" ref="G140">SUM(IF((LEFT('2-1 采购订单物料明细表报表导出'!$K:$K,7)=G$1)*('2-1 采购订单物料明细表报表导出'!$D:$D=$A140),'2-1 采购订单物料明细表报表导出'!$H:$H,0))</f>
        <v>0</v>
      </c>
      <c r="H140" cm="1">
        <f t="array" ref="H140">SUM(IF((LEFT('2-1 采购订单物料明细表报表导出'!$K:$K,7)=H$1)*('2-1 采购订单物料明细表报表导出'!$D:$D=$A140),'2-1 采购订单物料明细表报表导出'!$H:$H,0))</f>
        <v>0</v>
      </c>
      <c r="I140" cm="1">
        <f t="array" ref="I140">SUM(IF((LEFT('2-1 采购订单物料明细表报表导出'!$K:$K,7)=I$1)*('2-1 采购订单物料明细表报表导出'!$D:$D=$A140),'2-1 采购订单物料明细表报表导出'!$H:$H,0))</f>
        <v>0</v>
      </c>
      <c r="J140" cm="1">
        <f t="array" ref="J140">SUM(IF((LEFT('2-1 采购订单物料明细表报表导出'!$K:$K,7)=J$1)*('2-1 采购订单物料明细表报表导出'!$D:$D=$A140),'2-1 采购订单物料明细表报表导出'!$H:$H,0))</f>
        <v>0</v>
      </c>
      <c r="K140" cm="1">
        <f t="array" ref="K140">SUM(IF((LEFT('2-1 采购订单物料明细表报表导出'!$K:$K,7)=K$1)*('2-1 采购订单物料明细表报表导出'!$D:$D=$A140),'2-1 采购订单物料明细表报表导出'!$H:$H,0))</f>
        <v>0</v>
      </c>
      <c r="L140" cm="1">
        <f t="array" ref="L140">SUM(IF((LEFT('2-1 采购订单物料明细表报表导出'!$K:$K,7)=L$1)*('2-1 采购订单物料明细表报表导出'!$D:$D=$A140),'2-1 采购订单物料明细表报表导出'!$H:$H,0))</f>
        <v>0</v>
      </c>
      <c r="M140" cm="1">
        <f t="array" ref="M140">SUM(IF((LEFT('2-1 采购订单物料明细表报表导出'!$K:$K,7)=M$1)*('2-1 采购订单物料明细表报表导出'!$D:$D=$A140),'2-1 采购订单物料明细表报表导出'!$H:$H,0))</f>
        <v>0</v>
      </c>
      <c r="N140" cm="1">
        <f t="array" ref="N140">SUM(IF((LEFT('2-1 采购订单物料明细表报表导出'!$K:$K,7)=N$1)*('2-1 采购订单物料明细表报表导出'!$D:$D=$A140),'2-1 采购订单物料明细表报表导出'!$H:$H,0))</f>
        <v>0</v>
      </c>
      <c r="O140" cm="1">
        <f t="array" ref="O140">SUM(IF((LEFT('2-1 采购订单物料明细表报表导出'!$K:$K,7)=O$1)*('2-1 采购订单物料明细表报表导出'!$D:$D=$A140),'2-1 采购订单物料明细表报表导出'!$H:$H,0))</f>
        <v>0</v>
      </c>
    </row>
    <row r="141" ht="16.5" spans="1:15">
      <c r="A141" s="17" t="s">
        <v>3571</v>
      </c>
      <c r="B141" s="32" t="s">
        <v>2120</v>
      </c>
      <c r="C141" s="33" t="s">
        <v>2121</v>
      </c>
      <c r="D141" cm="1">
        <f t="array" ref="D141">SUM(IF((LEFT('2-1 采购订单物料明细表报表导出'!$K:$K,7)=D$1)*('2-1 采购订单物料明细表报表导出'!$D:$D=$A141),'2-1 采购订单物料明细表报表导出'!$H:$H,0))</f>
        <v>0</v>
      </c>
      <c r="E141" cm="1">
        <f t="array" ref="E141">SUM(IF((LEFT('2-1 采购订单物料明细表报表导出'!$K:$K,7)=E$1)*('2-1 采购订单物料明细表报表导出'!$D:$D=$A141),'2-1 采购订单物料明细表报表导出'!$H:$H,0))</f>
        <v>0</v>
      </c>
      <c r="F141" cm="1">
        <f t="array" ref="F141">SUM(IF((LEFT('2-1 采购订单物料明细表报表导出'!$K:$K,7)=F$1)*('2-1 采购订单物料明细表报表导出'!$D:$D=$A141),'2-1 采购订单物料明细表报表导出'!$H:$H,0))</f>
        <v>0</v>
      </c>
      <c r="G141" cm="1">
        <f t="array" ref="G141">SUM(IF((LEFT('2-1 采购订单物料明细表报表导出'!$K:$K,7)=G$1)*('2-1 采购订单物料明细表报表导出'!$D:$D=$A141),'2-1 采购订单物料明细表报表导出'!$H:$H,0))</f>
        <v>0</v>
      </c>
      <c r="H141" cm="1">
        <f t="array" ref="H141">SUM(IF((LEFT('2-1 采购订单物料明细表报表导出'!$K:$K,7)=H$1)*('2-1 采购订单物料明细表报表导出'!$D:$D=$A141),'2-1 采购订单物料明细表报表导出'!$H:$H,0))</f>
        <v>0</v>
      </c>
      <c r="I141" cm="1">
        <f t="array" ref="I141">SUM(IF((LEFT('2-1 采购订单物料明细表报表导出'!$K:$K,7)=I$1)*('2-1 采购订单物料明细表报表导出'!$D:$D=$A141),'2-1 采购订单物料明细表报表导出'!$H:$H,0))</f>
        <v>0</v>
      </c>
      <c r="J141" cm="1">
        <f t="array" ref="J141">SUM(IF((LEFT('2-1 采购订单物料明细表报表导出'!$K:$K,7)=J$1)*('2-1 采购订单物料明细表报表导出'!$D:$D=$A141),'2-1 采购订单物料明细表报表导出'!$H:$H,0))</f>
        <v>0</v>
      </c>
      <c r="K141" cm="1">
        <f t="array" ref="K141">SUM(IF((LEFT('2-1 采购订单物料明细表报表导出'!$K:$K,7)=K$1)*('2-1 采购订单物料明细表报表导出'!$D:$D=$A141),'2-1 采购订单物料明细表报表导出'!$H:$H,0))</f>
        <v>0</v>
      </c>
      <c r="L141" cm="1">
        <f t="array" ref="L141">SUM(IF((LEFT('2-1 采购订单物料明细表报表导出'!$K:$K,7)=L$1)*('2-1 采购订单物料明细表报表导出'!$D:$D=$A141),'2-1 采购订单物料明细表报表导出'!$H:$H,0))</f>
        <v>0</v>
      </c>
      <c r="M141" cm="1">
        <f t="array" ref="M141">SUM(IF((LEFT('2-1 采购订单物料明细表报表导出'!$K:$K,7)=M$1)*('2-1 采购订单物料明细表报表导出'!$D:$D=$A141),'2-1 采购订单物料明细表报表导出'!$H:$H,0))</f>
        <v>0</v>
      </c>
      <c r="N141" cm="1">
        <f t="array" ref="N141">SUM(IF((LEFT('2-1 采购订单物料明细表报表导出'!$K:$K,7)=N$1)*('2-1 采购订单物料明细表报表导出'!$D:$D=$A141),'2-1 采购订单物料明细表报表导出'!$H:$H,0))</f>
        <v>0</v>
      </c>
      <c r="O141" cm="1">
        <f t="array" ref="O141">SUM(IF((LEFT('2-1 采购订单物料明细表报表导出'!$K:$K,7)=O$1)*('2-1 采购订单物料明细表报表导出'!$D:$D=$A141),'2-1 采购订单物料明细表报表导出'!$H:$H,0))</f>
        <v>0</v>
      </c>
    </row>
    <row r="142" ht="16.5" spans="1:15">
      <c r="A142" s="17" t="s">
        <v>3572</v>
      </c>
      <c r="B142" s="32" t="s">
        <v>2120</v>
      </c>
      <c r="C142" s="33" t="s">
        <v>2121</v>
      </c>
      <c r="D142" cm="1">
        <f t="array" ref="D142">SUM(IF((LEFT('2-1 采购订单物料明细表报表导出'!$K:$K,7)=D$1)*('2-1 采购订单物料明细表报表导出'!$D:$D=$A142),'2-1 采购订单物料明细表报表导出'!$H:$H,0))</f>
        <v>0</v>
      </c>
      <c r="E142" cm="1">
        <f t="array" ref="E142">SUM(IF((LEFT('2-1 采购订单物料明细表报表导出'!$K:$K,7)=E$1)*('2-1 采购订单物料明细表报表导出'!$D:$D=$A142),'2-1 采购订单物料明细表报表导出'!$H:$H,0))</f>
        <v>0</v>
      </c>
      <c r="F142" cm="1">
        <f t="array" ref="F142">SUM(IF((LEFT('2-1 采购订单物料明细表报表导出'!$K:$K,7)=F$1)*('2-1 采购订单物料明细表报表导出'!$D:$D=$A142),'2-1 采购订单物料明细表报表导出'!$H:$H,0))</f>
        <v>0</v>
      </c>
      <c r="G142" cm="1">
        <f t="array" ref="G142">SUM(IF((LEFT('2-1 采购订单物料明细表报表导出'!$K:$K,7)=G$1)*('2-1 采购订单物料明细表报表导出'!$D:$D=$A142),'2-1 采购订单物料明细表报表导出'!$H:$H,0))</f>
        <v>0</v>
      </c>
      <c r="H142" cm="1">
        <f t="array" ref="H142">SUM(IF((LEFT('2-1 采购订单物料明细表报表导出'!$K:$K,7)=H$1)*('2-1 采购订单物料明细表报表导出'!$D:$D=$A142),'2-1 采购订单物料明细表报表导出'!$H:$H,0))</f>
        <v>0</v>
      </c>
      <c r="I142" cm="1">
        <f t="array" ref="I142">SUM(IF((LEFT('2-1 采购订单物料明细表报表导出'!$K:$K,7)=I$1)*('2-1 采购订单物料明细表报表导出'!$D:$D=$A142),'2-1 采购订单物料明细表报表导出'!$H:$H,0))</f>
        <v>0</v>
      </c>
      <c r="J142" cm="1">
        <f t="array" ref="J142">SUM(IF((LEFT('2-1 采购订单物料明细表报表导出'!$K:$K,7)=J$1)*('2-1 采购订单物料明细表报表导出'!$D:$D=$A142),'2-1 采购订单物料明细表报表导出'!$H:$H,0))</f>
        <v>0</v>
      </c>
      <c r="K142" cm="1">
        <f t="array" ref="K142">SUM(IF((LEFT('2-1 采购订单物料明细表报表导出'!$K:$K,7)=K$1)*('2-1 采购订单物料明细表报表导出'!$D:$D=$A142),'2-1 采购订单物料明细表报表导出'!$H:$H,0))</f>
        <v>0</v>
      </c>
      <c r="L142" cm="1">
        <f t="array" ref="L142">SUM(IF((LEFT('2-1 采购订单物料明细表报表导出'!$K:$K,7)=L$1)*('2-1 采购订单物料明细表报表导出'!$D:$D=$A142),'2-1 采购订单物料明细表报表导出'!$H:$H,0))</f>
        <v>0</v>
      </c>
      <c r="M142" cm="1">
        <f t="array" ref="M142">SUM(IF((LEFT('2-1 采购订单物料明细表报表导出'!$K:$K,7)=M$1)*('2-1 采购订单物料明细表报表导出'!$D:$D=$A142),'2-1 采购订单物料明细表报表导出'!$H:$H,0))</f>
        <v>0</v>
      </c>
      <c r="N142" cm="1">
        <f t="array" ref="N142">SUM(IF((LEFT('2-1 采购订单物料明细表报表导出'!$K:$K,7)=N$1)*('2-1 采购订单物料明细表报表导出'!$D:$D=$A142),'2-1 采购订单物料明细表报表导出'!$H:$H,0))</f>
        <v>0</v>
      </c>
      <c r="O142" cm="1">
        <f t="array" ref="O142">SUM(IF((LEFT('2-1 采购订单物料明细表报表导出'!$K:$K,7)=O$1)*('2-1 采购订单物料明细表报表导出'!$D:$D=$A142),'2-1 采购订单物料明细表报表导出'!$H:$H,0))</f>
        <v>0</v>
      </c>
    </row>
    <row r="143" ht="16.5" spans="1:15">
      <c r="A143" s="17" t="s">
        <v>3573</v>
      </c>
      <c r="B143" s="32" t="s">
        <v>2120</v>
      </c>
      <c r="C143" s="33" t="s">
        <v>2121</v>
      </c>
      <c r="D143" cm="1">
        <f t="array" ref="D143">SUM(IF((LEFT('2-1 采购订单物料明细表报表导出'!$K:$K,7)=D$1)*('2-1 采购订单物料明细表报表导出'!$D:$D=$A143),'2-1 采购订单物料明细表报表导出'!$H:$H,0))</f>
        <v>0</v>
      </c>
      <c r="E143" cm="1">
        <f t="array" ref="E143">SUM(IF((LEFT('2-1 采购订单物料明细表报表导出'!$K:$K,7)=E$1)*('2-1 采购订单物料明细表报表导出'!$D:$D=$A143),'2-1 采购订单物料明细表报表导出'!$H:$H,0))</f>
        <v>0</v>
      </c>
      <c r="F143" cm="1">
        <f t="array" ref="F143">SUM(IF((LEFT('2-1 采购订单物料明细表报表导出'!$K:$K,7)=F$1)*('2-1 采购订单物料明细表报表导出'!$D:$D=$A143),'2-1 采购订单物料明细表报表导出'!$H:$H,0))</f>
        <v>0</v>
      </c>
      <c r="G143" cm="1">
        <f t="array" ref="G143">SUM(IF((LEFT('2-1 采购订单物料明细表报表导出'!$K:$K,7)=G$1)*('2-1 采购订单物料明细表报表导出'!$D:$D=$A143),'2-1 采购订单物料明细表报表导出'!$H:$H,0))</f>
        <v>0</v>
      </c>
      <c r="H143" cm="1">
        <f t="array" ref="H143">SUM(IF((LEFT('2-1 采购订单物料明细表报表导出'!$K:$K,7)=H$1)*('2-1 采购订单物料明细表报表导出'!$D:$D=$A143),'2-1 采购订单物料明细表报表导出'!$H:$H,0))</f>
        <v>0</v>
      </c>
      <c r="I143" cm="1">
        <f t="array" ref="I143">SUM(IF((LEFT('2-1 采购订单物料明细表报表导出'!$K:$K,7)=I$1)*('2-1 采购订单物料明细表报表导出'!$D:$D=$A143),'2-1 采购订单物料明细表报表导出'!$H:$H,0))</f>
        <v>0</v>
      </c>
      <c r="J143" cm="1">
        <f t="array" ref="J143">SUM(IF((LEFT('2-1 采购订单物料明细表报表导出'!$K:$K,7)=J$1)*('2-1 采购订单物料明细表报表导出'!$D:$D=$A143),'2-1 采购订单物料明细表报表导出'!$H:$H,0))</f>
        <v>0</v>
      </c>
      <c r="K143" cm="1">
        <f t="array" ref="K143">SUM(IF((LEFT('2-1 采购订单物料明细表报表导出'!$K:$K,7)=K$1)*('2-1 采购订单物料明细表报表导出'!$D:$D=$A143),'2-1 采购订单物料明细表报表导出'!$H:$H,0))</f>
        <v>0</v>
      </c>
      <c r="L143" cm="1">
        <f t="array" ref="L143">SUM(IF((LEFT('2-1 采购订单物料明细表报表导出'!$K:$K,7)=L$1)*('2-1 采购订单物料明细表报表导出'!$D:$D=$A143),'2-1 采购订单物料明细表报表导出'!$H:$H,0))</f>
        <v>0</v>
      </c>
      <c r="M143" cm="1">
        <f t="array" ref="M143">SUM(IF((LEFT('2-1 采购订单物料明细表报表导出'!$K:$K,7)=M$1)*('2-1 采购订单物料明细表报表导出'!$D:$D=$A143),'2-1 采购订单物料明细表报表导出'!$H:$H,0))</f>
        <v>0</v>
      </c>
      <c r="N143" cm="1">
        <f t="array" ref="N143">SUM(IF((LEFT('2-1 采购订单物料明细表报表导出'!$K:$K,7)=N$1)*('2-1 采购订单物料明细表报表导出'!$D:$D=$A143),'2-1 采购订单物料明细表报表导出'!$H:$H,0))</f>
        <v>0</v>
      </c>
      <c r="O143" cm="1">
        <f t="array" ref="O143">SUM(IF((LEFT('2-1 采购订单物料明细表报表导出'!$K:$K,7)=O$1)*('2-1 采购订单物料明细表报表导出'!$D:$D=$A143),'2-1 采购订单物料明细表报表导出'!$H:$H,0))</f>
        <v>0</v>
      </c>
    </row>
    <row r="144" ht="16.5" spans="1:15">
      <c r="A144" s="17" t="s">
        <v>3574</v>
      </c>
      <c r="B144" s="32" t="s">
        <v>2120</v>
      </c>
      <c r="C144" s="33" t="s">
        <v>2121</v>
      </c>
      <c r="D144" cm="1">
        <f t="array" ref="D144">SUM(IF((LEFT('2-1 采购订单物料明细表报表导出'!$K:$K,7)=D$1)*('2-1 采购订单物料明细表报表导出'!$D:$D=$A144),'2-1 采购订单物料明细表报表导出'!$H:$H,0))</f>
        <v>0</v>
      </c>
      <c r="E144" cm="1">
        <f t="array" ref="E144">SUM(IF((LEFT('2-1 采购订单物料明细表报表导出'!$K:$K,7)=E$1)*('2-1 采购订单物料明细表报表导出'!$D:$D=$A144),'2-1 采购订单物料明细表报表导出'!$H:$H,0))</f>
        <v>0</v>
      </c>
      <c r="F144" cm="1">
        <f t="array" ref="F144">SUM(IF((LEFT('2-1 采购订单物料明细表报表导出'!$K:$K,7)=F$1)*('2-1 采购订单物料明细表报表导出'!$D:$D=$A144),'2-1 采购订单物料明细表报表导出'!$H:$H,0))</f>
        <v>0</v>
      </c>
      <c r="G144" cm="1">
        <f t="array" ref="G144">SUM(IF((LEFT('2-1 采购订单物料明细表报表导出'!$K:$K,7)=G$1)*('2-1 采购订单物料明细表报表导出'!$D:$D=$A144),'2-1 采购订单物料明细表报表导出'!$H:$H,0))</f>
        <v>0</v>
      </c>
      <c r="H144" cm="1">
        <f t="array" ref="H144">SUM(IF((LEFT('2-1 采购订单物料明细表报表导出'!$K:$K,7)=H$1)*('2-1 采购订单物料明细表报表导出'!$D:$D=$A144),'2-1 采购订单物料明细表报表导出'!$H:$H,0))</f>
        <v>0</v>
      </c>
      <c r="I144" cm="1">
        <f t="array" ref="I144">SUM(IF((LEFT('2-1 采购订单物料明细表报表导出'!$K:$K,7)=I$1)*('2-1 采购订单物料明细表报表导出'!$D:$D=$A144),'2-1 采购订单物料明细表报表导出'!$H:$H,0))</f>
        <v>0</v>
      </c>
      <c r="J144" cm="1">
        <f t="array" ref="J144">SUM(IF((LEFT('2-1 采购订单物料明细表报表导出'!$K:$K,7)=J$1)*('2-1 采购订单物料明细表报表导出'!$D:$D=$A144),'2-1 采购订单物料明细表报表导出'!$H:$H,0))</f>
        <v>0</v>
      </c>
      <c r="K144" cm="1">
        <f t="array" ref="K144">SUM(IF((LEFT('2-1 采购订单物料明细表报表导出'!$K:$K,7)=K$1)*('2-1 采购订单物料明细表报表导出'!$D:$D=$A144),'2-1 采购订单物料明细表报表导出'!$H:$H,0))</f>
        <v>0</v>
      </c>
      <c r="L144" cm="1">
        <f t="array" ref="L144">SUM(IF((LEFT('2-1 采购订单物料明细表报表导出'!$K:$K,7)=L$1)*('2-1 采购订单物料明细表报表导出'!$D:$D=$A144),'2-1 采购订单物料明细表报表导出'!$H:$H,0))</f>
        <v>0</v>
      </c>
      <c r="M144" cm="1">
        <f t="array" ref="M144">SUM(IF((LEFT('2-1 采购订单物料明细表报表导出'!$K:$K,7)=M$1)*('2-1 采购订单物料明细表报表导出'!$D:$D=$A144),'2-1 采购订单物料明细表报表导出'!$H:$H,0))</f>
        <v>0</v>
      </c>
      <c r="N144" cm="1">
        <f t="array" ref="N144">SUM(IF((LEFT('2-1 采购订单物料明细表报表导出'!$K:$K,7)=N$1)*('2-1 采购订单物料明细表报表导出'!$D:$D=$A144),'2-1 采购订单物料明细表报表导出'!$H:$H,0))</f>
        <v>0</v>
      </c>
      <c r="O144" cm="1">
        <f t="array" ref="O144">SUM(IF((LEFT('2-1 采购订单物料明细表报表导出'!$K:$K,7)=O$1)*('2-1 采购订单物料明细表报表导出'!$D:$D=$A144),'2-1 采购订单物料明细表报表导出'!$H:$H,0))</f>
        <v>0</v>
      </c>
    </row>
    <row r="145" ht="16.5" spans="1:15">
      <c r="A145" s="17" t="s">
        <v>3575</v>
      </c>
      <c r="B145" s="32" t="s">
        <v>2120</v>
      </c>
      <c r="C145" s="33" t="s">
        <v>2121</v>
      </c>
      <c r="D145" cm="1">
        <f t="array" ref="D145">SUM(IF((LEFT('2-1 采购订单物料明细表报表导出'!$K:$K,7)=D$1)*('2-1 采购订单物料明细表报表导出'!$D:$D=$A145),'2-1 采购订单物料明细表报表导出'!$H:$H,0))</f>
        <v>0</v>
      </c>
      <c r="E145" cm="1">
        <f t="array" ref="E145">SUM(IF((LEFT('2-1 采购订单物料明细表报表导出'!$K:$K,7)=E$1)*('2-1 采购订单物料明细表报表导出'!$D:$D=$A145),'2-1 采购订单物料明细表报表导出'!$H:$H,0))</f>
        <v>0</v>
      </c>
      <c r="F145" cm="1">
        <f t="array" ref="F145">SUM(IF((LEFT('2-1 采购订单物料明细表报表导出'!$K:$K,7)=F$1)*('2-1 采购订单物料明细表报表导出'!$D:$D=$A145),'2-1 采购订单物料明细表报表导出'!$H:$H,0))</f>
        <v>0</v>
      </c>
      <c r="G145" cm="1">
        <f t="array" ref="G145">SUM(IF((LEFT('2-1 采购订单物料明细表报表导出'!$K:$K,7)=G$1)*('2-1 采购订单物料明细表报表导出'!$D:$D=$A145),'2-1 采购订单物料明细表报表导出'!$H:$H,0))</f>
        <v>0</v>
      </c>
      <c r="H145" cm="1">
        <f t="array" ref="H145">SUM(IF((LEFT('2-1 采购订单物料明细表报表导出'!$K:$K,7)=H$1)*('2-1 采购订单物料明细表报表导出'!$D:$D=$A145),'2-1 采购订单物料明细表报表导出'!$H:$H,0))</f>
        <v>0</v>
      </c>
      <c r="I145" cm="1">
        <f t="array" ref="I145">SUM(IF((LEFT('2-1 采购订单物料明细表报表导出'!$K:$K,7)=I$1)*('2-1 采购订单物料明细表报表导出'!$D:$D=$A145),'2-1 采购订单物料明细表报表导出'!$H:$H,0))</f>
        <v>0</v>
      </c>
      <c r="J145" cm="1">
        <f t="array" ref="J145">SUM(IF((LEFT('2-1 采购订单物料明细表报表导出'!$K:$K,7)=J$1)*('2-1 采购订单物料明细表报表导出'!$D:$D=$A145),'2-1 采购订单物料明细表报表导出'!$H:$H,0))</f>
        <v>0</v>
      </c>
      <c r="K145" cm="1">
        <f t="array" ref="K145">SUM(IF((LEFT('2-1 采购订单物料明细表报表导出'!$K:$K,7)=K$1)*('2-1 采购订单物料明细表报表导出'!$D:$D=$A145),'2-1 采购订单物料明细表报表导出'!$H:$H,0))</f>
        <v>0</v>
      </c>
      <c r="L145" cm="1">
        <f t="array" ref="L145">SUM(IF((LEFT('2-1 采购订单物料明细表报表导出'!$K:$K,7)=L$1)*('2-1 采购订单物料明细表报表导出'!$D:$D=$A145),'2-1 采购订单物料明细表报表导出'!$H:$H,0))</f>
        <v>0</v>
      </c>
      <c r="M145" cm="1">
        <f t="array" ref="M145">SUM(IF((LEFT('2-1 采购订单物料明细表报表导出'!$K:$K,7)=M$1)*('2-1 采购订单物料明细表报表导出'!$D:$D=$A145),'2-1 采购订单物料明细表报表导出'!$H:$H,0))</f>
        <v>0</v>
      </c>
      <c r="N145" cm="1">
        <f t="array" ref="N145">SUM(IF((LEFT('2-1 采购订单物料明细表报表导出'!$K:$K,7)=N$1)*('2-1 采购订单物料明细表报表导出'!$D:$D=$A145),'2-1 采购订单物料明细表报表导出'!$H:$H,0))</f>
        <v>0</v>
      </c>
      <c r="O145" cm="1">
        <f t="array" ref="O145">SUM(IF((LEFT('2-1 采购订单物料明细表报表导出'!$K:$K,7)=O$1)*('2-1 采购订单物料明细表报表导出'!$D:$D=$A145),'2-1 采购订单物料明细表报表导出'!$H:$H,0))</f>
        <v>0</v>
      </c>
    </row>
    <row r="146" ht="16.5" spans="1:15">
      <c r="A146" s="17" t="s">
        <v>3576</v>
      </c>
      <c r="B146" s="32" t="s">
        <v>2120</v>
      </c>
      <c r="C146" s="33" t="s">
        <v>2121</v>
      </c>
      <c r="D146" cm="1">
        <f t="array" ref="D146">SUM(IF((LEFT('2-1 采购订单物料明细表报表导出'!$K:$K,7)=D$1)*('2-1 采购订单物料明细表报表导出'!$D:$D=$A146),'2-1 采购订单物料明细表报表导出'!$H:$H,0))</f>
        <v>0</v>
      </c>
      <c r="E146" cm="1">
        <f t="array" ref="E146">SUM(IF((LEFT('2-1 采购订单物料明细表报表导出'!$K:$K,7)=E$1)*('2-1 采购订单物料明细表报表导出'!$D:$D=$A146),'2-1 采购订单物料明细表报表导出'!$H:$H,0))</f>
        <v>0</v>
      </c>
      <c r="F146" cm="1">
        <f t="array" ref="F146">SUM(IF((LEFT('2-1 采购订单物料明细表报表导出'!$K:$K,7)=F$1)*('2-1 采购订单物料明细表报表导出'!$D:$D=$A146),'2-1 采购订单物料明细表报表导出'!$H:$H,0))</f>
        <v>0</v>
      </c>
      <c r="G146" cm="1">
        <f t="array" ref="G146">SUM(IF((LEFT('2-1 采购订单物料明细表报表导出'!$K:$K,7)=G$1)*('2-1 采购订单物料明细表报表导出'!$D:$D=$A146),'2-1 采购订单物料明细表报表导出'!$H:$H,0))</f>
        <v>0</v>
      </c>
      <c r="H146" cm="1">
        <f t="array" ref="H146">SUM(IF((LEFT('2-1 采购订单物料明细表报表导出'!$K:$K,7)=H$1)*('2-1 采购订单物料明细表报表导出'!$D:$D=$A146),'2-1 采购订单物料明细表报表导出'!$H:$H,0))</f>
        <v>0</v>
      </c>
      <c r="I146" cm="1">
        <f t="array" ref="I146">SUM(IF((LEFT('2-1 采购订单物料明细表报表导出'!$K:$K,7)=I$1)*('2-1 采购订单物料明细表报表导出'!$D:$D=$A146),'2-1 采购订单物料明细表报表导出'!$H:$H,0))</f>
        <v>0</v>
      </c>
      <c r="J146" cm="1">
        <f t="array" ref="J146">SUM(IF((LEFT('2-1 采购订单物料明细表报表导出'!$K:$K,7)=J$1)*('2-1 采购订单物料明细表报表导出'!$D:$D=$A146),'2-1 采购订单物料明细表报表导出'!$H:$H,0))</f>
        <v>0</v>
      </c>
      <c r="K146" cm="1">
        <f t="array" ref="K146">SUM(IF((LEFT('2-1 采购订单物料明细表报表导出'!$K:$K,7)=K$1)*('2-1 采购订单物料明细表报表导出'!$D:$D=$A146),'2-1 采购订单物料明细表报表导出'!$H:$H,0))</f>
        <v>0</v>
      </c>
      <c r="L146" cm="1">
        <f t="array" ref="L146">SUM(IF((LEFT('2-1 采购订单物料明细表报表导出'!$K:$K,7)=L$1)*('2-1 采购订单物料明细表报表导出'!$D:$D=$A146),'2-1 采购订单物料明细表报表导出'!$H:$H,0))</f>
        <v>0</v>
      </c>
      <c r="M146" cm="1">
        <f t="array" ref="M146">SUM(IF((LEFT('2-1 采购订单物料明细表报表导出'!$K:$K,7)=M$1)*('2-1 采购订单物料明细表报表导出'!$D:$D=$A146),'2-1 采购订单物料明细表报表导出'!$H:$H,0))</f>
        <v>0</v>
      </c>
      <c r="N146" cm="1">
        <f t="array" ref="N146">SUM(IF((LEFT('2-1 采购订单物料明细表报表导出'!$K:$K,7)=N$1)*('2-1 采购订单物料明细表报表导出'!$D:$D=$A146),'2-1 采购订单物料明细表报表导出'!$H:$H,0))</f>
        <v>0</v>
      </c>
      <c r="O146" cm="1">
        <f t="array" ref="O146">SUM(IF((LEFT('2-1 采购订单物料明细表报表导出'!$K:$K,7)=O$1)*('2-1 采购订单物料明细表报表导出'!$D:$D=$A146),'2-1 采购订单物料明细表报表导出'!$H:$H,0))</f>
        <v>0</v>
      </c>
    </row>
    <row r="147" ht="16.5" spans="1:15">
      <c r="A147" s="17" t="s">
        <v>3577</v>
      </c>
      <c r="B147" s="32" t="s">
        <v>2120</v>
      </c>
      <c r="C147" s="33" t="s">
        <v>2121</v>
      </c>
      <c r="D147" cm="1">
        <f t="array" ref="D147">SUM(IF((LEFT('2-1 采购订单物料明细表报表导出'!$K:$K,7)=D$1)*('2-1 采购订单物料明细表报表导出'!$D:$D=$A147),'2-1 采购订单物料明细表报表导出'!$H:$H,0))</f>
        <v>0</v>
      </c>
      <c r="E147" cm="1">
        <f t="array" ref="E147">SUM(IF((LEFT('2-1 采购订单物料明细表报表导出'!$K:$K,7)=E$1)*('2-1 采购订单物料明细表报表导出'!$D:$D=$A147),'2-1 采购订单物料明细表报表导出'!$H:$H,0))</f>
        <v>0</v>
      </c>
      <c r="F147" cm="1">
        <f t="array" ref="F147">SUM(IF((LEFT('2-1 采购订单物料明细表报表导出'!$K:$K,7)=F$1)*('2-1 采购订单物料明细表报表导出'!$D:$D=$A147),'2-1 采购订单物料明细表报表导出'!$H:$H,0))</f>
        <v>0</v>
      </c>
      <c r="G147" cm="1">
        <f t="array" ref="G147">SUM(IF((LEFT('2-1 采购订单物料明细表报表导出'!$K:$K,7)=G$1)*('2-1 采购订单物料明细表报表导出'!$D:$D=$A147),'2-1 采购订单物料明细表报表导出'!$H:$H,0))</f>
        <v>0</v>
      </c>
      <c r="H147" cm="1">
        <f t="array" ref="H147">SUM(IF((LEFT('2-1 采购订单物料明细表报表导出'!$K:$K,7)=H$1)*('2-1 采购订单物料明细表报表导出'!$D:$D=$A147),'2-1 采购订单物料明细表报表导出'!$H:$H,0))</f>
        <v>0</v>
      </c>
      <c r="I147" cm="1">
        <f t="array" ref="I147">SUM(IF((LEFT('2-1 采购订单物料明细表报表导出'!$K:$K,7)=I$1)*('2-1 采购订单物料明细表报表导出'!$D:$D=$A147),'2-1 采购订单物料明细表报表导出'!$H:$H,0))</f>
        <v>0</v>
      </c>
      <c r="J147" cm="1">
        <f t="array" ref="J147">SUM(IF((LEFT('2-1 采购订单物料明细表报表导出'!$K:$K,7)=J$1)*('2-1 采购订单物料明细表报表导出'!$D:$D=$A147),'2-1 采购订单物料明细表报表导出'!$H:$H,0))</f>
        <v>0</v>
      </c>
      <c r="K147" cm="1">
        <f t="array" ref="K147">SUM(IF((LEFT('2-1 采购订单物料明细表报表导出'!$K:$K,7)=K$1)*('2-1 采购订单物料明细表报表导出'!$D:$D=$A147),'2-1 采购订单物料明细表报表导出'!$H:$H,0))</f>
        <v>0</v>
      </c>
      <c r="L147" cm="1">
        <f t="array" ref="L147">SUM(IF((LEFT('2-1 采购订单物料明细表报表导出'!$K:$K,7)=L$1)*('2-1 采购订单物料明细表报表导出'!$D:$D=$A147),'2-1 采购订单物料明细表报表导出'!$H:$H,0))</f>
        <v>0</v>
      </c>
      <c r="M147" cm="1">
        <f t="array" ref="M147">SUM(IF((LEFT('2-1 采购订单物料明细表报表导出'!$K:$K,7)=M$1)*('2-1 采购订单物料明细表报表导出'!$D:$D=$A147),'2-1 采购订单物料明细表报表导出'!$H:$H,0))</f>
        <v>0</v>
      </c>
      <c r="N147" cm="1">
        <f t="array" ref="N147">SUM(IF((LEFT('2-1 采购订单物料明细表报表导出'!$K:$K,7)=N$1)*('2-1 采购订单物料明细表报表导出'!$D:$D=$A147),'2-1 采购订单物料明细表报表导出'!$H:$H,0))</f>
        <v>0</v>
      </c>
      <c r="O147" cm="1">
        <f t="array" ref="O147">SUM(IF((LEFT('2-1 采购订单物料明细表报表导出'!$K:$K,7)=O$1)*('2-1 采购订单物料明细表报表导出'!$D:$D=$A147),'2-1 采购订单物料明细表报表导出'!$H:$H,0))</f>
        <v>0</v>
      </c>
    </row>
    <row r="148" ht="16.5" spans="1:15">
      <c r="A148" s="17" t="s">
        <v>3578</v>
      </c>
      <c r="B148" s="32" t="s">
        <v>2120</v>
      </c>
      <c r="C148" s="33" t="s">
        <v>2121</v>
      </c>
      <c r="D148" cm="1">
        <f t="array" ref="D148">SUM(IF((LEFT('2-1 采购订单物料明细表报表导出'!$K:$K,7)=D$1)*('2-1 采购订单物料明细表报表导出'!$D:$D=$A148),'2-1 采购订单物料明细表报表导出'!$H:$H,0))</f>
        <v>0</v>
      </c>
      <c r="E148" cm="1">
        <f t="array" ref="E148">SUM(IF((LEFT('2-1 采购订单物料明细表报表导出'!$K:$K,7)=E$1)*('2-1 采购订单物料明细表报表导出'!$D:$D=$A148),'2-1 采购订单物料明细表报表导出'!$H:$H,0))</f>
        <v>0</v>
      </c>
      <c r="F148" cm="1">
        <f t="array" ref="F148">SUM(IF((LEFT('2-1 采购订单物料明细表报表导出'!$K:$K,7)=F$1)*('2-1 采购订单物料明细表报表导出'!$D:$D=$A148),'2-1 采购订单物料明细表报表导出'!$H:$H,0))</f>
        <v>0</v>
      </c>
      <c r="G148" cm="1">
        <f t="array" ref="G148">SUM(IF((LEFT('2-1 采购订单物料明细表报表导出'!$K:$K,7)=G$1)*('2-1 采购订单物料明细表报表导出'!$D:$D=$A148),'2-1 采购订单物料明细表报表导出'!$H:$H,0))</f>
        <v>0</v>
      </c>
      <c r="H148" cm="1">
        <f t="array" ref="H148">SUM(IF((LEFT('2-1 采购订单物料明细表报表导出'!$K:$K,7)=H$1)*('2-1 采购订单物料明细表报表导出'!$D:$D=$A148),'2-1 采购订单物料明细表报表导出'!$H:$H,0))</f>
        <v>0</v>
      </c>
      <c r="I148" cm="1">
        <f t="array" ref="I148">SUM(IF((LEFT('2-1 采购订单物料明细表报表导出'!$K:$K,7)=I$1)*('2-1 采购订单物料明细表报表导出'!$D:$D=$A148),'2-1 采购订单物料明细表报表导出'!$H:$H,0))</f>
        <v>0</v>
      </c>
      <c r="J148" cm="1">
        <f t="array" ref="J148">SUM(IF((LEFT('2-1 采购订单物料明细表报表导出'!$K:$K,7)=J$1)*('2-1 采购订单物料明细表报表导出'!$D:$D=$A148),'2-1 采购订单物料明细表报表导出'!$H:$H,0))</f>
        <v>0</v>
      </c>
      <c r="K148" cm="1">
        <f t="array" ref="K148">SUM(IF((LEFT('2-1 采购订单物料明细表报表导出'!$K:$K,7)=K$1)*('2-1 采购订单物料明细表报表导出'!$D:$D=$A148),'2-1 采购订单物料明细表报表导出'!$H:$H,0))</f>
        <v>0</v>
      </c>
      <c r="L148" cm="1">
        <f t="array" ref="L148">SUM(IF((LEFT('2-1 采购订单物料明细表报表导出'!$K:$K,7)=L$1)*('2-1 采购订单物料明细表报表导出'!$D:$D=$A148),'2-1 采购订单物料明细表报表导出'!$H:$H,0))</f>
        <v>0</v>
      </c>
      <c r="M148" cm="1">
        <f t="array" ref="M148">SUM(IF((LEFT('2-1 采购订单物料明细表报表导出'!$K:$K,7)=M$1)*('2-1 采购订单物料明细表报表导出'!$D:$D=$A148),'2-1 采购订单物料明细表报表导出'!$H:$H,0))</f>
        <v>0</v>
      </c>
      <c r="N148" cm="1">
        <f t="array" ref="N148">SUM(IF((LEFT('2-1 采购订单物料明细表报表导出'!$K:$K,7)=N$1)*('2-1 采购订单物料明细表报表导出'!$D:$D=$A148),'2-1 采购订单物料明细表报表导出'!$H:$H,0))</f>
        <v>0</v>
      </c>
      <c r="O148" cm="1">
        <f t="array" ref="O148">SUM(IF((LEFT('2-1 采购订单物料明细表报表导出'!$K:$K,7)=O$1)*('2-1 采购订单物料明细表报表导出'!$D:$D=$A148),'2-1 采购订单物料明细表报表导出'!$H:$H,0))</f>
        <v>0</v>
      </c>
    </row>
    <row r="149" ht="16.5" spans="1:15">
      <c r="A149" s="17" t="s">
        <v>3579</v>
      </c>
      <c r="B149" s="32" t="s">
        <v>2120</v>
      </c>
      <c r="C149" s="33" t="s">
        <v>2121</v>
      </c>
      <c r="D149" cm="1">
        <f t="array" ref="D149">SUM(IF((LEFT('2-1 采购订单物料明细表报表导出'!$K:$K,7)=D$1)*('2-1 采购订单物料明细表报表导出'!$D:$D=$A149),'2-1 采购订单物料明细表报表导出'!$H:$H,0))</f>
        <v>0</v>
      </c>
      <c r="E149" cm="1">
        <f t="array" ref="E149">SUM(IF((LEFT('2-1 采购订单物料明细表报表导出'!$K:$K,7)=E$1)*('2-1 采购订单物料明细表报表导出'!$D:$D=$A149),'2-1 采购订单物料明细表报表导出'!$H:$H,0))</f>
        <v>0</v>
      </c>
      <c r="F149" cm="1">
        <f t="array" ref="F149">SUM(IF((LEFT('2-1 采购订单物料明细表报表导出'!$K:$K,7)=F$1)*('2-1 采购订单物料明细表报表导出'!$D:$D=$A149),'2-1 采购订单物料明细表报表导出'!$H:$H,0))</f>
        <v>0</v>
      </c>
      <c r="G149" cm="1">
        <f t="array" ref="G149">SUM(IF((LEFT('2-1 采购订单物料明细表报表导出'!$K:$K,7)=G$1)*('2-1 采购订单物料明细表报表导出'!$D:$D=$A149),'2-1 采购订单物料明细表报表导出'!$H:$H,0))</f>
        <v>0</v>
      </c>
      <c r="H149" cm="1">
        <f t="array" ref="H149">SUM(IF((LEFT('2-1 采购订单物料明细表报表导出'!$K:$K,7)=H$1)*('2-1 采购订单物料明细表报表导出'!$D:$D=$A149),'2-1 采购订单物料明细表报表导出'!$H:$H,0))</f>
        <v>0</v>
      </c>
      <c r="I149" cm="1">
        <f t="array" ref="I149">SUM(IF((LEFT('2-1 采购订单物料明细表报表导出'!$K:$K,7)=I$1)*('2-1 采购订单物料明细表报表导出'!$D:$D=$A149),'2-1 采购订单物料明细表报表导出'!$H:$H,0))</f>
        <v>0</v>
      </c>
      <c r="J149" cm="1">
        <f t="array" ref="J149">SUM(IF((LEFT('2-1 采购订单物料明细表报表导出'!$K:$K,7)=J$1)*('2-1 采购订单物料明细表报表导出'!$D:$D=$A149),'2-1 采购订单物料明细表报表导出'!$H:$H,0))</f>
        <v>0</v>
      </c>
      <c r="K149" cm="1">
        <f t="array" ref="K149">SUM(IF((LEFT('2-1 采购订单物料明细表报表导出'!$K:$K,7)=K$1)*('2-1 采购订单物料明细表报表导出'!$D:$D=$A149),'2-1 采购订单物料明细表报表导出'!$H:$H,0))</f>
        <v>0</v>
      </c>
      <c r="L149" cm="1">
        <f t="array" ref="L149">SUM(IF((LEFT('2-1 采购订单物料明细表报表导出'!$K:$K,7)=L$1)*('2-1 采购订单物料明细表报表导出'!$D:$D=$A149),'2-1 采购订单物料明细表报表导出'!$H:$H,0))</f>
        <v>0</v>
      </c>
      <c r="M149" cm="1">
        <f t="array" ref="M149">SUM(IF((LEFT('2-1 采购订单物料明细表报表导出'!$K:$K,7)=M$1)*('2-1 采购订单物料明细表报表导出'!$D:$D=$A149),'2-1 采购订单物料明细表报表导出'!$H:$H,0))</f>
        <v>0</v>
      </c>
      <c r="N149" cm="1">
        <f t="array" ref="N149">SUM(IF((LEFT('2-1 采购订单物料明细表报表导出'!$K:$K,7)=N$1)*('2-1 采购订单物料明细表报表导出'!$D:$D=$A149),'2-1 采购订单物料明细表报表导出'!$H:$H,0))</f>
        <v>0</v>
      </c>
      <c r="O149" cm="1">
        <f t="array" ref="O149">SUM(IF((LEFT('2-1 采购订单物料明细表报表导出'!$K:$K,7)=O$1)*('2-1 采购订单物料明细表报表导出'!$D:$D=$A149),'2-1 采购订单物料明细表报表导出'!$H:$H,0))</f>
        <v>0</v>
      </c>
    </row>
    <row r="150" ht="16.5" spans="1:15">
      <c r="A150" s="17" t="s">
        <v>3580</v>
      </c>
      <c r="B150" s="32" t="s">
        <v>2120</v>
      </c>
      <c r="C150" s="33" t="s">
        <v>2121</v>
      </c>
      <c r="D150" cm="1">
        <f t="array" ref="D150">SUM(IF((LEFT('2-1 采购订单物料明细表报表导出'!$K:$K,7)=D$1)*('2-1 采购订单物料明细表报表导出'!$D:$D=$A150),'2-1 采购订单物料明细表报表导出'!$H:$H,0))</f>
        <v>0</v>
      </c>
      <c r="E150" cm="1">
        <f t="array" ref="E150">SUM(IF((LEFT('2-1 采购订单物料明细表报表导出'!$K:$K,7)=E$1)*('2-1 采购订单物料明细表报表导出'!$D:$D=$A150),'2-1 采购订单物料明细表报表导出'!$H:$H,0))</f>
        <v>0</v>
      </c>
      <c r="F150" cm="1">
        <f t="array" ref="F150">SUM(IF((LEFT('2-1 采购订单物料明细表报表导出'!$K:$K,7)=F$1)*('2-1 采购订单物料明细表报表导出'!$D:$D=$A150),'2-1 采购订单物料明细表报表导出'!$H:$H,0))</f>
        <v>0</v>
      </c>
      <c r="G150" cm="1">
        <f t="array" ref="G150">SUM(IF((LEFT('2-1 采购订单物料明细表报表导出'!$K:$K,7)=G$1)*('2-1 采购订单物料明细表报表导出'!$D:$D=$A150),'2-1 采购订单物料明细表报表导出'!$H:$H,0))</f>
        <v>0</v>
      </c>
      <c r="H150" cm="1">
        <f t="array" ref="H150">SUM(IF((LEFT('2-1 采购订单物料明细表报表导出'!$K:$K,7)=H$1)*('2-1 采购订单物料明细表报表导出'!$D:$D=$A150),'2-1 采购订单物料明细表报表导出'!$H:$H,0))</f>
        <v>0</v>
      </c>
      <c r="I150" cm="1">
        <f t="array" ref="I150">SUM(IF((LEFT('2-1 采购订单物料明细表报表导出'!$K:$K,7)=I$1)*('2-1 采购订单物料明细表报表导出'!$D:$D=$A150),'2-1 采购订单物料明细表报表导出'!$H:$H,0))</f>
        <v>0</v>
      </c>
      <c r="J150" cm="1">
        <f t="array" ref="J150">SUM(IF((LEFT('2-1 采购订单物料明细表报表导出'!$K:$K,7)=J$1)*('2-1 采购订单物料明细表报表导出'!$D:$D=$A150),'2-1 采购订单物料明细表报表导出'!$H:$H,0))</f>
        <v>0</v>
      </c>
      <c r="K150" cm="1">
        <f t="array" ref="K150">SUM(IF((LEFT('2-1 采购订单物料明细表报表导出'!$K:$K,7)=K$1)*('2-1 采购订单物料明细表报表导出'!$D:$D=$A150),'2-1 采购订单物料明细表报表导出'!$H:$H,0))</f>
        <v>0</v>
      </c>
      <c r="L150" cm="1">
        <f t="array" ref="L150">SUM(IF((LEFT('2-1 采购订单物料明细表报表导出'!$K:$K,7)=L$1)*('2-1 采购订单物料明细表报表导出'!$D:$D=$A150),'2-1 采购订单物料明细表报表导出'!$H:$H,0))</f>
        <v>0</v>
      </c>
      <c r="M150" cm="1">
        <f t="array" ref="M150">SUM(IF((LEFT('2-1 采购订单物料明细表报表导出'!$K:$K,7)=M$1)*('2-1 采购订单物料明细表报表导出'!$D:$D=$A150),'2-1 采购订单物料明细表报表导出'!$H:$H,0))</f>
        <v>0</v>
      </c>
      <c r="N150" cm="1">
        <f t="array" ref="N150">SUM(IF((LEFT('2-1 采购订单物料明细表报表导出'!$K:$K,7)=N$1)*('2-1 采购订单物料明细表报表导出'!$D:$D=$A150),'2-1 采购订单物料明细表报表导出'!$H:$H,0))</f>
        <v>0</v>
      </c>
      <c r="O150" cm="1">
        <f t="array" ref="O150">SUM(IF((LEFT('2-1 采购订单物料明细表报表导出'!$K:$K,7)=O$1)*('2-1 采购订单物料明细表报表导出'!$D:$D=$A150),'2-1 采购订单物料明细表报表导出'!$H:$H,0))</f>
        <v>0</v>
      </c>
    </row>
    <row r="151" ht="16.5" spans="1:15">
      <c r="A151" s="17" t="s">
        <v>3581</v>
      </c>
      <c r="B151" s="32" t="s">
        <v>2120</v>
      </c>
      <c r="C151" s="33" t="s">
        <v>2121</v>
      </c>
      <c r="D151" cm="1">
        <f t="array" ref="D151">SUM(IF((LEFT('2-1 采购订单物料明细表报表导出'!$K:$K,7)=D$1)*('2-1 采购订单物料明细表报表导出'!$D:$D=$A151),'2-1 采购订单物料明细表报表导出'!$H:$H,0))</f>
        <v>0</v>
      </c>
      <c r="E151" cm="1">
        <f t="array" ref="E151">SUM(IF((LEFT('2-1 采购订单物料明细表报表导出'!$K:$K,7)=E$1)*('2-1 采购订单物料明细表报表导出'!$D:$D=$A151),'2-1 采购订单物料明细表报表导出'!$H:$H,0))</f>
        <v>0</v>
      </c>
      <c r="F151" cm="1">
        <f t="array" ref="F151">SUM(IF((LEFT('2-1 采购订单物料明细表报表导出'!$K:$K,7)=F$1)*('2-1 采购订单物料明细表报表导出'!$D:$D=$A151),'2-1 采购订单物料明细表报表导出'!$H:$H,0))</f>
        <v>0</v>
      </c>
      <c r="G151" cm="1">
        <f t="array" ref="G151">SUM(IF((LEFT('2-1 采购订单物料明细表报表导出'!$K:$K,7)=G$1)*('2-1 采购订单物料明细表报表导出'!$D:$D=$A151),'2-1 采购订单物料明细表报表导出'!$H:$H,0))</f>
        <v>0</v>
      </c>
      <c r="H151" cm="1">
        <f t="array" ref="H151">SUM(IF((LEFT('2-1 采购订单物料明细表报表导出'!$K:$K,7)=H$1)*('2-1 采购订单物料明细表报表导出'!$D:$D=$A151),'2-1 采购订单物料明细表报表导出'!$H:$H,0))</f>
        <v>0</v>
      </c>
      <c r="I151" cm="1">
        <f t="array" ref="I151">SUM(IF((LEFT('2-1 采购订单物料明细表报表导出'!$K:$K,7)=I$1)*('2-1 采购订单物料明细表报表导出'!$D:$D=$A151),'2-1 采购订单物料明细表报表导出'!$H:$H,0))</f>
        <v>0</v>
      </c>
      <c r="J151" cm="1">
        <f t="array" ref="J151">SUM(IF((LEFT('2-1 采购订单物料明细表报表导出'!$K:$K,7)=J$1)*('2-1 采购订单物料明细表报表导出'!$D:$D=$A151),'2-1 采购订单物料明细表报表导出'!$H:$H,0))</f>
        <v>0</v>
      </c>
      <c r="K151" cm="1">
        <f t="array" ref="K151">SUM(IF((LEFT('2-1 采购订单物料明细表报表导出'!$K:$K,7)=K$1)*('2-1 采购订单物料明细表报表导出'!$D:$D=$A151),'2-1 采购订单物料明细表报表导出'!$H:$H,0))</f>
        <v>0</v>
      </c>
      <c r="L151" cm="1">
        <f t="array" ref="L151">SUM(IF((LEFT('2-1 采购订单物料明细表报表导出'!$K:$K,7)=L$1)*('2-1 采购订单物料明细表报表导出'!$D:$D=$A151),'2-1 采购订单物料明细表报表导出'!$H:$H,0))</f>
        <v>0</v>
      </c>
      <c r="M151" cm="1">
        <f t="array" ref="M151">SUM(IF((LEFT('2-1 采购订单物料明细表报表导出'!$K:$K,7)=M$1)*('2-1 采购订单物料明细表报表导出'!$D:$D=$A151),'2-1 采购订单物料明细表报表导出'!$H:$H,0))</f>
        <v>0</v>
      </c>
      <c r="N151" cm="1">
        <f t="array" ref="N151">SUM(IF((LEFT('2-1 采购订单物料明细表报表导出'!$K:$K,7)=N$1)*('2-1 采购订单物料明细表报表导出'!$D:$D=$A151),'2-1 采购订单物料明细表报表导出'!$H:$H,0))</f>
        <v>0</v>
      </c>
      <c r="O151" cm="1">
        <f t="array" ref="O151">SUM(IF((LEFT('2-1 采购订单物料明细表报表导出'!$K:$K,7)=O$1)*('2-1 采购订单物料明细表报表导出'!$D:$D=$A151),'2-1 采购订单物料明细表报表导出'!$H:$H,0))</f>
        <v>0</v>
      </c>
    </row>
    <row r="152" ht="16.5" spans="1:15">
      <c r="A152" s="17" t="s">
        <v>3582</v>
      </c>
      <c r="B152" s="32" t="s">
        <v>2120</v>
      </c>
      <c r="C152" s="33" t="s">
        <v>2121</v>
      </c>
      <c r="D152" cm="1">
        <f t="array" ref="D152">SUM(IF((LEFT('2-1 采购订单物料明细表报表导出'!$K:$K,7)=D$1)*('2-1 采购订单物料明细表报表导出'!$D:$D=$A152),'2-1 采购订单物料明细表报表导出'!$H:$H,0))</f>
        <v>0</v>
      </c>
      <c r="E152" cm="1">
        <f t="array" ref="E152">SUM(IF((LEFT('2-1 采购订单物料明细表报表导出'!$K:$K,7)=E$1)*('2-1 采购订单物料明细表报表导出'!$D:$D=$A152),'2-1 采购订单物料明细表报表导出'!$H:$H,0))</f>
        <v>0</v>
      </c>
      <c r="F152" cm="1">
        <f t="array" ref="F152">SUM(IF((LEFT('2-1 采购订单物料明细表报表导出'!$K:$K,7)=F$1)*('2-1 采购订单物料明细表报表导出'!$D:$D=$A152),'2-1 采购订单物料明细表报表导出'!$H:$H,0))</f>
        <v>0</v>
      </c>
      <c r="G152" cm="1">
        <f t="array" ref="G152">SUM(IF((LEFT('2-1 采购订单物料明细表报表导出'!$K:$K,7)=G$1)*('2-1 采购订单物料明细表报表导出'!$D:$D=$A152),'2-1 采购订单物料明细表报表导出'!$H:$H,0))</f>
        <v>0</v>
      </c>
      <c r="H152" cm="1">
        <f t="array" ref="H152">SUM(IF((LEFT('2-1 采购订单物料明细表报表导出'!$K:$K,7)=H$1)*('2-1 采购订单物料明细表报表导出'!$D:$D=$A152),'2-1 采购订单物料明细表报表导出'!$H:$H,0))</f>
        <v>0</v>
      </c>
      <c r="I152" cm="1">
        <f t="array" ref="I152">SUM(IF((LEFT('2-1 采购订单物料明细表报表导出'!$K:$K,7)=I$1)*('2-1 采购订单物料明细表报表导出'!$D:$D=$A152),'2-1 采购订单物料明细表报表导出'!$H:$H,0))</f>
        <v>0</v>
      </c>
      <c r="J152" cm="1">
        <f t="array" ref="J152">SUM(IF((LEFT('2-1 采购订单物料明细表报表导出'!$K:$K,7)=J$1)*('2-1 采购订单物料明细表报表导出'!$D:$D=$A152),'2-1 采购订单物料明细表报表导出'!$H:$H,0))</f>
        <v>0</v>
      </c>
      <c r="K152" cm="1">
        <f t="array" ref="K152">SUM(IF((LEFT('2-1 采购订单物料明细表报表导出'!$K:$K,7)=K$1)*('2-1 采购订单物料明细表报表导出'!$D:$D=$A152),'2-1 采购订单物料明细表报表导出'!$H:$H,0))</f>
        <v>0</v>
      </c>
      <c r="L152" cm="1">
        <f t="array" ref="L152">SUM(IF((LEFT('2-1 采购订单物料明细表报表导出'!$K:$K,7)=L$1)*('2-1 采购订单物料明细表报表导出'!$D:$D=$A152),'2-1 采购订单物料明细表报表导出'!$H:$H,0))</f>
        <v>0</v>
      </c>
      <c r="M152" cm="1">
        <f t="array" ref="M152">SUM(IF((LEFT('2-1 采购订单物料明细表报表导出'!$K:$K,7)=M$1)*('2-1 采购订单物料明细表报表导出'!$D:$D=$A152),'2-1 采购订单物料明细表报表导出'!$H:$H,0))</f>
        <v>0</v>
      </c>
      <c r="N152" cm="1">
        <f t="array" ref="N152">SUM(IF((LEFT('2-1 采购订单物料明细表报表导出'!$K:$K,7)=N$1)*('2-1 采购订单物料明细表报表导出'!$D:$D=$A152),'2-1 采购订单物料明细表报表导出'!$H:$H,0))</f>
        <v>0</v>
      </c>
      <c r="O152" cm="1">
        <f t="array" ref="O152">SUM(IF((LEFT('2-1 采购订单物料明细表报表导出'!$K:$K,7)=O$1)*('2-1 采购订单物料明细表报表导出'!$D:$D=$A152),'2-1 采购订单物料明细表报表导出'!$H:$H,0))</f>
        <v>0</v>
      </c>
    </row>
    <row r="153" ht="16.5" spans="1:15">
      <c r="A153" s="17" t="s">
        <v>3583</v>
      </c>
      <c r="B153" s="32" t="s">
        <v>2120</v>
      </c>
      <c r="C153" s="33" t="s">
        <v>2121</v>
      </c>
      <c r="D153" cm="1">
        <f t="array" ref="D153">SUM(IF((LEFT('2-1 采购订单物料明细表报表导出'!$K:$K,7)=D$1)*('2-1 采购订单物料明细表报表导出'!$D:$D=$A153),'2-1 采购订单物料明细表报表导出'!$H:$H,0))</f>
        <v>0</v>
      </c>
      <c r="E153" cm="1">
        <f t="array" ref="E153">SUM(IF((LEFT('2-1 采购订单物料明细表报表导出'!$K:$K,7)=E$1)*('2-1 采购订单物料明细表报表导出'!$D:$D=$A153),'2-1 采购订单物料明细表报表导出'!$H:$H,0))</f>
        <v>0</v>
      </c>
      <c r="F153" cm="1">
        <f t="array" ref="F153">SUM(IF((LEFT('2-1 采购订单物料明细表报表导出'!$K:$K,7)=F$1)*('2-1 采购订单物料明细表报表导出'!$D:$D=$A153),'2-1 采购订单物料明细表报表导出'!$H:$H,0))</f>
        <v>0</v>
      </c>
      <c r="G153" cm="1">
        <f t="array" ref="G153">SUM(IF((LEFT('2-1 采购订单物料明细表报表导出'!$K:$K,7)=G$1)*('2-1 采购订单物料明细表报表导出'!$D:$D=$A153),'2-1 采购订单物料明细表报表导出'!$H:$H,0))</f>
        <v>0</v>
      </c>
      <c r="H153" cm="1">
        <f t="array" ref="H153">SUM(IF((LEFT('2-1 采购订单物料明细表报表导出'!$K:$K,7)=H$1)*('2-1 采购订单物料明细表报表导出'!$D:$D=$A153),'2-1 采购订单物料明细表报表导出'!$H:$H,0))</f>
        <v>0</v>
      </c>
      <c r="I153" cm="1">
        <f t="array" ref="I153">SUM(IF((LEFT('2-1 采购订单物料明细表报表导出'!$K:$K,7)=I$1)*('2-1 采购订单物料明细表报表导出'!$D:$D=$A153),'2-1 采购订单物料明细表报表导出'!$H:$H,0))</f>
        <v>0</v>
      </c>
      <c r="J153" cm="1">
        <f t="array" ref="J153">SUM(IF((LEFT('2-1 采购订单物料明细表报表导出'!$K:$K,7)=J$1)*('2-1 采购订单物料明细表报表导出'!$D:$D=$A153),'2-1 采购订单物料明细表报表导出'!$H:$H,0))</f>
        <v>0</v>
      </c>
      <c r="K153" cm="1">
        <f t="array" ref="K153">SUM(IF((LEFT('2-1 采购订单物料明细表报表导出'!$K:$K,7)=K$1)*('2-1 采购订单物料明细表报表导出'!$D:$D=$A153),'2-1 采购订单物料明细表报表导出'!$H:$H,0))</f>
        <v>0</v>
      </c>
      <c r="L153" cm="1">
        <f t="array" ref="L153">SUM(IF((LEFT('2-1 采购订单物料明细表报表导出'!$K:$K,7)=L$1)*('2-1 采购订单物料明细表报表导出'!$D:$D=$A153),'2-1 采购订单物料明细表报表导出'!$H:$H,0))</f>
        <v>0</v>
      </c>
      <c r="M153" cm="1">
        <f t="array" ref="M153">SUM(IF((LEFT('2-1 采购订单物料明细表报表导出'!$K:$K,7)=M$1)*('2-1 采购订单物料明细表报表导出'!$D:$D=$A153),'2-1 采购订单物料明细表报表导出'!$H:$H,0))</f>
        <v>0</v>
      </c>
      <c r="N153" cm="1">
        <f t="array" ref="N153">SUM(IF((LEFT('2-1 采购订单物料明细表报表导出'!$K:$K,7)=N$1)*('2-1 采购订单物料明细表报表导出'!$D:$D=$A153),'2-1 采购订单物料明细表报表导出'!$H:$H,0))</f>
        <v>0</v>
      </c>
      <c r="O153" cm="1">
        <f t="array" ref="O153">SUM(IF((LEFT('2-1 采购订单物料明细表报表导出'!$K:$K,7)=O$1)*('2-1 采购订单物料明细表报表导出'!$D:$D=$A153),'2-1 采购订单物料明细表报表导出'!$H:$H,0))</f>
        <v>0</v>
      </c>
    </row>
    <row r="154" ht="16.5" spans="1:15">
      <c r="A154" s="17" t="s">
        <v>3584</v>
      </c>
      <c r="B154" s="32" t="s">
        <v>2120</v>
      </c>
      <c r="C154" s="33" t="s">
        <v>2121</v>
      </c>
      <c r="D154" cm="1">
        <f t="array" ref="D154">SUM(IF((LEFT('2-1 采购订单物料明细表报表导出'!$K:$K,7)=D$1)*('2-1 采购订单物料明细表报表导出'!$D:$D=$A154),'2-1 采购订单物料明细表报表导出'!$H:$H,0))</f>
        <v>0</v>
      </c>
      <c r="E154" cm="1">
        <f t="array" ref="E154">SUM(IF((LEFT('2-1 采购订单物料明细表报表导出'!$K:$K,7)=E$1)*('2-1 采购订单物料明细表报表导出'!$D:$D=$A154),'2-1 采购订单物料明细表报表导出'!$H:$H,0))</f>
        <v>0</v>
      </c>
      <c r="F154" cm="1">
        <f t="array" ref="F154">SUM(IF((LEFT('2-1 采购订单物料明细表报表导出'!$K:$K,7)=F$1)*('2-1 采购订单物料明细表报表导出'!$D:$D=$A154),'2-1 采购订单物料明细表报表导出'!$H:$H,0))</f>
        <v>0</v>
      </c>
      <c r="G154" cm="1">
        <f t="array" ref="G154">SUM(IF((LEFT('2-1 采购订单物料明细表报表导出'!$K:$K,7)=G$1)*('2-1 采购订单物料明细表报表导出'!$D:$D=$A154),'2-1 采购订单物料明细表报表导出'!$H:$H,0))</f>
        <v>0</v>
      </c>
      <c r="H154" cm="1">
        <f t="array" ref="H154">SUM(IF((LEFT('2-1 采购订单物料明细表报表导出'!$K:$K,7)=H$1)*('2-1 采购订单物料明细表报表导出'!$D:$D=$A154),'2-1 采购订单物料明细表报表导出'!$H:$H,0))</f>
        <v>0</v>
      </c>
      <c r="I154" cm="1">
        <f t="array" ref="I154">SUM(IF((LEFT('2-1 采购订单物料明细表报表导出'!$K:$K,7)=I$1)*('2-1 采购订单物料明细表报表导出'!$D:$D=$A154),'2-1 采购订单物料明细表报表导出'!$H:$H,0))</f>
        <v>0</v>
      </c>
      <c r="J154" cm="1">
        <f t="array" ref="J154">SUM(IF((LEFT('2-1 采购订单物料明细表报表导出'!$K:$K,7)=J$1)*('2-1 采购订单物料明细表报表导出'!$D:$D=$A154),'2-1 采购订单物料明细表报表导出'!$H:$H,0))</f>
        <v>0</v>
      </c>
      <c r="K154" cm="1">
        <f t="array" ref="K154">SUM(IF((LEFT('2-1 采购订单物料明细表报表导出'!$K:$K,7)=K$1)*('2-1 采购订单物料明细表报表导出'!$D:$D=$A154),'2-1 采购订单物料明细表报表导出'!$H:$H,0))</f>
        <v>0</v>
      </c>
      <c r="L154" cm="1">
        <f t="array" ref="L154">SUM(IF((LEFT('2-1 采购订单物料明细表报表导出'!$K:$K,7)=L$1)*('2-1 采购订单物料明细表报表导出'!$D:$D=$A154),'2-1 采购订单物料明细表报表导出'!$H:$H,0))</f>
        <v>0</v>
      </c>
      <c r="M154" cm="1">
        <f t="array" ref="M154">SUM(IF((LEFT('2-1 采购订单物料明细表报表导出'!$K:$K,7)=M$1)*('2-1 采购订单物料明细表报表导出'!$D:$D=$A154),'2-1 采购订单物料明细表报表导出'!$H:$H,0))</f>
        <v>0</v>
      </c>
      <c r="N154" cm="1">
        <f t="array" ref="N154">SUM(IF((LEFT('2-1 采购订单物料明细表报表导出'!$K:$K,7)=N$1)*('2-1 采购订单物料明细表报表导出'!$D:$D=$A154),'2-1 采购订单物料明细表报表导出'!$H:$H,0))</f>
        <v>0</v>
      </c>
      <c r="O154" cm="1">
        <f t="array" ref="O154">SUM(IF((LEFT('2-1 采购订单物料明细表报表导出'!$K:$K,7)=O$1)*('2-1 采购订单物料明细表报表导出'!$D:$D=$A154),'2-1 采购订单物料明细表报表导出'!$H:$H,0))</f>
        <v>0</v>
      </c>
    </row>
    <row r="155" ht="16.5" spans="1:15">
      <c r="A155" s="17" t="s">
        <v>3585</v>
      </c>
      <c r="B155" s="32" t="s">
        <v>2120</v>
      </c>
      <c r="C155" s="33" t="s">
        <v>2121</v>
      </c>
      <c r="D155" cm="1">
        <f t="array" ref="D155">SUM(IF((LEFT('2-1 采购订单物料明细表报表导出'!$K:$K,7)=D$1)*('2-1 采购订单物料明细表报表导出'!$D:$D=$A155),'2-1 采购订单物料明细表报表导出'!$H:$H,0))</f>
        <v>0</v>
      </c>
      <c r="E155" cm="1">
        <f t="array" ref="E155">SUM(IF((LEFT('2-1 采购订单物料明细表报表导出'!$K:$K,7)=E$1)*('2-1 采购订单物料明细表报表导出'!$D:$D=$A155),'2-1 采购订单物料明细表报表导出'!$H:$H,0))</f>
        <v>0</v>
      </c>
      <c r="F155" cm="1">
        <f t="array" ref="F155">SUM(IF((LEFT('2-1 采购订单物料明细表报表导出'!$K:$K,7)=F$1)*('2-1 采购订单物料明细表报表导出'!$D:$D=$A155),'2-1 采购订单物料明细表报表导出'!$H:$H,0))</f>
        <v>0</v>
      </c>
      <c r="G155" cm="1">
        <f t="array" ref="G155">SUM(IF((LEFT('2-1 采购订单物料明细表报表导出'!$K:$K,7)=G$1)*('2-1 采购订单物料明细表报表导出'!$D:$D=$A155),'2-1 采购订单物料明细表报表导出'!$H:$H,0))</f>
        <v>0</v>
      </c>
      <c r="H155" cm="1">
        <f t="array" ref="H155">SUM(IF((LEFT('2-1 采购订单物料明细表报表导出'!$K:$K,7)=H$1)*('2-1 采购订单物料明细表报表导出'!$D:$D=$A155),'2-1 采购订单物料明细表报表导出'!$H:$H,0))</f>
        <v>0</v>
      </c>
      <c r="I155" cm="1">
        <f t="array" ref="I155">SUM(IF((LEFT('2-1 采购订单物料明细表报表导出'!$K:$K,7)=I$1)*('2-1 采购订单物料明细表报表导出'!$D:$D=$A155),'2-1 采购订单物料明细表报表导出'!$H:$H,0))</f>
        <v>0</v>
      </c>
      <c r="J155" cm="1">
        <f t="array" ref="J155">SUM(IF((LEFT('2-1 采购订单物料明细表报表导出'!$K:$K,7)=J$1)*('2-1 采购订单物料明细表报表导出'!$D:$D=$A155),'2-1 采购订单物料明细表报表导出'!$H:$H,0))</f>
        <v>0</v>
      </c>
      <c r="K155" cm="1">
        <f t="array" ref="K155">SUM(IF((LEFT('2-1 采购订单物料明细表报表导出'!$K:$K,7)=K$1)*('2-1 采购订单物料明细表报表导出'!$D:$D=$A155),'2-1 采购订单物料明细表报表导出'!$H:$H,0))</f>
        <v>0</v>
      </c>
      <c r="L155" cm="1">
        <f t="array" ref="L155">SUM(IF((LEFT('2-1 采购订单物料明细表报表导出'!$K:$K,7)=L$1)*('2-1 采购订单物料明细表报表导出'!$D:$D=$A155),'2-1 采购订单物料明细表报表导出'!$H:$H,0))</f>
        <v>0</v>
      </c>
      <c r="M155" cm="1">
        <f t="array" ref="M155">SUM(IF((LEFT('2-1 采购订单物料明细表报表导出'!$K:$K,7)=M$1)*('2-1 采购订单物料明细表报表导出'!$D:$D=$A155),'2-1 采购订单物料明细表报表导出'!$H:$H,0))</f>
        <v>0</v>
      </c>
      <c r="N155" cm="1">
        <f t="array" ref="N155">SUM(IF((LEFT('2-1 采购订单物料明细表报表导出'!$K:$K,7)=N$1)*('2-1 采购订单物料明细表报表导出'!$D:$D=$A155),'2-1 采购订单物料明细表报表导出'!$H:$H,0))</f>
        <v>0</v>
      </c>
      <c r="O155" cm="1">
        <f t="array" ref="O155">SUM(IF((LEFT('2-1 采购订单物料明细表报表导出'!$K:$K,7)=O$1)*('2-1 采购订单物料明细表报表导出'!$D:$D=$A155),'2-1 采购订单物料明细表报表导出'!$H:$H,0))</f>
        <v>0</v>
      </c>
    </row>
    <row r="156" ht="16.5" spans="1:15">
      <c r="A156" s="17" t="s">
        <v>3586</v>
      </c>
      <c r="B156" s="32" t="s">
        <v>2120</v>
      </c>
      <c r="C156" s="33" t="s">
        <v>2121</v>
      </c>
      <c r="D156" cm="1">
        <f t="array" ref="D156">SUM(IF((LEFT('2-1 采购订单物料明细表报表导出'!$K:$K,7)=D$1)*('2-1 采购订单物料明细表报表导出'!$D:$D=$A156),'2-1 采购订单物料明细表报表导出'!$H:$H,0))</f>
        <v>0</v>
      </c>
      <c r="E156" cm="1">
        <f t="array" ref="E156">SUM(IF((LEFT('2-1 采购订单物料明细表报表导出'!$K:$K,7)=E$1)*('2-1 采购订单物料明细表报表导出'!$D:$D=$A156),'2-1 采购订单物料明细表报表导出'!$H:$H,0))</f>
        <v>0</v>
      </c>
      <c r="F156" cm="1">
        <f t="array" ref="F156">SUM(IF((LEFT('2-1 采购订单物料明细表报表导出'!$K:$K,7)=F$1)*('2-1 采购订单物料明细表报表导出'!$D:$D=$A156),'2-1 采购订单物料明细表报表导出'!$H:$H,0))</f>
        <v>0</v>
      </c>
      <c r="G156" cm="1">
        <f t="array" ref="G156">SUM(IF((LEFT('2-1 采购订单物料明细表报表导出'!$K:$K,7)=G$1)*('2-1 采购订单物料明细表报表导出'!$D:$D=$A156),'2-1 采购订单物料明细表报表导出'!$H:$H,0))</f>
        <v>0</v>
      </c>
      <c r="H156" cm="1">
        <f t="array" ref="H156">SUM(IF((LEFT('2-1 采购订单物料明细表报表导出'!$K:$K,7)=H$1)*('2-1 采购订单物料明细表报表导出'!$D:$D=$A156),'2-1 采购订单物料明细表报表导出'!$H:$H,0))</f>
        <v>0</v>
      </c>
      <c r="I156" cm="1">
        <f t="array" ref="I156">SUM(IF((LEFT('2-1 采购订单物料明细表报表导出'!$K:$K,7)=I$1)*('2-1 采购订单物料明细表报表导出'!$D:$D=$A156),'2-1 采购订单物料明细表报表导出'!$H:$H,0))</f>
        <v>0</v>
      </c>
      <c r="J156" cm="1">
        <f t="array" ref="J156">SUM(IF((LEFT('2-1 采购订单物料明细表报表导出'!$K:$K,7)=J$1)*('2-1 采购订单物料明细表报表导出'!$D:$D=$A156),'2-1 采购订单物料明细表报表导出'!$H:$H,0))</f>
        <v>0</v>
      </c>
      <c r="K156" cm="1">
        <f t="array" ref="K156">SUM(IF((LEFT('2-1 采购订单物料明细表报表导出'!$K:$K,7)=K$1)*('2-1 采购订单物料明细表报表导出'!$D:$D=$A156),'2-1 采购订单物料明细表报表导出'!$H:$H,0))</f>
        <v>0</v>
      </c>
      <c r="L156" cm="1">
        <f t="array" ref="L156">SUM(IF((LEFT('2-1 采购订单物料明细表报表导出'!$K:$K,7)=L$1)*('2-1 采购订单物料明细表报表导出'!$D:$D=$A156),'2-1 采购订单物料明细表报表导出'!$H:$H,0))</f>
        <v>0</v>
      </c>
      <c r="M156" cm="1">
        <f t="array" ref="M156">SUM(IF((LEFT('2-1 采购订单物料明细表报表导出'!$K:$K,7)=M$1)*('2-1 采购订单物料明细表报表导出'!$D:$D=$A156),'2-1 采购订单物料明细表报表导出'!$H:$H,0))</f>
        <v>0</v>
      </c>
      <c r="N156" cm="1">
        <f t="array" ref="N156">SUM(IF((LEFT('2-1 采购订单物料明细表报表导出'!$K:$K,7)=N$1)*('2-1 采购订单物料明细表报表导出'!$D:$D=$A156),'2-1 采购订单物料明细表报表导出'!$H:$H,0))</f>
        <v>0</v>
      </c>
      <c r="O156" cm="1">
        <f t="array" ref="O156">SUM(IF((LEFT('2-1 采购订单物料明细表报表导出'!$K:$K,7)=O$1)*('2-1 采购订单物料明细表报表导出'!$D:$D=$A156),'2-1 采购订单物料明细表报表导出'!$H:$H,0))</f>
        <v>0</v>
      </c>
    </row>
    <row r="157" ht="16.5" spans="1:15">
      <c r="A157" s="17" t="s">
        <v>3587</v>
      </c>
      <c r="B157" s="32" t="s">
        <v>2120</v>
      </c>
      <c r="C157" s="33" t="s">
        <v>2121</v>
      </c>
      <c r="D157" cm="1">
        <f t="array" ref="D157">SUM(IF((LEFT('2-1 采购订单物料明细表报表导出'!$K:$K,7)=D$1)*('2-1 采购订单物料明细表报表导出'!$D:$D=$A157),'2-1 采购订单物料明细表报表导出'!$H:$H,0))</f>
        <v>0</v>
      </c>
      <c r="E157" cm="1">
        <f t="array" ref="E157">SUM(IF((LEFT('2-1 采购订单物料明细表报表导出'!$K:$K,7)=E$1)*('2-1 采购订单物料明细表报表导出'!$D:$D=$A157),'2-1 采购订单物料明细表报表导出'!$H:$H,0))</f>
        <v>0</v>
      </c>
      <c r="F157" cm="1">
        <f t="array" ref="F157">SUM(IF((LEFT('2-1 采购订单物料明细表报表导出'!$K:$K,7)=F$1)*('2-1 采购订单物料明细表报表导出'!$D:$D=$A157),'2-1 采购订单物料明细表报表导出'!$H:$H,0))</f>
        <v>0</v>
      </c>
      <c r="G157" cm="1">
        <f t="array" ref="G157">SUM(IF((LEFT('2-1 采购订单物料明细表报表导出'!$K:$K,7)=G$1)*('2-1 采购订单物料明细表报表导出'!$D:$D=$A157),'2-1 采购订单物料明细表报表导出'!$H:$H,0))</f>
        <v>0</v>
      </c>
      <c r="H157" cm="1">
        <f t="array" ref="H157">SUM(IF((LEFT('2-1 采购订单物料明细表报表导出'!$K:$K,7)=H$1)*('2-1 采购订单物料明细表报表导出'!$D:$D=$A157),'2-1 采购订单物料明细表报表导出'!$H:$H,0))</f>
        <v>0</v>
      </c>
      <c r="I157" cm="1">
        <f t="array" ref="I157">SUM(IF((LEFT('2-1 采购订单物料明细表报表导出'!$K:$K,7)=I$1)*('2-1 采购订单物料明细表报表导出'!$D:$D=$A157),'2-1 采购订单物料明细表报表导出'!$H:$H,0))</f>
        <v>0</v>
      </c>
      <c r="J157" cm="1">
        <f t="array" ref="J157">SUM(IF((LEFT('2-1 采购订单物料明细表报表导出'!$K:$K,7)=J$1)*('2-1 采购订单物料明细表报表导出'!$D:$D=$A157),'2-1 采购订单物料明细表报表导出'!$H:$H,0))</f>
        <v>0</v>
      </c>
      <c r="K157" cm="1">
        <f t="array" ref="K157">SUM(IF((LEFT('2-1 采购订单物料明细表报表导出'!$K:$K,7)=K$1)*('2-1 采购订单物料明细表报表导出'!$D:$D=$A157),'2-1 采购订单物料明细表报表导出'!$H:$H,0))</f>
        <v>0</v>
      </c>
      <c r="L157" cm="1">
        <f t="array" ref="L157">SUM(IF((LEFT('2-1 采购订单物料明细表报表导出'!$K:$K,7)=L$1)*('2-1 采购订单物料明细表报表导出'!$D:$D=$A157),'2-1 采购订单物料明细表报表导出'!$H:$H,0))</f>
        <v>0</v>
      </c>
      <c r="M157" cm="1">
        <f t="array" ref="M157">SUM(IF((LEFT('2-1 采购订单物料明细表报表导出'!$K:$K,7)=M$1)*('2-1 采购订单物料明细表报表导出'!$D:$D=$A157),'2-1 采购订单物料明细表报表导出'!$H:$H,0))</f>
        <v>0</v>
      </c>
      <c r="N157" cm="1">
        <f t="array" ref="N157">SUM(IF((LEFT('2-1 采购订单物料明细表报表导出'!$K:$K,7)=N$1)*('2-1 采购订单物料明细表报表导出'!$D:$D=$A157),'2-1 采购订单物料明细表报表导出'!$H:$H,0))</f>
        <v>0</v>
      </c>
      <c r="O157" cm="1">
        <f t="array" ref="O157">SUM(IF((LEFT('2-1 采购订单物料明细表报表导出'!$K:$K,7)=O$1)*('2-1 采购订单物料明细表报表导出'!$D:$D=$A157),'2-1 采购订单物料明细表报表导出'!$H:$H,0))</f>
        <v>0</v>
      </c>
    </row>
    <row r="158" ht="16.5" spans="1:15">
      <c r="A158" s="17" t="s">
        <v>3588</v>
      </c>
      <c r="B158" s="32" t="s">
        <v>2120</v>
      </c>
      <c r="C158" s="33" t="s">
        <v>2121</v>
      </c>
      <c r="D158" cm="1">
        <f t="array" ref="D158">SUM(IF((LEFT('2-1 采购订单物料明细表报表导出'!$K:$K,7)=D$1)*('2-1 采购订单物料明细表报表导出'!$D:$D=$A158),'2-1 采购订单物料明细表报表导出'!$H:$H,0))</f>
        <v>0</v>
      </c>
      <c r="E158" cm="1">
        <f t="array" ref="E158">SUM(IF((LEFT('2-1 采购订单物料明细表报表导出'!$K:$K,7)=E$1)*('2-1 采购订单物料明细表报表导出'!$D:$D=$A158),'2-1 采购订单物料明细表报表导出'!$H:$H,0))</f>
        <v>0</v>
      </c>
      <c r="F158" cm="1">
        <f t="array" ref="F158">SUM(IF((LEFT('2-1 采购订单物料明细表报表导出'!$K:$K,7)=F$1)*('2-1 采购订单物料明细表报表导出'!$D:$D=$A158),'2-1 采购订单物料明细表报表导出'!$H:$H,0))</f>
        <v>0</v>
      </c>
      <c r="G158" cm="1">
        <f t="array" ref="G158">SUM(IF((LEFT('2-1 采购订单物料明细表报表导出'!$K:$K,7)=G$1)*('2-1 采购订单物料明细表报表导出'!$D:$D=$A158),'2-1 采购订单物料明细表报表导出'!$H:$H,0))</f>
        <v>0</v>
      </c>
      <c r="H158" cm="1">
        <f t="array" ref="H158">SUM(IF((LEFT('2-1 采购订单物料明细表报表导出'!$K:$K,7)=H$1)*('2-1 采购订单物料明细表报表导出'!$D:$D=$A158),'2-1 采购订单物料明细表报表导出'!$H:$H,0))</f>
        <v>0</v>
      </c>
      <c r="I158" cm="1">
        <f t="array" ref="I158">SUM(IF((LEFT('2-1 采购订单物料明细表报表导出'!$K:$K,7)=I$1)*('2-1 采购订单物料明细表报表导出'!$D:$D=$A158),'2-1 采购订单物料明细表报表导出'!$H:$H,0))</f>
        <v>0</v>
      </c>
      <c r="J158" cm="1">
        <f t="array" ref="J158">SUM(IF((LEFT('2-1 采购订单物料明细表报表导出'!$K:$K,7)=J$1)*('2-1 采购订单物料明细表报表导出'!$D:$D=$A158),'2-1 采购订单物料明细表报表导出'!$H:$H,0))</f>
        <v>0</v>
      </c>
      <c r="K158" cm="1">
        <f t="array" ref="K158">SUM(IF((LEFT('2-1 采购订单物料明细表报表导出'!$K:$K,7)=K$1)*('2-1 采购订单物料明细表报表导出'!$D:$D=$A158),'2-1 采购订单物料明细表报表导出'!$H:$H,0))</f>
        <v>0</v>
      </c>
      <c r="L158" cm="1">
        <f t="array" ref="L158">SUM(IF((LEFT('2-1 采购订单物料明细表报表导出'!$K:$K,7)=L$1)*('2-1 采购订单物料明细表报表导出'!$D:$D=$A158),'2-1 采购订单物料明细表报表导出'!$H:$H,0))</f>
        <v>0</v>
      </c>
      <c r="M158" cm="1">
        <f t="array" ref="M158">SUM(IF((LEFT('2-1 采购订单物料明细表报表导出'!$K:$K,7)=M$1)*('2-1 采购订单物料明细表报表导出'!$D:$D=$A158),'2-1 采购订单物料明细表报表导出'!$H:$H,0))</f>
        <v>0</v>
      </c>
      <c r="N158" cm="1">
        <f t="array" ref="N158">SUM(IF((LEFT('2-1 采购订单物料明细表报表导出'!$K:$K,7)=N$1)*('2-1 采购订单物料明细表报表导出'!$D:$D=$A158),'2-1 采购订单物料明细表报表导出'!$H:$H,0))</f>
        <v>0</v>
      </c>
      <c r="O158" cm="1">
        <f t="array" ref="O158">SUM(IF((LEFT('2-1 采购订单物料明细表报表导出'!$K:$K,7)=O$1)*('2-1 采购订单物料明细表报表导出'!$D:$D=$A158),'2-1 采购订单物料明细表报表导出'!$H:$H,0))</f>
        <v>0</v>
      </c>
    </row>
    <row r="159" ht="16.5" spans="1:15">
      <c r="A159" s="17" t="s">
        <v>3589</v>
      </c>
      <c r="B159" s="32" t="s">
        <v>2120</v>
      </c>
      <c r="C159" s="33" t="s">
        <v>2121</v>
      </c>
      <c r="D159" cm="1">
        <f t="array" ref="D159">SUM(IF((LEFT('2-1 采购订单物料明细表报表导出'!$K:$K,7)=D$1)*('2-1 采购订单物料明细表报表导出'!$D:$D=$A159),'2-1 采购订单物料明细表报表导出'!$H:$H,0))</f>
        <v>0</v>
      </c>
      <c r="E159" cm="1">
        <f t="array" ref="E159">SUM(IF((LEFT('2-1 采购订单物料明细表报表导出'!$K:$K,7)=E$1)*('2-1 采购订单物料明细表报表导出'!$D:$D=$A159),'2-1 采购订单物料明细表报表导出'!$H:$H,0))</f>
        <v>0</v>
      </c>
      <c r="F159" cm="1">
        <f t="array" ref="F159">SUM(IF((LEFT('2-1 采购订单物料明细表报表导出'!$K:$K,7)=F$1)*('2-1 采购订单物料明细表报表导出'!$D:$D=$A159),'2-1 采购订单物料明细表报表导出'!$H:$H,0))</f>
        <v>0</v>
      </c>
      <c r="G159" cm="1">
        <f t="array" ref="G159">SUM(IF((LEFT('2-1 采购订单物料明细表报表导出'!$K:$K,7)=G$1)*('2-1 采购订单物料明细表报表导出'!$D:$D=$A159),'2-1 采购订单物料明细表报表导出'!$H:$H,0))</f>
        <v>0</v>
      </c>
      <c r="H159" cm="1">
        <f t="array" ref="H159">SUM(IF((LEFT('2-1 采购订单物料明细表报表导出'!$K:$K,7)=H$1)*('2-1 采购订单物料明细表报表导出'!$D:$D=$A159),'2-1 采购订单物料明细表报表导出'!$H:$H,0))</f>
        <v>0</v>
      </c>
      <c r="I159" cm="1">
        <f t="array" ref="I159">SUM(IF((LEFT('2-1 采购订单物料明细表报表导出'!$K:$K,7)=I$1)*('2-1 采购订单物料明细表报表导出'!$D:$D=$A159),'2-1 采购订单物料明细表报表导出'!$H:$H,0))</f>
        <v>0</v>
      </c>
      <c r="J159" cm="1">
        <f t="array" ref="J159">SUM(IF((LEFT('2-1 采购订单物料明细表报表导出'!$K:$K,7)=J$1)*('2-1 采购订单物料明细表报表导出'!$D:$D=$A159),'2-1 采购订单物料明细表报表导出'!$H:$H,0))</f>
        <v>0</v>
      </c>
      <c r="K159" cm="1">
        <f t="array" ref="K159">SUM(IF((LEFT('2-1 采购订单物料明细表报表导出'!$K:$K,7)=K$1)*('2-1 采购订单物料明细表报表导出'!$D:$D=$A159),'2-1 采购订单物料明细表报表导出'!$H:$H,0))</f>
        <v>0</v>
      </c>
      <c r="L159" cm="1">
        <f t="array" ref="L159">SUM(IF((LEFT('2-1 采购订单物料明细表报表导出'!$K:$K,7)=L$1)*('2-1 采购订单物料明细表报表导出'!$D:$D=$A159),'2-1 采购订单物料明细表报表导出'!$H:$H,0))</f>
        <v>0</v>
      </c>
      <c r="M159" cm="1">
        <f t="array" ref="M159">SUM(IF((LEFT('2-1 采购订单物料明细表报表导出'!$K:$K,7)=M$1)*('2-1 采购订单物料明细表报表导出'!$D:$D=$A159),'2-1 采购订单物料明细表报表导出'!$H:$H,0))</f>
        <v>0</v>
      </c>
      <c r="N159" cm="1">
        <f t="array" ref="N159">SUM(IF((LEFT('2-1 采购订单物料明细表报表导出'!$K:$K,7)=N$1)*('2-1 采购订单物料明细表报表导出'!$D:$D=$A159),'2-1 采购订单物料明细表报表导出'!$H:$H,0))</f>
        <v>0</v>
      </c>
      <c r="O159" cm="1">
        <f t="array" ref="O159">SUM(IF((LEFT('2-1 采购订单物料明细表报表导出'!$K:$K,7)=O$1)*('2-1 采购订单物料明细表报表导出'!$D:$D=$A159),'2-1 采购订单物料明细表报表导出'!$H:$H,0))</f>
        <v>0</v>
      </c>
    </row>
    <row r="160" ht="16.5" spans="1:15">
      <c r="A160" s="17" t="s">
        <v>3590</v>
      </c>
      <c r="B160" s="32" t="s">
        <v>2120</v>
      </c>
      <c r="C160" s="33" t="s">
        <v>2121</v>
      </c>
      <c r="D160" cm="1">
        <f t="array" ref="D160">SUM(IF((LEFT('2-1 采购订单物料明细表报表导出'!$K:$K,7)=D$1)*('2-1 采购订单物料明细表报表导出'!$D:$D=$A160),'2-1 采购订单物料明细表报表导出'!$H:$H,0))</f>
        <v>0</v>
      </c>
      <c r="E160" cm="1">
        <f t="array" ref="E160">SUM(IF((LEFT('2-1 采购订单物料明细表报表导出'!$K:$K,7)=E$1)*('2-1 采购订单物料明细表报表导出'!$D:$D=$A160),'2-1 采购订单物料明细表报表导出'!$H:$H,0))</f>
        <v>0</v>
      </c>
      <c r="F160" cm="1">
        <f t="array" ref="F160">SUM(IF((LEFT('2-1 采购订单物料明细表报表导出'!$K:$K,7)=F$1)*('2-1 采购订单物料明细表报表导出'!$D:$D=$A160),'2-1 采购订单物料明细表报表导出'!$H:$H,0))</f>
        <v>0</v>
      </c>
      <c r="G160" cm="1">
        <f t="array" ref="G160">SUM(IF((LEFT('2-1 采购订单物料明细表报表导出'!$K:$K,7)=G$1)*('2-1 采购订单物料明细表报表导出'!$D:$D=$A160),'2-1 采购订单物料明细表报表导出'!$H:$H,0))</f>
        <v>0</v>
      </c>
      <c r="H160" cm="1">
        <f t="array" ref="H160">SUM(IF((LEFT('2-1 采购订单物料明细表报表导出'!$K:$K,7)=H$1)*('2-1 采购订单物料明细表报表导出'!$D:$D=$A160),'2-1 采购订单物料明细表报表导出'!$H:$H,0))</f>
        <v>0</v>
      </c>
      <c r="I160" cm="1">
        <f t="array" ref="I160">SUM(IF((LEFT('2-1 采购订单物料明细表报表导出'!$K:$K,7)=I$1)*('2-1 采购订单物料明细表报表导出'!$D:$D=$A160),'2-1 采购订单物料明细表报表导出'!$H:$H,0))</f>
        <v>0</v>
      </c>
      <c r="J160" cm="1">
        <f t="array" ref="J160">SUM(IF((LEFT('2-1 采购订单物料明细表报表导出'!$K:$K,7)=J$1)*('2-1 采购订单物料明细表报表导出'!$D:$D=$A160),'2-1 采购订单物料明细表报表导出'!$H:$H,0))</f>
        <v>0</v>
      </c>
      <c r="K160" cm="1">
        <f t="array" ref="K160">SUM(IF((LEFT('2-1 采购订单物料明细表报表导出'!$K:$K,7)=K$1)*('2-1 采购订单物料明细表报表导出'!$D:$D=$A160),'2-1 采购订单物料明细表报表导出'!$H:$H,0))</f>
        <v>0</v>
      </c>
      <c r="L160" cm="1">
        <f t="array" ref="L160">SUM(IF((LEFT('2-1 采购订单物料明细表报表导出'!$K:$K,7)=L$1)*('2-1 采购订单物料明细表报表导出'!$D:$D=$A160),'2-1 采购订单物料明细表报表导出'!$H:$H,0))</f>
        <v>0</v>
      </c>
      <c r="M160" cm="1">
        <f t="array" ref="M160">SUM(IF((LEFT('2-1 采购订单物料明细表报表导出'!$K:$K,7)=M$1)*('2-1 采购订单物料明细表报表导出'!$D:$D=$A160),'2-1 采购订单物料明细表报表导出'!$H:$H,0))</f>
        <v>0</v>
      </c>
      <c r="N160" cm="1">
        <f t="array" ref="N160">SUM(IF((LEFT('2-1 采购订单物料明细表报表导出'!$K:$K,7)=N$1)*('2-1 采购订单物料明细表报表导出'!$D:$D=$A160),'2-1 采购订单物料明细表报表导出'!$H:$H,0))</f>
        <v>0</v>
      </c>
      <c r="O160" cm="1">
        <f t="array" ref="O160">SUM(IF((LEFT('2-1 采购订单物料明细表报表导出'!$K:$K,7)=O$1)*('2-1 采购订单物料明细表报表导出'!$D:$D=$A160),'2-1 采购订单物料明细表报表导出'!$H:$H,0))</f>
        <v>0</v>
      </c>
    </row>
    <row r="161" ht="16.5" spans="1:15">
      <c r="A161" s="17" t="s">
        <v>3591</v>
      </c>
      <c r="B161" s="32" t="s">
        <v>2120</v>
      </c>
      <c r="C161" s="33" t="s">
        <v>2121</v>
      </c>
      <c r="D161" cm="1">
        <f t="array" ref="D161">SUM(IF((LEFT('2-1 采购订单物料明细表报表导出'!$K:$K,7)=D$1)*('2-1 采购订单物料明细表报表导出'!$D:$D=$A161),'2-1 采购订单物料明细表报表导出'!$H:$H,0))</f>
        <v>0</v>
      </c>
      <c r="E161" cm="1">
        <f t="array" ref="E161">SUM(IF((LEFT('2-1 采购订单物料明细表报表导出'!$K:$K,7)=E$1)*('2-1 采购订单物料明细表报表导出'!$D:$D=$A161),'2-1 采购订单物料明细表报表导出'!$H:$H,0))</f>
        <v>0</v>
      </c>
      <c r="F161" cm="1">
        <f t="array" ref="F161">SUM(IF((LEFT('2-1 采购订单物料明细表报表导出'!$K:$K,7)=F$1)*('2-1 采购订单物料明细表报表导出'!$D:$D=$A161),'2-1 采购订单物料明细表报表导出'!$H:$H,0))</f>
        <v>0</v>
      </c>
      <c r="G161" cm="1">
        <f t="array" ref="G161">SUM(IF((LEFT('2-1 采购订单物料明细表报表导出'!$K:$K,7)=G$1)*('2-1 采购订单物料明细表报表导出'!$D:$D=$A161),'2-1 采购订单物料明细表报表导出'!$H:$H,0))</f>
        <v>0</v>
      </c>
      <c r="H161" cm="1">
        <f t="array" ref="H161">SUM(IF((LEFT('2-1 采购订单物料明细表报表导出'!$K:$K,7)=H$1)*('2-1 采购订单物料明细表报表导出'!$D:$D=$A161),'2-1 采购订单物料明细表报表导出'!$H:$H,0))</f>
        <v>0</v>
      </c>
      <c r="I161" cm="1">
        <f t="array" ref="I161">SUM(IF((LEFT('2-1 采购订单物料明细表报表导出'!$K:$K,7)=I$1)*('2-1 采购订单物料明细表报表导出'!$D:$D=$A161),'2-1 采购订单物料明细表报表导出'!$H:$H,0))</f>
        <v>0</v>
      </c>
      <c r="J161" cm="1">
        <f t="array" ref="J161">SUM(IF((LEFT('2-1 采购订单物料明细表报表导出'!$K:$K,7)=J$1)*('2-1 采购订单物料明细表报表导出'!$D:$D=$A161),'2-1 采购订单物料明细表报表导出'!$H:$H,0))</f>
        <v>0</v>
      </c>
      <c r="K161" cm="1">
        <f t="array" ref="K161">SUM(IF((LEFT('2-1 采购订单物料明细表报表导出'!$K:$K,7)=K$1)*('2-1 采购订单物料明细表报表导出'!$D:$D=$A161),'2-1 采购订单物料明细表报表导出'!$H:$H,0))</f>
        <v>0</v>
      </c>
      <c r="L161" cm="1">
        <f t="array" ref="L161">SUM(IF((LEFT('2-1 采购订单物料明细表报表导出'!$K:$K,7)=L$1)*('2-1 采购订单物料明细表报表导出'!$D:$D=$A161),'2-1 采购订单物料明细表报表导出'!$H:$H,0))</f>
        <v>0</v>
      </c>
      <c r="M161" cm="1">
        <f t="array" ref="M161">SUM(IF((LEFT('2-1 采购订单物料明细表报表导出'!$K:$K,7)=M$1)*('2-1 采购订单物料明细表报表导出'!$D:$D=$A161),'2-1 采购订单物料明细表报表导出'!$H:$H,0))</f>
        <v>0</v>
      </c>
      <c r="N161" cm="1">
        <f t="array" ref="N161">SUM(IF((LEFT('2-1 采购订单物料明细表报表导出'!$K:$K,7)=N$1)*('2-1 采购订单物料明细表报表导出'!$D:$D=$A161),'2-1 采购订单物料明细表报表导出'!$H:$H,0))</f>
        <v>0</v>
      </c>
      <c r="O161" cm="1">
        <f t="array" ref="O161">SUM(IF((LEFT('2-1 采购订单物料明细表报表导出'!$K:$K,7)=O$1)*('2-1 采购订单物料明细表报表导出'!$D:$D=$A161),'2-1 采购订单物料明细表报表导出'!$H:$H,0))</f>
        <v>0</v>
      </c>
    </row>
    <row r="162" ht="16.5" spans="1:15">
      <c r="A162" s="17" t="s">
        <v>3592</v>
      </c>
      <c r="B162" s="32" t="s">
        <v>2120</v>
      </c>
      <c r="C162" s="33" t="s">
        <v>2121</v>
      </c>
      <c r="D162" cm="1">
        <f t="array" ref="D162">SUM(IF((LEFT('2-1 采购订单物料明细表报表导出'!$K:$K,7)=D$1)*('2-1 采购订单物料明细表报表导出'!$D:$D=$A162),'2-1 采购订单物料明细表报表导出'!$H:$H,0))</f>
        <v>0</v>
      </c>
      <c r="E162" cm="1">
        <f t="array" ref="E162">SUM(IF((LEFT('2-1 采购订单物料明细表报表导出'!$K:$K,7)=E$1)*('2-1 采购订单物料明细表报表导出'!$D:$D=$A162),'2-1 采购订单物料明细表报表导出'!$H:$H,0))</f>
        <v>0</v>
      </c>
      <c r="F162" cm="1">
        <f t="array" ref="F162">SUM(IF((LEFT('2-1 采购订单物料明细表报表导出'!$K:$K,7)=F$1)*('2-1 采购订单物料明细表报表导出'!$D:$D=$A162),'2-1 采购订单物料明细表报表导出'!$H:$H,0))</f>
        <v>0</v>
      </c>
      <c r="G162" cm="1">
        <f t="array" ref="G162">SUM(IF((LEFT('2-1 采购订单物料明细表报表导出'!$K:$K,7)=G$1)*('2-1 采购订单物料明细表报表导出'!$D:$D=$A162),'2-1 采购订单物料明细表报表导出'!$H:$H,0))</f>
        <v>0</v>
      </c>
      <c r="H162" cm="1">
        <f t="array" ref="H162">SUM(IF((LEFT('2-1 采购订单物料明细表报表导出'!$K:$K,7)=H$1)*('2-1 采购订单物料明细表报表导出'!$D:$D=$A162),'2-1 采购订单物料明细表报表导出'!$H:$H,0))</f>
        <v>0</v>
      </c>
      <c r="I162" cm="1">
        <f t="array" ref="I162">SUM(IF((LEFT('2-1 采购订单物料明细表报表导出'!$K:$K,7)=I$1)*('2-1 采购订单物料明细表报表导出'!$D:$D=$A162),'2-1 采购订单物料明细表报表导出'!$H:$H,0))</f>
        <v>0</v>
      </c>
      <c r="J162" cm="1">
        <f t="array" ref="J162">SUM(IF((LEFT('2-1 采购订单物料明细表报表导出'!$K:$K,7)=J$1)*('2-1 采购订单物料明细表报表导出'!$D:$D=$A162),'2-1 采购订单物料明细表报表导出'!$H:$H,0))</f>
        <v>0</v>
      </c>
      <c r="K162" cm="1">
        <f t="array" ref="K162">SUM(IF((LEFT('2-1 采购订单物料明细表报表导出'!$K:$K,7)=K$1)*('2-1 采购订单物料明细表报表导出'!$D:$D=$A162),'2-1 采购订单物料明细表报表导出'!$H:$H,0))</f>
        <v>0</v>
      </c>
      <c r="L162" cm="1">
        <f t="array" ref="L162">SUM(IF((LEFT('2-1 采购订单物料明细表报表导出'!$K:$K,7)=L$1)*('2-1 采购订单物料明细表报表导出'!$D:$D=$A162),'2-1 采购订单物料明细表报表导出'!$H:$H,0))</f>
        <v>0</v>
      </c>
      <c r="M162" cm="1">
        <f t="array" ref="M162">SUM(IF((LEFT('2-1 采购订单物料明细表报表导出'!$K:$K,7)=M$1)*('2-1 采购订单物料明细表报表导出'!$D:$D=$A162),'2-1 采购订单物料明细表报表导出'!$H:$H,0))</f>
        <v>0</v>
      </c>
      <c r="N162" cm="1">
        <f t="array" ref="N162">SUM(IF((LEFT('2-1 采购订单物料明细表报表导出'!$K:$K,7)=N$1)*('2-1 采购订单物料明细表报表导出'!$D:$D=$A162),'2-1 采购订单物料明细表报表导出'!$H:$H,0))</f>
        <v>0</v>
      </c>
      <c r="O162" cm="1">
        <f t="array" ref="O162">SUM(IF((LEFT('2-1 采购订单物料明细表报表导出'!$K:$K,7)=O$1)*('2-1 采购订单物料明细表报表导出'!$D:$D=$A162),'2-1 采购订单物料明细表报表导出'!$H:$H,0))</f>
        <v>0</v>
      </c>
    </row>
    <row r="163" ht="16.5" spans="1:15">
      <c r="A163" s="17" t="s">
        <v>2962</v>
      </c>
      <c r="B163" s="32" t="s">
        <v>2120</v>
      </c>
      <c r="C163" s="33" t="s">
        <v>2121</v>
      </c>
      <c r="D163" cm="1">
        <f t="array" ref="D163">SUM(IF((LEFT('2-1 采购订单物料明细表报表导出'!$K:$K,7)=D$1)*('2-1 采购订单物料明细表报表导出'!$D:$D=$A163),'2-1 采购订单物料明细表报表导出'!$H:$H,0))</f>
        <v>0</v>
      </c>
      <c r="E163" cm="1">
        <f t="array" ref="E163">SUM(IF((LEFT('2-1 采购订单物料明细表报表导出'!$K:$K,7)=E$1)*('2-1 采购订单物料明细表报表导出'!$D:$D=$A163),'2-1 采购订单物料明细表报表导出'!$H:$H,0))</f>
        <v>0</v>
      </c>
      <c r="F163" cm="1">
        <f t="array" ref="F163">SUM(IF((LEFT('2-1 采购订单物料明细表报表导出'!$K:$K,7)=F$1)*('2-1 采购订单物料明细表报表导出'!$D:$D=$A163),'2-1 采购订单物料明细表报表导出'!$H:$H,0))</f>
        <v>0</v>
      </c>
      <c r="G163" cm="1">
        <f t="array" ref="G163">SUM(IF((LEFT('2-1 采购订单物料明细表报表导出'!$K:$K,7)=G$1)*('2-1 采购订单物料明细表报表导出'!$D:$D=$A163),'2-1 采购订单物料明细表报表导出'!$H:$H,0))</f>
        <v>0</v>
      </c>
      <c r="H163" cm="1">
        <f t="array" ref="H163">SUM(IF((LEFT('2-1 采购订单物料明细表报表导出'!$K:$K,7)=H$1)*('2-1 采购订单物料明细表报表导出'!$D:$D=$A163),'2-1 采购订单物料明细表报表导出'!$H:$H,0))</f>
        <v>396.45</v>
      </c>
      <c r="I163" cm="1">
        <f t="array" ref="I163">SUM(IF((LEFT('2-1 采购订单物料明细表报表导出'!$K:$K,7)=I$1)*('2-1 采购订单物料明细表报表导出'!$D:$D=$A163),'2-1 采购订单物料明细表报表导出'!$H:$H,0))</f>
        <v>0</v>
      </c>
      <c r="J163" cm="1">
        <f t="array" ref="J163">SUM(IF((LEFT('2-1 采购订单物料明细表报表导出'!$K:$K,7)=J$1)*('2-1 采购订单物料明细表报表导出'!$D:$D=$A163),'2-1 采购订单物料明细表报表导出'!$H:$H,0))</f>
        <v>0</v>
      </c>
      <c r="K163" cm="1">
        <f t="array" ref="K163">SUM(IF((LEFT('2-1 采购订单物料明细表报表导出'!$K:$K,7)=K$1)*('2-1 采购订单物料明细表报表导出'!$D:$D=$A163),'2-1 采购订单物料明细表报表导出'!$H:$H,0))</f>
        <v>0</v>
      </c>
      <c r="L163" cm="1">
        <f t="array" ref="L163">SUM(IF((LEFT('2-1 采购订单物料明细表报表导出'!$K:$K,7)=L$1)*('2-1 采购订单物料明细表报表导出'!$D:$D=$A163),'2-1 采购订单物料明细表报表导出'!$H:$H,0))</f>
        <v>0</v>
      </c>
      <c r="M163" cm="1">
        <f t="array" ref="M163">SUM(IF((LEFT('2-1 采购订单物料明细表报表导出'!$K:$K,7)=M$1)*('2-1 采购订单物料明细表报表导出'!$D:$D=$A163),'2-1 采购订单物料明细表报表导出'!$H:$H,0))</f>
        <v>0</v>
      </c>
      <c r="N163" cm="1">
        <f t="array" ref="N163">SUM(IF((LEFT('2-1 采购订单物料明细表报表导出'!$K:$K,7)=N$1)*('2-1 采购订单物料明细表报表导出'!$D:$D=$A163),'2-1 采购订单物料明细表报表导出'!$H:$H,0))</f>
        <v>0</v>
      </c>
      <c r="O163" cm="1">
        <f t="array" ref="O163">SUM(IF((LEFT('2-1 采购订单物料明细表报表导出'!$K:$K,7)=O$1)*('2-1 采购订单物料明细表报表导出'!$D:$D=$A163),'2-1 采购订单物料明细表报表导出'!$H:$H,0))</f>
        <v>0</v>
      </c>
    </row>
    <row r="164" ht="16.5" spans="1:15">
      <c r="A164" s="17" t="s">
        <v>3593</v>
      </c>
      <c r="B164" s="32" t="s">
        <v>2120</v>
      </c>
      <c r="C164" s="33" t="s">
        <v>2121</v>
      </c>
      <c r="D164" cm="1">
        <f t="array" ref="D164">SUM(IF((LEFT('2-1 采购订单物料明细表报表导出'!$K:$K,7)=D$1)*('2-1 采购订单物料明细表报表导出'!$D:$D=$A164),'2-1 采购订单物料明细表报表导出'!$H:$H,0))</f>
        <v>0</v>
      </c>
      <c r="E164" cm="1">
        <f t="array" ref="E164">SUM(IF((LEFT('2-1 采购订单物料明细表报表导出'!$K:$K,7)=E$1)*('2-1 采购订单物料明细表报表导出'!$D:$D=$A164),'2-1 采购订单物料明细表报表导出'!$H:$H,0))</f>
        <v>0</v>
      </c>
      <c r="F164" cm="1">
        <f t="array" ref="F164">SUM(IF((LEFT('2-1 采购订单物料明细表报表导出'!$K:$K,7)=F$1)*('2-1 采购订单物料明细表报表导出'!$D:$D=$A164),'2-1 采购订单物料明细表报表导出'!$H:$H,0))</f>
        <v>0</v>
      </c>
      <c r="G164" cm="1">
        <f t="array" ref="G164">SUM(IF((LEFT('2-1 采购订单物料明细表报表导出'!$K:$K,7)=G$1)*('2-1 采购订单物料明细表报表导出'!$D:$D=$A164),'2-1 采购订单物料明细表报表导出'!$H:$H,0))</f>
        <v>0</v>
      </c>
      <c r="H164" cm="1">
        <f t="array" ref="H164">SUM(IF((LEFT('2-1 采购订单物料明细表报表导出'!$K:$K,7)=H$1)*('2-1 采购订单物料明细表报表导出'!$D:$D=$A164),'2-1 采购订单物料明细表报表导出'!$H:$H,0))</f>
        <v>0</v>
      </c>
      <c r="I164" cm="1">
        <f t="array" ref="I164">SUM(IF((LEFT('2-1 采购订单物料明细表报表导出'!$K:$K,7)=I$1)*('2-1 采购订单物料明细表报表导出'!$D:$D=$A164),'2-1 采购订单物料明细表报表导出'!$H:$H,0))</f>
        <v>0</v>
      </c>
      <c r="J164" cm="1">
        <f t="array" ref="J164">SUM(IF((LEFT('2-1 采购订单物料明细表报表导出'!$K:$K,7)=J$1)*('2-1 采购订单物料明细表报表导出'!$D:$D=$A164),'2-1 采购订单物料明细表报表导出'!$H:$H,0))</f>
        <v>0</v>
      </c>
      <c r="K164" cm="1">
        <f t="array" ref="K164">SUM(IF((LEFT('2-1 采购订单物料明细表报表导出'!$K:$K,7)=K$1)*('2-1 采购订单物料明细表报表导出'!$D:$D=$A164),'2-1 采购订单物料明细表报表导出'!$H:$H,0))</f>
        <v>0</v>
      </c>
      <c r="L164" cm="1">
        <f t="array" ref="L164">SUM(IF((LEFT('2-1 采购订单物料明细表报表导出'!$K:$K,7)=L$1)*('2-1 采购订单物料明细表报表导出'!$D:$D=$A164),'2-1 采购订单物料明细表报表导出'!$H:$H,0))</f>
        <v>0</v>
      </c>
      <c r="M164" cm="1">
        <f t="array" ref="M164">SUM(IF((LEFT('2-1 采购订单物料明细表报表导出'!$K:$K,7)=M$1)*('2-1 采购订单物料明细表报表导出'!$D:$D=$A164),'2-1 采购订单物料明细表报表导出'!$H:$H,0))</f>
        <v>0</v>
      </c>
      <c r="N164" cm="1">
        <f t="array" ref="N164">SUM(IF((LEFT('2-1 采购订单物料明细表报表导出'!$K:$K,7)=N$1)*('2-1 采购订单物料明细表报表导出'!$D:$D=$A164),'2-1 采购订单物料明细表报表导出'!$H:$H,0))</f>
        <v>0</v>
      </c>
      <c r="O164" cm="1">
        <f t="array" ref="O164">SUM(IF((LEFT('2-1 采购订单物料明细表报表导出'!$K:$K,7)=O$1)*('2-1 采购订单物料明细表报表导出'!$D:$D=$A164),'2-1 采购订单物料明细表报表导出'!$H:$H,0))</f>
        <v>0</v>
      </c>
    </row>
    <row r="165" ht="16.5" spans="1:15">
      <c r="A165" s="17" t="s">
        <v>2985</v>
      </c>
      <c r="B165" s="32" t="s">
        <v>2120</v>
      </c>
      <c r="C165" s="33" t="s">
        <v>2121</v>
      </c>
      <c r="D165" cm="1">
        <f t="array" ref="D165">SUM(IF((LEFT('2-1 采购订单物料明细表报表导出'!$K:$K,7)=D$1)*('2-1 采购订单物料明细表报表导出'!$D:$D=$A165),'2-1 采购订单物料明细表报表导出'!$H:$H,0))</f>
        <v>0</v>
      </c>
      <c r="E165" cm="1">
        <f t="array" ref="E165">SUM(IF((LEFT('2-1 采购订单物料明细表报表导出'!$K:$K,7)=E$1)*('2-1 采购订单物料明细表报表导出'!$D:$D=$A165),'2-1 采购订单物料明细表报表导出'!$H:$H,0))</f>
        <v>0</v>
      </c>
      <c r="F165" cm="1">
        <f t="array" ref="F165">SUM(IF((LEFT('2-1 采购订单物料明细表报表导出'!$K:$K,7)=F$1)*('2-1 采购订单物料明细表报表导出'!$D:$D=$A165),'2-1 采购订单物料明细表报表导出'!$H:$H,0))</f>
        <v>0</v>
      </c>
      <c r="G165" cm="1">
        <f t="array" ref="G165">SUM(IF((LEFT('2-1 采购订单物料明细表报表导出'!$K:$K,7)=G$1)*('2-1 采购订单物料明细表报表导出'!$D:$D=$A165),'2-1 采购订单物料明细表报表导出'!$H:$H,0))</f>
        <v>117</v>
      </c>
      <c r="H165" cm="1">
        <f t="array" ref="H165">SUM(IF((LEFT('2-1 采购订单物料明细表报表导出'!$K:$K,7)=H$1)*('2-1 采购订单物料明细表报表导出'!$D:$D=$A165),'2-1 采购订单物料明细表报表导出'!$H:$H,0))</f>
        <v>0</v>
      </c>
      <c r="I165" cm="1">
        <f t="array" ref="I165">SUM(IF((LEFT('2-1 采购订单物料明细表报表导出'!$K:$K,7)=I$1)*('2-1 采购订单物料明细表报表导出'!$D:$D=$A165),'2-1 采购订单物料明细表报表导出'!$H:$H,0))</f>
        <v>0</v>
      </c>
      <c r="J165" cm="1">
        <f t="array" ref="J165">SUM(IF((LEFT('2-1 采购订单物料明细表报表导出'!$K:$K,7)=J$1)*('2-1 采购订单物料明细表报表导出'!$D:$D=$A165),'2-1 采购订单物料明细表报表导出'!$H:$H,0))</f>
        <v>0</v>
      </c>
      <c r="K165" cm="1">
        <f t="array" ref="K165">SUM(IF((LEFT('2-1 采购订单物料明细表报表导出'!$K:$K,7)=K$1)*('2-1 采购订单物料明细表报表导出'!$D:$D=$A165),'2-1 采购订单物料明细表报表导出'!$H:$H,0))</f>
        <v>0</v>
      </c>
      <c r="L165" cm="1">
        <f t="array" ref="L165">SUM(IF((LEFT('2-1 采购订单物料明细表报表导出'!$K:$K,7)=L$1)*('2-1 采购订单物料明细表报表导出'!$D:$D=$A165),'2-1 采购订单物料明细表报表导出'!$H:$H,0))</f>
        <v>0</v>
      </c>
      <c r="M165" cm="1">
        <f t="array" ref="M165">SUM(IF((LEFT('2-1 采购订单物料明细表报表导出'!$K:$K,7)=M$1)*('2-1 采购订单物料明细表报表导出'!$D:$D=$A165),'2-1 采购订单物料明细表报表导出'!$H:$H,0))</f>
        <v>0</v>
      </c>
      <c r="N165" cm="1">
        <f t="array" ref="N165">SUM(IF((LEFT('2-1 采购订单物料明细表报表导出'!$K:$K,7)=N$1)*('2-1 采购订单物料明细表报表导出'!$D:$D=$A165),'2-1 采购订单物料明细表报表导出'!$H:$H,0))</f>
        <v>0</v>
      </c>
      <c r="O165" cm="1">
        <f t="array" ref="O165">SUM(IF((LEFT('2-1 采购订单物料明细表报表导出'!$K:$K,7)=O$1)*('2-1 采购订单物料明细表报表导出'!$D:$D=$A165),'2-1 采购订单物料明细表报表导出'!$H:$H,0))</f>
        <v>0</v>
      </c>
    </row>
    <row r="166" ht="16.5" spans="1:15">
      <c r="A166" s="17" t="s">
        <v>3594</v>
      </c>
      <c r="B166" s="32" t="s">
        <v>2120</v>
      </c>
      <c r="C166" s="33" t="s">
        <v>2121</v>
      </c>
      <c r="D166" cm="1">
        <f t="array" ref="D166">SUM(IF((LEFT('2-1 采购订单物料明细表报表导出'!$K:$K,7)=D$1)*('2-1 采购订单物料明细表报表导出'!$D:$D=$A166),'2-1 采购订单物料明细表报表导出'!$H:$H,0))</f>
        <v>0</v>
      </c>
      <c r="E166" cm="1">
        <f t="array" ref="E166">SUM(IF((LEFT('2-1 采购订单物料明细表报表导出'!$K:$K,7)=E$1)*('2-1 采购订单物料明细表报表导出'!$D:$D=$A166),'2-1 采购订单物料明细表报表导出'!$H:$H,0))</f>
        <v>0</v>
      </c>
      <c r="F166" cm="1">
        <f t="array" ref="F166">SUM(IF((LEFT('2-1 采购订单物料明细表报表导出'!$K:$K,7)=F$1)*('2-1 采购订单物料明细表报表导出'!$D:$D=$A166),'2-1 采购订单物料明细表报表导出'!$H:$H,0))</f>
        <v>0</v>
      </c>
      <c r="G166" cm="1">
        <f t="array" ref="G166">SUM(IF((LEFT('2-1 采购订单物料明细表报表导出'!$K:$K,7)=G$1)*('2-1 采购订单物料明细表报表导出'!$D:$D=$A166),'2-1 采购订单物料明细表报表导出'!$H:$H,0))</f>
        <v>0</v>
      </c>
      <c r="H166" cm="1">
        <f t="array" ref="H166">SUM(IF((LEFT('2-1 采购订单物料明细表报表导出'!$K:$K,7)=H$1)*('2-1 采购订单物料明细表报表导出'!$D:$D=$A166),'2-1 采购订单物料明细表报表导出'!$H:$H,0))</f>
        <v>0</v>
      </c>
      <c r="I166" cm="1">
        <f t="array" ref="I166">SUM(IF((LEFT('2-1 采购订单物料明细表报表导出'!$K:$K,7)=I$1)*('2-1 采购订单物料明细表报表导出'!$D:$D=$A166),'2-1 采购订单物料明细表报表导出'!$H:$H,0))</f>
        <v>0</v>
      </c>
      <c r="J166" cm="1">
        <f t="array" ref="J166">SUM(IF((LEFT('2-1 采购订单物料明细表报表导出'!$K:$K,7)=J$1)*('2-1 采购订单物料明细表报表导出'!$D:$D=$A166),'2-1 采购订单物料明细表报表导出'!$H:$H,0))</f>
        <v>0</v>
      </c>
      <c r="K166" cm="1">
        <f t="array" ref="K166">SUM(IF((LEFT('2-1 采购订单物料明细表报表导出'!$K:$K,7)=K$1)*('2-1 采购订单物料明细表报表导出'!$D:$D=$A166),'2-1 采购订单物料明细表报表导出'!$H:$H,0))</f>
        <v>0</v>
      </c>
      <c r="L166" cm="1">
        <f t="array" ref="L166">SUM(IF((LEFT('2-1 采购订单物料明细表报表导出'!$K:$K,7)=L$1)*('2-1 采购订单物料明细表报表导出'!$D:$D=$A166),'2-1 采购订单物料明细表报表导出'!$H:$H,0))</f>
        <v>0</v>
      </c>
      <c r="M166" cm="1">
        <f t="array" ref="M166">SUM(IF((LEFT('2-1 采购订单物料明细表报表导出'!$K:$K,7)=M$1)*('2-1 采购订单物料明细表报表导出'!$D:$D=$A166),'2-1 采购订单物料明细表报表导出'!$H:$H,0))</f>
        <v>0</v>
      </c>
      <c r="N166" cm="1">
        <f t="array" ref="N166">SUM(IF((LEFT('2-1 采购订单物料明细表报表导出'!$K:$K,7)=N$1)*('2-1 采购订单物料明细表报表导出'!$D:$D=$A166),'2-1 采购订单物料明细表报表导出'!$H:$H,0))</f>
        <v>0</v>
      </c>
      <c r="O166" cm="1">
        <f t="array" ref="O166">SUM(IF((LEFT('2-1 采购订单物料明细表报表导出'!$K:$K,7)=O$1)*('2-1 采购订单物料明细表报表导出'!$D:$D=$A166),'2-1 采购订单物料明细表报表导出'!$H:$H,0))</f>
        <v>0</v>
      </c>
    </row>
    <row r="167" ht="16.5" spans="1:15">
      <c r="A167" s="17" t="s">
        <v>2958</v>
      </c>
      <c r="B167" s="32" t="s">
        <v>2120</v>
      </c>
      <c r="C167" s="33" t="s">
        <v>2121</v>
      </c>
      <c r="D167" cm="1">
        <f t="array" ref="D167">SUM(IF((LEFT('2-1 采购订单物料明细表报表导出'!$K:$K,7)=D$1)*('2-1 采购订单物料明细表报表导出'!$D:$D=$A167),'2-1 采购订单物料明细表报表导出'!$H:$H,0))</f>
        <v>0</v>
      </c>
      <c r="E167" cm="1">
        <f t="array" ref="E167">SUM(IF((LEFT('2-1 采购订单物料明细表报表导出'!$K:$K,7)=E$1)*('2-1 采购订单物料明细表报表导出'!$D:$D=$A167),'2-1 采购订单物料明细表报表导出'!$H:$H,0))</f>
        <v>0</v>
      </c>
      <c r="F167" cm="1">
        <f t="array" ref="F167">SUM(IF((LEFT('2-1 采购订单物料明细表报表导出'!$K:$K,7)=F$1)*('2-1 采购订单物料明细表报表导出'!$D:$D=$A167),'2-1 采购订单物料明细表报表导出'!$H:$H,0))</f>
        <v>0</v>
      </c>
      <c r="G167" cm="1">
        <f t="array" ref="G167">SUM(IF((LEFT('2-1 采购订单物料明细表报表导出'!$K:$K,7)=G$1)*('2-1 采购订单物料明细表报表导出'!$D:$D=$A167),'2-1 采购订单物料明细表报表导出'!$H:$H,0))</f>
        <v>0</v>
      </c>
      <c r="H167" cm="1">
        <f t="array" ref="H167">SUM(IF((LEFT('2-1 采购订单物料明细表报表导出'!$K:$K,7)=H$1)*('2-1 采购订单物料明细表报表导出'!$D:$D=$A167),'2-1 采购订单物料明细表报表导出'!$H:$H,0))</f>
        <v>113.16</v>
      </c>
      <c r="I167" cm="1">
        <f t="array" ref="I167">SUM(IF((LEFT('2-1 采购订单物料明细表报表导出'!$K:$K,7)=I$1)*('2-1 采购订单物料明细表报表导出'!$D:$D=$A167),'2-1 采购订单物料明细表报表导出'!$H:$H,0))</f>
        <v>0</v>
      </c>
      <c r="J167" cm="1">
        <f t="array" ref="J167">SUM(IF((LEFT('2-1 采购订单物料明细表报表导出'!$K:$K,7)=J$1)*('2-1 采购订单物料明细表报表导出'!$D:$D=$A167),'2-1 采购订单物料明细表报表导出'!$H:$H,0))</f>
        <v>0</v>
      </c>
      <c r="K167" cm="1">
        <f t="array" ref="K167">SUM(IF((LEFT('2-1 采购订单物料明细表报表导出'!$K:$K,7)=K$1)*('2-1 采购订单物料明细表报表导出'!$D:$D=$A167),'2-1 采购订单物料明细表报表导出'!$H:$H,0))</f>
        <v>0</v>
      </c>
      <c r="L167" cm="1">
        <f t="array" ref="L167">SUM(IF((LEFT('2-1 采购订单物料明细表报表导出'!$K:$K,7)=L$1)*('2-1 采购订单物料明细表报表导出'!$D:$D=$A167),'2-1 采购订单物料明细表报表导出'!$H:$H,0))</f>
        <v>0</v>
      </c>
      <c r="M167" cm="1">
        <f t="array" ref="M167">SUM(IF((LEFT('2-1 采购订单物料明细表报表导出'!$K:$K,7)=M$1)*('2-1 采购订单物料明细表报表导出'!$D:$D=$A167),'2-1 采购订单物料明细表报表导出'!$H:$H,0))</f>
        <v>0</v>
      </c>
      <c r="N167" cm="1">
        <f t="array" ref="N167">SUM(IF((LEFT('2-1 采购订单物料明细表报表导出'!$K:$K,7)=N$1)*('2-1 采购订单物料明细表报表导出'!$D:$D=$A167),'2-1 采购订单物料明细表报表导出'!$H:$H,0))</f>
        <v>0</v>
      </c>
      <c r="O167" cm="1">
        <f t="array" ref="O167">SUM(IF((LEFT('2-1 采购订单物料明细表报表导出'!$K:$K,7)=O$1)*('2-1 采购订单物料明细表报表导出'!$D:$D=$A167),'2-1 采购订单物料明细表报表导出'!$H:$H,0))</f>
        <v>0</v>
      </c>
    </row>
    <row r="168" ht="16.5" spans="1:15">
      <c r="A168" s="17" t="s">
        <v>3595</v>
      </c>
      <c r="B168" s="32" t="s">
        <v>2120</v>
      </c>
      <c r="C168" s="33" t="s">
        <v>2121</v>
      </c>
      <c r="D168" cm="1">
        <f t="array" ref="D168">SUM(IF((LEFT('2-1 采购订单物料明细表报表导出'!$K:$K,7)=D$1)*('2-1 采购订单物料明细表报表导出'!$D:$D=$A168),'2-1 采购订单物料明细表报表导出'!$H:$H,0))</f>
        <v>0</v>
      </c>
      <c r="E168" cm="1">
        <f t="array" ref="E168">SUM(IF((LEFT('2-1 采购订单物料明细表报表导出'!$K:$K,7)=E$1)*('2-1 采购订单物料明细表报表导出'!$D:$D=$A168),'2-1 采购订单物料明细表报表导出'!$H:$H,0))</f>
        <v>0</v>
      </c>
      <c r="F168" cm="1">
        <f t="array" ref="F168">SUM(IF((LEFT('2-1 采购订单物料明细表报表导出'!$K:$K,7)=F$1)*('2-1 采购订单物料明细表报表导出'!$D:$D=$A168),'2-1 采购订单物料明细表报表导出'!$H:$H,0))</f>
        <v>0</v>
      </c>
      <c r="G168" cm="1">
        <f t="array" ref="G168">SUM(IF((LEFT('2-1 采购订单物料明细表报表导出'!$K:$K,7)=G$1)*('2-1 采购订单物料明细表报表导出'!$D:$D=$A168),'2-1 采购订单物料明细表报表导出'!$H:$H,0))</f>
        <v>0</v>
      </c>
      <c r="H168" cm="1">
        <f t="array" ref="H168">SUM(IF((LEFT('2-1 采购订单物料明细表报表导出'!$K:$K,7)=H$1)*('2-1 采购订单物料明细表报表导出'!$D:$D=$A168),'2-1 采购订单物料明细表报表导出'!$H:$H,0))</f>
        <v>0</v>
      </c>
      <c r="I168" cm="1">
        <f t="array" ref="I168">SUM(IF((LEFT('2-1 采购订单物料明细表报表导出'!$K:$K,7)=I$1)*('2-1 采购订单物料明细表报表导出'!$D:$D=$A168),'2-1 采购订单物料明细表报表导出'!$H:$H,0))</f>
        <v>0</v>
      </c>
      <c r="J168" cm="1">
        <f t="array" ref="J168">SUM(IF((LEFT('2-1 采购订单物料明细表报表导出'!$K:$K,7)=J$1)*('2-1 采购订单物料明细表报表导出'!$D:$D=$A168),'2-1 采购订单物料明细表报表导出'!$H:$H,0))</f>
        <v>0</v>
      </c>
      <c r="K168" cm="1">
        <f t="array" ref="K168">SUM(IF((LEFT('2-1 采购订单物料明细表报表导出'!$K:$K,7)=K$1)*('2-1 采购订单物料明细表报表导出'!$D:$D=$A168),'2-1 采购订单物料明细表报表导出'!$H:$H,0))</f>
        <v>0</v>
      </c>
      <c r="L168" cm="1">
        <f t="array" ref="L168">SUM(IF((LEFT('2-1 采购订单物料明细表报表导出'!$K:$K,7)=L$1)*('2-1 采购订单物料明细表报表导出'!$D:$D=$A168),'2-1 采购订单物料明细表报表导出'!$H:$H,0))</f>
        <v>0</v>
      </c>
      <c r="M168" cm="1">
        <f t="array" ref="M168">SUM(IF((LEFT('2-1 采购订单物料明细表报表导出'!$K:$K,7)=M$1)*('2-1 采购订单物料明细表报表导出'!$D:$D=$A168),'2-1 采购订单物料明细表报表导出'!$H:$H,0))</f>
        <v>0</v>
      </c>
      <c r="N168" cm="1">
        <f t="array" ref="N168">SUM(IF((LEFT('2-1 采购订单物料明细表报表导出'!$K:$K,7)=N$1)*('2-1 采购订单物料明细表报表导出'!$D:$D=$A168),'2-1 采购订单物料明细表报表导出'!$H:$H,0))</f>
        <v>0</v>
      </c>
      <c r="O168" cm="1">
        <f t="array" ref="O168">SUM(IF((LEFT('2-1 采购订单物料明细表报表导出'!$K:$K,7)=O$1)*('2-1 采购订单物料明细表报表导出'!$D:$D=$A168),'2-1 采购订单物料明细表报表导出'!$H:$H,0))</f>
        <v>0</v>
      </c>
    </row>
    <row r="169" ht="16.5" spans="1:15">
      <c r="A169" s="17" t="s">
        <v>2901</v>
      </c>
      <c r="B169" s="32" t="s">
        <v>2120</v>
      </c>
      <c r="C169" s="33" t="s">
        <v>2121</v>
      </c>
      <c r="D169" cm="1">
        <f t="array" ref="D169">SUM(IF((LEFT('2-1 采购订单物料明细表报表导出'!$K:$K,7)=D$1)*('2-1 采购订单物料明细表报表导出'!$D:$D=$A169),'2-1 采购订单物料明细表报表导出'!$H:$H,0))</f>
        <v>0</v>
      </c>
      <c r="E169" cm="1">
        <f t="array" ref="E169">SUM(IF((LEFT('2-1 采购订单物料明细表报表导出'!$K:$K,7)=E$1)*('2-1 采购订单物料明细表报表导出'!$D:$D=$A169),'2-1 采购订单物料明细表报表导出'!$H:$H,0))</f>
        <v>0</v>
      </c>
      <c r="F169" cm="1">
        <f t="array" ref="F169">SUM(IF((LEFT('2-1 采购订单物料明细表报表导出'!$K:$K,7)=F$1)*('2-1 采购订单物料明细表报表导出'!$D:$D=$A169),'2-1 采购订单物料明细表报表导出'!$H:$H,0))</f>
        <v>40.75</v>
      </c>
      <c r="G169" cm="1">
        <f t="array" ref="G169">SUM(IF((LEFT('2-1 采购订单物料明细表报表导出'!$K:$K,7)=G$1)*('2-1 采购订单物料明细表报表导出'!$D:$D=$A169),'2-1 采购订单物料明细表报表导出'!$H:$H,0))</f>
        <v>24.45</v>
      </c>
      <c r="H169" cm="1">
        <f t="array" ref="H169">SUM(IF((LEFT('2-1 采购订单物料明细表报表导出'!$K:$K,7)=H$1)*('2-1 采购订单物料明细表报表导出'!$D:$D=$A169),'2-1 采购订单物料明细表报表导出'!$H:$H,0))</f>
        <v>24.45</v>
      </c>
      <c r="I169" cm="1">
        <f t="array" ref="I169">SUM(IF((LEFT('2-1 采购订单物料明细表报表导出'!$K:$K,7)=I$1)*('2-1 采购订单物料明细表报表导出'!$D:$D=$A169),'2-1 采购订单物料明细表报表导出'!$H:$H,0))</f>
        <v>0</v>
      </c>
      <c r="J169" cm="1">
        <f t="array" ref="J169">SUM(IF((LEFT('2-1 采购订单物料明细表报表导出'!$K:$K,7)=J$1)*('2-1 采购订单物料明细表报表导出'!$D:$D=$A169),'2-1 采购订单物料明细表报表导出'!$H:$H,0))</f>
        <v>0</v>
      </c>
      <c r="K169" cm="1">
        <f t="array" ref="K169">SUM(IF((LEFT('2-1 采购订单物料明细表报表导出'!$K:$K,7)=K$1)*('2-1 采购订单物料明细表报表导出'!$D:$D=$A169),'2-1 采购订单物料明细表报表导出'!$H:$H,0))</f>
        <v>0</v>
      </c>
      <c r="L169" cm="1">
        <f t="array" ref="L169">SUM(IF((LEFT('2-1 采购订单物料明细表报表导出'!$K:$K,7)=L$1)*('2-1 采购订单物料明细表报表导出'!$D:$D=$A169),'2-1 采购订单物料明细表报表导出'!$H:$H,0))</f>
        <v>0</v>
      </c>
      <c r="M169" cm="1">
        <f t="array" ref="M169">SUM(IF((LEFT('2-1 采购订单物料明细表报表导出'!$K:$K,7)=M$1)*('2-1 采购订单物料明细表报表导出'!$D:$D=$A169),'2-1 采购订单物料明细表报表导出'!$H:$H,0))</f>
        <v>0</v>
      </c>
      <c r="N169" cm="1">
        <f t="array" ref="N169">SUM(IF((LEFT('2-1 采购订单物料明细表报表导出'!$K:$K,7)=N$1)*('2-1 采购订单物料明细表报表导出'!$D:$D=$A169),'2-1 采购订单物料明细表报表导出'!$H:$H,0))</f>
        <v>0</v>
      </c>
      <c r="O169" cm="1">
        <f t="array" ref="O169">SUM(IF((LEFT('2-1 采购订单物料明细表报表导出'!$K:$K,7)=O$1)*('2-1 采购订单物料明细表报表导出'!$D:$D=$A169),'2-1 采购订单物料明细表报表导出'!$H:$H,0))</f>
        <v>0</v>
      </c>
    </row>
    <row r="170" ht="16.5" spans="1:15">
      <c r="A170" s="17" t="s">
        <v>3596</v>
      </c>
      <c r="B170" s="32" t="s">
        <v>2120</v>
      </c>
      <c r="C170" s="33" t="s">
        <v>2121</v>
      </c>
      <c r="D170" cm="1">
        <f t="array" ref="D170">SUM(IF((LEFT('2-1 采购订单物料明细表报表导出'!$K:$K,7)=D$1)*('2-1 采购订单物料明细表报表导出'!$D:$D=$A170),'2-1 采购订单物料明细表报表导出'!$H:$H,0))</f>
        <v>0</v>
      </c>
      <c r="E170" cm="1">
        <f t="array" ref="E170">SUM(IF((LEFT('2-1 采购订单物料明细表报表导出'!$K:$K,7)=E$1)*('2-1 采购订单物料明细表报表导出'!$D:$D=$A170),'2-1 采购订单物料明细表报表导出'!$H:$H,0))</f>
        <v>0</v>
      </c>
      <c r="F170" cm="1">
        <f t="array" ref="F170">SUM(IF((LEFT('2-1 采购订单物料明细表报表导出'!$K:$K,7)=F$1)*('2-1 采购订单物料明细表报表导出'!$D:$D=$A170),'2-1 采购订单物料明细表报表导出'!$H:$H,0))</f>
        <v>0</v>
      </c>
      <c r="G170" cm="1">
        <f t="array" ref="G170">SUM(IF((LEFT('2-1 采购订单物料明细表报表导出'!$K:$K,7)=G$1)*('2-1 采购订单物料明细表报表导出'!$D:$D=$A170),'2-1 采购订单物料明细表报表导出'!$H:$H,0))</f>
        <v>0</v>
      </c>
      <c r="H170" cm="1">
        <f t="array" ref="H170">SUM(IF((LEFT('2-1 采购订单物料明细表报表导出'!$K:$K,7)=H$1)*('2-1 采购订单物料明细表报表导出'!$D:$D=$A170),'2-1 采购订单物料明细表报表导出'!$H:$H,0))</f>
        <v>0</v>
      </c>
      <c r="I170" cm="1">
        <f t="array" ref="I170">SUM(IF((LEFT('2-1 采购订单物料明细表报表导出'!$K:$K,7)=I$1)*('2-1 采购订单物料明细表报表导出'!$D:$D=$A170),'2-1 采购订单物料明细表报表导出'!$H:$H,0))</f>
        <v>0</v>
      </c>
      <c r="J170" cm="1">
        <f t="array" ref="J170">SUM(IF((LEFT('2-1 采购订单物料明细表报表导出'!$K:$K,7)=J$1)*('2-1 采购订单物料明细表报表导出'!$D:$D=$A170),'2-1 采购订单物料明细表报表导出'!$H:$H,0))</f>
        <v>0</v>
      </c>
      <c r="K170" cm="1">
        <f t="array" ref="K170">SUM(IF((LEFT('2-1 采购订单物料明细表报表导出'!$K:$K,7)=K$1)*('2-1 采购订单物料明细表报表导出'!$D:$D=$A170),'2-1 采购订单物料明细表报表导出'!$H:$H,0))</f>
        <v>0</v>
      </c>
      <c r="L170" cm="1">
        <f t="array" ref="L170">SUM(IF((LEFT('2-1 采购订单物料明细表报表导出'!$K:$K,7)=L$1)*('2-1 采购订单物料明细表报表导出'!$D:$D=$A170),'2-1 采购订单物料明细表报表导出'!$H:$H,0))</f>
        <v>0</v>
      </c>
      <c r="M170" cm="1">
        <f t="array" ref="M170">SUM(IF((LEFT('2-1 采购订单物料明细表报表导出'!$K:$K,7)=M$1)*('2-1 采购订单物料明细表报表导出'!$D:$D=$A170),'2-1 采购订单物料明细表报表导出'!$H:$H,0))</f>
        <v>0</v>
      </c>
      <c r="N170" cm="1">
        <f t="array" ref="N170">SUM(IF((LEFT('2-1 采购订单物料明细表报表导出'!$K:$K,7)=N$1)*('2-1 采购订单物料明细表报表导出'!$D:$D=$A170),'2-1 采购订单物料明细表报表导出'!$H:$H,0))</f>
        <v>0</v>
      </c>
      <c r="O170" cm="1">
        <f t="array" ref="O170">SUM(IF((LEFT('2-1 采购订单物料明细表报表导出'!$K:$K,7)=O$1)*('2-1 采购订单物料明细表报表导出'!$D:$D=$A170),'2-1 采购订单物料明细表报表导出'!$H:$H,0))</f>
        <v>0</v>
      </c>
    </row>
    <row r="171" ht="16.5" spans="1:15">
      <c r="A171" s="17" t="s">
        <v>3597</v>
      </c>
      <c r="B171" s="32" t="s">
        <v>2120</v>
      </c>
      <c r="C171" s="33" t="s">
        <v>2121</v>
      </c>
      <c r="D171" cm="1">
        <f t="array" ref="D171">SUM(IF((LEFT('2-1 采购订单物料明细表报表导出'!$K:$K,7)=D$1)*('2-1 采购订单物料明细表报表导出'!$D:$D=$A171),'2-1 采购订单物料明细表报表导出'!$H:$H,0))</f>
        <v>0</v>
      </c>
      <c r="E171" cm="1">
        <f t="array" ref="E171">SUM(IF((LEFT('2-1 采购订单物料明细表报表导出'!$K:$K,7)=E$1)*('2-1 采购订单物料明细表报表导出'!$D:$D=$A171),'2-1 采购订单物料明细表报表导出'!$H:$H,0))</f>
        <v>0</v>
      </c>
      <c r="F171" cm="1">
        <f t="array" ref="F171">SUM(IF((LEFT('2-1 采购订单物料明细表报表导出'!$K:$K,7)=F$1)*('2-1 采购订单物料明细表报表导出'!$D:$D=$A171),'2-1 采购订单物料明细表报表导出'!$H:$H,0))</f>
        <v>0</v>
      </c>
      <c r="G171" cm="1">
        <f t="array" ref="G171">SUM(IF((LEFT('2-1 采购订单物料明细表报表导出'!$K:$K,7)=G$1)*('2-1 采购订单物料明细表报表导出'!$D:$D=$A171),'2-1 采购订单物料明细表报表导出'!$H:$H,0))</f>
        <v>0</v>
      </c>
      <c r="H171" cm="1">
        <f t="array" ref="H171">SUM(IF((LEFT('2-1 采购订单物料明细表报表导出'!$K:$K,7)=H$1)*('2-1 采购订单物料明细表报表导出'!$D:$D=$A171),'2-1 采购订单物料明细表报表导出'!$H:$H,0))</f>
        <v>0</v>
      </c>
      <c r="I171" cm="1">
        <f t="array" ref="I171">SUM(IF((LEFT('2-1 采购订单物料明细表报表导出'!$K:$K,7)=I$1)*('2-1 采购订单物料明细表报表导出'!$D:$D=$A171),'2-1 采购订单物料明细表报表导出'!$H:$H,0))</f>
        <v>0</v>
      </c>
      <c r="J171" cm="1">
        <f t="array" ref="J171">SUM(IF((LEFT('2-1 采购订单物料明细表报表导出'!$K:$K,7)=J$1)*('2-1 采购订单物料明细表报表导出'!$D:$D=$A171),'2-1 采购订单物料明细表报表导出'!$H:$H,0))</f>
        <v>0</v>
      </c>
      <c r="K171" cm="1">
        <f t="array" ref="K171">SUM(IF((LEFT('2-1 采购订单物料明细表报表导出'!$K:$K,7)=K$1)*('2-1 采购订单物料明细表报表导出'!$D:$D=$A171),'2-1 采购订单物料明细表报表导出'!$H:$H,0))</f>
        <v>0</v>
      </c>
      <c r="L171" cm="1">
        <f t="array" ref="L171">SUM(IF((LEFT('2-1 采购订单物料明细表报表导出'!$K:$K,7)=L$1)*('2-1 采购订单物料明细表报表导出'!$D:$D=$A171),'2-1 采购订单物料明细表报表导出'!$H:$H,0))</f>
        <v>0</v>
      </c>
      <c r="M171" cm="1">
        <f t="array" ref="M171">SUM(IF((LEFT('2-1 采购订单物料明细表报表导出'!$K:$K,7)=M$1)*('2-1 采购订单物料明细表报表导出'!$D:$D=$A171),'2-1 采购订单物料明细表报表导出'!$H:$H,0))</f>
        <v>0</v>
      </c>
      <c r="N171" cm="1">
        <f t="array" ref="N171">SUM(IF((LEFT('2-1 采购订单物料明细表报表导出'!$K:$K,7)=N$1)*('2-1 采购订单物料明细表报表导出'!$D:$D=$A171),'2-1 采购订单物料明细表报表导出'!$H:$H,0))</f>
        <v>0</v>
      </c>
      <c r="O171" cm="1">
        <f t="array" ref="O171">SUM(IF((LEFT('2-1 采购订单物料明细表报表导出'!$K:$K,7)=O$1)*('2-1 采购订单物料明细表报表导出'!$D:$D=$A171),'2-1 采购订单物料明细表报表导出'!$H:$H,0))</f>
        <v>0</v>
      </c>
    </row>
    <row r="172" ht="16.5" spans="1:15">
      <c r="A172" s="17" t="s">
        <v>3598</v>
      </c>
      <c r="B172" s="32" t="s">
        <v>2120</v>
      </c>
      <c r="C172" s="33" t="s">
        <v>2121</v>
      </c>
      <c r="D172" cm="1">
        <f t="array" ref="D172">SUM(IF((LEFT('2-1 采购订单物料明细表报表导出'!$K:$K,7)=D$1)*('2-1 采购订单物料明细表报表导出'!$D:$D=$A172),'2-1 采购订单物料明细表报表导出'!$H:$H,0))</f>
        <v>0</v>
      </c>
      <c r="E172" cm="1">
        <f t="array" ref="E172">SUM(IF((LEFT('2-1 采购订单物料明细表报表导出'!$K:$K,7)=E$1)*('2-1 采购订单物料明细表报表导出'!$D:$D=$A172),'2-1 采购订单物料明细表报表导出'!$H:$H,0))</f>
        <v>0</v>
      </c>
      <c r="F172" cm="1">
        <f t="array" ref="F172">SUM(IF((LEFT('2-1 采购订单物料明细表报表导出'!$K:$K,7)=F$1)*('2-1 采购订单物料明细表报表导出'!$D:$D=$A172),'2-1 采购订单物料明细表报表导出'!$H:$H,0))</f>
        <v>0</v>
      </c>
      <c r="G172" cm="1">
        <f t="array" ref="G172">SUM(IF((LEFT('2-1 采购订单物料明细表报表导出'!$K:$K,7)=G$1)*('2-1 采购订单物料明细表报表导出'!$D:$D=$A172),'2-1 采购订单物料明细表报表导出'!$H:$H,0))</f>
        <v>0</v>
      </c>
      <c r="H172" cm="1">
        <f t="array" ref="H172">SUM(IF((LEFT('2-1 采购订单物料明细表报表导出'!$K:$K,7)=H$1)*('2-1 采购订单物料明细表报表导出'!$D:$D=$A172),'2-1 采购订单物料明细表报表导出'!$H:$H,0))</f>
        <v>0</v>
      </c>
      <c r="I172" cm="1">
        <f t="array" ref="I172">SUM(IF((LEFT('2-1 采购订单物料明细表报表导出'!$K:$K,7)=I$1)*('2-1 采购订单物料明细表报表导出'!$D:$D=$A172),'2-1 采购订单物料明细表报表导出'!$H:$H,0))</f>
        <v>0</v>
      </c>
      <c r="J172" cm="1">
        <f t="array" ref="J172">SUM(IF((LEFT('2-1 采购订单物料明细表报表导出'!$K:$K,7)=J$1)*('2-1 采购订单物料明细表报表导出'!$D:$D=$A172),'2-1 采购订单物料明细表报表导出'!$H:$H,0))</f>
        <v>0</v>
      </c>
      <c r="K172" cm="1">
        <f t="array" ref="K172">SUM(IF((LEFT('2-1 采购订单物料明细表报表导出'!$K:$K,7)=K$1)*('2-1 采购订单物料明细表报表导出'!$D:$D=$A172),'2-1 采购订单物料明细表报表导出'!$H:$H,0))</f>
        <v>0</v>
      </c>
      <c r="L172" cm="1">
        <f t="array" ref="L172">SUM(IF((LEFT('2-1 采购订单物料明细表报表导出'!$K:$K,7)=L$1)*('2-1 采购订单物料明细表报表导出'!$D:$D=$A172),'2-1 采购订单物料明细表报表导出'!$H:$H,0))</f>
        <v>0</v>
      </c>
      <c r="M172" cm="1">
        <f t="array" ref="M172">SUM(IF((LEFT('2-1 采购订单物料明细表报表导出'!$K:$K,7)=M$1)*('2-1 采购订单物料明细表报表导出'!$D:$D=$A172),'2-1 采购订单物料明细表报表导出'!$H:$H,0))</f>
        <v>0</v>
      </c>
      <c r="N172" cm="1">
        <f t="array" ref="N172">SUM(IF((LEFT('2-1 采购订单物料明细表报表导出'!$K:$K,7)=N$1)*('2-1 采购订单物料明细表报表导出'!$D:$D=$A172),'2-1 采购订单物料明细表报表导出'!$H:$H,0))</f>
        <v>0</v>
      </c>
      <c r="O172" cm="1">
        <f t="array" ref="O172">SUM(IF((LEFT('2-1 采购订单物料明细表报表导出'!$K:$K,7)=O$1)*('2-1 采购订单物料明细表报表导出'!$D:$D=$A172),'2-1 采购订单物料明细表报表导出'!$H:$H,0))</f>
        <v>0</v>
      </c>
    </row>
    <row r="173" ht="16.5" spans="1:15">
      <c r="A173" s="17" t="s">
        <v>2921</v>
      </c>
      <c r="B173" s="32" t="s">
        <v>2120</v>
      </c>
      <c r="C173" s="33" t="s">
        <v>2121</v>
      </c>
      <c r="D173" cm="1">
        <f t="array" ref="D173">SUM(IF((LEFT('2-1 采购订单物料明细表报表导出'!$K:$K,7)=D$1)*('2-1 采购订单物料明细表报表导出'!$D:$D=$A173),'2-1 采购订单物料明细表报表导出'!$H:$H,0))</f>
        <v>0</v>
      </c>
      <c r="E173" cm="1">
        <f t="array" ref="E173">SUM(IF((LEFT('2-1 采购订单物料明细表报表导出'!$K:$K,7)=E$1)*('2-1 采购订单物料明细表报表导出'!$D:$D=$A173),'2-1 采购订单物料明细表报表导出'!$H:$H,0))</f>
        <v>0</v>
      </c>
      <c r="F173" cm="1">
        <f t="array" ref="F173">SUM(IF((LEFT('2-1 采购订单物料明细表报表导出'!$K:$K,7)=F$1)*('2-1 采购订单物料明细表报表导出'!$D:$D=$A173),'2-1 采购订单物料明细表报表导出'!$H:$H,0))</f>
        <v>0</v>
      </c>
      <c r="G173" cm="1">
        <f t="array" ref="G173">SUM(IF((LEFT('2-1 采购订单物料明细表报表导出'!$K:$K,7)=G$1)*('2-1 采购订单物料明细表报表导出'!$D:$D=$A173),'2-1 采购订单物料明细表报表导出'!$H:$H,0))</f>
        <v>0</v>
      </c>
      <c r="H173" cm="1">
        <f t="array" ref="H173">SUM(IF((LEFT('2-1 采购订单物料明细表报表导出'!$K:$K,7)=H$1)*('2-1 采购订单物料明细表报表导出'!$D:$D=$A173),'2-1 采购订单物料明细表报表导出'!$H:$H,0))</f>
        <v>9.35</v>
      </c>
      <c r="I173" cm="1">
        <f t="array" ref="I173">SUM(IF((LEFT('2-1 采购订单物料明细表报表导出'!$K:$K,7)=I$1)*('2-1 采购订单物料明细表报表导出'!$D:$D=$A173),'2-1 采购订单物料明细表报表导出'!$H:$H,0))</f>
        <v>0</v>
      </c>
      <c r="J173" cm="1">
        <f t="array" ref="J173">SUM(IF((LEFT('2-1 采购订单物料明细表报表导出'!$K:$K,7)=J$1)*('2-1 采购订单物料明细表报表导出'!$D:$D=$A173),'2-1 采购订单物料明细表报表导出'!$H:$H,0))</f>
        <v>0</v>
      </c>
      <c r="K173" cm="1">
        <f t="array" ref="K173">SUM(IF((LEFT('2-1 采购订单物料明细表报表导出'!$K:$K,7)=K$1)*('2-1 采购订单物料明细表报表导出'!$D:$D=$A173),'2-1 采购订单物料明细表报表导出'!$H:$H,0))</f>
        <v>0</v>
      </c>
      <c r="L173" cm="1">
        <f t="array" ref="L173">SUM(IF((LEFT('2-1 采购订单物料明细表报表导出'!$K:$K,7)=L$1)*('2-1 采购订单物料明细表报表导出'!$D:$D=$A173),'2-1 采购订单物料明细表报表导出'!$H:$H,0))</f>
        <v>0</v>
      </c>
      <c r="M173" cm="1">
        <f t="array" ref="M173">SUM(IF((LEFT('2-1 采购订单物料明细表报表导出'!$K:$K,7)=M$1)*('2-1 采购订单物料明细表报表导出'!$D:$D=$A173),'2-1 采购订单物料明细表报表导出'!$H:$H,0))</f>
        <v>0</v>
      </c>
      <c r="N173" cm="1">
        <f t="array" ref="N173">SUM(IF((LEFT('2-1 采购订单物料明细表报表导出'!$K:$K,7)=N$1)*('2-1 采购订单物料明细表报表导出'!$D:$D=$A173),'2-1 采购订单物料明细表报表导出'!$H:$H,0))</f>
        <v>0</v>
      </c>
      <c r="O173" cm="1">
        <f t="array" ref="O173">SUM(IF((LEFT('2-1 采购订单物料明细表报表导出'!$K:$K,7)=O$1)*('2-1 采购订单物料明细表报表导出'!$D:$D=$A173),'2-1 采购订单物料明细表报表导出'!$H:$H,0))</f>
        <v>0</v>
      </c>
    </row>
    <row r="174" ht="16.5" spans="1:15">
      <c r="A174" s="17" t="s">
        <v>3599</v>
      </c>
      <c r="B174" s="32" t="s">
        <v>2120</v>
      </c>
      <c r="C174" s="33" t="s">
        <v>2121</v>
      </c>
      <c r="D174" cm="1">
        <f t="array" ref="D174">SUM(IF((LEFT('2-1 采购订单物料明细表报表导出'!$K:$K,7)=D$1)*('2-1 采购订单物料明细表报表导出'!$D:$D=$A174),'2-1 采购订单物料明细表报表导出'!$H:$H,0))</f>
        <v>0</v>
      </c>
      <c r="E174" cm="1">
        <f t="array" ref="E174">SUM(IF((LEFT('2-1 采购订单物料明细表报表导出'!$K:$K,7)=E$1)*('2-1 采购订单物料明细表报表导出'!$D:$D=$A174),'2-1 采购订单物料明细表报表导出'!$H:$H,0))</f>
        <v>0</v>
      </c>
      <c r="F174" cm="1">
        <f t="array" ref="F174">SUM(IF((LEFT('2-1 采购订单物料明细表报表导出'!$K:$K,7)=F$1)*('2-1 采购订单物料明细表报表导出'!$D:$D=$A174),'2-1 采购订单物料明细表报表导出'!$H:$H,0))</f>
        <v>0</v>
      </c>
      <c r="G174" cm="1">
        <f t="array" ref="G174">SUM(IF((LEFT('2-1 采购订单物料明细表报表导出'!$K:$K,7)=G$1)*('2-1 采购订单物料明细表报表导出'!$D:$D=$A174),'2-1 采购订单物料明细表报表导出'!$H:$H,0))</f>
        <v>0</v>
      </c>
      <c r="H174" cm="1">
        <f t="array" ref="H174">SUM(IF((LEFT('2-1 采购订单物料明细表报表导出'!$K:$K,7)=H$1)*('2-1 采购订单物料明细表报表导出'!$D:$D=$A174),'2-1 采购订单物料明细表报表导出'!$H:$H,0))</f>
        <v>0</v>
      </c>
      <c r="I174" cm="1">
        <f t="array" ref="I174">SUM(IF((LEFT('2-1 采购订单物料明细表报表导出'!$K:$K,7)=I$1)*('2-1 采购订单物料明细表报表导出'!$D:$D=$A174),'2-1 采购订单物料明细表报表导出'!$H:$H,0))</f>
        <v>0</v>
      </c>
      <c r="J174" cm="1">
        <f t="array" ref="J174">SUM(IF((LEFT('2-1 采购订单物料明细表报表导出'!$K:$K,7)=J$1)*('2-1 采购订单物料明细表报表导出'!$D:$D=$A174),'2-1 采购订单物料明细表报表导出'!$H:$H,0))</f>
        <v>0</v>
      </c>
      <c r="K174" cm="1">
        <f t="array" ref="K174">SUM(IF((LEFT('2-1 采购订单物料明细表报表导出'!$K:$K,7)=K$1)*('2-1 采购订单物料明细表报表导出'!$D:$D=$A174),'2-1 采购订单物料明细表报表导出'!$H:$H,0))</f>
        <v>0</v>
      </c>
      <c r="L174" cm="1">
        <f t="array" ref="L174">SUM(IF((LEFT('2-1 采购订单物料明细表报表导出'!$K:$K,7)=L$1)*('2-1 采购订单物料明细表报表导出'!$D:$D=$A174),'2-1 采购订单物料明细表报表导出'!$H:$H,0))</f>
        <v>0</v>
      </c>
      <c r="M174" cm="1">
        <f t="array" ref="M174">SUM(IF((LEFT('2-1 采购订单物料明细表报表导出'!$K:$K,7)=M$1)*('2-1 采购订单物料明细表报表导出'!$D:$D=$A174),'2-1 采购订单物料明细表报表导出'!$H:$H,0))</f>
        <v>0</v>
      </c>
      <c r="N174" cm="1">
        <f t="array" ref="N174">SUM(IF((LEFT('2-1 采购订单物料明细表报表导出'!$K:$K,7)=N$1)*('2-1 采购订单物料明细表报表导出'!$D:$D=$A174),'2-1 采购订单物料明细表报表导出'!$H:$H,0))</f>
        <v>0</v>
      </c>
      <c r="O174" cm="1">
        <f t="array" ref="O174">SUM(IF((LEFT('2-1 采购订单物料明细表报表导出'!$K:$K,7)=O$1)*('2-1 采购订单物料明细表报表导出'!$D:$D=$A174),'2-1 采购订单物料明细表报表导出'!$H:$H,0))</f>
        <v>0</v>
      </c>
    </row>
    <row r="175" ht="16.5" spans="1:15">
      <c r="A175" s="17" t="s">
        <v>3600</v>
      </c>
      <c r="B175" s="32" t="s">
        <v>2120</v>
      </c>
      <c r="C175" s="33" t="s">
        <v>2121</v>
      </c>
      <c r="D175" cm="1">
        <f t="array" ref="D175">SUM(IF((LEFT('2-1 采购订单物料明细表报表导出'!$K:$K,7)=D$1)*('2-1 采购订单物料明细表报表导出'!$D:$D=$A175),'2-1 采购订单物料明细表报表导出'!$H:$H,0))</f>
        <v>0</v>
      </c>
      <c r="E175" cm="1">
        <f t="array" ref="E175">SUM(IF((LEFT('2-1 采购订单物料明细表报表导出'!$K:$K,7)=E$1)*('2-1 采购订单物料明细表报表导出'!$D:$D=$A175),'2-1 采购订单物料明细表报表导出'!$H:$H,0))</f>
        <v>0</v>
      </c>
      <c r="F175" cm="1">
        <f t="array" ref="F175">SUM(IF((LEFT('2-1 采购订单物料明细表报表导出'!$K:$K,7)=F$1)*('2-1 采购订单物料明细表报表导出'!$D:$D=$A175),'2-1 采购订单物料明细表报表导出'!$H:$H,0))</f>
        <v>0</v>
      </c>
      <c r="G175" cm="1">
        <f t="array" ref="G175">SUM(IF((LEFT('2-1 采购订单物料明细表报表导出'!$K:$K,7)=G$1)*('2-1 采购订单物料明细表报表导出'!$D:$D=$A175),'2-1 采购订单物料明细表报表导出'!$H:$H,0))</f>
        <v>0</v>
      </c>
      <c r="H175" cm="1">
        <f t="array" ref="H175">SUM(IF((LEFT('2-1 采购订单物料明细表报表导出'!$K:$K,7)=H$1)*('2-1 采购订单物料明细表报表导出'!$D:$D=$A175),'2-1 采购订单物料明细表报表导出'!$H:$H,0))</f>
        <v>0</v>
      </c>
      <c r="I175" cm="1">
        <f t="array" ref="I175">SUM(IF((LEFT('2-1 采购订单物料明细表报表导出'!$K:$K,7)=I$1)*('2-1 采购订单物料明细表报表导出'!$D:$D=$A175),'2-1 采购订单物料明细表报表导出'!$H:$H,0))</f>
        <v>0</v>
      </c>
      <c r="J175" cm="1">
        <f t="array" ref="J175">SUM(IF((LEFT('2-1 采购订单物料明细表报表导出'!$K:$K,7)=J$1)*('2-1 采购订单物料明细表报表导出'!$D:$D=$A175),'2-1 采购订单物料明细表报表导出'!$H:$H,0))</f>
        <v>0</v>
      </c>
      <c r="K175" cm="1">
        <f t="array" ref="K175">SUM(IF((LEFT('2-1 采购订单物料明细表报表导出'!$K:$K,7)=K$1)*('2-1 采购订单物料明细表报表导出'!$D:$D=$A175),'2-1 采购订单物料明细表报表导出'!$H:$H,0))</f>
        <v>0</v>
      </c>
      <c r="L175" cm="1">
        <f t="array" ref="L175">SUM(IF((LEFT('2-1 采购订单物料明细表报表导出'!$K:$K,7)=L$1)*('2-1 采购订单物料明细表报表导出'!$D:$D=$A175),'2-1 采购订单物料明细表报表导出'!$H:$H,0))</f>
        <v>0</v>
      </c>
      <c r="M175" cm="1">
        <f t="array" ref="M175">SUM(IF((LEFT('2-1 采购订单物料明细表报表导出'!$K:$K,7)=M$1)*('2-1 采购订单物料明细表报表导出'!$D:$D=$A175),'2-1 采购订单物料明细表报表导出'!$H:$H,0))</f>
        <v>0</v>
      </c>
      <c r="N175" cm="1">
        <f t="array" ref="N175">SUM(IF((LEFT('2-1 采购订单物料明细表报表导出'!$K:$K,7)=N$1)*('2-1 采购订单物料明细表报表导出'!$D:$D=$A175),'2-1 采购订单物料明细表报表导出'!$H:$H,0))</f>
        <v>0</v>
      </c>
      <c r="O175" cm="1">
        <f t="array" ref="O175">SUM(IF((LEFT('2-1 采购订单物料明细表报表导出'!$K:$K,7)=O$1)*('2-1 采购订单物料明细表报表导出'!$D:$D=$A175),'2-1 采购订单物料明细表报表导出'!$H:$H,0))</f>
        <v>0</v>
      </c>
    </row>
    <row r="176" ht="16.5" spans="1:15">
      <c r="A176" s="17" t="s">
        <v>2917</v>
      </c>
      <c r="B176" s="32" t="s">
        <v>2120</v>
      </c>
      <c r="C176" s="33" t="s">
        <v>2121</v>
      </c>
      <c r="D176" cm="1">
        <f t="array" ref="D176">SUM(IF((LEFT('2-1 采购订单物料明细表报表导出'!$K:$K,7)=D$1)*('2-1 采购订单物料明细表报表导出'!$D:$D=$A176),'2-1 采购订单物料明细表报表导出'!$H:$H,0))</f>
        <v>0</v>
      </c>
      <c r="E176" cm="1">
        <f t="array" ref="E176">SUM(IF((LEFT('2-1 采购订单物料明细表报表导出'!$K:$K,7)=E$1)*('2-1 采购订单物料明细表报表导出'!$D:$D=$A176),'2-1 采购订单物料明细表报表导出'!$H:$H,0))</f>
        <v>0</v>
      </c>
      <c r="F176" cm="1">
        <f t="array" ref="F176">SUM(IF((LEFT('2-1 采购订单物料明细表报表导出'!$K:$K,7)=F$1)*('2-1 采购订单物料明细表报表导出'!$D:$D=$A176),'2-1 采购订单物料明细表报表导出'!$H:$H,0))</f>
        <v>0</v>
      </c>
      <c r="G176" cm="1">
        <f t="array" ref="G176">SUM(IF((LEFT('2-1 采购订单物料明细表报表导出'!$K:$K,7)=G$1)*('2-1 采购订单物料明细表报表导出'!$D:$D=$A176),'2-1 采购订单物料明细表报表导出'!$H:$H,0))</f>
        <v>0</v>
      </c>
      <c r="H176" cm="1">
        <f t="array" ref="H176">SUM(IF((LEFT('2-1 采购订单物料明细表报表导出'!$K:$K,7)=H$1)*('2-1 采购订单物料明细表报表导出'!$D:$D=$A176),'2-1 采购订单物料明细表报表导出'!$H:$H,0))</f>
        <v>12.35</v>
      </c>
      <c r="I176" cm="1">
        <f t="array" ref="I176">SUM(IF((LEFT('2-1 采购订单物料明细表报表导出'!$K:$K,7)=I$1)*('2-1 采购订单物料明细表报表导出'!$D:$D=$A176),'2-1 采购订单物料明细表报表导出'!$H:$H,0))</f>
        <v>0</v>
      </c>
      <c r="J176" cm="1">
        <f t="array" ref="J176">SUM(IF((LEFT('2-1 采购订单物料明细表报表导出'!$K:$K,7)=J$1)*('2-1 采购订单物料明细表报表导出'!$D:$D=$A176),'2-1 采购订单物料明细表报表导出'!$H:$H,0))</f>
        <v>0</v>
      </c>
      <c r="K176" cm="1">
        <f t="array" ref="K176">SUM(IF((LEFT('2-1 采购订单物料明细表报表导出'!$K:$K,7)=K$1)*('2-1 采购订单物料明细表报表导出'!$D:$D=$A176),'2-1 采购订单物料明细表报表导出'!$H:$H,0))</f>
        <v>0</v>
      </c>
      <c r="L176" cm="1">
        <f t="array" ref="L176">SUM(IF((LEFT('2-1 采购订单物料明细表报表导出'!$K:$K,7)=L$1)*('2-1 采购订单物料明细表报表导出'!$D:$D=$A176),'2-1 采购订单物料明细表报表导出'!$H:$H,0))</f>
        <v>0</v>
      </c>
      <c r="M176" cm="1">
        <f t="array" ref="M176">SUM(IF((LEFT('2-1 采购订单物料明细表报表导出'!$K:$K,7)=M$1)*('2-1 采购订单物料明细表报表导出'!$D:$D=$A176),'2-1 采购订单物料明细表报表导出'!$H:$H,0))</f>
        <v>0</v>
      </c>
      <c r="N176" cm="1">
        <f t="array" ref="N176">SUM(IF((LEFT('2-1 采购订单物料明细表报表导出'!$K:$K,7)=N$1)*('2-1 采购订单物料明细表报表导出'!$D:$D=$A176),'2-1 采购订单物料明细表报表导出'!$H:$H,0))</f>
        <v>0</v>
      </c>
      <c r="O176" cm="1">
        <f t="array" ref="O176">SUM(IF((LEFT('2-1 采购订单物料明细表报表导出'!$K:$K,7)=O$1)*('2-1 采购订单物料明细表报表导出'!$D:$D=$A176),'2-1 采购订单物料明细表报表导出'!$H:$H,0))</f>
        <v>0</v>
      </c>
    </row>
    <row r="177" ht="16.5" spans="1:15">
      <c r="A177" s="17" t="s">
        <v>3601</v>
      </c>
      <c r="B177" s="32" t="s">
        <v>2120</v>
      </c>
      <c r="C177" s="33" t="s">
        <v>2121</v>
      </c>
      <c r="D177" cm="1">
        <f t="array" ref="D177">SUM(IF((LEFT('2-1 采购订单物料明细表报表导出'!$K:$K,7)=D$1)*('2-1 采购订单物料明细表报表导出'!$D:$D=$A177),'2-1 采购订单物料明细表报表导出'!$H:$H,0))</f>
        <v>0</v>
      </c>
      <c r="E177" cm="1">
        <f t="array" ref="E177">SUM(IF((LEFT('2-1 采购订单物料明细表报表导出'!$K:$K,7)=E$1)*('2-1 采购订单物料明细表报表导出'!$D:$D=$A177),'2-1 采购订单物料明细表报表导出'!$H:$H,0))</f>
        <v>0</v>
      </c>
      <c r="F177" cm="1">
        <f t="array" ref="F177">SUM(IF((LEFT('2-1 采购订单物料明细表报表导出'!$K:$K,7)=F$1)*('2-1 采购订单物料明细表报表导出'!$D:$D=$A177),'2-1 采购订单物料明细表报表导出'!$H:$H,0))</f>
        <v>0</v>
      </c>
      <c r="G177" cm="1">
        <f t="array" ref="G177">SUM(IF((LEFT('2-1 采购订单物料明细表报表导出'!$K:$K,7)=G$1)*('2-1 采购订单物料明细表报表导出'!$D:$D=$A177),'2-1 采购订单物料明细表报表导出'!$H:$H,0))</f>
        <v>0</v>
      </c>
      <c r="H177" cm="1">
        <f t="array" ref="H177">SUM(IF((LEFT('2-1 采购订单物料明细表报表导出'!$K:$K,7)=H$1)*('2-1 采购订单物料明细表报表导出'!$D:$D=$A177),'2-1 采购订单物料明细表报表导出'!$H:$H,0))</f>
        <v>0</v>
      </c>
      <c r="I177" cm="1">
        <f t="array" ref="I177">SUM(IF((LEFT('2-1 采购订单物料明细表报表导出'!$K:$K,7)=I$1)*('2-1 采购订单物料明细表报表导出'!$D:$D=$A177),'2-1 采购订单物料明细表报表导出'!$H:$H,0))</f>
        <v>0</v>
      </c>
      <c r="J177" cm="1">
        <f t="array" ref="J177">SUM(IF((LEFT('2-1 采购订单物料明细表报表导出'!$K:$K,7)=J$1)*('2-1 采购订单物料明细表报表导出'!$D:$D=$A177),'2-1 采购订单物料明细表报表导出'!$H:$H,0))</f>
        <v>0</v>
      </c>
      <c r="K177" cm="1">
        <f t="array" ref="K177">SUM(IF((LEFT('2-1 采购订单物料明细表报表导出'!$K:$K,7)=K$1)*('2-1 采购订单物料明细表报表导出'!$D:$D=$A177),'2-1 采购订单物料明细表报表导出'!$H:$H,0))</f>
        <v>0</v>
      </c>
      <c r="L177" cm="1">
        <f t="array" ref="L177">SUM(IF((LEFT('2-1 采购订单物料明细表报表导出'!$K:$K,7)=L$1)*('2-1 采购订单物料明细表报表导出'!$D:$D=$A177),'2-1 采购订单物料明细表报表导出'!$H:$H,0))</f>
        <v>0</v>
      </c>
      <c r="M177" cm="1">
        <f t="array" ref="M177">SUM(IF((LEFT('2-1 采购订单物料明细表报表导出'!$K:$K,7)=M$1)*('2-1 采购订单物料明细表报表导出'!$D:$D=$A177),'2-1 采购订单物料明细表报表导出'!$H:$H,0))</f>
        <v>0</v>
      </c>
      <c r="N177" cm="1">
        <f t="array" ref="N177">SUM(IF((LEFT('2-1 采购订单物料明细表报表导出'!$K:$K,7)=N$1)*('2-1 采购订单物料明细表报表导出'!$D:$D=$A177),'2-1 采购订单物料明细表报表导出'!$H:$H,0))</f>
        <v>0</v>
      </c>
      <c r="O177" cm="1">
        <f t="array" ref="O177">SUM(IF((LEFT('2-1 采购订单物料明细表报表导出'!$K:$K,7)=O$1)*('2-1 采购订单物料明细表报表导出'!$D:$D=$A177),'2-1 采购订单物料明细表报表导出'!$H:$H,0))</f>
        <v>0</v>
      </c>
    </row>
    <row r="178" ht="16.5" spans="1:15">
      <c r="A178" s="17" t="s">
        <v>3602</v>
      </c>
      <c r="B178" s="32" t="s">
        <v>2120</v>
      </c>
      <c r="C178" s="33" t="s">
        <v>2121</v>
      </c>
      <c r="D178" cm="1">
        <f t="array" ref="D178">SUM(IF((LEFT('2-1 采购订单物料明细表报表导出'!$K:$K,7)=D$1)*('2-1 采购订单物料明细表报表导出'!$D:$D=$A178),'2-1 采购订单物料明细表报表导出'!$H:$H,0))</f>
        <v>0</v>
      </c>
      <c r="E178" cm="1">
        <f t="array" ref="E178">SUM(IF((LEFT('2-1 采购订单物料明细表报表导出'!$K:$K,7)=E$1)*('2-1 采购订单物料明细表报表导出'!$D:$D=$A178),'2-1 采购订单物料明细表报表导出'!$H:$H,0))</f>
        <v>0</v>
      </c>
      <c r="F178" cm="1">
        <f t="array" ref="F178">SUM(IF((LEFT('2-1 采购订单物料明细表报表导出'!$K:$K,7)=F$1)*('2-1 采购订单物料明细表报表导出'!$D:$D=$A178),'2-1 采购订单物料明细表报表导出'!$H:$H,0))</f>
        <v>0</v>
      </c>
      <c r="G178" cm="1">
        <f t="array" ref="G178">SUM(IF((LEFT('2-1 采购订单物料明细表报表导出'!$K:$K,7)=G$1)*('2-1 采购订单物料明细表报表导出'!$D:$D=$A178),'2-1 采购订单物料明细表报表导出'!$H:$H,0))</f>
        <v>0</v>
      </c>
      <c r="H178" cm="1">
        <f t="array" ref="H178">SUM(IF((LEFT('2-1 采购订单物料明细表报表导出'!$K:$K,7)=H$1)*('2-1 采购订单物料明细表报表导出'!$D:$D=$A178),'2-1 采购订单物料明细表报表导出'!$H:$H,0))</f>
        <v>0</v>
      </c>
      <c r="I178" cm="1">
        <f t="array" ref="I178">SUM(IF((LEFT('2-1 采购订单物料明细表报表导出'!$K:$K,7)=I$1)*('2-1 采购订单物料明细表报表导出'!$D:$D=$A178),'2-1 采购订单物料明细表报表导出'!$H:$H,0))</f>
        <v>0</v>
      </c>
      <c r="J178" cm="1">
        <f t="array" ref="J178">SUM(IF((LEFT('2-1 采购订单物料明细表报表导出'!$K:$K,7)=J$1)*('2-1 采购订单物料明细表报表导出'!$D:$D=$A178),'2-1 采购订单物料明细表报表导出'!$H:$H,0))</f>
        <v>0</v>
      </c>
      <c r="K178" cm="1">
        <f t="array" ref="K178">SUM(IF((LEFT('2-1 采购订单物料明细表报表导出'!$K:$K,7)=K$1)*('2-1 采购订单物料明细表报表导出'!$D:$D=$A178),'2-1 采购订单物料明细表报表导出'!$H:$H,0))</f>
        <v>0</v>
      </c>
      <c r="L178" cm="1">
        <f t="array" ref="L178">SUM(IF((LEFT('2-1 采购订单物料明细表报表导出'!$K:$K,7)=L$1)*('2-1 采购订单物料明细表报表导出'!$D:$D=$A178),'2-1 采购订单物料明细表报表导出'!$H:$H,0))</f>
        <v>0</v>
      </c>
      <c r="M178" cm="1">
        <f t="array" ref="M178">SUM(IF((LEFT('2-1 采购订单物料明细表报表导出'!$K:$K,7)=M$1)*('2-1 采购订单物料明细表报表导出'!$D:$D=$A178),'2-1 采购订单物料明细表报表导出'!$H:$H,0))</f>
        <v>0</v>
      </c>
      <c r="N178" cm="1">
        <f t="array" ref="N178">SUM(IF((LEFT('2-1 采购订单物料明细表报表导出'!$K:$K,7)=N$1)*('2-1 采购订单物料明细表报表导出'!$D:$D=$A178),'2-1 采购订单物料明细表报表导出'!$H:$H,0))</f>
        <v>0</v>
      </c>
      <c r="O178" cm="1">
        <f t="array" ref="O178">SUM(IF((LEFT('2-1 采购订单物料明细表报表导出'!$K:$K,7)=O$1)*('2-1 采购订单物料明细表报表导出'!$D:$D=$A178),'2-1 采购订单物料明细表报表导出'!$H:$H,0))</f>
        <v>0</v>
      </c>
    </row>
    <row r="179" ht="16.5" spans="1:15">
      <c r="A179" s="17" t="s">
        <v>3603</v>
      </c>
      <c r="B179" s="32" t="s">
        <v>2120</v>
      </c>
      <c r="C179" s="33" t="s">
        <v>2121</v>
      </c>
      <c r="D179" cm="1">
        <f t="array" ref="D179">SUM(IF((LEFT('2-1 采购订单物料明细表报表导出'!$K:$K,7)=D$1)*('2-1 采购订单物料明细表报表导出'!$D:$D=$A179),'2-1 采购订单物料明细表报表导出'!$H:$H,0))</f>
        <v>0</v>
      </c>
      <c r="E179" cm="1">
        <f t="array" ref="E179">SUM(IF((LEFT('2-1 采购订单物料明细表报表导出'!$K:$K,7)=E$1)*('2-1 采购订单物料明细表报表导出'!$D:$D=$A179),'2-1 采购订单物料明细表报表导出'!$H:$H,0))</f>
        <v>0</v>
      </c>
      <c r="F179" cm="1">
        <f t="array" ref="F179">SUM(IF((LEFT('2-1 采购订单物料明细表报表导出'!$K:$K,7)=F$1)*('2-1 采购订单物料明细表报表导出'!$D:$D=$A179),'2-1 采购订单物料明细表报表导出'!$H:$H,0))</f>
        <v>0</v>
      </c>
      <c r="G179" cm="1">
        <f t="array" ref="G179">SUM(IF((LEFT('2-1 采购订单物料明细表报表导出'!$K:$K,7)=G$1)*('2-1 采购订单物料明细表报表导出'!$D:$D=$A179),'2-1 采购订单物料明细表报表导出'!$H:$H,0))</f>
        <v>0</v>
      </c>
      <c r="H179" cm="1">
        <f t="array" ref="H179">SUM(IF((LEFT('2-1 采购订单物料明细表报表导出'!$K:$K,7)=H$1)*('2-1 采购订单物料明细表报表导出'!$D:$D=$A179),'2-1 采购订单物料明细表报表导出'!$H:$H,0))</f>
        <v>0</v>
      </c>
      <c r="I179" cm="1">
        <f t="array" ref="I179">SUM(IF((LEFT('2-1 采购订单物料明细表报表导出'!$K:$K,7)=I$1)*('2-1 采购订单物料明细表报表导出'!$D:$D=$A179),'2-1 采购订单物料明细表报表导出'!$H:$H,0))</f>
        <v>0</v>
      </c>
      <c r="J179" cm="1">
        <f t="array" ref="J179">SUM(IF((LEFT('2-1 采购订单物料明细表报表导出'!$K:$K,7)=J$1)*('2-1 采购订单物料明细表报表导出'!$D:$D=$A179),'2-1 采购订单物料明细表报表导出'!$H:$H,0))</f>
        <v>0</v>
      </c>
      <c r="K179" cm="1">
        <f t="array" ref="K179">SUM(IF((LEFT('2-1 采购订单物料明细表报表导出'!$K:$K,7)=K$1)*('2-1 采购订单物料明细表报表导出'!$D:$D=$A179),'2-1 采购订单物料明细表报表导出'!$H:$H,0))</f>
        <v>0</v>
      </c>
      <c r="L179" cm="1">
        <f t="array" ref="L179">SUM(IF((LEFT('2-1 采购订单物料明细表报表导出'!$K:$K,7)=L$1)*('2-1 采购订单物料明细表报表导出'!$D:$D=$A179),'2-1 采购订单物料明细表报表导出'!$H:$H,0))</f>
        <v>0</v>
      </c>
      <c r="M179" cm="1">
        <f t="array" ref="M179">SUM(IF((LEFT('2-1 采购订单物料明细表报表导出'!$K:$K,7)=M$1)*('2-1 采购订单物料明细表报表导出'!$D:$D=$A179),'2-1 采购订单物料明细表报表导出'!$H:$H,0))</f>
        <v>0</v>
      </c>
      <c r="N179" cm="1">
        <f t="array" ref="N179">SUM(IF((LEFT('2-1 采购订单物料明细表报表导出'!$K:$K,7)=N$1)*('2-1 采购订单物料明细表报表导出'!$D:$D=$A179),'2-1 采购订单物料明细表报表导出'!$H:$H,0))</f>
        <v>0</v>
      </c>
      <c r="O179" cm="1">
        <f t="array" ref="O179">SUM(IF((LEFT('2-1 采购订单物料明细表报表导出'!$K:$K,7)=O$1)*('2-1 采购订单物料明细表报表导出'!$D:$D=$A179),'2-1 采购订单物料明细表报表导出'!$H:$H,0))</f>
        <v>0</v>
      </c>
    </row>
    <row r="180" ht="16.5" spans="1:15">
      <c r="A180" s="17" t="s">
        <v>3604</v>
      </c>
      <c r="B180" s="32" t="s">
        <v>2120</v>
      </c>
      <c r="C180" s="33" t="s">
        <v>2121</v>
      </c>
      <c r="D180" cm="1">
        <f t="array" ref="D180">SUM(IF((LEFT('2-1 采购订单物料明细表报表导出'!$K:$K,7)=D$1)*('2-1 采购订单物料明细表报表导出'!$D:$D=$A180),'2-1 采购订单物料明细表报表导出'!$H:$H,0))</f>
        <v>0</v>
      </c>
      <c r="E180" cm="1">
        <f t="array" ref="E180">SUM(IF((LEFT('2-1 采购订单物料明细表报表导出'!$K:$K,7)=E$1)*('2-1 采购订单物料明细表报表导出'!$D:$D=$A180),'2-1 采购订单物料明细表报表导出'!$H:$H,0))</f>
        <v>0</v>
      </c>
      <c r="F180" cm="1">
        <f t="array" ref="F180">SUM(IF((LEFT('2-1 采购订单物料明细表报表导出'!$K:$K,7)=F$1)*('2-1 采购订单物料明细表报表导出'!$D:$D=$A180),'2-1 采购订单物料明细表报表导出'!$H:$H,0))</f>
        <v>0</v>
      </c>
      <c r="G180" cm="1">
        <f t="array" ref="G180">SUM(IF((LEFT('2-1 采购订单物料明细表报表导出'!$K:$K,7)=G$1)*('2-1 采购订单物料明细表报表导出'!$D:$D=$A180),'2-1 采购订单物料明细表报表导出'!$H:$H,0))</f>
        <v>0</v>
      </c>
      <c r="H180" cm="1">
        <f t="array" ref="H180">SUM(IF((LEFT('2-1 采购订单物料明细表报表导出'!$K:$K,7)=H$1)*('2-1 采购订单物料明细表报表导出'!$D:$D=$A180),'2-1 采购订单物料明细表报表导出'!$H:$H,0))</f>
        <v>0</v>
      </c>
      <c r="I180" cm="1">
        <f t="array" ref="I180">SUM(IF((LEFT('2-1 采购订单物料明细表报表导出'!$K:$K,7)=I$1)*('2-1 采购订单物料明细表报表导出'!$D:$D=$A180),'2-1 采购订单物料明细表报表导出'!$H:$H,0))</f>
        <v>0</v>
      </c>
      <c r="J180" cm="1">
        <f t="array" ref="J180">SUM(IF((LEFT('2-1 采购订单物料明细表报表导出'!$K:$K,7)=J$1)*('2-1 采购订单物料明细表报表导出'!$D:$D=$A180),'2-1 采购订单物料明细表报表导出'!$H:$H,0))</f>
        <v>0</v>
      </c>
      <c r="K180" cm="1">
        <f t="array" ref="K180">SUM(IF((LEFT('2-1 采购订单物料明细表报表导出'!$K:$K,7)=K$1)*('2-1 采购订单物料明细表报表导出'!$D:$D=$A180),'2-1 采购订单物料明细表报表导出'!$H:$H,0))</f>
        <v>0</v>
      </c>
      <c r="L180" cm="1">
        <f t="array" ref="L180">SUM(IF((LEFT('2-1 采购订单物料明细表报表导出'!$K:$K,7)=L$1)*('2-1 采购订单物料明细表报表导出'!$D:$D=$A180),'2-1 采购订单物料明细表报表导出'!$H:$H,0))</f>
        <v>0</v>
      </c>
      <c r="M180" cm="1">
        <f t="array" ref="M180">SUM(IF((LEFT('2-1 采购订单物料明细表报表导出'!$K:$K,7)=M$1)*('2-1 采购订单物料明细表报表导出'!$D:$D=$A180),'2-1 采购订单物料明细表报表导出'!$H:$H,0))</f>
        <v>0</v>
      </c>
      <c r="N180" cm="1">
        <f t="array" ref="N180">SUM(IF((LEFT('2-1 采购订单物料明细表报表导出'!$K:$K,7)=N$1)*('2-1 采购订单物料明细表报表导出'!$D:$D=$A180),'2-1 采购订单物料明细表报表导出'!$H:$H,0))</f>
        <v>0</v>
      </c>
      <c r="O180" cm="1">
        <f t="array" ref="O180">SUM(IF((LEFT('2-1 采购订单物料明细表报表导出'!$K:$K,7)=O$1)*('2-1 采购订单物料明细表报表导出'!$D:$D=$A180),'2-1 采购订单物料明细表报表导出'!$H:$H,0))</f>
        <v>0</v>
      </c>
    </row>
    <row r="181" ht="16.5" spans="1:15">
      <c r="A181" s="17" t="s">
        <v>3605</v>
      </c>
      <c r="B181" s="32" t="s">
        <v>2120</v>
      </c>
      <c r="C181" s="33" t="s">
        <v>2121</v>
      </c>
      <c r="D181" cm="1">
        <f t="array" ref="D181">SUM(IF((LEFT('2-1 采购订单物料明细表报表导出'!$K:$K,7)=D$1)*('2-1 采购订单物料明细表报表导出'!$D:$D=$A181),'2-1 采购订单物料明细表报表导出'!$H:$H,0))</f>
        <v>0</v>
      </c>
      <c r="E181" cm="1">
        <f t="array" ref="E181">SUM(IF((LEFT('2-1 采购订单物料明细表报表导出'!$K:$K,7)=E$1)*('2-1 采购订单物料明细表报表导出'!$D:$D=$A181),'2-1 采购订单物料明细表报表导出'!$H:$H,0))</f>
        <v>0</v>
      </c>
      <c r="F181" cm="1">
        <f t="array" ref="F181">SUM(IF((LEFT('2-1 采购订单物料明细表报表导出'!$K:$K,7)=F$1)*('2-1 采购订单物料明细表报表导出'!$D:$D=$A181),'2-1 采购订单物料明细表报表导出'!$H:$H,0))</f>
        <v>0</v>
      </c>
      <c r="G181" cm="1">
        <f t="array" ref="G181">SUM(IF((LEFT('2-1 采购订单物料明细表报表导出'!$K:$K,7)=G$1)*('2-1 采购订单物料明细表报表导出'!$D:$D=$A181),'2-1 采购订单物料明细表报表导出'!$H:$H,0))</f>
        <v>0</v>
      </c>
      <c r="H181" cm="1">
        <f t="array" ref="H181">SUM(IF((LEFT('2-1 采购订单物料明细表报表导出'!$K:$K,7)=H$1)*('2-1 采购订单物料明细表报表导出'!$D:$D=$A181),'2-1 采购订单物料明细表报表导出'!$H:$H,0))</f>
        <v>0</v>
      </c>
      <c r="I181" cm="1">
        <f t="array" ref="I181">SUM(IF((LEFT('2-1 采购订单物料明细表报表导出'!$K:$K,7)=I$1)*('2-1 采购订单物料明细表报表导出'!$D:$D=$A181),'2-1 采购订单物料明细表报表导出'!$H:$H,0))</f>
        <v>0</v>
      </c>
      <c r="J181" cm="1">
        <f t="array" ref="J181">SUM(IF((LEFT('2-1 采购订单物料明细表报表导出'!$K:$K,7)=J$1)*('2-1 采购订单物料明细表报表导出'!$D:$D=$A181),'2-1 采购订单物料明细表报表导出'!$H:$H,0))</f>
        <v>0</v>
      </c>
      <c r="K181" cm="1">
        <f t="array" ref="K181">SUM(IF((LEFT('2-1 采购订单物料明细表报表导出'!$K:$K,7)=K$1)*('2-1 采购订单物料明细表报表导出'!$D:$D=$A181),'2-1 采购订单物料明细表报表导出'!$H:$H,0))</f>
        <v>0</v>
      </c>
      <c r="L181" cm="1">
        <f t="array" ref="L181">SUM(IF((LEFT('2-1 采购订单物料明细表报表导出'!$K:$K,7)=L$1)*('2-1 采购订单物料明细表报表导出'!$D:$D=$A181),'2-1 采购订单物料明细表报表导出'!$H:$H,0))</f>
        <v>0</v>
      </c>
      <c r="M181" cm="1">
        <f t="array" ref="M181">SUM(IF((LEFT('2-1 采购订单物料明细表报表导出'!$K:$K,7)=M$1)*('2-1 采购订单物料明细表报表导出'!$D:$D=$A181),'2-1 采购订单物料明细表报表导出'!$H:$H,0))</f>
        <v>0</v>
      </c>
      <c r="N181" cm="1">
        <f t="array" ref="N181">SUM(IF((LEFT('2-1 采购订单物料明细表报表导出'!$K:$K,7)=N$1)*('2-1 采购订单物料明细表报表导出'!$D:$D=$A181),'2-1 采购订单物料明细表报表导出'!$H:$H,0))</f>
        <v>0</v>
      </c>
      <c r="O181" cm="1">
        <f t="array" ref="O181">SUM(IF((LEFT('2-1 采购订单物料明细表报表导出'!$K:$K,7)=O$1)*('2-1 采购订单物料明细表报表导出'!$D:$D=$A181),'2-1 采购订单物料明细表报表导出'!$H:$H,0))</f>
        <v>0</v>
      </c>
    </row>
    <row r="182" ht="16.5" spans="1:15">
      <c r="A182" s="17" t="s">
        <v>3606</v>
      </c>
      <c r="B182" s="32" t="s">
        <v>2120</v>
      </c>
      <c r="C182" s="33" t="s">
        <v>2121</v>
      </c>
      <c r="D182" cm="1">
        <f t="array" ref="D182">SUM(IF((LEFT('2-1 采购订单物料明细表报表导出'!$K:$K,7)=D$1)*('2-1 采购订单物料明细表报表导出'!$D:$D=$A182),'2-1 采购订单物料明细表报表导出'!$H:$H,0))</f>
        <v>0</v>
      </c>
      <c r="E182" cm="1">
        <f t="array" ref="E182">SUM(IF((LEFT('2-1 采购订单物料明细表报表导出'!$K:$K,7)=E$1)*('2-1 采购订单物料明细表报表导出'!$D:$D=$A182),'2-1 采购订单物料明细表报表导出'!$H:$H,0))</f>
        <v>0</v>
      </c>
      <c r="F182" cm="1">
        <f t="array" ref="F182">SUM(IF((LEFT('2-1 采购订单物料明细表报表导出'!$K:$K,7)=F$1)*('2-1 采购订单物料明细表报表导出'!$D:$D=$A182),'2-1 采购订单物料明细表报表导出'!$H:$H,0))</f>
        <v>0</v>
      </c>
      <c r="G182" cm="1">
        <f t="array" ref="G182">SUM(IF((LEFT('2-1 采购订单物料明细表报表导出'!$K:$K,7)=G$1)*('2-1 采购订单物料明细表报表导出'!$D:$D=$A182),'2-1 采购订单物料明细表报表导出'!$H:$H,0))</f>
        <v>0</v>
      </c>
      <c r="H182" cm="1">
        <f t="array" ref="H182">SUM(IF((LEFT('2-1 采购订单物料明细表报表导出'!$K:$K,7)=H$1)*('2-1 采购订单物料明细表报表导出'!$D:$D=$A182),'2-1 采购订单物料明细表报表导出'!$H:$H,0))</f>
        <v>0</v>
      </c>
      <c r="I182" cm="1">
        <f t="array" ref="I182">SUM(IF((LEFT('2-1 采购订单物料明细表报表导出'!$K:$K,7)=I$1)*('2-1 采购订单物料明细表报表导出'!$D:$D=$A182),'2-1 采购订单物料明细表报表导出'!$H:$H,0))</f>
        <v>0</v>
      </c>
      <c r="J182" cm="1">
        <f t="array" ref="J182">SUM(IF((LEFT('2-1 采购订单物料明细表报表导出'!$K:$K,7)=J$1)*('2-1 采购订单物料明细表报表导出'!$D:$D=$A182),'2-1 采购订单物料明细表报表导出'!$H:$H,0))</f>
        <v>0</v>
      </c>
      <c r="K182" cm="1">
        <f t="array" ref="K182">SUM(IF((LEFT('2-1 采购订单物料明细表报表导出'!$K:$K,7)=K$1)*('2-1 采购订单物料明细表报表导出'!$D:$D=$A182),'2-1 采购订单物料明细表报表导出'!$H:$H,0))</f>
        <v>0</v>
      </c>
      <c r="L182" cm="1">
        <f t="array" ref="L182">SUM(IF((LEFT('2-1 采购订单物料明细表报表导出'!$K:$K,7)=L$1)*('2-1 采购订单物料明细表报表导出'!$D:$D=$A182),'2-1 采购订单物料明细表报表导出'!$H:$H,0))</f>
        <v>0</v>
      </c>
      <c r="M182" cm="1">
        <f t="array" ref="M182">SUM(IF((LEFT('2-1 采购订单物料明细表报表导出'!$K:$K,7)=M$1)*('2-1 采购订单物料明细表报表导出'!$D:$D=$A182),'2-1 采购订单物料明细表报表导出'!$H:$H,0))</f>
        <v>0</v>
      </c>
      <c r="N182" cm="1">
        <f t="array" ref="N182">SUM(IF((LEFT('2-1 采购订单物料明细表报表导出'!$K:$K,7)=N$1)*('2-1 采购订单物料明细表报表导出'!$D:$D=$A182),'2-1 采购订单物料明细表报表导出'!$H:$H,0))</f>
        <v>0</v>
      </c>
      <c r="O182" cm="1">
        <f t="array" ref="O182">SUM(IF((LEFT('2-1 采购订单物料明细表报表导出'!$K:$K,7)=O$1)*('2-1 采购订单物料明细表报表导出'!$D:$D=$A182),'2-1 采购订单物料明细表报表导出'!$H:$H,0))</f>
        <v>0</v>
      </c>
    </row>
    <row r="183" ht="16.5" spans="1:15">
      <c r="A183" s="17" t="s">
        <v>3607</v>
      </c>
      <c r="B183" s="32" t="s">
        <v>2120</v>
      </c>
      <c r="C183" s="33" t="s">
        <v>2121</v>
      </c>
      <c r="D183" cm="1">
        <f t="array" ref="D183">SUM(IF((LEFT('2-1 采购订单物料明细表报表导出'!$K:$K,7)=D$1)*('2-1 采购订单物料明细表报表导出'!$D:$D=$A183),'2-1 采购订单物料明细表报表导出'!$H:$H,0))</f>
        <v>0</v>
      </c>
      <c r="E183" cm="1">
        <f t="array" ref="E183">SUM(IF((LEFT('2-1 采购订单物料明细表报表导出'!$K:$K,7)=E$1)*('2-1 采购订单物料明细表报表导出'!$D:$D=$A183),'2-1 采购订单物料明细表报表导出'!$H:$H,0))</f>
        <v>0</v>
      </c>
      <c r="F183" cm="1">
        <f t="array" ref="F183">SUM(IF((LEFT('2-1 采购订单物料明细表报表导出'!$K:$K,7)=F$1)*('2-1 采购订单物料明细表报表导出'!$D:$D=$A183),'2-1 采购订单物料明细表报表导出'!$H:$H,0))</f>
        <v>0</v>
      </c>
      <c r="G183" cm="1">
        <f t="array" ref="G183">SUM(IF((LEFT('2-1 采购订单物料明细表报表导出'!$K:$K,7)=G$1)*('2-1 采购订单物料明细表报表导出'!$D:$D=$A183),'2-1 采购订单物料明细表报表导出'!$H:$H,0))</f>
        <v>0</v>
      </c>
      <c r="H183" cm="1">
        <f t="array" ref="H183">SUM(IF((LEFT('2-1 采购订单物料明细表报表导出'!$K:$K,7)=H$1)*('2-1 采购订单物料明细表报表导出'!$D:$D=$A183),'2-1 采购订单物料明细表报表导出'!$H:$H,0))</f>
        <v>0</v>
      </c>
      <c r="I183" cm="1">
        <f t="array" ref="I183">SUM(IF((LEFT('2-1 采购订单物料明细表报表导出'!$K:$K,7)=I$1)*('2-1 采购订单物料明细表报表导出'!$D:$D=$A183),'2-1 采购订单物料明细表报表导出'!$H:$H,0))</f>
        <v>0</v>
      </c>
      <c r="J183" cm="1">
        <f t="array" ref="J183">SUM(IF((LEFT('2-1 采购订单物料明细表报表导出'!$K:$K,7)=J$1)*('2-1 采购订单物料明细表报表导出'!$D:$D=$A183),'2-1 采购订单物料明细表报表导出'!$H:$H,0))</f>
        <v>0</v>
      </c>
      <c r="K183" cm="1">
        <f t="array" ref="K183">SUM(IF((LEFT('2-1 采购订单物料明细表报表导出'!$K:$K,7)=K$1)*('2-1 采购订单物料明细表报表导出'!$D:$D=$A183),'2-1 采购订单物料明细表报表导出'!$H:$H,0))</f>
        <v>0</v>
      </c>
      <c r="L183" cm="1">
        <f t="array" ref="L183">SUM(IF((LEFT('2-1 采购订单物料明细表报表导出'!$K:$K,7)=L$1)*('2-1 采购订单物料明细表报表导出'!$D:$D=$A183),'2-1 采购订单物料明细表报表导出'!$H:$H,0))</f>
        <v>0</v>
      </c>
      <c r="M183" cm="1">
        <f t="array" ref="M183">SUM(IF((LEFT('2-1 采购订单物料明细表报表导出'!$K:$K,7)=M$1)*('2-1 采购订单物料明细表报表导出'!$D:$D=$A183),'2-1 采购订单物料明细表报表导出'!$H:$H,0))</f>
        <v>0</v>
      </c>
      <c r="N183" cm="1">
        <f t="array" ref="N183">SUM(IF((LEFT('2-1 采购订单物料明细表报表导出'!$K:$K,7)=N$1)*('2-1 采购订单物料明细表报表导出'!$D:$D=$A183),'2-1 采购订单物料明细表报表导出'!$H:$H,0))</f>
        <v>0</v>
      </c>
      <c r="O183" cm="1">
        <f t="array" ref="O183">SUM(IF((LEFT('2-1 采购订单物料明细表报表导出'!$K:$K,7)=O$1)*('2-1 采购订单物料明细表报表导出'!$D:$D=$A183),'2-1 采购订单物料明细表报表导出'!$H:$H,0))</f>
        <v>0</v>
      </c>
    </row>
    <row r="184" ht="16.5" spans="1:15">
      <c r="A184" s="17" t="s">
        <v>3608</v>
      </c>
      <c r="B184" s="32" t="s">
        <v>2120</v>
      </c>
      <c r="C184" s="33" t="s">
        <v>2121</v>
      </c>
      <c r="D184" cm="1">
        <f t="array" ref="D184">SUM(IF((LEFT('2-1 采购订单物料明细表报表导出'!$K:$K,7)=D$1)*('2-1 采购订单物料明细表报表导出'!$D:$D=$A184),'2-1 采购订单物料明细表报表导出'!$H:$H,0))</f>
        <v>0</v>
      </c>
      <c r="E184" cm="1">
        <f t="array" ref="E184">SUM(IF((LEFT('2-1 采购订单物料明细表报表导出'!$K:$K,7)=E$1)*('2-1 采购订单物料明细表报表导出'!$D:$D=$A184),'2-1 采购订单物料明细表报表导出'!$H:$H,0))</f>
        <v>0</v>
      </c>
      <c r="F184" cm="1">
        <f t="array" ref="F184">SUM(IF((LEFT('2-1 采购订单物料明细表报表导出'!$K:$K,7)=F$1)*('2-1 采购订单物料明细表报表导出'!$D:$D=$A184),'2-1 采购订单物料明细表报表导出'!$H:$H,0))</f>
        <v>0</v>
      </c>
      <c r="G184" cm="1">
        <f t="array" ref="G184">SUM(IF((LEFT('2-1 采购订单物料明细表报表导出'!$K:$K,7)=G$1)*('2-1 采购订单物料明细表报表导出'!$D:$D=$A184),'2-1 采购订单物料明细表报表导出'!$H:$H,0))</f>
        <v>0</v>
      </c>
      <c r="H184" cm="1">
        <f t="array" ref="H184">SUM(IF((LEFT('2-1 采购订单物料明细表报表导出'!$K:$K,7)=H$1)*('2-1 采购订单物料明细表报表导出'!$D:$D=$A184),'2-1 采购订单物料明细表报表导出'!$H:$H,0))</f>
        <v>0</v>
      </c>
      <c r="I184" cm="1">
        <f t="array" ref="I184">SUM(IF((LEFT('2-1 采购订单物料明细表报表导出'!$K:$K,7)=I$1)*('2-1 采购订单物料明细表报表导出'!$D:$D=$A184),'2-1 采购订单物料明细表报表导出'!$H:$H,0))</f>
        <v>0</v>
      </c>
      <c r="J184" cm="1">
        <f t="array" ref="J184">SUM(IF((LEFT('2-1 采购订单物料明细表报表导出'!$K:$K,7)=J$1)*('2-1 采购订单物料明细表报表导出'!$D:$D=$A184),'2-1 采购订单物料明细表报表导出'!$H:$H,0))</f>
        <v>0</v>
      </c>
      <c r="K184" cm="1">
        <f t="array" ref="K184">SUM(IF((LEFT('2-1 采购订单物料明细表报表导出'!$K:$K,7)=K$1)*('2-1 采购订单物料明细表报表导出'!$D:$D=$A184),'2-1 采购订单物料明细表报表导出'!$H:$H,0))</f>
        <v>0</v>
      </c>
      <c r="L184" cm="1">
        <f t="array" ref="L184">SUM(IF((LEFT('2-1 采购订单物料明细表报表导出'!$K:$K,7)=L$1)*('2-1 采购订单物料明细表报表导出'!$D:$D=$A184),'2-1 采购订单物料明细表报表导出'!$H:$H,0))</f>
        <v>0</v>
      </c>
      <c r="M184" cm="1">
        <f t="array" ref="M184">SUM(IF((LEFT('2-1 采购订单物料明细表报表导出'!$K:$K,7)=M$1)*('2-1 采购订单物料明细表报表导出'!$D:$D=$A184),'2-1 采购订单物料明细表报表导出'!$H:$H,0))</f>
        <v>0</v>
      </c>
      <c r="N184" cm="1">
        <f t="array" ref="N184">SUM(IF((LEFT('2-1 采购订单物料明细表报表导出'!$K:$K,7)=N$1)*('2-1 采购订单物料明细表报表导出'!$D:$D=$A184),'2-1 采购订单物料明细表报表导出'!$H:$H,0))</f>
        <v>0</v>
      </c>
      <c r="O184" cm="1">
        <f t="array" ref="O184">SUM(IF((LEFT('2-1 采购订单物料明细表报表导出'!$K:$K,7)=O$1)*('2-1 采购订单物料明细表报表导出'!$D:$D=$A184),'2-1 采购订单物料明细表报表导出'!$H:$H,0))</f>
        <v>0</v>
      </c>
    </row>
    <row r="185" ht="16.5" spans="1:15">
      <c r="A185" s="17" t="s">
        <v>3609</v>
      </c>
      <c r="B185" s="32" t="s">
        <v>2120</v>
      </c>
      <c r="C185" s="33" t="s">
        <v>2121</v>
      </c>
      <c r="D185" cm="1">
        <f t="array" ref="D185">SUM(IF((LEFT('2-1 采购订单物料明细表报表导出'!$K:$K,7)=D$1)*('2-1 采购订单物料明细表报表导出'!$D:$D=$A185),'2-1 采购订单物料明细表报表导出'!$H:$H,0))</f>
        <v>0</v>
      </c>
      <c r="E185" cm="1">
        <f t="array" ref="E185">SUM(IF((LEFT('2-1 采购订单物料明细表报表导出'!$K:$K,7)=E$1)*('2-1 采购订单物料明细表报表导出'!$D:$D=$A185),'2-1 采购订单物料明细表报表导出'!$H:$H,0))</f>
        <v>0</v>
      </c>
      <c r="F185" cm="1">
        <f t="array" ref="F185">SUM(IF((LEFT('2-1 采购订单物料明细表报表导出'!$K:$K,7)=F$1)*('2-1 采购订单物料明细表报表导出'!$D:$D=$A185),'2-1 采购订单物料明细表报表导出'!$H:$H,0))</f>
        <v>0</v>
      </c>
      <c r="G185" cm="1">
        <f t="array" ref="G185">SUM(IF((LEFT('2-1 采购订单物料明细表报表导出'!$K:$K,7)=G$1)*('2-1 采购订单物料明细表报表导出'!$D:$D=$A185),'2-1 采购订单物料明细表报表导出'!$H:$H,0))</f>
        <v>0</v>
      </c>
      <c r="H185" cm="1">
        <f t="array" ref="H185">SUM(IF((LEFT('2-1 采购订单物料明细表报表导出'!$K:$K,7)=H$1)*('2-1 采购订单物料明细表报表导出'!$D:$D=$A185),'2-1 采购订单物料明细表报表导出'!$H:$H,0))</f>
        <v>0</v>
      </c>
      <c r="I185" cm="1">
        <f t="array" ref="I185">SUM(IF((LEFT('2-1 采购订单物料明细表报表导出'!$K:$K,7)=I$1)*('2-1 采购订单物料明细表报表导出'!$D:$D=$A185),'2-1 采购订单物料明细表报表导出'!$H:$H,0))</f>
        <v>0</v>
      </c>
      <c r="J185" cm="1">
        <f t="array" ref="J185">SUM(IF((LEFT('2-1 采购订单物料明细表报表导出'!$K:$K,7)=J$1)*('2-1 采购订单物料明细表报表导出'!$D:$D=$A185),'2-1 采购订单物料明细表报表导出'!$H:$H,0))</f>
        <v>0</v>
      </c>
      <c r="K185" cm="1">
        <f t="array" ref="K185">SUM(IF((LEFT('2-1 采购订单物料明细表报表导出'!$K:$K,7)=K$1)*('2-1 采购订单物料明细表报表导出'!$D:$D=$A185),'2-1 采购订单物料明细表报表导出'!$H:$H,0))</f>
        <v>0</v>
      </c>
      <c r="L185" cm="1">
        <f t="array" ref="L185">SUM(IF((LEFT('2-1 采购订单物料明细表报表导出'!$K:$K,7)=L$1)*('2-1 采购订单物料明细表报表导出'!$D:$D=$A185),'2-1 采购订单物料明细表报表导出'!$H:$H,0))</f>
        <v>0</v>
      </c>
      <c r="M185" cm="1">
        <f t="array" ref="M185">SUM(IF((LEFT('2-1 采购订单物料明细表报表导出'!$K:$K,7)=M$1)*('2-1 采购订单物料明细表报表导出'!$D:$D=$A185),'2-1 采购订单物料明细表报表导出'!$H:$H,0))</f>
        <v>0</v>
      </c>
      <c r="N185" cm="1">
        <f t="array" ref="N185">SUM(IF((LEFT('2-1 采购订单物料明细表报表导出'!$K:$K,7)=N$1)*('2-1 采购订单物料明细表报表导出'!$D:$D=$A185),'2-1 采购订单物料明细表报表导出'!$H:$H,0))</f>
        <v>0</v>
      </c>
      <c r="O185" cm="1">
        <f t="array" ref="O185">SUM(IF((LEFT('2-1 采购订单物料明细表报表导出'!$K:$K,7)=O$1)*('2-1 采购订单物料明细表报表导出'!$D:$D=$A185),'2-1 采购订单物料明细表报表导出'!$H:$H,0))</f>
        <v>0</v>
      </c>
    </row>
    <row r="186" ht="16.5" spans="1:15">
      <c r="A186" s="17" t="s">
        <v>3610</v>
      </c>
      <c r="B186" s="32" t="s">
        <v>2120</v>
      </c>
      <c r="C186" s="33" t="s">
        <v>2121</v>
      </c>
      <c r="D186" cm="1">
        <f t="array" ref="D186">SUM(IF((LEFT('2-1 采购订单物料明细表报表导出'!$K:$K,7)=D$1)*('2-1 采购订单物料明细表报表导出'!$D:$D=$A186),'2-1 采购订单物料明细表报表导出'!$H:$H,0))</f>
        <v>0</v>
      </c>
      <c r="E186" cm="1">
        <f t="array" ref="E186">SUM(IF((LEFT('2-1 采购订单物料明细表报表导出'!$K:$K,7)=E$1)*('2-1 采购订单物料明细表报表导出'!$D:$D=$A186),'2-1 采购订单物料明细表报表导出'!$H:$H,0))</f>
        <v>0</v>
      </c>
      <c r="F186" cm="1">
        <f t="array" ref="F186">SUM(IF((LEFT('2-1 采购订单物料明细表报表导出'!$K:$K,7)=F$1)*('2-1 采购订单物料明细表报表导出'!$D:$D=$A186),'2-1 采购订单物料明细表报表导出'!$H:$H,0))</f>
        <v>0</v>
      </c>
      <c r="G186" cm="1">
        <f t="array" ref="G186">SUM(IF((LEFT('2-1 采购订单物料明细表报表导出'!$K:$K,7)=G$1)*('2-1 采购订单物料明细表报表导出'!$D:$D=$A186),'2-1 采购订单物料明细表报表导出'!$H:$H,0))</f>
        <v>0</v>
      </c>
      <c r="H186" cm="1">
        <f t="array" ref="H186">SUM(IF((LEFT('2-1 采购订单物料明细表报表导出'!$K:$K,7)=H$1)*('2-1 采购订单物料明细表报表导出'!$D:$D=$A186),'2-1 采购订单物料明细表报表导出'!$H:$H,0))</f>
        <v>0</v>
      </c>
      <c r="I186" cm="1">
        <f t="array" ref="I186">SUM(IF((LEFT('2-1 采购订单物料明细表报表导出'!$K:$K,7)=I$1)*('2-1 采购订单物料明细表报表导出'!$D:$D=$A186),'2-1 采购订单物料明细表报表导出'!$H:$H,0))</f>
        <v>0</v>
      </c>
      <c r="J186" cm="1">
        <f t="array" ref="J186">SUM(IF((LEFT('2-1 采购订单物料明细表报表导出'!$K:$K,7)=J$1)*('2-1 采购订单物料明细表报表导出'!$D:$D=$A186),'2-1 采购订单物料明细表报表导出'!$H:$H,0))</f>
        <v>0</v>
      </c>
      <c r="K186" cm="1">
        <f t="array" ref="K186">SUM(IF((LEFT('2-1 采购订单物料明细表报表导出'!$K:$K,7)=K$1)*('2-1 采购订单物料明细表报表导出'!$D:$D=$A186),'2-1 采购订单物料明细表报表导出'!$H:$H,0))</f>
        <v>0</v>
      </c>
      <c r="L186" cm="1">
        <f t="array" ref="L186">SUM(IF((LEFT('2-1 采购订单物料明细表报表导出'!$K:$K,7)=L$1)*('2-1 采购订单物料明细表报表导出'!$D:$D=$A186),'2-1 采购订单物料明细表报表导出'!$H:$H,0))</f>
        <v>0</v>
      </c>
      <c r="M186" cm="1">
        <f t="array" ref="M186">SUM(IF((LEFT('2-1 采购订单物料明细表报表导出'!$K:$K,7)=M$1)*('2-1 采购订单物料明细表报表导出'!$D:$D=$A186),'2-1 采购订单物料明细表报表导出'!$H:$H,0))</f>
        <v>0</v>
      </c>
      <c r="N186" cm="1">
        <f t="array" ref="N186">SUM(IF((LEFT('2-1 采购订单物料明细表报表导出'!$K:$K,7)=N$1)*('2-1 采购订单物料明细表报表导出'!$D:$D=$A186),'2-1 采购订单物料明细表报表导出'!$H:$H,0))</f>
        <v>0</v>
      </c>
      <c r="O186" cm="1">
        <f t="array" ref="O186">SUM(IF((LEFT('2-1 采购订单物料明细表报表导出'!$K:$K,7)=O$1)*('2-1 采购订单物料明细表报表导出'!$D:$D=$A186),'2-1 采购订单物料明细表报表导出'!$H:$H,0))</f>
        <v>0</v>
      </c>
    </row>
    <row r="187" ht="16.5" spans="1:15">
      <c r="A187" s="17" t="s">
        <v>3611</v>
      </c>
      <c r="B187" s="32" t="s">
        <v>2120</v>
      </c>
      <c r="C187" s="33" t="s">
        <v>2121</v>
      </c>
      <c r="D187" cm="1">
        <f t="array" ref="D187">SUM(IF((LEFT('2-1 采购订单物料明细表报表导出'!$K:$K,7)=D$1)*('2-1 采购订单物料明细表报表导出'!$D:$D=$A187),'2-1 采购订单物料明细表报表导出'!$H:$H,0))</f>
        <v>0</v>
      </c>
      <c r="E187" cm="1">
        <f t="array" ref="E187">SUM(IF((LEFT('2-1 采购订单物料明细表报表导出'!$K:$K,7)=E$1)*('2-1 采购订单物料明细表报表导出'!$D:$D=$A187),'2-1 采购订单物料明细表报表导出'!$H:$H,0))</f>
        <v>0</v>
      </c>
      <c r="F187" cm="1">
        <f t="array" ref="F187">SUM(IF((LEFT('2-1 采购订单物料明细表报表导出'!$K:$K,7)=F$1)*('2-1 采购订单物料明细表报表导出'!$D:$D=$A187),'2-1 采购订单物料明细表报表导出'!$H:$H,0))</f>
        <v>0</v>
      </c>
      <c r="G187" cm="1">
        <f t="array" ref="G187">SUM(IF((LEFT('2-1 采购订单物料明细表报表导出'!$K:$K,7)=G$1)*('2-1 采购订单物料明细表报表导出'!$D:$D=$A187),'2-1 采购订单物料明细表报表导出'!$H:$H,0))</f>
        <v>0</v>
      </c>
      <c r="H187" cm="1">
        <f t="array" ref="H187">SUM(IF((LEFT('2-1 采购订单物料明细表报表导出'!$K:$K,7)=H$1)*('2-1 采购订单物料明细表报表导出'!$D:$D=$A187),'2-1 采购订单物料明细表报表导出'!$H:$H,0))</f>
        <v>0</v>
      </c>
      <c r="I187" cm="1">
        <f t="array" ref="I187">SUM(IF((LEFT('2-1 采购订单物料明细表报表导出'!$K:$K,7)=I$1)*('2-1 采购订单物料明细表报表导出'!$D:$D=$A187),'2-1 采购订单物料明细表报表导出'!$H:$H,0))</f>
        <v>0</v>
      </c>
      <c r="J187" cm="1">
        <f t="array" ref="J187">SUM(IF((LEFT('2-1 采购订单物料明细表报表导出'!$K:$K,7)=J$1)*('2-1 采购订单物料明细表报表导出'!$D:$D=$A187),'2-1 采购订单物料明细表报表导出'!$H:$H,0))</f>
        <v>0</v>
      </c>
      <c r="K187" cm="1">
        <f t="array" ref="K187">SUM(IF((LEFT('2-1 采购订单物料明细表报表导出'!$K:$K,7)=K$1)*('2-1 采购订单物料明细表报表导出'!$D:$D=$A187),'2-1 采购订单物料明细表报表导出'!$H:$H,0))</f>
        <v>0</v>
      </c>
      <c r="L187" cm="1">
        <f t="array" ref="L187">SUM(IF((LEFT('2-1 采购订单物料明细表报表导出'!$K:$K,7)=L$1)*('2-1 采购订单物料明细表报表导出'!$D:$D=$A187),'2-1 采购订单物料明细表报表导出'!$H:$H,0))</f>
        <v>0</v>
      </c>
      <c r="M187" cm="1">
        <f t="array" ref="M187">SUM(IF((LEFT('2-1 采购订单物料明细表报表导出'!$K:$K,7)=M$1)*('2-1 采购订单物料明细表报表导出'!$D:$D=$A187),'2-1 采购订单物料明细表报表导出'!$H:$H,0))</f>
        <v>0</v>
      </c>
      <c r="N187" cm="1">
        <f t="array" ref="N187">SUM(IF((LEFT('2-1 采购订单物料明细表报表导出'!$K:$K,7)=N$1)*('2-1 采购订单物料明细表报表导出'!$D:$D=$A187),'2-1 采购订单物料明细表报表导出'!$H:$H,0))</f>
        <v>0</v>
      </c>
      <c r="O187" cm="1">
        <f t="array" ref="O187">SUM(IF((LEFT('2-1 采购订单物料明细表报表导出'!$K:$K,7)=O$1)*('2-1 采购订单物料明细表报表导出'!$D:$D=$A187),'2-1 采购订单物料明细表报表导出'!$H:$H,0))</f>
        <v>0</v>
      </c>
    </row>
    <row r="188" ht="16.5" spans="1:15">
      <c r="A188" s="17" t="s">
        <v>3612</v>
      </c>
      <c r="B188" s="32" t="s">
        <v>2120</v>
      </c>
      <c r="C188" s="33" t="s">
        <v>2121</v>
      </c>
      <c r="D188" cm="1">
        <f t="array" ref="D188">SUM(IF((LEFT('2-1 采购订单物料明细表报表导出'!$K:$K,7)=D$1)*('2-1 采购订单物料明细表报表导出'!$D:$D=$A188),'2-1 采购订单物料明细表报表导出'!$H:$H,0))</f>
        <v>0</v>
      </c>
      <c r="E188" cm="1">
        <f t="array" ref="E188">SUM(IF((LEFT('2-1 采购订单物料明细表报表导出'!$K:$K,7)=E$1)*('2-1 采购订单物料明细表报表导出'!$D:$D=$A188),'2-1 采购订单物料明细表报表导出'!$H:$H,0))</f>
        <v>0</v>
      </c>
      <c r="F188" cm="1">
        <f t="array" ref="F188">SUM(IF((LEFT('2-1 采购订单物料明细表报表导出'!$K:$K,7)=F$1)*('2-1 采购订单物料明细表报表导出'!$D:$D=$A188),'2-1 采购订单物料明细表报表导出'!$H:$H,0))</f>
        <v>0</v>
      </c>
      <c r="G188" cm="1">
        <f t="array" ref="G188">SUM(IF((LEFT('2-1 采购订单物料明细表报表导出'!$K:$K,7)=G$1)*('2-1 采购订单物料明细表报表导出'!$D:$D=$A188),'2-1 采购订单物料明细表报表导出'!$H:$H,0))</f>
        <v>0</v>
      </c>
      <c r="H188" cm="1">
        <f t="array" ref="H188">SUM(IF((LEFT('2-1 采购订单物料明细表报表导出'!$K:$K,7)=H$1)*('2-1 采购订单物料明细表报表导出'!$D:$D=$A188),'2-1 采购订单物料明细表报表导出'!$H:$H,0))</f>
        <v>0</v>
      </c>
      <c r="I188" cm="1">
        <f t="array" ref="I188">SUM(IF((LEFT('2-1 采购订单物料明细表报表导出'!$K:$K,7)=I$1)*('2-1 采购订单物料明细表报表导出'!$D:$D=$A188),'2-1 采购订单物料明细表报表导出'!$H:$H,0))</f>
        <v>0</v>
      </c>
      <c r="J188" cm="1">
        <f t="array" ref="J188">SUM(IF((LEFT('2-1 采购订单物料明细表报表导出'!$K:$K,7)=J$1)*('2-1 采购订单物料明细表报表导出'!$D:$D=$A188),'2-1 采购订单物料明细表报表导出'!$H:$H,0))</f>
        <v>0</v>
      </c>
      <c r="K188" cm="1">
        <f t="array" ref="K188">SUM(IF((LEFT('2-1 采购订单物料明细表报表导出'!$K:$K,7)=K$1)*('2-1 采购订单物料明细表报表导出'!$D:$D=$A188),'2-1 采购订单物料明细表报表导出'!$H:$H,0))</f>
        <v>0</v>
      </c>
      <c r="L188" cm="1">
        <f t="array" ref="L188">SUM(IF((LEFT('2-1 采购订单物料明细表报表导出'!$K:$K,7)=L$1)*('2-1 采购订单物料明细表报表导出'!$D:$D=$A188),'2-1 采购订单物料明细表报表导出'!$H:$H,0))</f>
        <v>0</v>
      </c>
      <c r="M188" cm="1">
        <f t="array" ref="M188">SUM(IF((LEFT('2-1 采购订单物料明细表报表导出'!$K:$K,7)=M$1)*('2-1 采购订单物料明细表报表导出'!$D:$D=$A188),'2-1 采购订单物料明细表报表导出'!$H:$H,0))</f>
        <v>0</v>
      </c>
      <c r="N188" cm="1">
        <f t="array" ref="N188">SUM(IF((LEFT('2-1 采购订单物料明细表报表导出'!$K:$K,7)=N$1)*('2-1 采购订单物料明细表报表导出'!$D:$D=$A188),'2-1 采购订单物料明细表报表导出'!$H:$H,0))</f>
        <v>0</v>
      </c>
      <c r="O188" cm="1">
        <f t="array" ref="O188">SUM(IF((LEFT('2-1 采购订单物料明细表报表导出'!$K:$K,7)=O$1)*('2-1 采购订单物料明细表报表导出'!$D:$D=$A188),'2-1 采购订单物料明细表报表导出'!$H:$H,0))</f>
        <v>0</v>
      </c>
    </row>
    <row r="189" ht="16.5" spans="1:15">
      <c r="A189" s="17" t="s">
        <v>3613</v>
      </c>
      <c r="B189" s="32" t="s">
        <v>2120</v>
      </c>
      <c r="C189" s="33" t="s">
        <v>2121</v>
      </c>
      <c r="D189" cm="1">
        <f t="array" ref="D189">SUM(IF((LEFT('2-1 采购订单物料明细表报表导出'!$K:$K,7)=D$1)*('2-1 采购订单物料明细表报表导出'!$D:$D=$A189),'2-1 采购订单物料明细表报表导出'!$H:$H,0))</f>
        <v>0</v>
      </c>
      <c r="E189" cm="1">
        <f t="array" ref="E189">SUM(IF((LEFT('2-1 采购订单物料明细表报表导出'!$K:$K,7)=E$1)*('2-1 采购订单物料明细表报表导出'!$D:$D=$A189),'2-1 采购订单物料明细表报表导出'!$H:$H,0))</f>
        <v>0</v>
      </c>
      <c r="F189" cm="1">
        <f t="array" ref="F189">SUM(IF((LEFT('2-1 采购订单物料明细表报表导出'!$K:$K,7)=F$1)*('2-1 采购订单物料明细表报表导出'!$D:$D=$A189),'2-1 采购订单物料明细表报表导出'!$H:$H,0))</f>
        <v>0</v>
      </c>
      <c r="G189" cm="1">
        <f t="array" ref="G189">SUM(IF((LEFT('2-1 采购订单物料明细表报表导出'!$K:$K,7)=G$1)*('2-1 采购订单物料明细表报表导出'!$D:$D=$A189),'2-1 采购订单物料明细表报表导出'!$H:$H,0))</f>
        <v>0</v>
      </c>
      <c r="H189" cm="1">
        <f t="array" ref="H189">SUM(IF((LEFT('2-1 采购订单物料明细表报表导出'!$K:$K,7)=H$1)*('2-1 采购订单物料明细表报表导出'!$D:$D=$A189),'2-1 采购订单物料明细表报表导出'!$H:$H,0))</f>
        <v>0</v>
      </c>
      <c r="I189" cm="1">
        <f t="array" ref="I189">SUM(IF((LEFT('2-1 采购订单物料明细表报表导出'!$K:$K,7)=I$1)*('2-1 采购订单物料明细表报表导出'!$D:$D=$A189),'2-1 采购订单物料明细表报表导出'!$H:$H,0))</f>
        <v>0</v>
      </c>
      <c r="J189" cm="1">
        <f t="array" ref="J189">SUM(IF((LEFT('2-1 采购订单物料明细表报表导出'!$K:$K,7)=J$1)*('2-1 采购订单物料明细表报表导出'!$D:$D=$A189),'2-1 采购订单物料明细表报表导出'!$H:$H,0))</f>
        <v>0</v>
      </c>
      <c r="K189" cm="1">
        <f t="array" ref="K189">SUM(IF((LEFT('2-1 采购订单物料明细表报表导出'!$K:$K,7)=K$1)*('2-1 采购订单物料明细表报表导出'!$D:$D=$A189),'2-1 采购订单物料明细表报表导出'!$H:$H,0))</f>
        <v>0</v>
      </c>
      <c r="L189" cm="1">
        <f t="array" ref="L189">SUM(IF((LEFT('2-1 采购订单物料明细表报表导出'!$K:$K,7)=L$1)*('2-1 采购订单物料明细表报表导出'!$D:$D=$A189),'2-1 采购订单物料明细表报表导出'!$H:$H,0))</f>
        <v>0</v>
      </c>
      <c r="M189" cm="1">
        <f t="array" ref="M189">SUM(IF((LEFT('2-1 采购订单物料明细表报表导出'!$K:$K,7)=M$1)*('2-1 采购订单物料明细表报表导出'!$D:$D=$A189),'2-1 采购订单物料明细表报表导出'!$H:$H,0))</f>
        <v>0</v>
      </c>
      <c r="N189" cm="1">
        <f t="array" ref="N189">SUM(IF((LEFT('2-1 采购订单物料明细表报表导出'!$K:$K,7)=N$1)*('2-1 采购订单物料明细表报表导出'!$D:$D=$A189),'2-1 采购订单物料明细表报表导出'!$H:$H,0))</f>
        <v>0</v>
      </c>
      <c r="O189" cm="1">
        <f t="array" ref="O189">SUM(IF((LEFT('2-1 采购订单物料明细表报表导出'!$K:$K,7)=O$1)*('2-1 采购订单物料明细表报表导出'!$D:$D=$A189),'2-1 采购订单物料明细表报表导出'!$H:$H,0))</f>
        <v>0</v>
      </c>
    </row>
    <row r="190" ht="16.5" spans="1:15">
      <c r="A190" s="17" t="s">
        <v>3614</v>
      </c>
      <c r="B190" s="32" t="s">
        <v>2120</v>
      </c>
      <c r="C190" s="33" t="s">
        <v>2121</v>
      </c>
      <c r="D190" cm="1">
        <f t="array" ref="D190">SUM(IF((LEFT('2-1 采购订单物料明细表报表导出'!$K:$K,7)=D$1)*('2-1 采购订单物料明细表报表导出'!$D:$D=$A190),'2-1 采购订单物料明细表报表导出'!$H:$H,0))</f>
        <v>0</v>
      </c>
      <c r="E190" cm="1">
        <f t="array" ref="E190">SUM(IF((LEFT('2-1 采购订单物料明细表报表导出'!$K:$K,7)=E$1)*('2-1 采购订单物料明细表报表导出'!$D:$D=$A190),'2-1 采购订单物料明细表报表导出'!$H:$H,0))</f>
        <v>0</v>
      </c>
      <c r="F190" cm="1">
        <f t="array" ref="F190">SUM(IF((LEFT('2-1 采购订单物料明细表报表导出'!$K:$K,7)=F$1)*('2-1 采购订单物料明细表报表导出'!$D:$D=$A190),'2-1 采购订单物料明细表报表导出'!$H:$H,0))</f>
        <v>0</v>
      </c>
      <c r="G190" cm="1">
        <f t="array" ref="G190">SUM(IF((LEFT('2-1 采购订单物料明细表报表导出'!$K:$K,7)=G$1)*('2-1 采购订单物料明细表报表导出'!$D:$D=$A190),'2-1 采购订单物料明细表报表导出'!$H:$H,0))</f>
        <v>0</v>
      </c>
      <c r="H190" cm="1">
        <f t="array" ref="H190">SUM(IF((LEFT('2-1 采购订单物料明细表报表导出'!$K:$K,7)=H$1)*('2-1 采购订单物料明细表报表导出'!$D:$D=$A190),'2-1 采购订单物料明细表报表导出'!$H:$H,0))</f>
        <v>0</v>
      </c>
      <c r="I190" cm="1">
        <f t="array" ref="I190">SUM(IF((LEFT('2-1 采购订单物料明细表报表导出'!$K:$K,7)=I$1)*('2-1 采购订单物料明细表报表导出'!$D:$D=$A190),'2-1 采购订单物料明细表报表导出'!$H:$H,0))</f>
        <v>0</v>
      </c>
      <c r="J190" cm="1">
        <f t="array" ref="J190">SUM(IF((LEFT('2-1 采购订单物料明细表报表导出'!$K:$K,7)=J$1)*('2-1 采购订单物料明细表报表导出'!$D:$D=$A190),'2-1 采购订单物料明细表报表导出'!$H:$H,0))</f>
        <v>0</v>
      </c>
      <c r="K190" cm="1">
        <f t="array" ref="K190">SUM(IF((LEFT('2-1 采购订单物料明细表报表导出'!$K:$K,7)=K$1)*('2-1 采购订单物料明细表报表导出'!$D:$D=$A190),'2-1 采购订单物料明细表报表导出'!$H:$H,0))</f>
        <v>0</v>
      </c>
      <c r="L190" cm="1">
        <f t="array" ref="L190">SUM(IF((LEFT('2-1 采购订单物料明细表报表导出'!$K:$K,7)=L$1)*('2-1 采购订单物料明细表报表导出'!$D:$D=$A190),'2-1 采购订单物料明细表报表导出'!$H:$H,0))</f>
        <v>0</v>
      </c>
      <c r="M190" cm="1">
        <f t="array" ref="M190">SUM(IF((LEFT('2-1 采购订单物料明细表报表导出'!$K:$K,7)=M$1)*('2-1 采购订单物料明细表报表导出'!$D:$D=$A190),'2-1 采购订单物料明细表报表导出'!$H:$H,0))</f>
        <v>0</v>
      </c>
      <c r="N190" cm="1">
        <f t="array" ref="N190">SUM(IF((LEFT('2-1 采购订单物料明细表报表导出'!$K:$K,7)=N$1)*('2-1 采购订单物料明细表报表导出'!$D:$D=$A190),'2-1 采购订单物料明细表报表导出'!$H:$H,0))</f>
        <v>0</v>
      </c>
      <c r="O190" cm="1">
        <f t="array" ref="O190">SUM(IF((LEFT('2-1 采购订单物料明细表报表导出'!$K:$K,7)=O$1)*('2-1 采购订单物料明细表报表导出'!$D:$D=$A190),'2-1 采购订单物料明细表报表导出'!$H:$H,0))</f>
        <v>0</v>
      </c>
    </row>
    <row r="191" ht="16.5" spans="1:15">
      <c r="A191" s="17" t="s">
        <v>3615</v>
      </c>
      <c r="B191" s="32" t="s">
        <v>2120</v>
      </c>
      <c r="C191" s="33" t="s">
        <v>2121</v>
      </c>
      <c r="D191" cm="1">
        <f t="array" ref="D191">SUM(IF((LEFT('2-1 采购订单物料明细表报表导出'!$K:$K,7)=D$1)*('2-1 采购订单物料明细表报表导出'!$D:$D=$A191),'2-1 采购订单物料明细表报表导出'!$H:$H,0))</f>
        <v>0</v>
      </c>
      <c r="E191" cm="1">
        <f t="array" ref="E191">SUM(IF((LEFT('2-1 采购订单物料明细表报表导出'!$K:$K,7)=E$1)*('2-1 采购订单物料明细表报表导出'!$D:$D=$A191),'2-1 采购订单物料明细表报表导出'!$H:$H,0))</f>
        <v>0</v>
      </c>
      <c r="F191" cm="1">
        <f t="array" ref="F191">SUM(IF((LEFT('2-1 采购订单物料明细表报表导出'!$K:$K,7)=F$1)*('2-1 采购订单物料明细表报表导出'!$D:$D=$A191),'2-1 采购订单物料明细表报表导出'!$H:$H,0))</f>
        <v>0</v>
      </c>
      <c r="G191" cm="1">
        <f t="array" ref="G191">SUM(IF((LEFT('2-1 采购订单物料明细表报表导出'!$K:$K,7)=G$1)*('2-1 采购订单物料明细表报表导出'!$D:$D=$A191),'2-1 采购订单物料明细表报表导出'!$H:$H,0))</f>
        <v>0</v>
      </c>
      <c r="H191" cm="1">
        <f t="array" ref="H191">SUM(IF((LEFT('2-1 采购订单物料明细表报表导出'!$K:$K,7)=H$1)*('2-1 采购订单物料明细表报表导出'!$D:$D=$A191),'2-1 采购订单物料明细表报表导出'!$H:$H,0))</f>
        <v>0</v>
      </c>
      <c r="I191" cm="1">
        <f t="array" ref="I191">SUM(IF((LEFT('2-1 采购订单物料明细表报表导出'!$K:$K,7)=I$1)*('2-1 采购订单物料明细表报表导出'!$D:$D=$A191),'2-1 采购订单物料明细表报表导出'!$H:$H,0))</f>
        <v>0</v>
      </c>
      <c r="J191" cm="1">
        <f t="array" ref="J191">SUM(IF((LEFT('2-1 采购订单物料明细表报表导出'!$K:$K,7)=J$1)*('2-1 采购订单物料明细表报表导出'!$D:$D=$A191),'2-1 采购订单物料明细表报表导出'!$H:$H,0))</f>
        <v>0</v>
      </c>
      <c r="K191" cm="1">
        <f t="array" ref="K191">SUM(IF((LEFT('2-1 采购订单物料明细表报表导出'!$K:$K,7)=K$1)*('2-1 采购订单物料明细表报表导出'!$D:$D=$A191),'2-1 采购订单物料明细表报表导出'!$H:$H,0))</f>
        <v>0</v>
      </c>
      <c r="L191" cm="1">
        <f t="array" ref="L191">SUM(IF((LEFT('2-1 采购订单物料明细表报表导出'!$K:$K,7)=L$1)*('2-1 采购订单物料明细表报表导出'!$D:$D=$A191),'2-1 采购订单物料明细表报表导出'!$H:$H,0))</f>
        <v>0</v>
      </c>
      <c r="M191" cm="1">
        <f t="array" ref="M191">SUM(IF((LEFT('2-1 采购订单物料明细表报表导出'!$K:$K,7)=M$1)*('2-1 采购订单物料明细表报表导出'!$D:$D=$A191),'2-1 采购订单物料明细表报表导出'!$H:$H,0))</f>
        <v>0</v>
      </c>
      <c r="N191" cm="1">
        <f t="array" ref="N191">SUM(IF((LEFT('2-1 采购订单物料明细表报表导出'!$K:$K,7)=N$1)*('2-1 采购订单物料明细表报表导出'!$D:$D=$A191),'2-1 采购订单物料明细表报表导出'!$H:$H,0))</f>
        <v>0</v>
      </c>
      <c r="O191" cm="1">
        <f t="array" ref="O191">SUM(IF((LEFT('2-1 采购订单物料明细表报表导出'!$K:$K,7)=O$1)*('2-1 采购订单物料明细表报表导出'!$D:$D=$A191),'2-1 采购订单物料明细表报表导出'!$H:$H,0))</f>
        <v>0</v>
      </c>
    </row>
    <row r="192" ht="16.5" spans="1:15">
      <c r="A192" s="17" t="s">
        <v>3616</v>
      </c>
      <c r="B192" s="32" t="s">
        <v>2120</v>
      </c>
      <c r="C192" s="33" t="s">
        <v>2121</v>
      </c>
      <c r="D192" cm="1">
        <f t="array" ref="D192">SUM(IF((LEFT('2-1 采购订单物料明细表报表导出'!$K:$K,7)=D$1)*('2-1 采购订单物料明细表报表导出'!$D:$D=$A192),'2-1 采购订单物料明细表报表导出'!$H:$H,0))</f>
        <v>0</v>
      </c>
      <c r="E192" cm="1">
        <f t="array" ref="E192">SUM(IF((LEFT('2-1 采购订单物料明细表报表导出'!$K:$K,7)=E$1)*('2-1 采购订单物料明细表报表导出'!$D:$D=$A192),'2-1 采购订单物料明细表报表导出'!$H:$H,0))</f>
        <v>0</v>
      </c>
      <c r="F192" cm="1">
        <f t="array" ref="F192">SUM(IF((LEFT('2-1 采购订单物料明细表报表导出'!$K:$K,7)=F$1)*('2-1 采购订单物料明细表报表导出'!$D:$D=$A192),'2-1 采购订单物料明细表报表导出'!$H:$H,0))</f>
        <v>0</v>
      </c>
      <c r="G192" cm="1">
        <f t="array" ref="G192">SUM(IF((LEFT('2-1 采购订单物料明细表报表导出'!$K:$K,7)=G$1)*('2-1 采购订单物料明细表报表导出'!$D:$D=$A192),'2-1 采购订单物料明细表报表导出'!$H:$H,0))</f>
        <v>0</v>
      </c>
      <c r="H192" cm="1">
        <f t="array" ref="H192">SUM(IF((LEFT('2-1 采购订单物料明细表报表导出'!$K:$K,7)=H$1)*('2-1 采购订单物料明细表报表导出'!$D:$D=$A192),'2-1 采购订单物料明细表报表导出'!$H:$H,0))</f>
        <v>0</v>
      </c>
      <c r="I192" cm="1">
        <f t="array" ref="I192">SUM(IF((LEFT('2-1 采购订单物料明细表报表导出'!$K:$K,7)=I$1)*('2-1 采购订单物料明细表报表导出'!$D:$D=$A192),'2-1 采购订单物料明细表报表导出'!$H:$H,0))</f>
        <v>0</v>
      </c>
      <c r="J192" cm="1">
        <f t="array" ref="J192">SUM(IF((LEFT('2-1 采购订单物料明细表报表导出'!$K:$K,7)=J$1)*('2-1 采购订单物料明细表报表导出'!$D:$D=$A192),'2-1 采购订单物料明细表报表导出'!$H:$H,0))</f>
        <v>0</v>
      </c>
      <c r="K192" cm="1">
        <f t="array" ref="K192">SUM(IF((LEFT('2-1 采购订单物料明细表报表导出'!$K:$K,7)=K$1)*('2-1 采购订单物料明细表报表导出'!$D:$D=$A192),'2-1 采购订单物料明细表报表导出'!$H:$H,0))</f>
        <v>0</v>
      </c>
      <c r="L192" cm="1">
        <f t="array" ref="L192">SUM(IF((LEFT('2-1 采购订单物料明细表报表导出'!$K:$K,7)=L$1)*('2-1 采购订单物料明细表报表导出'!$D:$D=$A192),'2-1 采购订单物料明细表报表导出'!$H:$H,0))</f>
        <v>0</v>
      </c>
      <c r="M192" cm="1">
        <f t="array" ref="M192">SUM(IF((LEFT('2-1 采购订单物料明细表报表导出'!$K:$K,7)=M$1)*('2-1 采购订单物料明细表报表导出'!$D:$D=$A192),'2-1 采购订单物料明细表报表导出'!$H:$H,0))</f>
        <v>0</v>
      </c>
      <c r="N192" cm="1">
        <f t="array" ref="N192">SUM(IF((LEFT('2-1 采购订单物料明细表报表导出'!$K:$K,7)=N$1)*('2-1 采购订单物料明细表报表导出'!$D:$D=$A192),'2-1 采购订单物料明细表报表导出'!$H:$H,0))</f>
        <v>0</v>
      </c>
      <c r="O192" cm="1">
        <f t="array" ref="O192">SUM(IF((LEFT('2-1 采购订单物料明细表报表导出'!$K:$K,7)=O$1)*('2-1 采购订单物料明细表报表导出'!$D:$D=$A192),'2-1 采购订单物料明细表报表导出'!$H:$H,0))</f>
        <v>0</v>
      </c>
    </row>
    <row r="193" ht="16.5" spans="1:15">
      <c r="A193" s="17" t="s">
        <v>3617</v>
      </c>
      <c r="B193" s="32" t="s">
        <v>2120</v>
      </c>
      <c r="C193" s="33" t="s">
        <v>2121</v>
      </c>
      <c r="D193" cm="1">
        <f t="array" ref="D193">SUM(IF((LEFT('2-1 采购订单物料明细表报表导出'!$K:$K,7)=D$1)*('2-1 采购订单物料明细表报表导出'!$D:$D=$A193),'2-1 采购订单物料明细表报表导出'!$H:$H,0))</f>
        <v>0</v>
      </c>
      <c r="E193" cm="1">
        <f t="array" ref="E193">SUM(IF((LEFT('2-1 采购订单物料明细表报表导出'!$K:$K,7)=E$1)*('2-1 采购订单物料明细表报表导出'!$D:$D=$A193),'2-1 采购订单物料明细表报表导出'!$H:$H,0))</f>
        <v>0</v>
      </c>
      <c r="F193" cm="1">
        <f t="array" ref="F193">SUM(IF((LEFT('2-1 采购订单物料明细表报表导出'!$K:$K,7)=F$1)*('2-1 采购订单物料明细表报表导出'!$D:$D=$A193),'2-1 采购订单物料明细表报表导出'!$H:$H,0))</f>
        <v>0</v>
      </c>
      <c r="G193" cm="1">
        <f t="array" ref="G193">SUM(IF((LEFT('2-1 采购订单物料明细表报表导出'!$K:$K,7)=G$1)*('2-1 采购订单物料明细表报表导出'!$D:$D=$A193),'2-1 采购订单物料明细表报表导出'!$H:$H,0))</f>
        <v>0</v>
      </c>
      <c r="H193" cm="1">
        <f t="array" ref="H193">SUM(IF((LEFT('2-1 采购订单物料明细表报表导出'!$K:$K,7)=H$1)*('2-1 采购订单物料明细表报表导出'!$D:$D=$A193),'2-1 采购订单物料明细表报表导出'!$H:$H,0))</f>
        <v>0</v>
      </c>
      <c r="I193" cm="1">
        <f t="array" ref="I193">SUM(IF((LEFT('2-1 采购订单物料明细表报表导出'!$K:$K,7)=I$1)*('2-1 采购订单物料明细表报表导出'!$D:$D=$A193),'2-1 采购订单物料明细表报表导出'!$H:$H,0))</f>
        <v>0</v>
      </c>
      <c r="J193" cm="1">
        <f t="array" ref="J193">SUM(IF((LEFT('2-1 采购订单物料明细表报表导出'!$K:$K,7)=J$1)*('2-1 采购订单物料明细表报表导出'!$D:$D=$A193),'2-1 采购订单物料明细表报表导出'!$H:$H,0))</f>
        <v>0</v>
      </c>
      <c r="K193" cm="1">
        <f t="array" ref="K193">SUM(IF((LEFT('2-1 采购订单物料明细表报表导出'!$K:$K,7)=K$1)*('2-1 采购订单物料明细表报表导出'!$D:$D=$A193),'2-1 采购订单物料明细表报表导出'!$H:$H,0))</f>
        <v>0</v>
      </c>
      <c r="L193" cm="1">
        <f t="array" ref="L193">SUM(IF((LEFT('2-1 采购订单物料明细表报表导出'!$K:$K,7)=L$1)*('2-1 采购订单物料明细表报表导出'!$D:$D=$A193),'2-1 采购订单物料明细表报表导出'!$H:$H,0))</f>
        <v>0</v>
      </c>
      <c r="M193" cm="1">
        <f t="array" ref="M193">SUM(IF((LEFT('2-1 采购订单物料明细表报表导出'!$K:$K,7)=M$1)*('2-1 采购订单物料明细表报表导出'!$D:$D=$A193),'2-1 采购订单物料明细表报表导出'!$H:$H,0))</f>
        <v>0</v>
      </c>
      <c r="N193" cm="1">
        <f t="array" ref="N193">SUM(IF((LEFT('2-1 采购订单物料明细表报表导出'!$K:$K,7)=N$1)*('2-1 采购订单物料明细表报表导出'!$D:$D=$A193),'2-1 采购订单物料明细表报表导出'!$H:$H,0))</f>
        <v>0</v>
      </c>
      <c r="O193" cm="1">
        <f t="array" ref="O193">SUM(IF((LEFT('2-1 采购订单物料明细表报表导出'!$K:$K,7)=O$1)*('2-1 采购订单物料明细表报表导出'!$D:$D=$A193),'2-1 采购订单物料明细表报表导出'!$H:$H,0))</f>
        <v>0</v>
      </c>
    </row>
    <row r="194" ht="16.5" spans="1:15">
      <c r="A194" s="17" t="s">
        <v>3618</v>
      </c>
      <c r="B194" s="32" t="s">
        <v>2120</v>
      </c>
      <c r="C194" s="33" t="s">
        <v>2121</v>
      </c>
      <c r="D194" cm="1">
        <f t="array" ref="D194">SUM(IF((LEFT('2-1 采购订单物料明细表报表导出'!$K:$K,7)=D$1)*('2-1 采购订单物料明细表报表导出'!$D:$D=$A194),'2-1 采购订单物料明细表报表导出'!$H:$H,0))</f>
        <v>0</v>
      </c>
      <c r="E194" cm="1">
        <f t="array" ref="E194">SUM(IF((LEFT('2-1 采购订单物料明细表报表导出'!$K:$K,7)=E$1)*('2-1 采购订单物料明细表报表导出'!$D:$D=$A194),'2-1 采购订单物料明细表报表导出'!$H:$H,0))</f>
        <v>0</v>
      </c>
      <c r="F194" cm="1">
        <f t="array" ref="F194">SUM(IF((LEFT('2-1 采购订单物料明细表报表导出'!$K:$K,7)=F$1)*('2-1 采购订单物料明细表报表导出'!$D:$D=$A194),'2-1 采购订单物料明细表报表导出'!$H:$H,0))</f>
        <v>0</v>
      </c>
      <c r="G194" cm="1">
        <f t="array" ref="G194">SUM(IF((LEFT('2-1 采购订单物料明细表报表导出'!$K:$K,7)=G$1)*('2-1 采购订单物料明细表报表导出'!$D:$D=$A194),'2-1 采购订单物料明细表报表导出'!$H:$H,0))</f>
        <v>0</v>
      </c>
      <c r="H194" cm="1">
        <f t="array" ref="H194">SUM(IF((LEFT('2-1 采购订单物料明细表报表导出'!$K:$K,7)=H$1)*('2-1 采购订单物料明细表报表导出'!$D:$D=$A194),'2-1 采购订单物料明细表报表导出'!$H:$H,0))</f>
        <v>0</v>
      </c>
      <c r="I194" cm="1">
        <f t="array" ref="I194">SUM(IF((LEFT('2-1 采购订单物料明细表报表导出'!$K:$K,7)=I$1)*('2-1 采购订单物料明细表报表导出'!$D:$D=$A194),'2-1 采购订单物料明细表报表导出'!$H:$H,0))</f>
        <v>0</v>
      </c>
      <c r="J194" cm="1">
        <f t="array" ref="J194">SUM(IF((LEFT('2-1 采购订单物料明细表报表导出'!$K:$K,7)=J$1)*('2-1 采购订单物料明细表报表导出'!$D:$D=$A194),'2-1 采购订单物料明细表报表导出'!$H:$H,0))</f>
        <v>0</v>
      </c>
      <c r="K194" cm="1">
        <f t="array" ref="K194">SUM(IF((LEFT('2-1 采购订单物料明细表报表导出'!$K:$K,7)=K$1)*('2-1 采购订单物料明细表报表导出'!$D:$D=$A194),'2-1 采购订单物料明细表报表导出'!$H:$H,0))</f>
        <v>0</v>
      </c>
      <c r="L194" cm="1">
        <f t="array" ref="L194">SUM(IF((LEFT('2-1 采购订单物料明细表报表导出'!$K:$K,7)=L$1)*('2-1 采购订单物料明细表报表导出'!$D:$D=$A194),'2-1 采购订单物料明细表报表导出'!$H:$H,0))</f>
        <v>0</v>
      </c>
      <c r="M194" cm="1">
        <f t="array" ref="M194">SUM(IF((LEFT('2-1 采购订单物料明细表报表导出'!$K:$K,7)=M$1)*('2-1 采购订单物料明细表报表导出'!$D:$D=$A194),'2-1 采购订单物料明细表报表导出'!$H:$H,0))</f>
        <v>0</v>
      </c>
      <c r="N194" cm="1">
        <f t="array" ref="N194">SUM(IF((LEFT('2-1 采购订单物料明细表报表导出'!$K:$K,7)=N$1)*('2-1 采购订单物料明细表报表导出'!$D:$D=$A194),'2-1 采购订单物料明细表报表导出'!$H:$H,0))</f>
        <v>0</v>
      </c>
      <c r="O194" cm="1">
        <f t="array" ref="O194">SUM(IF((LEFT('2-1 采购订单物料明细表报表导出'!$K:$K,7)=O$1)*('2-1 采购订单物料明细表报表导出'!$D:$D=$A194),'2-1 采购订单物料明细表报表导出'!$H:$H,0))</f>
        <v>0</v>
      </c>
    </row>
    <row r="195" ht="16.5" spans="1:15">
      <c r="A195" s="17" t="s">
        <v>3049</v>
      </c>
      <c r="B195" s="32" t="s">
        <v>2120</v>
      </c>
      <c r="C195" s="33" t="s">
        <v>2121</v>
      </c>
      <c r="D195" cm="1">
        <f t="array" ref="D195">SUM(IF((LEFT('2-1 采购订单物料明细表报表导出'!$K:$K,7)=D$1)*('2-1 采购订单物料明细表报表导出'!$D:$D=$A195),'2-1 采购订单物料明细表报表导出'!$H:$H,0))</f>
        <v>0</v>
      </c>
      <c r="E195" cm="1">
        <f t="array" ref="E195">SUM(IF((LEFT('2-1 采购订单物料明细表报表导出'!$K:$K,7)=E$1)*('2-1 采购订单物料明细表报表导出'!$D:$D=$A195),'2-1 采购订单物料明细表报表导出'!$H:$H,0))</f>
        <v>0</v>
      </c>
      <c r="F195" cm="1">
        <f t="array" ref="F195">SUM(IF((LEFT('2-1 采购订单物料明细表报表导出'!$K:$K,7)=F$1)*('2-1 采购订单物料明细表报表导出'!$D:$D=$A195),'2-1 采购订单物料明细表报表导出'!$H:$H,0))</f>
        <v>90.48</v>
      </c>
      <c r="G195" cm="1">
        <f t="array" ref="G195">SUM(IF((LEFT('2-1 采购订单物料明细表报表导出'!$K:$K,7)=G$1)*('2-1 采购订单物料明细表报表导出'!$D:$D=$A195),'2-1 采购订单物料明细表报表导出'!$H:$H,0))</f>
        <v>0</v>
      </c>
      <c r="H195" cm="1">
        <f t="array" ref="H195">SUM(IF((LEFT('2-1 采购订单物料明细表报表导出'!$K:$K,7)=H$1)*('2-1 采购订单物料明细表报表导出'!$D:$D=$A195),'2-1 采购订单物料明细表报表导出'!$H:$H,0))</f>
        <v>0</v>
      </c>
      <c r="I195" cm="1">
        <f t="array" ref="I195">SUM(IF((LEFT('2-1 采购订单物料明细表报表导出'!$K:$K,7)=I$1)*('2-1 采购订单物料明细表报表导出'!$D:$D=$A195),'2-1 采购订单物料明细表报表导出'!$H:$H,0))</f>
        <v>0</v>
      </c>
      <c r="J195" cm="1">
        <f t="array" ref="J195">SUM(IF((LEFT('2-1 采购订单物料明细表报表导出'!$K:$K,7)=J$1)*('2-1 采购订单物料明细表报表导出'!$D:$D=$A195),'2-1 采购订单物料明细表报表导出'!$H:$H,0))</f>
        <v>0</v>
      </c>
      <c r="K195" cm="1">
        <f t="array" ref="K195">SUM(IF((LEFT('2-1 采购订单物料明细表报表导出'!$K:$K,7)=K$1)*('2-1 采购订单物料明细表报表导出'!$D:$D=$A195),'2-1 采购订单物料明细表报表导出'!$H:$H,0))</f>
        <v>0</v>
      </c>
      <c r="L195" cm="1">
        <f t="array" ref="L195">SUM(IF((LEFT('2-1 采购订单物料明细表报表导出'!$K:$K,7)=L$1)*('2-1 采购订单物料明细表报表导出'!$D:$D=$A195),'2-1 采购订单物料明细表报表导出'!$H:$H,0))</f>
        <v>0</v>
      </c>
      <c r="M195" cm="1">
        <f t="array" ref="M195">SUM(IF((LEFT('2-1 采购订单物料明细表报表导出'!$K:$K,7)=M$1)*('2-1 采购订单物料明细表报表导出'!$D:$D=$A195),'2-1 采购订单物料明细表报表导出'!$H:$H,0))</f>
        <v>0</v>
      </c>
      <c r="N195" cm="1">
        <f t="array" ref="N195">SUM(IF((LEFT('2-1 采购订单物料明细表报表导出'!$K:$K,7)=N$1)*('2-1 采购订单物料明细表报表导出'!$D:$D=$A195),'2-1 采购订单物料明细表报表导出'!$H:$H,0))</f>
        <v>0</v>
      </c>
      <c r="O195" cm="1">
        <f t="array" ref="O195">SUM(IF((LEFT('2-1 采购订单物料明细表报表导出'!$K:$K,7)=O$1)*('2-1 采购订单物料明细表报表导出'!$D:$D=$A195),'2-1 采购订单物料明细表报表导出'!$H:$H,0))</f>
        <v>0</v>
      </c>
    </row>
    <row r="196" ht="16.5" spans="1:15">
      <c r="A196" s="17" t="s">
        <v>3619</v>
      </c>
      <c r="B196" s="32" t="s">
        <v>2120</v>
      </c>
      <c r="C196" s="33" t="s">
        <v>2121</v>
      </c>
      <c r="D196" cm="1">
        <f t="array" ref="D196">SUM(IF((LEFT('2-1 采购订单物料明细表报表导出'!$K:$K,7)=D$1)*('2-1 采购订单物料明细表报表导出'!$D:$D=$A196),'2-1 采购订单物料明细表报表导出'!$H:$H,0))</f>
        <v>0</v>
      </c>
      <c r="E196" cm="1">
        <f t="array" ref="E196">SUM(IF((LEFT('2-1 采购订单物料明细表报表导出'!$K:$K,7)=E$1)*('2-1 采购订单物料明细表报表导出'!$D:$D=$A196),'2-1 采购订单物料明细表报表导出'!$H:$H,0))</f>
        <v>0</v>
      </c>
      <c r="F196" cm="1">
        <f t="array" ref="F196">SUM(IF((LEFT('2-1 采购订单物料明细表报表导出'!$K:$K,7)=F$1)*('2-1 采购订单物料明细表报表导出'!$D:$D=$A196),'2-1 采购订单物料明细表报表导出'!$H:$H,0))</f>
        <v>0</v>
      </c>
      <c r="G196" cm="1">
        <f t="array" ref="G196">SUM(IF((LEFT('2-1 采购订单物料明细表报表导出'!$K:$K,7)=G$1)*('2-1 采购订单物料明细表报表导出'!$D:$D=$A196),'2-1 采购订单物料明细表报表导出'!$H:$H,0))</f>
        <v>0</v>
      </c>
      <c r="H196" cm="1">
        <f t="array" ref="H196">SUM(IF((LEFT('2-1 采购订单物料明细表报表导出'!$K:$K,7)=H$1)*('2-1 采购订单物料明细表报表导出'!$D:$D=$A196),'2-1 采购订单物料明细表报表导出'!$H:$H,0))</f>
        <v>0</v>
      </c>
      <c r="I196" cm="1">
        <f t="array" ref="I196">SUM(IF((LEFT('2-1 采购订单物料明细表报表导出'!$K:$K,7)=I$1)*('2-1 采购订单物料明细表报表导出'!$D:$D=$A196),'2-1 采购订单物料明细表报表导出'!$H:$H,0))</f>
        <v>0</v>
      </c>
      <c r="J196" cm="1">
        <f t="array" ref="J196">SUM(IF((LEFT('2-1 采购订单物料明细表报表导出'!$K:$K,7)=J$1)*('2-1 采购订单物料明细表报表导出'!$D:$D=$A196),'2-1 采购订单物料明细表报表导出'!$H:$H,0))</f>
        <v>0</v>
      </c>
      <c r="K196" cm="1">
        <f t="array" ref="K196">SUM(IF((LEFT('2-1 采购订单物料明细表报表导出'!$K:$K,7)=K$1)*('2-1 采购订单物料明细表报表导出'!$D:$D=$A196),'2-1 采购订单物料明细表报表导出'!$H:$H,0))</f>
        <v>0</v>
      </c>
      <c r="L196" cm="1">
        <f t="array" ref="L196">SUM(IF((LEFT('2-1 采购订单物料明细表报表导出'!$K:$K,7)=L$1)*('2-1 采购订单物料明细表报表导出'!$D:$D=$A196),'2-1 采购订单物料明细表报表导出'!$H:$H,0))</f>
        <v>0</v>
      </c>
      <c r="M196" cm="1">
        <f t="array" ref="M196">SUM(IF((LEFT('2-1 采购订单物料明细表报表导出'!$K:$K,7)=M$1)*('2-1 采购订单物料明细表报表导出'!$D:$D=$A196),'2-1 采购订单物料明细表报表导出'!$H:$H,0))</f>
        <v>0</v>
      </c>
      <c r="N196" cm="1">
        <f t="array" ref="N196">SUM(IF((LEFT('2-1 采购订单物料明细表报表导出'!$K:$K,7)=N$1)*('2-1 采购订单物料明细表报表导出'!$D:$D=$A196),'2-1 采购订单物料明细表报表导出'!$H:$H,0))</f>
        <v>0</v>
      </c>
      <c r="O196" cm="1">
        <f t="array" ref="O196">SUM(IF((LEFT('2-1 采购订单物料明细表报表导出'!$K:$K,7)=O$1)*('2-1 采购订单物料明细表报表导出'!$D:$D=$A196),'2-1 采购订单物料明细表报表导出'!$H:$H,0))</f>
        <v>0</v>
      </c>
    </row>
    <row r="197" ht="16.5" spans="1:15">
      <c r="A197" s="17" t="s">
        <v>3620</v>
      </c>
      <c r="B197" s="32" t="s">
        <v>2120</v>
      </c>
      <c r="C197" s="33" t="s">
        <v>2121</v>
      </c>
      <c r="D197" cm="1">
        <f t="array" ref="D197">SUM(IF((LEFT('2-1 采购订单物料明细表报表导出'!$K:$K,7)=D$1)*('2-1 采购订单物料明细表报表导出'!$D:$D=$A197),'2-1 采购订单物料明细表报表导出'!$H:$H,0))</f>
        <v>0</v>
      </c>
      <c r="E197" cm="1">
        <f t="array" ref="E197">SUM(IF((LEFT('2-1 采购订单物料明细表报表导出'!$K:$K,7)=E$1)*('2-1 采购订单物料明细表报表导出'!$D:$D=$A197),'2-1 采购订单物料明细表报表导出'!$H:$H,0))</f>
        <v>0</v>
      </c>
      <c r="F197" cm="1">
        <f t="array" ref="F197">SUM(IF((LEFT('2-1 采购订单物料明细表报表导出'!$K:$K,7)=F$1)*('2-1 采购订单物料明细表报表导出'!$D:$D=$A197),'2-1 采购订单物料明细表报表导出'!$H:$H,0))</f>
        <v>0</v>
      </c>
      <c r="G197" cm="1">
        <f t="array" ref="G197">SUM(IF((LEFT('2-1 采购订单物料明细表报表导出'!$K:$K,7)=G$1)*('2-1 采购订单物料明细表报表导出'!$D:$D=$A197),'2-1 采购订单物料明细表报表导出'!$H:$H,0))</f>
        <v>0</v>
      </c>
      <c r="H197" cm="1">
        <f t="array" ref="H197">SUM(IF((LEFT('2-1 采购订单物料明细表报表导出'!$K:$K,7)=H$1)*('2-1 采购订单物料明细表报表导出'!$D:$D=$A197),'2-1 采购订单物料明细表报表导出'!$H:$H,0))</f>
        <v>0</v>
      </c>
      <c r="I197" cm="1">
        <f t="array" ref="I197">SUM(IF((LEFT('2-1 采购订单物料明细表报表导出'!$K:$K,7)=I$1)*('2-1 采购订单物料明细表报表导出'!$D:$D=$A197),'2-1 采购订单物料明细表报表导出'!$H:$H,0))</f>
        <v>0</v>
      </c>
      <c r="J197" cm="1">
        <f t="array" ref="J197">SUM(IF((LEFT('2-1 采购订单物料明细表报表导出'!$K:$K,7)=J$1)*('2-1 采购订单物料明细表报表导出'!$D:$D=$A197),'2-1 采购订单物料明细表报表导出'!$H:$H,0))</f>
        <v>0</v>
      </c>
      <c r="K197" cm="1">
        <f t="array" ref="K197">SUM(IF((LEFT('2-1 采购订单物料明细表报表导出'!$K:$K,7)=K$1)*('2-1 采购订单物料明细表报表导出'!$D:$D=$A197),'2-1 采购订单物料明细表报表导出'!$H:$H,0))</f>
        <v>0</v>
      </c>
      <c r="L197" cm="1">
        <f t="array" ref="L197">SUM(IF((LEFT('2-1 采购订单物料明细表报表导出'!$K:$K,7)=L$1)*('2-1 采购订单物料明细表报表导出'!$D:$D=$A197),'2-1 采购订单物料明细表报表导出'!$H:$H,0))</f>
        <v>0</v>
      </c>
      <c r="M197" cm="1">
        <f t="array" ref="M197">SUM(IF((LEFT('2-1 采购订单物料明细表报表导出'!$K:$K,7)=M$1)*('2-1 采购订单物料明细表报表导出'!$D:$D=$A197),'2-1 采购订单物料明细表报表导出'!$H:$H,0))</f>
        <v>0</v>
      </c>
      <c r="N197" cm="1">
        <f t="array" ref="N197">SUM(IF((LEFT('2-1 采购订单物料明细表报表导出'!$K:$K,7)=N$1)*('2-1 采购订单物料明细表报表导出'!$D:$D=$A197),'2-1 采购订单物料明细表报表导出'!$H:$H,0))</f>
        <v>0</v>
      </c>
      <c r="O197" cm="1">
        <f t="array" ref="O197">SUM(IF((LEFT('2-1 采购订单物料明细表报表导出'!$K:$K,7)=O$1)*('2-1 采购订单物料明细表报表导出'!$D:$D=$A197),'2-1 采购订单物料明细表报表导出'!$H:$H,0))</f>
        <v>0</v>
      </c>
    </row>
    <row r="198" ht="16.5" spans="1:15">
      <c r="A198" s="17" t="s">
        <v>3621</v>
      </c>
      <c r="B198" s="32" t="s">
        <v>2120</v>
      </c>
      <c r="C198" s="33" t="s">
        <v>2121</v>
      </c>
      <c r="D198" cm="1">
        <f t="array" ref="D198">SUM(IF((LEFT('2-1 采购订单物料明细表报表导出'!$K:$K,7)=D$1)*('2-1 采购订单物料明细表报表导出'!$D:$D=$A198),'2-1 采购订单物料明细表报表导出'!$H:$H,0))</f>
        <v>0</v>
      </c>
      <c r="E198" cm="1">
        <f t="array" ref="E198">SUM(IF((LEFT('2-1 采购订单物料明细表报表导出'!$K:$K,7)=E$1)*('2-1 采购订单物料明细表报表导出'!$D:$D=$A198),'2-1 采购订单物料明细表报表导出'!$H:$H,0))</f>
        <v>0</v>
      </c>
      <c r="F198" cm="1">
        <f t="array" ref="F198">SUM(IF((LEFT('2-1 采购订单物料明细表报表导出'!$K:$K,7)=F$1)*('2-1 采购订单物料明细表报表导出'!$D:$D=$A198),'2-1 采购订单物料明细表报表导出'!$H:$H,0))</f>
        <v>0</v>
      </c>
      <c r="G198" cm="1">
        <f t="array" ref="G198">SUM(IF((LEFT('2-1 采购订单物料明细表报表导出'!$K:$K,7)=G$1)*('2-1 采购订单物料明细表报表导出'!$D:$D=$A198),'2-1 采购订单物料明细表报表导出'!$H:$H,0))</f>
        <v>0</v>
      </c>
      <c r="H198" cm="1">
        <f t="array" ref="H198">SUM(IF((LEFT('2-1 采购订单物料明细表报表导出'!$K:$K,7)=H$1)*('2-1 采购订单物料明细表报表导出'!$D:$D=$A198),'2-1 采购订单物料明细表报表导出'!$H:$H,0))</f>
        <v>0</v>
      </c>
      <c r="I198" cm="1">
        <f t="array" ref="I198">SUM(IF((LEFT('2-1 采购订单物料明细表报表导出'!$K:$K,7)=I$1)*('2-1 采购订单物料明细表报表导出'!$D:$D=$A198),'2-1 采购订单物料明细表报表导出'!$H:$H,0))</f>
        <v>0</v>
      </c>
      <c r="J198" cm="1">
        <f t="array" ref="J198">SUM(IF((LEFT('2-1 采购订单物料明细表报表导出'!$K:$K,7)=J$1)*('2-1 采购订单物料明细表报表导出'!$D:$D=$A198),'2-1 采购订单物料明细表报表导出'!$H:$H,0))</f>
        <v>0</v>
      </c>
      <c r="K198" cm="1">
        <f t="array" ref="K198">SUM(IF((LEFT('2-1 采购订单物料明细表报表导出'!$K:$K,7)=K$1)*('2-1 采购订单物料明细表报表导出'!$D:$D=$A198),'2-1 采购订单物料明细表报表导出'!$H:$H,0))</f>
        <v>0</v>
      </c>
      <c r="L198" cm="1">
        <f t="array" ref="L198">SUM(IF((LEFT('2-1 采购订单物料明细表报表导出'!$K:$K,7)=L$1)*('2-1 采购订单物料明细表报表导出'!$D:$D=$A198),'2-1 采购订单物料明细表报表导出'!$H:$H,0))</f>
        <v>0</v>
      </c>
      <c r="M198" cm="1">
        <f t="array" ref="M198">SUM(IF((LEFT('2-1 采购订单物料明细表报表导出'!$K:$K,7)=M$1)*('2-1 采购订单物料明细表报表导出'!$D:$D=$A198),'2-1 采购订单物料明细表报表导出'!$H:$H,0))</f>
        <v>0</v>
      </c>
      <c r="N198" cm="1">
        <f t="array" ref="N198">SUM(IF((LEFT('2-1 采购订单物料明细表报表导出'!$K:$K,7)=N$1)*('2-1 采购订单物料明细表报表导出'!$D:$D=$A198),'2-1 采购订单物料明细表报表导出'!$H:$H,0))</f>
        <v>0</v>
      </c>
      <c r="O198" cm="1">
        <f t="array" ref="O198">SUM(IF((LEFT('2-1 采购订单物料明细表报表导出'!$K:$K,7)=O$1)*('2-1 采购订单物料明细表报表导出'!$D:$D=$A198),'2-1 采购订单物料明细表报表导出'!$H:$H,0))</f>
        <v>0</v>
      </c>
    </row>
    <row r="199" ht="16.5" spans="1:15">
      <c r="A199" s="17" t="s">
        <v>3039</v>
      </c>
      <c r="B199" s="32" t="s">
        <v>2120</v>
      </c>
      <c r="C199" s="33" t="s">
        <v>2121</v>
      </c>
      <c r="D199" cm="1">
        <f t="array" ref="D199">SUM(IF((LEFT('2-1 采购订单物料明细表报表导出'!$K:$K,7)=D$1)*('2-1 采购订单物料明细表报表导出'!$D:$D=$A199),'2-1 采购订单物料明细表报表导出'!$H:$H,0))</f>
        <v>0</v>
      </c>
      <c r="E199" cm="1">
        <f t="array" ref="E199">SUM(IF((LEFT('2-1 采购订单物料明细表报表导出'!$K:$K,7)=E$1)*('2-1 采购订单物料明细表报表导出'!$D:$D=$A199),'2-1 采购订单物料明细表报表导出'!$H:$H,0))</f>
        <v>0</v>
      </c>
      <c r="F199" cm="1">
        <f t="array" ref="F199">SUM(IF((LEFT('2-1 采购订单物料明细表报表导出'!$K:$K,7)=F$1)*('2-1 采购订单物料明细表报表导出'!$D:$D=$A199),'2-1 采购订单物料明细表报表导出'!$H:$H,0))</f>
        <v>42.84</v>
      </c>
      <c r="G199" cm="1">
        <f t="array" ref="G199">SUM(IF((LEFT('2-1 采购订单物料明细表报表导出'!$K:$K,7)=G$1)*('2-1 采购订单物料明细表报表导出'!$D:$D=$A199),'2-1 采购订单物料明细表报表导出'!$H:$H,0))</f>
        <v>0</v>
      </c>
      <c r="H199" cm="1">
        <f t="array" ref="H199">SUM(IF((LEFT('2-1 采购订单物料明细表报表导出'!$K:$K,7)=H$1)*('2-1 采购订单物料明细表报表导出'!$D:$D=$A199),'2-1 采购订单物料明细表报表导出'!$H:$H,0))</f>
        <v>0</v>
      </c>
      <c r="I199" cm="1">
        <f t="array" ref="I199">SUM(IF((LEFT('2-1 采购订单物料明细表报表导出'!$K:$K,7)=I$1)*('2-1 采购订单物料明细表报表导出'!$D:$D=$A199),'2-1 采购订单物料明细表报表导出'!$H:$H,0))</f>
        <v>0</v>
      </c>
      <c r="J199" cm="1">
        <f t="array" ref="J199">SUM(IF((LEFT('2-1 采购订单物料明细表报表导出'!$K:$K,7)=J$1)*('2-1 采购订单物料明细表报表导出'!$D:$D=$A199),'2-1 采购订单物料明细表报表导出'!$H:$H,0))</f>
        <v>0</v>
      </c>
      <c r="K199" cm="1">
        <f t="array" ref="K199">SUM(IF((LEFT('2-1 采购订单物料明细表报表导出'!$K:$K,7)=K$1)*('2-1 采购订单物料明细表报表导出'!$D:$D=$A199),'2-1 采购订单物料明细表报表导出'!$H:$H,0))</f>
        <v>0</v>
      </c>
      <c r="L199" cm="1">
        <f t="array" ref="L199">SUM(IF((LEFT('2-1 采购订单物料明细表报表导出'!$K:$K,7)=L$1)*('2-1 采购订单物料明细表报表导出'!$D:$D=$A199),'2-1 采购订单物料明细表报表导出'!$H:$H,0))</f>
        <v>0</v>
      </c>
      <c r="M199" cm="1">
        <f t="array" ref="M199">SUM(IF((LEFT('2-1 采购订单物料明细表报表导出'!$K:$K,7)=M$1)*('2-1 采购订单物料明细表报表导出'!$D:$D=$A199),'2-1 采购订单物料明细表报表导出'!$H:$H,0))</f>
        <v>0</v>
      </c>
      <c r="N199" cm="1">
        <f t="array" ref="N199">SUM(IF((LEFT('2-1 采购订单物料明细表报表导出'!$K:$K,7)=N$1)*('2-1 采购订单物料明细表报表导出'!$D:$D=$A199),'2-1 采购订单物料明细表报表导出'!$H:$H,0))</f>
        <v>0</v>
      </c>
      <c r="O199" cm="1">
        <f t="array" ref="O199">SUM(IF((LEFT('2-1 采购订单物料明细表报表导出'!$K:$K,7)=O$1)*('2-1 采购订单物料明细表报表导出'!$D:$D=$A199),'2-1 采购订单物料明细表报表导出'!$H:$H,0))</f>
        <v>0</v>
      </c>
    </row>
    <row r="200" ht="16.5" spans="1:15">
      <c r="A200" s="17" t="s">
        <v>3622</v>
      </c>
      <c r="B200" s="32" t="s">
        <v>2120</v>
      </c>
      <c r="C200" s="33" t="s">
        <v>2121</v>
      </c>
      <c r="D200" cm="1">
        <f t="array" ref="D200">SUM(IF((LEFT('2-1 采购订单物料明细表报表导出'!$K:$K,7)=D$1)*('2-1 采购订单物料明细表报表导出'!$D:$D=$A200),'2-1 采购订单物料明细表报表导出'!$H:$H,0))</f>
        <v>0</v>
      </c>
      <c r="E200" cm="1">
        <f t="array" ref="E200">SUM(IF((LEFT('2-1 采购订单物料明细表报表导出'!$K:$K,7)=E$1)*('2-1 采购订单物料明细表报表导出'!$D:$D=$A200),'2-1 采购订单物料明细表报表导出'!$H:$H,0))</f>
        <v>0</v>
      </c>
      <c r="F200" cm="1">
        <f t="array" ref="F200">SUM(IF((LEFT('2-1 采购订单物料明细表报表导出'!$K:$K,7)=F$1)*('2-1 采购订单物料明细表报表导出'!$D:$D=$A200),'2-1 采购订单物料明细表报表导出'!$H:$H,0))</f>
        <v>0</v>
      </c>
      <c r="G200" cm="1">
        <f t="array" ref="G200">SUM(IF((LEFT('2-1 采购订单物料明细表报表导出'!$K:$K,7)=G$1)*('2-1 采购订单物料明细表报表导出'!$D:$D=$A200),'2-1 采购订单物料明细表报表导出'!$H:$H,0))</f>
        <v>0</v>
      </c>
      <c r="H200" cm="1">
        <f t="array" ref="H200">SUM(IF((LEFT('2-1 采购订单物料明细表报表导出'!$K:$K,7)=H$1)*('2-1 采购订单物料明细表报表导出'!$D:$D=$A200),'2-1 采购订单物料明细表报表导出'!$H:$H,0))</f>
        <v>0</v>
      </c>
      <c r="I200" cm="1">
        <f t="array" ref="I200">SUM(IF((LEFT('2-1 采购订单物料明细表报表导出'!$K:$K,7)=I$1)*('2-1 采购订单物料明细表报表导出'!$D:$D=$A200),'2-1 采购订单物料明细表报表导出'!$H:$H,0))</f>
        <v>0</v>
      </c>
      <c r="J200" cm="1">
        <f t="array" ref="J200">SUM(IF((LEFT('2-1 采购订单物料明细表报表导出'!$K:$K,7)=J$1)*('2-1 采购订单物料明细表报表导出'!$D:$D=$A200),'2-1 采购订单物料明细表报表导出'!$H:$H,0))</f>
        <v>0</v>
      </c>
      <c r="K200" cm="1">
        <f t="array" ref="K200">SUM(IF((LEFT('2-1 采购订单物料明细表报表导出'!$K:$K,7)=K$1)*('2-1 采购订单物料明细表报表导出'!$D:$D=$A200),'2-1 采购订单物料明细表报表导出'!$H:$H,0))</f>
        <v>0</v>
      </c>
      <c r="L200" cm="1">
        <f t="array" ref="L200">SUM(IF((LEFT('2-1 采购订单物料明细表报表导出'!$K:$K,7)=L$1)*('2-1 采购订单物料明细表报表导出'!$D:$D=$A200),'2-1 采购订单物料明细表报表导出'!$H:$H,0))</f>
        <v>0</v>
      </c>
      <c r="M200" cm="1">
        <f t="array" ref="M200">SUM(IF((LEFT('2-1 采购订单物料明细表报表导出'!$K:$K,7)=M$1)*('2-1 采购订单物料明细表报表导出'!$D:$D=$A200),'2-1 采购订单物料明细表报表导出'!$H:$H,0))</f>
        <v>0</v>
      </c>
      <c r="N200" cm="1">
        <f t="array" ref="N200">SUM(IF((LEFT('2-1 采购订单物料明细表报表导出'!$K:$K,7)=N$1)*('2-1 采购订单物料明细表报表导出'!$D:$D=$A200),'2-1 采购订单物料明细表报表导出'!$H:$H,0))</f>
        <v>0</v>
      </c>
      <c r="O200" cm="1">
        <f t="array" ref="O200">SUM(IF((LEFT('2-1 采购订单物料明细表报表导出'!$K:$K,7)=O$1)*('2-1 采购订单物料明细表报表导出'!$D:$D=$A200),'2-1 采购订单物料明细表报表导出'!$H:$H,0))</f>
        <v>0</v>
      </c>
    </row>
    <row r="201" ht="16.5" spans="1:15">
      <c r="A201" s="17" t="s">
        <v>3623</v>
      </c>
      <c r="B201" s="32" t="s">
        <v>2120</v>
      </c>
      <c r="C201" s="33" t="s">
        <v>2121</v>
      </c>
      <c r="D201" cm="1">
        <f t="array" ref="D201">SUM(IF((LEFT('2-1 采购订单物料明细表报表导出'!$K:$K,7)=D$1)*('2-1 采购订单物料明细表报表导出'!$D:$D=$A201),'2-1 采购订单物料明细表报表导出'!$H:$H,0))</f>
        <v>0</v>
      </c>
      <c r="E201" cm="1">
        <f t="array" ref="E201">SUM(IF((LEFT('2-1 采购订单物料明细表报表导出'!$K:$K,7)=E$1)*('2-1 采购订单物料明细表报表导出'!$D:$D=$A201),'2-1 采购订单物料明细表报表导出'!$H:$H,0))</f>
        <v>0</v>
      </c>
      <c r="F201" cm="1">
        <f t="array" ref="F201">SUM(IF((LEFT('2-1 采购订单物料明细表报表导出'!$K:$K,7)=F$1)*('2-1 采购订单物料明细表报表导出'!$D:$D=$A201),'2-1 采购订单物料明细表报表导出'!$H:$H,0))</f>
        <v>0</v>
      </c>
      <c r="G201" cm="1">
        <f t="array" ref="G201">SUM(IF((LEFT('2-1 采购订单物料明细表报表导出'!$K:$K,7)=G$1)*('2-1 采购订单物料明细表报表导出'!$D:$D=$A201),'2-1 采购订单物料明细表报表导出'!$H:$H,0))</f>
        <v>0</v>
      </c>
      <c r="H201" cm="1">
        <f t="array" ref="H201">SUM(IF((LEFT('2-1 采购订单物料明细表报表导出'!$K:$K,7)=H$1)*('2-1 采购订单物料明细表报表导出'!$D:$D=$A201),'2-1 采购订单物料明细表报表导出'!$H:$H,0))</f>
        <v>0</v>
      </c>
      <c r="I201" cm="1">
        <f t="array" ref="I201">SUM(IF((LEFT('2-1 采购订单物料明细表报表导出'!$K:$K,7)=I$1)*('2-1 采购订单物料明细表报表导出'!$D:$D=$A201),'2-1 采购订单物料明细表报表导出'!$H:$H,0))</f>
        <v>0</v>
      </c>
      <c r="J201" cm="1">
        <f t="array" ref="J201">SUM(IF((LEFT('2-1 采购订单物料明细表报表导出'!$K:$K,7)=J$1)*('2-1 采购订单物料明细表报表导出'!$D:$D=$A201),'2-1 采购订单物料明细表报表导出'!$H:$H,0))</f>
        <v>0</v>
      </c>
      <c r="K201" cm="1">
        <f t="array" ref="K201">SUM(IF((LEFT('2-1 采购订单物料明细表报表导出'!$K:$K,7)=K$1)*('2-1 采购订单物料明细表报表导出'!$D:$D=$A201),'2-1 采购订单物料明细表报表导出'!$H:$H,0))</f>
        <v>0</v>
      </c>
      <c r="L201" cm="1">
        <f t="array" ref="L201">SUM(IF((LEFT('2-1 采购订单物料明细表报表导出'!$K:$K,7)=L$1)*('2-1 采购订单物料明细表报表导出'!$D:$D=$A201),'2-1 采购订单物料明细表报表导出'!$H:$H,0))</f>
        <v>0</v>
      </c>
      <c r="M201" cm="1">
        <f t="array" ref="M201">SUM(IF((LEFT('2-1 采购订单物料明细表报表导出'!$K:$K,7)=M$1)*('2-1 采购订单物料明细表报表导出'!$D:$D=$A201),'2-1 采购订单物料明细表报表导出'!$H:$H,0))</f>
        <v>0</v>
      </c>
      <c r="N201" cm="1">
        <f t="array" ref="N201">SUM(IF((LEFT('2-1 采购订单物料明细表报表导出'!$K:$K,7)=N$1)*('2-1 采购订单物料明细表报表导出'!$D:$D=$A201),'2-1 采购订单物料明细表报表导出'!$H:$H,0))</f>
        <v>0</v>
      </c>
      <c r="O201" cm="1">
        <f t="array" ref="O201">SUM(IF((LEFT('2-1 采购订单物料明细表报表导出'!$K:$K,7)=O$1)*('2-1 采购订单物料明细表报表导出'!$D:$D=$A201),'2-1 采购订单物料明细表报表导出'!$H:$H,0))</f>
        <v>0</v>
      </c>
    </row>
    <row r="202" ht="16.5" spans="1:15">
      <c r="A202" s="17" t="s">
        <v>3624</v>
      </c>
      <c r="B202" s="32" t="s">
        <v>2120</v>
      </c>
      <c r="C202" s="33" t="s">
        <v>2121</v>
      </c>
      <c r="D202" cm="1">
        <f t="array" ref="D202">SUM(IF((LEFT('2-1 采购订单物料明细表报表导出'!$K:$K,7)=D$1)*('2-1 采购订单物料明细表报表导出'!$D:$D=$A202),'2-1 采购订单物料明细表报表导出'!$H:$H,0))</f>
        <v>0</v>
      </c>
      <c r="E202" cm="1">
        <f t="array" ref="E202">SUM(IF((LEFT('2-1 采购订单物料明细表报表导出'!$K:$K,7)=E$1)*('2-1 采购订单物料明细表报表导出'!$D:$D=$A202),'2-1 采购订单物料明细表报表导出'!$H:$H,0))</f>
        <v>0</v>
      </c>
      <c r="F202" cm="1">
        <f t="array" ref="F202">SUM(IF((LEFT('2-1 采购订单物料明细表报表导出'!$K:$K,7)=F$1)*('2-1 采购订单物料明细表报表导出'!$D:$D=$A202),'2-1 采购订单物料明细表报表导出'!$H:$H,0))</f>
        <v>0</v>
      </c>
      <c r="G202" cm="1">
        <f t="array" ref="G202">SUM(IF((LEFT('2-1 采购订单物料明细表报表导出'!$K:$K,7)=G$1)*('2-1 采购订单物料明细表报表导出'!$D:$D=$A202),'2-1 采购订单物料明细表报表导出'!$H:$H,0))</f>
        <v>0</v>
      </c>
      <c r="H202" cm="1">
        <f t="array" ref="H202">SUM(IF((LEFT('2-1 采购订单物料明细表报表导出'!$K:$K,7)=H$1)*('2-1 采购订单物料明细表报表导出'!$D:$D=$A202),'2-1 采购订单物料明细表报表导出'!$H:$H,0))</f>
        <v>0</v>
      </c>
      <c r="I202" cm="1">
        <f t="array" ref="I202">SUM(IF((LEFT('2-1 采购订单物料明细表报表导出'!$K:$K,7)=I$1)*('2-1 采购订单物料明细表报表导出'!$D:$D=$A202),'2-1 采购订单物料明细表报表导出'!$H:$H,0))</f>
        <v>0</v>
      </c>
      <c r="J202" cm="1">
        <f t="array" ref="J202">SUM(IF((LEFT('2-1 采购订单物料明细表报表导出'!$K:$K,7)=J$1)*('2-1 采购订单物料明细表报表导出'!$D:$D=$A202),'2-1 采购订单物料明细表报表导出'!$H:$H,0))</f>
        <v>0</v>
      </c>
      <c r="K202" cm="1">
        <f t="array" ref="K202">SUM(IF((LEFT('2-1 采购订单物料明细表报表导出'!$K:$K,7)=K$1)*('2-1 采购订单物料明细表报表导出'!$D:$D=$A202),'2-1 采购订单物料明细表报表导出'!$H:$H,0))</f>
        <v>0</v>
      </c>
      <c r="L202" cm="1">
        <f t="array" ref="L202">SUM(IF((LEFT('2-1 采购订单物料明细表报表导出'!$K:$K,7)=L$1)*('2-1 采购订单物料明细表报表导出'!$D:$D=$A202),'2-1 采购订单物料明细表报表导出'!$H:$H,0))</f>
        <v>0</v>
      </c>
      <c r="M202" cm="1">
        <f t="array" ref="M202">SUM(IF((LEFT('2-1 采购订单物料明细表报表导出'!$K:$K,7)=M$1)*('2-1 采购订单物料明细表报表导出'!$D:$D=$A202),'2-1 采购订单物料明细表报表导出'!$H:$H,0))</f>
        <v>0</v>
      </c>
      <c r="N202" cm="1">
        <f t="array" ref="N202">SUM(IF((LEFT('2-1 采购订单物料明细表报表导出'!$K:$K,7)=N$1)*('2-1 采购订单物料明细表报表导出'!$D:$D=$A202),'2-1 采购订单物料明细表报表导出'!$H:$H,0))</f>
        <v>0</v>
      </c>
      <c r="O202" cm="1">
        <f t="array" ref="O202">SUM(IF((LEFT('2-1 采购订单物料明细表报表导出'!$K:$K,7)=O$1)*('2-1 采购订单物料明细表报表导出'!$D:$D=$A202),'2-1 采购订单物料明细表报表导出'!$H:$H,0))</f>
        <v>0</v>
      </c>
    </row>
    <row r="203" ht="16.5" spans="1:15">
      <c r="A203" s="17" t="s">
        <v>3625</v>
      </c>
      <c r="B203" s="32" t="s">
        <v>2120</v>
      </c>
      <c r="C203" s="33" t="s">
        <v>2121</v>
      </c>
      <c r="D203" cm="1">
        <f t="array" ref="D203">SUM(IF((LEFT('2-1 采购订单物料明细表报表导出'!$K:$K,7)=D$1)*('2-1 采购订单物料明细表报表导出'!$D:$D=$A203),'2-1 采购订单物料明细表报表导出'!$H:$H,0))</f>
        <v>0</v>
      </c>
      <c r="E203" cm="1">
        <f t="array" ref="E203">SUM(IF((LEFT('2-1 采购订单物料明细表报表导出'!$K:$K,7)=E$1)*('2-1 采购订单物料明细表报表导出'!$D:$D=$A203),'2-1 采购订单物料明细表报表导出'!$H:$H,0))</f>
        <v>0</v>
      </c>
      <c r="F203" cm="1">
        <f t="array" ref="F203">SUM(IF((LEFT('2-1 采购订单物料明细表报表导出'!$K:$K,7)=F$1)*('2-1 采购订单物料明细表报表导出'!$D:$D=$A203),'2-1 采购订单物料明细表报表导出'!$H:$H,0))</f>
        <v>0</v>
      </c>
      <c r="G203" cm="1">
        <f t="array" ref="G203">SUM(IF((LEFT('2-1 采购订单物料明细表报表导出'!$K:$K,7)=G$1)*('2-1 采购订单物料明细表报表导出'!$D:$D=$A203),'2-1 采购订单物料明细表报表导出'!$H:$H,0))</f>
        <v>0</v>
      </c>
      <c r="H203" cm="1">
        <f t="array" ref="H203">SUM(IF((LEFT('2-1 采购订单物料明细表报表导出'!$K:$K,7)=H$1)*('2-1 采购订单物料明细表报表导出'!$D:$D=$A203),'2-1 采购订单物料明细表报表导出'!$H:$H,0))</f>
        <v>0</v>
      </c>
      <c r="I203" cm="1">
        <f t="array" ref="I203">SUM(IF((LEFT('2-1 采购订单物料明细表报表导出'!$K:$K,7)=I$1)*('2-1 采购订单物料明细表报表导出'!$D:$D=$A203),'2-1 采购订单物料明细表报表导出'!$H:$H,0))</f>
        <v>0</v>
      </c>
      <c r="J203" cm="1">
        <f t="array" ref="J203">SUM(IF((LEFT('2-1 采购订单物料明细表报表导出'!$K:$K,7)=J$1)*('2-1 采购订单物料明细表报表导出'!$D:$D=$A203),'2-1 采购订单物料明细表报表导出'!$H:$H,0))</f>
        <v>0</v>
      </c>
      <c r="K203" cm="1">
        <f t="array" ref="K203">SUM(IF((LEFT('2-1 采购订单物料明细表报表导出'!$K:$K,7)=K$1)*('2-1 采购订单物料明细表报表导出'!$D:$D=$A203),'2-1 采购订单物料明细表报表导出'!$H:$H,0))</f>
        <v>0</v>
      </c>
      <c r="L203" cm="1">
        <f t="array" ref="L203">SUM(IF((LEFT('2-1 采购订单物料明细表报表导出'!$K:$K,7)=L$1)*('2-1 采购订单物料明细表报表导出'!$D:$D=$A203),'2-1 采购订单物料明细表报表导出'!$H:$H,0))</f>
        <v>0</v>
      </c>
      <c r="M203" cm="1">
        <f t="array" ref="M203">SUM(IF((LEFT('2-1 采购订单物料明细表报表导出'!$K:$K,7)=M$1)*('2-1 采购订单物料明细表报表导出'!$D:$D=$A203),'2-1 采购订单物料明细表报表导出'!$H:$H,0))</f>
        <v>0</v>
      </c>
      <c r="N203" cm="1">
        <f t="array" ref="N203">SUM(IF((LEFT('2-1 采购订单物料明细表报表导出'!$K:$K,7)=N$1)*('2-1 采购订单物料明细表报表导出'!$D:$D=$A203),'2-1 采购订单物料明细表报表导出'!$H:$H,0))</f>
        <v>0</v>
      </c>
      <c r="O203" cm="1">
        <f t="array" ref="O203">SUM(IF((LEFT('2-1 采购订单物料明细表报表导出'!$K:$K,7)=O$1)*('2-1 采购订单物料明细表报表导出'!$D:$D=$A203),'2-1 采购订单物料明细表报表导出'!$H:$H,0))</f>
        <v>0</v>
      </c>
    </row>
    <row r="204" ht="16.5" spans="1:15">
      <c r="A204" s="34" t="s">
        <v>3626</v>
      </c>
      <c r="B204" s="32" t="s">
        <v>2120</v>
      </c>
      <c r="C204" s="33" t="s">
        <v>2121</v>
      </c>
      <c r="D204" cm="1">
        <f t="array" ref="D204">SUM(IF((LEFT('2-1 采购订单物料明细表报表导出'!$K:$K,7)=D$1)*('2-1 采购订单物料明细表报表导出'!$D:$D=$A204),'2-1 采购订单物料明细表报表导出'!$H:$H,0))</f>
        <v>0</v>
      </c>
      <c r="E204" cm="1">
        <f t="array" ref="E204">SUM(IF((LEFT('2-1 采购订单物料明细表报表导出'!$K:$K,7)=E$1)*('2-1 采购订单物料明细表报表导出'!$D:$D=$A204),'2-1 采购订单物料明细表报表导出'!$H:$H,0))</f>
        <v>0</v>
      </c>
      <c r="F204" cm="1">
        <f t="array" ref="F204">SUM(IF((LEFT('2-1 采购订单物料明细表报表导出'!$K:$K,7)=F$1)*('2-1 采购订单物料明细表报表导出'!$D:$D=$A204),'2-1 采购订单物料明细表报表导出'!$H:$H,0))</f>
        <v>0</v>
      </c>
      <c r="G204" cm="1">
        <f t="array" ref="G204">SUM(IF((LEFT('2-1 采购订单物料明细表报表导出'!$K:$K,7)=G$1)*('2-1 采购订单物料明细表报表导出'!$D:$D=$A204),'2-1 采购订单物料明细表报表导出'!$H:$H,0))</f>
        <v>0</v>
      </c>
      <c r="H204" cm="1">
        <f t="array" ref="H204">SUM(IF((LEFT('2-1 采购订单物料明细表报表导出'!$K:$K,7)=H$1)*('2-1 采购订单物料明细表报表导出'!$D:$D=$A204),'2-1 采购订单物料明细表报表导出'!$H:$H,0))</f>
        <v>0</v>
      </c>
      <c r="I204" cm="1">
        <f t="array" ref="I204">SUM(IF((LEFT('2-1 采购订单物料明细表报表导出'!$K:$K,7)=I$1)*('2-1 采购订单物料明细表报表导出'!$D:$D=$A204),'2-1 采购订单物料明细表报表导出'!$H:$H,0))</f>
        <v>0</v>
      </c>
      <c r="J204" cm="1">
        <f t="array" ref="J204">SUM(IF((LEFT('2-1 采购订单物料明细表报表导出'!$K:$K,7)=J$1)*('2-1 采购订单物料明细表报表导出'!$D:$D=$A204),'2-1 采购订单物料明细表报表导出'!$H:$H,0))</f>
        <v>0</v>
      </c>
      <c r="K204" cm="1">
        <f t="array" ref="K204">SUM(IF((LEFT('2-1 采购订单物料明细表报表导出'!$K:$K,7)=K$1)*('2-1 采购订单物料明细表报表导出'!$D:$D=$A204),'2-1 采购订单物料明细表报表导出'!$H:$H,0))</f>
        <v>0</v>
      </c>
      <c r="L204" cm="1">
        <f t="array" ref="L204">SUM(IF((LEFT('2-1 采购订单物料明细表报表导出'!$K:$K,7)=L$1)*('2-1 采购订单物料明细表报表导出'!$D:$D=$A204),'2-1 采购订单物料明细表报表导出'!$H:$H,0))</f>
        <v>0</v>
      </c>
      <c r="M204" cm="1">
        <f t="array" ref="M204">SUM(IF((LEFT('2-1 采购订单物料明细表报表导出'!$K:$K,7)=M$1)*('2-1 采购订单物料明细表报表导出'!$D:$D=$A204),'2-1 采购订单物料明细表报表导出'!$H:$H,0))</f>
        <v>0</v>
      </c>
      <c r="N204" cm="1">
        <f t="array" ref="N204">SUM(IF((LEFT('2-1 采购订单物料明细表报表导出'!$K:$K,7)=N$1)*('2-1 采购订单物料明细表报表导出'!$D:$D=$A204),'2-1 采购订单物料明细表报表导出'!$H:$H,0))</f>
        <v>0</v>
      </c>
      <c r="O204" cm="1">
        <f t="array" ref="O204">SUM(IF((LEFT('2-1 采购订单物料明细表报表导出'!$K:$K,7)=O$1)*('2-1 采购订单物料明细表报表导出'!$D:$D=$A204),'2-1 采购订单物料明细表报表导出'!$H:$H,0))</f>
        <v>0</v>
      </c>
    </row>
    <row r="205" ht="16.5" spans="1:15">
      <c r="A205" s="17" t="s">
        <v>3627</v>
      </c>
      <c r="B205" s="32" t="s">
        <v>2120</v>
      </c>
      <c r="C205" s="33" t="s">
        <v>2121</v>
      </c>
      <c r="D205" cm="1">
        <f t="array" ref="D205">SUM(IF((LEFT('2-1 采购订单物料明细表报表导出'!$K:$K,7)=D$1)*('2-1 采购订单物料明细表报表导出'!$D:$D=$A205),'2-1 采购订单物料明细表报表导出'!$H:$H,0))</f>
        <v>0</v>
      </c>
      <c r="E205" cm="1">
        <f t="array" ref="E205">SUM(IF((LEFT('2-1 采购订单物料明细表报表导出'!$K:$K,7)=E$1)*('2-1 采购订单物料明细表报表导出'!$D:$D=$A205),'2-1 采购订单物料明细表报表导出'!$H:$H,0))</f>
        <v>0</v>
      </c>
      <c r="F205" cm="1">
        <f t="array" ref="F205">SUM(IF((LEFT('2-1 采购订单物料明细表报表导出'!$K:$K,7)=F$1)*('2-1 采购订单物料明细表报表导出'!$D:$D=$A205),'2-1 采购订单物料明细表报表导出'!$H:$H,0))</f>
        <v>0</v>
      </c>
      <c r="G205" cm="1">
        <f t="array" ref="G205">SUM(IF((LEFT('2-1 采购订单物料明细表报表导出'!$K:$K,7)=G$1)*('2-1 采购订单物料明细表报表导出'!$D:$D=$A205),'2-1 采购订单物料明细表报表导出'!$H:$H,0))</f>
        <v>0</v>
      </c>
      <c r="H205" cm="1">
        <f t="array" ref="H205">SUM(IF((LEFT('2-1 采购订单物料明细表报表导出'!$K:$K,7)=H$1)*('2-1 采购订单物料明细表报表导出'!$D:$D=$A205),'2-1 采购订单物料明细表报表导出'!$H:$H,0))</f>
        <v>0</v>
      </c>
      <c r="I205" cm="1">
        <f t="array" ref="I205">SUM(IF((LEFT('2-1 采购订单物料明细表报表导出'!$K:$K,7)=I$1)*('2-1 采购订单物料明细表报表导出'!$D:$D=$A205),'2-1 采购订单物料明细表报表导出'!$H:$H,0))</f>
        <v>0</v>
      </c>
      <c r="J205" cm="1">
        <f t="array" ref="J205">SUM(IF((LEFT('2-1 采购订单物料明细表报表导出'!$K:$K,7)=J$1)*('2-1 采购订单物料明细表报表导出'!$D:$D=$A205),'2-1 采购订单物料明细表报表导出'!$H:$H,0))</f>
        <v>0</v>
      </c>
      <c r="K205" cm="1">
        <f t="array" ref="K205">SUM(IF((LEFT('2-1 采购订单物料明细表报表导出'!$K:$K,7)=K$1)*('2-1 采购订单物料明细表报表导出'!$D:$D=$A205),'2-1 采购订单物料明细表报表导出'!$H:$H,0))</f>
        <v>0</v>
      </c>
      <c r="L205" cm="1">
        <f t="array" ref="L205">SUM(IF((LEFT('2-1 采购订单物料明细表报表导出'!$K:$K,7)=L$1)*('2-1 采购订单物料明细表报表导出'!$D:$D=$A205),'2-1 采购订单物料明细表报表导出'!$H:$H,0))</f>
        <v>0</v>
      </c>
      <c r="M205" cm="1">
        <f t="array" ref="M205">SUM(IF((LEFT('2-1 采购订单物料明细表报表导出'!$K:$K,7)=M$1)*('2-1 采购订单物料明细表报表导出'!$D:$D=$A205),'2-1 采购订单物料明细表报表导出'!$H:$H,0))</f>
        <v>0</v>
      </c>
      <c r="N205" cm="1">
        <f t="array" ref="N205">SUM(IF((LEFT('2-1 采购订单物料明细表报表导出'!$K:$K,7)=N$1)*('2-1 采购订单物料明细表报表导出'!$D:$D=$A205),'2-1 采购订单物料明细表报表导出'!$H:$H,0))</f>
        <v>0</v>
      </c>
      <c r="O205" cm="1">
        <f t="array" ref="O205">SUM(IF((LEFT('2-1 采购订单物料明细表报表导出'!$K:$K,7)=O$1)*('2-1 采购订单物料明细表报表导出'!$D:$D=$A205),'2-1 采购订单物料明细表报表导出'!$H:$H,0))</f>
        <v>0</v>
      </c>
    </row>
    <row r="206" ht="16.5" spans="1:15">
      <c r="A206" s="17" t="s">
        <v>3628</v>
      </c>
      <c r="B206" s="32" t="s">
        <v>2120</v>
      </c>
      <c r="C206" s="33" t="s">
        <v>2121</v>
      </c>
      <c r="D206" cm="1">
        <f t="array" ref="D206">SUM(IF((LEFT('2-1 采购订单物料明细表报表导出'!$K:$K,7)=D$1)*('2-1 采购订单物料明细表报表导出'!$D:$D=$A206),'2-1 采购订单物料明细表报表导出'!$H:$H,0))</f>
        <v>0</v>
      </c>
      <c r="E206" cm="1">
        <f t="array" ref="E206">SUM(IF((LEFT('2-1 采购订单物料明细表报表导出'!$K:$K,7)=E$1)*('2-1 采购订单物料明细表报表导出'!$D:$D=$A206),'2-1 采购订单物料明细表报表导出'!$H:$H,0))</f>
        <v>0</v>
      </c>
      <c r="F206" cm="1">
        <f t="array" ref="F206">SUM(IF((LEFT('2-1 采购订单物料明细表报表导出'!$K:$K,7)=F$1)*('2-1 采购订单物料明细表报表导出'!$D:$D=$A206),'2-1 采购订单物料明细表报表导出'!$H:$H,0))</f>
        <v>0</v>
      </c>
      <c r="G206" cm="1">
        <f t="array" ref="G206">SUM(IF((LEFT('2-1 采购订单物料明细表报表导出'!$K:$K,7)=G$1)*('2-1 采购订单物料明细表报表导出'!$D:$D=$A206),'2-1 采购订单物料明细表报表导出'!$H:$H,0))</f>
        <v>0</v>
      </c>
      <c r="H206" cm="1">
        <f t="array" ref="H206">SUM(IF((LEFT('2-1 采购订单物料明细表报表导出'!$K:$K,7)=H$1)*('2-1 采购订单物料明细表报表导出'!$D:$D=$A206),'2-1 采购订单物料明细表报表导出'!$H:$H,0))</f>
        <v>0</v>
      </c>
      <c r="I206" cm="1">
        <f t="array" ref="I206">SUM(IF((LEFT('2-1 采购订单物料明细表报表导出'!$K:$K,7)=I$1)*('2-1 采购订单物料明细表报表导出'!$D:$D=$A206),'2-1 采购订单物料明细表报表导出'!$H:$H,0))</f>
        <v>0</v>
      </c>
      <c r="J206" cm="1">
        <f t="array" ref="J206">SUM(IF((LEFT('2-1 采购订单物料明细表报表导出'!$K:$K,7)=J$1)*('2-1 采购订单物料明细表报表导出'!$D:$D=$A206),'2-1 采购订单物料明细表报表导出'!$H:$H,0))</f>
        <v>0</v>
      </c>
      <c r="K206" cm="1">
        <f t="array" ref="K206">SUM(IF((LEFT('2-1 采购订单物料明细表报表导出'!$K:$K,7)=K$1)*('2-1 采购订单物料明细表报表导出'!$D:$D=$A206),'2-1 采购订单物料明细表报表导出'!$H:$H,0))</f>
        <v>0</v>
      </c>
      <c r="L206" cm="1">
        <f t="array" ref="L206">SUM(IF((LEFT('2-1 采购订单物料明细表报表导出'!$K:$K,7)=L$1)*('2-1 采购订单物料明细表报表导出'!$D:$D=$A206),'2-1 采购订单物料明细表报表导出'!$H:$H,0))</f>
        <v>0</v>
      </c>
      <c r="M206" cm="1">
        <f t="array" ref="M206">SUM(IF((LEFT('2-1 采购订单物料明细表报表导出'!$K:$K,7)=M$1)*('2-1 采购订单物料明细表报表导出'!$D:$D=$A206),'2-1 采购订单物料明细表报表导出'!$H:$H,0))</f>
        <v>0</v>
      </c>
      <c r="N206" cm="1">
        <f t="array" ref="N206">SUM(IF((LEFT('2-1 采购订单物料明细表报表导出'!$K:$K,7)=N$1)*('2-1 采购订单物料明细表报表导出'!$D:$D=$A206),'2-1 采购订单物料明细表报表导出'!$H:$H,0))</f>
        <v>0</v>
      </c>
      <c r="O206" cm="1">
        <f t="array" ref="O206">SUM(IF((LEFT('2-1 采购订单物料明细表报表导出'!$K:$K,7)=O$1)*('2-1 采购订单物料明细表报表导出'!$D:$D=$A206),'2-1 采购订单物料明细表报表导出'!$H:$H,0))</f>
        <v>0</v>
      </c>
    </row>
    <row r="207" ht="16.5" spans="1:15">
      <c r="A207" s="17" t="s">
        <v>3629</v>
      </c>
      <c r="B207" s="32" t="s">
        <v>2120</v>
      </c>
      <c r="C207" s="33" t="s">
        <v>2121</v>
      </c>
      <c r="D207" cm="1">
        <f t="array" ref="D207">SUM(IF((LEFT('2-1 采购订单物料明细表报表导出'!$K:$K,7)=D$1)*('2-1 采购订单物料明细表报表导出'!$D:$D=$A207),'2-1 采购订单物料明细表报表导出'!$H:$H,0))</f>
        <v>0</v>
      </c>
      <c r="E207" cm="1">
        <f t="array" ref="E207">SUM(IF((LEFT('2-1 采购订单物料明细表报表导出'!$K:$K,7)=E$1)*('2-1 采购订单物料明细表报表导出'!$D:$D=$A207),'2-1 采购订单物料明细表报表导出'!$H:$H,0))</f>
        <v>0</v>
      </c>
      <c r="F207" cm="1">
        <f t="array" ref="F207">SUM(IF((LEFT('2-1 采购订单物料明细表报表导出'!$K:$K,7)=F$1)*('2-1 采购订单物料明细表报表导出'!$D:$D=$A207),'2-1 采购订单物料明细表报表导出'!$H:$H,0))</f>
        <v>0</v>
      </c>
      <c r="G207" cm="1">
        <f t="array" ref="G207">SUM(IF((LEFT('2-1 采购订单物料明细表报表导出'!$K:$K,7)=G$1)*('2-1 采购订单物料明细表报表导出'!$D:$D=$A207),'2-1 采购订单物料明细表报表导出'!$H:$H,0))</f>
        <v>0</v>
      </c>
      <c r="H207" cm="1">
        <f t="array" ref="H207">SUM(IF((LEFT('2-1 采购订单物料明细表报表导出'!$K:$K,7)=H$1)*('2-1 采购订单物料明细表报表导出'!$D:$D=$A207),'2-1 采购订单物料明细表报表导出'!$H:$H,0))</f>
        <v>0</v>
      </c>
      <c r="I207" cm="1">
        <f t="array" ref="I207">SUM(IF((LEFT('2-1 采购订单物料明细表报表导出'!$K:$K,7)=I$1)*('2-1 采购订单物料明细表报表导出'!$D:$D=$A207),'2-1 采购订单物料明细表报表导出'!$H:$H,0))</f>
        <v>0</v>
      </c>
      <c r="J207" cm="1">
        <f t="array" ref="J207">SUM(IF((LEFT('2-1 采购订单物料明细表报表导出'!$K:$K,7)=J$1)*('2-1 采购订单物料明细表报表导出'!$D:$D=$A207),'2-1 采购订单物料明细表报表导出'!$H:$H,0))</f>
        <v>0</v>
      </c>
      <c r="K207" cm="1">
        <f t="array" ref="K207">SUM(IF((LEFT('2-1 采购订单物料明细表报表导出'!$K:$K,7)=K$1)*('2-1 采购订单物料明细表报表导出'!$D:$D=$A207),'2-1 采购订单物料明细表报表导出'!$H:$H,0))</f>
        <v>0</v>
      </c>
      <c r="L207" cm="1">
        <f t="array" ref="L207">SUM(IF((LEFT('2-1 采购订单物料明细表报表导出'!$K:$K,7)=L$1)*('2-1 采购订单物料明细表报表导出'!$D:$D=$A207),'2-1 采购订单物料明细表报表导出'!$H:$H,0))</f>
        <v>0</v>
      </c>
      <c r="M207" cm="1">
        <f t="array" ref="M207">SUM(IF((LEFT('2-1 采购订单物料明细表报表导出'!$K:$K,7)=M$1)*('2-1 采购订单物料明细表报表导出'!$D:$D=$A207),'2-1 采购订单物料明细表报表导出'!$H:$H,0))</f>
        <v>0</v>
      </c>
      <c r="N207" cm="1">
        <f t="array" ref="N207">SUM(IF((LEFT('2-1 采购订单物料明细表报表导出'!$K:$K,7)=N$1)*('2-1 采购订单物料明细表报表导出'!$D:$D=$A207),'2-1 采购订单物料明细表报表导出'!$H:$H,0))</f>
        <v>0</v>
      </c>
      <c r="O207" cm="1">
        <f t="array" ref="O207">SUM(IF((LEFT('2-1 采购订单物料明细表报表导出'!$K:$K,7)=O$1)*('2-1 采购订单物料明细表报表导出'!$D:$D=$A207),'2-1 采购订单物料明细表报表导出'!$H:$H,0))</f>
        <v>0</v>
      </c>
    </row>
    <row r="208" ht="16.5" spans="1:15">
      <c r="A208" s="17" t="s">
        <v>3630</v>
      </c>
      <c r="B208" s="32" t="s">
        <v>2120</v>
      </c>
      <c r="C208" s="33" t="s">
        <v>2121</v>
      </c>
      <c r="D208" cm="1">
        <f t="array" ref="D208">SUM(IF((LEFT('2-1 采购订单物料明细表报表导出'!$K:$K,7)=D$1)*('2-1 采购订单物料明细表报表导出'!$D:$D=$A208),'2-1 采购订单物料明细表报表导出'!$H:$H,0))</f>
        <v>0</v>
      </c>
      <c r="E208" cm="1">
        <f t="array" ref="E208">SUM(IF((LEFT('2-1 采购订单物料明细表报表导出'!$K:$K,7)=E$1)*('2-1 采购订单物料明细表报表导出'!$D:$D=$A208),'2-1 采购订单物料明细表报表导出'!$H:$H,0))</f>
        <v>0</v>
      </c>
      <c r="F208" cm="1">
        <f t="array" ref="F208">SUM(IF((LEFT('2-1 采购订单物料明细表报表导出'!$K:$K,7)=F$1)*('2-1 采购订单物料明细表报表导出'!$D:$D=$A208),'2-1 采购订单物料明细表报表导出'!$H:$H,0))</f>
        <v>0</v>
      </c>
      <c r="G208" cm="1">
        <f t="array" ref="G208">SUM(IF((LEFT('2-1 采购订单物料明细表报表导出'!$K:$K,7)=G$1)*('2-1 采购订单物料明细表报表导出'!$D:$D=$A208),'2-1 采购订单物料明细表报表导出'!$H:$H,0))</f>
        <v>0</v>
      </c>
      <c r="H208" cm="1">
        <f t="array" ref="H208">SUM(IF((LEFT('2-1 采购订单物料明细表报表导出'!$K:$K,7)=H$1)*('2-1 采购订单物料明细表报表导出'!$D:$D=$A208),'2-1 采购订单物料明细表报表导出'!$H:$H,0))</f>
        <v>0</v>
      </c>
      <c r="I208" cm="1">
        <f t="array" ref="I208">SUM(IF((LEFT('2-1 采购订单物料明细表报表导出'!$K:$K,7)=I$1)*('2-1 采购订单物料明细表报表导出'!$D:$D=$A208),'2-1 采购订单物料明细表报表导出'!$H:$H,0))</f>
        <v>0</v>
      </c>
      <c r="J208" cm="1">
        <f t="array" ref="J208">SUM(IF((LEFT('2-1 采购订单物料明细表报表导出'!$K:$K,7)=J$1)*('2-1 采购订单物料明细表报表导出'!$D:$D=$A208),'2-1 采购订单物料明细表报表导出'!$H:$H,0))</f>
        <v>0</v>
      </c>
      <c r="K208" cm="1">
        <f t="array" ref="K208">SUM(IF((LEFT('2-1 采购订单物料明细表报表导出'!$K:$K,7)=K$1)*('2-1 采购订单物料明细表报表导出'!$D:$D=$A208),'2-1 采购订单物料明细表报表导出'!$H:$H,0))</f>
        <v>0</v>
      </c>
      <c r="L208" cm="1">
        <f t="array" ref="L208">SUM(IF((LEFT('2-1 采购订单物料明细表报表导出'!$K:$K,7)=L$1)*('2-1 采购订单物料明细表报表导出'!$D:$D=$A208),'2-1 采购订单物料明细表报表导出'!$H:$H,0))</f>
        <v>0</v>
      </c>
      <c r="M208" cm="1">
        <f t="array" ref="M208">SUM(IF((LEFT('2-1 采购订单物料明细表报表导出'!$K:$K,7)=M$1)*('2-1 采购订单物料明细表报表导出'!$D:$D=$A208),'2-1 采购订单物料明细表报表导出'!$H:$H,0))</f>
        <v>0</v>
      </c>
      <c r="N208" cm="1">
        <f t="array" ref="N208">SUM(IF((LEFT('2-1 采购订单物料明细表报表导出'!$K:$K,7)=N$1)*('2-1 采购订单物料明细表报表导出'!$D:$D=$A208),'2-1 采购订单物料明细表报表导出'!$H:$H,0))</f>
        <v>0</v>
      </c>
      <c r="O208" cm="1">
        <f t="array" ref="O208">SUM(IF((LEFT('2-1 采购订单物料明细表报表导出'!$K:$K,7)=O$1)*('2-1 采购订单物料明细表报表导出'!$D:$D=$A208),'2-1 采购订单物料明细表报表导出'!$H:$H,0))</f>
        <v>0</v>
      </c>
    </row>
    <row r="209" ht="16.5" spans="1:15">
      <c r="A209" s="17" t="s">
        <v>3631</v>
      </c>
      <c r="B209" s="32" t="s">
        <v>2120</v>
      </c>
      <c r="C209" s="33" t="s">
        <v>2121</v>
      </c>
      <c r="D209" cm="1">
        <f t="array" ref="D209">SUM(IF((LEFT('2-1 采购订单物料明细表报表导出'!$K:$K,7)=D$1)*('2-1 采购订单物料明细表报表导出'!$D:$D=$A209),'2-1 采购订单物料明细表报表导出'!$H:$H,0))</f>
        <v>0</v>
      </c>
      <c r="E209" cm="1">
        <f t="array" ref="E209">SUM(IF((LEFT('2-1 采购订单物料明细表报表导出'!$K:$K,7)=E$1)*('2-1 采购订单物料明细表报表导出'!$D:$D=$A209),'2-1 采购订单物料明细表报表导出'!$H:$H,0))</f>
        <v>0</v>
      </c>
      <c r="F209" cm="1">
        <f t="array" ref="F209">SUM(IF((LEFT('2-1 采购订单物料明细表报表导出'!$K:$K,7)=F$1)*('2-1 采购订单物料明细表报表导出'!$D:$D=$A209),'2-1 采购订单物料明细表报表导出'!$H:$H,0))</f>
        <v>0</v>
      </c>
      <c r="G209" cm="1">
        <f t="array" ref="G209">SUM(IF((LEFT('2-1 采购订单物料明细表报表导出'!$K:$K,7)=G$1)*('2-1 采购订单物料明细表报表导出'!$D:$D=$A209),'2-1 采购订单物料明细表报表导出'!$H:$H,0))</f>
        <v>0</v>
      </c>
      <c r="H209" cm="1">
        <f t="array" ref="H209">SUM(IF((LEFT('2-1 采购订单物料明细表报表导出'!$K:$K,7)=H$1)*('2-1 采购订单物料明细表报表导出'!$D:$D=$A209),'2-1 采购订单物料明细表报表导出'!$H:$H,0))</f>
        <v>0</v>
      </c>
      <c r="I209" cm="1">
        <f t="array" ref="I209">SUM(IF((LEFT('2-1 采购订单物料明细表报表导出'!$K:$K,7)=I$1)*('2-1 采购订单物料明细表报表导出'!$D:$D=$A209),'2-1 采购订单物料明细表报表导出'!$H:$H,0))</f>
        <v>0</v>
      </c>
      <c r="J209" cm="1">
        <f t="array" ref="J209">SUM(IF((LEFT('2-1 采购订单物料明细表报表导出'!$K:$K,7)=J$1)*('2-1 采购订单物料明细表报表导出'!$D:$D=$A209),'2-1 采购订单物料明细表报表导出'!$H:$H,0))</f>
        <v>0</v>
      </c>
      <c r="K209" cm="1">
        <f t="array" ref="K209">SUM(IF((LEFT('2-1 采购订单物料明细表报表导出'!$K:$K,7)=K$1)*('2-1 采购订单物料明细表报表导出'!$D:$D=$A209),'2-1 采购订单物料明细表报表导出'!$H:$H,0))</f>
        <v>0</v>
      </c>
      <c r="L209" cm="1">
        <f t="array" ref="L209">SUM(IF((LEFT('2-1 采购订单物料明细表报表导出'!$K:$K,7)=L$1)*('2-1 采购订单物料明细表报表导出'!$D:$D=$A209),'2-1 采购订单物料明细表报表导出'!$H:$H,0))</f>
        <v>0</v>
      </c>
      <c r="M209" cm="1">
        <f t="array" ref="M209">SUM(IF((LEFT('2-1 采购订单物料明细表报表导出'!$K:$K,7)=M$1)*('2-1 采购订单物料明细表报表导出'!$D:$D=$A209),'2-1 采购订单物料明细表报表导出'!$H:$H,0))</f>
        <v>0</v>
      </c>
      <c r="N209" cm="1">
        <f t="array" ref="N209">SUM(IF((LEFT('2-1 采购订单物料明细表报表导出'!$K:$K,7)=N$1)*('2-1 采购订单物料明细表报表导出'!$D:$D=$A209),'2-1 采购订单物料明细表报表导出'!$H:$H,0))</f>
        <v>0</v>
      </c>
      <c r="O209" cm="1">
        <f t="array" ref="O209">SUM(IF((LEFT('2-1 采购订单物料明细表报表导出'!$K:$K,7)=O$1)*('2-1 采购订单物料明细表报表导出'!$D:$D=$A209),'2-1 采购订单物料明细表报表导出'!$H:$H,0))</f>
        <v>0</v>
      </c>
    </row>
    <row r="210" ht="16.5" spans="1:15">
      <c r="A210" s="17" t="s">
        <v>3632</v>
      </c>
      <c r="B210" s="32" t="s">
        <v>2120</v>
      </c>
      <c r="C210" s="33" t="s">
        <v>2121</v>
      </c>
      <c r="D210" cm="1">
        <f t="array" ref="D210">SUM(IF((LEFT('2-1 采购订单物料明细表报表导出'!$K:$K,7)=D$1)*('2-1 采购订单物料明细表报表导出'!$D:$D=$A210),'2-1 采购订单物料明细表报表导出'!$H:$H,0))</f>
        <v>0</v>
      </c>
      <c r="E210" cm="1">
        <f t="array" ref="E210">SUM(IF((LEFT('2-1 采购订单物料明细表报表导出'!$K:$K,7)=E$1)*('2-1 采购订单物料明细表报表导出'!$D:$D=$A210),'2-1 采购订单物料明细表报表导出'!$H:$H,0))</f>
        <v>0</v>
      </c>
      <c r="F210" cm="1">
        <f t="array" ref="F210">SUM(IF((LEFT('2-1 采购订单物料明细表报表导出'!$K:$K,7)=F$1)*('2-1 采购订单物料明细表报表导出'!$D:$D=$A210),'2-1 采购订单物料明细表报表导出'!$H:$H,0))</f>
        <v>0</v>
      </c>
      <c r="G210" cm="1">
        <f t="array" ref="G210">SUM(IF((LEFT('2-1 采购订单物料明细表报表导出'!$K:$K,7)=G$1)*('2-1 采购订单物料明细表报表导出'!$D:$D=$A210),'2-1 采购订单物料明细表报表导出'!$H:$H,0))</f>
        <v>0</v>
      </c>
      <c r="H210" cm="1">
        <f t="array" ref="H210">SUM(IF((LEFT('2-1 采购订单物料明细表报表导出'!$K:$K,7)=H$1)*('2-1 采购订单物料明细表报表导出'!$D:$D=$A210),'2-1 采购订单物料明细表报表导出'!$H:$H,0))</f>
        <v>0</v>
      </c>
      <c r="I210" cm="1">
        <f t="array" ref="I210">SUM(IF((LEFT('2-1 采购订单物料明细表报表导出'!$K:$K,7)=I$1)*('2-1 采购订单物料明细表报表导出'!$D:$D=$A210),'2-1 采购订单物料明细表报表导出'!$H:$H,0))</f>
        <v>0</v>
      </c>
      <c r="J210" cm="1">
        <f t="array" ref="J210">SUM(IF((LEFT('2-1 采购订单物料明细表报表导出'!$K:$K,7)=J$1)*('2-1 采购订单物料明细表报表导出'!$D:$D=$A210),'2-1 采购订单物料明细表报表导出'!$H:$H,0))</f>
        <v>0</v>
      </c>
      <c r="K210" cm="1">
        <f t="array" ref="K210">SUM(IF((LEFT('2-1 采购订单物料明细表报表导出'!$K:$K,7)=K$1)*('2-1 采购订单物料明细表报表导出'!$D:$D=$A210),'2-1 采购订单物料明细表报表导出'!$H:$H,0))</f>
        <v>0</v>
      </c>
      <c r="L210" cm="1">
        <f t="array" ref="L210">SUM(IF((LEFT('2-1 采购订单物料明细表报表导出'!$K:$K,7)=L$1)*('2-1 采购订单物料明细表报表导出'!$D:$D=$A210),'2-1 采购订单物料明细表报表导出'!$H:$H,0))</f>
        <v>0</v>
      </c>
      <c r="M210" cm="1">
        <f t="array" ref="M210">SUM(IF((LEFT('2-1 采购订单物料明细表报表导出'!$K:$K,7)=M$1)*('2-1 采购订单物料明细表报表导出'!$D:$D=$A210),'2-1 采购订单物料明细表报表导出'!$H:$H,0))</f>
        <v>0</v>
      </c>
      <c r="N210" cm="1">
        <f t="array" ref="N210">SUM(IF((LEFT('2-1 采购订单物料明细表报表导出'!$K:$K,7)=N$1)*('2-1 采购订单物料明细表报表导出'!$D:$D=$A210),'2-1 采购订单物料明细表报表导出'!$H:$H,0))</f>
        <v>0</v>
      </c>
      <c r="O210" cm="1">
        <f t="array" ref="O210">SUM(IF((LEFT('2-1 采购订单物料明细表报表导出'!$K:$K,7)=O$1)*('2-1 采购订单物料明细表报表导出'!$D:$D=$A210),'2-1 采购订单物料明细表报表导出'!$H:$H,0))</f>
        <v>0</v>
      </c>
    </row>
    <row r="211" ht="16.5" spans="1:15">
      <c r="A211" s="17" t="s">
        <v>3633</v>
      </c>
      <c r="B211" s="32" t="s">
        <v>2120</v>
      </c>
      <c r="C211" s="33" t="s">
        <v>2121</v>
      </c>
      <c r="D211" cm="1">
        <f t="array" ref="D211">SUM(IF((LEFT('2-1 采购订单物料明细表报表导出'!$K:$K,7)=D$1)*('2-1 采购订单物料明细表报表导出'!$D:$D=$A211),'2-1 采购订单物料明细表报表导出'!$H:$H,0))</f>
        <v>0</v>
      </c>
      <c r="E211" cm="1">
        <f t="array" ref="E211">SUM(IF((LEFT('2-1 采购订单物料明细表报表导出'!$K:$K,7)=E$1)*('2-1 采购订单物料明细表报表导出'!$D:$D=$A211),'2-1 采购订单物料明细表报表导出'!$H:$H,0))</f>
        <v>0</v>
      </c>
      <c r="F211" cm="1">
        <f t="array" ref="F211">SUM(IF((LEFT('2-1 采购订单物料明细表报表导出'!$K:$K,7)=F$1)*('2-1 采购订单物料明细表报表导出'!$D:$D=$A211),'2-1 采购订单物料明细表报表导出'!$H:$H,0))</f>
        <v>0</v>
      </c>
      <c r="G211" cm="1">
        <f t="array" ref="G211">SUM(IF((LEFT('2-1 采购订单物料明细表报表导出'!$K:$K,7)=G$1)*('2-1 采购订单物料明细表报表导出'!$D:$D=$A211),'2-1 采购订单物料明细表报表导出'!$H:$H,0))</f>
        <v>0</v>
      </c>
      <c r="H211" cm="1">
        <f t="array" ref="H211">SUM(IF((LEFT('2-1 采购订单物料明细表报表导出'!$K:$K,7)=H$1)*('2-1 采购订单物料明细表报表导出'!$D:$D=$A211),'2-1 采购订单物料明细表报表导出'!$H:$H,0))</f>
        <v>0</v>
      </c>
      <c r="I211" cm="1">
        <f t="array" ref="I211">SUM(IF((LEFT('2-1 采购订单物料明细表报表导出'!$K:$K,7)=I$1)*('2-1 采购订单物料明细表报表导出'!$D:$D=$A211),'2-1 采购订单物料明细表报表导出'!$H:$H,0))</f>
        <v>0</v>
      </c>
      <c r="J211" cm="1">
        <f t="array" ref="J211">SUM(IF((LEFT('2-1 采购订单物料明细表报表导出'!$K:$K,7)=J$1)*('2-1 采购订单物料明细表报表导出'!$D:$D=$A211),'2-1 采购订单物料明细表报表导出'!$H:$H,0))</f>
        <v>0</v>
      </c>
      <c r="K211" cm="1">
        <f t="array" ref="K211">SUM(IF((LEFT('2-1 采购订单物料明细表报表导出'!$K:$K,7)=K$1)*('2-1 采购订单物料明细表报表导出'!$D:$D=$A211),'2-1 采购订单物料明细表报表导出'!$H:$H,0))</f>
        <v>0</v>
      </c>
      <c r="L211" cm="1">
        <f t="array" ref="L211">SUM(IF((LEFT('2-1 采购订单物料明细表报表导出'!$K:$K,7)=L$1)*('2-1 采购订单物料明细表报表导出'!$D:$D=$A211),'2-1 采购订单物料明细表报表导出'!$H:$H,0))</f>
        <v>0</v>
      </c>
      <c r="M211" cm="1">
        <f t="array" ref="M211">SUM(IF((LEFT('2-1 采购订单物料明细表报表导出'!$K:$K,7)=M$1)*('2-1 采购订单物料明细表报表导出'!$D:$D=$A211),'2-1 采购订单物料明细表报表导出'!$H:$H,0))</f>
        <v>0</v>
      </c>
      <c r="N211" cm="1">
        <f t="array" ref="N211">SUM(IF((LEFT('2-1 采购订单物料明细表报表导出'!$K:$K,7)=N$1)*('2-1 采购订单物料明细表报表导出'!$D:$D=$A211),'2-1 采购订单物料明细表报表导出'!$H:$H,0))</f>
        <v>0</v>
      </c>
      <c r="O211" cm="1">
        <f t="array" ref="O211">SUM(IF((LEFT('2-1 采购订单物料明细表报表导出'!$K:$K,7)=O$1)*('2-1 采购订单物料明细表报表导出'!$D:$D=$A211),'2-1 采购订单物料明细表报表导出'!$H:$H,0))</f>
        <v>0</v>
      </c>
    </row>
    <row r="212" ht="16.5" spans="1:15">
      <c r="A212" s="17" t="s">
        <v>3634</v>
      </c>
      <c r="B212" s="32" t="s">
        <v>2120</v>
      </c>
      <c r="C212" s="33" t="s">
        <v>2121</v>
      </c>
      <c r="D212" cm="1">
        <f t="array" ref="D212">SUM(IF((LEFT('2-1 采购订单物料明细表报表导出'!$K:$K,7)=D$1)*('2-1 采购订单物料明细表报表导出'!$D:$D=$A212),'2-1 采购订单物料明细表报表导出'!$H:$H,0))</f>
        <v>0</v>
      </c>
      <c r="E212" cm="1">
        <f t="array" ref="E212">SUM(IF((LEFT('2-1 采购订单物料明细表报表导出'!$K:$K,7)=E$1)*('2-1 采购订单物料明细表报表导出'!$D:$D=$A212),'2-1 采购订单物料明细表报表导出'!$H:$H,0))</f>
        <v>0</v>
      </c>
      <c r="F212" cm="1">
        <f t="array" ref="F212">SUM(IF((LEFT('2-1 采购订单物料明细表报表导出'!$K:$K,7)=F$1)*('2-1 采购订单物料明细表报表导出'!$D:$D=$A212),'2-1 采购订单物料明细表报表导出'!$H:$H,0))</f>
        <v>0</v>
      </c>
      <c r="G212" cm="1">
        <f t="array" ref="G212">SUM(IF((LEFT('2-1 采购订单物料明细表报表导出'!$K:$K,7)=G$1)*('2-1 采购订单物料明细表报表导出'!$D:$D=$A212),'2-1 采购订单物料明细表报表导出'!$H:$H,0))</f>
        <v>0</v>
      </c>
      <c r="H212" cm="1">
        <f t="array" ref="H212">SUM(IF((LEFT('2-1 采购订单物料明细表报表导出'!$K:$K,7)=H$1)*('2-1 采购订单物料明细表报表导出'!$D:$D=$A212),'2-1 采购订单物料明细表报表导出'!$H:$H,0))</f>
        <v>0</v>
      </c>
      <c r="I212" cm="1">
        <f t="array" ref="I212">SUM(IF((LEFT('2-1 采购订单物料明细表报表导出'!$K:$K,7)=I$1)*('2-1 采购订单物料明细表报表导出'!$D:$D=$A212),'2-1 采购订单物料明细表报表导出'!$H:$H,0))</f>
        <v>0</v>
      </c>
      <c r="J212" cm="1">
        <f t="array" ref="J212">SUM(IF((LEFT('2-1 采购订单物料明细表报表导出'!$K:$K,7)=J$1)*('2-1 采购订单物料明细表报表导出'!$D:$D=$A212),'2-1 采购订单物料明细表报表导出'!$H:$H,0))</f>
        <v>0</v>
      </c>
      <c r="K212" cm="1">
        <f t="array" ref="K212">SUM(IF((LEFT('2-1 采购订单物料明细表报表导出'!$K:$K,7)=K$1)*('2-1 采购订单物料明细表报表导出'!$D:$D=$A212),'2-1 采购订单物料明细表报表导出'!$H:$H,0))</f>
        <v>0</v>
      </c>
      <c r="L212" cm="1">
        <f t="array" ref="L212">SUM(IF((LEFT('2-1 采购订单物料明细表报表导出'!$K:$K,7)=L$1)*('2-1 采购订单物料明细表报表导出'!$D:$D=$A212),'2-1 采购订单物料明细表报表导出'!$H:$H,0))</f>
        <v>0</v>
      </c>
      <c r="M212" cm="1">
        <f t="array" ref="M212">SUM(IF((LEFT('2-1 采购订单物料明细表报表导出'!$K:$K,7)=M$1)*('2-1 采购订单物料明细表报表导出'!$D:$D=$A212),'2-1 采购订单物料明细表报表导出'!$H:$H,0))</f>
        <v>0</v>
      </c>
      <c r="N212" cm="1">
        <f t="array" ref="N212">SUM(IF((LEFT('2-1 采购订单物料明细表报表导出'!$K:$K,7)=N$1)*('2-1 采购订单物料明细表报表导出'!$D:$D=$A212),'2-1 采购订单物料明细表报表导出'!$H:$H,0))</f>
        <v>0</v>
      </c>
      <c r="O212" cm="1">
        <f t="array" ref="O212">SUM(IF((LEFT('2-1 采购订单物料明细表报表导出'!$K:$K,7)=O$1)*('2-1 采购订单物料明细表报表导出'!$D:$D=$A212),'2-1 采购订单物料明细表报表导出'!$H:$H,0))</f>
        <v>0</v>
      </c>
    </row>
    <row r="213" ht="16.5" spans="1:15">
      <c r="A213" s="17" t="s">
        <v>3635</v>
      </c>
      <c r="B213" s="32" t="s">
        <v>2120</v>
      </c>
      <c r="C213" s="33" t="s">
        <v>2121</v>
      </c>
      <c r="D213" cm="1">
        <f t="array" ref="D213">SUM(IF((LEFT('2-1 采购订单物料明细表报表导出'!$K:$K,7)=D$1)*('2-1 采购订单物料明细表报表导出'!$D:$D=$A213),'2-1 采购订单物料明细表报表导出'!$H:$H,0))</f>
        <v>0</v>
      </c>
      <c r="E213" cm="1">
        <f t="array" ref="E213">SUM(IF((LEFT('2-1 采购订单物料明细表报表导出'!$K:$K,7)=E$1)*('2-1 采购订单物料明细表报表导出'!$D:$D=$A213),'2-1 采购订单物料明细表报表导出'!$H:$H,0))</f>
        <v>0</v>
      </c>
      <c r="F213" cm="1">
        <f t="array" ref="F213">SUM(IF((LEFT('2-1 采购订单物料明细表报表导出'!$K:$K,7)=F$1)*('2-1 采购订单物料明细表报表导出'!$D:$D=$A213),'2-1 采购订单物料明细表报表导出'!$H:$H,0))</f>
        <v>0</v>
      </c>
      <c r="G213" cm="1">
        <f t="array" ref="G213">SUM(IF((LEFT('2-1 采购订单物料明细表报表导出'!$K:$K,7)=G$1)*('2-1 采购订单物料明细表报表导出'!$D:$D=$A213),'2-1 采购订单物料明细表报表导出'!$H:$H,0))</f>
        <v>0</v>
      </c>
      <c r="H213" cm="1">
        <f t="array" ref="H213">SUM(IF((LEFT('2-1 采购订单物料明细表报表导出'!$K:$K,7)=H$1)*('2-1 采购订单物料明细表报表导出'!$D:$D=$A213),'2-1 采购订单物料明细表报表导出'!$H:$H,0))</f>
        <v>0</v>
      </c>
      <c r="I213" cm="1">
        <f t="array" ref="I213">SUM(IF((LEFT('2-1 采购订单物料明细表报表导出'!$K:$K,7)=I$1)*('2-1 采购订单物料明细表报表导出'!$D:$D=$A213),'2-1 采购订单物料明细表报表导出'!$H:$H,0))</f>
        <v>0</v>
      </c>
      <c r="J213" cm="1">
        <f t="array" ref="J213">SUM(IF((LEFT('2-1 采购订单物料明细表报表导出'!$K:$K,7)=J$1)*('2-1 采购订单物料明细表报表导出'!$D:$D=$A213),'2-1 采购订单物料明细表报表导出'!$H:$H,0))</f>
        <v>0</v>
      </c>
      <c r="K213" cm="1">
        <f t="array" ref="K213">SUM(IF((LEFT('2-1 采购订单物料明细表报表导出'!$K:$K,7)=K$1)*('2-1 采购订单物料明细表报表导出'!$D:$D=$A213),'2-1 采购订单物料明细表报表导出'!$H:$H,0))</f>
        <v>0</v>
      </c>
      <c r="L213" cm="1">
        <f t="array" ref="L213">SUM(IF((LEFT('2-1 采购订单物料明细表报表导出'!$K:$K,7)=L$1)*('2-1 采购订单物料明细表报表导出'!$D:$D=$A213),'2-1 采购订单物料明细表报表导出'!$H:$H,0))</f>
        <v>0</v>
      </c>
      <c r="M213" cm="1">
        <f t="array" ref="M213">SUM(IF((LEFT('2-1 采购订单物料明细表报表导出'!$K:$K,7)=M$1)*('2-1 采购订单物料明细表报表导出'!$D:$D=$A213),'2-1 采购订单物料明细表报表导出'!$H:$H,0))</f>
        <v>0</v>
      </c>
      <c r="N213" cm="1">
        <f t="array" ref="N213">SUM(IF((LEFT('2-1 采购订单物料明细表报表导出'!$K:$K,7)=N$1)*('2-1 采购订单物料明细表报表导出'!$D:$D=$A213),'2-1 采购订单物料明细表报表导出'!$H:$H,0))</f>
        <v>0</v>
      </c>
      <c r="O213" cm="1">
        <f t="array" ref="O213">SUM(IF((LEFT('2-1 采购订单物料明细表报表导出'!$K:$K,7)=O$1)*('2-1 采购订单物料明细表报表导出'!$D:$D=$A213),'2-1 采购订单物料明细表报表导出'!$H:$H,0))</f>
        <v>0</v>
      </c>
    </row>
    <row r="214" ht="16.5" spans="1:15">
      <c r="A214" s="17" t="s">
        <v>3636</v>
      </c>
      <c r="B214" s="32" t="s">
        <v>2120</v>
      </c>
      <c r="C214" s="33" t="s">
        <v>2121</v>
      </c>
      <c r="D214" cm="1">
        <f t="array" ref="D214">SUM(IF((LEFT('2-1 采购订单物料明细表报表导出'!$K:$K,7)=D$1)*('2-1 采购订单物料明细表报表导出'!$D:$D=$A214),'2-1 采购订单物料明细表报表导出'!$H:$H,0))</f>
        <v>0</v>
      </c>
      <c r="E214" cm="1">
        <f t="array" ref="E214">SUM(IF((LEFT('2-1 采购订单物料明细表报表导出'!$K:$K,7)=E$1)*('2-1 采购订单物料明细表报表导出'!$D:$D=$A214),'2-1 采购订单物料明细表报表导出'!$H:$H,0))</f>
        <v>0</v>
      </c>
      <c r="F214" cm="1">
        <f t="array" ref="F214">SUM(IF((LEFT('2-1 采购订单物料明细表报表导出'!$K:$K,7)=F$1)*('2-1 采购订单物料明细表报表导出'!$D:$D=$A214),'2-1 采购订单物料明细表报表导出'!$H:$H,0))</f>
        <v>0</v>
      </c>
      <c r="G214" cm="1">
        <f t="array" ref="G214">SUM(IF((LEFT('2-1 采购订单物料明细表报表导出'!$K:$K,7)=G$1)*('2-1 采购订单物料明细表报表导出'!$D:$D=$A214),'2-1 采购订单物料明细表报表导出'!$H:$H,0))</f>
        <v>0</v>
      </c>
      <c r="H214" cm="1">
        <f t="array" ref="H214">SUM(IF((LEFT('2-1 采购订单物料明细表报表导出'!$K:$K,7)=H$1)*('2-1 采购订单物料明细表报表导出'!$D:$D=$A214),'2-1 采购订单物料明细表报表导出'!$H:$H,0))</f>
        <v>0</v>
      </c>
      <c r="I214" cm="1">
        <f t="array" ref="I214">SUM(IF((LEFT('2-1 采购订单物料明细表报表导出'!$K:$K,7)=I$1)*('2-1 采购订单物料明细表报表导出'!$D:$D=$A214),'2-1 采购订单物料明细表报表导出'!$H:$H,0))</f>
        <v>0</v>
      </c>
      <c r="J214" cm="1">
        <f t="array" ref="J214">SUM(IF((LEFT('2-1 采购订单物料明细表报表导出'!$K:$K,7)=J$1)*('2-1 采购订单物料明细表报表导出'!$D:$D=$A214),'2-1 采购订单物料明细表报表导出'!$H:$H,0))</f>
        <v>0</v>
      </c>
      <c r="K214" cm="1">
        <f t="array" ref="K214">SUM(IF((LEFT('2-1 采购订单物料明细表报表导出'!$K:$K,7)=K$1)*('2-1 采购订单物料明细表报表导出'!$D:$D=$A214),'2-1 采购订单物料明细表报表导出'!$H:$H,0))</f>
        <v>0</v>
      </c>
      <c r="L214" cm="1">
        <f t="array" ref="L214">SUM(IF((LEFT('2-1 采购订单物料明细表报表导出'!$K:$K,7)=L$1)*('2-1 采购订单物料明细表报表导出'!$D:$D=$A214),'2-1 采购订单物料明细表报表导出'!$H:$H,0))</f>
        <v>0</v>
      </c>
      <c r="M214" cm="1">
        <f t="array" ref="M214">SUM(IF((LEFT('2-1 采购订单物料明细表报表导出'!$K:$K,7)=M$1)*('2-1 采购订单物料明细表报表导出'!$D:$D=$A214),'2-1 采购订单物料明细表报表导出'!$H:$H,0))</f>
        <v>0</v>
      </c>
      <c r="N214" cm="1">
        <f t="array" ref="N214">SUM(IF((LEFT('2-1 采购订单物料明细表报表导出'!$K:$K,7)=N$1)*('2-1 采购订单物料明细表报表导出'!$D:$D=$A214),'2-1 采购订单物料明细表报表导出'!$H:$H,0))</f>
        <v>0</v>
      </c>
      <c r="O214" cm="1">
        <f t="array" ref="O214">SUM(IF((LEFT('2-1 采购订单物料明细表报表导出'!$K:$K,7)=O$1)*('2-1 采购订单物料明细表报表导出'!$D:$D=$A214),'2-1 采购订单物料明细表报表导出'!$H:$H,0))</f>
        <v>0</v>
      </c>
    </row>
    <row r="215" ht="16.5" spans="1:15">
      <c r="A215" s="17" t="s">
        <v>3637</v>
      </c>
      <c r="B215" s="32" t="s">
        <v>2120</v>
      </c>
      <c r="C215" s="33" t="s">
        <v>2121</v>
      </c>
      <c r="D215" cm="1">
        <f t="array" ref="D215">SUM(IF((LEFT('2-1 采购订单物料明细表报表导出'!$K:$K,7)=D$1)*('2-1 采购订单物料明细表报表导出'!$D:$D=$A215),'2-1 采购订单物料明细表报表导出'!$H:$H,0))</f>
        <v>0</v>
      </c>
      <c r="E215" cm="1">
        <f t="array" ref="E215">SUM(IF((LEFT('2-1 采购订单物料明细表报表导出'!$K:$K,7)=E$1)*('2-1 采购订单物料明细表报表导出'!$D:$D=$A215),'2-1 采购订单物料明细表报表导出'!$H:$H,0))</f>
        <v>0</v>
      </c>
      <c r="F215" cm="1">
        <f t="array" ref="F215">SUM(IF((LEFT('2-1 采购订单物料明细表报表导出'!$K:$K,7)=F$1)*('2-1 采购订单物料明细表报表导出'!$D:$D=$A215),'2-1 采购订单物料明细表报表导出'!$H:$H,0))</f>
        <v>0</v>
      </c>
      <c r="G215" cm="1">
        <f t="array" ref="G215">SUM(IF((LEFT('2-1 采购订单物料明细表报表导出'!$K:$K,7)=G$1)*('2-1 采购订单物料明细表报表导出'!$D:$D=$A215),'2-1 采购订单物料明细表报表导出'!$H:$H,0))</f>
        <v>0</v>
      </c>
      <c r="H215" cm="1">
        <f t="array" ref="H215">SUM(IF((LEFT('2-1 采购订单物料明细表报表导出'!$K:$K,7)=H$1)*('2-1 采购订单物料明细表报表导出'!$D:$D=$A215),'2-1 采购订单物料明细表报表导出'!$H:$H,0))</f>
        <v>0</v>
      </c>
      <c r="I215" cm="1">
        <f t="array" ref="I215">SUM(IF((LEFT('2-1 采购订单物料明细表报表导出'!$K:$K,7)=I$1)*('2-1 采购订单物料明细表报表导出'!$D:$D=$A215),'2-1 采购订单物料明细表报表导出'!$H:$H,0))</f>
        <v>0</v>
      </c>
      <c r="J215" cm="1">
        <f t="array" ref="J215">SUM(IF((LEFT('2-1 采购订单物料明细表报表导出'!$K:$K,7)=J$1)*('2-1 采购订单物料明细表报表导出'!$D:$D=$A215),'2-1 采购订单物料明细表报表导出'!$H:$H,0))</f>
        <v>0</v>
      </c>
      <c r="K215" cm="1">
        <f t="array" ref="K215">SUM(IF((LEFT('2-1 采购订单物料明细表报表导出'!$K:$K,7)=K$1)*('2-1 采购订单物料明细表报表导出'!$D:$D=$A215),'2-1 采购订单物料明细表报表导出'!$H:$H,0))</f>
        <v>0</v>
      </c>
      <c r="L215" cm="1">
        <f t="array" ref="L215">SUM(IF((LEFT('2-1 采购订单物料明细表报表导出'!$K:$K,7)=L$1)*('2-1 采购订单物料明细表报表导出'!$D:$D=$A215),'2-1 采购订单物料明细表报表导出'!$H:$H,0))</f>
        <v>0</v>
      </c>
      <c r="M215" cm="1">
        <f t="array" ref="M215">SUM(IF((LEFT('2-1 采购订单物料明细表报表导出'!$K:$K,7)=M$1)*('2-1 采购订单物料明细表报表导出'!$D:$D=$A215),'2-1 采购订单物料明细表报表导出'!$H:$H,0))</f>
        <v>0</v>
      </c>
      <c r="N215" cm="1">
        <f t="array" ref="N215">SUM(IF((LEFT('2-1 采购订单物料明细表报表导出'!$K:$K,7)=N$1)*('2-1 采购订单物料明细表报表导出'!$D:$D=$A215),'2-1 采购订单物料明细表报表导出'!$H:$H,0))</f>
        <v>0</v>
      </c>
      <c r="O215" cm="1">
        <f t="array" ref="O215">SUM(IF((LEFT('2-1 采购订单物料明细表报表导出'!$K:$K,7)=O$1)*('2-1 采购订单物料明细表报表导出'!$D:$D=$A215),'2-1 采购订单物料明细表报表导出'!$H:$H,0))</f>
        <v>0</v>
      </c>
    </row>
    <row r="216" ht="16.5" spans="1:15">
      <c r="A216" s="17" t="s">
        <v>3638</v>
      </c>
      <c r="B216" s="32" t="s">
        <v>2120</v>
      </c>
      <c r="C216" s="33" t="s">
        <v>2121</v>
      </c>
      <c r="D216" cm="1">
        <f t="array" ref="D216">SUM(IF((LEFT('2-1 采购订单物料明细表报表导出'!$K:$K,7)=D$1)*('2-1 采购订单物料明细表报表导出'!$D:$D=$A216),'2-1 采购订单物料明细表报表导出'!$H:$H,0))</f>
        <v>0</v>
      </c>
      <c r="E216" cm="1">
        <f t="array" ref="E216">SUM(IF((LEFT('2-1 采购订单物料明细表报表导出'!$K:$K,7)=E$1)*('2-1 采购订单物料明细表报表导出'!$D:$D=$A216),'2-1 采购订单物料明细表报表导出'!$H:$H,0))</f>
        <v>0</v>
      </c>
      <c r="F216" cm="1">
        <f t="array" ref="F216">SUM(IF((LEFT('2-1 采购订单物料明细表报表导出'!$K:$K,7)=F$1)*('2-1 采购订单物料明细表报表导出'!$D:$D=$A216),'2-1 采购订单物料明细表报表导出'!$H:$H,0))</f>
        <v>0</v>
      </c>
      <c r="G216" cm="1">
        <f t="array" ref="G216">SUM(IF((LEFT('2-1 采购订单物料明细表报表导出'!$K:$K,7)=G$1)*('2-1 采购订单物料明细表报表导出'!$D:$D=$A216),'2-1 采购订单物料明细表报表导出'!$H:$H,0))</f>
        <v>0</v>
      </c>
      <c r="H216" cm="1">
        <f t="array" ref="H216">SUM(IF((LEFT('2-1 采购订单物料明细表报表导出'!$K:$K,7)=H$1)*('2-1 采购订单物料明细表报表导出'!$D:$D=$A216),'2-1 采购订单物料明细表报表导出'!$H:$H,0))</f>
        <v>0</v>
      </c>
      <c r="I216" cm="1">
        <f t="array" ref="I216">SUM(IF((LEFT('2-1 采购订单物料明细表报表导出'!$K:$K,7)=I$1)*('2-1 采购订单物料明细表报表导出'!$D:$D=$A216),'2-1 采购订单物料明细表报表导出'!$H:$H,0))</f>
        <v>0</v>
      </c>
      <c r="J216" cm="1">
        <f t="array" ref="J216">SUM(IF((LEFT('2-1 采购订单物料明细表报表导出'!$K:$K,7)=J$1)*('2-1 采购订单物料明细表报表导出'!$D:$D=$A216),'2-1 采购订单物料明细表报表导出'!$H:$H,0))</f>
        <v>0</v>
      </c>
      <c r="K216" cm="1">
        <f t="array" ref="K216">SUM(IF((LEFT('2-1 采购订单物料明细表报表导出'!$K:$K,7)=K$1)*('2-1 采购订单物料明细表报表导出'!$D:$D=$A216),'2-1 采购订单物料明细表报表导出'!$H:$H,0))</f>
        <v>0</v>
      </c>
      <c r="L216" cm="1">
        <f t="array" ref="L216">SUM(IF((LEFT('2-1 采购订单物料明细表报表导出'!$K:$K,7)=L$1)*('2-1 采购订单物料明细表报表导出'!$D:$D=$A216),'2-1 采购订单物料明细表报表导出'!$H:$H,0))</f>
        <v>0</v>
      </c>
      <c r="M216" cm="1">
        <f t="array" ref="M216">SUM(IF((LEFT('2-1 采购订单物料明细表报表导出'!$K:$K,7)=M$1)*('2-1 采购订单物料明细表报表导出'!$D:$D=$A216),'2-1 采购订单物料明细表报表导出'!$H:$H,0))</f>
        <v>0</v>
      </c>
      <c r="N216" cm="1">
        <f t="array" ref="N216">SUM(IF((LEFT('2-1 采购订单物料明细表报表导出'!$K:$K,7)=N$1)*('2-1 采购订单物料明细表报表导出'!$D:$D=$A216),'2-1 采购订单物料明细表报表导出'!$H:$H,0))</f>
        <v>0</v>
      </c>
      <c r="O216" cm="1">
        <f t="array" ref="O216">SUM(IF((LEFT('2-1 采购订单物料明细表报表导出'!$K:$K,7)=O$1)*('2-1 采购订单物料明细表报表导出'!$D:$D=$A216),'2-1 采购订单物料明细表报表导出'!$H:$H,0))</f>
        <v>0</v>
      </c>
    </row>
    <row r="217" ht="16.5" spans="1:15">
      <c r="A217" s="17" t="s">
        <v>3639</v>
      </c>
      <c r="B217" s="32" t="s">
        <v>2120</v>
      </c>
      <c r="C217" s="33" t="s">
        <v>2121</v>
      </c>
      <c r="D217" cm="1">
        <f t="array" ref="D217">SUM(IF((LEFT('2-1 采购订单物料明细表报表导出'!$K:$K,7)=D$1)*('2-1 采购订单物料明细表报表导出'!$D:$D=$A217),'2-1 采购订单物料明细表报表导出'!$H:$H,0))</f>
        <v>0</v>
      </c>
      <c r="E217" cm="1">
        <f t="array" ref="E217">SUM(IF((LEFT('2-1 采购订单物料明细表报表导出'!$K:$K,7)=E$1)*('2-1 采购订单物料明细表报表导出'!$D:$D=$A217),'2-1 采购订单物料明细表报表导出'!$H:$H,0))</f>
        <v>0</v>
      </c>
      <c r="F217" cm="1">
        <f t="array" ref="F217">SUM(IF((LEFT('2-1 采购订单物料明细表报表导出'!$K:$K,7)=F$1)*('2-1 采购订单物料明细表报表导出'!$D:$D=$A217),'2-1 采购订单物料明细表报表导出'!$H:$H,0))</f>
        <v>0</v>
      </c>
      <c r="G217" cm="1">
        <f t="array" ref="G217">SUM(IF((LEFT('2-1 采购订单物料明细表报表导出'!$K:$K,7)=G$1)*('2-1 采购订单物料明细表报表导出'!$D:$D=$A217),'2-1 采购订单物料明细表报表导出'!$H:$H,0))</f>
        <v>0</v>
      </c>
      <c r="H217" cm="1">
        <f t="array" ref="H217">SUM(IF((LEFT('2-1 采购订单物料明细表报表导出'!$K:$K,7)=H$1)*('2-1 采购订单物料明细表报表导出'!$D:$D=$A217),'2-1 采购订单物料明细表报表导出'!$H:$H,0))</f>
        <v>0</v>
      </c>
      <c r="I217" cm="1">
        <f t="array" ref="I217">SUM(IF((LEFT('2-1 采购订单物料明细表报表导出'!$K:$K,7)=I$1)*('2-1 采购订单物料明细表报表导出'!$D:$D=$A217),'2-1 采购订单物料明细表报表导出'!$H:$H,0))</f>
        <v>0</v>
      </c>
      <c r="J217" cm="1">
        <f t="array" ref="J217">SUM(IF((LEFT('2-1 采购订单物料明细表报表导出'!$K:$K,7)=J$1)*('2-1 采购订单物料明细表报表导出'!$D:$D=$A217),'2-1 采购订单物料明细表报表导出'!$H:$H,0))</f>
        <v>0</v>
      </c>
      <c r="K217" cm="1">
        <f t="array" ref="K217">SUM(IF((LEFT('2-1 采购订单物料明细表报表导出'!$K:$K,7)=K$1)*('2-1 采购订单物料明细表报表导出'!$D:$D=$A217),'2-1 采购订单物料明细表报表导出'!$H:$H,0))</f>
        <v>0</v>
      </c>
      <c r="L217" cm="1">
        <f t="array" ref="L217">SUM(IF((LEFT('2-1 采购订单物料明细表报表导出'!$K:$K,7)=L$1)*('2-1 采购订单物料明细表报表导出'!$D:$D=$A217),'2-1 采购订单物料明细表报表导出'!$H:$H,0))</f>
        <v>0</v>
      </c>
      <c r="M217" cm="1">
        <f t="array" ref="M217">SUM(IF((LEFT('2-1 采购订单物料明细表报表导出'!$K:$K,7)=M$1)*('2-1 采购订单物料明细表报表导出'!$D:$D=$A217),'2-1 采购订单物料明细表报表导出'!$H:$H,0))</f>
        <v>0</v>
      </c>
      <c r="N217" cm="1">
        <f t="array" ref="N217">SUM(IF((LEFT('2-1 采购订单物料明细表报表导出'!$K:$K,7)=N$1)*('2-1 采购订单物料明细表报表导出'!$D:$D=$A217),'2-1 采购订单物料明细表报表导出'!$H:$H,0))</f>
        <v>0</v>
      </c>
      <c r="O217" cm="1">
        <f t="array" ref="O217">SUM(IF((LEFT('2-1 采购订单物料明细表报表导出'!$K:$K,7)=O$1)*('2-1 采购订单物料明细表报表导出'!$D:$D=$A217),'2-1 采购订单物料明细表报表导出'!$H:$H,0))</f>
        <v>0</v>
      </c>
    </row>
    <row r="218" ht="16.5" spans="1:15">
      <c r="A218" s="17" t="s">
        <v>3640</v>
      </c>
      <c r="B218" s="32" t="s">
        <v>2120</v>
      </c>
      <c r="C218" s="33" t="s">
        <v>2121</v>
      </c>
      <c r="D218" cm="1">
        <f t="array" ref="D218">SUM(IF((LEFT('2-1 采购订单物料明细表报表导出'!$K:$K,7)=D$1)*('2-1 采购订单物料明细表报表导出'!$D:$D=$A218),'2-1 采购订单物料明细表报表导出'!$H:$H,0))</f>
        <v>0</v>
      </c>
      <c r="E218" cm="1">
        <f t="array" ref="E218">SUM(IF((LEFT('2-1 采购订单物料明细表报表导出'!$K:$K,7)=E$1)*('2-1 采购订单物料明细表报表导出'!$D:$D=$A218),'2-1 采购订单物料明细表报表导出'!$H:$H,0))</f>
        <v>0</v>
      </c>
      <c r="F218" cm="1">
        <f t="array" ref="F218">SUM(IF((LEFT('2-1 采购订单物料明细表报表导出'!$K:$K,7)=F$1)*('2-1 采购订单物料明细表报表导出'!$D:$D=$A218),'2-1 采购订单物料明细表报表导出'!$H:$H,0))</f>
        <v>0</v>
      </c>
      <c r="G218" cm="1">
        <f t="array" ref="G218">SUM(IF((LEFT('2-1 采购订单物料明细表报表导出'!$K:$K,7)=G$1)*('2-1 采购订单物料明细表报表导出'!$D:$D=$A218),'2-1 采购订单物料明细表报表导出'!$H:$H,0))</f>
        <v>0</v>
      </c>
      <c r="H218" cm="1">
        <f t="array" ref="H218">SUM(IF((LEFT('2-1 采购订单物料明细表报表导出'!$K:$K,7)=H$1)*('2-1 采购订单物料明细表报表导出'!$D:$D=$A218),'2-1 采购订单物料明细表报表导出'!$H:$H,0))</f>
        <v>0</v>
      </c>
      <c r="I218" cm="1">
        <f t="array" ref="I218">SUM(IF((LEFT('2-1 采购订单物料明细表报表导出'!$K:$K,7)=I$1)*('2-1 采购订单物料明细表报表导出'!$D:$D=$A218),'2-1 采购订单物料明细表报表导出'!$H:$H,0))</f>
        <v>0</v>
      </c>
      <c r="J218" cm="1">
        <f t="array" ref="J218">SUM(IF((LEFT('2-1 采购订单物料明细表报表导出'!$K:$K,7)=J$1)*('2-1 采购订单物料明细表报表导出'!$D:$D=$A218),'2-1 采购订单物料明细表报表导出'!$H:$H,0))</f>
        <v>0</v>
      </c>
      <c r="K218" cm="1">
        <f t="array" ref="K218">SUM(IF((LEFT('2-1 采购订单物料明细表报表导出'!$K:$K,7)=K$1)*('2-1 采购订单物料明细表报表导出'!$D:$D=$A218),'2-1 采购订单物料明细表报表导出'!$H:$H,0))</f>
        <v>0</v>
      </c>
      <c r="L218" cm="1">
        <f t="array" ref="L218">SUM(IF((LEFT('2-1 采购订单物料明细表报表导出'!$K:$K,7)=L$1)*('2-1 采购订单物料明细表报表导出'!$D:$D=$A218),'2-1 采购订单物料明细表报表导出'!$H:$H,0))</f>
        <v>0</v>
      </c>
      <c r="M218" cm="1">
        <f t="array" ref="M218">SUM(IF((LEFT('2-1 采购订单物料明细表报表导出'!$K:$K,7)=M$1)*('2-1 采购订单物料明细表报表导出'!$D:$D=$A218),'2-1 采购订单物料明细表报表导出'!$H:$H,0))</f>
        <v>0</v>
      </c>
      <c r="N218" cm="1">
        <f t="array" ref="N218">SUM(IF((LEFT('2-1 采购订单物料明细表报表导出'!$K:$K,7)=N$1)*('2-1 采购订单物料明细表报表导出'!$D:$D=$A218),'2-1 采购订单物料明细表报表导出'!$H:$H,0))</f>
        <v>0</v>
      </c>
      <c r="O218" cm="1">
        <f t="array" ref="O218">SUM(IF((LEFT('2-1 采购订单物料明细表报表导出'!$K:$K,7)=O$1)*('2-1 采购订单物料明细表报表导出'!$D:$D=$A218),'2-1 采购订单物料明细表报表导出'!$H:$H,0))</f>
        <v>0</v>
      </c>
    </row>
    <row r="219" ht="16.5" spans="1:15">
      <c r="A219" s="17" t="s">
        <v>3641</v>
      </c>
      <c r="B219" s="32" t="s">
        <v>2120</v>
      </c>
      <c r="C219" s="33" t="s">
        <v>2121</v>
      </c>
      <c r="D219" cm="1">
        <f t="array" ref="D219">SUM(IF((LEFT('2-1 采购订单物料明细表报表导出'!$K:$K,7)=D$1)*('2-1 采购订单物料明细表报表导出'!$D:$D=$A219),'2-1 采购订单物料明细表报表导出'!$H:$H,0))</f>
        <v>0</v>
      </c>
      <c r="E219" cm="1">
        <f t="array" ref="E219">SUM(IF((LEFT('2-1 采购订单物料明细表报表导出'!$K:$K,7)=E$1)*('2-1 采购订单物料明细表报表导出'!$D:$D=$A219),'2-1 采购订单物料明细表报表导出'!$H:$H,0))</f>
        <v>0</v>
      </c>
      <c r="F219" cm="1">
        <f t="array" ref="F219">SUM(IF((LEFT('2-1 采购订单物料明细表报表导出'!$K:$K,7)=F$1)*('2-1 采购订单物料明细表报表导出'!$D:$D=$A219),'2-1 采购订单物料明细表报表导出'!$H:$H,0))</f>
        <v>0</v>
      </c>
      <c r="G219" cm="1">
        <f t="array" ref="G219">SUM(IF((LEFT('2-1 采购订单物料明细表报表导出'!$K:$K,7)=G$1)*('2-1 采购订单物料明细表报表导出'!$D:$D=$A219),'2-1 采购订单物料明细表报表导出'!$H:$H,0))</f>
        <v>0</v>
      </c>
      <c r="H219" cm="1">
        <f t="array" ref="H219">SUM(IF((LEFT('2-1 采购订单物料明细表报表导出'!$K:$K,7)=H$1)*('2-1 采购订单物料明细表报表导出'!$D:$D=$A219),'2-1 采购订单物料明细表报表导出'!$H:$H,0))</f>
        <v>0</v>
      </c>
      <c r="I219" cm="1">
        <f t="array" ref="I219">SUM(IF((LEFT('2-1 采购订单物料明细表报表导出'!$K:$K,7)=I$1)*('2-1 采购订单物料明细表报表导出'!$D:$D=$A219),'2-1 采购订单物料明细表报表导出'!$H:$H,0))</f>
        <v>0</v>
      </c>
      <c r="J219" cm="1">
        <f t="array" ref="J219">SUM(IF((LEFT('2-1 采购订单物料明细表报表导出'!$K:$K,7)=J$1)*('2-1 采购订单物料明细表报表导出'!$D:$D=$A219),'2-1 采购订单物料明细表报表导出'!$H:$H,0))</f>
        <v>0</v>
      </c>
      <c r="K219" cm="1">
        <f t="array" ref="K219">SUM(IF((LEFT('2-1 采购订单物料明细表报表导出'!$K:$K,7)=K$1)*('2-1 采购订单物料明细表报表导出'!$D:$D=$A219),'2-1 采购订单物料明细表报表导出'!$H:$H,0))</f>
        <v>0</v>
      </c>
      <c r="L219" cm="1">
        <f t="array" ref="L219">SUM(IF((LEFT('2-1 采购订单物料明细表报表导出'!$K:$K,7)=L$1)*('2-1 采购订单物料明细表报表导出'!$D:$D=$A219),'2-1 采购订单物料明细表报表导出'!$H:$H,0))</f>
        <v>0</v>
      </c>
      <c r="M219" cm="1">
        <f t="array" ref="M219">SUM(IF((LEFT('2-1 采购订单物料明细表报表导出'!$K:$K,7)=M$1)*('2-1 采购订单物料明细表报表导出'!$D:$D=$A219),'2-1 采购订单物料明细表报表导出'!$H:$H,0))</f>
        <v>0</v>
      </c>
      <c r="N219" cm="1">
        <f t="array" ref="N219">SUM(IF((LEFT('2-1 采购订单物料明细表报表导出'!$K:$K,7)=N$1)*('2-1 采购订单物料明细表报表导出'!$D:$D=$A219),'2-1 采购订单物料明细表报表导出'!$H:$H,0))</f>
        <v>0</v>
      </c>
      <c r="O219" cm="1">
        <f t="array" ref="O219">SUM(IF((LEFT('2-1 采购订单物料明细表报表导出'!$K:$K,7)=O$1)*('2-1 采购订单物料明细表报表导出'!$D:$D=$A219),'2-1 采购订单物料明细表报表导出'!$H:$H,0))</f>
        <v>0</v>
      </c>
    </row>
    <row r="220" ht="16.5" spans="1:15">
      <c r="A220" s="17" t="s">
        <v>3642</v>
      </c>
      <c r="B220" s="32" t="s">
        <v>2120</v>
      </c>
      <c r="C220" s="33" t="s">
        <v>2121</v>
      </c>
      <c r="D220" cm="1">
        <f t="array" ref="D220">SUM(IF((LEFT('2-1 采购订单物料明细表报表导出'!$K:$K,7)=D$1)*('2-1 采购订单物料明细表报表导出'!$D:$D=$A220),'2-1 采购订单物料明细表报表导出'!$H:$H,0))</f>
        <v>0</v>
      </c>
      <c r="E220" cm="1">
        <f t="array" ref="E220">SUM(IF((LEFT('2-1 采购订单物料明细表报表导出'!$K:$K,7)=E$1)*('2-1 采购订单物料明细表报表导出'!$D:$D=$A220),'2-1 采购订单物料明细表报表导出'!$H:$H,0))</f>
        <v>0</v>
      </c>
      <c r="F220" cm="1">
        <f t="array" ref="F220">SUM(IF((LEFT('2-1 采购订单物料明细表报表导出'!$K:$K,7)=F$1)*('2-1 采购订单物料明细表报表导出'!$D:$D=$A220),'2-1 采购订单物料明细表报表导出'!$H:$H,0))</f>
        <v>0</v>
      </c>
      <c r="G220" cm="1">
        <f t="array" ref="G220">SUM(IF((LEFT('2-1 采购订单物料明细表报表导出'!$K:$K,7)=G$1)*('2-1 采购订单物料明细表报表导出'!$D:$D=$A220),'2-1 采购订单物料明细表报表导出'!$H:$H,0))</f>
        <v>0</v>
      </c>
      <c r="H220" cm="1">
        <f t="array" ref="H220">SUM(IF((LEFT('2-1 采购订单物料明细表报表导出'!$K:$K,7)=H$1)*('2-1 采购订单物料明细表报表导出'!$D:$D=$A220),'2-1 采购订单物料明细表报表导出'!$H:$H,0))</f>
        <v>0</v>
      </c>
      <c r="I220" cm="1">
        <f t="array" ref="I220">SUM(IF((LEFT('2-1 采购订单物料明细表报表导出'!$K:$K,7)=I$1)*('2-1 采购订单物料明细表报表导出'!$D:$D=$A220),'2-1 采购订单物料明细表报表导出'!$H:$H,0))</f>
        <v>0</v>
      </c>
      <c r="J220" cm="1">
        <f t="array" ref="J220">SUM(IF((LEFT('2-1 采购订单物料明细表报表导出'!$K:$K,7)=J$1)*('2-1 采购订单物料明细表报表导出'!$D:$D=$A220),'2-1 采购订单物料明细表报表导出'!$H:$H,0))</f>
        <v>0</v>
      </c>
      <c r="K220" cm="1">
        <f t="array" ref="K220">SUM(IF((LEFT('2-1 采购订单物料明细表报表导出'!$K:$K,7)=K$1)*('2-1 采购订单物料明细表报表导出'!$D:$D=$A220),'2-1 采购订单物料明细表报表导出'!$H:$H,0))</f>
        <v>0</v>
      </c>
      <c r="L220" cm="1">
        <f t="array" ref="L220">SUM(IF((LEFT('2-1 采购订单物料明细表报表导出'!$K:$K,7)=L$1)*('2-1 采购订单物料明细表报表导出'!$D:$D=$A220),'2-1 采购订单物料明细表报表导出'!$H:$H,0))</f>
        <v>0</v>
      </c>
      <c r="M220" cm="1">
        <f t="array" ref="M220">SUM(IF((LEFT('2-1 采购订单物料明细表报表导出'!$K:$K,7)=M$1)*('2-1 采购订单物料明细表报表导出'!$D:$D=$A220),'2-1 采购订单物料明细表报表导出'!$H:$H,0))</f>
        <v>0</v>
      </c>
      <c r="N220" cm="1">
        <f t="array" ref="N220">SUM(IF((LEFT('2-1 采购订单物料明细表报表导出'!$K:$K,7)=N$1)*('2-1 采购订单物料明细表报表导出'!$D:$D=$A220),'2-1 采购订单物料明细表报表导出'!$H:$H,0))</f>
        <v>0</v>
      </c>
      <c r="O220" cm="1">
        <f t="array" ref="O220">SUM(IF((LEFT('2-1 采购订单物料明细表报表导出'!$K:$K,7)=O$1)*('2-1 采购订单物料明细表报表导出'!$D:$D=$A220),'2-1 采购订单物料明细表报表导出'!$H:$H,0))</f>
        <v>0</v>
      </c>
    </row>
    <row r="221" ht="16.5" spans="1:15">
      <c r="A221" s="17" t="s">
        <v>3643</v>
      </c>
      <c r="B221" s="32" t="s">
        <v>2120</v>
      </c>
      <c r="C221" s="33" t="s">
        <v>2121</v>
      </c>
      <c r="D221" cm="1">
        <f t="array" ref="D221">SUM(IF((LEFT('2-1 采购订单物料明细表报表导出'!$K:$K,7)=D$1)*('2-1 采购订单物料明细表报表导出'!$D:$D=$A221),'2-1 采购订单物料明细表报表导出'!$H:$H,0))</f>
        <v>0</v>
      </c>
      <c r="E221" cm="1">
        <f t="array" ref="E221">SUM(IF((LEFT('2-1 采购订单物料明细表报表导出'!$K:$K,7)=E$1)*('2-1 采购订单物料明细表报表导出'!$D:$D=$A221),'2-1 采购订单物料明细表报表导出'!$H:$H,0))</f>
        <v>0</v>
      </c>
      <c r="F221" cm="1">
        <f t="array" ref="F221">SUM(IF((LEFT('2-1 采购订单物料明细表报表导出'!$K:$K,7)=F$1)*('2-1 采购订单物料明细表报表导出'!$D:$D=$A221),'2-1 采购订单物料明细表报表导出'!$H:$H,0))</f>
        <v>0</v>
      </c>
      <c r="G221" cm="1">
        <f t="array" ref="G221">SUM(IF((LEFT('2-1 采购订单物料明细表报表导出'!$K:$K,7)=G$1)*('2-1 采购订单物料明细表报表导出'!$D:$D=$A221),'2-1 采购订单物料明细表报表导出'!$H:$H,0))</f>
        <v>0</v>
      </c>
      <c r="H221" cm="1">
        <f t="array" ref="H221">SUM(IF((LEFT('2-1 采购订单物料明细表报表导出'!$K:$K,7)=H$1)*('2-1 采购订单物料明细表报表导出'!$D:$D=$A221),'2-1 采购订单物料明细表报表导出'!$H:$H,0))</f>
        <v>0</v>
      </c>
      <c r="I221" cm="1">
        <f t="array" ref="I221">SUM(IF((LEFT('2-1 采购订单物料明细表报表导出'!$K:$K,7)=I$1)*('2-1 采购订单物料明细表报表导出'!$D:$D=$A221),'2-1 采购订单物料明细表报表导出'!$H:$H,0))</f>
        <v>0</v>
      </c>
      <c r="J221" cm="1">
        <f t="array" ref="J221">SUM(IF((LEFT('2-1 采购订单物料明细表报表导出'!$K:$K,7)=J$1)*('2-1 采购订单物料明细表报表导出'!$D:$D=$A221),'2-1 采购订单物料明细表报表导出'!$H:$H,0))</f>
        <v>0</v>
      </c>
      <c r="K221" cm="1">
        <f t="array" ref="K221">SUM(IF((LEFT('2-1 采购订单物料明细表报表导出'!$K:$K,7)=K$1)*('2-1 采购订单物料明细表报表导出'!$D:$D=$A221),'2-1 采购订单物料明细表报表导出'!$H:$H,0))</f>
        <v>0</v>
      </c>
      <c r="L221" cm="1">
        <f t="array" ref="L221">SUM(IF((LEFT('2-1 采购订单物料明细表报表导出'!$K:$K,7)=L$1)*('2-1 采购订单物料明细表报表导出'!$D:$D=$A221),'2-1 采购订单物料明细表报表导出'!$H:$H,0))</f>
        <v>0</v>
      </c>
      <c r="M221" cm="1">
        <f t="array" ref="M221">SUM(IF((LEFT('2-1 采购订单物料明细表报表导出'!$K:$K,7)=M$1)*('2-1 采购订单物料明细表报表导出'!$D:$D=$A221),'2-1 采购订单物料明细表报表导出'!$H:$H,0))</f>
        <v>0</v>
      </c>
      <c r="N221" cm="1">
        <f t="array" ref="N221">SUM(IF((LEFT('2-1 采购订单物料明细表报表导出'!$K:$K,7)=N$1)*('2-1 采购订单物料明细表报表导出'!$D:$D=$A221),'2-1 采购订单物料明细表报表导出'!$H:$H,0))</f>
        <v>0</v>
      </c>
      <c r="O221" cm="1">
        <f t="array" ref="O221">SUM(IF((LEFT('2-1 采购订单物料明细表报表导出'!$K:$K,7)=O$1)*('2-1 采购订单物料明细表报表导出'!$D:$D=$A221),'2-1 采购订单物料明细表报表导出'!$H:$H,0))</f>
        <v>0</v>
      </c>
    </row>
    <row r="222" ht="16.5" spans="1:15">
      <c r="A222" s="17" t="s">
        <v>3644</v>
      </c>
      <c r="B222" s="32" t="s">
        <v>2120</v>
      </c>
      <c r="C222" s="33" t="s">
        <v>2121</v>
      </c>
      <c r="D222" cm="1">
        <f t="array" ref="D222">SUM(IF((LEFT('2-1 采购订单物料明细表报表导出'!$K:$K,7)=D$1)*('2-1 采购订单物料明细表报表导出'!$D:$D=$A222),'2-1 采购订单物料明细表报表导出'!$H:$H,0))</f>
        <v>0</v>
      </c>
      <c r="E222" cm="1">
        <f t="array" ref="E222">SUM(IF((LEFT('2-1 采购订单物料明细表报表导出'!$K:$K,7)=E$1)*('2-1 采购订单物料明细表报表导出'!$D:$D=$A222),'2-1 采购订单物料明细表报表导出'!$H:$H,0))</f>
        <v>0</v>
      </c>
      <c r="F222" cm="1">
        <f t="array" ref="F222">SUM(IF((LEFT('2-1 采购订单物料明细表报表导出'!$K:$K,7)=F$1)*('2-1 采购订单物料明细表报表导出'!$D:$D=$A222),'2-1 采购订单物料明细表报表导出'!$H:$H,0))</f>
        <v>0</v>
      </c>
      <c r="G222" cm="1">
        <f t="array" ref="G222">SUM(IF((LEFT('2-1 采购订单物料明细表报表导出'!$K:$K,7)=G$1)*('2-1 采购订单物料明细表报表导出'!$D:$D=$A222),'2-1 采购订单物料明细表报表导出'!$H:$H,0))</f>
        <v>0</v>
      </c>
      <c r="H222" cm="1">
        <f t="array" ref="H222">SUM(IF((LEFT('2-1 采购订单物料明细表报表导出'!$K:$K,7)=H$1)*('2-1 采购订单物料明细表报表导出'!$D:$D=$A222),'2-1 采购订单物料明细表报表导出'!$H:$H,0))</f>
        <v>0</v>
      </c>
      <c r="I222" cm="1">
        <f t="array" ref="I222">SUM(IF((LEFT('2-1 采购订单物料明细表报表导出'!$K:$K,7)=I$1)*('2-1 采购订单物料明细表报表导出'!$D:$D=$A222),'2-1 采购订单物料明细表报表导出'!$H:$H,0))</f>
        <v>0</v>
      </c>
      <c r="J222" cm="1">
        <f t="array" ref="J222">SUM(IF((LEFT('2-1 采购订单物料明细表报表导出'!$K:$K,7)=J$1)*('2-1 采购订单物料明细表报表导出'!$D:$D=$A222),'2-1 采购订单物料明细表报表导出'!$H:$H,0))</f>
        <v>0</v>
      </c>
      <c r="K222" cm="1">
        <f t="array" ref="K222">SUM(IF((LEFT('2-1 采购订单物料明细表报表导出'!$K:$K,7)=K$1)*('2-1 采购订单物料明细表报表导出'!$D:$D=$A222),'2-1 采购订单物料明细表报表导出'!$H:$H,0))</f>
        <v>0</v>
      </c>
      <c r="L222" cm="1">
        <f t="array" ref="L222">SUM(IF((LEFT('2-1 采购订单物料明细表报表导出'!$K:$K,7)=L$1)*('2-1 采购订单物料明细表报表导出'!$D:$D=$A222),'2-1 采购订单物料明细表报表导出'!$H:$H,0))</f>
        <v>0</v>
      </c>
      <c r="M222" cm="1">
        <f t="array" ref="M222">SUM(IF((LEFT('2-1 采购订单物料明细表报表导出'!$K:$K,7)=M$1)*('2-1 采购订单物料明细表报表导出'!$D:$D=$A222),'2-1 采购订单物料明细表报表导出'!$H:$H,0))</f>
        <v>0</v>
      </c>
      <c r="N222" cm="1">
        <f t="array" ref="N222">SUM(IF((LEFT('2-1 采购订单物料明细表报表导出'!$K:$K,7)=N$1)*('2-1 采购订单物料明细表报表导出'!$D:$D=$A222),'2-1 采购订单物料明细表报表导出'!$H:$H,0))</f>
        <v>0</v>
      </c>
      <c r="O222" cm="1">
        <f t="array" ref="O222">SUM(IF((LEFT('2-1 采购订单物料明细表报表导出'!$K:$K,7)=O$1)*('2-1 采购订单物料明细表报表导出'!$D:$D=$A222),'2-1 采购订单物料明细表报表导出'!$H:$H,0))</f>
        <v>0</v>
      </c>
    </row>
    <row r="223" ht="16.5" spans="1:15">
      <c r="A223" s="17" t="s">
        <v>3645</v>
      </c>
      <c r="B223" s="32" t="s">
        <v>2120</v>
      </c>
      <c r="C223" s="33" t="s">
        <v>2121</v>
      </c>
      <c r="D223" cm="1">
        <f t="array" ref="D223">SUM(IF((LEFT('2-1 采购订单物料明细表报表导出'!$K:$K,7)=D$1)*('2-1 采购订单物料明细表报表导出'!$D:$D=$A223),'2-1 采购订单物料明细表报表导出'!$H:$H,0))</f>
        <v>0</v>
      </c>
      <c r="E223" cm="1">
        <f t="array" ref="E223">SUM(IF((LEFT('2-1 采购订单物料明细表报表导出'!$K:$K,7)=E$1)*('2-1 采购订单物料明细表报表导出'!$D:$D=$A223),'2-1 采购订单物料明细表报表导出'!$H:$H,0))</f>
        <v>0</v>
      </c>
      <c r="F223" cm="1">
        <f t="array" ref="F223">SUM(IF((LEFT('2-1 采购订单物料明细表报表导出'!$K:$K,7)=F$1)*('2-1 采购订单物料明细表报表导出'!$D:$D=$A223),'2-1 采购订单物料明细表报表导出'!$H:$H,0))</f>
        <v>0</v>
      </c>
      <c r="G223" cm="1">
        <f t="array" ref="G223">SUM(IF((LEFT('2-1 采购订单物料明细表报表导出'!$K:$K,7)=G$1)*('2-1 采购订单物料明细表报表导出'!$D:$D=$A223),'2-1 采购订单物料明细表报表导出'!$H:$H,0))</f>
        <v>0</v>
      </c>
      <c r="H223" cm="1">
        <f t="array" ref="H223">SUM(IF((LEFT('2-1 采购订单物料明细表报表导出'!$K:$K,7)=H$1)*('2-1 采购订单物料明细表报表导出'!$D:$D=$A223),'2-1 采购订单物料明细表报表导出'!$H:$H,0))</f>
        <v>0</v>
      </c>
      <c r="I223" cm="1">
        <f t="array" ref="I223">SUM(IF((LEFT('2-1 采购订单物料明细表报表导出'!$K:$K,7)=I$1)*('2-1 采购订单物料明细表报表导出'!$D:$D=$A223),'2-1 采购订单物料明细表报表导出'!$H:$H,0))</f>
        <v>0</v>
      </c>
      <c r="J223" cm="1">
        <f t="array" ref="J223">SUM(IF((LEFT('2-1 采购订单物料明细表报表导出'!$K:$K,7)=J$1)*('2-1 采购订单物料明细表报表导出'!$D:$D=$A223),'2-1 采购订单物料明细表报表导出'!$H:$H,0))</f>
        <v>0</v>
      </c>
      <c r="K223" cm="1">
        <f t="array" ref="K223">SUM(IF((LEFT('2-1 采购订单物料明细表报表导出'!$K:$K,7)=K$1)*('2-1 采购订单物料明细表报表导出'!$D:$D=$A223),'2-1 采购订单物料明细表报表导出'!$H:$H,0))</f>
        <v>0</v>
      </c>
      <c r="L223" cm="1">
        <f t="array" ref="L223">SUM(IF((LEFT('2-1 采购订单物料明细表报表导出'!$K:$K,7)=L$1)*('2-1 采购订单物料明细表报表导出'!$D:$D=$A223),'2-1 采购订单物料明细表报表导出'!$H:$H,0))</f>
        <v>0</v>
      </c>
      <c r="M223" cm="1">
        <f t="array" ref="M223">SUM(IF((LEFT('2-1 采购订单物料明细表报表导出'!$K:$K,7)=M$1)*('2-1 采购订单物料明细表报表导出'!$D:$D=$A223),'2-1 采购订单物料明细表报表导出'!$H:$H,0))</f>
        <v>0</v>
      </c>
      <c r="N223" cm="1">
        <f t="array" ref="N223">SUM(IF((LEFT('2-1 采购订单物料明细表报表导出'!$K:$K,7)=N$1)*('2-1 采购订单物料明细表报表导出'!$D:$D=$A223),'2-1 采购订单物料明细表报表导出'!$H:$H,0))</f>
        <v>0</v>
      </c>
      <c r="O223" cm="1">
        <f t="array" ref="O223">SUM(IF((LEFT('2-1 采购订单物料明细表报表导出'!$K:$K,7)=O$1)*('2-1 采购订单物料明细表报表导出'!$D:$D=$A223),'2-1 采购订单物料明细表报表导出'!$H:$H,0))</f>
        <v>0</v>
      </c>
    </row>
    <row r="224" ht="16.5" spans="1:15">
      <c r="A224" s="17" t="s">
        <v>3646</v>
      </c>
      <c r="B224" s="32" t="s">
        <v>2120</v>
      </c>
      <c r="C224" s="33" t="s">
        <v>2121</v>
      </c>
      <c r="D224" cm="1">
        <f t="array" ref="D224">SUM(IF((LEFT('2-1 采购订单物料明细表报表导出'!$K:$K,7)=D$1)*('2-1 采购订单物料明细表报表导出'!$D:$D=$A224),'2-1 采购订单物料明细表报表导出'!$H:$H,0))</f>
        <v>0</v>
      </c>
      <c r="E224" cm="1">
        <f t="array" ref="E224">SUM(IF((LEFT('2-1 采购订单物料明细表报表导出'!$K:$K,7)=E$1)*('2-1 采购订单物料明细表报表导出'!$D:$D=$A224),'2-1 采购订单物料明细表报表导出'!$H:$H,0))</f>
        <v>0</v>
      </c>
      <c r="F224" cm="1">
        <f t="array" ref="F224">SUM(IF((LEFT('2-1 采购订单物料明细表报表导出'!$K:$K,7)=F$1)*('2-1 采购订单物料明细表报表导出'!$D:$D=$A224),'2-1 采购订单物料明细表报表导出'!$H:$H,0))</f>
        <v>0</v>
      </c>
      <c r="G224" cm="1">
        <f t="array" ref="G224">SUM(IF((LEFT('2-1 采购订单物料明细表报表导出'!$K:$K,7)=G$1)*('2-1 采购订单物料明细表报表导出'!$D:$D=$A224),'2-1 采购订单物料明细表报表导出'!$H:$H,0))</f>
        <v>0</v>
      </c>
      <c r="H224" cm="1">
        <f t="array" ref="H224">SUM(IF((LEFT('2-1 采购订单物料明细表报表导出'!$K:$K,7)=H$1)*('2-1 采购订单物料明细表报表导出'!$D:$D=$A224),'2-1 采购订单物料明细表报表导出'!$H:$H,0))</f>
        <v>0</v>
      </c>
      <c r="I224" cm="1">
        <f t="array" ref="I224">SUM(IF((LEFT('2-1 采购订单物料明细表报表导出'!$K:$K,7)=I$1)*('2-1 采购订单物料明细表报表导出'!$D:$D=$A224),'2-1 采购订单物料明细表报表导出'!$H:$H,0))</f>
        <v>0</v>
      </c>
      <c r="J224" cm="1">
        <f t="array" ref="J224">SUM(IF((LEFT('2-1 采购订单物料明细表报表导出'!$K:$K,7)=J$1)*('2-1 采购订单物料明细表报表导出'!$D:$D=$A224),'2-1 采购订单物料明细表报表导出'!$H:$H,0))</f>
        <v>0</v>
      </c>
      <c r="K224" cm="1">
        <f t="array" ref="K224">SUM(IF((LEFT('2-1 采购订单物料明细表报表导出'!$K:$K,7)=K$1)*('2-1 采购订单物料明细表报表导出'!$D:$D=$A224),'2-1 采购订单物料明细表报表导出'!$H:$H,0))</f>
        <v>0</v>
      </c>
      <c r="L224" cm="1">
        <f t="array" ref="L224">SUM(IF((LEFT('2-1 采购订单物料明细表报表导出'!$K:$K,7)=L$1)*('2-1 采购订单物料明细表报表导出'!$D:$D=$A224),'2-1 采购订单物料明细表报表导出'!$H:$H,0))</f>
        <v>0</v>
      </c>
      <c r="M224" cm="1">
        <f t="array" ref="M224">SUM(IF((LEFT('2-1 采购订单物料明细表报表导出'!$K:$K,7)=M$1)*('2-1 采购订单物料明细表报表导出'!$D:$D=$A224),'2-1 采购订单物料明细表报表导出'!$H:$H,0))</f>
        <v>0</v>
      </c>
      <c r="N224" cm="1">
        <f t="array" ref="N224">SUM(IF((LEFT('2-1 采购订单物料明细表报表导出'!$K:$K,7)=N$1)*('2-1 采购订单物料明细表报表导出'!$D:$D=$A224),'2-1 采购订单物料明细表报表导出'!$H:$H,0))</f>
        <v>0</v>
      </c>
      <c r="O224" cm="1">
        <f t="array" ref="O224">SUM(IF((LEFT('2-1 采购订单物料明细表报表导出'!$K:$K,7)=O$1)*('2-1 采购订单物料明细表报表导出'!$D:$D=$A224),'2-1 采购订单物料明细表报表导出'!$H:$H,0))</f>
        <v>0</v>
      </c>
    </row>
    <row r="225" ht="16.5" spans="1:15">
      <c r="A225" s="17" t="s">
        <v>3647</v>
      </c>
      <c r="B225" s="32" t="s">
        <v>2120</v>
      </c>
      <c r="C225" s="33" t="s">
        <v>2121</v>
      </c>
      <c r="D225" cm="1">
        <f t="array" ref="D225">SUM(IF((LEFT('2-1 采购订单物料明细表报表导出'!$K:$K,7)=D$1)*('2-1 采购订单物料明细表报表导出'!$D:$D=$A225),'2-1 采购订单物料明细表报表导出'!$H:$H,0))</f>
        <v>0</v>
      </c>
      <c r="E225" cm="1">
        <f t="array" ref="E225">SUM(IF((LEFT('2-1 采购订单物料明细表报表导出'!$K:$K,7)=E$1)*('2-1 采购订单物料明细表报表导出'!$D:$D=$A225),'2-1 采购订单物料明细表报表导出'!$H:$H,0))</f>
        <v>0</v>
      </c>
      <c r="F225" cm="1">
        <f t="array" ref="F225">SUM(IF((LEFT('2-1 采购订单物料明细表报表导出'!$K:$K,7)=F$1)*('2-1 采购订单物料明细表报表导出'!$D:$D=$A225),'2-1 采购订单物料明细表报表导出'!$H:$H,0))</f>
        <v>0</v>
      </c>
      <c r="G225" cm="1">
        <f t="array" ref="G225">SUM(IF((LEFT('2-1 采购订单物料明细表报表导出'!$K:$K,7)=G$1)*('2-1 采购订单物料明细表报表导出'!$D:$D=$A225),'2-1 采购订单物料明细表报表导出'!$H:$H,0))</f>
        <v>0</v>
      </c>
      <c r="H225" cm="1">
        <f t="array" ref="H225">SUM(IF((LEFT('2-1 采购订单物料明细表报表导出'!$K:$K,7)=H$1)*('2-1 采购订单物料明细表报表导出'!$D:$D=$A225),'2-1 采购订单物料明细表报表导出'!$H:$H,0))</f>
        <v>0</v>
      </c>
      <c r="I225" cm="1">
        <f t="array" ref="I225">SUM(IF((LEFT('2-1 采购订单物料明细表报表导出'!$K:$K,7)=I$1)*('2-1 采购订单物料明细表报表导出'!$D:$D=$A225),'2-1 采购订单物料明细表报表导出'!$H:$H,0))</f>
        <v>0</v>
      </c>
      <c r="J225" cm="1">
        <f t="array" ref="J225">SUM(IF((LEFT('2-1 采购订单物料明细表报表导出'!$K:$K,7)=J$1)*('2-1 采购订单物料明细表报表导出'!$D:$D=$A225),'2-1 采购订单物料明细表报表导出'!$H:$H,0))</f>
        <v>0</v>
      </c>
      <c r="K225" cm="1">
        <f t="array" ref="K225">SUM(IF((LEFT('2-1 采购订单物料明细表报表导出'!$K:$K,7)=K$1)*('2-1 采购订单物料明细表报表导出'!$D:$D=$A225),'2-1 采购订单物料明细表报表导出'!$H:$H,0))</f>
        <v>0</v>
      </c>
      <c r="L225" cm="1">
        <f t="array" ref="L225">SUM(IF((LEFT('2-1 采购订单物料明细表报表导出'!$K:$K,7)=L$1)*('2-1 采购订单物料明细表报表导出'!$D:$D=$A225),'2-1 采购订单物料明细表报表导出'!$H:$H,0))</f>
        <v>0</v>
      </c>
      <c r="M225" cm="1">
        <f t="array" ref="M225">SUM(IF((LEFT('2-1 采购订单物料明细表报表导出'!$K:$K,7)=M$1)*('2-1 采购订单物料明细表报表导出'!$D:$D=$A225),'2-1 采购订单物料明细表报表导出'!$H:$H,0))</f>
        <v>0</v>
      </c>
      <c r="N225" cm="1">
        <f t="array" ref="N225">SUM(IF((LEFT('2-1 采购订单物料明细表报表导出'!$K:$K,7)=N$1)*('2-1 采购订单物料明细表报表导出'!$D:$D=$A225),'2-1 采购订单物料明细表报表导出'!$H:$H,0))</f>
        <v>0</v>
      </c>
      <c r="O225" cm="1">
        <f t="array" ref="O225">SUM(IF((LEFT('2-1 采购订单物料明细表报表导出'!$K:$K,7)=O$1)*('2-1 采购订单物料明细表报表导出'!$D:$D=$A225),'2-1 采购订单物料明细表报表导出'!$H:$H,0))</f>
        <v>0</v>
      </c>
    </row>
    <row r="226" ht="16.5" spans="1:15">
      <c r="A226" s="17" t="s">
        <v>3648</v>
      </c>
      <c r="B226" s="32" t="s">
        <v>2120</v>
      </c>
      <c r="C226" s="33" t="s">
        <v>2121</v>
      </c>
      <c r="D226" cm="1">
        <f t="array" ref="D226">SUM(IF((LEFT('2-1 采购订单物料明细表报表导出'!$K:$K,7)=D$1)*('2-1 采购订单物料明细表报表导出'!$D:$D=$A226),'2-1 采购订单物料明细表报表导出'!$H:$H,0))</f>
        <v>0</v>
      </c>
      <c r="E226" cm="1">
        <f t="array" ref="E226">SUM(IF((LEFT('2-1 采购订单物料明细表报表导出'!$K:$K,7)=E$1)*('2-1 采购订单物料明细表报表导出'!$D:$D=$A226),'2-1 采购订单物料明细表报表导出'!$H:$H,0))</f>
        <v>0</v>
      </c>
      <c r="F226" cm="1">
        <f t="array" ref="F226">SUM(IF((LEFT('2-1 采购订单物料明细表报表导出'!$K:$K,7)=F$1)*('2-1 采购订单物料明细表报表导出'!$D:$D=$A226),'2-1 采购订单物料明细表报表导出'!$H:$H,0))</f>
        <v>0</v>
      </c>
      <c r="G226" cm="1">
        <f t="array" ref="G226">SUM(IF((LEFT('2-1 采购订单物料明细表报表导出'!$K:$K,7)=G$1)*('2-1 采购订单物料明细表报表导出'!$D:$D=$A226),'2-1 采购订单物料明细表报表导出'!$H:$H,0))</f>
        <v>0</v>
      </c>
      <c r="H226" cm="1">
        <f t="array" ref="H226">SUM(IF((LEFT('2-1 采购订单物料明细表报表导出'!$K:$K,7)=H$1)*('2-1 采购订单物料明细表报表导出'!$D:$D=$A226),'2-1 采购订单物料明细表报表导出'!$H:$H,0))</f>
        <v>0</v>
      </c>
      <c r="I226" cm="1">
        <f t="array" ref="I226">SUM(IF((LEFT('2-1 采购订单物料明细表报表导出'!$K:$K,7)=I$1)*('2-1 采购订单物料明细表报表导出'!$D:$D=$A226),'2-1 采购订单物料明细表报表导出'!$H:$H,0))</f>
        <v>0</v>
      </c>
      <c r="J226" cm="1">
        <f t="array" ref="J226">SUM(IF((LEFT('2-1 采购订单物料明细表报表导出'!$K:$K,7)=J$1)*('2-1 采购订单物料明细表报表导出'!$D:$D=$A226),'2-1 采购订单物料明细表报表导出'!$H:$H,0))</f>
        <v>0</v>
      </c>
      <c r="K226" cm="1">
        <f t="array" ref="K226">SUM(IF((LEFT('2-1 采购订单物料明细表报表导出'!$K:$K,7)=K$1)*('2-1 采购订单物料明细表报表导出'!$D:$D=$A226),'2-1 采购订单物料明细表报表导出'!$H:$H,0))</f>
        <v>0</v>
      </c>
      <c r="L226" cm="1">
        <f t="array" ref="L226">SUM(IF((LEFT('2-1 采购订单物料明细表报表导出'!$K:$K,7)=L$1)*('2-1 采购订单物料明细表报表导出'!$D:$D=$A226),'2-1 采购订单物料明细表报表导出'!$H:$H,0))</f>
        <v>0</v>
      </c>
      <c r="M226" cm="1">
        <f t="array" ref="M226">SUM(IF((LEFT('2-1 采购订单物料明细表报表导出'!$K:$K,7)=M$1)*('2-1 采购订单物料明细表报表导出'!$D:$D=$A226),'2-1 采购订单物料明细表报表导出'!$H:$H,0))</f>
        <v>0</v>
      </c>
      <c r="N226" cm="1">
        <f t="array" ref="N226">SUM(IF((LEFT('2-1 采购订单物料明细表报表导出'!$K:$K,7)=N$1)*('2-1 采购订单物料明细表报表导出'!$D:$D=$A226),'2-1 采购订单物料明细表报表导出'!$H:$H,0))</f>
        <v>0</v>
      </c>
      <c r="O226" cm="1">
        <f t="array" ref="O226">SUM(IF((LEFT('2-1 采购订单物料明细表报表导出'!$K:$K,7)=O$1)*('2-1 采购订单物料明细表报表导出'!$D:$D=$A226),'2-1 采购订单物料明细表报表导出'!$H:$H,0))</f>
        <v>0</v>
      </c>
    </row>
    <row r="227" ht="16.5" spans="1:15">
      <c r="A227" s="17" t="s">
        <v>3649</v>
      </c>
      <c r="B227" s="32" t="s">
        <v>2120</v>
      </c>
      <c r="C227" s="33" t="s">
        <v>2121</v>
      </c>
      <c r="D227" cm="1">
        <f t="array" ref="D227">SUM(IF((LEFT('2-1 采购订单物料明细表报表导出'!$K:$K,7)=D$1)*('2-1 采购订单物料明细表报表导出'!$D:$D=$A227),'2-1 采购订单物料明细表报表导出'!$H:$H,0))</f>
        <v>0</v>
      </c>
      <c r="E227" cm="1">
        <f t="array" ref="E227">SUM(IF((LEFT('2-1 采购订单物料明细表报表导出'!$K:$K,7)=E$1)*('2-1 采购订单物料明细表报表导出'!$D:$D=$A227),'2-1 采购订单物料明细表报表导出'!$H:$H,0))</f>
        <v>0</v>
      </c>
      <c r="F227" cm="1">
        <f t="array" ref="F227">SUM(IF((LEFT('2-1 采购订单物料明细表报表导出'!$K:$K,7)=F$1)*('2-1 采购订单物料明细表报表导出'!$D:$D=$A227),'2-1 采购订单物料明细表报表导出'!$H:$H,0))</f>
        <v>0</v>
      </c>
      <c r="G227" cm="1">
        <f t="array" ref="G227">SUM(IF((LEFT('2-1 采购订单物料明细表报表导出'!$K:$K,7)=G$1)*('2-1 采购订单物料明细表报表导出'!$D:$D=$A227),'2-1 采购订单物料明细表报表导出'!$H:$H,0))</f>
        <v>0</v>
      </c>
      <c r="H227" cm="1">
        <f t="array" ref="H227">SUM(IF((LEFT('2-1 采购订单物料明细表报表导出'!$K:$K,7)=H$1)*('2-1 采购订单物料明细表报表导出'!$D:$D=$A227),'2-1 采购订单物料明细表报表导出'!$H:$H,0))</f>
        <v>0</v>
      </c>
      <c r="I227" cm="1">
        <f t="array" ref="I227">SUM(IF((LEFT('2-1 采购订单物料明细表报表导出'!$K:$K,7)=I$1)*('2-1 采购订单物料明细表报表导出'!$D:$D=$A227),'2-1 采购订单物料明细表报表导出'!$H:$H,0))</f>
        <v>0</v>
      </c>
      <c r="J227" cm="1">
        <f t="array" ref="J227">SUM(IF((LEFT('2-1 采购订单物料明细表报表导出'!$K:$K,7)=J$1)*('2-1 采购订单物料明细表报表导出'!$D:$D=$A227),'2-1 采购订单物料明细表报表导出'!$H:$H,0))</f>
        <v>0</v>
      </c>
      <c r="K227" cm="1">
        <f t="array" ref="K227">SUM(IF((LEFT('2-1 采购订单物料明细表报表导出'!$K:$K,7)=K$1)*('2-1 采购订单物料明细表报表导出'!$D:$D=$A227),'2-1 采购订单物料明细表报表导出'!$H:$H,0))</f>
        <v>0</v>
      </c>
      <c r="L227" cm="1">
        <f t="array" ref="L227">SUM(IF((LEFT('2-1 采购订单物料明细表报表导出'!$K:$K,7)=L$1)*('2-1 采购订单物料明细表报表导出'!$D:$D=$A227),'2-1 采购订单物料明细表报表导出'!$H:$H,0))</f>
        <v>0</v>
      </c>
      <c r="M227" cm="1">
        <f t="array" ref="M227">SUM(IF((LEFT('2-1 采购订单物料明细表报表导出'!$K:$K,7)=M$1)*('2-1 采购订单物料明细表报表导出'!$D:$D=$A227),'2-1 采购订单物料明细表报表导出'!$H:$H,0))</f>
        <v>0</v>
      </c>
      <c r="N227" cm="1">
        <f t="array" ref="N227">SUM(IF((LEFT('2-1 采购订单物料明细表报表导出'!$K:$K,7)=N$1)*('2-1 采购订单物料明细表报表导出'!$D:$D=$A227),'2-1 采购订单物料明细表报表导出'!$H:$H,0))</f>
        <v>0</v>
      </c>
      <c r="O227" cm="1">
        <f t="array" ref="O227">SUM(IF((LEFT('2-1 采购订单物料明细表报表导出'!$K:$K,7)=O$1)*('2-1 采购订单物料明细表报表导出'!$D:$D=$A227),'2-1 采购订单物料明细表报表导出'!$H:$H,0))</f>
        <v>0</v>
      </c>
    </row>
    <row r="228" ht="16.5" spans="1:15">
      <c r="A228" s="17" t="s">
        <v>3650</v>
      </c>
      <c r="B228" s="32" t="s">
        <v>2120</v>
      </c>
      <c r="C228" s="33" t="s">
        <v>2121</v>
      </c>
      <c r="D228" cm="1">
        <f t="array" ref="D228">SUM(IF((LEFT('2-1 采购订单物料明细表报表导出'!$K:$K,7)=D$1)*('2-1 采购订单物料明细表报表导出'!$D:$D=$A228),'2-1 采购订单物料明细表报表导出'!$H:$H,0))</f>
        <v>0</v>
      </c>
      <c r="E228" cm="1">
        <f t="array" ref="E228">SUM(IF((LEFT('2-1 采购订单物料明细表报表导出'!$K:$K,7)=E$1)*('2-1 采购订单物料明细表报表导出'!$D:$D=$A228),'2-1 采购订单物料明细表报表导出'!$H:$H,0))</f>
        <v>0</v>
      </c>
      <c r="F228" cm="1">
        <f t="array" ref="F228">SUM(IF((LEFT('2-1 采购订单物料明细表报表导出'!$K:$K,7)=F$1)*('2-1 采购订单物料明细表报表导出'!$D:$D=$A228),'2-1 采购订单物料明细表报表导出'!$H:$H,0))</f>
        <v>0</v>
      </c>
      <c r="G228" cm="1">
        <f t="array" ref="G228">SUM(IF((LEFT('2-1 采购订单物料明细表报表导出'!$K:$K,7)=G$1)*('2-1 采购订单物料明细表报表导出'!$D:$D=$A228),'2-1 采购订单物料明细表报表导出'!$H:$H,0))</f>
        <v>0</v>
      </c>
      <c r="H228" cm="1">
        <f t="array" ref="H228">SUM(IF((LEFT('2-1 采购订单物料明细表报表导出'!$K:$K,7)=H$1)*('2-1 采购订单物料明细表报表导出'!$D:$D=$A228),'2-1 采购订单物料明细表报表导出'!$H:$H,0))</f>
        <v>0</v>
      </c>
      <c r="I228" cm="1">
        <f t="array" ref="I228">SUM(IF((LEFT('2-1 采购订单物料明细表报表导出'!$K:$K,7)=I$1)*('2-1 采购订单物料明细表报表导出'!$D:$D=$A228),'2-1 采购订单物料明细表报表导出'!$H:$H,0))</f>
        <v>0</v>
      </c>
      <c r="J228" cm="1">
        <f t="array" ref="J228">SUM(IF((LEFT('2-1 采购订单物料明细表报表导出'!$K:$K,7)=J$1)*('2-1 采购订单物料明细表报表导出'!$D:$D=$A228),'2-1 采购订单物料明细表报表导出'!$H:$H,0))</f>
        <v>0</v>
      </c>
      <c r="K228" cm="1">
        <f t="array" ref="K228">SUM(IF((LEFT('2-1 采购订单物料明细表报表导出'!$K:$K,7)=K$1)*('2-1 采购订单物料明细表报表导出'!$D:$D=$A228),'2-1 采购订单物料明细表报表导出'!$H:$H,0))</f>
        <v>0</v>
      </c>
      <c r="L228" cm="1">
        <f t="array" ref="L228">SUM(IF((LEFT('2-1 采购订单物料明细表报表导出'!$K:$K,7)=L$1)*('2-1 采购订单物料明细表报表导出'!$D:$D=$A228),'2-1 采购订单物料明细表报表导出'!$H:$H,0))</f>
        <v>0</v>
      </c>
      <c r="M228" cm="1">
        <f t="array" ref="M228">SUM(IF((LEFT('2-1 采购订单物料明细表报表导出'!$K:$K,7)=M$1)*('2-1 采购订单物料明细表报表导出'!$D:$D=$A228),'2-1 采购订单物料明细表报表导出'!$H:$H,0))</f>
        <v>0</v>
      </c>
      <c r="N228" cm="1">
        <f t="array" ref="N228">SUM(IF((LEFT('2-1 采购订单物料明细表报表导出'!$K:$K,7)=N$1)*('2-1 采购订单物料明细表报表导出'!$D:$D=$A228),'2-1 采购订单物料明细表报表导出'!$H:$H,0))</f>
        <v>0</v>
      </c>
      <c r="O228" cm="1">
        <f t="array" ref="O228">SUM(IF((LEFT('2-1 采购订单物料明细表报表导出'!$K:$K,7)=O$1)*('2-1 采购订单物料明细表报表导出'!$D:$D=$A228),'2-1 采购订单物料明细表报表导出'!$H:$H,0))</f>
        <v>0</v>
      </c>
    </row>
    <row r="229" ht="16.5" spans="1:15">
      <c r="A229" s="17" t="s">
        <v>3651</v>
      </c>
      <c r="B229" s="32" t="s">
        <v>2120</v>
      </c>
      <c r="C229" s="33" t="s">
        <v>2121</v>
      </c>
      <c r="D229" cm="1">
        <f t="array" ref="D229">SUM(IF((LEFT('2-1 采购订单物料明细表报表导出'!$K:$K,7)=D$1)*('2-1 采购订单物料明细表报表导出'!$D:$D=$A229),'2-1 采购订单物料明细表报表导出'!$H:$H,0))</f>
        <v>0</v>
      </c>
      <c r="E229" cm="1">
        <f t="array" ref="E229">SUM(IF((LEFT('2-1 采购订单物料明细表报表导出'!$K:$K,7)=E$1)*('2-1 采购订单物料明细表报表导出'!$D:$D=$A229),'2-1 采购订单物料明细表报表导出'!$H:$H,0))</f>
        <v>0</v>
      </c>
      <c r="F229" cm="1">
        <f t="array" ref="F229">SUM(IF((LEFT('2-1 采购订单物料明细表报表导出'!$K:$K,7)=F$1)*('2-1 采购订单物料明细表报表导出'!$D:$D=$A229),'2-1 采购订单物料明细表报表导出'!$H:$H,0))</f>
        <v>0</v>
      </c>
      <c r="G229" cm="1">
        <f t="array" ref="G229">SUM(IF((LEFT('2-1 采购订单物料明细表报表导出'!$K:$K,7)=G$1)*('2-1 采购订单物料明细表报表导出'!$D:$D=$A229),'2-1 采购订单物料明细表报表导出'!$H:$H,0))</f>
        <v>0</v>
      </c>
      <c r="H229" cm="1">
        <f t="array" ref="H229">SUM(IF((LEFT('2-1 采购订单物料明细表报表导出'!$K:$K,7)=H$1)*('2-1 采购订单物料明细表报表导出'!$D:$D=$A229),'2-1 采购订单物料明细表报表导出'!$H:$H,0))</f>
        <v>0</v>
      </c>
      <c r="I229" cm="1">
        <f t="array" ref="I229">SUM(IF((LEFT('2-1 采购订单物料明细表报表导出'!$K:$K,7)=I$1)*('2-1 采购订单物料明细表报表导出'!$D:$D=$A229),'2-1 采购订单物料明细表报表导出'!$H:$H,0))</f>
        <v>0</v>
      </c>
      <c r="J229" cm="1">
        <f t="array" ref="J229">SUM(IF((LEFT('2-1 采购订单物料明细表报表导出'!$K:$K,7)=J$1)*('2-1 采购订单物料明细表报表导出'!$D:$D=$A229),'2-1 采购订单物料明细表报表导出'!$H:$H,0))</f>
        <v>0</v>
      </c>
      <c r="K229" cm="1">
        <f t="array" ref="K229">SUM(IF((LEFT('2-1 采购订单物料明细表报表导出'!$K:$K,7)=K$1)*('2-1 采购订单物料明细表报表导出'!$D:$D=$A229),'2-1 采购订单物料明细表报表导出'!$H:$H,0))</f>
        <v>0</v>
      </c>
      <c r="L229" cm="1">
        <f t="array" ref="L229">SUM(IF((LEFT('2-1 采购订单物料明细表报表导出'!$K:$K,7)=L$1)*('2-1 采购订单物料明细表报表导出'!$D:$D=$A229),'2-1 采购订单物料明细表报表导出'!$H:$H,0))</f>
        <v>0</v>
      </c>
      <c r="M229" cm="1">
        <f t="array" ref="M229">SUM(IF((LEFT('2-1 采购订单物料明细表报表导出'!$K:$K,7)=M$1)*('2-1 采购订单物料明细表报表导出'!$D:$D=$A229),'2-1 采购订单物料明细表报表导出'!$H:$H,0))</f>
        <v>0</v>
      </c>
      <c r="N229" cm="1">
        <f t="array" ref="N229">SUM(IF((LEFT('2-1 采购订单物料明细表报表导出'!$K:$K,7)=N$1)*('2-1 采购订单物料明细表报表导出'!$D:$D=$A229),'2-1 采购订单物料明细表报表导出'!$H:$H,0))</f>
        <v>0</v>
      </c>
      <c r="O229" cm="1">
        <f t="array" ref="O229">SUM(IF((LEFT('2-1 采购订单物料明细表报表导出'!$K:$K,7)=O$1)*('2-1 采购订单物料明细表报表导出'!$D:$D=$A229),'2-1 采购订单物料明细表报表导出'!$H:$H,0))</f>
        <v>0</v>
      </c>
    </row>
    <row r="230" ht="16.5" spans="1:15">
      <c r="A230" s="17" t="s">
        <v>3652</v>
      </c>
      <c r="B230" s="32" t="s">
        <v>2120</v>
      </c>
      <c r="C230" s="33" t="s">
        <v>2121</v>
      </c>
      <c r="D230" cm="1">
        <f t="array" ref="D230">SUM(IF((LEFT('2-1 采购订单物料明细表报表导出'!$K:$K,7)=D$1)*('2-1 采购订单物料明细表报表导出'!$D:$D=$A230),'2-1 采购订单物料明细表报表导出'!$H:$H,0))</f>
        <v>0</v>
      </c>
      <c r="E230" cm="1">
        <f t="array" ref="E230">SUM(IF((LEFT('2-1 采购订单物料明细表报表导出'!$K:$K,7)=E$1)*('2-1 采购订单物料明细表报表导出'!$D:$D=$A230),'2-1 采购订单物料明细表报表导出'!$H:$H,0))</f>
        <v>0</v>
      </c>
      <c r="F230" cm="1">
        <f t="array" ref="F230">SUM(IF((LEFT('2-1 采购订单物料明细表报表导出'!$K:$K,7)=F$1)*('2-1 采购订单物料明细表报表导出'!$D:$D=$A230),'2-1 采购订单物料明细表报表导出'!$H:$H,0))</f>
        <v>0</v>
      </c>
      <c r="G230" cm="1">
        <f t="array" ref="G230">SUM(IF((LEFT('2-1 采购订单物料明细表报表导出'!$K:$K,7)=G$1)*('2-1 采购订单物料明细表报表导出'!$D:$D=$A230),'2-1 采购订单物料明细表报表导出'!$H:$H,0))</f>
        <v>0</v>
      </c>
      <c r="H230" cm="1">
        <f t="array" ref="H230">SUM(IF((LEFT('2-1 采购订单物料明细表报表导出'!$K:$K,7)=H$1)*('2-1 采购订单物料明细表报表导出'!$D:$D=$A230),'2-1 采购订单物料明细表报表导出'!$H:$H,0))</f>
        <v>0</v>
      </c>
      <c r="I230" cm="1">
        <f t="array" ref="I230">SUM(IF((LEFT('2-1 采购订单物料明细表报表导出'!$K:$K,7)=I$1)*('2-1 采购订单物料明细表报表导出'!$D:$D=$A230),'2-1 采购订单物料明细表报表导出'!$H:$H,0))</f>
        <v>0</v>
      </c>
      <c r="J230" cm="1">
        <f t="array" ref="J230">SUM(IF((LEFT('2-1 采购订单物料明细表报表导出'!$K:$K,7)=J$1)*('2-1 采购订单物料明细表报表导出'!$D:$D=$A230),'2-1 采购订单物料明细表报表导出'!$H:$H,0))</f>
        <v>0</v>
      </c>
      <c r="K230" cm="1">
        <f t="array" ref="K230">SUM(IF((LEFT('2-1 采购订单物料明细表报表导出'!$K:$K,7)=K$1)*('2-1 采购订单物料明细表报表导出'!$D:$D=$A230),'2-1 采购订单物料明细表报表导出'!$H:$H,0))</f>
        <v>0</v>
      </c>
      <c r="L230" cm="1">
        <f t="array" ref="L230">SUM(IF((LEFT('2-1 采购订单物料明细表报表导出'!$K:$K,7)=L$1)*('2-1 采购订单物料明细表报表导出'!$D:$D=$A230),'2-1 采购订单物料明细表报表导出'!$H:$H,0))</f>
        <v>0</v>
      </c>
      <c r="M230" cm="1">
        <f t="array" ref="M230">SUM(IF((LEFT('2-1 采购订单物料明细表报表导出'!$K:$K,7)=M$1)*('2-1 采购订单物料明细表报表导出'!$D:$D=$A230),'2-1 采购订单物料明细表报表导出'!$H:$H,0))</f>
        <v>0</v>
      </c>
      <c r="N230" cm="1">
        <f t="array" ref="N230">SUM(IF((LEFT('2-1 采购订单物料明细表报表导出'!$K:$K,7)=N$1)*('2-1 采购订单物料明细表报表导出'!$D:$D=$A230),'2-1 采购订单物料明细表报表导出'!$H:$H,0))</f>
        <v>0</v>
      </c>
      <c r="O230" cm="1">
        <f t="array" ref="O230">SUM(IF((LEFT('2-1 采购订单物料明细表报表导出'!$K:$K,7)=O$1)*('2-1 采购订单物料明细表报表导出'!$D:$D=$A230),'2-1 采购订单物料明细表报表导出'!$H:$H,0))</f>
        <v>0</v>
      </c>
    </row>
    <row r="231" ht="16.5" spans="1:15">
      <c r="A231" s="17" t="s">
        <v>3653</v>
      </c>
      <c r="B231" s="32" t="s">
        <v>2120</v>
      </c>
      <c r="C231" s="33" t="s">
        <v>2121</v>
      </c>
      <c r="D231" cm="1">
        <f t="array" ref="D231">SUM(IF((LEFT('2-1 采购订单物料明细表报表导出'!$K:$K,7)=D$1)*('2-1 采购订单物料明细表报表导出'!$D:$D=$A231),'2-1 采购订单物料明细表报表导出'!$H:$H,0))</f>
        <v>0</v>
      </c>
      <c r="E231" cm="1">
        <f t="array" ref="E231">SUM(IF((LEFT('2-1 采购订单物料明细表报表导出'!$K:$K,7)=E$1)*('2-1 采购订单物料明细表报表导出'!$D:$D=$A231),'2-1 采购订单物料明细表报表导出'!$H:$H,0))</f>
        <v>0</v>
      </c>
      <c r="F231" cm="1">
        <f t="array" ref="F231">SUM(IF((LEFT('2-1 采购订单物料明细表报表导出'!$K:$K,7)=F$1)*('2-1 采购订单物料明细表报表导出'!$D:$D=$A231),'2-1 采购订单物料明细表报表导出'!$H:$H,0))</f>
        <v>0</v>
      </c>
      <c r="G231" cm="1">
        <f t="array" ref="G231">SUM(IF((LEFT('2-1 采购订单物料明细表报表导出'!$K:$K,7)=G$1)*('2-1 采购订单物料明细表报表导出'!$D:$D=$A231),'2-1 采购订单物料明细表报表导出'!$H:$H,0))</f>
        <v>0</v>
      </c>
      <c r="H231" cm="1">
        <f t="array" ref="H231">SUM(IF((LEFT('2-1 采购订单物料明细表报表导出'!$K:$K,7)=H$1)*('2-1 采购订单物料明细表报表导出'!$D:$D=$A231),'2-1 采购订单物料明细表报表导出'!$H:$H,0))</f>
        <v>0</v>
      </c>
      <c r="I231" cm="1">
        <f t="array" ref="I231">SUM(IF((LEFT('2-1 采购订单物料明细表报表导出'!$K:$K,7)=I$1)*('2-1 采购订单物料明细表报表导出'!$D:$D=$A231),'2-1 采购订单物料明细表报表导出'!$H:$H,0))</f>
        <v>0</v>
      </c>
      <c r="J231" cm="1">
        <f t="array" ref="J231">SUM(IF((LEFT('2-1 采购订单物料明细表报表导出'!$K:$K,7)=J$1)*('2-1 采购订单物料明细表报表导出'!$D:$D=$A231),'2-1 采购订单物料明细表报表导出'!$H:$H,0))</f>
        <v>0</v>
      </c>
      <c r="K231" cm="1">
        <f t="array" ref="K231">SUM(IF((LEFT('2-1 采购订单物料明细表报表导出'!$K:$K,7)=K$1)*('2-1 采购订单物料明细表报表导出'!$D:$D=$A231),'2-1 采购订单物料明细表报表导出'!$H:$H,0))</f>
        <v>0</v>
      </c>
      <c r="L231" cm="1">
        <f t="array" ref="L231">SUM(IF((LEFT('2-1 采购订单物料明细表报表导出'!$K:$K,7)=L$1)*('2-1 采购订单物料明细表报表导出'!$D:$D=$A231),'2-1 采购订单物料明细表报表导出'!$H:$H,0))</f>
        <v>0</v>
      </c>
      <c r="M231" cm="1">
        <f t="array" ref="M231">SUM(IF((LEFT('2-1 采购订单物料明细表报表导出'!$K:$K,7)=M$1)*('2-1 采购订单物料明细表报表导出'!$D:$D=$A231),'2-1 采购订单物料明细表报表导出'!$H:$H,0))</f>
        <v>0</v>
      </c>
      <c r="N231" cm="1">
        <f t="array" ref="N231">SUM(IF((LEFT('2-1 采购订单物料明细表报表导出'!$K:$K,7)=N$1)*('2-1 采购订单物料明细表报表导出'!$D:$D=$A231),'2-1 采购订单物料明细表报表导出'!$H:$H,0))</f>
        <v>0</v>
      </c>
      <c r="O231" cm="1">
        <f t="array" ref="O231">SUM(IF((LEFT('2-1 采购订单物料明细表报表导出'!$K:$K,7)=O$1)*('2-1 采购订单物料明细表报表导出'!$D:$D=$A231),'2-1 采购订单物料明细表报表导出'!$H:$H,0))</f>
        <v>0</v>
      </c>
    </row>
    <row r="232" ht="16.5" spans="1:15">
      <c r="A232" s="17" t="s">
        <v>2991</v>
      </c>
      <c r="B232" s="32" t="s">
        <v>2120</v>
      </c>
      <c r="C232" s="33" t="s">
        <v>2121</v>
      </c>
      <c r="D232" cm="1">
        <f t="array" ref="D232">SUM(IF((LEFT('2-1 采购订单物料明细表报表导出'!$K:$K,7)=D$1)*('2-1 采购订单物料明细表报表导出'!$D:$D=$A232),'2-1 采购订单物料明细表报表导出'!$H:$H,0))</f>
        <v>0</v>
      </c>
      <c r="E232" cm="1">
        <f t="array" ref="E232">SUM(IF((LEFT('2-1 采购订单物料明细表报表导出'!$K:$K,7)=E$1)*('2-1 采购订单物料明细表报表导出'!$D:$D=$A232),'2-1 采购订单物料明细表报表导出'!$H:$H,0))</f>
        <v>0</v>
      </c>
      <c r="F232" cm="1">
        <f t="array" ref="F232">SUM(IF((LEFT('2-1 采购订单物料明细表报表导出'!$K:$K,7)=F$1)*('2-1 采购订单物料明细表报表导出'!$D:$D=$A232),'2-1 采购订单物料明细表报表导出'!$H:$H,0))</f>
        <v>0</v>
      </c>
      <c r="G232" cm="1">
        <f t="array" ref="G232">SUM(IF((LEFT('2-1 采购订单物料明细表报表导出'!$K:$K,7)=G$1)*('2-1 采购订单物料明细表报表导出'!$D:$D=$A232),'2-1 采购订单物料明细表报表导出'!$H:$H,0))</f>
        <v>48</v>
      </c>
      <c r="H232" cm="1">
        <f t="array" ref="H232">SUM(IF((LEFT('2-1 采购订单物料明细表报表导出'!$K:$K,7)=H$1)*('2-1 采购订单物料明细表报表导出'!$D:$D=$A232),'2-1 采购订单物料明细表报表导出'!$H:$H,0))</f>
        <v>0</v>
      </c>
      <c r="I232" cm="1">
        <f t="array" ref="I232">SUM(IF((LEFT('2-1 采购订单物料明细表报表导出'!$K:$K,7)=I$1)*('2-1 采购订单物料明细表报表导出'!$D:$D=$A232),'2-1 采购订单物料明细表报表导出'!$H:$H,0))</f>
        <v>0</v>
      </c>
      <c r="J232" cm="1">
        <f t="array" ref="J232">SUM(IF((LEFT('2-1 采购订单物料明细表报表导出'!$K:$K,7)=J$1)*('2-1 采购订单物料明细表报表导出'!$D:$D=$A232),'2-1 采购订单物料明细表报表导出'!$H:$H,0))</f>
        <v>0</v>
      </c>
      <c r="K232" cm="1">
        <f t="array" ref="K232">SUM(IF((LEFT('2-1 采购订单物料明细表报表导出'!$K:$K,7)=K$1)*('2-1 采购订单物料明细表报表导出'!$D:$D=$A232),'2-1 采购订单物料明细表报表导出'!$H:$H,0))</f>
        <v>0</v>
      </c>
      <c r="L232" cm="1">
        <f t="array" ref="L232">SUM(IF((LEFT('2-1 采购订单物料明细表报表导出'!$K:$K,7)=L$1)*('2-1 采购订单物料明细表报表导出'!$D:$D=$A232),'2-1 采购订单物料明细表报表导出'!$H:$H,0))</f>
        <v>0</v>
      </c>
      <c r="M232" cm="1">
        <f t="array" ref="M232">SUM(IF((LEFT('2-1 采购订单物料明细表报表导出'!$K:$K,7)=M$1)*('2-1 采购订单物料明细表报表导出'!$D:$D=$A232),'2-1 采购订单物料明细表报表导出'!$H:$H,0))</f>
        <v>0</v>
      </c>
      <c r="N232" cm="1">
        <f t="array" ref="N232">SUM(IF((LEFT('2-1 采购订单物料明细表报表导出'!$K:$K,7)=N$1)*('2-1 采购订单物料明细表报表导出'!$D:$D=$A232),'2-1 采购订单物料明细表报表导出'!$H:$H,0))</f>
        <v>0</v>
      </c>
      <c r="O232" cm="1">
        <f t="array" ref="O232">SUM(IF((LEFT('2-1 采购订单物料明细表报表导出'!$K:$K,7)=O$1)*('2-1 采购订单物料明细表报表导出'!$D:$D=$A232),'2-1 采购订单物料明细表报表导出'!$H:$H,0))</f>
        <v>0</v>
      </c>
    </row>
    <row r="233" ht="16.5" spans="1:15">
      <c r="A233" s="17" t="s">
        <v>3654</v>
      </c>
      <c r="B233" s="32" t="s">
        <v>2120</v>
      </c>
      <c r="C233" s="33" t="s">
        <v>2121</v>
      </c>
      <c r="D233" cm="1">
        <f t="array" ref="D233">SUM(IF((LEFT('2-1 采购订单物料明细表报表导出'!$K:$K,7)=D$1)*('2-1 采购订单物料明细表报表导出'!$D:$D=$A233),'2-1 采购订单物料明细表报表导出'!$H:$H,0))</f>
        <v>0</v>
      </c>
      <c r="E233" cm="1">
        <f t="array" ref="E233">SUM(IF((LEFT('2-1 采购订单物料明细表报表导出'!$K:$K,7)=E$1)*('2-1 采购订单物料明细表报表导出'!$D:$D=$A233),'2-1 采购订单物料明细表报表导出'!$H:$H,0))</f>
        <v>0</v>
      </c>
      <c r="F233" cm="1">
        <f t="array" ref="F233">SUM(IF((LEFT('2-1 采购订单物料明细表报表导出'!$K:$K,7)=F$1)*('2-1 采购订单物料明细表报表导出'!$D:$D=$A233),'2-1 采购订单物料明细表报表导出'!$H:$H,0))</f>
        <v>0</v>
      </c>
      <c r="G233" cm="1">
        <f t="array" ref="G233">SUM(IF((LEFT('2-1 采购订单物料明细表报表导出'!$K:$K,7)=G$1)*('2-1 采购订单物料明细表报表导出'!$D:$D=$A233),'2-1 采购订单物料明细表报表导出'!$H:$H,0))</f>
        <v>0</v>
      </c>
      <c r="H233" cm="1">
        <f t="array" ref="H233">SUM(IF((LEFT('2-1 采购订单物料明细表报表导出'!$K:$K,7)=H$1)*('2-1 采购订单物料明细表报表导出'!$D:$D=$A233),'2-1 采购订单物料明细表报表导出'!$H:$H,0))</f>
        <v>0</v>
      </c>
      <c r="I233" cm="1">
        <f t="array" ref="I233">SUM(IF((LEFT('2-1 采购订单物料明细表报表导出'!$K:$K,7)=I$1)*('2-1 采购订单物料明细表报表导出'!$D:$D=$A233),'2-1 采购订单物料明细表报表导出'!$H:$H,0))</f>
        <v>0</v>
      </c>
      <c r="J233" cm="1">
        <f t="array" ref="J233">SUM(IF((LEFT('2-1 采购订单物料明细表报表导出'!$K:$K,7)=J$1)*('2-1 采购订单物料明细表报表导出'!$D:$D=$A233),'2-1 采购订单物料明细表报表导出'!$H:$H,0))</f>
        <v>0</v>
      </c>
      <c r="K233" cm="1">
        <f t="array" ref="K233">SUM(IF((LEFT('2-1 采购订单物料明细表报表导出'!$K:$K,7)=K$1)*('2-1 采购订单物料明细表报表导出'!$D:$D=$A233),'2-1 采购订单物料明细表报表导出'!$H:$H,0))</f>
        <v>0</v>
      </c>
      <c r="L233" cm="1">
        <f t="array" ref="L233">SUM(IF((LEFT('2-1 采购订单物料明细表报表导出'!$K:$K,7)=L$1)*('2-1 采购订单物料明细表报表导出'!$D:$D=$A233),'2-1 采购订单物料明细表报表导出'!$H:$H,0))</f>
        <v>0</v>
      </c>
      <c r="M233" cm="1">
        <f t="array" ref="M233">SUM(IF((LEFT('2-1 采购订单物料明细表报表导出'!$K:$K,7)=M$1)*('2-1 采购订单物料明细表报表导出'!$D:$D=$A233),'2-1 采购订单物料明细表报表导出'!$H:$H,0))</f>
        <v>0</v>
      </c>
      <c r="N233" cm="1">
        <f t="array" ref="N233">SUM(IF((LEFT('2-1 采购订单物料明细表报表导出'!$K:$K,7)=N$1)*('2-1 采购订单物料明细表报表导出'!$D:$D=$A233),'2-1 采购订单物料明细表报表导出'!$H:$H,0))</f>
        <v>0</v>
      </c>
      <c r="O233" cm="1">
        <f t="array" ref="O233">SUM(IF((LEFT('2-1 采购订单物料明细表报表导出'!$K:$K,7)=O$1)*('2-1 采购订单物料明细表报表导出'!$D:$D=$A233),'2-1 采购订单物料明细表报表导出'!$H:$H,0))</f>
        <v>0</v>
      </c>
    </row>
    <row r="234" ht="16.5" spans="1:15">
      <c r="A234" s="34" t="s">
        <v>3655</v>
      </c>
      <c r="B234" s="32" t="s">
        <v>2120</v>
      </c>
      <c r="C234" s="33" t="s">
        <v>2121</v>
      </c>
      <c r="D234" cm="1">
        <f t="array" ref="D234">SUM(IF((LEFT('2-1 采购订单物料明细表报表导出'!$K:$K,7)=D$1)*('2-1 采购订单物料明细表报表导出'!$D:$D=$A234),'2-1 采购订单物料明细表报表导出'!$H:$H,0))</f>
        <v>0</v>
      </c>
      <c r="E234" cm="1">
        <f t="array" ref="E234">SUM(IF((LEFT('2-1 采购订单物料明细表报表导出'!$K:$K,7)=E$1)*('2-1 采购订单物料明细表报表导出'!$D:$D=$A234),'2-1 采购订单物料明细表报表导出'!$H:$H,0))</f>
        <v>0</v>
      </c>
      <c r="F234" cm="1">
        <f t="array" ref="F234">SUM(IF((LEFT('2-1 采购订单物料明细表报表导出'!$K:$K,7)=F$1)*('2-1 采购订单物料明细表报表导出'!$D:$D=$A234),'2-1 采购订单物料明细表报表导出'!$H:$H,0))</f>
        <v>0</v>
      </c>
      <c r="G234" cm="1">
        <f t="array" ref="G234">SUM(IF((LEFT('2-1 采购订单物料明细表报表导出'!$K:$K,7)=G$1)*('2-1 采购订单物料明细表报表导出'!$D:$D=$A234),'2-1 采购订单物料明细表报表导出'!$H:$H,0))</f>
        <v>0</v>
      </c>
      <c r="H234" cm="1">
        <f t="array" ref="H234">SUM(IF((LEFT('2-1 采购订单物料明细表报表导出'!$K:$K,7)=H$1)*('2-1 采购订单物料明细表报表导出'!$D:$D=$A234),'2-1 采购订单物料明细表报表导出'!$H:$H,0))</f>
        <v>0</v>
      </c>
      <c r="I234" cm="1">
        <f t="array" ref="I234">SUM(IF((LEFT('2-1 采购订单物料明细表报表导出'!$K:$K,7)=I$1)*('2-1 采购订单物料明细表报表导出'!$D:$D=$A234),'2-1 采购订单物料明细表报表导出'!$H:$H,0))</f>
        <v>0</v>
      </c>
      <c r="J234" cm="1">
        <f t="array" ref="J234">SUM(IF((LEFT('2-1 采购订单物料明细表报表导出'!$K:$K,7)=J$1)*('2-1 采购订单物料明细表报表导出'!$D:$D=$A234),'2-1 采购订单物料明细表报表导出'!$H:$H,0))</f>
        <v>0</v>
      </c>
      <c r="K234" cm="1">
        <f t="array" ref="K234">SUM(IF((LEFT('2-1 采购订单物料明细表报表导出'!$K:$K,7)=K$1)*('2-1 采购订单物料明细表报表导出'!$D:$D=$A234),'2-1 采购订单物料明细表报表导出'!$H:$H,0))</f>
        <v>0</v>
      </c>
      <c r="L234" cm="1">
        <f t="array" ref="L234">SUM(IF((LEFT('2-1 采购订单物料明细表报表导出'!$K:$K,7)=L$1)*('2-1 采购订单物料明细表报表导出'!$D:$D=$A234),'2-1 采购订单物料明细表报表导出'!$H:$H,0))</f>
        <v>0</v>
      </c>
      <c r="M234" cm="1">
        <f t="array" ref="M234">SUM(IF((LEFT('2-1 采购订单物料明细表报表导出'!$K:$K,7)=M$1)*('2-1 采购订单物料明细表报表导出'!$D:$D=$A234),'2-1 采购订单物料明细表报表导出'!$H:$H,0))</f>
        <v>0</v>
      </c>
      <c r="N234" cm="1">
        <f t="array" ref="N234">SUM(IF((LEFT('2-1 采购订单物料明细表报表导出'!$K:$K,7)=N$1)*('2-1 采购订单物料明细表报表导出'!$D:$D=$A234),'2-1 采购订单物料明细表报表导出'!$H:$H,0))</f>
        <v>0</v>
      </c>
      <c r="O234" cm="1">
        <f t="array" ref="O234">SUM(IF((LEFT('2-1 采购订单物料明细表报表导出'!$K:$K,7)=O$1)*('2-1 采购订单物料明细表报表导出'!$D:$D=$A234),'2-1 采购订单物料明细表报表导出'!$H:$H,0))</f>
        <v>0</v>
      </c>
    </row>
    <row r="235" ht="16.5" spans="1:15">
      <c r="A235" s="34" t="s">
        <v>3656</v>
      </c>
      <c r="B235" s="32" t="s">
        <v>2120</v>
      </c>
      <c r="C235" s="33" t="s">
        <v>2121</v>
      </c>
      <c r="D235" cm="1">
        <f t="array" ref="D235">SUM(IF((LEFT('2-1 采购订单物料明细表报表导出'!$K:$K,7)=D$1)*('2-1 采购订单物料明细表报表导出'!$D:$D=$A235),'2-1 采购订单物料明细表报表导出'!$H:$H,0))</f>
        <v>0</v>
      </c>
      <c r="E235" cm="1">
        <f t="array" ref="E235">SUM(IF((LEFT('2-1 采购订单物料明细表报表导出'!$K:$K,7)=E$1)*('2-1 采购订单物料明细表报表导出'!$D:$D=$A235),'2-1 采购订单物料明细表报表导出'!$H:$H,0))</f>
        <v>0</v>
      </c>
      <c r="F235" cm="1">
        <f t="array" ref="F235">SUM(IF((LEFT('2-1 采购订单物料明细表报表导出'!$K:$K,7)=F$1)*('2-1 采购订单物料明细表报表导出'!$D:$D=$A235),'2-1 采购订单物料明细表报表导出'!$H:$H,0))</f>
        <v>0</v>
      </c>
      <c r="G235" cm="1">
        <f t="array" ref="G235">SUM(IF((LEFT('2-1 采购订单物料明细表报表导出'!$K:$K,7)=G$1)*('2-1 采购订单物料明细表报表导出'!$D:$D=$A235),'2-1 采购订单物料明细表报表导出'!$H:$H,0))</f>
        <v>0</v>
      </c>
      <c r="H235" cm="1">
        <f t="array" ref="H235">SUM(IF((LEFT('2-1 采购订单物料明细表报表导出'!$K:$K,7)=H$1)*('2-1 采购订单物料明细表报表导出'!$D:$D=$A235),'2-1 采购订单物料明细表报表导出'!$H:$H,0))</f>
        <v>0</v>
      </c>
      <c r="I235" cm="1">
        <f t="array" ref="I235">SUM(IF((LEFT('2-1 采购订单物料明细表报表导出'!$K:$K,7)=I$1)*('2-1 采购订单物料明细表报表导出'!$D:$D=$A235),'2-1 采购订单物料明细表报表导出'!$H:$H,0))</f>
        <v>0</v>
      </c>
      <c r="J235" cm="1">
        <f t="array" ref="J235">SUM(IF((LEFT('2-1 采购订单物料明细表报表导出'!$K:$K,7)=J$1)*('2-1 采购订单物料明细表报表导出'!$D:$D=$A235),'2-1 采购订单物料明细表报表导出'!$H:$H,0))</f>
        <v>0</v>
      </c>
      <c r="K235" cm="1">
        <f t="array" ref="K235">SUM(IF((LEFT('2-1 采购订单物料明细表报表导出'!$K:$K,7)=K$1)*('2-1 采购订单物料明细表报表导出'!$D:$D=$A235),'2-1 采购订单物料明细表报表导出'!$H:$H,0))</f>
        <v>0</v>
      </c>
      <c r="L235" cm="1">
        <f t="array" ref="L235">SUM(IF((LEFT('2-1 采购订单物料明细表报表导出'!$K:$K,7)=L$1)*('2-1 采购订单物料明细表报表导出'!$D:$D=$A235),'2-1 采购订单物料明细表报表导出'!$H:$H,0))</f>
        <v>0</v>
      </c>
      <c r="M235" cm="1">
        <f t="array" ref="M235">SUM(IF((LEFT('2-1 采购订单物料明细表报表导出'!$K:$K,7)=M$1)*('2-1 采购订单物料明细表报表导出'!$D:$D=$A235),'2-1 采购订单物料明细表报表导出'!$H:$H,0))</f>
        <v>0</v>
      </c>
      <c r="N235" cm="1">
        <f t="array" ref="N235">SUM(IF((LEFT('2-1 采购订单物料明细表报表导出'!$K:$K,7)=N$1)*('2-1 采购订单物料明细表报表导出'!$D:$D=$A235),'2-1 采购订单物料明细表报表导出'!$H:$H,0))</f>
        <v>0</v>
      </c>
      <c r="O235" cm="1">
        <f t="array" ref="O235">SUM(IF((LEFT('2-1 采购订单物料明细表报表导出'!$K:$K,7)=O$1)*('2-1 采购订单物料明细表报表导出'!$D:$D=$A235),'2-1 采购订单物料明细表报表导出'!$H:$H,0))</f>
        <v>0</v>
      </c>
    </row>
    <row r="236" ht="16.5" spans="1:15">
      <c r="A236" s="34" t="s">
        <v>3657</v>
      </c>
      <c r="B236" s="32" t="s">
        <v>2120</v>
      </c>
      <c r="C236" s="33" t="s">
        <v>2121</v>
      </c>
      <c r="D236" cm="1">
        <f t="array" ref="D236">SUM(IF((LEFT('2-1 采购订单物料明细表报表导出'!$K:$K,7)=D$1)*('2-1 采购订单物料明细表报表导出'!$D:$D=$A236),'2-1 采购订单物料明细表报表导出'!$H:$H,0))</f>
        <v>0</v>
      </c>
      <c r="E236" cm="1">
        <f t="array" ref="E236">SUM(IF((LEFT('2-1 采购订单物料明细表报表导出'!$K:$K,7)=E$1)*('2-1 采购订单物料明细表报表导出'!$D:$D=$A236),'2-1 采购订单物料明细表报表导出'!$H:$H,0))</f>
        <v>0</v>
      </c>
      <c r="F236" cm="1">
        <f t="array" ref="F236">SUM(IF((LEFT('2-1 采购订单物料明细表报表导出'!$K:$K,7)=F$1)*('2-1 采购订单物料明细表报表导出'!$D:$D=$A236),'2-1 采购订单物料明细表报表导出'!$H:$H,0))</f>
        <v>0</v>
      </c>
      <c r="G236" cm="1">
        <f t="array" ref="G236">SUM(IF((LEFT('2-1 采购订单物料明细表报表导出'!$K:$K,7)=G$1)*('2-1 采购订单物料明细表报表导出'!$D:$D=$A236),'2-1 采购订单物料明细表报表导出'!$H:$H,0))</f>
        <v>0</v>
      </c>
      <c r="H236" cm="1">
        <f t="array" ref="H236">SUM(IF((LEFT('2-1 采购订单物料明细表报表导出'!$K:$K,7)=H$1)*('2-1 采购订单物料明细表报表导出'!$D:$D=$A236),'2-1 采购订单物料明细表报表导出'!$H:$H,0))</f>
        <v>0</v>
      </c>
      <c r="I236" cm="1">
        <f t="array" ref="I236">SUM(IF((LEFT('2-1 采购订单物料明细表报表导出'!$K:$K,7)=I$1)*('2-1 采购订单物料明细表报表导出'!$D:$D=$A236),'2-1 采购订单物料明细表报表导出'!$H:$H,0))</f>
        <v>0</v>
      </c>
      <c r="J236" cm="1">
        <f t="array" ref="J236">SUM(IF((LEFT('2-1 采购订单物料明细表报表导出'!$K:$K,7)=J$1)*('2-1 采购订单物料明细表报表导出'!$D:$D=$A236),'2-1 采购订单物料明细表报表导出'!$H:$H,0))</f>
        <v>0</v>
      </c>
      <c r="K236" cm="1">
        <f t="array" ref="K236">SUM(IF((LEFT('2-1 采购订单物料明细表报表导出'!$K:$K,7)=K$1)*('2-1 采购订单物料明细表报表导出'!$D:$D=$A236),'2-1 采购订单物料明细表报表导出'!$H:$H,0))</f>
        <v>0</v>
      </c>
      <c r="L236" cm="1">
        <f t="array" ref="L236">SUM(IF((LEFT('2-1 采购订单物料明细表报表导出'!$K:$K,7)=L$1)*('2-1 采购订单物料明细表报表导出'!$D:$D=$A236),'2-1 采购订单物料明细表报表导出'!$H:$H,0))</f>
        <v>0</v>
      </c>
      <c r="M236" cm="1">
        <f t="array" ref="M236">SUM(IF((LEFT('2-1 采购订单物料明细表报表导出'!$K:$K,7)=M$1)*('2-1 采购订单物料明细表报表导出'!$D:$D=$A236),'2-1 采购订单物料明细表报表导出'!$H:$H,0))</f>
        <v>0</v>
      </c>
      <c r="N236" cm="1">
        <f t="array" ref="N236">SUM(IF((LEFT('2-1 采购订单物料明细表报表导出'!$K:$K,7)=N$1)*('2-1 采购订单物料明细表报表导出'!$D:$D=$A236),'2-1 采购订单物料明细表报表导出'!$H:$H,0))</f>
        <v>0</v>
      </c>
      <c r="O236" cm="1">
        <f t="array" ref="O236">SUM(IF((LEFT('2-1 采购订单物料明细表报表导出'!$K:$K,7)=O$1)*('2-1 采购订单物料明细表报表导出'!$D:$D=$A236),'2-1 采购订单物料明细表报表导出'!$H:$H,0))</f>
        <v>0</v>
      </c>
    </row>
    <row r="237" ht="16.5" spans="1:15">
      <c r="A237" s="34" t="s">
        <v>3658</v>
      </c>
      <c r="B237" s="32" t="s">
        <v>2120</v>
      </c>
      <c r="C237" s="33" t="s">
        <v>2121</v>
      </c>
      <c r="D237" cm="1">
        <f t="array" ref="D237">SUM(IF((LEFT('2-1 采购订单物料明细表报表导出'!$K:$K,7)=D$1)*('2-1 采购订单物料明细表报表导出'!$D:$D=$A237),'2-1 采购订单物料明细表报表导出'!$H:$H,0))</f>
        <v>0</v>
      </c>
      <c r="E237" cm="1">
        <f t="array" ref="E237">SUM(IF((LEFT('2-1 采购订单物料明细表报表导出'!$K:$K,7)=E$1)*('2-1 采购订单物料明细表报表导出'!$D:$D=$A237),'2-1 采购订单物料明细表报表导出'!$H:$H,0))</f>
        <v>0</v>
      </c>
      <c r="F237" cm="1">
        <f t="array" ref="F237">SUM(IF((LEFT('2-1 采购订单物料明细表报表导出'!$K:$K,7)=F$1)*('2-1 采购订单物料明细表报表导出'!$D:$D=$A237),'2-1 采购订单物料明细表报表导出'!$H:$H,0))</f>
        <v>0</v>
      </c>
      <c r="G237" cm="1">
        <f t="array" ref="G237">SUM(IF((LEFT('2-1 采购订单物料明细表报表导出'!$K:$K,7)=G$1)*('2-1 采购订单物料明细表报表导出'!$D:$D=$A237),'2-1 采购订单物料明细表报表导出'!$H:$H,0))</f>
        <v>0</v>
      </c>
      <c r="H237" cm="1">
        <f t="array" ref="H237">SUM(IF((LEFT('2-1 采购订单物料明细表报表导出'!$K:$K,7)=H$1)*('2-1 采购订单物料明细表报表导出'!$D:$D=$A237),'2-1 采购订单物料明细表报表导出'!$H:$H,0))</f>
        <v>0</v>
      </c>
      <c r="I237" cm="1">
        <f t="array" ref="I237">SUM(IF((LEFT('2-1 采购订单物料明细表报表导出'!$K:$K,7)=I$1)*('2-1 采购订单物料明细表报表导出'!$D:$D=$A237),'2-1 采购订单物料明细表报表导出'!$H:$H,0))</f>
        <v>0</v>
      </c>
      <c r="J237" cm="1">
        <f t="array" ref="J237">SUM(IF((LEFT('2-1 采购订单物料明细表报表导出'!$K:$K,7)=J$1)*('2-1 采购订单物料明细表报表导出'!$D:$D=$A237),'2-1 采购订单物料明细表报表导出'!$H:$H,0))</f>
        <v>0</v>
      </c>
      <c r="K237" cm="1">
        <f t="array" ref="K237">SUM(IF((LEFT('2-1 采购订单物料明细表报表导出'!$K:$K,7)=K$1)*('2-1 采购订单物料明细表报表导出'!$D:$D=$A237),'2-1 采购订单物料明细表报表导出'!$H:$H,0))</f>
        <v>0</v>
      </c>
      <c r="L237" cm="1">
        <f t="array" ref="L237">SUM(IF((LEFT('2-1 采购订单物料明细表报表导出'!$K:$K,7)=L$1)*('2-1 采购订单物料明细表报表导出'!$D:$D=$A237),'2-1 采购订单物料明细表报表导出'!$H:$H,0))</f>
        <v>0</v>
      </c>
      <c r="M237" cm="1">
        <f t="array" ref="M237">SUM(IF((LEFT('2-1 采购订单物料明细表报表导出'!$K:$K,7)=M$1)*('2-1 采购订单物料明细表报表导出'!$D:$D=$A237),'2-1 采购订单物料明细表报表导出'!$H:$H,0))</f>
        <v>0</v>
      </c>
      <c r="N237" cm="1">
        <f t="array" ref="N237">SUM(IF((LEFT('2-1 采购订单物料明细表报表导出'!$K:$K,7)=N$1)*('2-1 采购订单物料明细表报表导出'!$D:$D=$A237),'2-1 采购订单物料明细表报表导出'!$H:$H,0))</f>
        <v>0</v>
      </c>
      <c r="O237" cm="1">
        <f t="array" ref="O237">SUM(IF((LEFT('2-1 采购订单物料明细表报表导出'!$K:$K,7)=O$1)*('2-1 采购订单物料明细表报表导出'!$D:$D=$A237),'2-1 采购订单物料明细表报表导出'!$H:$H,0))</f>
        <v>0</v>
      </c>
    </row>
    <row r="238" ht="16.5" spans="1:15">
      <c r="A238" s="34" t="s">
        <v>3659</v>
      </c>
      <c r="B238" s="32" t="s">
        <v>2120</v>
      </c>
      <c r="C238" s="33" t="s">
        <v>2121</v>
      </c>
      <c r="D238" cm="1">
        <f t="array" ref="D238">SUM(IF((LEFT('2-1 采购订单物料明细表报表导出'!$K:$K,7)=D$1)*('2-1 采购订单物料明细表报表导出'!$D:$D=$A238),'2-1 采购订单物料明细表报表导出'!$H:$H,0))</f>
        <v>0</v>
      </c>
      <c r="E238" cm="1">
        <f t="array" ref="E238">SUM(IF((LEFT('2-1 采购订单物料明细表报表导出'!$K:$K,7)=E$1)*('2-1 采购订单物料明细表报表导出'!$D:$D=$A238),'2-1 采购订单物料明细表报表导出'!$H:$H,0))</f>
        <v>0</v>
      </c>
      <c r="F238" cm="1">
        <f t="array" ref="F238">SUM(IF((LEFT('2-1 采购订单物料明细表报表导出'!$K:$K,7)=F$1)*('2-1 采购订单物料明细表报表导出'!$D:$D=$A238),'2-1 采购订单物料明细表报表导出'!$H:$H,0))</f>
        <v>0</v>
      </c>
      <c r="G238" cm="1">
        <f t="array" ref="G238">SUM(IF((LEFT('2-1 采购订单物料明细表报表导出'!$K:$K,7)=G$1)*('2-1 采购订单物料明细表报表导出'!$D:$D=$A238),'2-1 采购订单物料明细表报表导出'!$H:$H,0))</f>
        <v>0</v>
      </c>
      <c r="H238" cm="1">
        <f t="array" ref="H238">SUM(IF((LEFT('2-1 采购订单物料明细表报表导出'!$K:$K,7)=H$1)*('2-1 采购订单物料明细表报表导出'!$D:$D=$A238),'2-1 采购订单物料明细表报表导出'!$H:$H,0))</f>
        <v>0</v>
      </c>
      <c r="I238" cm="1">
        <f t="array" ref="I238">SUM(IF((LEFT('2-1 采购订单物料明细表报表导出'!$K:$K,7)=I$1)*('2-1 采购订单物料明细表报表导出'!$D:$D=$A238),'2-1 采购订单物料明细表报表导出'!$H:$H,0))</f>
        <v>0</v>
      </c>
      <c r="J238" cm="1">
        <f t="array" ref="J238">SUM(IF((LEFT('2-1 采购订单物料明细表报表导出'!$K:$K,7)=J$1)*('2-1 采购订单物料明细表报表导出'!$D:$D=$A238),'2-1 采购订单物料明细表报表导出'!$H:$H,0))</f>
        <v>0</v>
      </c>
      <c r="K238" cm="1">
        <f t="array" ref="K238">SUM(IF((LEFT('2-1 采购订单物料明细表报表导出'!$K:$K,7)=K$1)*('2-1 采购订单物料明细表报表导出'!$D:$D=$A238),'2-1 采购订单物料明细表报表导出'!$H:$H,0))</f>
        <v>0</v>
      </c>
      <c r="L238" cm="1">
        <f t="array" ref="L238">SUM(IF((LEFT('2-1 采购订单物料明细表报表导出'!$K:$K,7)=L$1)*('2-1 采购订单物料明细表报表导出'!$D:$D=$A238),'2-1 采购订单物料明细表报表导出'!$H:$H,0))</f>
        <v>0</v>
      </c>
      <c r="M238" cm="1">
        <f t="array" ref="M238">SUM(IF((LEFT('2-1 采购订单物料明细表报表导出'!$K:$K,7)=M$1)*('2-1 采购订单物料明细表报表导出'!$D:$D=$A238),'2-1 采购订单物料明细表报表导出'!$H:$H,0))</f>
        <v>0</v>
      </c>
      <c r="N238" cm="1">
        <f t="array" ref="N238">SUM(IF((LEFT('2-1 采购订单物料明细表报表导出'!$K:$K,7)=N$1)*('2-1 采购订单物料明细表报表导出'!$D:$D=$A238),'2-1 采购订单物料明细表报表导出'!$H:$H,0))</f>
        <v>0</v>
      </c>
      <c r="O238" cm="1">
        <f t="array" ref="O238">SUM(IF((LEFT('2-1 采购订单物料明细表报表导出'!$K:$K,7)=O$1)*('2-1 采购订单物料明细表报表导出'!$D:$D=$A238),'2-1 采购订单物料明细表报表导出'!$H:$H,0))</f>
        <v>0</v>
      </c>
    </row>
    <row r="239" ht="16.5" spans="1:15">
      <c r="A239" s="34" t="s">
        <v>3660</v>
      </c>
      <c r="B239" s="32" t="s">
        <v>2120</v>
      </c>
      <c r="C239" s="33" t="s">
        <v>2121</v>
      </c>
      <c r="D239" cm="1">
        <f t="array" ref="D239">SUM(IF((LEFT('2-1 采购订单物料明细表报表导出'!$K:$K,7)=D$1)*('2-1 采购订单物料明细表报表导出'!$D:$D=$A239),'2-1 采购订单物料明细表报表导出'!$H:$H,0))</f>
        <v>0</v>
      </c>
      <c r="E239" cm="1">
        <f t="array" ref="E239">SUM(IF((LEFT('2-1 采购订单物料明细表报表导出'!$K:$K,7)=E$1)*('2-1 采购订单物料明细表报表导出'!$D:$D=$A239),'2-1 采购订单物料明细表报表导出'!$H:$H,0))</f>
        <v>0</v>
      </c>
      <c r="F239" cm="1">
        <f t="array" ref="F239">SUM(IF((LEFT('2-1 采购订单物料明细表报表导出'!$K:$K,7)=F$1)*('2-1 采购订单物料明细表报表导出'!$D:$D=$A239),'2-1 采购订单物料明细表报表导出'!$H:$H,0))</f>
        <v>0</v>
      </c>
      <c r="G239" cm="1">
        <f t="array" ref="G239">SUM(IF((LEFT('2-1 采购订单物料明细表报表导出'!$K:$K,7)=G$1)*('2-1 采购订单物料明细表报表导出'!$D:$D=$A239),'2-1 采购订单物料明细表报表导出'!$H:$H,0))</f>
        <v>0</v>
      </c>
      <c r="H239" cm="1">
        <f t="array" ref="H239">SUM(IF((LEFT('2-1 采购订单物料明细表报表导出'!$K:$K,7)=H$1)*('2-1 采购订单物料明细表报表导出'!$D:$D=$A239),'2-1 采购订单物料明细表报表导出'!$H:$H,0))</f>
        <v>0</v>
      </c>
      <c r="I239" cm="1">
        <f t="array" ref="I239">SUM(IF((LEFT('2-1 采购订单物料明细表报表导出'!$K:$K,7)=I$1)*('2-1 采购订单物料明细表报表导出'!$D:$D=$A239),'2-1 采购订单物料明细表报表导出'!$H:$H,0))</f>
        <v>0</v>
      </c>
      <c r="J239" cm="1">
        <f t="array" ref="J239">SUM(IF((LEFT('2-1 采购订单物料明细表报表导出'!$K:$K,7)=J$1)*('2-1 采购订单物料明细表报表导出'!$D:$D=$A239),'2-1 采购订单物料明细表报表导出'!$H:$H,0))</f>
        <v>0</v>
      </c>
      <c r="K239" cm="1">
        <f t="array" ref="K239">SUM(IF((LEFT('2-1 采购订单物料明细表报表导出'!$K:$K,7)=K$1)*('2-1 采购订单物料明细表报表导出'!$D:$D=$A239),'2-1 采购订单物料明细表报表导出'!$H:$H,0))</f>
        <v>0</v>
      </c>
      <c r="L239" cm="1">
        <f t="array" ref="L239">SUM(IF((LEFT('2-1 采购订单物料明细表报表导出'!$K:$K,7)=L$1)*('2-1 采购订单物料明细表报表导出'!$D:$D=$A239),'2-1 采购订单物料明细表报表导出'!$H:$H,0))</f>
        <v>0</v>
      </c>
      <c r="M239" cm="1">
        <f t="array" ref="M239">SUM(IF((LEFT('2-1 采购订单物料明细表报表导出'!$K:$K,7)=M$1)*('2-1 采购订单物料明细表报表导出'!$D:$D=$A239),'2-1 采购订单物料明细表报表导出'!$H:$H,0))</f>
        <v>0</v>
      </c>
      <c r="N239" cm="1">
        <f t="array" ref="N239">SUM(IF((LEFT('2-1 采购订单物料明细表报表导出'!$K:$K,7)=N$1)*('2-1 采购订单物料明细表报表导出'!$D:$D=$A239),'2-1 采购订单物料明细表报表导出'!$H:$H,0))</f>
        <v>0</v>
      </c>
      <c r="O239" cm="1">
        <f t="array" ref="O239">SUM(IF((LEFT('2-1 采购订单物料明细表报表导出'!$K:$K,7)=O$1)*('2-1 采购订单物料明细表报表导出'!$D:$D=$A239),'2-1 采购订单物料明细表报表导出'!$H:$H,0))</f>
        <v>0</v>
      </c>
    </row>
    <row r="240" ht="16.5" spans="1:15">
      <c r="A240" s="34" t="s">
        <v>3661</v>
      </c>
      <c r="B240" s="32" t="s">
        <v>2120</v>
      </c>
      <c r="C240" s="33" t="s">
        <v>2121</v>
      </c>
      <c r="D240" cm="1">
        <f t="array" ref="D240">SUM(IF((LEFT('2-1 采购订单物料明细表报表导出'!$K:$K,7)=D$1)*('2-1 采购订单物料明细表报表导出'!$D:$D=$A240),'2-1 采购订单物料明细表报表导出'!$H:$H,0))</f>
        <v>0</v>
      </c>
      <c r="E240" cm="1">
        <f t="array" ref="E240">SUM(IF((LEFT('2-1 采购订单物料明细表报表导出'!$K:$K,7)=E$1)*('2-1 采购订单物料明细表报表导出'!$D:$D=$A240),'2-1 采购订单物料明细表报表导出'!$H:$H,0))</f>
        <v>0</v>
      </c>
      <c r="F240" cm="1">
        <f t="array" ref="F240">SUM(IF((LEFT('2-1 采购订单物料明细表报表导出'!$K:$K,7)=F$1)*('2-1 采购订单物料明细表报表导出'!$D:$D=$A240),'2-1 采购订单物料明细表报表导出'!$H:$H,0))</f>
        <v>0</v>
      </c>
      <c r="G240" cm="1">
        <f t="array" ref="G240">SUM(IF((LEFT('2-1 采购订单物料明细表报表导出'!$K:$K,7)=G$1)*('2-1 采购订单物料明细表报表导出'!$D:$D=$A240),'2-1 采购订单物料明细表报表导出'!$H:$H,0))</f>
        <v>0</v>
      </c>
      <c r="H240" cm="1">
        <f t="array" ref="H240">SUM(IF((LEFT('2-1 采购订单物料明细表报表导出'!$K:$K,7)=H$1)*('2-1 采购订单物料明细表报表导出'!$D:$D=$A240),'2-1 采购订单物料明细表报表导出'!$H:$H,0))</f>
        <v>0</v>
      </c>
      <c r="I240" cm="1">
        <f t="array" ref="I240">SUM(IF((LEFT('2-1 采购订单物料明细表报表导出'!$K:$K,7)=I$1)*('2-1 采购订单物料明细表报表导出'!$D:$D=$A240),'2-1 采购订单物料明细表报表导出'!$H:$H,0))</f>
        <v>0</v>
      </c>
      <c r="J240" cm="1">
        <f t="array" ref="J240">SUM(IF((LEFT('2-1 采购订单物料明细表报表导出'!$K:$K,7)=J$1)*('2-1 采购订单物料明细表报表导出'!$D:$D=$A240),'2-1 采购订单物料明细表报表导出'!$H:$H,0))</f>
        <v>0</v>
      </c>
      <c r="K240" cm="1">
        <f t="array" ref="K240">SUM(IF((LEFT('2-1 采购订单物料明细表报表导出'!$K:$K,7)=K$1)*('2-1 采购订单物料明细表报表导出'!$D:$D=$A240),'2-1 采购订单物料明细表报表导出'!$H:$H,0))</f>
        <v>0</v>
      </c>
      <c r="L240" cm="1">
        <f t="array" ref="L240">SUM(IF((LEFT('2-1 采购订单物料明细表报表导出'!$K:$K,7)=L$1)*('2-1 采购订单物料明细表报表导出'!$D:$D=$A240),'2-1 采购订单物料明细表报表导出'!$H:$H,0))</f>
        <v>0</v>
      </c>
      <c r="M240" cm="1">
        <f t="array" ref="M240">SUM(IF((LEFT('2-1 采购订单物料明细表报表导出'!$K:$K,7)=M$1)*('2-1 采购订单物料明细表报表导出'!$D:$D=$A240),'2-1 采购订单物料明细表报表导出'!$H:$H,0))</f>
        <v>0</v>
      </c>
      <c r="N240" cm="1">
        <f t="array" ref="N240">SUM(IF((LEFT('2-1 采购订单物料明细表报表导出'!$K:$K,7)=N$1)*('2-1 采购订单物料明细表报表导出'!$D:$D=$A240),'2-1 采购订单物料明细表报表导出'!$H:$H,0))</f>
        <v>0</v>
      </c>
      <c r="O240" cm="1">
        <f t="array" ref="O240">SUM(IF((LEFT('2-1 采购订单物料明细表报表导出'!$K:$K,7)=O$1)*('2-1 采购订单物料明细表报表导出'!$D:$D=$A240),'2-1 采购订单物料明细表报表导出'!$H:$H,0))</f>
        <v>0</v>
      </c>
    </row>
    <row r="241" ht="16.5" spans="1:15">
      <c r="A241" s="17" t="s">
        <v>3662</v>
      </c>
      <c r="B241" s="32" t="s">
        <v>2120</v>
      </c>
      <c r="C241" s="33" t="s">
        <v>2121</v>
      </c>
      <c r="D241" cm="1">
        <f t="array" ref="D241">SUM(IF((LEFT('2-1 采购订单物料明细表报表导出'!$K:$K,7)=D$1)*('2-1 采购订单物料明细表报表导出'!$D:$D=$A241),'2-1 采购订单物料明细表报表导出'!$H:$H,0))</f>
        <v>0</v>
      </c>
      <c r="E241" cm="1">
        <f t="array" ref="E241">SUM(IF((LEFT('2-1 采购订单物料明细表报表导出'!$K:$K,7)=E$1)*('2-1 采购订单物料明细表报表导出'!$D:$D=$A241),'2-1 采购订单物料明细表报表导出'!$H:$H,0))</f>
        <v>0</v>
      </c>
      <c r="F241" cm="1">
        <f t="array" ref="F241">SUM(IF((LEFT('2-1 采购订单物料明细表报表导出'!$K:$K,7)=F$1)*('2-1 采购订单物料明细表报表导出'!$D:$D=$A241),'2-1 采购订单物料明细表报表导出'!$H:$H,0))</f>
        <v>0</v>
      </c>
      <c r="G241" cm="1">
        <f t="array" ref="G241">SUM(IF((LEFT('2-1 采购订单物料明细表报表导出'!$K:$K,7)=G$1)*('2-1 采购订单物料明细表报表导出'!$D:$D=$A241),'2-1 采购订单物料明细表报表导出'!$H:$H,0))</f>
        <v>0</v>
      </c>
      <c r="H241" cm="1">
        <f t="array" ref="H241">SUM(IF((LEFT('2-1 采购订单物料明细表报表导出'!$K:$K,7)=H$1)*('2-1 采购订单物料明细表报表导出'!$D:$D=$A241),'2-1 采购订单物料明细表报表导出'!$H:$H,0))</f>
        <v>0</v>
      </c>
      <c r="I241" cm="1">
        <f t="array" ref="I241">SUM(IF((LEFT('2-1 采购订单物料明细表报表导出'!$K:$K,7)=I$1)*('2-1 采购订单物料明细表报表导出'!$D:$D=$A241),'2-1 采购订单物料明细表报表导出'!$H:$H,0))</f>
        <v>0</v>
      </c>
      <c r="J241" cm="1">
        <f t="array" ref="J241">SUM(IF((LEFT('2-1 采购订单物料明细表报表导出'!$K:$K,7)=J$1)*('2-1 采购订单物料明细表报表导出'!$D:$D=$A241),'2-1 采购订单物料明细表报表导出'!$H:$H,0))</f>
        <v>0</v>
      </c>
      <c r="K241" cm="1">
        <f t="array" ref="K241">SUM(IF((LEFT('2-1 采购订单物料明细表报表导出'!$K:$K,7)=K$1)*('2-1 采购订单物料明细表报表导出'!$D:$D=$A241),'2-1 采购订单物料明细表报表导出'!$H:$H,0))</f>
        <v>0</v>
      </c>
      <c r="L241" cm="1">
        <f t="array" ref="L241">SUM(IF((LEFT('2-1 采购订单物料明细表报表导出'!$K:$K,7)=L$1)*('2-1 采购订单物料明细表报表导出'!$D:$D=$A241),'2-1 采购订单物料明细表报表导出'!$H:$H,0))</f>
        <v>0</v>
      </c>
      <c r="M241" cm="1">
        <f t="array" ref="M241">SUM(IF((LEFT('2-1 采购订单物料明细表报表导出'!$K:$K,7)=M$1)*('2-1 采购订单物料明细表报表导出'!$D:$D=$A241),'2-1 采购订单物料明细表报表导出'!$H:$H,0))</f>
        <v>0</v>
      </c>
      <c r="N241" cm="1">
        <f t="array" ref="N241">SUM(IF((LEFT('2-1 采购订单物料明细表报表导出'!$K:$K,7)=N$1)*('2-1 采购订单物料明细表报表导出'!$D:$D=$A241),'2-1 采购订单物料明细表报表导出'!$H:$H,0))</f>
        <v>0</v>
      </c>
      <c r="O241" cm="1">
        <f t="array" ref="O241">SUM(IF((LEFT('2-1 采购订单物料明细表报表导出'!$K:$K,7)=O$1)*('2-1 采购订单物料明细表报表导出'!$D:$D=$A241),'2-1 采购订单物料明细表报表导出'!$H:$H,0))</f>
        <v>0</v>
      </c>
    </row>
    <row r="242" ht="16.5" spans="1:15">
      <c r="A242" s="17" t="s">
        <v>3663</v>
      </c>
      <c r="B242" s="32" t="s">
        <v>2120</v>
      </c>
      <c r="C242" s="33" t="s">
        <v>2121</v>
      </c>
      <c r="D242" cm="1">
        <f t="array" ref="D242">SUM(IF((LEFT('2-1 采购订单物料明细表报表导出'!$K:$K,7)=D$1)*('2-1 采购订单物料明细表报表导出'!$D:$D=$A242),'2-1 采购订单物料明细表报表导出'!$H:$H,0))</f>
        <v>0</v>
      </c>
      <c r="E242" cm="1">
        <f t="array" ref="E242">SUM(IF((LEFT('2-1 采购订单物料明细表报表导出'!$K:$K,7)=E$1)*('2-1 采购订单物料明细表报表导出'!$D:$D=$A242),'2-1 采购订单物料明细表报表导出'!$H:$H,0))</f>
        <v>0</v>
      </c>
      <c r="F242" cm="1">
        <f t="array" ref="F242">SUM(IF((LEFT('2-1 采购订单物料明细表报表导出'!$K:$K,7)=F$1)*('2-1 采购订单物料明细表报表导出'!$D:$D=$A242),'2-1 采购订单物料明细表报表导出'!$H:$H,0))</f>
        <v>0</v>
      </c>
      <c r="G242" cm="1">
        <f t="array" ref="G242">SUM(IF((LEFT('2-1 采购订单物料明细表报表导出'!$K:$K,7)=G$1)*('2-1 采购订单物料明细表报表导出'!$D:$D=$A242),'2-1 采购订单物料明细表报表导出'!$H:$H,0))</f>
        <v>0</v>
      </c>
      <c r="H242" cm="1">
        <f t="array" ref="H242">SUM(IF((LEFT('2-1 采购订单物料明细表报表导出'!$K:$K,7)=H$1)*('2-1 采购订单物料明细表报表导出'!$D:$D=$A242),'2-1 采购订单物料明细表报表导出'!$H:$H,0))</f>
        <v>0</v>
      </c>
      <c r="I242" cm="1">
        <f t="array" ref="I242">SUM(IF((LEFT('2-1 采购订单物料明细表报表导出'!$K:$K,7)=I$1)*('2-1 采购订单物料明细表报表导出'!$D:$D=$A242),'2-1 采购订单物料明细表报表导出'!$H:$H,0))</f>
        <v>0</v>
      </c>
      <c r="J242" cm="1">
        <f t="array" ref="J242">SUM(IF((LEFT('2-1 采购订单物料明细表报表导出'!$K:$K,7)=J$1)*('2-1 采购订单物料明细表报表导出'!$D:$D=$A242),'2-1 采购订单物料明细表报表导出'!$H:$H,0))</f>
        <v>0</v>
      </c>
      <c r="K242" cm="1">
        <f t="array" ref="K242">SUM(IF((LEFT('2-1 采购订单物料明细表报表导出'!$K:$K,7)=K$1)*('2-1 采购订单物料明细表报表导出'!$D:$D=$A242),'2-1 采购订单物料明细表报表导出'!$H:$H,0))</f>
        <v>0</v>
      </c>
      <c r="L242" cm="1">
        <f t="array" ref="L242">SUM(IF((LEFT('2-1 采购订单物料明细表报表导出'!$K:$K,7)=L$1)*('2-1 采购订单物料明细表报表导出'!$D:$D=$A242),'2-1 采购订单物料明细表报表导出'!$H:$H,0))</f>
        <v>0</v>
      </c>
      <c r="M242" cm="1">
        <f t="array" ref="M242">SUM(IF((LEFT('2-1 采购订单物料明细表报表导出'!$K:$K,7)=M$1)*('2-1 采购订单物料明细表报表导出'!$D:$D=$A242),'2-1 采购订单物料明细表报表导出'!$H:$H,0))</f>
        <v>0</v>
      </c>
      <c r="N242" cm="1">
        <f t="array" ref="N242">SUM(IF((LEFT('2-1 采购订单物料明细表报表导出'!$K:$K,7)=N$1)*('2-1 采购订单物料明细表报表导出'!$D:$D=$A242),'2-1 采购订单物料明细表报表导出'!$H:$H,0))</f>
        <v>0</v>
      </c>
      <c r="O242" cm="1">
        <f t="array" ref="O242">SUM(IF((LEFT('2-1 采购订单物料明细表报表导出'!$K:$K,7)=O$1)*('2-1 采购订单物料明细表报表导出'!$D:$D=$A242),'2-1 采购订单物料明细表报表导出'!$H:$H,0))</f>
        <v>0</v>
      </c>
    </row>
    <row r="243" ht="16.5" spans="1:15">
      <c r="A243" s="34" t="s">
        <v>3664</v>
      </c>
      <c r="B243" s="32" t="s">
        <v>2120</v>
      </c>
      <c r="C243" s="33" t="s">
        <v>2121</v>
      </c>
      <c r="D243" cm="1">
        <f t="array" ref="D243">SUM(IF((LEFT('2-1 采购订单物料明细表报表导出'!$K:$K,7)=D$1)*('2-1 采购订单物料明细表报表导出'!$D:$D=$A243),'2-1 采购订单物料明细表报表导出'!$H:$H,0))</f>
        <v>0</v>
      </c>
      <c r="E243" cm="1">
        <f t="array" ref="E243">SUM(IF((LEFT('2-1 采购订单物料明细表报表导出'!$K:$K,7)=E$1)*('2-1 采购订单物料明细表报表导出'!$D:$D=$A243),'2-1 采购订单物料明细表报表导出'!$H:$H,0))</f>
        <v>0</v>
      </c>
      <c r="F243" cm="1">
        <f t="array" ref="F243">SUM(IF((LEFT('2-1 采购订单物料明细表报表导出'!$K:$K,7)=F$1)*('2-1 采购订单物料明细表报表导出'!$D:$D=$A243),'2-1 采购订单物料明细表报表导出'!$H:$H,0))</f>
        <v>0</v>
      </c>
      <c r="G243" cm="1">
        <f t="array" ref="G243">SUM(IF((LEFT('2-1 采购订单物料明细表报表导出'!$K:$K,7)=G$1)*('2-1 采购订单物料明细表报表导出'!$D:$D=$A243),'2-1 采购订单物料明细表报表导出'!$H:$H,0))</f>
        <v>0</v>
      </c>
      <c r="H243" cm="1">
        <f t="array" ref="H243">SUM(IF((LEFT('2-1 采购订单物料明细表报表导出'!$K:$K,7)=H$1)*('2-1 采购订单物料明细表报表导出'!$D:$D=$A243),'2-1 采购订单物料明细表报表导出'!$H:$H,0))</f>
        <v>0</v>
      </c>
      <c r="I243" cm="1">
        <f t="array" ref="I243">SUM(IF((LEFT('2-1 采购订单物料明细表报表导出'!$K:$K,7)=I$1)*('2-1 采购订单物料明细表报表导出'!$D:$D=$A243),'2-1 采购订单物料明细表报表导出'!$H:$H,0))</f>
        <v>0</v>
      </c>
      <c r="J243" cm="1">
        <f t="array" ref="J243">SUM(IF((LEFT('2-1 采购订单物料明细表报表导出'!$K:$K,7)=J$1)*('2-1 采购订单物料明细表报表导出'!$D:$D=$A243),'2-1 采购订单物料明细表报表导出'!$H:$H,0))</f>
        <v>0</v>
      </c>
      <c r="K243" cm="1">
        <f t="array" ref="K243">SUM(IF((LEFT('2-1 采购订单物料明细表报表导出'!$K:$K,7)=K$1)*('2-1 采购订单物料明细表报表导出'!$D:$D=$A243),'2-1 采购订单物料明细表报表导出'!$H:$H,0))</f>
        <v>0</v>
      </c>
      <c r="L243" cm="1">
        <f t="array" ref="L243">SUM(IF((LEFT('2-1 采购订单物料明细表报表导出'!$K:$K,7)=L$1)*('2-1 采购订单物料明细表报表导出'!$D:$D=$A243),'2-1 采购订单物料明细表报表导出'!$H:$H,0))</f>
        <v>0</v>
      </c>
      <c r="M243" cm="1">
        <f t="array" ref="M243">SUM(IF((LEFT('2-1 采购订单物料明细表报表导出'!$K:$K,7)=M$1)*('2-1 采购订单物料明细表报表导出'!$D:$D=$A243),'2-1 采购订单物料明细表报表导出'!$H:$H,0))</f>
        <v>0</v>
      </c>
      <c r="N243" cm="1">
        <f t="array" ref="N243">SUM(IF((LEFT('2-1 采购订单物料明细表报表导出'!$K:$K,7)=N$1)*('2-1 采购订单物料明细表报表导出'!$D:$D=$A243),'2-1 采购订单物料明细表报表导出'!$H:$H,0))</f>
        <v>0</v>
      </c>
      <c r="O243" cm="1">
        <f t="array" ref="O243">SUM(IF((LEFT('2-1 采购订单物料明细表报表导出'!$K:$K,7)=O$1)*('2-1 采购订单物料明细表报表导出'!$D:$D=$A243),'2-1 采购订单物料明细表报表导出'!$H:$H,0))</f>
        <v>0</v>
      </c>
    </row>
    <row r="244" ht="16.5" spans="1:15">
      <c r="A244" s="34" t="s">
        <v>3665</v>
      </c>
      <c r="B244" s="32" t="s">
        <v>2120</v>
      </c>
      <c r="C244" s="33" t="s">
        <v>2121</v>
      </c>
      <c r="D244" cm="1">
        <f t="array" ref="D244">SUM(IF((LEFT('2-1 采购订单物料明细表报表导出'!$K:$K,7)=D$1)*('2-1 采购订单物料明细表报表导出'!$D:$D=$A244),'2-1 采购订单物料明细表报表导出'!$H:$H,0))</f>
        <v>0</v>
      </c>
      <c r="E244" cm="1">
        <f t="array" ref="E244">SUM(IF((LEFT('2-1 采购订单物料明细表报表导出'!$K:$K,7)=E$1)*('2-1 采购订单物料明细表报表导出'!$D:$D=$A244),'2-1 采购订单物料明细表报表导出'!$H:$H,0))</f>
        <v>0</v>
      </c>
      <c r="F244" cm="1">
        <f t="array" ref="F244">SUM(IF((LEFT('2-1 采购订单物料明细表报表导出'!$K:$K,7)=F$1)*('2-1 采购订单物料明细表报表导出'!$D:$D=$A244),'2-1 采购订单物料明细表报表导出'!$H:$H,0))</f>
        <v>0</v>
      </c>
      <c r="G244" cm="1">
        <f t="array" ref="G244">SUM(IF((LEFT('2-1 采购订单物料明细表报表导出'!$K:$K,7)=G$1)*('2-1 采购订单物料明细表报表导出'!$D:$D=$A244),'2-1 采购订单物料明细表报表导出'!$H:$H,0))</f>
        <v>0</v>
      </c>
      <c r="H244" cm="1">
        <f t="array" ref="H244">SUM(IF((LEFT('2-1 采购订单物料明细表报表导出'!$K:$K,7)=H$1)*('2-1 采购订单物料明细表报表导出'!$D:$D=$A244),'2-1 采购订单物料明细表报表导出'!$H:$H,0))</f>
        <v>0</v>
      </c>
      <c r="I244" cm="1">
        <f t="array" ref="I244">SUM(IF((LEFT('2-1 采购订单物料明细表报表导出'!$K:$K,7)=I$1)*('2-1 采购订单物料明细表报表导出'!$D:$D=$A244),'2-1 采购订单物料明细表报表导出'!$H:$H,0))</f>
        <v>0</v>
      </c>
      <c r="J244" cm="1">
        <f t="array" ref="J244">SUM(IF((LEFT('2-1 采购订单物料明细表报表导出'!$K:$K,7)=J$1)*('2-1 采购订单物料明细表报表导出'!$D:$D=$A244),'2-1 采购订单物料明细表报表导出'!$H:$H,0))</f>
        <v>0</v>
      </c>
      <c r="K244" cm="1">
        <f t="array" ref="K244">SUM(IF((LEFT('2-1 采购订单物料明细表报表导出'!$K:$K,7)=K$1)*('2-1 采购订单物料明细表报表导出'!$D:$D=$A244),'2-1 采购订单物料明细表报表导出'!$H:$H,0))</f>
        <v>0</v>
      </c>
      <c r="L244" cm="1">
        <f t="array" ref="L244">SUM(IF((LEFT('2-1 采购订单物料明细表报表导出'!$K:$K,7)=L$1)*('2-1 采购订单物料明细表报表导出'!$D:$D=$A244),'2-1 采购订单物料明细表报表导出'!$H:$H,0))</f>
        <v>0</v>
      </c>
      <c r="M244" cm="1">
        <f t="array" ref="M244">SUM(IF((LEFT('2-1 采购订单物料明细表报表导出'!$K:$K,7)=M$1)*('2-1 采购订单物料明细表报表导出'!$D:$D=$A244),'2-1 采购订单物料明细表报表导出'!$H:$H,0))</f>
        <v>0</v>
      </c>
      <c r="N244" cm="1">
        <f t="array" ref="N244">SUM(IF((LEFT('2-1 采购订单物料明细表报表导出'!$K:$K,7)=N$1)*('2-1 采购订单物料明细表报表导出'!$D:$D=$A244),'2-1 采购订单物料明细表报表导出'!$H:$H,0))</f>
        <v>0</v>
      </c>
      <c r="O244" cm="1">
        <f t="array" ref="O244">SUM(IF((LEFT('2-1 采购订单物料明细表报表导出'!$K:$K,7)=O$1)*('2-1 采购订单物料明细表报表导出'!$D:$D=$A244),'2-1 采购订单物料明细表报表导出'!$H:$H,0))</f>
        <v>0</v>
      </c>
    </row>
    <row r="245" ht="16.5" spans="1:15">
      <c r="A245" s="34" t="s">
        <v>3666</v>
      </c>
      <c r="B245" s="32" t="s">
        <v>2120</v>
      </c>
      <c r="C245" s="33" t="s">
        <v>2121</v>
      </c>
      <c r="D245" cm="1">
        <f t="array" ref="D245">SUM(IF((LEFT('2-1 采购订单物料明细表报表导出'!$K:$K,7)=D$1)*('2-1 采购订单物料明细表报表导出'!$D:$D=$A245),'2-1 采购订单物料明细表报表导出'!$H:$H,0))</f>
        <v>0</v>
      </c>
      <c r="E245" cm="1">
        <f t="array" ref="E245">SUM(IF((LEFT('2-1 采购订单物料明细表报表导出'!$K:$K,7)=E$1)*('2-1 采购订单物料明细表报表导出'!$D:$D=$A245),'2-1 采购订单物料明细表报表导出'!$H:$H,0))</f>
        <v>0</v>
      </c>
      <c r="F245" cm="1">
        <f t="array" ref="F245">SUM(IF((LEFT('2-1 采购订单物料明细表报表导出'!$K:$K,7)=F$1)*('2-1 采购订单物料明细表报表导出'!$D:$D=$A245),'2-1 采购订单物料明细表报表导出'!$H:$H,0))</f>
        <v>0</v>
      </c>
      <c r="G245" cm="1">
        <f t="array" ref="G245">SUM(IF((LEFT('2-1 采购订单物料明细表报表导出'!$K:$K,7)=G$1)*('2-1 采购订单物料明细表报表导出'!$D:$D=$A245),'2-1 采购订单物料明细表报表导出'!$H:$H,0))</f>
        <v>0</v>
      </c>
      <c r="H245" cm="1">
        <f t="array" ref="H245">SUM(IF((LEFT('2-1 采购订单物料明细表报表导出'!$K:$K,7)=H$1)*('2-1 采购订单物料明细表报表导出'!$D:$D=$A245),'2-1 采购订单物料明细表报表导出'!$H:$H,0))</f>
        <v>0</v>
      </c>
      <c r="I245" cm="1">
        <f t="array" ref="I245">SUM(IF((LEFT('2-1 采购订单物料明细表报表导出'!$K:$K,7)=I$1)*('2-1 采购订单物料明细表报表导出'!$D:$D=$A245),'2-1 采购订单物料明细表报表导出'!$H:$H,0))</f>
        <v>0</v>
      </c>
      <c r="J245" cm="1">
        <f t="array" ref="J245">SUM(IF((LEFT('2-1 采购订单物料明细表报表导出'!$K:$K,7)=J$1)*('2-1 采购订单物料明细表报表导出'!$D:$D=$A245),'2-1 采购订单物料明细表报表导出'!$H:$H,0))</f>
        <v>0</v>
      </c>
      <c r="K245" cm="1">
        <f t="array" ref="K245">SUM(IF((LEFT('2-1 采购订单物料明细表报表导出'!$K:$K,7)=K$1)*('2-1 采购订单物料明细表报表导出'!$D:$D=$A245),'2-1 采购订单物料明细表报表导出'!$H:$H,0))</f>
        <v>0</v>
      </c>
      <c r="L245" cm="1">
        <f t="array" ref="L245">SUM(IF((LEFT('2-1 采购订单物料明细表报表导出'!$K:$K,7)=L$1)*('2-1 采购订单物料明细表报表导出'!$D:$D=$A245),'2-1 采购订单物料明细表报表导出'!$H:$H,0))</f>
        <v>0</v>
      </c>
      <c r="M245" cm="1">
        <f t="array" ref="M245">SUM(IF((LEFT('2-1 采购订单物料明细表报表导出'!$K:$K,7)=M$1)*('2-1 采购订单物料明细表报表导出'!$D:$D=$A245),'2-1 采购订单物料明细表报表导出'!$H:$H,0))</f>
        <v>0</v>
      </c>
      <c r="N245" cm="1">
        <f t="array" ref="N245">SUM(IF((LEFT('2-1 采购订单物料明细表报表导出'!$K:$K,7)=N$1)*('2-1 采购订单物料明细表报表导出'!$D:$D=$A245),'2-1 采购订单物料明细表报表导出'!$H:$H,0))</f>
        <v>0</v>
      </c>
      <c r="O245" cm="1">
        <f t="array" ref="O245">SUM(IF((LEFT('2-1 采购订单物料明细表报表导出'!$K:$K,7)=O$1)*('2-1 采购订单物料明细表报表导出'!$D:$D=$A245),'2-1 采购订单物料明细表报表导出'!$H:$H,0))</f>
        <v>0</v>
      </c>
    </row>
    <row r="246" ht="16.5" spans="1:15">
      <c r="A246" s="17" t="s">
        <v>3667</v>
      </c>
      <c r="B246" s="32" t="s">
        <v>2120</v>
      </c>
      <c r="C246" s="33" t="s">
        <v>2121</v>
      </c>
      <c r="D246" cm="1">
        <f t="array" ref="D246">SUM(IF((LEFT('2-1 采购订单物料明细表报表导出'!$K:$K,7)=D$1)*('2-1 采购订单物料明细表报表导出'!$D:$D=$A246),'2-1 采购订单物料明细表报表导出'!$H:$H,0))</f>
        <v>0</v>
      </c>
      <c r="E246" cm="1">
        <f t="array" ref="E246">SUM(IF((LEFT('2-1 采购订单物料明细表报表导出'!$K:$K,7)=E$1)*('2-1 采购订单物料明细表报表导出'!$D:$D=$A246),'2-1 采购订单物料明细表报表导出'!$H:$H,0))</f>
        <v>0</v>
      </c>
      <c r="F246" cm="1">
        <f t="array" ref="F246">SUM(IF((LEFT('2-1 采购订单物料明细表报表导出'!$K:$K,7)=F$1)*('2-1 采购订单物料明细表报表导出'!$D:$D=$A246),'2-1 采购订单物料明细表报表导出'!$H:$H,0))</f>
        <v>0</v>
      </c>
      <c r="G246" cm="1">
        <f t="array" ref="G246">SUM(IF((LEFT('2-1 采购订单物料明细表报表导出'!$K:$K,7)=G$1)*('2-1 采购订单物料明细表报表导出'!$D:$D=$A246),'2-1 采购订单物料明细表报表导出'!$H:$H,0))</f>
        <v>0</v>
      </c>
      <c r="H246" cm="1">
        <f t="array" ref="H246">SUM(IF((LEFT('2-1 采购订单物料明细表报表导出'!$K:$K,7)=H$1)*('2-1 采购订单物料明细表报表导出'!$D:$D=$A246),'2-1 采购订单物料明细表报表导出'!$H:$H,0))</f>
        <v>0</v>
      </c>
      <c r="I246" cm="1">
        <f t="array" ref="I246">SUM(IF((LEFT('2-1 采购订单物料明细表报表导出'!$K:$K,7)=I$1)*('2-1 采购订单物料明细表报表导出'!$D:$D=$A246),'2-1 采购订单物料明细表报表导出'!$H:$H,0))</f>
        <v>0</v>
      </c>
      <c r="J246" cm="1">
        <f t="array" ref="J246">SUM(IF((LEFT('2-1 采购订单物料明细表报表导出'!$K:$K,7)=J$1)*('2-1 采购订单物料明细表报表导出'!$D:$D=$A246),'2-1 采购订单物料明细表报表导出'!$H:$H,0))</f>
        <v>0</v>
      </c>
      <c r="K246" cm="1">
        <f t="array" ref="K246">SUM(IF((LEFT('2-1 采购订单物料明细表报表导出'!$K:$K,7)=K$1)*('2-1 采购订单物料明细表报表导出'!$D:$D=$A246),'2-1 采购订单物料明细表报表导出'!$H:$H,0))</f>
        <v>0</v>
      </c>
      <c r="L246" cm="1">
        <f t="array" ref="L246">SUM(IF((LEFT('2-1 采购订单物料明细表报表导出'!$K:$K,7)=L$1)*('2-1 采购订单物料明细表报表导出'!$D:$D=$A246),'2-1 采购订单物料明细表报表导出'!$H:$H,0))</f>
        <v>0</v>
      </c>
      <c r="M246" cm="1">
        <f t="array" ref="M246">SUM(IF((LEFT('2-1 采购订单物料明细表报表导出'!$K:$K,7)=M$1)*('2-1 采购订单物料明细表报表导出'!$D:$D=$A246),'2-1 采购订单物料明细表报表导出'!$H:$H,0))</f>
        <v>0</v>
      </c>
      <c r="N246" cm="1">
        <f t="array" ref="N246">SUM(IF((LEFT('2-1 采购订单物料明细表报表导出'!$K:$K,7)=N$1)*('2-1 采购订单物料明细表报表导出'!$D:$D=$A246),'2-1 采购订单物料明细表报表导出'!$H:$H,0))</f>
        <v>0</v>
      </c>
      <c r="O246" cm="1">
        <f t="array" ref="O246">SUM(IF((LEFT('2-1 采购订单物料明细表报表导出'!$K:$K,7)=O$1)*('2-1 采购订单物料明细表报表导出'!$D:$D=$A246),'2-1 采购订单物料明细表报表导出'!$H:$H,0))</f>
        <v>0</v>
      </c>
    </row>
    <row r="247" ht="16.5" spans="1:15">
      <c r="A247" s="34" t="s">
        <v>3668</v>
      </c>
      <c r="B247" s="32" t="s">
        <v>2120</v>
      </c>
      <c r="C247" s="33" t="s">
        <v>2121</v>
      </c>
      <c r="D247" cm="1">
        <f t="array" ref="D247">SUM(IF((LEFT('2-1 采购订单物料明细表报表导出'!$K:$K,7)=D$1)*('2-1 采购订单物料明细表报表导出'!$D:$D=$A247),'2-1 采购订单物料明细表报表导出'!$H:$H,0))</f>
        <v>0</v>
      </c>
      <c r="E247" cm="1">
        <f t="array" ref="E247">SUM(IF((LEFT('2-1 采购订单物料明细表报表导出'!$K:$K,7)=E$1)*('2-1 采购订单物料明细表报表导出'!$D:$D=$A247),'2-1 采购订单物料明细表报表导出'!$H:$H,0))</f>
        <v>0</v>
      </c>
      <c r="F247" cm="1">
        <f t="array" ref="F247">SUM(IF((LEFT('2-1 采购订单物料明细表报表导出'!$K:$K,7)=F$1)*('2-1 采购订单物料明细表报表导出'!$D:$D=$A247),'2-1 采购订单物料明细表报表导出'!$H:$H,0))</f>
        <v>0</v>
      </c>
      <c r="G247" cm="1">
        <f t="array" ref="G247">SUM(IF((LEFT('2-1 采购订单物料明细表报表导出'!$K:$K,7)=G$1)*('2-1 采购订单物料明细表报表导出'!$D:$D=$A247),'2-1 采购订单物料明细表报表导出'!$H:$H,0))</f>
        <v>0</v>
      </c>
      <c r="H247" cm="1">
        <f t="array" ref="H247">SUM(IF((LEFT('2-1 采购订单物料明细表报表导出'!$K:$K,7)=H$1)*('2-1 采购订单物料明细表报表导出'!$D:$D=$A247),'2-1 采购订单物料明细表报表导出'!$H:$H,0))</f>
        <v>0</v>
      </c>
      <c r="I247" cm="1">
        <f t="array" ref="I247">SUM(IF((LEFT('2-1 采购订单物料明细表报表导出'!$K:$K,7)=I$1)*('2-1 采购订单物料明细表报表导出'!$D:$D=$A247),'2-1 采购订单物料明细表报表导出'!$H:$H,0))</f>
        <v>0</v>
      </c>
      <c r="J247" cm="1">
        <f t="array" ref="J247">SUM(IF((LEFT('2-1 采购订单物料明细表报表导出'!$K:$K,7)=J$1)*('2-1 采购订单物料明细表报表导出'!$D:$D=$A247),'2-1 采购订单物料明细表报表导出'!$H:$H,0))</f>
        <v>0</v>
      </c>
      <c r="K247" cm="1">
        <f t="array" ref="K247">SUM(IF((LEFT('2-1 采购订单物料明细表报表导出'!$K:$K,7)=K$1)*('2-1 采购订单物料明细表报表导出'!$D:$D=$A247),'2-1 采购订单物料明细表报表导出'!$H:$H,0))</f>
        <v>0</v>
      </c>
      <c r="L247" cm="1">
        <f t="array" ref="L247">SUM(IF((LEFT('2-1 采购订单物料明细表报表导出'!$K:$K,7)=L$1)*('2-1 采购订单物料明细表报表导出'!$D:$D=$A247),'2-1 采购订单物料明细表报表导出'!$H:$H,0))</f>
        <v>0</v>
      </c>
      <c r="M247" cm="1">
        <f t="array" ref="M247">SUM(IF((LEFT('2-1 采购订单物料明细表报表导出'!$K:$K,7)=M$1)*('2-1 采购订单物料明细表报表导出'!$D:$D=$A247),'2-1 采购订单物料明细表报表导出'!$H:$H,0))</f>
        <v>0</v>
      </c>
      <c r="N247" cm="1">
        <f t="array" ref="N247">SUM(IF((LEFT('2-1 采购订单物料明细表报表导出'!$K:$K,7)=N$1)*('2-1 采购订单物料明细表报表导出'!$D:$D=$A247),'2-1 采购订单物料明细表报表导出'!$H:$H,0))</f>
        <v>0</v>
      </c>
      <c r="O247" cm="1">
        <f t="array" ref="O247">SUM(IF((LEFT('2-1 采购订单物料明细表报表导出'!$K:$K,7)=O$1)*('2-1 采购订单物料明细表报表导出'!$D:$D=$A247),'2-1 采购订单物料明细表报表导出'!$H:$H,0))</f>
        <v>0</v>
      </c>
    </row>
    <row r="248" ht="16.5" spans="1:15">
      <c r="A248" s="34" t="s">
        <v>3669</v>
      </c>
      <c r="B248" s="32" t="s">
        <v>2120</v>
      </c>
      <c r="C248" s="33" t="s">
        <v>2121</v>
      </c>
      <c r="D248" cm="1">
        <f t="array" ref="D248">SUM(IF((LEFT('2-1 采购订单物料明细表报表导出'!$K:$K,7)=D$1)*('2-1 采购订单物料明细表报表导出'!$D:$D=$A248),'2-1 采购订单物料明细表报表导出'!$H:$H,0))</f>
        <v>0</v>
      </c>
      <c r="E248" cm="1">
        <f t="array" ref="E248">SUM(IF((LEFT('2-1 采购订单物料明细表报表导出'!$K:$K,7)=E$1)*('2-1 采购订单物料明细表报表导出'!$D:$D=$A248),'2-1 采购订单物料明细表报表导出'!$H:$H,0))</f>
        <v>0</v>
      </c>
      <c r="F248" cm="1">
        <f t="array" ref="F248">SUM(IF((LEFT('2-1 采购订单物料明细表报表导出'!$K:$K,7)=F$1)*('2-1 采购订单物料明细表报表导出'!$D:$D=$A248),'2-1 采购订单物料明细表报表导出'!$H:$H,0))</f>
        <v>0</v>
      </c>
      <c r="G248" cm="1">
        <f t="array" ref="G248">SUM(IF((LEFT('2-1 采购订单物料明细表报表导出'!$K:$K,7)=G$1)*('2-1 采购订单物料明细表报表导出'!$D:$D=$A248),'2-1 采购订单物料明细表报表导出'!$H:$H,0))</f>
        <v>0</v>
      </c>
      <c r="H248" cm="1">
        <f t="array" ref="H248">SUM(IF((LEFT('2-1 采购订单物料明细表报表导出'!$K:$K,7)=H$1)*('2-1 采购订单物料明细表报表导出'!$D:$D=$A248),'2-1 采购订单物料明细表报表导出'!$H:$H,0))</f>
        <v>0</v>
      </c>
      <c r="I248" cm="1">
        <f t="array" ref="I248">SUM(IF((LEFT('2-1 采购订单物料明细表报表导出'!$K:$K,7)=I$1)*('2-1 采购订单物料明细表报表导出'!$D:$D=$A248),'2-1 采购订单物料明细表报表导出'!$H:$H,0))</f>
        <v>0</v>
      </c>
      <c r="J248" cm="1">
        <f t="array" ref="J248">SUM(IF((LEFT('2-1 采购订单物料明细表报表导出'!$K:$K,7)=J$1)*('2-1 采购订单物料明细表报表导出'!$D:$D=$A248),'2-1 采购订单物料明细表报表导出'!$H:$H,0))</f>
        <v>0</v>
      </c>
      <c r="K248" cm="1">
        <f t="array" ref="K248">SUM(IF((LEFT('2-1 采购订单物料明细表报表导出'!$K:$K,7)=K$1)*('2-1 采购订单物料明细表报表导出'!$D:$D=$A248),'2-1 采购订单物料明细表报表导出'!$H:$H,0))</f>
        <v>0</v>
      </c>
      <c r="L248" cm="1">
        <f t="array" ref="L248">SUM(IF((LEFT('2-1 采购订单物料明细表报表导出'!$K:$K,7)=L$1)*('2-1 采购订单物料明细表报表导出'!$D:$D=$A248),'2-1 采购订单物料明细表报表导出'!$H:$H,0))</f>
        <v>0</v>
      </c>
      <c r="M248" cm="1">
        <f t="array" ref="M248">SUM(IF((LEFT('2-1 采购订单物料明细表报表导出'!$K:$K,7)=M$1)*('2-1 采购订单物料明细表报表导出'!$D:$D=$A248),'2-1 采购订单物料明细表报表导出'!$H:$H,0))</f>
        <v>0</v>
      </c>
      <c r="N248" cm="1">
        <f t="array" ref="N248">SUM(IF((LEFT('2-1 采购订单物料明细表报表导出'!$K:$K,7)=N$1)*('2-1 采购订单物料明细表报表导出'!$D:$D=$A248),'2-1 采购订单物料明细表报表导出'!$H:$H,0))</f>
        <v>0</v>
      </c>
      <c r="O248" cm="1">
        <f t="array" ref="O248">SUM(IF((LEFT('2-1 采购订单物料明细表报表导出'!$K:$K,7)=O$1)*('2-1 采购订单物料明细表报表导出'!$D:$D=$A248),'2-1 采购订单物料明细表报表导出'!$H:$H,0))</f>
        <v>0</v>
      </c>
    </row>
    <row r="249" ht="16.5" spans="1:15">
      <c r="A249" s="34" t="s">
        <v>3670</v>
      </c>
      <c r="B249" s="32" t="s">
        <v>2120</v>
      </c>
      <c r="C249" s="33" t="s">
        <v>2121</v>
      </c>
      <c r="D249" cm="1">
        <f t="array" ref="D249">SUM(IF((LEFT('2-1 采购订单物料明细表报表导出'!$K:$K,7)=D$1)*('2-1 采购订单物料明细表报表导出'!$D:$D=$A249),'2-1 采购订单物料明细表报表导出'!$H:$H,0))</f>
        <v>0</v>
      </c>
      <c r="E249" cm="1">
        <f t="array" ref="E249">SUM(IF((LEFT('2-1 采购订单物料明细表报表导出'!$K:$K,7)=E$1)*('2-1 采购订单物料明细表报表导出'!$D:$D=$A249),'2-1 采购订单物料明细表报表导出'!$H:$H,0))</f>
        <v>0</v>
      </c>
      <c r="F249" cm="1">
        <f t="array" ref="F249">SUM(IF((LEFT('2-1 采购订单物料明细表报表导出'!$K:$K,7)=F$1)*('2-1 采购订单物料明细表报表导出'!$D:$D=$A249),'2-1 采购订单物料明细表报表导出'!$H:$H,0))</f>
        <v>0</v>
      </c>
      <c r="G249" cm="1">
        <f t="array" ref="G249">SUM(IF((LEFT('2-1 采购订单物料明细表报表导出'!$K:$K,7)=G$1)*('2-1 采购订单物料明细表报表导出'!$D:$D=$A249),'2-1 采购订单物料明细表报表导出'!$H:$H,0))</f>
        <v>0</v>
      </c>
      <c r="H249" cm="1">
        <f t="array" ref="H249">SUM(IF((LEFT('2-1 采购订单物料明细表报表导出'!$K:$K,7)=H$1)*('2-1 采购订单物料明细表报表导出'!$D:$D=$A249),'2-1 采购订单物料明细表报表导出'!$H:$H,0))</f>
        <v>0</v>
      </c>
      <c r="I249" cm="1">
        <f t="array" ref="I249">SUM(IF((LEFT('2-1 采购订单物料明细表报表导出'!$K:$K,7)=I$1)*('2-1 采购订单物料明细表报表导出'!$D:$D=$A249),'2-1 采购订单物料明细表报表导出'!$H:$H,0))</f>
        <v>0</v>
      </c>
      <c r="J249" cm="1">
        <f t="array" ref="J249">SUM(IF((LEFT('2-1 采购订单物料明细表报表导出'!$K:$K,7)=J$1)*('2-1 采购订单物料明细表报表导出'!$D:$D=$A249),'2-1 采购订单物料明细表报表导出'!$H:$H,0))</f>
        <v>0</v>
      </c>
      <c r="K249" cm="1">
        <f t="array" ref="K249">SUM(IF((LEFT('2-1 采购订单物料明细表报表导出'!$K:$K,7)=K$1)*('2-1 采购订单物料明细表报表导出'!$D:$D=$A249),'2-1 采购订单物料明细表报表导出'!$H:$H,0))</f>
        <v>0</v>
      </c>
      <c r="L249" cm="1">
        <f t="array" ref="L249">SUM(IF((LEFT('2-1 采购订单物料明细表报表导出'!$K:$K,7)=L$1)*('2-1 采购订单物料明细表报表导出'!$D:$D=$A249),'2-1 采购订单物料明细表报表导出'!$H:$H,0))</f>
        <v>0</v>
      </c>
      <c r="M249" cm="1">
        <f t="array" ref="M249">SUM(IF((LEFT('2-1 采购订单物料明细表报表导出'!$K:$K,7)=M$1)*('2-1 采购订单物料明细表报表导出'!$D:$D=$A249),'2-1 采购订单物料明细表报表导出'!$H:$H,0))</f>
        <v>0</v>
      </c>
      <c r="N249" cm="1">
        <f t="array" ref="N249">SUM(IF((LEFT('2-1 采购订单物料明细表报表导出'!$K:$K,7)=N$1)*('2-1 采购订单物料明细表报表导出'!$D:$D=$A249),'2-1 采购订单物料明细表报表导出'!$H:$H,0))</f>
        <v>0</v>
      </c>
      <c r="O249" cm="1">
        <f t="array" ref="O249">SUM(IF((LEFT('2-1 采购订单物料明细表报表导出'!$K:$K,7)=O$1)*('2-1 采购订单物料明细表报表导出'!$D:$D=$A249),'2-1 采购订单物料明细表报表导出'!$H:$H,0))</f>
        <v>0</v>
      </c>
    </row>
    <row r="250" ht="16.5" spans="1:15">
      <c r="A250" s="34" t="s">
        <v>3671</v>
      </c>
      <c r="B250" s="32" t="s">
        <v>2120</v>
      </c>
      <c r="C250" s="33" t="s">
        <v>2121</v>
      </c>
      <c r="D250" cm="1">
        <f t="array" ref="D250">SUM(IF((LEFT('2-1 采购订单物料明细表报表导出'!$K:$K,7)=D$1)*('2-1 采购订单物料明细表报表导出'!$D:$D=$A250),'2-1 采购订单物料明细表报表导出'!$H:$H,0))</f>
        <v>0</v>
      </c>
      <c r="E250" cm="1">
        <f t="array" ref="E250">SUM(IF((LEFT('2-1 采购订单物料明细表报表导出'!$K:$K,7)=E$1)*('2-1 采购订单物料明细表报表导出'!$D:$D=$A250),'2-1 采购订单物料明细表报表导出'!$H:$H,0))</f>
        <v>0</v>
      </c>
      <c r="F250" cm="1">
        <f t="array" ref="F250">SUM(IF((LEFT('2-1 采购订单物料明细表报表导出'!$K:$K,7)=F$1)*('2-1 采购订单物料明细表报表导出'!$D:$D=$A250),'2-1 采购订单物料明细表报表导出'!$H:$H,0))</f>
        <v>0</v>
      </c>
      <c r="G250" cm="1">
        <f t="array" ref="G250">SUM(IF((LEFT('2-1 采购订单物料明细表报表导出'!$K:$K,7)=G$1)*('2-1 采购订单物料明细表报表导出'!$D:$D=$A250),'2-1 采购订单物料明细表报表导出'!$H:$H,0))</f>
        <v>0</v>
      </c>
      <c r="H250" cm="1">
        <f t="array" ref="H250">SUM(IF((LEFT('2-1 采购订单物料明细表报表导出'!$K:$K,7)=H$1)*('2-1 采购订单物料明细表报表导出'!$D:$D=$A250),'2-1 采购订单物料明细表报表导出'!$H:$H,0))</f>
        <v>0</v>
      </c>
      <c r="I250" cm="1">
        <f t="array" ref="I250">SUM(IF((LEFT('2-1 采购订单物料明细表报表导出'!$K:$K,7)=I$1)*('2-1 采购订单物料明细表报表导出'!$D:$D=$A250),'2-1 采购订单物料明细表报表导出'!$H:$H,0))</f>
        <v>0</v>
      </c>
      <c r="J250" cm="1">
        <f t="array" ref="J250">SUM(IF((LEFT('2-1 采购订单物料明细表报表导出'!$K:$K,7)=J$1)*('2-1 采购订单物料明细表报表导出'!$D:$D=$A250),'2-1 采购订单物料明细表报表导出'!$H:$H,0))</f>
        <v>0</v>
      </c>
      <c r="K250" cm="1">
        <f t="array" ref="K250">SUM(IF((LEFT('2-1 采购订单物料明细表报表导出'!$K:$K,7)=K$1)*('2-1 采购订单物料明细表报表导出'!$D:$D=$A250),'2-1 采购订单物料明细表报表导出'!$H:$H,0))</f>
        <v>0</v>
      </c>
      <c r="L250" cm="1">
        <f t="array" ref="L250">SUM(IF((LEFT('2-1 采购订单物料明细表报表导出'!$K:$K,7)=L$1)*('2-1 采购订单物料明细表报表导出'!$D:$D=$A250),'2-1 采购订单物料明细表报表导出'!$H:$H,0))</f>
        <v>0</v>
      </c>
      <c r="M250" cm="1">
        <f t="array" ref="M250">SUM(IF((LEFT('2-1 采购订单物料明细表报表导出'!$K:$K,7)=M$1)*('2-1 采购订单物料明细表报表导出'!$D:$D=$A250),'2-1 采购订单物料明细表报表导出'!$H:$H,0))</f>
        <v>0</v>
      </c>
      <c r="N250" cm="1">
        <f t="array" ref="N250">SUM(IF((LEFT('2-1 采购订单物料明细表报表导出'!$K:$K,7)=N$1)*('2-1 采购订单物料明细表报表导出'!$D:$D=$A250),'2-1 采购订单物料明细表报表导出'!$H:$H,0))</f>
        <v>0</v>
      </c>
      <c r="O250" cm="1">
        <f t="array" ref="O250">SUM(IF((LEFT('2-1 采购订单物料明细表报表导出'!$K:$K,7)=O$1)*('2-1 采购订单物料明细表报表导出'!$D:$D=$A250),'2-1 采购订单物料明细表报表导出'!$H:$H,0))</f>
        <v>0</v>
      </c>
    </row>
    <row r="251" ht="16.5" spans="1:15">
      <c r="A251" s="34" t="s">
        <v>3672</v>
      </c>
      <c r="B251" s="32" t="s">
        <v>2120</v>
      </c>
      <c r="C251" s="33" t="s">
        <v>2121</v>
      </c>
      <c r="D251" cm="1">
        <f t="array" ref="D251">SUM(IF((LEFT('2-1 采购订单物料明细表报表导出'!$K:$K,7)=D$1)*('2-1 采购订单物料明细表报表导出'!$D:$D=$A251),'2-1 采购订单物料明细表报表导出'!$H:$H,0))</f>
        <v>0</v>
      </c>
      <c r="E251" cm="1">
        <f t="array" ref="E251">SUM(IF((LEFT('2-1 采购订单物料明细表报表导出'!$K:$K,7)=E$1)*('2-1 采购订单物料明细表报表导出'!$D:$D=$A251),'2-1 采购订单物料明细表报表导出'!$H:$H,0))</f>
        <v>0</v>
      </c>
      <c r="F251" cm="1">
        <f t="array" ref="F251">SUM(IF((LEFT('2-1 采购订单物料明细表报表导出'!$K:$K,7)=F$1)*('2-1 采购订单物料明细表报表导出'!$D:$D=$A251),'2-1 采购订单物料明细表报表导出'!$H:$H,0))</f>
        <v>0</v>
      </c>
      <c r="G251" cm="1">
        <f t="array" ref="G251">SUM(IF((LEFT('2-1 采购订单物料明细表报表导出'!$K:$K,7)=G$1)*('2-1 采购订单物料明细表报表导出'!$D:$D=$A251),'2-1 采购订单物料明细表报表导出'!$H:$H,0))</f>
        <v>0</v>
      </c>
      <c r="H251" cm="1">
        <f t="array" ref="H251">SUM(IF((LEFT('2-1 采购订单物料明细表报表导出'!$K:$K,7)=H$1)*('2-1 采购订单物料明细表报表导出'!$D:$D=$A251),'2-1 采购订单物料明细表报表导出'!$H:$H,0))</f>
        <v>0</v>
      </c>
      <c r="I251" cm="1">
        <f t="array" ref="I251">SUM(IF((LEFT('2-1 采购订单物料明细表报表导出'!$K:$K,7)=I$1)*('2-1 采购订单物料明细表报表导出'!$D:$D=$A251),'2-1 采购订单物料明细表报表导出'!$H:$H,0))</f>
        <v>0</v>
      </c>
      <c r="J251" cm="1">
        <f t="array" ref="J251">SUM(IF((LEFT('2-1 采购订单物料明细表报表导出'!$K:$K,7)=J$1)*('2-1 采购订单物料明细表报表导出'!$D:$D=$A251),'2-1 采购订单物料明细表报表导出'!$H:$H,0))</f>
        <v>0</v>
      </c>
      <c r="K251" cm="1">
        <f t="array" ref="K251">SUM(IF((LEFT('2-1 采购订单物料明细表报表导出'!$K:$K,7)=K$1)*('2-1 采购订单物料明细表报表导出'!$D:$D=$A251),'2-1 采购订单物料明细表报表导出'!$H:$H,0))</f>
        <v>0</v>
      </c>
      <c r="L251" cm="1">
        <f t="array" ref="L251">SUM(IF((LEFT('2-1 采购订单物料明细表报表导出'!$K:$K,7)=L$1)*('2-1 采购订单物料明细表报表导出'!$D:$D=$A251),'2-1 采购订单物料明细表报表导出'!$H:$H,0))</f>
        <v>0</v>
      </c>
      <c r="M251" cm="1">
        <f t="array" ref="M251">SUM(IF((LEFT('2-1 采购订单物料明细表报表导出'!$K:$K,7)=M$1)*('2-1 采购订单物料明细表报表导出'!$D:$D=$A251),'2-1 采购订单物料明细表报表导出'!$H:$H,0))</f>
        <v>0</v>
      </c>
      <c r="N251" cm="1">
        <f t="array" ref="N251">SUM(IF((LEFT('2-1 采购订单物料明细表报表导出'!$K:$K,7)=N$1)*('2-1 采购订单物料明细表报表导出'!$D:$D=$A251),'2-1 采购订单物料明细表报表导出'!$H:$H,0))</f>
        <v>0</v>
      </c>
      <c r="O251" cm="1">
        <f t="array" ref="O251">SUM(IF((LEFT('2-1 采购订单物料明细表报表导出'!$K:$K,7)=O$1)*('2-1 采购订单物料明细表报表导出'!$D:$D=$A251),'2-1 采购订单物料明细表报表导出'!$H:$H,0))</f>
        <v>0</v>
      </c>
    </row>
    <row r="252" ht="16.5" spans="1:15">
      <c r="A252" s="17" t="s">
        <v>3673</v>
      </c>
      <c r="B252" s="32" t="s">
        <v>2120</v>
      </c>
      <c r="C252" s="33" t="s">
        <v>2121</v>
      </c>
      <c r="D252" cm="1">
        <f t="array" ref="D252">SUM(IF((LEFT('2-1 采购订单物料明细表报表导出'!$K:$K,7)=D$1)*('2-1 采购订单物料明细表报表导出'!$D:$D=$A252),'2-1 采购订单物料明细表报表导出'!$H:$H,0))</f>
        <v>0</v>
      </c>
      <c r="E252" cm="1">
        <f t="array" ref="E252">SUM(IF((LEFT('2-1 采购订单物料明细表报表导出'!$K:$K,7)=E$1)*('2-1 采购订单物料明细表报表导出'!$D:$D=$A252),'2-1 采购订单物料明细表报表导出'!$H:$H,0))</f>
        <v>0</v>
      </c>
      <c r="F252" cm="1">
        <f t="array" ref="F252">SUM(IF((LEFT('2-1 采购订单物料明细表报表导出'!$K:$K,7)=F$1)*('2-1 采购订单物料明细表报表导出'!$D:$D=$A252),'2-1 采购订单物料明细表报表导出'!$H:$H,0))</f>
        <v>0</v>
      </c>
      <c r="G252" cm="1">
        <f t="array" ref="G252">SUM(IF((LEFT('2-1 采购订单物料明细表报表导出'!$K:$K,7)=G$1)*('2-1 采购订单物料明细表报表导出'!$D:$D=$A252),'2-1 采购订单物料明细表报表导出'!$H:$H,0))</f>
        <v>0</v>
      </c>
      <c r="H252" cm="1">
        <f t="array" ref="H252">SUM(IF((LEFT('2-1 采购订单物料明细表报表导出'!$K:$K,7)=H$1)*('2-1 采购订单物料明细表报表导出'!$D:$D=$A252),'2-1 采购订单物料明细表报表导出'!$H:$H,0))</f>
        <v>0</v>
      </c>
      <c r="I252" cm="1">
        <f t="array" ref="I252">SUM(IF((LEFT('2-1 采购订单物料明细表报表导出'!$K:$K,7)=I$1)*('2-1 采购订单物料明细表报表导出'!$D:$D=$A252),'2-1 采购订单物料明细表报表导出'!$H:$H,0))</f>
        <v>0</v>
      </c>
      <c r="J252" cm="1">
        <f t="array" ref="J252">SUM(IF((LEFT('2-1 采购订单物料明细表报表导出'!$K:$K,7)=J$1)*('2-1 采购订单物料明细表报表导出'!$D:$D=$A252),'2-1 采购订单物料明细表报表导出'!$H:$H,0))</f>
        <v>0</v>
      </c>
      <c r="K252" cm="1">
        <f t="array" ref="K252">SUM(IF((LEFT('2-1 采购订单物料明细表报表导出'!$K:$K,7)=K$1)*('2-1 采购订单物料明细表报表导出'!$D:$D=$A252),'2-1 采购订单物料明细表报表导出'!$H:$H,0))</f>
        <v>0</v>
      </c>
      <c r="L252" cm="1">
        <f t="array" ref="L252">SUM(IF((LEFT('2-1 采购订单物料明细表报表导出'!$K:$K,7)=L$1)*('2-1 采购订单物料明细表报表导出'!$D:$D=$A252),'2-1 采购订单物料明细表报表导出'!$H:$H,0))</f>
        <v>0</v>
      </c>
      <c r="M252" cm="1">
        <f t="array" ref="M252">SUM(IF((LEFT('2-1 采购订单物料明细表报表导出'!$K:$K,7)=M$1)*('2-1 采购订单物料明细表报表导出'!$D:$D=$A252),'2-1 采购订单物料明细表报表导出'!$H:$H,0))</f>
        <v>0</v>
      </c>
      <c r="N252" cm="1">
        <f t="array" ref="N252">SUM(IF((LEFT('2-1 采购订单物料明细表报表导出'!$K:$K,7)=N$1)*('2-1 采购订单物料明细表报表导出'!$D:$D=$A252),'2-1 采购订单物料明细表报表导出'!$H:$H,0))</f>
        <v>0</v>
      </c>
      <c r="O252" cm="1">
        <f t="array" ref="O252">SUM(IF((LEFT('2-1 采购订单物料明细表报表导出'!$K:$K,7)=O$1)*('2-1 采购订单物料明细表报表导出'!$D:$D=$A252),'2-1 采购订单物料明细表报表导出'!$H:$H,0))</f>
        <v>0</v>
      </c>
    </row>
    <row r="253" ht="16.5" spans="1:15">
      <c r="A253" s="17" t="s">
        <v>3674</v>
      </c>
      <c r="B253" s="32" t="s">
        <v>2120</v>
      </c>
      <c r="C253" s="33" t="s">
        <v>2121</v>
      </c>
      <c r="D253" cm="1">
        <f t="array" ref="D253">SUM(IF((LEFT('2-1 采购订单物料明细表报表导出'!$K:$K,7)=D$1)*('2-1 采购订单物料明细表报表导出'!$D:$D=$A253),'2-1 采购订单物料明细表报表导出'!$H:$H,0))</f>
        <v>0</v>
      </c>
      <c r="E253" cm="1">
        <f t="array" ref="E253">SUM(IF((LEFT('2-1 采购订单物料明细表报表导出'!$K:$K,7)=E$1)*('2-1 采购订单物料明细表报表导出'!$D:$D=$A253),'2-1 采购订单物料明细表报表导出'!$H:$H,0))</f>
        <v>0</v>
      </c>
      <c r="F253" cm="1">
        <f t="array" ref="F253">SUM(IF((LEFT('2-1 采购订单物料明细表报表导出'!$K:$K,7)=F$1)*('2-1 采购订单物料明细表报表导出'!$D:$D=$A253),'2-1 采购订单物料明细表报表导出'!$H:$H,0))</f>
        <v>0</v>
      </c>
      <c r="G253" cm="1">
        <f t="array" ref="G253">SUM(IF((LEFT('2-1 采购订单物料明细表报表导出'!$K:$K,7)=G$1)*('2-1 采购订单物料明细表报表导出'!$D:$D=$A253),'2-1 采购订单物料明细表报表导出'!$H:$H,0))</f>
        <v>0</v>
      </c>
      <c r="H253" cm="1">
        <f t="array" ref="H253">SUM(IF((LEFT('2-1 采购订单物料明细表报表导出'!$K:$K,7)=H$1)*('2-1 采购订单物料明细表报表导出'!$D:$D=$A253),'2-1 采购订单物料明细表报表导出'!$H:$H,0))</f>
        <v>0</v>
      </c>
      <c r="I253" cm="1">
        <f t="array" ref="I253">SUM(IF((LEFT('2-1 采购订单物料明细表报表导出'!$K:$K,7)=I$1)*('2-1 采购订单物料明细表报表导出'!$D:$D=$A253),'2-1 采购订单物料明细表报表导出'!$H:$H,0))</f>
        <v>0</v>
      </c>
      <c r="J253" cm="1">
        <f t="array" ref="J253">SUM(IF((LEFT('2-1 采购订单物料明细表报表导出'!$K:$K,7)=J$1)*('2-1 采购订单物料明细表报表导出'!$D:$D=$A253),'2-1 采购订单物料明细表报表导出'!$H:$H,0))</f>
        <v>0</v>
      </c>
      <c r="K253" cm="1">
        <f t="array" ref="K253">SUM(IF((LEFT('2-1 采购订单物料明细表报表导出'!$K:$K,7)=K$1)*('2-1 采购订单物料明细表报表导出'!$D:$D=$A253),'2-1 采购订单物料明细表报表导出'!$H:$H,0))</f>
        <v>0</v>
      </c>
      <c r="L253" cm="1">
        <f t="array" ref="L253">SUM(IF((LEFT('2-1 采购订单物料明细表报表导出'!$K:$K,7)=L$1)*('2-1 采购订单物料明细表报表导出'!$D:$D=$A253),'2-1 采购订单物料明细表报表导出'!$H:$H,0))</f>
        <v>0</v>
      </c>
      <c r="M253" cm="1">
        <f t="array" ref="M253">SUM(IF((LEFT('2-1 采购订单物料明细表报表导出'!$K:$K,7)=M$1)*('2-1 采购订单物料明细表报表导出'!$D:$D=$A253),'2-1 采购订单物料明细表报表导出'!$H:$H,0))</f>
        <v>0</v>
      </c>
      <c r="N253" cm="1">
        <f t="array" ref="N253">SUM(IF((LEFT('2-1 采购订单物料明细表报表导出'!$K:$K,7)=N$1)*('2-1 采购订单物料明细表报表导出'!$D:$D=$A253),'2-1 采购订单物料明细表报表导出'!$H:$H,0))</f>
        <v>0</v>
      </c>
      <c r="O253" cm="1">
        <f t="array" ref="O253">SUM(IF((LEFT('2-1 采购订单物料明细表报表导出'!$K:$K,7)=O$1)*('2-1 采购订单物料明细表报表导出'!$D:$D=$A253),'2-1 采购订单物料明细表报表导出'!$H:$H,0))</f>
        <v>0</v>
      </c>
    </row>
    <row r="254" ht="16.5" spans="1:15">
      <c r="A254" s="17" t="s">
        <v>3675</v>
      </c>
      <c r="B254" s="32" t="s">
        <v>2120</v>
      </c>
      <c r="C254" s="33" t="s">
        <v>2121</v>
      </c>
      <c r="D254" cm="1">
        <f t="array" ref="D254">SUM(IF((LEFT('2-1 采购订单物料明细表报表导出'!$K:$K,7)=D$1)*('2-1 采购订单物料明细表报表导出'!$D:$D=$A254),'2-1 采购订单物料明细表报表导出'!$H:$H,0))</f>
        <v>0</v>
      </c>
      <c r="E254" cm="1">
        <f t="array" ref="E254">SUM(IF((LEFT('2-1 采购订单物料明细表报表导出'!$K:$K,7)=E$1)*('2-1 采购订单物料明细表报表导出'!$D:$D=$A254),'2-1 采购订单物料明细表报表导出'!$H:$H,0))</f>
        <v>0</v>
      </c>
      <c r="F254" cm="1">
        <f t="array" ref="F254">SUM(IF((LEFT('2-1 采购订单物料明细表报表导出'!$K:$K,7)=F$1)*('2-1 采购订单物料明细表报表导出'!$D:$D=$A254),'2-1 采购订单物料明细表报表导出'!$H:$H,0))</f>
        <v>0</v>
      </c>
      <c r="G254" cm="1">
        <f t="array" ref="G254">SUM(IF((LEFT('2-1 采购订单物料明细表报表导出'!$K:$K,7)=G$1)*('2-1 采购订单物料明细表报表导出'!$D:$D=$A254),'2-1 采购订单物料明细表报表导出'!$H:$H,0))</f>
        <v>0</v>
      </c>
      <c r="H254" cm="1">
        <f t="array" ref="H254">SUM(IF((LEFT('2-1 采购订单物料明细表报表导出'!$K:$K,7)=H$1)*('2-1 采购订单物料明细表报表导出'!$D:$D=$A254),'2-1 采购订单物料明细表报表导出'!$H:$H,0))</f>
        <v>0</v>
      </c>
      <c r="I254" cm="1">
        <f t="array" ref="I254">SUM(IF((LEFT('2-1 采购订单物料明细表报表导出'!$K:$K,7)=I$1)*('2-1 采购订单物料明细表报表导出'!$D:$D=$A254),'2-1 采购订单物料明细表报表导出'!$H:$H,0))</f>
        <v>0</v>
      </c>
      <c r="J254" cm="1">
        <f t="array" ref="J254">SUM(IF((LEFT('2-1 采购订单物料明细表报表导出'!$K:$K,7)=J$1)*('2-1 采购订单物料明细表报表导出'!$D:$D=$A254),'2-1 采购订单物料明细表报表导出'!$H:$H,0))</f>
        <v>0</v>
      </c>
      <c r="K254" cm="1">
        <f t="array" ref="K254">SUM(IF((LEFT('2-1 采购订单物料明细表报表导出'!$K:$K,7)=K$1)*('2-1 采购订单物料明细表报表导出'!$D:$D=$A254),'2-1 采购订单物料明细表报表导出'!$H:$H,0))</f>
        <v>0</v>
      </c>
      <c r="L254" cm="1">
        <f t="array" ref="L254">SUM(IF((LEFT('2-1 采购订单物料明细表报表导出'!$K:$K,7)=L$1)*('2-1 采购订单物料明细表报表导出'!$D:$D=$A254),'2-1 采购订单物料明细表报表导出'!$H:$H,0))</f>
        <v>0</v>
      </c>
      <c r="M254" cm="1">
        <f t="array" ref="M254">SUM(IF((LEFT('2-1 采购订单物料明细表报表导出'!$K:$K,7)=M$1)*('2-1 采购订单物料明细表报表导出'!$D:$D=$A254),'2-1 采购订单物料明细表报表导出'!$H:$H,0))</f>
        <v>0</v>
      </c>
      <c r="N254" cm="1">
        <f t="array" ref="N254">SUM(IF((LEFT('2-1 采购订单物料明细表报表导出'!$K:$K,7)=N$1)*('2-1 采购订单物料明细表报表导出'!$D:$D=$A254),'2-1 采购订单物料明细表报表导出'!$H:$H,0))</f>
        <v>0</v>
      </c>
      <c r="O254" cm="1">
        <f t="array" ref="O254">SUM(IF((LEFT('2-1 采购订单物料明细表报表导出'!$K:$K,7)=O$1)*('2-1 采购订单物料明细表报表导出'!$D:$D=$A254),'2-1 采购订单物料明细表报表导出'!$H:$H,0))</f>
        <v>0</v>
      </c>
    </row>
    <row r="255" ht="16.5" spans="1:15">
      <c r="A255" s="17" t="s">
        <v>3676</v>
      </c>
      <c r="B255" s="32" t="s">
        <v>2120</v>
      </c>
      <c r="C255" s="33" t="s">
        <v>2121</v>
      </c>
      <c r="D255" cm="1">
        <f t="array" ref="D255">SUM(IF((LEFT('2-1 采购订单物料明细表报表导出'!$K:$K,7)=D$1)*('2-1 采购订单物料明细表报表导出'!$D:$D=$A255),'2-1 采购订单物料明细表报表导出'!$H:$H,0))</f>
        <v>0</v>
      </c>
      <c r="E255" cm="1">
        <f t="array" ref="E255">SUM(IF((LEFT('2-1 采购订单物料明细表报表导出'!$K:$K,7)=E$1)*('2-1 采购订单物料明细表报表导出'!$D:$D=$A255),'2-1 采购订单物料明细表报表导出'!$H:$H,0))</f>
        <v>0</v>
      </c>
      <c r="F255" cm="1">
        <f t="array" ref="F255">SUM(IF((LEFT('2-1 采购订单物料明细表报表导出'!$K:$K,7)=F$1)*('2-1 采购订单物料明细表报表导出'!$D:$D=$A255),'2-1 采购订单物料明细表报表导出'!$H:$H,0))</f>
        <v>0</v>
      </c>
      <c r="G255" cm="1">
        <f t="array" ref="G255">SUM(IF((LEFT('2-1 采购订单物料明细表报表导出'!$K:$K,7)=G$1)*('2-1 采购订单物料明细表报表导出'!$D:$D=$A255),'2-1 采购订单物料明细表报表导出'!$H:$H,0))</f>
        <v>0</v>
      </c>
      <c r="H255" cm="1">
        <f t="array" ref="H255">SUM(IF((LEFT('2-1 采购订单物料明细表报表导出'!$K:$K,7)=H$1)*('2-1 采购订单物料明细表报表导出'!$D:$D=$A255),'2-1 采购订单物料明细表报表导出'!$H:$H,0))</f>
        <v>0</v>
      </c>
      <c r="I255" cm="1">
        <f t="array" ref="I255">SUM(IF((LEFT('2-1 采购订单物料明细表报表导出'!$K:$K,7)=I$1)*('2-1 采购订单物料明细表报表导出'!$D:$D=$A255),'2-1 采购订单物料明细表报表导出'!$H:$H,0))</f>
        <v>0</v>
      </c>
      <c r="J255" cm="1">
        <f t="array" ref="J255">SUM(IF((LEFT('2-1 采购订单物料明细表报表导出'!$K:$K,7)=J$1)*('2-1 采购订单物料明细表报表导出'!$D:$D=$A255),'2-1 采购订单物料明细表报表导出'!$H:$H,0))</f>
        <v>0</v>
      </c>
      <c r="K255" cm="1">
        <f t="array" ref="K255">SUM(IF((LEFT('2-1 采购订单物料明细表报表导出'!$K:$K,7)=K$1)*('2-1 采购订单物料明细表报表导出'!$D:$D=$A255),'2-1 采购订单物料明细表报表导出'!$H:$H,0))</f>
        <v>0</v>
      </c>
      <c r="L255" cm="1">
        <f t="array" ref="L255">SUM(IF((LEFT('2-1 采购订单物料明细表报表导出'!$K:$K,7)=L$1)*('2-1 采购订单物料明细表报表导出'!$D:$D=$A255),'2-1 采购订单物料明细表报表导出'!$H:$H,0))</f>
        <v>0</v>
      </c>
      <c r="M255" cm="1">
        <f t="array" ref="M255">SUM(IF((LEFT('2-1 采购订单物料明细表报表导出'!$K:$K,7)=M$1)*('2-1 采购订单物料明细表报表导出'!$D:$D=$A255),'2-1 采购订单物料明细表报表导出'!$H:$H,0))</f>
        <v>0</v>
      </c>
      <c r="N255" cm="1">
        <f t="array" ref="N255">SUM(IF((LEFT('2-1 采购订单物料明细表报表导出'!$K:$K,7)=N$1)*('2-1 采购订单物料明细表报表导出'!$D:$D=$A255),'2-1 采购订单物料明细表报表导出'!$H:$H,0))</f>
        <v>0</v>
      </c>
      <c r="O255" cm="1">
        <f t="array" ref="O255">SUM(IF((LEFT('2-1 采购订单物料明细表报表导出'!$K:$K,7)=O$1)*('2-1 采购订单物料明细表报表导出'!$D:$D=$A255),'2-1 采购订单物料明细表报表导出'!$H:$H,0))</f>
        <v>0</v>
      </c>
    </row>
    <row r="256" ht="16.5" spans="1:15">
      <c r="A256" s="17" t="s">
        <v>3677</v>
      </c>
      <c r="B256" s="32" t="s">
        <v>2120</v>
      </c>
      <c r="C256" s="33" t="s">
        <v>2121</v>
      </c>
      <c r="D256" cm="1">
        <f t="array" ref="D256">SUM(IF((LEFT('2-1 采购订单物料明细表报表导出'!$K:$K,7)=D$1)*('2-1 采购订单物料明细表报表导出'!$D:$D=$A256),'2-1 采购订单物料明细表报表导出'!$H:$H,0))</f>
        <v>0</v>
      </c>
      <c r="E256" cm="1">
        <f t="array" ref="E256">SUM(IF((LEFT('2-1 采购订单物料明细表报表导出'!$K:$K,7)=E$1)*('2-1 采购订单物料明细表报表导出'!$D:$D=$A256),'2-1 采购订单物料明细表报表导出'!$H:$H,0))</f>
        <v>0</v>
      </c>
      <c r="F256" cm="1">
        <f t="array" ref="F256">SUM(IF((LEFT('2-1 采购订单物料明细表报表导出'!$K:$K,7)=F$1)*('2-1 采购订单物料明细表报表导出'!$D:$D=$A256),'2-1 采购订单物料明细表报表导出'!$H:$H,0))</f>
        <v>0</v>
      </c>
      <c r="G256" cm="1">
        <f t="array" ref="G256">SUM(IF((LEFT('2-1 采购订单物料明细表报表导出'!$K:$K,7)=G$1)*('2-1 采购订单物料明细表报表导出'!$D:$D=$A256),'2-1 采购订单物料明细表报表导出'!$H:$H,0))</f>
        <v>0</v>
      </c>
      <c r="H256" cm="1">
        <f t="array" ref="H256">SUM(IF((LEFT('2-1 采购订单物料明细表报表导出'!$K:$K,7)=H$1)*('2-1 采购订单物料明细表报表导出'!$D:$D=$A256),'2-1 采购订单物料明细表报表导出'!$H:$H,0))</f>
        <v>0</v>
      </c>
      <c r="I256" cm="1">
        <f t="array" ref="I256">SUM(IF((LEFT('2-1 采购订单物料明细表报表导出'!$K:$K,7)=I$1)*('2-1 采购订单物料明细表报表导出'!$D:$D=$A256),'2-1 采购订单物料明细表报表导出'!$H:$H,0))</f>
        <v>0</v>
      </c>
      <c r="J256" cm="1">
        <f t="array" ref="J256">SUM(IF((LEFT('2-1 采购订单物料明细表报表导出'!$K:$K,7)=J$1)*('2-1 采购订单物料明细表报表导出'!$D:$D=$A256),'2-1 采购订单物料明细表报表导出'!$H:$H,0))</f>
        <v>0</v>
      </c>
      <c r="K256" cm="1">
        <f t="array" ref="K256">SUM(IF((LEFT('2-1 采购订单物料明细表报表导出'!$K:$K,7)=K$1)*('2-1 采购订单物料明细表报表导出'!$D:$D=$A256),'2-1 采购订单物料明细表报表导出'!$H:$H,0))</f>
        <v>0</v>
      </c>
      <c r="L256" cm="1">
        <f t="array" ref="L256">SUM(IF((LEFT('2-1 采购订单物料明细表报表导出'!$K:$K,7)=L$1)*('2-1 采购订单物料明细表报表导出'!$D:$D=$A256),'2-1 采购订单物料明细表报表导出'!$H:$H,0))</f>
        <v>0</v>
      </c>
      <c r="M256" cm="1">
        <f t="array" ref="M256">SUM(IF((LEFT('2-1 采购订单物料明细表报表导出'!$K:$K,7)=M$1)*('2-1 采购订单物料明细表报表导出'!$D:$D=$A256),'2-1 采购订单物料明细表报表导出'!$H:$H,0))</f>
        <v>0</v>
      </c>
      <c r="N256" cm="1">
        <f t="array" ref="N256">SUM(IF((LEFT('2-1 采购订单物料明细表报表导出'!$K:$K,7)=N$1)*('2-1 采购订单物料明细表报表导出'!$D:$D=$A256),'2-1 采购订单物料明细表报表导出'!$H:$H,0))</f>
        <v>0</v>
      </c>
      <c r="O256" cm="1">
        <f t="array" ref="O256">SUM(IF((LEFT('2-1 采购订单物料明细表报表导出'!$K:$K,7)=O$1)*('2-1 采购订单物料明细表报表导出'!$D:$D=$A256),'2-1 采购订单物料明细表报表导出'!$H:$H,0))</f>
        <v>0</v>
      </c>
    </row>
    <row r="257" ht="16.5" spans="1:15">
      <c r="A257" s="17" t="s">
        <v>3678</v>
      </c>
      <c r="B257" s="32" t="s">
        <v>2120</v>
      </c>
      <c r="C257" s="33" t="s">
        <v>2121</v>
      </c>
      <c r="D257" cm="1">
        <f t="array" ref="D257">SUM(IF((LEFT('2-1 采购订单物料明细表报表导出'!$K:$K,7)=D$1)*('2-1 采购订单物料明细表报表导出'!$D:$D=$A257),'2-1 采购订单物料明细表报表导出'!$H:$H,0))</f>
        <v>0</v>
      </c>
      <c r="E257" cm="1">
        <f t="array" ref="E257">SUM(IF((LEFT('2-1 采购订单物料明细表报表导出'!$K:$K,7)=E$1)*('2-1 采购订单物料明细表报表导出'!$D:$D=$A257),'2-1 采购订单物料明细表报表导出'!$H:$H,0))</f>
        <v>0</v>
      </c>
      <c r="F257" cm="1">
        <f t="array" ref="F257">SUM(IF((LEFT('2-1 采购订单物料明细表报表导出'!$K:$K,7)=F$1)*('2-1 采购订单物料明细表报表导出'!$D:$D=$A257),'2-1 采购订单物料明细表报表导出'!$H:$H,0))</f>
        <v>0</v>
      </c>
      <c r="G257" cm="1">
        <f t="array" ref="G257">SUM(IF((LEFT('2-1 采购订单物料明细表报表导出'!$K:$K,7)=G$1)*('2-1 采购订单物料明细表报表导出'!$D:$D=$A257),'2-1 采购订单物料明细表报表导出'!$H:$H,0))</f>
        <v>0</v>
      </c>
      <c r="H257" cm="1">
        <f t="array" ref="H257">SUM(IF((LEFT('2-1 采购订单物料明细表报表导出'!$K:$K,7)=H$1)*('2-1 采购订单物料明细表报表导出'!$D:$D=$A257),'2-1 采购订单物料明细表报表导出'!$H:$H,0))</f>
        <v>0</v>
      </c>
      <c r="I257" cm="1">
        <f t="array" ref="I257">SUM(IF((LEFT('2-1 采购订单物料明细表报表导出'!$K:$K,7)=I$1)*('2-1 采购订单物料明细表报表导出'!$D:$D=$A257),'2-1 采购订单物料明细表报表导出'!$H:$H,0))</f>
        <v>0</v>
      </c>
      <c r="J257" cm="1">
        <f t="array" ref="J257">SUM(IF((LEFT('2-1 采购订单物料明细表报表导出'!$K:$K,7)=J$1)*('2-1 采购订单物料明细表报表导出'!$D:$D=$A257),'2-1 采购订单物料明细表报表导出'!$H:$H,0))</f>
        <v>0</v>
      </c>
      <c r="K257" cm="1">
        <f t="array" ref="K257">SUM(IF((LEFT('2-1 采购订单物料明细表报表导出'!$K:$K,7)=K$1)*('2-1 采购订单物料明细表报表导出'!$D:$D=$A257),'2-1 采购订单物料明细表报表导出'!$H:$H,0))</f>
        <v>0</v>
      </c>
      <c r="L257" cm="1">
        <f t="array" ref="L257">SUM(IF((LEFT('2-1 采购订单物料明细表报表导出'!$K:$K,7)=L$1)*('2-1 采购订单物料明细表报表导出'!$D:$D=$A257),'2-1 采购订单物料明细表报表导出'!$H:$H,0))</f>
        <v>0</v>
      </c>
      <c r="M257" cm="1">
        <f t="array" ref="M257">SUM(IF((LEFT('2-1 采购订单物料明细表报表导出'!$K:$K,7)=M$1)*('2-1 采购订单物料明细表报表导出'!$D:$D=$A257),'2-1 采购订单物料明细表报表导出'!$H:$H,0))</f>
        <v>0</v>
      </c>
      <c r="N257" cm="1">
        <f t="array" ref="N257">SUM(IF((LEFT('2-1 采购订单物料明细表报表导出'!$K:$K,7)=N$1)*('2-1 采购订单物料明细表报表导出'!$D:$D=$A257),'2-1 采购订单物料明细表报表导出'!$H:$H,0))</f>
        <v>0</v>
      </c>
      <c r="O257" cm="1">
        <f t="array" ref="O257">SUM(IF((LEFT('2-1 采购订单物料明细表报表导出'!$K:$K,7)=O$1)*('2-1 采购订单物料明细表报表导出'!$D:$D=$A257),'2-1 采购订单物料明细表报表导出'!$H:$H,0))</f>
        <v>0</v>
      </c>
    </row>
    <row r="258" ht="16.5" spans="1:15">
      <c r="A258" s="17" t="s">
        <v>3679</v>
      </c>
      <c r="B258" s="32" t="s">
        <v>2120</v>
      </c>
      <c r="C258" s="33" t="s">
        <v>2121</v>
      </c>
      <c r="D258" cm="1">
        <f t="array" ref="D258">SUM(IF((LEFT('2-1 采购订单物料明细表报表导出'!$K:$K,7)=D$1)*('2-1 采购订单物料明细表报表导出'!$D:$D=$A258),'2-1 采购订单物料明细表报表导出'!$H:$H,0))</f>
        <v>0</v>
      </c>
      <c r="E258" cm="1">
        <f t="array" ref="E258">SUM(IF((LEFT('2-1 采购订单物料明细表报表导出'!$K:$K,7)=E$1)*('2-1 采购订单物料明细表报表导出'!$D:$D=$A258),'2-1 采购订单物料明细表报表导出'!$H:$H,0))</f>
        <v>0</v>
      </c>
      <c r="F258" cm="1">
        <f t="array" ref="F258">SUM(IF((LEFT('2-1 采购订单物料明细表报表导出'!$K:$K,7)=F$1)*('2-1 采购订单物料明细表报表导出'!$D:$D=$A258),'2-1 采购订单物料明细表报表导出'!$H:$H,0))</f>
        <v>0</v>
      </c>
      <c r="G258" cm="1">
        <f t="array" ref="G258">SUM(IF((LEFT('2-1 采购订单物料明细表报表导出'!$K:$K,7)=G$1)*('2-1 采购订单物料明细表报表导出'!$D:$D=$A258),'2-1 采购订单物料明细表报表导出'!$H:$H,0))</f>
        <v>0</v>
      </c>
      <c r="H258" cm="1">
        <f t="array" ref="H258">SUM(IF((LEFT('2-1 采购订单物料明细表报表导出'!$K:$K,7)=H$1)*('2-1 采购订单物料明细表报表导出'!$D:$D=$A258),'2-1 采购订单物料明细表报表导出'!$H:$H,0))</f>
        <v>0</v>
      </c>
      <c r="I258" cm="1">
        <f t="array" ref="I258">SUM(IF((LEFT('2-1 采购订单物料明细表报表导出'!$K:$K,7)=I$1)*('2-1 采购订单物料明细表报表导出'!$D:$D=$A258),'2-1 采购订单物料明细表报表导出'!$H:$H,0))</f>
        <v>0</v>
      </c>
      <c r="J258" cm="1">
        <f t="array" ref="J258">SUM(IF((LEFT('2-1 采购订单物料明细表报表导出'!$K:$K,7)=J$1)*('2-1 采购订单物料明细表报表导出'!$D:$D=$A258),'2-1 采购订单物料明细表报表导出'!$H:$H,0))</f>
        <v>0</v>
      </c>
      <c r="K258" cm="1">
        <f t="array" ref="K258">SUM(IF((LEFT('2-1 采购订单物料明细表报表导出'!$K:$K,7)=K$1)*('2-1 采购订单物料明细表报表导出'!$D:$D=$A258),'2-1 采购订单物料明细表报表导出'!$H:$H,0))</f>
        <v>0</v>
      </c>
      <c r="L258" cm="1">
        <f t="array" ref="L258">SUM(IF((LEFT('2-1 采购订单物料明细表报表导出'!$K:$K,7)=L$1)*('2-1 采购订单物料明细表报表导出'!$D:$D=$A258),'2-1 采购订单物料明细表报表导出'!$H:$H,0))</f>
        <v>0</v>
      </c>
      <c r="M258" cm="1">
        <f t="array" ref="M258">SUM(IF((LEFT('2-1 采购订单物料明细表报表导出'!$K:$K,7)=M$1)*('2-1 采购订单物料明细表报表导出'!$D:$D=$A258),'2-1 采购订单物料明细表报表导出'!$H:$H,0))</f>
        <v>0</v>
      </c>
      <c r="N258" cm="1">
        <f t="array" ref="N258">SUM(IF((LEFT('2-1 采购订单物料明细表报表导出'!$K:$K,7)=N$1)*('2-1 采购订单物料明细表报表导出'!$D:$D=$A258),'2-1 采购订单物料明细表报表导出'!$H:$H,0))</f>
        <v>0</v>
      </c>
      <c r="O258" cm="1">
        <f t="array" ref="O258">SUM(IF((LEFT('2-1 采购订单物料明细表报表导出'!$K:$K,7)=O$1)*('2-1 采购订单物料明细表报表导出'!$D:$D=$A258),'2-1 采购订单物料明细表报表导出'!$H:$H,0))</f>
        <v>0</v>
      </c>
    </row>
    <row r="259" ht="16.5" spans="1:15">
      <c r="A259" s="17" t="s">
        <v>3680</v>
      </c>
      <c r="B259" s="32" t="s">
        <v>2120</v>
      </c>
      <c r="C259" s="33" t="s">
        <v>2121</v>
      </c>
      <c r="D259" cm="1">
        <f t="array" ref="D259">SUM(IF((LEFT('2-1 采购订单物料明细表报表导出'!$K:$K,7)=D$1)*('2-1 采购订单物料明细表报表导出'!$D:$D=$A259),'2-1 采购订单物料明细表报表导出'!$H:$H,0))</f>
        <v>0</v>
      </c>
      <c r="E259" cm="1">
        <f t="array" ref="E259">SUM(IF((LEFT('2-1 采购订单物料明细表报表导出'!$K:$K,7)=E$1)*('2-1 采购订单物料明细表报表导出'!$D:$D=$A259),'2-1 采购订单物料明细表报表导出'!$H:$H,0))</f>
        <v>0</v>
      </c>
      <c r="F259" cm="1">
        <f t="array" ref="F259">SUM(IF((LEFT('2-1 采购订单物料明细表报表导出'!$K:$K,7)=F$1)*('2-1 采购订单物料明细表报表导出'!$D:$D=$A259),'2-1 采购订单物料明细表报表导出'!$H:$H,0))</f>
        <v>0</v>
      </c>
      <c r="G259" cm="1">
        <f t="array" ref="G259">SUM(IF((LEFT('2-1 采购订单物料明细表报表导出'!$K:$K,7)=G$1)*('2-1 采购订单物料明细表报表导出'!$D:$D=$A259),'2-1 采购订单物料明细表报表导出'!$H:$H,0))</f>
        <v>0</v>
      </c>
      <c r="H259" cm="1">
        <f t="array" ref="H259">SUM(IF((LEFT('2-1 采购订单物料明细表报表导出'!$K:$K,7)=H$1)*('2-1 采购订单物料明细表报表导出'!$D:$D=$A259),'2-1 采购订单物料明细表报表导出'!$H:$H,0))</f>
        <v>0</v>
      </c>
      <c r="I259" cm="1">
        <f t="array" ref="I259">SUM(IF((LEFT('2-1 采购订单物料明细表报表导出'!$K:$K,7)=I$1)*('2-1 采购订单物料明细表报表导出'!$D:$D=$A259),'2-1 采购订单物料明细表报表导出'!$H:$H,0))</f>
        <v>0</v>
      </c>
      <c r="J259" cm="1">
        <f t="array" ref="J259">SUM(IF((LEFT('2-1 采购订单物料明细表报表导出'!$K:$K,7)=J$1)*('2-1 采购订单物料明细表报表导出'!$D:$D=$A259),'2-1 采购订单物料明细表报表导出'!$H:$H,0))</f>
        <v>0</v>
      </c>
      <c r="K259" cm="1">
        <f t="array" ref="K259">SUM(IF((LEFT('2-1 采购订单物料明细表报表导出'!$K:$K,7)=K$1)*('2-1 采购订单物料明细表报表导出'!$D:$D=$A259),'2-1 采购订单物料明细表报表导出'!$H:$H,0))</f>
        <v>0</v>
      </c>
      <c r="L259" cm="1">
        <f t="array" ref="L259">SUM(IF((LEFT('2-1 采购订单物料明细表报表导出'!$K:$K,7)=L$1)*('2-1 采购订单物料明细表报表导出'!$D:$D=$A259),'2-1 采购订单物料明细表报表导出'!$H:$H,0))</f>
        <v>0</v>
      </c>
      <c r="M259" cm="1">
        <f t="array" ref="M259">SUM(IF((LEFT('2-1 采购订单物料明细表报表导出'!$K:$K,7)=M$1)*('2-1 采购订单物料明细表报表导出'!$D:$D=$A259),'2-1 采购订单物料明细表报表导出'!$H:$H,0))</f>
        <v>0</v>
      </c>
      <c r="N259" cm="1">
        <f t="array" ref="N259">SUM(IF((LEFT('2-1 采购订单物料明细表报表导出'!$K:$K,7)=N$1)*('2-1 采购订单物料明细表报表导出'!$D:$D=$A259),'2-1 采购订单物料明细表报表导出'!$H:$H,0))</f>
        <v>0</v>
      </c>
      <c r="O259" cm="1">
        <f t="array" ref="O259">SUM(IF((LEFT('2-1 采购订单物料明细表报表导出'!$K:$K,7)=O$1)*('2-1 采购订单物料明细表报表导出'!$D:$D=$A259),'2-1 采购订单物料明细表报表导出'!$H:$H,0))</f>
        <v>0</v>
      </c>
    </row>
    <row r="260" ht="16.5" spans="1:15">
      <c r="A260" s="17" t="s">
        <v>3681</v>
      </c>
      <c r="B260" s="32" t="s">
        <v>2120</v>
      </c>
      <c r="C260" s="33" t="s">
        <v>2121</v>
      </c>
      <c r="D260" cm="1">
        <f t="array" ref="D260">SUM(IF((LEFT('2-1 采购订单物料明细表报表导出'!$K:$K,7)=D$1)*('2-1 采购订单物料明细表报表导出'!$D:$D=$A260),'2-1 采购订单物料明细表报表导出'!$H:$H,0))</f>
        <v>0</v>
      </c>
      <c r="E260" cm="1">
        <f t="array" ref="E260">SUM(IF((LEFT('2-1 采购订单物料明细表报表导出'!$K:$K,7)=E$1)*('2-1 采购订单物料明细表报表导出'!$D:$D=$A260),'2-1 采购订单物料明细表报表导出'!$H:$H,0))</f>
        <v>0</v>
      </c>
      <c r="F260" cm="1">
        <f t="array" ref="F260">SUM(IF((LEFT('2-1 采购订单物料明细表报表导出'!$K:$K,7)=F$1)*('2-1 采购订单物料明细表报表导出'!$D:$D=$A260),'2-1 采购订单物料明细表报表导出'!$H:$H,0))</f>
        <v>0</v>
      </c>
      <c r="G260" cm="1">
        <f t="array" ref="G260">SUM(IF((LEFT('2-1 采购订单物料明细表报表导出'!$K:$K,7)=G$1)*('2-1 采购订单物料明细表报表导出'!$D:$D=$A260),'2-1 采购订单物料明细表报表导出'!$H:$H,0))</f>
        <v>0</v>
      </c>
      <c r="H260" cm="1">
        <f t="array" ref="H260">SUM(IF((LEFT('2-1 采购订单物料明细表报表导出'!$K:$K,7)=H$1)*('2-1 采购订单物料明细表报表导出'!$D:$D=$A260),'2-1 采购订单物料明细表报表导出'!$H:$H,0))</f>
        <v>0</v>
      </c>
      <c r="I260" cm="1">
        <f t="array" ref="I260">SUM(IF((LEFT('2-1 采购订单物料明细表报表导出'!$K:$K,7)=I$1)*('2-1 采购订单物料明细表报表导出'!$D:$D=$A260),'2-1 采购订单物料明细表报表导出'!$H:$H,0))</f>
        <v>0</v>
      </c>
      <c r="J260" cm="1">
        <f t="array" ref="J260">SUM(IF((LEFT('2-1 采购订单物料明细表报表导出'!$K:$K,7)=J$1)*('2-1 采购订单物料明细表报表导出'!$D:$D=$A260),'2-1 采购订单物料明细表报表导出'!$H:$H,0))</f>
        <v>0</v>
      </c>
      <c r="K260" cm="1">
        <f t="array" ref="K260">SUM(IF((LEFT('2-1 采购订单物料明细表报表导出'!$K:$K,7)=K$1)*('2-1 采购订单物料明细表报表导出'!$D:$D=$A260),'2-1 采购订单物料明细表报表导出'!$H:$H,0))</f>
        <v>0</v>
      </c>
      <c r="L260" cm="1">
        <f t="array" ref="L260">SUM(IF((LEFT('2-1 采购订单物料明细表报表导出'!$K:$K,7)=L$1)*('2-1 采购订单物料明细表报表导出'!$D:$D=$A260),'2-1 采购订单物料明细表报表导出'!$H:$H,0))</f>
        <v>0</v>
      </c>
      <c r="M260" cm="1">
        <f t="array" ref="M260">SUM(IF((LEFT('2-1 采购订单物料明细表报表导出'!$K:$K,7)=M$1)*('2-1 采购订单物料明细表报表导出'!$D:$D=$A260),'2-1 采购订单物料明细表报表导出'!$H:$H,0))</f>
        <v>0</v>
      </c>
      <c r="N260" cm="1">
        <f t="array" ref="N260">SUM(IF((LEFT('2-1 采购订单物料明细表报表导出'!$K:$K,7)=N$1)*('2-1 采购订单物料明细表报表导出'!$D:$D=$A260),'2-1 采购订单物料明细表报表导出'!$H:$H,0))</f>
        <v>0</v>
      </c>
      <c r="O260" cm="1">
        <f t="array" ref="O260">SUM(IF((LEFT('2-1 采购订单物料明细表报表导出'!$K:$K,7)=O$1)*('2-1 采购订单物料明细表报表导出'!$D:$D=$A260),'2-1 采购订单物料明细表报表导出'!$H:$H,0))</f>
        <v>0</v>
      </c>
    </row>
    <row r="261" ht="16.5" spans="1:15">
      <c r="A261" s="17" t="s">
        <v>3682</v>
      </c>
      <c r="B261" s="32" t="s">
        <v>2120</v>
      </c>
      <c r="C261" s="33" t="s">
        <v>2121</v>
      </c>
      <c r="D261" cm="1">
        <f t="array" ref="D261">SUM(IF((LEFT('2-1 采购订单物料明细表报表导出'!$K:$K,7)=D$1)*('2-1 采购订单物料明细表报表导出'!$D:$D=$A261),'2-1 采购订单物料明细表报表导出'!$H:$H,0))</f>
        <v>0</v>
      </c>
      <c r="E261" cm="1">
        <f t="array" ref="E261">SUM(IF((LEFT('2-1 采购订单物料明细表报表导出'!$K:$K,7)=E$1)*('2-1 采购订单物料明细表报表导出'!$D:$D=$A261),'2-1 采购订单物料明细表报表导出'!$H:$H,0))</f>
        <v>0</v>
      </c>
      <c r="F261" cm="1">
        <f t="array" ref="F261">SUM(IF((LEFT('2-1 采购订单物料明细表报表导出'!$K:$K,7)=F$1)*('2-1 采购订单物料明细表报表导出'!$D:$D=$A261),'2-1 采购订单物料明细表报表导出'!$H:$H,0))</f>
        <v>0</v>
      </c>
      <c r="G261" cm="1">
        <f t="array" ref="G261">SUM(IF((LEFT('2-1 采购订单物料明细表报表导出'!$K:$K,7)=G$1)*('2-1 采购订单物料明细表报表导出'!$D:$D=$A261),'2-1 采购订单物料明细表报表导出'!$H:$H,0))</f>
        <v>0</v>
      </c>
      <c r="H261" cm="1">
        <f t="array" ref="H261">SUM(IF((LEFT('2-1 采购订单物料明细表报表导出'!$K:$K,7)=H$1)*('2-1 采购订单物料明细表报表导出'!$D:$D=$A261),'2-1 采购订单物料明细表报表导出'!$H:$H,0))</f>
        <v>0</v>
      </c>
      <c r="I261" cm="1">
        <f t="array" ref="I261">SUM(IF((LEFT('2-1 采购订单物料明细表报表导出'!$K:$K,7)=I$1)*('2-1 采购订单物料明细表报表导出'!$D:$D=$A261),'2-1 采购订单物料明细表报表导出'!$H:$H,0))</f>
        <v>0</v>
      </c>
      <c r="J261" cm="1">
        <f t="array" ref="J261">SUM(IF((LEFT('2-1 采购订单物料明细表报表导出'!$K:$K,7)=J$1)*('2-1 采购订单物料明细表报表导出'!$D:$D=$A261),'2-1 采购订单物料明细表报表导出'!$H:$H,0))</f>
        <v>0</v>
      </c>
      <c r="K261" cm="1">
        <f t="array" ref="K261">SUM(IF((LEFT('2-1 采购订单物料明细表报表导出'!$K:$K,7)=K$1)*('2-1 采购订单物料明细表报表导出'!$D:$D=$A261),'2-1 采购订单物料明细表报表导出'!$H:$H,0))</f>
        <v>0</v>
      </c>
      <c r="L261" cm="1">
        <f t="array" ref="L261">SUM(IF((LEFT('2-1 采购订单物料明细表报表导出'!$K:$K,7)=L$1)*('2-1 采购订单物料明细表报表导出'!$D:$D=$A261),'2-1 采购订单物料明细表报表导出'!$H:$H,0))</f>
        <v>0</v>
      </c>
      <c r="M261" cm="1">
        <f t="array" ref="M261">SUM(IF((LEFT('2-1 采购订单物料明细表报表导出'!$K:$K,7)=M$1)*('2-1 采购订单物料明细表报表导出'!$D:$D=$A261),'2-1 采购订单物料明细表报表导出'!$H:$H,0))</f>
        <v>0</v>
      </c>
      <c r="N261" cm="1">
        <f t="array" ref="N261">SUM(IF((LEFT('2-1 采购订单物料明细表报表导出'!$K:$K,7)=N$1)*('2-1 采购订单物料明细表报表导出'!$D:$D=$A261),'2-1 采购订单物料明细表报表导出'!$H:$H,0))</f>
        <v>0</v>
      </c>
      <c r="O261" cm="1">
        <f t="array" ref="O261">SUM(IF((LEFT('2-1 采购订单物料明细表报表导出'!$K:$K,7)=O$1)*('2-1 采购订单物料明细表报表导出'!$D:$D=$A261),'2-1 采购订单物料明细表报表导出'!$H:$H,0))</f>
        <v>0</v>
      </c>
    </row>
    <row r="262" ht="16.5" spans="1:15">
      <c r="A262" s="17" t="s">
        <v>3683</v>
      </c>
      <c r="B262" s="32" t="s">
        <v>2120</v>
      </c>
      <c r="C262" s="33" t="s">
        <v>2121</v>
      </c>
      <c r="D262" cm="1">
        <f t="array" ref="D262">SUM(IF((LEFT('2-1 采购订单物料明细表报表导出'!$K:$K,7)=D$1)*('2-1 采购订单物料明细表报表导出'!$D:$D=$A262),'2-1 采购订单物料明细表报表导出'!$H:$H,0))</f>
        <v>0</v>
      </c>
      <c r="E262" cm="1">
        <f t="array" ref="E262">SUM(IF((LEFT('2-1 采购订单物料明细表报表导出'!$K:$K,7)=E$1)*('2-1 采购订单物料明细表报表导出'!$D:$D=$A262),'2-1 采购订单物料明细表报表导出'!$H:$H,0))</f>
        <v>0</v>
      </c>
      <c r="F262" cm="1">
        <f t="array" ref="F262">SUM(IF((LEFT('2-1 采购订单物料明细表报表导出'!$K:$K,7)=F$1)*('2-1 采购订单物料明细表报表导出'!$D:$D=$A262),'2-1 采购订单物料明细表报表导出'!$H:$H,0))</f>
        <v>0</v>
      </c>
      <c r="G262" cm="1">
        <f t="array" ref="G262">SUM(IF((LEFT('2-1 采购订单物料明细表报表导出'!$K:$K,7)=G$1)*('2-1 采购订单物料明细表报表导出'!$D:$D=$A262),'2-1 采购订单物料明细表报表导出'!$H:$H,0))</f>
        <v>0</v>
      </c>
      <c r="H262" cm="1">
        <f t="array" ref="H262">SUM(IF((LEFT('2-1 采购订单物料明细表报表导出'!$K:$K,7)=H$1)*('2-1 采购订单物料明细表报表导出'!$D:$D=$A262),'2-1 采购订单物料明细表报表导出'!$H:$H,0))</f>
        <v>0</v>
      </c>
      <c r="I262" cm="1">
        <f t="array" ref="I262">SUM(IF((LEFT('2-1 采购订单物料明细表报表导出'!$K:$K,7)=I$1)*('2-1 采购订单物料明细表报表导出'!$D:$D=$A262),'2-1 采购订单物料明细表报表导出'!$H:$H,0))</f>
        <v>0</v>
      </c>
      <c r="J262" cm="1">
        <f t="array" ref="J262">SUM(IF((LEFT('2-1 采购订单物料明细表报表导出'!$K:$K,7)=J$1)*('2-1 采购订单物料明细表报表导出'!$D:$D=$A262),'2-1 采购订单物料明细表报表导出'!$H:$H,0))</f>
        <v>0</v>
      </c>
      <c r="K262" cm="1">
        <f t="array" ref="K262">SUM(IF((LEFT('2-1 采购订单物料明细表报表导出'!$K:$K,7)=K$1)*('2-1 采购订单物料明细表报表导出'!$D:$D=$A262),'2-1 采购订单物料明细表报表导出'!$H:$H,0))</f>
        <v>0</v>
      </c>
      <c r="L262" cm="1">
        <f t="array" ref="L262">SUM(IF((LEFT('2-1 采购订单物料明细表报表导出'!$K:$K,7)=L$1)*('2-1 采购订单物料明细表报表导出'!$D:$D=$A262),'2-1 采购订单物料明细表报表导出'!$H:$H,0))</f>
        <v>0</v>
      </c>
      <c r="M262" cm="1">
        <f t="array" ref="M262">SUM(IF((LEFT('2-1 采购订单物料明细表报表导出'!$K:$K,7)=M$1)*('2-1 采购订单物料明细表报表导出'!$D:$D=$A262),'2-1 采购订单物料明细表报表导出'!$H:$H,0))</f>
        <v>0</v>
      </c>
      <c r="N262" cm="1">
        <f t="array" ref="N262">SUM(IF((LEFT('2-1 采购订单物料明细表报表导出'!$K:$K,7)=N$1)*('2-1 采购订单物料明细表报表导出'!$D:$D=$A262),'2-1 采购订单物料明细表报表导出'!$H:$H,0))</f>
        <v>0</v>
      </c>
      <c r="O262" cm="1">
        <f t="array" ref="O262">SUM(IF((LEFT('2-1 采购订单物料明细表报表导出'!$K:$K,7)=O$1)*('2-1 采购订单物料明细表报表导出'!$D:$D=$A262),'2-1 采购订单物料明细表报表导出'!$H:$H,0))</f>
        <v>0</v>
      </c>
    </row>
    <row r="263" ht="16.5" spans="1:15">
      <c r="A263" s="17" t="s">
        <v>3684</v>
      </c>
      <c r="B263" s="32" t="s">
        <v>2120</v>
      </c>
      <c r="C263" s="33" t="s">
        <v>2121</v>
      </c>
      <c r="D263" cm="1">
        <f t="array" ref="D263">SUM(IF((LEFT('2-1 采购订单物料明细表报表导出'!$K:$K,7)=D$1)*('2-1 采购订单物料明细表报表导出'!$D:$D=$A263),'2-1 采购订单物料明细表报表导出'!$H:$H,0))</f>
        <v>0</v>
      </c>
      <c r="E263" cm="1">
        <f t="array" ref="E263">SUM(IF((LEFT('2-1 采购订单物料明细表报表导出'!$K:$K,7)=E$1)*('2-1 采购订单物料明细表报表导出'!$D:$D=$A263),'2-1 采购订单物料明细表报表导出'!$H:$H,0))</f>
        <v>0</v>
      </c>
      <c r="F263" cm="1">
        <f t="array" ref="F263">SUM(IF((LEFT('2-1 采购订单物料明细表报表导出'!$K:$K,7)=F$1)*('2-1 采购订单物料明细表报表导出'!$D:$D=$A263),'2-1 采购订单物料明细表报表导出'!$H:$H,0))</f>
        <v>0</v>
      </c>
      <c r="G263" cm="1">
        <f t="array" ref="G263">SUM(IF((LEFT('2-1 采购订单物料明细表报表导出'!$K:$K,7)=G$1)*('2-1 采购订单物料明细表报表导出'!$D:$D=$A263),'2-1 采购订单物料明细表报表导出'!$H:$H,0))</f>
        <v>0</v>
      </c>
      <c r="H263" cm="1">
        <f t="array" ref="H263">SUM(IF((LEFT('2-1 采购订单物料明细表报表导出'!$K:$K,7)=H$1)*('2-1 采购订单物料明细表报表导出'!$D:$D=$A263),'2-1 采购订单物料明细表报表导出'!$H:$H,0))</f>
        <v>0</v>
      </c>
      <c r="I263" cm="1">
        <f t="array" ref="I263">SUM(IF((LEFT('2-1 采购订单物料明细表报表导出'!$K:$K,7)=I$1)*('2-1 采购订单物料明细表报表导出'!$D:$D=$A263),'2-1 采购订单物料明细表报表导出'!$H:$H,0))</f>
        <v>0</v>
      </c>
      <c r="J263" cm="1">
        <f t="array" ref="J263">SUM(IF((LEFT('2-1 采购订单物料明细表报表导出'!$K:$K,7)=J$1)*('2-1 采购订单物料明细表报表导出'!$D:$D=$A263),'2-1 采购订单物料明细表报表导出'!$H:$H,0))</f>
        <v>0</v>
      </c>
      <c r="K263" cm="1">
        <f t="array" ref="K263">SUM(IF((LEFT('2-1 采购订单物料明细表报表导出'!$K:$K,7)=K$1)*('2-1 采购订单物料明细表报表导出'!$D:$D=$A263),'2-1 采购订单物料明细表报表导出'!$H:$H,0))</f>
        <v>0</v>
      </c>
      <c r="L263" cm="1">
        <f t="array" ref="L263">SUM(IF((LEFT('2-1 采购订单物料明细表报表导出'!$K:$K,7)=L$1)*('2-1 采购订单物料明细表报表导出'!$D:$D=$A263),'2-1 采购订单物料明细表报表导出'!$H:$H,0))</f>
        <v>0</v>
      </c>
      <c r="M263" cm="1">
        <f t="array" ref="M263">SUM(IF((LEFT('2-1 采购订单物料明细表报表导出'!$K:$K,7)=M$1)*('2-1 采购订单物料明细表报表导出'!$D:$D=$A263),'2-1 采购订单物料明细表报表导出'!$H:$H,0))</f>
        <v>0</v>
      </c>
      <c r="N263" cm="1">
        <f t="array" ref="N263">SUM(IF((LEFT('2-1 采购订单物料明细表报表导出'!$K:$K,7)=N$1)*('2-1 采购订单物料明细表报表导出'!$D:$D=$A263),'2-1 采购订单物料明细表报表导出'!$H:$H,0))</f>
        <v>0</v>
      </c>
      <c r="O263" cm="1">
        <f t="array" ref="O263">SUM(IF((LEFT('2-1 采购订单物料明细表报表导出'!$K:$K,7)=O$1)*('2-1 采购订单物料明细表报表导出'!$D:$D=$A263),'2-1 采购订单物料明细表报表导出'!$H:$H,0))</f>
        <v>0</v>
      </c>
    </row>
    <row r="264" ht="16.5" spans="1:15">
      <c r="A264" s="17" t="s">
        <v>3685</v>
      </c>
      <c r="B264" s="32" t="s">
        <v>2120</v>
      </c>
      <c r="C264" s="33" t="s">
        <v>2121</v>
      </c>
      <c r="D264" cm="1">
        <f t="array" ref="D264">SUM(IF((LEFT('2-1 采购订单物料明细表报表导出'!$K:$K,7)=D$1)*('2-1 采购订单物料明细表报表导出'!$D:$D=$A264),'2-1 采购订单物料明细表报表导出'!$H:$H,0))</f>
        <v>0</v>
      </c>
      <c r="E264" cm="1">
        <f t="array" ref="E264">SUM(IF((LEFT('2-1 采购订单物料明细表报表导出'!$K:$K,7)=E$1)*('2-1 采购订单物料明细表报表导出'!$D:$D=$A264),'2-1 采购订单物料明细表报表导出'!$H:$H,0))</f>
        <v>0</v>
      </c>
      <c r="F264" cm="1">
        <f t="array" ref="F264">SUM(IF((LEFT('2-1 采购订单物料明细表报表导出'!$K:$K,7)=F$1)*('2-1 采购订单物料明细表报表导出'!$D:$D=$A264),'2-1 采购订单物料明细表报表导出'!$H:$H,0))</f>
        <v>0</v>
      </c>
      <c r="G264" cm="1">
        <f t="array" ref="G264">SUM(IF((LEFT('2-1 采购订单物料明细表报表导出'!$K:$K,7)=G$1)*('2-1 采购订单物料明细表报表导出'!$D:$D=$A264),'2-1 采购订单物料明细表报表导出'!$H:$H,0))</f>
        <v>0</v>
      </c>
      <c r="H264" cm="1">
        <f t="array" ref="H264">SUM(IF((LEFT('2-1 采购订单物料明细表报表导出'!$K:$K,7)=H$1)*('2-1 采购订单物料明细表报表导出'!$D:$D=$A264),'2-1 采购订单物料明细表报表导出'!$H:$H,0))</f>
        <v>0</v>
      </c>
      <c r="I264" cm="1">
        <f t="array" ref="I264">SUM(IF((LEFT('2-1 采购订单物料明细表报表导出'!$K:$K,7)=I$1)*('2-1 采购订单物料明细表报表导出'!$D:$D=$A264),'2-1 采购订单物料明细表报表导出'!$H:$H,0))</f>
        <v>0</v>
      </c>
      <c r="J264" cm="1">
        <f t="array" ref="J264">SUM(IF((LEFT('2-1 采购订单物料明细表报表导出'!$K:$K,7)=J$1)*('2-1 采购订单物料明细表报表导出'!$D:$D=$A264),'2-1 采购订单物料明细表报表导出'!$H:$H,0))</f>
        <v>0</v>
      </c>
      <c r="K264" cm="1">
        <f t="array" ref="K264">SUM(IF((LEFT('2-1 采购订单物料明细表报表导出'!$K:$K,7)=K$1)*('2-1 采购订单物料明细表报表导出'!$D:$D=$A264),'2-1 采购订单物料明细表报表导出'!$H:$H,0))</f>
        <v>0</v>
      </c>
      <c r="L264" cm="1">
        <f t="array" ref="L264">SUM(IF((LEFT('2-1 采购订单物料明细表报表导出'!$K:$K,7)=L$1)*('2-1 采购订单物料明细表报表导出'!$D:$D=$A264),'2-1 采购订单物料明细表报表导出'!$H:$H,0))</f>
        <v>0</v>
      </c>
      <c r="M264" cm="1">
        <f t="array" ref="M264">SUM(IF((LEFT('2-1 采购订单物料明细表报表导出'!$K:$K,7)=M$1)*('2-1 采购订单物料明细表报表导出'!$D:$D=$A264),'2-1 采购订单物料明细表报表导出'!$H:$H,0))</f>
        <v>0</v>
      </c>
      <c r="N264" cm="1">
        <f t="array" ref="N264">SUM(IF((LEFT('2-1 采购订单物料明细表报表导出'!$K:$K,7)=N$1)*('2-1 采购订单物料明细表报表导出'!$D:$D=$A264),'2-1 采购订单物料明细表报表导出'!$H:$H,0))</f>
        <v>0</v>
      </c>
      <c r="O264" cm="1">
        <f t="array" ref="O264">SUM(IF((LEFT('2-1 采购订单物料明细表报表导出'!$K:$K,7)=O$1)*('2-1 采购订单物料明细表报表导出'!$D:$D=$A264),'2-1 采购订单物料明细表报表导出'!$H:$H,0))</f>
        <v>0</v>
      </c>
    </row>
    <row r="265" ht="16.5" spans="1:15">
      <c r="A265" s="17" t="s">
        <v>3686</v>
      </c>
      <c r="B265" s="32" t="s">
        <v>2120</v>
      </c>
      <c r="C265" s="33" t="s">
        <v>2121</v>
      </c>
      <c r="D265" cm="1">
        <f t="array" ref="D265">SUM(IF((LEFT('2-1 采购订单物料明细表报表导出'!$K:$K,7)=D$1)*('2-1 采购订单物料明细表报表导出'!$D:$D=$A265),'2-1 采购订单物料明细表报表导出'!$H:$H,0))</f>
        <v>0</v>
      </c>
      <c r="E265" cm="1">
        <f t="array" ref="E265">SUM(IF((LEFT('2-1 采购订单物料明细表报表导出'!$K:$K,7)=E$1)*('2-1 采购订单物料明细表报表导出'!$D:$D=$A265),'2-1 采购订单物料明细表报表导出'!$H:$H,0))</f>
        <v>0</v>
      </c>
      <c r="F265" cm="1">
        <f t="array" ref="F265">SUM(IF((LEFT('2-1 采购订单物料明细表报表导出'!$K:$K,7)=F$1)*('2-1 采购订单物料明细表报表导出'!$D:$D=$A265),'2-1 采购订单物料明细表报表导出'!$H:$H,0))</f>
        <v>0</v>
      </c>
      <c r="G265" cm="1">
        <f t="array" ref="G265">SUM(IF((LEFT('2-1 采购订单物料明细表报表导出'!$K:$K,7)=G$1)*('2-1 采购订单物料明细表报表导出'!$D:$D=$A265),'2-1 采购订单物料明细表报表导出'!$H:$H,0))</f>
        <v>0</v>
      </c>
      <c r="H265" cm="1">
        <f t="array" ref="H265">SUM(IF((LEFT('2-1 采购订单物料明细表报表导出'!$K:$K,7)=H$1)*('2-1 采购订单物料明细表报表导出'!$D:$D=$A265),'2-1 采购订单物料明细表报表导出'!$H:$H,0))</f>
        <v>0</v>
      </c>
      <c r="I265" cm="1">
        <f t="array" ref="I265">SUM(IF((LEFT('2-1 采购订单物料明细表报表导出'!$K:$K,7)=I$1)*('2-1 采购订单物料明细表报表导出'!$D:$D=$A265),'2-1 采购订单物料明细表报表导出'!$H:$H,0))</f>
        <v>0</v>
      </c>
      <c r="J265" cm="1">
        <f t="array" ref="J265">SUM(IF((LEFT('2-1 采购订单物料明细表报表导出'!$K:$K,7)=J$1)*('2-1 采购订单物料明细表报表导出'!$D:$D=$A265),'2-1 采购订单物料明细表报表导出'!$H:$H,0))</f>
        <v>0</v>
      </c>
      <c r="K265" cm="1">
        <f t="array" ref="K265">SUM(IF((LEFT('2-1 采购订单物料明细表报表导出'!$K:$K,7)=K$1)*('2-1 采购订单物料明细表报表导出'!$D:$D=$A265),'2-1 采购订单物料明细表报表导出'!$H:$H,0))</f>
        <v>0</v>
      </c>
      <c r="L265" cm="1">
        <f t="array" ref="L265">SUM(IF((LEFT('2-1 采购订单物料明细表报表导出'!$K:$K,7)=L$1)*('2-1 采购订单物料明细表报表导出'!$D:$D=$A265),'2-1 采购订单物料明细表报表导出'!$H:$H,0))</f>
        <v>0</v>
      </c>
      <c r="M265" cm="1">
        <f t="array" ref="M265">SUM(IF((LEFT('2-1 采购订单物料明细表报表导出'!$K:$K,7)=M$1)*('2-1 采购订单物料明细表报表导出'!$D:$D=$A265),'2-1 采购订单物料明细表报表导出'!$H:$H,0))</f>
        <v>0</v>
      </c>
      <c r="N265" cm="1">
        <f t="array" ref="N265">SUM(IF((LEFT('2-1 采购订单物料明细表报表导出'!$K:$K,7)=N$1)*('2-1 采购订单物料明细表报表导出'!$D:$D=$A265),'2-1 采购订单物料明细表报表导出'!$H:$H,0))</f>
        <v>0</v>
      </c>
      <c r="O265" cm="1">
        <f t="array" ref="O265">SUM(IF((LEFT('2-1 采购订单物料明细表报表导出'!$K:$K,7)=O$1)*('2-1 采购订单物料明细表报表导出'!$D:$D=$A265),'2-1 采购订单物料明细表报表导出'!$H:$H,0))</f>
        <v>0</v>
      </c>
    </row>
    <row r="266" ht="16.5" spans="1:15">
      <c r="A266" s="17" t="s">
        <v>3687</v>
      </c>
      <c r="B266" s="32" t="s">
        <v>2120</v>
      </c>
      <c r="C266" s="33" t="s">
        <v>2121</v>
      </c>
      <c r="D266" cm="1">
        <f t="array" ref="D266">SUM(IF((LEFT('2-1 采购订单物料明细表报表导出'!$K:$K,7)=D$1)*('2-1 采购订单物料明细表报表导出'!$D:$D=$A266),'2-1 采购订单物料明细表报表导出'!$H:$H,0))</f>
        <v>0</v>
      </c>
      <c r="E266" cm="1">
        <f t="array" ref="E266">SUM(IF((LEFT('2-1 采购订单物料明细表报表导出'!$K:$K,7)=E$1)*('2-1 采购订单物料明细表报表导出'!$D:$D=$A266),'2-1 采购订单物料明细表报表导出'!$H:$H,0))</f>
        <v>0</v>
      </c>
      <c r="F266" cm="1">
        <f t="array" ref="F266">SUM(IF((LEFT('2-1 采购订单物料明细表报表导出'!$K:$K,7)=F$1)*('2-1 采购订单物料明细表报表导出'!$D:$D=$A266),'2-1 采购订单物料明细表报表导出'!$H:$H,0))</f>
        <v>0</v>
      </c>
      <c r="G266" cm="1">
        <f t="array" ref="G266">SUM(IF((LEFT('2-1 采购订单物料明细表报表导出'!$K:$K,7)=G$1)*('2-1 采购订单物料明细表报表导出'!$D:$D=$A266),'2-1 采购订单物料明细表报表导出'!$H:$H,0))</f>
        <v>0</v>
      </c>
      <c r="H266" cm="1">
        <f t="array" ref="H266">SUM(IF((LEFT('2-1 采购订单物料明细表报表导出'!$K:$K,7)=H$1)*('2-1 采购订单物料明细表报表导出'!$D:$D=$A266),'2-1 采购订单物料明细表报表导出'!$H:$H,0))</f>
        <v>0</v>
      </c>
      <c r="I266" cm="1">
        <f t="array" ref="I266">SUM(IF((LEFT('2-1 采购订单物料明细表报表导出'!$K:$K,7)=I$1)*('2-1 采购订单物料明细表报表导出'!$D:$D=$A266),'2-1 采购订单物料明细表报表导出'!$H:$H,0))</f>
        <v>0</v>
      </c>
      <c r="J266" cm="1">
        <f t="array" ref="J266">SUM(IF((LEFT('2-1 采购订单物料明细表报表导出'!$K:$K,7)=J$1)*('2-1 采购订单物料明细表报表导出'!$D:$D=$A266),'2-1 采购订单物料明细表报表导出'!$H:$H,0))</f>
        <v>0</v>
      </c>
      <c r="K266" cm="1">
        <f t="array" ref="K266">SUM(IF((LEFT('2-1 采购订单物料明细表报表导出'!$K:$K,7)=K$1)*('2-1 采购订单物料明细表报表导出'!$D:$D=$A266),'2-1 采购订单物料明细表报表导出'!$H:$H,0))</f>
        <v>0</v>
      </c>
      <c r="L266" cm="1">
        <f t="array" ref="L266">SUM(IF((LEFT('2-1 采购订单物料明细表报表导出'!$K:$K,7)=L$1)*('2-1 采购订单物料明细表报表导出'!$D:$D=$A266),'2-1 采购订单物料明细表报表导出'!$H:$H,0))</f>
        <v>0</v>
      </c>
      <c r="M266" cm="1">
        <f t="array" ref="M266">SUM(IF((LEFT('2-1 采购订单物料明细表报表导出'!$K:$K,7)=M$1)*('2-1 采购订单物料明细表报表导出'!$D:$D=$A266),'2-1 采购订单物料明细表报表导出'!$H:$H,0))</f>
        <v>0</v>
      </c>
      <c r="N266" cm="1">
        <f t="array" ref="N266">SUM(IF((LEFT('2-1 采购订单物料明细表报表导出'!$K:$K,7)=N$1)*('2-1 采购订单物料明细表报表导出'!$D:$D=$A266),'2-1 采购订单物料明细表报表导出'!$H:$H,0))</f>
        <v>0</v>
      </c>
      <c r="O266" cm="1">
        <f t="array" ref="O266">SUM(IF((LEFT('2-1 采购订单物料明细表报表导出'!$K:$K,7)=O$1)*('2-1 采购订单物料明细表报表导出'!$D:$D=$A266),'2-1 采购订单物料明细表报表导出'!$H:$H,0))</f>
        <v>0</v>
      </c>
    </row>
    <row r="267" ht="16.5" spans="1:15">
      <c r="A267" s="17" t="s">
        <v>3688</v>
      </c>
      <c r="B267" s="32" t="s">
        <v>2120</v>
      </c>
      <c r="C267" s="33" t="s">
        <v>2121</v>
      </c>
      <c r="D267" cm="1">
        <f t="array" ref="D267">SUM(IF((LEFT('2-1 采购订单物料明细表报表导出'!$K:$K,7)=D$1)*('2-1 采购订单物料明细表报表导出'!$D:$D=$A267),'2-1 采购订单物料明细表报表导出'!$H:$H,0))</f>
        <v>0</v>
      </c>
      <c r="E267" cm="1">
        <f t="array" ref="E267">SUM(IF((LEFT('2-1 采购订单物料明细表报表导出'!$K:$K,7)=E$1)*('2-1 采购订单物料明细表报表导出'!$D:$D=$A267),'2-1 采购订单物料明细表报表导出'!$H:$H,0))</f>
        <v>0</v>
      </c>
      <c r="F267" cm="1">
        <f t="array" ref="F267">SUM(IF((LEFT('2-1 采购订单物料明细表报表导出'!$K:$K,7)=F$1)*('2-1 采购订单物料明细表报表导出'!$D:$D=$A267),'2-1 采购订单物料明细表报表导出'!$H:$H,0))</f>
        <v>0</v>
      </c>
      <c r="G267" cm="1">
        <f t="array" ref="G267">SUM(IF((LEFT('2-1 采购订单物料明细表报表导出'!$K:$K,7)=G$1)*('2-1 采购订单物料明细表报表导出'!$D:$D=$A267),'2-1 采购订单物料明细表报表导出'!$H:$H,0))</f>
        <v>0</v>
      </c>
      <c r="H267" cm="1">
        <f t="array" ref="H267">SUM(IF((LEFT('2-1 采购订单物料明细表报表导出'!$K:$K,7)=H$1)*('2-1 采购订单物料明细表报表导出'!$D:$D=$A267),'2-1 采购订单物料明细表报表导出'!$H:$H,0))</f>
        <v>0</v>
      </c>
      <c r="I267" cm="1">
        <f t="array" ref="I267">SUM(IF((LEFT('2-1 采购订单物料明细表报表导出'!$K:$K,7)=I$1)*('2-1 采购订单物料明细表报表导出'!$D:$D=$A267),'2-1 采购订单物料明细表报表导出'!$H:$H,0))</f>
        <v>0</v>
      </c>
      <c r="J267" cm="1">
        <f t="array" ref="J267">SUM(IF((LEFT('2-1 采购订单物料明细表报表导出'!$K:$K,7)=J$1)*('2-1 采购订单物料明细表报表导出'!$D:$D=$A267),'2-1 采购订单物料明细表报表导出'!$H:$H,0))</f>
        <v>0</v>
      </c>
      <c r="K267" cm="1">
        <f t="array" ref="K267">SUM(IF((LEFT('2-1 采购订单物料明细表报表导出'!$K:$K,7)=K$1)*('2-1 采购订单物料明细表报表导出'!$D:$D=$A267),'2-1 采购订单物料明细表报表导出'!$H:$H,0))</f>
        <v>0</v>
      </c>
      <c r="L267" cm="1">
        <f t="array" ref="L267">SUM(IF((LEFT('2-1 采购订单物料明细表报表导出'!$K:$K,7)=L$1)*('2-1 采购订单物料明细表报表导出'!$D:$D=$A267),'2-1 采购订单物料明细表报表导出'!$H:$H,0))</f>
        <v>0</v>
      </c>
      <c r="M267" cm="1">
        <f t="array" ref="M267">SUM(IF((LEFT('2-1 采购订单物料明细表报表导出'!$K:$K,7)=M$1)*('2-1 采购订单物料明细表报表导出'!$D:$D=$A267),'2-1 采购订单物料明细表报表导出'!$H:$H,0))</f>
        <v>0</v>
      </c>
      <c r="N267" cm="1">
        <f t="array" ref="N267">SUM(IF((LEFT('2-1 采购订单物料明细表报表导出'!$K:$K,7)=N$1)*('2-1 采购订单物料明细表报表导出'!$D:$D=$A267),'2-1 采购订单物料明细表报表导出'!$H:$H,0))</f>
        <v>0</v>
      </c>
      <c r="O267" cm="1">
        <f t="array" ref="O267">SUM(IF((LEFT('2-1 采购订单物料明细表报表导出'!$K:$K,7)=O$1)*('2-1 采购订单物料明细表报表导出'!$D:$D=$A267),'2-1 采购订单物料明细表报表导出'!$H:$H,0))</f>
        <v>0</v>
      </c>
    </row>
    <row r="268" ht="16.5" spans="1:15">
      <c r="A268" s="17" t="s">
        <v>3689</v>
      </c>
      <c r="B268" s="32" t="s">
        <v>2120</v>
      </c>
      <c r="C268" s="33" t="s">
        <v>2121</v>
      </c>
      <c r="D268" cm="1">
        <f t="array" ref="D268">SUM(IF((LEFT('2-1 采购订单物料明细表报表导出'!$K:$K,7)=D$1)*('2-1 采购订单物料明细表报表导出'!$D:$D=$A268),'2-1 采购订单物料明细表报表导出'!$H:$H,0))</f>
        <v>0</v>
      </c>
      <c r="E268" cm="1">
        <f t="array" ref="E268">SUM(IF((LEFT('2-1 采购订单物料明细表报表导出'!$K:$K,7)=E$1)*('2-1 采购订单物料明细表报表导出'!$D:$D=$A268),'2-1 采购订单物料明细表报表导出'!$H:$H,0))</f>
        <v>0</v>
      </c>
      <c r="F268" cm="1">
        <f t="array" ref="F268">SUM(IF((LEFT('2-1 采购订单物料明细表报表导出'!$K:$K,7)=F$1)*('2-1 采购订单物料明细表报表导出'!$D:$D=$A268),'2-1 采购订单物料明细表报表导出'!$H:$H,0))</f>
        <v>0</v>
      </c>
      <c r="G268" cm="1">
        <f t="array" ref="G268">SUM(IF((LEFT('2-1 采购订单物料明细表报表导出'!$K:$K,7)=G$1)*('2-1 采购订单物料明细表报表导出'!$D:$D=$A268),'2-1 采购订单物料明细表报表导出'!$H:$H,0))</f>
        <v>0</v>
      </c>
      <c r="H268" cm="1">
        <f t="array" ref="H268">SUM(IF((LEFT('2-1 采购订单物料明细表报表导出'!$K:$K,7)=H$1)*('2-1 采购订单物料明细表报表导出'!$D:$D=$A268),'2-1 采购订单物料明细表报表导出'!$H:$H,0))</f>
        <v>0</v>
      </c>
      <c r="I268" cm="1">
        <f t="array" ref="I268">SUM(IF((LEFT('2-1 采购订单物料明细表报表导出'!$K:$K,7)=I$1)*('2-1 采购订单物料明细表报表导出'!$D:$D=$A268),'2-1 采购订单物料明细表报表导出'!$H:$H,0))</f>
        <v>0</v>
      </c>
      <c r="J268" cm="1">
        <f t="array" ref="J268">SUM(IF((LEFT('2-1 采购订单物料明细表报表导出'!$K:$K,7)=J$1)*('2-1 采购订单物料明细表报表导出'!$D:$D=$A268),'2-1 采购订单物料明细表报表导出'!$H:$H,0))</f>
        <v>0</v>
      </c>
      <c r="K268" cm="1">
        <f t="array" ref="K268">SUM(IF((LEFT('2-1 采购订单物料明细表报表导出'!$K:$K,7)=K$1)*('2-1 采购订单物料明细表报表导出'!$D:$D=$A268),'2-1 采购订单物料明细表报表导出'!$H:$H,0))</f>
        <v>0</v>
      </c>
      <c r="L268" cm="1">
        <f t="array" ref="L268">SUM(IF((LEFT('2-1 采购订单物料明细表报表导出'!$K:$K,7)=L$1)*('2-1 采购订单物料明细表报表导出'!$D:$D=$A268),'2-1 采购订单物料明细表报表导出'!$H:$H,0))</f>
        <v>0</v>
      </c>
      <c r="M268" cm="1">
        <f t="array" ref="M268">SUM(IF((LEFT('2-1 采购订单物料明细表报表导出'!$K:$K,7)=M$1)*('2-1 采购订单物料明细表报表导出'!$D:$D=$A268),'2-1 采购订单物料明细表报表导出'!$H:$H,0))</f>
        <v>0</v>
      </c>
      <c r="N268" cm="1">
        <f t="array" ref="N268">SUM(IF((LEFT('2-1 采购订单物料明细表报表导出'!$K:$K,7)=N$1)*('2-1 采购订单物料明细表报表导出'!$D:$D=$A268),'2-1 采购订单物料明细表报表导出'!$H:$H,0))</f>
        <v>0</v>
      </c>
      <c r="O268" cm="1">
        <f t="array" ref="O268">SUM(IF((LEFT('2-1 采购订单物料明细表报表导出'!$K:$K,7)=O$1)*('2-1 采购订单物料明细表报表导出'!$D:$D=$A268),'2-1 采购订单物料明细表报表导出'!$H:$H,0))</f>
        <v>0</v>
      </c>
    </row>
    <row r="269" ht="16.5" spans="1:15">
      <c r="A269" s="17" t="s">
        <v>3690</v>
      </c>
      <c r="B269" s="32" t="s">
        <v>2120</v>
      </c>
      <c r="C269" s="33" t="s">
        <v>2121</v>
      </c>
      <c r="D269" cm="1">
        <f t="array" ref="D269">SUM(IF((LEFT('2-1 采购订单物料明细表报表导出'!$K:$K,7)=D$1)*('2-1 采购订单物料明细表报表导出'!$D:$D=$A269),'2-1 采购订单物料明细表报表导出'!$H:$H,0))</f>
        <v>0</v>
      </c>
      <c r="E269" cm="1">
        <f t="array" ref="E269">SUM(IF((LEFT('2-1 采购订单物料明细表报表导出'!$K:$K,7)=E$1)*('2-1 采购订单物料明细表报表导出'!$D:$D=$A269),'2-1 采购订单物料明细表报表导出'!$H:$H,0))</f>
        <v>0</v>
      </c>
      <c r="F269" cm="1">
        <f t="array" ref="F269">SUM(IF((LEFT('2-1 采购订单物料明细表报表导出'!$K:$K,7)=F$1)*('2-1 采购订单物料明细表报表导出'!$D:$D=$A269),'2-1 采购订单物料明细表报表导出'!$H:$H,0))</f>
        <v>0</v>
      </c>
      <c r="G269" cm="1">
        <f t="array" ref="G269">SUM(IF((LEFT('2-1 采购订单物料明细表报表导出'!$K:$K,7)=G$1)*('2-1 采购订单物料明细表报表导出'!$D:$D=$A269),'2-1 采购订单物料明细表报表导出'!$H:$H,0))</f>
        <v>0</v>
      </c>
      <c r="H269" cm="1">
        <f t="array" ref="H269">SUM(IF((LEFT('2-1 采购订单物料明细表报表导出'!$K:$K,7)=H$1)*('2-1 采购订单物料明细表报表导出'!$D:$D=$A269),'2-1 采购订单物料明细表报表导出'!$H:$H,0))</f>
        <v>0</v>
      </c>
      <c r="I269" cm="1">
        <f t="array" ref="I269">SUM(IF((LEFT('2-1 采购订单物料明细表报表导出'!$K:$K,7)=I$1)*('2-1 采购订单物料明细表报表导出'!$D:$D=$A269),'2-1 采购订单物料明细表报表导出'!$H:$H,0))</f>
        <v>0</v>
      </c>
      <c r="J269" cm="1">
        <f t="array" ref="J269">SUM(IF((LEFT('2-1 采购订单物料明细表报表导出'!$K:$K,7)=J$1)*('2-1 采购订单物料明细表报表导出'!$D:$D=$A269),'2-1 采购订单物料明细表报表导出'!$H:$H,0))</f>
        <v>0</v>
      </c>
      <c r="K269" cm="1">
        <f t="array" ref="K269">SUM(IF((LEFT('2-1 采购订单物料明细表报表导出'!$K:$K,7)=K$1)*('2-1 采购订单物料明细表报表导出'!$D:$D=$A269),'2-1 采购订单物料明细表报表导出'!$H:$H,0))</f>
        <v>0</v>
      </c>
      <c r="L269" cm="1">
        <f t="array" ref="L269">SUM(IF((LEFT('2-1 采购订单物料明细表报表导出'!$K:$K,7)=L$1)*('2-1 采购订单物料明细表报表导出'!$D:$D=$A269),'2-1 采购订单物料明细表报表导出'!$H:$H,0))</f>
        <v>0</v>
      </c>
      <c r="M269" cm="1">
        <f t="array" ref="M269">SUM(IF((LEFT('2-1 采购订单物料明细表报表导出'!$K:$K,7)=M$1)*('2-1 采购订单物料明细表报表导出'!$D:$D=$A269),'2-1 采购订单物料明细表报表导出'!$H:$H,0))</f>
        <v>0</v>
      </c>
      <c r="N269" cm="1">
        <f t="array" ref="N269">SUM(IF((LEFT('2-1 采购订单物料明细表报表导出'!$K:$K,7)=N$1)*('2-1 采购订单物料明细表报表导出'!$D:$D=$A269),'2-1 采购订单物料明细表报表导出'!$H:$H,0))</f>
        <v>0</v>
      </c>
      <c r="O269" cm="1">
        <f t="array" ref="O269">SUM(IF((LEFT('2-1 采购订单物料明细表报表导出'!$K:$K,7)=O$1)*('2-1 采购订单物料明细表报表导出'!$D:$D=$A269),'2-1 采购订单物料明细表报表导出'!$H:$H,0))</f>
        <v>0</v>
      </c>
    </row>
    <row r="270" ht="16.5" spans="1:15">
      <c r="A270" s="17" t="s">
        <v>3691</v>
      </c>
      <c r="B270" s="32" t="s">
        <v>2120</v>
      </c>
      <c r="C270" s="33" t="s">
        <v>2121</v>
      </c>
      <c r="D270" cm="1">
        <f t="array" ref="D270">SUM(IF((LEFT('2-1 采购订单物料明细表报表导出'!$K:$K,7)=D$1)*('2-1 采购订单物料明细表报表导出'!$D:$D=$A270),'2-1 采购订单物料明细表报表导出'!$H:$H,0))</f>
        <v>0</v>
      </c>
      <c r="E270" cm="1">
        <f t="array" ref="E270">SUM(IF((LEFT('2-1 采购订单物料明细表报表导出'!$K:$K,7)=E$1)*('2-1 采购订单物料明细表报表导出'!$D:$D=$A270),'2-1 采购订单物料明细表报表导出'!$H:$H,0))</f>
        <v>0</v>
      </c>
      <c r="F270" cm="1">
        <f t="array" ref="F270">SUM(IF((LEFT('2-1 采购订单物料明细表报表导出'!$K:$K,7)=F$1)*('2-1 采购订单物料明细表报表导出'!$D:$D=$A270),'2-1 采购订单物料明细表报表导出'!$H:$H,0))</f>
        <v>0</v>
      </c>
      <c r="G270" cm="1">
        <f t="array" ref="G270">SUM(IF((LEFT('2-1 采购订单物料明细表报表导出'!$K:$K,7)=G$1)*('2-1 采购订单物料明细表报表导出'!$D:$D=$A270),'2-1 采购订单物料明细表报表导出'!$H:$H,0))</f>
        <v>0</v>
      </c>
      <c r="H270" cm="1">
        <f t="array" ref="H270">SUM(IF((LEFT('2-1 采购订单物料明细表报表导出'!$K:$K,7)=H$1)*('2-1 采购订单物料明细表报表导出'!$D:$D=$A270),'2-1 采购订单物料明细表报表导出'!$H:$H,0))</f>
        <v>0</v>
      </c>
      <c r="I270" cm="1">
        <f t="array" ref="I270">SUM(IF((LEFT('2-1 采购订单物料明细表报表导出'!$K:$K,7)=I$1)*('2-1 采购订单物料明细表报表导出'!$D:$D=$A270),'2-1 采购订单物料明细表报表导出'!$H:$H,0))</f>
        <v>0</v>
      </c>
      <c r="J270" cm="1">
        <f t="array" ref="J270">SUM(IF((LEFT('2-1 采购订单物料明细表报表导出'!$K:$K,7)=J$1)*('2-1 采购订单物料明细表报表导出'!$D:$D=$A270),'2-1 采购订单物料明细表报表导出'!$H:$H,0))</f>
        <v>0</v>
      </c>
      <c r="K270" cm="1">
        <f t="array" ref="K270">SUM(IF((LEFT('2-1 采购订单物料明细表报表导出'!$K:$K,7)=K$1)*('2-1 采购订单物料明细表报表导出'!$D:$D=$A270),'2-1 采购订单物料明细表报表导出'!$H:$H,0))</f>
        <v>0</v>
      </c>
      <c r="L270" cm="1">
        <f t="array" ref="L270">SUM(IF((LEFT('2-1 采购订单物料明细表报表导出'!$K:$K,7)=L$1)*('2-1 采购订单物料明细表报表导出'!$D:$D=$A270),'2-1 采购订单物料明细表报表导出'!$H:$H,0))</f>
        <v>0</v>
      </c>
      <c r="M270" cm="1">
        <f t="array" ref="M270">SUM(IF((LEFT('2-1 采购订单物料明细表报表导出'!$K:$K,7)=M$1)*('2-1 采购订单物料明细表报表导出'!$D:$D=$A270),'2-1 采购订单物料明细表报表导出'!$H:$H,0))</f>
        <v>0</v>
      </c>
      <c r="N270" cm="1">
        <f t="array" ref="N270">SUM(IF((LEFT('2-1 采购订单物料明细表报表导出'!$K:$K,7)=N$1)*('2-1 采购订单物料明细表报表导出'!$D:$D=$A270),'2-1 采购订单物料明细表报表导出'!$H:$H,0))</f>
        <v>0</v>
      </c>
      <c r="O270" cm="1">
        <f t="array" ref="O270">SUM(IF((LEFT('2-1 采购订单物料明细表报表导出'!$K:$K,7)=O$1)*('2-1 采购订单物料明细表报表导出'!$D:$D=$A270),'2-1 采购订单物料明细表报表导出'!$H:$H,0))</f>
        <v>0</v>
      </c>
    </row>
    <row r="271" ht="16.5" spans="1:15">
      <c r="A271" s="17" t="s">
        <v>3692</v>
      </c>
      <c r="B271" s="32" t="s">
        <v>2120</v>
      </c>
      <c r="C271" s="33" t="s">
        <v>2121</v>
      </c>
      <c r="D271" cm="1">
        <f t="array" ref="D271">SUM(IF((LEFT('2-1 采购订单物料明细表报表导出'!$K:$K,7)=D$1)*('2-1 采购订单物料明细表报表导出'!$D:$D=$A271),'2-1 采购订单物料明细表报表导出'!$H:$H,0))</f>
        <v>0</v>
      </c>
      <c r="E271" cm="1">
        <f t="array" ref="E271">SUM(IF((LEFT('2-1 采购订单物料明细表报表导出'!$K:$K,7)=E$1)*('2-1 采购订单物料明细表报表导出'!$D:$D=$A271),'2-1 采购订单物料明细表报表导出'!$H:$H,0))</f>
        <v>0</v>
      </c>
      <c r="F271" cm="1">
        <f t="array" ref="F271">SUM(IF((LEFT('2-1 采购订单物料明细表报表导出'!$K:$K,7)=F$1)*('2-1 采购订单物料明细表报表导出'!$D:$D=$A271),'2-1 采购订单物料明细表报表导出'!$H:$H,0))</f>
        <v>0</v>
      </c>
      <c r="G271" cm="1">
        <f t="array" ref="G271">SUM(IF((LEFT('2-1 采购订单物料明细表报表导出'!$K:$K,7)=G$1)*('2-1 采购订单物料明细表报表导出'!$D:$D=$A271),'2-1 采购订单物料明细表报表导出'!$H:$H,0))</f>
        <v>0</v>
      </c>
      <c r="H271" cm="1">
        <f t="array" ref="H271">SUM(IF((LEFT('2-1 采购订单物料明细表报表导出'!$K:$K,7)=H$1)*('2-1 采购订单物料明细表报表导出'!$D:$D=$A271),'2-1 采购订单物料明细表报表导出'!$H:$H,0))</f>
        <v>0</v>
      </c>
      <c r="I271" cm="1">
        <f t="array" ref="I271">SUM(IF((LEFT('2-1 采购订单物料明细表报表导出'!$K:$K,7)=I$1)*('2-1 采购订单物料明细表报表导出'!$D:$D=$A271),'2-1 采购订单物料明细表报表导出'!$H:$H,0))</f>
        <v>0</v>
      </c>
      <c r="J271" cm="1">
        <f t="array" ref="J271">SUM(IF((LEFT('2-1 采购订单物料明细表报表导出'!$K:$K,7)=J$1)*('2-1 采购订单物料明细表报表导出'!$D:$D=$A271),'2-1 采购订单物料明细表报表导出'!$H:$H,0))</f>
        <v>0</v>
      </c>
      <c r="K271" cm="1">
        <f t="array" ref="K271">SUM(IF((LEFT('2-1 采购订单物料明细表报表导出'!$K:$K,7)=K$1)*('2-1 采购订单物料明细表报表导出'!$D:$D=$A271),'2-1 采购订单物料明细表报表导出'!$H:$H,0))</f>
        <v>0</v>
      </c>
      <c r="L271" cm="1">
        <f t="array" ref="L271">SUM(IF((LEFT('2-1 采购订单物料明细表报表导出'!$K:$K,7)=L$1)*('2-1 采购订单物料明细表报表导出'!$D:$D=$A271),'2-1 采购订单物料明细表报表导出'!$H:$H,0))</f>
        <v>0</v>
      </c>
      <c r="M271" cm="1">
        <f t="array" ref="M271">SUM(IF((LEFT('2-1 采购订单物料明细表报表导出'!$K:$K,7)=M$1)*('2-1 采购订单物料明细表报表导出'!$D:$D=$A271),'2-1 采购订单物料明细表报表导出'!$H:$H,0))</f>
        <v>0</v>
      </c>
      <c r="N271" cm="1">
        <f t="array" ref="N271">SUM(IF((LEFT('2-1 采购订单物料明细表报表导出'!$K:$K,7)=N$1)*('2-1 采购订单物料明细表报表导出'!$D:$D=$A271),'2-1 采购订单物料明细表报表导出'!$H:$H,0))</f>
        <v>0</v>
      </c>
      <c r="O271" cm="1">
        <f t="array" ref="O271">SUM(IF((LEFT('2-1 采购订单物料明细表报表导出'!$K:$K,7)=O$1)*('2-1 采购订单物料明细表报表导出'!$D:$D=$A271),'2-1 采购订单物料明细表报表导出'!$H:$H,0))</f>
        <v>0</v>
      </c>
    </row>
    <row r="272" ht="16.5" spans="1:15">
      <c r="A272" s="17" t="s">
        <v>3693</v>
      </c>
      <c r="B272" s="32" t="s">
        <v>2120</v>
      </c>
      <c r="C272" s="33" t="s">
        <v>2121</v>
      </c>
      <c r="D272" cm="1">
        <f t="array" ref="D272">SUM(IF((LEFT('2-1 采购订单物料明细表报表导出'!$K:$K,7)=D$1)*('2-1 采购订单物料明细表报表导出'!$D:$D=$A272),'2-1 采购订单物料明细表报表导出'!$H:$H,0))</f>
        <v>0</v>
      </c>
      <c r="E272" cm="1">
        <f t="array" ref="E272">SUM(IF((LEFT('2-1 采购订单物料明细表报表导出'!$K:$K,7)=E$1)*('2-1 采购订单物料明细表报表导出'!$D:$D=$A272),'2-1 采购订单物料明细表报表导出'!$H:$H,0))</f>
        <v>0</v>
      </c>
      <c r="F272" cm="1">
        <f t="array" ref="F272">SUM(IF((LEFT('2-1 采购订单物料明细表报表导出'!$K:$K,7)=F$1)*('2-1 采购订单物料明细表报表导出'!$D:$D=$A272),'2-1 采购订单物料明细表报表导出'!$H:$H,0))</f>
        <v>0</v>
      </c>
      <c r="G272" cm="1">
        <f t="array" ref="G272">SUM(IF((LEFT('2-1 采购订单物料明细表报表导出'!$K:$K,7)=G$1)*('2-1 采购订单物料明细表报表导出'!$D:$D=$A272),'2-1 采购订单物料明细表报表导出'!$H:$H,0))</f>
        <v>0</v>
      </c>
      <c r="H272" cm="1">
        <f t="array" ref="H272">SUM(IF((LEFT('2-1 采购订单物料明细表报表导出'!$K:$K,7)=H$1)*('2-1 采购订单物料明细表报表导出'!$D:$D=$A272),'2-1 采购订单物料明细表报表导出'!$H:$H,0))</f>
        <v>0</v>
      </c>
      <c r="I272" cm="1">
        <f t="array" ref="I272">SUM(IF((LEFT('2-1 采购订单物料明细表报表导出'!$K:$K,7)=I$1)*('2-1 采购订单物料明细表报表导出'!$D:$D=$A272),'2-1 采购订单物料明细表报表导出'!$H:$H,0))</f>
        <v>0</v>
      </c>
      <c r="J272" cm="1">
        <f t="array" ref="J272">SUM(IF((LEFT('2-1 采购订单物料明细表报表导出'!$K:$K,7)=J$1)*('2-1 采购订单物料明细表报表导出'!$D:$D=$A272),'2-1 采购订单物料明细表报表导出'!$H:$H,0))</f>
        <v>0</v>
      </c>
      <c r="K272" cm="1">
        <f t="array" ref="K272">SUM(IF((LEFT('2-1 采购订单物料明细表报表导出'!$K:$K,7)=K$1)*('2-1 采购订单物料明细表报表导出'!$D:$D=$A272),'2-1 采购订单物料明细表报表导出'!$H:$H,0))</f>
        <v>0</v>
      </c>
      <c r="L272" cm="1">
        <f t="array" ref="L272">SUM(IF((LEFT('2-1 采购订单物料明细表报表导出'!$K:$K,7)=L$1)*('2-1 采购订单物料明细表报表导出'!$D:$D=$A272),'2-1 采购订单物料明细表报表导出'!$H:$H,0))</f>
        <v>0</v>
      </c>
      <c r="M272" cm="1">
        <f t="array" ref="M272">SUM(IF((LEFT('2-1 采购订单物料明细表报表导出'!$K:$K,7)=M$1)*('2-1 采购订单物料明细表报表导出'!$D:$D=$A272),'2-1 采购订单物料明细表报表导出'!$H:$H,0))</f>
        <v>0</v>
      </c>
      <c r="N272" cm="1">
        <f t="array" ref="N272">SUM(IF((LEFT('2-1 采购订单物料明细表报表导出'!$K:$K,7)=N$1)*('2-1 采购订单物料明细表报表导出'!$D:$D=$A272),'2-1 采购订单物料明细表报表导出'!$H:$H,0))</f>
        <v>0</v>
      </c>
      <c r="O272" cm="1">
        <f t="array" ref="O272">SUM(IF((LEFT('2-1 采购订单物料明细表报表导出'!$K:$K,7)=O$1)*('2-1 采购订单物料明细表报表导出'!$D:$D=$A272),'2-1 采购订单物料明细表报表导出'!$H:$H,0))</f>
        <v>0</v>
      </c>
    </row>
    <row r="273" ht="16.5" spans="1:15">
      <c r="A273" s="17" t="s">
        <v>3694</v>
      </c>
      <c r="B273" s="32" t="s">
        <v>2120</v>
      </c>
      <c r="C273" s="33" t="s">
        <v>2121</v>
      </c>
      <c r="D273" cm="1">
        <f t="array" ref="D273">SUM(IF((LEFT('2-1 采购订单物料明细表报表导出'!$K:$K,7)=D$1)*('2-1 采购订单物料明细表报表导出'!$D:$D=$A273),'2-1 采购订单物料明细表报表导出'!$H:$H,0))</f>
        <v>0</v>
      </c>
      <c r="E273" cm="1">
        <f t="array" ref="E273">SUM(IF((LEFT('2-1 采购订单物料明细表报表导出'!$K:$K,7)=E$1)*('2-1 采购订单物料明细表报表导出'!$D:$D=$A273),'2-1 采购订单物料明细表报表导出'!$H:$H,0))</f>
        <v>0</v>
      </c>
      <c r="F273" cm="1">
        <f t="array" ref="F273">SUM(IF((LEFT('2-1 采购订单物料明细表报表导出'!$K:$K,7)=F$1)*('2-1 采购订单物料明细表报表导出'!$D:$D=$A273),'2-1 采购订单物料明细表报表导出'!$H:$H,0))</f>
        <v>0</v>
      </c>
      <c r="G273" cm="1">
        <f t="array" ref="G273">SUM(IF((LEFT('2-1 采购订单物料明细表报表导出'!$K:$K,7)=G$1)*('2-1 采购订单物料明细表报表导出'!$D:$D=$A273),'2-1 采购订单物料明细表报表导出'!$H:$H,0))</f>
        <v>0</v>
      </c>
      <c r="H273" cm="1">
        <f t="array" ref="H273">SUM(IF((LEFT('2-1 采购订单物料明细表报表导出'!$K:$K,7)=H$1)*('2-1 采购订单物料明细表报表导出'!$D:$D=$A273),'2-1 采购订单物料明细表报表导出'!$H:$H,0))</f>
        <v>0</v>
      </c>
      <c r="I273" cm="1">
        <f t="array" ref="I273">SUM(IF((LEFT('2-1 采购订单物料明细表报表导出'!$K:$K,7)=I$1)*('2-1 采购订单物料明细表报表导出'!$D:$D=$A273),'2-1 采购订单物料明细表报表导出'!$H:$H,0))</f>
        <v>0</v>
      </c>
      <c r="J273" cm="1">
        <f t="array" ref="J273">SUM(IF((LEFT('2-1 采购订单物料明细表报表导出'!$K:$K,7)=J$1)*('2-1 采购订单物料明细表报表导出'!$D:$D=$A273),'2-1 采购订单物料明细表报表导出'!$H:$H,0))</f>
        <v>0</v>
      </c>
      <c r="K273" cm="1">
        <f t="array" ref="K273">SUM(IF((LEFT('2-1 采购订单物料明细表报表导出'!$K:$K,7)=K$1)*('2-1 采购订单物料明细表报表导出'!$D:$D=$A273),'2-1 采购订单物料明细表报表导出'!$H:$H,0))</f>
        <v>0</v>
      </c>
      <c r="L273" cm="1">
        <f t="array" ref="L273">SUM(IF((LEFT('2-1 采购订单物料明细表报表导出'!$K:$K,7)=L$1)*('2-1 采购订单物料明细表报表导出'!$D:$D=$A273),'2-1 采购订单物料明细表报表导出'!$H:$H,0))</f>
        <v>0</v>
      </c>
      <c r="M273" cm="1">
        <f t="array" ref="M273">SUM(IF((LEFT('2-1 采购订单物料明细表报表导出'!$K:$K,7)=M$1)*('2-1 采购订单物料明细表报表导出'!$D:$D=$A273),'2-1 采购订单物料明细表报表导出'!$H:$H,0))</f>
        <v>0</v>
      </c>
      <c r="N273" cm="1">
        <f t="array" ref="N273">SUM(IF((LEFT('2-1 采购订单物料明细表报表导出'!$K:$K,7)=N$1)*('2-1 采购订单物料明细表报表导出'!$D:$D=$A273),'2-1 采购订单物料明细表报表导出'!$H:$H,0))</f>
        <v>0</v>
      </c>
      <c r="O273" cm="1">
        <f t="array" ref="O273">SUM(IF((LEFT('2-1 采购订单物料明细表报表导出'!$K:$K,7)=O$1)*('2-1 采购订单物料明细表报表导出'!$D:$D=$A273),'2-1 采购订单物料明细表报表导出'!$H:$H,0))</f>
        <v>0</v>
      </c>
    </row>
    <row r="274" ht="16.5" spans="1:15">
      <c r="A274" s="17" t="s">
        <v>3695</v>
      </c>
      <c r="B274" s="32" t="s">
        <v>2120</v>
      </c>
      <c r="C274" s="33" t="s">
        <v>2121</v>
      </c>
      <c r="D274" cm="1">
        <f t="array" ref="D274">SUM(IF((LEFT('2-1 采购订单物料明细表报表导出'!$K:$K,7)=D$1)*('2-1 采购订单物料明细表报表导出'!$D:$D=$A274),'2-1 采购订单物料明细表报表导出'!$H:$H,0))</f>
        <v>0</v>
      </c>
      <c r="E274" cm="1">
        <f t="array" ref="E274">SUM(IF((LEFT('2-1 采购订单物料明细表报表导出'!$K:$K,7)=E$1)*('2-1 采购订单物料明细表报表导出'!$D:$D=$A274),'2-1 采购订单物料明细表报表导出'!$H:$H,0))</f>
        <v>0</v>
      </c>
      <c r="F274" cm="1">
        <f t="array" ref="F274">SUM(IF((LEFT('2-1 采购订单物料明细表报表导出'!$K:$K,7)=F$1)*('2-1 采购订单物料明细表报表导出'!$D:$D=$A274),'2-1 采购订单物料明细表报表导出'!$H:$H,0))</f>
        <v>0</v>
      </c>
      <c r="G274" cm="1">
        <f t="array" ref="G274">SUM(IF((LEFT('2-1 采购订单物料明细表报表导出'!$K:$K,7)=G$1)*('2-1 采购订单物料明细表报表导出'!$D:$D=$A274),'2-1 采购订单物料明细表报表导出'!$H:$H,0))</f>
        <v>0</v>
      </c>
      <c r="H274" cm="1">
        <f t="array" ref="H274">SUM(IF((LEFT('2-1 采购订单物料明细表报表导出'!$K:$K,7)=H$1)*('2-1 采购订单物料明细表报表导出'!$D:$D=$A274),'2-1 采购订单物料明细表报表导出'!$H:$H,0))</f>
        <v>0</v>
      </c>
      <c r="I274" cm="1">
        <f t="array" ref="I274">SUM(IF((LEFT('2-1 采购订单物料明细表报表导出'!$K:$K,7)=I$1)*('2-1 采购订单物料明细表报表导出'!$D:$D=$A274),'2-1 采购订单物料明细表报表导出'!$H:$H,0))</f>
        <v>0</v>
      </c>
      <c r="J274" cm="1">
        <f t="array" ref="J274">SUM(IF((LEFT('2-1 采购订单物料明细表报表导出'!$K:$K,7)=J$1)*('2-1 采购订单物料明细表报表导出'!$D:$D=$A274),'2-1 采购订单物料明细表报表导出'!$H:$H,0))</f>
        <v>0</v>
      </c>
      <c r="K274" cm="1">
        <f t="array" ref="K274">SUM(IF((LEFT('2-1 采购订单物料明细表报表导出'!$K:$K,7)=K$1)*('2-1 采购订单物料明细表报表导出'!$D:$D=$A274),'2-1 采购订单物料明细表报表导出'!$H:$H,0))</f>
        <v>0</v>
      </c>
      <c r="L274" cm="1">
        <f t="array" ref="L274">SUM(IF((LEFT('2-1 采购订单物料明细表报表导出'!$K:$K,7)=L$1)*('2-1 采购订单物料明细表报表导出'!$D:$D=$A274),'2-1 采购订单物料明细表报表导出'!$H:$H,0))</f>
        <v>0</v>
      </c>
      <c r="M274" cm="1">
        <f t="array" ref="M274">SUM(IF((LEFT('2-1 采购订单物料明细表报表导出'!$K:$K,7)=M$1)*('2-1 采购订单物料明细表报表导出'!$D:$D=$A274),'2-1 采购订单物料明细表报表导出'!$H:$H,0))</f>
        <v>0</v>
      </c>
      <c r="N274" cm="1">
        <f t="array" ref="N274">SUM(IF((LEFT('2-1 采购订单物料明细表报表导出'!$K:$K,7)=N$1)*('2-1 采购订单物料明细表报表导出'!$D:$D=$A274),'2-1 采购订单物料明细表报表导出'!$H:$H,0))</f>
        <v>0</v>
      </c>
      <c r="O274" cm="1">
        <f t="array" ref="O274">SUM(IF((LEFT('2-1 采购订单物料明细表报表导出'!$K:$K,7)=O$1)*('2-1 采购订单物料明细表报表导出'!$D:$D=$A274),'2-1 采购订单物料明细表报表导出'!$H:$H,0))</f>
        <v>0</v>
      </c>
    </row>
    <row r="275" ht="16.5" spans="1:15">
      <c r="A275" s="17" t="s">
        <v>3696</v>
      </c>
      <c r="B275" s="32" t="s">
        <v>2120</v>
      </c>
      <c r="C275" s="33" t="s">
        <v>2121</v>
      </c>
      <c r="D275" cm="1">
        <f t="array" ref="D275">SUM(IF((LEFT('2-1 采购订单物料明细表报表导出'!$K:$K,7)=D$1)*('2-1 采购订单物料明细表报表导出'!$D:$D=$A275),'2-1 采购订单物料明细表报表导出'!$H:$H,0))</f>
        <v>0</v>
      </c>
      <c r="E275" cm="1">
        <f t="array" ref="E275">SUM(IF((LEFT('2-1 采购订单物料明细表报表导出'!$K:$K,7)=E$1)*('2-1 采购订单物料明细表报表导出'!$D:$D=$A275),'2-1 采购订单物料明细表报表导出'!$H:$H,0))</f>
        <v>0</v>
      </c>
      <c r="F275" cm="1">
        <f t="array" ref="F275">SUM(IF((LEFT('2-1 采购订单物料明细表报表导出'!$K:$K,7)=F$1)*('2-1 采购订单物料明细表报表导出'!$D:$D=$A275),'2-1 采购订单物料明细表报表导出'!$H:$H,0))</f>
        <v>0</v>
      </c>
      <c r="G275" cm="1">
        <f t="array" ref="G275">SUM(IF((LEFT('2-1 采购订单物料明细表报表导出'!$K:$K,7)=G$1)*('2-1 采购订单物料明细表报表导出'!$D:$D=$A275),'2-1 采购订单物料明细表报表导出'!$H:$H,0))</f>
        <v>0</v>
      </c>
      <c r="H275" cm="1">
        <f t="array" ref="H275">SUM(IF((LEFT('2-1 采购订单物料明细表报表导出'!$K:$K,7)=H$1)*('2-1 采购订单物料明细表报表导出'!$D:$D=$A275),'2-1 采购订单物料明细表报表导出'!$H:$H,0))</f>
        <v>0</v>
      </c>
      <c r="I275" cm="1">
        <f t="array" ref="I275">SUM(IF((LEFT('2-1 采购订单物料明细表报表导出'!$K:$K,7)=I$1)*('2-1 采购订单物料明细表报表导出'!$D:$D=$A275),'2-1 采购订单物料明细表报表导出'!$H:$H,0))</f>
        <v>0</v>
      </c>
      <c r="J275" cm="1">
        <f t="array" ref="J275">SUM(IF((LEFT('2-1 采购订单物料明细表报表导出'!$K:$K,7)=J$1)*('2-1 采购订单物料明细表报表导出'!$D:$D=$A275),'2-1 采购订单物料明细表报表导出'!$H:$H,0))</f>
        <v>0</v>
      </c>
      <c r="K275" cm="1">
        <f t="array" ref="K275">SUM(IF((LEFT('2-1 采购订单物料明细表报表导出'!$K:$K,7)=K$1)*('2-1 采购订单物料明细表报表导出'!$D:$D=$A275),'2-1 采购订单物料明细表报表导出'!$H:$H,0))</f>
        <v>0</v>
      </c>
      <c r="L275" cm="1">
        <f t="array" ref="L275">SUM(IF((LEFT('2-1 采购订单物料明细表报表导出'!$K:$K,7)=L$1)*('2-1 采购订单物料明细表报表导出'!$D:$D=$A275),'2-1 采购订单物料明细表报表导出'!$H:$H,0))</f>
        <v>0</v>
      </c>
      <c r="M275" cm="1">
        <f t="array" ref="M275">SUM(IF((LEFT('2-1 采购订单物料明细表报表导出'!$K:$K,7)=M$1)*('2-1 采购订单物料明细表报表导出'!$D:$D=$A275),'2-1 采购订单物料明细表报表导出'!$H:$H,0))</f>
        <v>0</v>
      </c>
      <c r="N275" cm="1">
        <f t="array" ref="N275">SUM(IF((LEFT('2-1 采购订单物料明细表报表导出'!$K:$K,7)=N$1)*('2-1 采购订单物料明细表报表导出'!$D:$D=$A275),'2-1 采购订单物料明细表报表导出'!$H:$H,0))</f>
        <v>0</v>
      </c>
      <c r="O275" cm="1">
        <f t="array" ref="O275">SUM(IF((LEFT('2-1 采购订单物料明细表报表导出'!$K:$K,7)=O$1)*('2-1 采购订单物料明细表报表导出'!$D:$D=$A275),'2-1 采购订单物料明细表报表导出'!$H:$H,0))</f>
        <v>0</v>
      </c>
    </row>
    <row r="276" ht="16.5" spans="1:15">
      <c r="A276" s="17" t="s">
        <v>3697</v>
      </c>
      <c r="B276" s="32" t="s">
        <v>2120</v>
      </c>
      <c r="C276" s="33" t="s">
        <v>2121</v>
      </c>
      <c r="D276" cm="1">
        <f t="array" ref="D276">SUM(IF((LEFT('2-1 采购订单物料明细表报表导出'!$K:$K,7)=D$1)*('2-1 采购订单物料明细表报表导出'!$D:$D=$A276),'2-1 采购订单物料明细表报表导出'!$H:$H,0))</f>
        <v>0</v>
      </c>
      <c r="E276" cm="1">
        <f t="array" ref="E276">SUM(IF((LEFT('2-1 采购订单物料明细表报表导出'!$K:$K,7)=E$1)*('2-1 采购订单物料明细表报表导出'!$D:$D=$A276),'2-1 采购订单物料明细表报表导出'!$H:$H,0))</f>
        <v>0</v>
      </c>
      <c r="F276" cm="1">
        <f t="array" ref="F276">SUM(IF((LEFT('2-1 采购订单物料明细表报表导出'!$K:$K,7)=F$1)*('2-1 采购订单物料明细表报表导出'!$D:$D=$A276),'2-1 采购订单物料明细表报表导出'!$H:$H,0))</f>
        <v>0</v>
      </c>
      <c r="G276" cm="1">
        <f t="array" ref="G276">SUM(IF((LEFT('2-1 采购订单物料明细表报表导出'!$K:$K,7)=G$1)*('2-1 采购订单物料明细表报表导出'!$D:$D=$A276),'2-1 采购订单物料明细表报表导出'!$H:$H,0))</f>
        <v>0</v>
      </c>
      <c r="H276" cm="1">
        <f t="array" ref="H276">SUM(IF((LEFT('2-1 采购订单物料明细表报表导出'!$K:$K,7)=H$1)*('2-1 采购订单物料明细表报表导出'!$D:$D=$A276),'2-1 采购订单物料明细表报表导出'!$H:$H,0))</f>
        <v>0</v>
      </c>
      <c r="I276" cm="1">
        <f t="array" ref="I276">SUM(IF((LEFT('2-1 采购订单物料明细表报表导出'!$K:$K,7)=I$1)*('2-1 采购订单物料明细表报表导出'!$D:$D=$A276),'2-1 采购订单物料明细表报表导出'!$H:$H,0))</f>
        <v>0</v>
      </c>
      <c r="J276" cm="1">
        <f t="array" ref="J276">SUM(IF((LEFT('2-1 采购订单物料明细表报表导出'!$K:$K,7)=J$1)*('2-1 采购订单物料明细表报表导出'!$D:$D=$A276),'2-1 采购订单物料明细表报表导出'!$H:$H,0))</f>
        <v>0</v>
      </c>
      <c r="K276" cm="1">
        <f t="array" ref="K276">SUM(IF((LEFT('2-1 采购订单物料明细表报表导出'!$K:$K,7)=K$1)*('2-1 采购订单物料明细表报表导出'!$D:$D=$A276),'2-1 采购订单物料明细表报表导出'!$H:$H,0))</f>
        <v>0</v>
      </c>
      <c r="L276" cm="1">
        <f t="array" ref="L276">SUM(IF((LEFT('2-1 采购订单物料明细表报表导出'!$K:$K,7)=L$1)*('2-1 采购订单物料明细表报表导出'!$D:$D=$A276),'2-1 采购订单物料明细表报表导出'!$H:$H,0))</f>
        <v>0</v>
      </c>
      <c r="M276" cm="1">
        <f t="array" ref="M276">SUM(IF((LEFT('2-1 采购订单物料明细表报表导出'!$K:$K,7)=M$1)*('2-1 采购订单物料明细表报表导出'!$D:$D=$A276),'2-1 采购订单物料明细表报表导出'!$H:$H,0))</f>
        <v>0</v>
      </c>
      <c r="N276" cm="1">
        <f t="array" ref="N276">SUM(IF((LEFT('2-1 采购订单物料明细表报表导出'!$K:$K,7)=N$1)*('2-1 采购订单物料明细表报表导出'!$D:$D=$A276),'2-1 采购订单物料明细表报表导出'!$H:$H,0))</f>
        <v>0</v>
      </c>
      <c r="O276" cm="1">
        <f t="array" ref="O276">SUM(IF((LEFT('2-1 采购订单物料明细表报表导出'!$K:$K,7)=O$1)*('2-1 采购订单物料明细表报表导出'!$D:$D=$A276),'2-1 采购订单物料明细表报表导出'!$H:$H,0))</f>
        <v>0</v>
      </c>
    </row>
    <row r="277" ht="16.5" spans="1:15">
      <c r="A277" s="17" t="s">
        <v>3698</v>
      </c>
      <c r="B277" s="32" t="s">
        <v>2120</v>
      </c>
      <c r="C277" s="33" t="s">
        <v>2121</v>
      </c>
      <c r="D277" cm="1">
        <f t="array" ref="D277">SUM(IF((LEFT('2-1 采购订单物料明细表报表导出'!$K:$K,7)=D$1)*('2-1 采购订单物料明细表报表导出'!$D:$D=$A277),'2-1 采购订单物料明细表报表导出'!$H:$H,0))</f>
        <v>0</v>
      </c>
      <c r="E277" cm="1">
        <f t="array" ref="E277">SUM(IF((LEFT('2-1 采购订单物料明细表报表导出'!$K:$K,7)=E$1)*('2-1 采购订单物料明细表报表导出'!$D:$D=$A277),'2-1 采购订单物料明细表报表导出'!$H:$H,0))</f>
        <v>0</v>
      </c>
      <c r="F277" cm="1">
        <f t="array" ref="F277">SUM(IF((LEFT('2-1 采购订单物料明细表报表导出'!$K:$K,7)=F$1)*('2-1 采购订单物料明细表报表导出'!$D:$D=$A277),'2-1 采购订单物料明细表报表导出'!$H:$H,0))</f>
        <v>0</v>
      </c>
      <c r="G277" cm="1">
        <f t="array" ref="G277">SUM(IF((LEFT('2-1 采购订单物料明细表报表导出'!$K:$K,7)=G$1)*('2-1 采购订单物料明细表报表导出'!$D:$D=$A277),'2-1 采购订单物料明细表报表导出'!$H:$H,0))</f>
        <v>0</v>
      </c>
      <c r="H277" cm="1">
        <f t="array" ref="H277">SUM(IF((LEFT('2-1 采购订单物料明细表报表导出'!$K:$K,7)=H$1)*('2-1 采购订单物料明细表报表导出'!$D:$D=$A277),'2-1 采购订单物料明细表报表导出'!$H:$H,0))</f>
        <v>0</v>
      </c>
      <c r="I277" cm="1">
        <f t="array" ref="I277">SUM(IF((LEFT('2-1 采购订单物料明细表报表导出'!$K:$K,7)=I$1)*('2-1 采购订单物料明细表报表导出'!$D:$D=$A277),'2-1 采购订单物料明细表报表导出'!$H:$H,0))</f>
        <v>0</v>
      </c>
      <c r="J277" cm="1">
        <f t="array" ref="J277">SUM(IF((LEFT('2-1 采购订单物料明细表报表导出'!$K:$K,7)=J$1)*('2-1 采购订单物料明细表报表导出'!$D:$D=$A277),'2-1 采购订单物料明细表报表导出'!$H:$H,0))</f>
        <v>0</v>
      </c>
      <c r="K277" cm="1">
        <f t="array" ref="K277">SUM(IF((LEFT('2-1 采购订单物料明细表报表导出'!$K:$K,7)=K$1)*('2-1 采购订单物料明细表报表导出'!$D:$D=$A277),'2-1 采购订单物料明细表报表导出'!$H:$H,0))</f>
        <v>0</v>
      </c>
      <c r="L277" cm="1">
        <f t="array" ref="L277">SUM(IF((LEFT('2-1 采购订单物料明细表报表导出'!$K:$K,7)=L$1)*('2-1 采购订单物料明细表报表导出'!$D:$D=$A277),'2-1 采购订单物料明细表报表导出'!$H:$H,0))</f>
        <v>0</v>
      </c>
      <c r="M277" cm="1">
        <f t="array" ref="M277">SUM(IF((LEFT('2-1 采购订单物料明细表报表导出'!$K:$K,7)=M$1)*('2-1 采购订单物料明细表报表导出'!$D:$D=$A277),'2-1 采购订单物料明细表报表导出'!$H:$H,0))</f>
        <v>0</v>
      </c>
      <c r="N277" cm="1">
        <f t="array" ref="N277">SUM(IF((LEFT('2-1 采购订单物料明细表报表导出'!$K:$K,7)=N$1)*('2-1 采购订单物料明细表报表导出'!$D:$D=$A277),'2-1 采购订单物料明细表报表导出'!$H:$H,0))</f>
        <v>0</v>
      </c>
      <c r="O277" cm="1">
        <f t="array" ref="O277">SUM(IF((LEFT('2-1 采购订单物料明细表报表导出'!$K:$K,7)=O$1)*('2-1 采购订单物料明细表报表导出'!$D:$D=$A277),'2-1 采购订单物料明细表报表导出'!$H:$H,0))</f>
        <v>0</v>
      </c>
    </row>
    <row r="278" ht="16.5" spans="1:15">
      <c r="A278" s="17" t="s">
        <v>3699</v>
      </c>
      <c r="B278" s="32" t="s">
        <v>2120</v>
      </c>
      <c r="C278" s="33" t="s">
        <v>2121</v>
      </c>
      <c r="D278" cm="1">
        <f t="array" ref="D278">SUM(IF((LEFT('2-1 采购订单物料明细表报表导出'!$K:$K,7)=D$1)*('2-1 采购订单物料明细表报表导出'!$D:$D=$A278),'2-1 采购订单物料明细表报表导出'!$H:$H,0))</f>
        <v>0</v>
      </c>
      <c r="E278" cm="1">
        <f t="array" ref="E278">SUM(IF((LEFT('2-1 采购订单物料明细表报表导出'!$K:$K,7)=E$1)*('2-1 采购订单物料明细表报表导出'!$D:$D=$A278),'2-1 采购订单物料明细表报表导出'!$H:$H,0))</f>
        <v>0</v>
      </c>
      <c r="F278" cm="1">
        <f t="array" ref="F278">SUM(IF((LEFT('2-1 采购订单物料明细表报表导出'!$K:$K,7)=F$1)*('2-1 采购订单物料明细表报表导出'!$D:$D=$A278),'2-1 采购订单物料明细表报表导出'!$H:$H,0))</f>
        <v>0</v>
      </c>
      <c r="G278" cm="1">
        <f t="array" ref="G278">SUM(IF((LEFT('2-1 采购订单物料明细表报表导出'!$K:$K,7)=G$1)*('2-1 采购订单物料明细表报表导出'!$D:$D=$A278),'2-1 采购订单物料明细表报表导出'!$H:$H,0))</f>
        <v>0</v>
      </c>
      <c r="H278" cm="1">
        <f t="array" ref="H278">SUM(IF((LEFT('2-1 采购订单物料明细表报表导出'!$K:$K,7)=H$1)*('2-1 采购订单物料明细表报表导出'!$D:$D=$A278),'2-1 采购订单物料明细表报表导出'!$H:$H,0))</f>
        <v>0</v>
      </c>
      <c r="I278" cm="1">
        <f t="array" ref="I278">SUM(IF((LEFT('2-1 采购订单物料明细表报表导出'!$K:$K,7)=I$1)*('2-1 采购订单物料明细表报表导出'!$D:$D=$A278),'2-1 采购订单物料明细表报表导出'!$H:$H,0))</f>
        <v>0</v>
      </c>
      <c r="J278" cm="1">
        <f t="array" ref="J278">SUM(IF((LEFT('2-1 采购订单物料明细表报表导出'!$K:$K,7)=J$1)*('2-1 采购订单物料明细表报表导出'!$D:$D=$A278),'2-1 采购订单物料明细表报表导出'!$H:$H,0))</f>
        <v>0</v>
      </c>
      <c r="K278" cm="1">
        <f t="array" ref="K278">SUM(IF((LEFT('2-1 采购订单物料明细表报表导出'!$K:$K,7)=K$1)*('2-1 采购订单物料明细表报表导出'!$D:$D=$A278),'2-1 采购订单物料明细表报表导出'!$H:$H,0))</f>
        <v>0</v>
      </c>
      <c r="L278" cm="1">
        <f t="array" ref="L278">SUM(IF((LEFT('2-1 采购订单物料明细表报表导出'!$K:$K,7)=L$1)*('2-1 采购订单物料明细表报表导出'!$D:$D=$A278),'2-1 采购订单物料明细表报表导出'!$H:$H,0))</f>
        <v>0</v>
      </c>
      <c r="M278" cm="1">
        <f t="array" ref="M278">SUM(IF((LEFT('2-1 采购订单物料明细表报表导出'!$K:$K,7)=M$1)*('2-1 采购订单物料明细表报表导出'!$D:$D=$A278),'2-1 采购订单物料明细表报表导出'!$H:$H,0))</f>
        <v>0</v>
      </c>
      <c r="N278" cm="1">
        <f t="array" ref="N278">SUM(IF((LEFT('2-1 采购订单物料明细表报表导出'!$K:$K,7)=N$1)*('2-1 采购订单物料明细表报表导出'!$D:$D=$A278),'2-1 采购订单物料明细表报表导出'!$H:$H,0))</f>
        <v>0</v>
      </c>
      <c r="O278" cm="1">
        <f t="array" ref="O278">SUM(IF((LEFT('2-1 采购订单物料明细表报表导出'!$K:$K,7)=O$1)*('2-1 采购订单物料明细表报表导出'!$D:$D=$A278),'2-1 采购订单物料明细表报表导出'!$H:$H,0))</f>
        <v>0</v>
      </c>
    </row>
    <row r="279" ht="16.5" spans="1:15">
      <c r="A279" s="17" t="s">
        <v>3700</v>
      </c>
      <c r="B279" s="32" t="s">
        <v>2120</v>
      </c>
      <c r="C279" s="33" t="s">
        <v>2121</v>
      </c>
      <c r="D279" cm="1">
        <f t="array" ref="D279">SUM(IF((LEFT('2-1 采购订单物料明细表报表导出'!$K:$K,7)=D$1)*('2-1 采购订单物料明细表报表导出'!$D:$D=$A279),'2-1 采购订单物料明细表报表导出'!$H:$H,0))</f>
        <v>0</v>
      </c>
      <c r="E279" cm="1">
        <f t="array" ref="E279">SUM(IF((LEFT('2-1 采购订单物料明细表报表导出'!$K:$K,7)=E$1)*('2-1 采购订单物料明细表报表导出'!$D:$D=$A279),'2-1 采购订单物料明细表报表导出'!$H:$H,0))</f>
        <v>0</v>
      </c>
      <c r="F279" cm="1">
        <f t="array" ref="F279">SUM(IF((LEFT('2-1 采购订单物料明细表报表导出'!$K:$K,7)=F$1)*('2-1 采购订单物料明细表报表导出'!$D:$D=$A279),'2-1 采购订单物料明细表报表导出'!$H:$H,0))</f>
        <v>0</v>
      </c>
      <c r="G279" cm="1">
        <f t="array" ref="G279">SUM(IF((LEFT('2-1 采购订单物料明细表报表导出'!$K:$K,7)=G$1)*('2-1 采购订单物料明细表报表导出'!$D:$D=$A279),'2-1 采购订单物料明细表报表导出'!$H:$H,0))</f>
        <v>0</v>
      </c>
      <c r="H279" cm="1">
        <f t="array" ref="H279">SUM(IF((LEFT('2-1 采购订单物料明细表报表导出'!$K:$K,7)=H$1)*('2-1 采购订单物料明细表报表导出'!$D:$D=$A279),'2-1 采购订单物料明细表报表导出'!$H:$H,0))</f>
        <v>0</v>
      </c>
      <c r="I279" cm="1">
        <f t="array" ref="I279">SUM(IF((LEFT('2-1 采购订单物料明细表报表导出'!$K:$K,7)=I$1)*('2-1 采购订单物料明细表报表导出'!$D:$D=$A279),'2-1 采购订单物料明细表报表导出'!$H:$H,0))</f>
        <v>0</v>
      </c>
      <c r="J279" cm="1">
        <f t="array" ref="J279">SUM(IF((LEFT('2-1 采购订单物料明细表报表导出'!$K:$K,7)=J$1)*('2-1 采购订单物料明细表报表导出'!$D:$D=$A279),'2-1 采购订单物料明细表报表导出'!$H:$H,0))</f>
        <v>0</v>
      </c>
      <c r="K279" cm="1">
        <f t="array" ref="K279">SUM(IF((LEFT('2-1 采购订单物料明细表报表导出'!$K:$K,7)=K$1)*('2-1 采购订单物料明细表报表导出'!$D:$D=$A279),'2-1 采购订单物料明细表报表导出'!$H:$H,0))</f>
        <v>0</v>
      </c>
      <c r="L279" cm="1">
        <f t="array" ref="L279">SUM(IF((LEFT('2-1 采购订单物料明细表报表导出'!$K:$K,7)=L$1)*('2-1 采购订单物料明细表报表导出'!$D:$D=$A279),'2-1 采购订单物料明细表报表导出'!$H:$H,0))</f>
        <v>0</v>
      </c>
      <c r="M279" cm="1">
        <f t="array" ref="M279">SUM(IF((LEFT('2-1 采购订单物料明细表报表导出'!$K:$K,7)=M$1)*('2-1 采购订单物料明细表报表导出'!$D:$D=$A279),'2-1 采购订单物料明细表报表导出'!$H:$H,0))</f>
        <v>0</v>
      </c>
      <c r="N279" cm="1">
        <f t="array" ref="N279">SUM(IF((LEFT('2-1 采购订单物料明细表报表导出'!$K:$K,7)=N$1)*('2-1 采购订单物料明细表报表导出'!$D:$D=$A279),'2-1 采购订单物料明细表报表导出'!$H:$H,0))</f>
        <v>0</v>
      </c>
      <c r="O279" cm="1">
        <f t="array" ref="O279">SUM(IF((LEFT('2-1 采购订单物料明细表报表导出'!$K:$K,7)=O$1)*('2-1 采购订单物料明细表报表导出'!$D:$D=$A279),'2-1 采购订单物料明细表报表导出'!$H:$H,0))</f>
        <v>0</v>
      </c>
    </row>
    <row r="280" ht="16.5" spans="1:15">
      <c r="A280" s="17" t="s">
        <v>3701</v>
      </c>
      <c r="B280" s="32" t="s">
        <v>2120</v>
      </c>
      <c r="C280" s="33" t="s">
        <v>2121</v>
      </c>
      <c r="D280" cm="1">
        <f t="array" ref="D280">SUM(IF((LEFT('2-1 采购订单物料明细表报表导出'!$K:$K,7)=D$1)*('2-1 采购订单物料明细表报表导出'!$D:$D=$A280),'2-1 采购订单物料明细表报表导出'!$H:$H,0))</f>
        <v>0</v>
      </c>
      <c r="E280" cm="1">
        <f t="array" ref="E280">SUM(IF((LEFT('2-1 采购订单物料明细表报表导出'!$K:$K,7)=E$1)*('2-1 采购订单物料明细表报表导出'!$D:$D=$A280),'2-1 采购订单物料明细表报表导出'!$H:$H,0))</f>
        <v>0</v>
      </c>
      <c r="F280" cm="1">
        <f t="array" ref="F280">SUM(IF((LEFT('2-1 采购订单物料明细表报表导出'!$K:$K,7)=F$1)*('2-1 采购订单物料明细表报表导出'!$D:$D=$A280),'2-1 采购订单物料明细表报表导出'!$H:$H,0))</f>
        <v>0</v>
      </c>
      <c r="G280" cm="1">
        <f t="array" ref="G280">SUM(IF((LEFT('2-1 采购订单物料明细表报表导出'!$K:$K,7)=G$1)*('2-1 采购订单物料明细表报表导出'!$D:$D=$A280),'2-1 采购订单物料明细表报表导出'!$H:$H,0))</f>
        <v>0</v>
      </c>
      <c r="H280" cm="1">
        <f t="array" ref="H280">SUM(IF((LEFT('2-1 采购订单物料明细表报表导出'!$K:$K,7)=H$1)*('2-1 采购订单物料明细表报表导出'!$D:$D=$A280),'2-1 采购订单物料明细表报表导出'!$H:$H,0))</f>
        <v>0</v>
      </c>
      <c r="I280" cm="1">
        <f t="array" ref="I280">SUM(IF((LEFT('2-1 采购订单物料明细表报表导出'!$K:$K,7)=I$1)*('2-1 采购订单物料明细表报表导出'!$D:$D=$A280),'2-1 采购订单物料明细表报表导出'!$H:$H,0))</f>
        <v>0</v>
      </c>
      <c r="J280" cm="1">
        <f t="array" ref="J280">SUM(IF((LEFT('2-1 采购订单物料明细表报表导出'!$K:$K,7)=J$1)*('2-1 采购订单物料明细表报表导出'!$D:$D=$A280),'2-1 采购订单物料明细表报表导出'!$H:$H,0))</f>
        <v>0</v>
      </c>
      <c r="K280" cm="1">
        <f t="array" ref="K280">SUM(IF((LEFT('2-1 采购订单物料明细表报表导出'!$K:$K,7)=K$1)*('2-1 采购订单物料明细表报表导出'!$D:$D=$A280),'2-1 采购订单物料明细表报表导出'!$H:$H,0))</f>
        <v>0</v>
      </c>
      <c r="L280" cm="1">
        <f t="array" ref="L280">SUM(IF((LEFT('2-1 采购订单物料明细表报表导出'!$K:$K,7)=L$1)*('2-1 采购订单物料明细表报表导出'!$D:$D=$A280),'2-1 采购订单物料明细表报表导出'!$H:$H,0))</f>
        <v>0</v>
      </c>
      <c r="M280" cm="1">
        <f t="array" ref="M280">SUM(IF((LEFT('2-1 采购订单物料明细表报表导出'!$K:$K,7)=M$1)*('2-1 采购订单物料明细表报表导出'!$D:$D=$A280),'2-1 采购订单物料明细表报表导出'!$H:$H,0))</f>
        <v>0</v>
      </c>
      <c r="N280" cm="1">
        <f t="array" ref="N280">SUM(IF((LEFT('2-1 采购订单物料明细表报表导出'!$K:$K,7)=N$1)*('2-1 采购订单物料明细表报表导出'!$D:$D=$A280),'2-1 采购订单物料明细表报表导出'!$H:$H,0))</f>
        <v>0</v>
      </c>
      <c r="O280" cm="1">
        <f t="array" ref="O280">SUM(IF((LEFT('2-1 采购订单物料明细表报表导出'!$K:$K,7)=O$1)*('2-1 采购订单物料明细表报表导出'!$D:$D=$A280),'2-1 采购订单物料明细表报表导出'!$H:$H,0))</f>
        <v>0</v>
      </c>
    </row>
    <row r="281" ht="16.5" spans="1:15">
      <c r="A281" s="17" t="s">
        <v>3702</v>
      </c>
      <c r="B281" s="32" t="s">
        <v>2120</v>
      </c>
      <c r="C281" s="33" t="s">
        <v>2121</v>
      </c>
      <c r="D281" cm="1">
        <f t="array" ref="D281">SUM(IF((LEFT('2-1 采购订单物料明细表报表导出'!$K:$K,7)=D$1)*('2-1 采购订单物料明细表报表导出'!$D:$D=$A281),'2-1 采购订单物料明细表报表导出'!$H:$H,0))</f>
        <v>0</v>
      </c>
      <c r="E281" cm="1">
        <f t="array" ref="E281">SUM(IF((LEFT('2-1 采购订单物料明细表报表导出'!$K:$K,7)=E$1)*('2-1 采购订单物料明细表报表导出'!$D:$D=$A281),'2-1 采购订单物料明细表报表导出'!$H:$H,0))</f>
        <v>0</v>
      </c>
      <c r="F281" cm="1">
        <f t="array" ref="F281">SUM(IF((LEFT('2-1 采购订单物料明细表报表导出'!$K:$K,7)=F$1)*('2-1 采购订单物料明细表报表导出'!$D:$D=$A281),'2-1 采购订单物料明细表报表导出'!$H:$H,0))</f>
        <v>0</v>
      </c>
      <c r="G281" cm="1">
        <f t="array" ref="G281">SUM(IF((LEFT('2-1 采购订单物料明细表报表导出'!$K:$K,7)=G$1)*('2-1 采购订单物料明细表报表导出'!$D:$D=$A281),'2-1 采购订单物料明细表报表导出'!$H:$H,0))</f>
        <v>0</v>
      </c>
      <c r="H281" cm="1">
        <f t="array" ref="H281">SUM(IF((LEFT('2-1 采购订单物料明细表报表导出'!$K:$K,7)=H$1)*('2-1 采购订单物料明细表报表导出'!$D:$D=$A281),'2-1 采购订单物料明细表报表导出'!$H:$H,0))</f>
        <v>0</v>
      </c>
      <c r="I281" cm="1">
        <f t="array" ref="I281">SUM(IF((LEFT('2-1 采购订单物料明细表报表导出'!$K:$K,7)=I$1)*('2-1 采购订单物料明细表报表导出'!$D:$D=$A281),'2-1 采购订单物料明细表报表导出'!$H:$H,0))</f>
        <v>0</v>
      </c>
      <c r="J281" cm="1">
        <f t="array" ref="J281">SUM(IF((LEFT('2-1 采购订单物料明细表报表导出'!$K:$K,7)=J$1)*('2-1 采购订单物料明细表报表导出'!$D:$D=$A281),'2-1 采购订单物料明细表报表导出'!$H:$H,0))</f>
        <v>0</v>
      </c>
      <c r="K281" cm="1">
        <f t="array" ref="K281">SUM(IF((LEFT('2-1 采购订单物料明细表报表导出'!$K:$K,7)=K$1)*('2-1 采购订单物料明细表报表导出'!$D:$D=$A281),'2-1 采购订单物料明细表报表导出'!$H:$H,0))</f>
        <v>0</v>
      </c>
      <c r="L281" cm="1">
        <f t="array" ref="L281">SUM(IF((LEFT('2-1 采购订单物料明细表报表导出'!$K:$K,7)=L$1)*('2-1 采购订单物料明细表报表导出'!$D:$D=$A281),'2-1 采购订单物料明细表报表导出'!$H:$H,0))</f>
        <v>0</v>
      </c>
      <c r="M281" cm="1">
        <f t="array" ref="M281">SUM(IF((LEFT('2-1 采购订单物料明细表报表导出'!$K:$K,7)=M$1)*('2-1 采购订单物料明细表报表导出'!$D:$D=$A281),'2-1 采购订单物料明细表报表导出'!$H:$H,0))</f>
        <v>0</v>
      </c>
      <c r="N281" cm="1">
        <f t="array" ref="N281">SUM(IF((LEFT('2-1 采购订单物料明细表报表导出'!$K:$K,7)=N$1)*('2-1 采购订单物料明细表报表导出'!$D:$D=$A281),'2-1 采购订单物料明细表报表导出'!$H:$H,0))</f>
        <v>0</v>
      </c>
      <c r="O281" cm="1">
        <f t="array" ref="O281">SUM(IF((LEFT('2-1 采购订单物料明细表报表导出'!$K:$K,7)=O$1)*('2-1 采购订单物料明细表报表导出'!$D:$D=$A281),'2-1 采购订单物料明细表报表导出'!$H:$H,0))</f>
        <v>0</v>
      </c>
    </row>
    <row r="282" ht="16.5" spans="1:15">
      <c r="A282" s="17" t="s">
        <v>3703</v>
      </c>
      <c r="B282" s="32" t="s">
        <v>2120</v>
      </c>
      <c r="C282" s="33" t="s">
        <v>2121</v>
      </c>
      <c r="D282" cm="1">
        <f t="array" ref="D282">SUM(IF((LEFT('2-1 采购订单物料明细表报表导出'!$K:$K,7)=D$1)*('2-1 采购订单物料明细表报表导出'!$D:$D=$A282),'2-1 采购订单物料明细表报表导出'!$H:$H,0))</f>
        <v>0</v>
      </c>
      <c r="E282" cm="1">
        <f t="array" ref="E282">SUM(IF((LEFT('2-1 采购订单物料明细表报表导出'!$K:$K,7)=E$1)*('2-1 采购订单物料明细表报表导出'!$D:$D=$A282),'2-1 采购订单物料明细表报表导出'!$H:$H,0))</f>
        <v>0</v>
      </c>
      <c r="F282" cm="1">
        <f t="array" ref="F282">SUM(IF((LEFT('2-1 采购订单物料明细表报表导出'!$K:$K,7)=F$1)*('2-1 采购订单物料明细表报表导出'!$D:$D=$A282),'2-1 采购订单物料明细表报表导出'!$H:$H,0))</f>
        <v>0</v>
      </c>
      <c r="G282" cm="1">
        <f t="array" ref="G282">SUM(IF((LEFT('2-1 采购订单物料明细表报表导出'!$K:$K,7)=G$1)*('2-1 采购订单物料明细表报表导出'!$D:$D=$A282),'2-1 采购订单物料明细表报表导出'!$H:$H,0))</f>
        <v>0</v>
      </c>
      <c r="H282" cm="1">
        <f t="array" ref="H282">SUM(IF((LEFT('2-1 采购订单物料明细表报表导出'!$K:$K,7)=H$1)*('2-1 采购订单物料明细表报表导出'!$D:$D=$A282),'2-1 采购订单物料明细表报表导出'!$H:$H,0))</f>
        <v>0</v>
      </c>
      <c r="I282" cm="1">
        <f t="array" ref="I282">SUM(IF((LEFT('2-1 采购订单物料明细表报表导出'!$K:$K,7)=I$1)*('2-1 采购订单物料明细表报表导出'!$D:$D=$A282),'2-1 采购订单物料明细表报表导出'!$H:$H,0))</f>
        <v>0</v>
      </c>
      <c r="J282" cm="1">
        <f t="array" ref="J282">SUM(IF((LEFT('2-1 采购订单物料明细表报表导出'!$K:$K,7)=J$1)*('2-1 采购订单物料明细表报表导出'!$D:$D=$A282),'2-1 采购订单物料明细表报表导出'!$H:$H,0))</f>
        <v>0</v>
      </c>
      <c r="K282" cm="1">
        <f t="array" ref="K282">SUM(IF((LEFT('2-1 采购订单物料明细表报表导出'!$K:$K,7)=K$1)*('2-1 采购订单物料明细表报表导出'!$D:$D=$A282),'2-1 采购订单物料明细表报表导出'!$H:$H,0))</f>
        <v>0</v>
      </c>
      <c r="L282" cm="1">
        <f t="array" ref="L282">SUM(IF((LEFT('2-1 采购订单物料明细表报表导出'!$K:$K,7)=L$1)*('2-1 采购订单物料明细表报表导出'!$D:$D=$A282),'2-1 采购订单物料明细表报表导出'!$H:$H,0))</f>
        <v>0</v>
      </c>
      <c r="M282" cm="1">
        <f t="array" ref="M282">SUM(IF((LEFT('2-1 采购订单物料明细表报表导出'!$K:$K,7)=M$1)*('2-1 采购订单物料明细表报表导出'!$D:$D=$A282),'2-1 采购订单物料明细表报表导出'!$H:$H,0))</f>
        <v>0</v>
      </c>
      <c r="N282" cm="1">
        <f t="array" ref="N282">SUM(IF((LEFT('2-1 采购订单物料明细表报表导出'!$K:$K,7)=N$1)*('2-1 采购订单物料明细表报表导出'!$D:$D=$A282),'2-1 采购订单物料明细表报表导出'!$H:$H,0))</f>
        <v>0</v>
      </c>
      <c r="O282" cm="1">
        <f t="array" ref="O282">SUM(IF((LEFT('2-1 采购订单物料明细表报表导出'!$K:$K,7)=O$1)*('2-1 采购订单物料明细表报表导出'!$D:$D=$A282),'2-1 采购订单物料明细表报表导出'!$H:$H,0))</f>
        <v>0</v>
      </c>
    </row>
    <row r="283" ht="16.5" spans="1:15">
      <c r="A283" s="17" t="s">
        <v>3704</v>
      </c>
      <c r="B283" s="32" t="s">
        <v>2120</v>
      </c>
      <c r="C283" s="33" t="s">
        <v>2121</v>
      </c>
      <c r="D283" cm="1">
        <f t="array" ref="D283">SUM(IF((LEFT('2-1 采购订单物料明细表报表导出'!$K:$K,7)=D$1)*('2-1 采购订单物料明细表报表导出'!$D:$D=$A283),'2-1 采购订单物料明细表报表导出'!$H:$H,0))</f>
        <v>0</v>
      </c>
      <c r="E283" cm="1">
        <f t="array" ref="E283">SUM(IF((LEFT('2-1 采购订单物料明细表报表导出'!$K:$K,7)=E$1)*('2-1 采购订单物料明细表报表导出'!$D:$D=$A283),'2-1 采购订单物料明细表报表导出'!$H:$H,0))</f>
        <v>0</v>
      </c>
      <c r="F283" cm="1">
        <f t="array" ref="F283">SUM(IF((LEFT('2-1 采购订单物料明细表报表导出'!$K:$K,7)=F$1)*('2-1 采购订单物料明细表报表导出'!$D:$D=$A283),'2-1 采购订单物料明细表报表导出'!$H:$H,0))</f>
        <v>0</v>
      </c>
      <c r="G283" cm="1">
        <f t="array" ref="G283">SUM(IF((LEFT('2-1 采购订单物料明细表报表导出'!$K:$K,7)=G$1)*('2-1 采购订单物料明细表报表导出'!$D:$D=$A283),'2-1 采购订单物料明细表报表导出'!$H:$H,0))</f>
        <v>0</v>
      </c>
      <c r="H283" cm="1">
        <f t="array" ref="H283">SUM(IF((LEFT('2-1 采购订单物料明细表报表导出'!$K:$K,7)=H$1)*('2-1 采购订单物料明细表报表导出'!$D:$D=$A283),'2-1 采购订单物料明细表报表导出'!$H:$H,0))</f>
        <v>0</v>
      </c>
      <c r="I283" cm="1">
        <f t="array" ref="I283">SUM(IF((LEFT('2-1 采购订单物料明细表报表导出'!$K:$K,7)=I$1)*('2-1 采购订单物料明细表报表导出'!$D:$D=$A283),'2-1 采购订单物料明细表报表导出'!$H:$H,0))</f>
        <v>0</v>
      </c>
      <c r="J283" cm="1">
        <f t="array" ref="J283">SUM(IF((LEFT('2-1 采购订单物料明细表报表导出'!$K:$K,7)=J$1)*('2-1 采购订单物料明细表报表导出'!$D:$D=$A283),'2-1 采购订单物料明细表报表导出'!$H:$H,0))</f>
        <v>0</v>
      </c>
      <c r="K283" cm="1">
        <f t="array" ref="K283">SUM(IF((LEFT('2-1 采购订单物料明细表报表导出'!$K:$K,7)=K$1)*('2-1 采购订单物料明细表报表导出'!$D:$D=$A283),'2-1 采购订单物料明细表报表导出'!$H:$H,0))</f>
        <v>0</v>
      </c>
      <c r="L283" cm="1">
        <f t="array" ref="L283">SUM(IF((LEFT('2-1 采购订单物料明细表报表导出'!$K:$K,7)=L$1)*('2-1 采购订单物料明细表报表导出'!$D:$D=$A283),'2-1 采购订单物料明细表报表导出'!$H:$H,0))</f>
        <v>0</v>
      </c>
      <c r="M283" cm="1">
        <f t="array" ref="M283">SUM(IF((LEFT('2-1 采购订单物料明细表报表导出'!$K:$K,7)=M$1)*('2-1 采购订单物料明细表报表导出'!$D:$D=$A283),'2-1 采购订单物料明细表报表导出'!$H:$H,0))</f>
        <v>0</v>
      </c>
      <c r="N283" cm="1">
        <f t="array" ref="N283">SUM(IF((LEFT('2-1 采购订单物料明细表报表导出'!$K:$K,7)=N$1)*('2-1 采购订单物料明细表报表导出'!$D:$D=$A283),'2-1 采购订单物料明细表报表导出'!$H:$H,0))</f>
        <v>0</v>
      </c>
      <c r="O283" cm="1">
        <f t="array" ref="O283">SUM(IF((LEFT('2-1 采购订单物料明细表报表导出'!$K:$K,7)=O$1)*('2-1 采购订单物料明细表报表导出'!$D:$D=$A283),'2-1 采购订单物料明细表报表导出'!$H:$H,0))</f>
        <v>0</v>
      </c>
    </row>
    <row r="284" ht="16.5" spans="1:15">
      <c r="A284" s="17" t="s">
        <v>3705</v>
      </c>
      <c r="B284" s="32" t="s">
        <v>2120</v>
      </c>
      <c r="C284" s="33" t="s">
        <v>2121</v>
      </c>
      <c r="D284" cm="1">
        <f t="array" ref="D284">SUM(IF((LEFT('2-1 采购订单物料明细表报表导出'!$K:$K,7)=D$1)*('2-1 采购订单物料明细表报表导出'!$D:$D=$A284),'2-1 采购订单物料明细表报表导出'!$H:$H,0))</f>
        <v>0</v>
      </c>
      <c r="E284" cm="1">
        <f t="array" ref="E284">SUM(IF((LEFT('2-1 采购订单物料明细表报表导出'!$K:$K,7)=E$1)*('2-1 采购订单物料明细表报表导出'!$D:$D=$A284),'2-1 采购订单物料明细表报表导出'!$H:$H,0))</f>
        <v>0</v>
      </c>
      <c r="F284" cm="1">
        <f t="array" ref="F284">SUM(IF((LEFT('2-1 采购订单物料明细表报表导出'!$K:$K,7)=F$1)*('2-1 采购订单物料明细表报表导出'!$D:$D=$A284),'2-1 采购订单物料明细表报表导出'!$H:$H,0))</f>
        <v>0</v>
      </c>
      <c r="G284" cm="1">
        <f t="array" ref="G284">SUM(IF((LEFT('2-1 采购订单物料明细表报表导出'!$K:$K,7)=G$1)*('2-1 采购订单物料明细表报表导出'!$D:$D=$A284),'2-1 采购订单物料明细表报表导出'!$H:$H,0))</f>
        <v>0</v>
      </c>
      <c r="H284" cm="1">
        <f t="array" ref="H284">SUM(IF((LEFT('2-1 采购订单物料明细表报表导出'!$K:$K,7)=H$1)*('2-1 采购订单物料明细表报表导出'!$D:$D=$A284),'2-1 采购订单物料明细表报表导出'!$H:$H,0))</f>
        <v>0</v>
      </c>
      <c r="I284" cm="1">
        <f t="array" ref="I284">SUM(IF((LEFT('2-1 采购订单物料明细表报表导出'!$K:$K,7)=I$1)*('2-1 采购订单物料明细表报表导出'!$D:$D=$A284),'2-1 采购订单物料明细表报表导出'!$H:$H,0))</f>
        <v>0</v>
      </c>
      <c r="J284" cm="1">
        <f t="array" ref="J284">SUM(IF((LEFT('2-1 采购订单物料明细表报表导出'!$K:$K,7)=J$1)*('2-1 采购订单物料明细表报表导出'!$D:$D=$A284),'2-1 采购订单物料明细表报表导出'!$H:$H,0))</f>
        <v>0</v>
      </c>
      <c r="K284" cm="1">
        <f t="array" ref="K284">SUM(IF((LEFT('2-1 采购订单物料明细表报表导出'!$K:$K,7)=K$1)*('2-1 采购订单物料明细表报表导出'!$D:$D=$A284),'2-1 采购订单物料明细表报表导出'!$H:$H,0))</f>
        <v>0</v>
      </c>
      <c r="L284" cm="1">
        <f t="array" ref="L284">SUM(IF((LEFT('2-1 采购订单物料明细表报表导出'!$K:$K,7)=L$1)*('2-1 采购订单物料明细表报表导出'!$D:$D=$A284),'2-1 采购订单物料明细表报表导出'!$H:$H,0))</f>
        <v>0</v>
      </c>
      <c r="M284" cm="1">
        <f t="array" ref="M284">SUM(IF((LEFT('2-1 采购订单物料明细表报表导出'!$K:$K,7)=M$1)*('2-1 采购订单物料明细表报表导出'!$D:$D=$A284),'2-1 采购订单物料明细表报表导出'!$H:$H,0))</f>
        <v>0</v>
      </c>
      <c r="N284" cm="1">
        <f t="array" ref="N284">SUM(IF((LEFT('2-1 采购订单物料明细表报表导出'!$K:$K,7)=N$1)*('2-1 采购订单物料明细表报表导出'!$D:$D=$A284),'2-1 采购订单物料明细表报表导出'!$H:$H,0))</f>
        <v>0</v>
      </c>
      <c r="O284" cm="1">
        <f t="array" ref="O284">SUM(IF((LEFT('2-1 采购订单物料明细表报表导出'!$K:$K,7)=O$1)*('2-1 采购订单物料明细表报表导出'!$D:$D=$A284),'2-1 采购订单物料明细表报表导出'!$H:$H,0))</f>
        <v>0</v>
      </c>
    </row>
    <row r="285" ht="16.5" spans="1:15">
      <c r="A285" s="17" t="s">
        <v>3706</v>
      </c>
      <c r="B285" s="32" t="s">
        <v>2120</v>
      </c>
      <c r="C285" s="33" t="s">
        <v>2121</v>
      </c>
      <c r="D285" cm="1">
        <f t="array" ref="D285">SUM(IF((LEFT('2-1 采购订单物料明细表报表导出'!$K:$K,7)=D$1)*('2-1 采购订单物料明细表报表导出'!$D:$D=$A285),'2-1 采购订单物料明细表报表导出'!$H:$H,0))</f>
        <v>0</v>
      </c>
      <c r="E285" cm="1">
        <f t="array" ref="E285">SUM(IF((LEFT('2-1 采购订单物料明细表报表导出'!$K:$K,7)=E$1)*('2-1 采购订单物料明细表报表导出'!$D:$D=$A285),'2-1 采购订单物料明细表报表导出'!$H:$H,0))</f>
        <v>0</v>
      </c>
      <c r="F285" cm="1">
        <f t="array" ref="F285">SUM(IF((LEFT('2-1 采购订单物料明细表报表导出'!$K:$K,7)=F$1)*('2-1 采购订单物料明细表报表导出'!$D:$D=$A285),'2-1 采购订单物料明细表报表导出'!$H:$H,0))</f>
        <v>0</v>
      </c>
      <c r="G285" cm="1">
        <f t="array" ref="G285">SUM(IF((LEFT('2-1 采购订单物料明细表报表导出'!$K:$K,7)=G$1)*('2-1 采购订单物料明细表报表导出'!$D:$D=$A285),'2-1 采购订单物料明细表报表导出'!$H:$H,0))</f>
        <v>0</v>
      </c>
      <c r="H285" cm="1">
        <f t="array" ref="H285">SUM(IF((LEFT('2-1 采购订单物料明细表报表导出'!$K:$K,7)=H$1)*('2-1 采购订单物料明细表报表导出'!$D:$D=$A285),'2-1 采购订单物料明细表报表导出'!$H:$H,0))</f>
        <v>0</v>
      </c>
      <c r="I285" cm="1">
        <f t="array" ref="I285">SUM(IF((LEFT('2-1 采购订单物料明细表报表导出'!$K:$K,7)=I$1)*('2-1 采购订单物料明细表报表导出'!$D:$D=$A285),'2-1 采购订单物料明细表报表导出'!$H:$H,0))</f>
        <v>0</v>
      </c>
      <c r="J285" cm="1">
        <f t="array" ref="J285">SUM(IF((LEFT('2-1 采购订单物料明细表报表导出'!$K:$K,7)=J$1)*('2-1 采购订单物料明细表报表导出'!$D:$D=$A285),'2-1 采购订单物料明细表报表导出'!$H:$H,0))</f>
        <v>0</v>
      </c>
      <c r="K285" cm="1">
        <f t="array" ref="K285">SUM(IF((LEFT('2-1 采购订单物料明细表报表导出'!$K:$K,7)=K$1)*('2-1 采购订单物料明细表报表导出'!$D:$D=$A285),'2-1 采购订单物料明细表报表导出'!$H:$H,0))</f>
        <v>0</v>
      </c>
      <c r="L285" cm="1">
        <f t="array" ref="L285">SUM(IF((LEFT('2-1 采购订单物料明细表报表导出'!$K:$K,7)=L$1)*('2-1 采购订单物料明细表报表导出'!$D:$D=$A285),'2-1 采购订单物料明细表报表导出'!$H:$H,0))</f>
        <v>0</v>
      </c>
      <c r="M285" cm="1">
        <f t="array" ref="M285">SUM(IF((LEFT('2-1 采购订单物料明细表报表导出'!$K:$K,7)=M$1)*('2-1 采购订单物料明细表报表导出'!$D:$D=$A285),'2-1 采购订单物料明细表报表导出'!$H:$H,0))</f>
        <v>0</v>
      </c>
      <c r="N285" cm="1">
        <f t="array" ref="N285">SUM(IF((LEFT('2-1 采购订单物料明细表报表导出'!$K:$K,7)=N$1)*('2-1 采购订单物料明细表报表导出'!$D:$D=$A285),'2-1 采购订单物料明细表报表导出'!$H:$H,0))</f>
        <v>0</v>
      </c>
      <c r="O285" cm="1">
        <f t="array" ref="O285">SUM(IF((LEFT('2-1 采购订单物料明细表报表导出'!$K:$K,7)=O$1)*('2-1 采购订单物料明细表报表导出'!$D:$D=$A285),'2-1 采购订单物料明细表报表导出'!$H:$H,0))</f>
        <v>0</v>
      </c>
    </row>
    <row r="286" ht="16.5" spans="1:15">
      <c r="A286" s="17" t="s">
        <v>3707</v>
      </c>
      <c r="B286" s="32" t="s">
        <v>2120</v>
      </c>
      <c r="C286" s="33" t="s">
        <v>2121</v>
      </c>
      <c r="D286" cm="1">
        <f t="array" ref="D286">SUM(IF((LEFT('2-1 采购订单物料明细表报表导出'!$K:$K,7)=D$1)*('2-1 采购订单物料明细表报表导出'!$D:$D=$A286),'2-1 采购订单物料明细表报表导出'!$H:$H,0))</f>
        <v>0</v>
      </c>
      <c r="E286" cm="1">
        <f t="array" ref="E286">SUM(IF((LEFT('2-1 采购订单物料明细表报表导出'!$K:$K,7)=E$1)*('2-1 采购订单物料明细表报表导出'!$D:$D=$A286),'2-1 采购订单物料明细表报表导出'!$H:$H,0))</f>
        <v>0</v>
      </c>
      <c r="F286" cm="1">
        <f t="array" ref="F286">SUM(IF((LEFT('2-1 采购订单物料明细表报表导出'!$K:$K,7)=F$1)*('2-1 采购订单物料明细表报表导出'!$D:$D=$A286),'2-1 采购订单物料明细表报表导出'!$H:$H,0))</f>
        <v>0</v>
      </c>
      <c r="G286" cm="1">
        <f t="array" ref="G286">SUM(IF((LEFT('2-1 采购订单物料明细表报表导出'!$K:$K,7)=G$1)*('2-1 采购订单物料明细表报表导出'!$D:$D=$A286),'2-1 采购订单物料明细表报表导出'!$H:$H,0))</f>
        <v>0</v>
      </c>
      <c r="H286" cm="1">
        <f t="array" ref="H286">SUM(IF((LEFT('2-1 采购订单物料明细表报表导出'!$K:$K,7)=H$1)*('2-1 采购订单物料明细表报表导出'!$D:$D=$A286),'2-1 采购订单物料明细表报表导出'!$H:$H,0))</f>
        <v>0</v>
      </c>
      <c r="I286" cm="1">
        <f t="array" ref="I286">SUM(IF((LEFT('2-1 采购订单物料明细表报表导出'!$K:$K,7)=I$1)*('2-1 采购订单物料明细表报表导出'!$D:$D=$A286),'2-1 采购订单物料明细表报表导出'!$H:$H,0))</f>
        <v>0</v>
      </c>
      <c r="J286" cm="1">
        <f t="array" ref="J286">SUM(IF((LEFT('2-1 采购订单物料明细表报表导出'!$K:$K,7)=J$1)*('2-1 采购订单物料明细表报表导出'!$D:$D=$A286),'2-1 采购订单物料明细表报表导出'!$H:$H,0))</f>
        <v>0</v>
      </c>
      <c r="K286" cm="1">
        <f t="array" ref="K286">SUM(IF((LEFT('2-1 采购订单物料明细表报表导出'!$K:$K,7)=K$1)*('2-1 采购订单物料明细表报表导出'!$D:$D=$A286),'2-1 采购订单物料明细表报表导出'!$H:$H,0))</f>
        <v>0</v>
      </c>
      <c r="L286" cm="1">
        <f t="array" ref="L286">SUM(IF((LEFT('2-1 采购订单物料明细表报表导出'!$K:$K,7)=L$1)*('2-1 采购订单物料明细表报表导出'!$D:$D=$A286),'2-1 采购订单物料明细表报表导出'!$H:$H,0))</f>
        <v>0</v>
      </c>
      <c r="M286" cm="1">
        <f t="array" ref="M286">SUM(IF((LEFT('2-1 采购订单物料明细表报表导出'!$K:$K,7)=M$1)*('2-1 采购订单物料明细表报表导出'!$D:$D=$A286),'2-1 采购订单物料明细表报表导出'!$H:$H,0))</f>
        <v>0</v>
      </c>
      <c r="N286" cm="1">
        <f t="array" ref="N286">SUM(IF((LEFT('2-1 采购订单物料明细表报表导出'!$K:$K,7)=N$1)*('2-1 采购订单物料明细表报表导出'!$D:$D=$A286),'2-1 采购订单物料明细表报表导出'!$H:$H,0))</f>
        <v>0</v>
      </c>
      <c r="O286" cm="1">
        <f t="array" ref="O286">SUM(IF((LEFT('2-1 采购订单物料明细表报表导出'!$K:$K,7)=O$1)*('2-1 采购订单物料明细表报表导出'!$D:$D=$A286),'2-1 采购订单物料明细表报表导出'!$H:$H,0))</f>
        <v>0</v>
      </c>
    </row>
    <row r="287" ht="16.5" spans="1:15">
      <c r="A287" s="17" t="s">
        <v>3708</v>
      </c>
      <c r="B287" s="32" t="s">
        <v>2120</v>
      </c>
      <c r="C287" s="33" t="s">
        <v>2121</v>
      </c>
      <c r="D287" cm="1">
        <f t="array" ref="D287">SUM(IF((LEFT('2-1 采购订单物料明细表报表导出'!$K:$K,7)=D$1)*('2-1 采购订单物料明细表报表导出'!$D:$D=$A287),'2-1 采购订单物料明细表报表导出'!$H:$H,0))</f>
        <v>0</v>
      </c>
      <c r="E287" cm="1">
        <f t="array" ref="E287">SUM(IF((LEFT('2-1 采购订单物料明细表报表导出'!$K:$K,7)=E$1)*('2-1 采购订单物料明细表报表导出'!$D:$D=$A287),'2-1 采购订单物料明细表报表导出'!$H:$H,0))</f>
        <v>0</v>
      </c>
      <c r="F287" cm="1">
        <f t="array" ref="F287">SUM(IF((LEFT('2-1 采购订单物料明细表报表导出'!$K:$K,7)=F$1)*('2-1 采购订单物料明细表报表导出'!$D:$D=$A287),'2-1 采购订单物料明细表报表导出'!$H:$H,0))</f>
        <v>0</v>
      </c>
      <c r="G287" cm="1">
        <f t="array" ref="G287">SUM(IF((LEFT('2-1 采购订单物料明细表报表导出'!$K:$K,7)=G$1)*('2-1 采购订单物料明细表报表导出'!$D:$D=$A287),'2-1 采购订单物料明细表报表导出'!$H:$H,0))</f>
        <v>0</v>
      </c>
      <c r="H287" cm="1">
        <f t="array" ref="H287">SUM(IF((LEFT('2-1 采购订单物料明细表报表导出'!$K:$K,7)=H$1)*('2-1 采购订单物料明细表报表导出'!$D:$D=$A287),'2-1 采购订单物料明细表报表导出'!$H:$H,0))</f>
        <v>0</v>
      </c>
      <c r="I287" cm="1">
        <f t="array" ref="I287">SUM(IF((LEFT('2-1 采购订单物料明细表报表导出'!$K:$K,7)=I$1)*('2-1 采购订单物料明细表报表导出'!$D:$D=$A287),'2-1 采购订单物料明细表报表导出'!$H:$H,0))</f>
        <v>0</v>
      </c>
      <c r="J287" cm="1">
        <f t="array" ref="J287">SUM(IF((LEFT('2-1 采购订单物料明细表报表导出'!$K:$K,7)=J$1)*('2-1 采购订单物料明细表报表导出'!$D:$D=$A287),'2-1 采购订单物料明细表报表导出'!$H:$H,0))</f>
        <v>0</v>
      </c>
      <c r="K287" cm="1">
        <f t="array" ref="K287">SUM(IF((LEFT('2-1 采购订单物料明细表报表导出'!$K:$K,7)=K$1)*('2-1 采购订单物料明细表报表导出'!$D:$D=$A287),'2-1 采购订单物料明细表报表导出'!$H:$H,0))</f>
        <v>0</v>
      </c>
      <c r="L287" cm="1">
        <f t="array" ref="L287">SUM(IF((LEFT('2-1 采购订单物料明细表报表导出'!$K:$K,7)=L$1)*('2-1 采购订单物料明细表报表导出'!$D:$D=$A287),'2-1 采购订单物料明细表报表导出'!$H:$H,0))</f>
        <v>0</v>
      </c>
      <c r="M287" cm="1">
        <f t="array" ref="M287">SUM(IF((LEFT('2-1 采购订单物料明细表报表导出'!$K:$K,7)=M$1)*('2-1 采购订单物料明细表报表导出'!$D:$D=$A287),'2-1 采购订单物料明细表报表导出'!$H:$H,0))</f>
        <v>0</v>
      </c>
      <c r="N287" cm="1">
        <f t="array" ref="N287">SUM(IF((LEFT('2-1 采购订单物料明细表报表导出'!$K:$K,7)=N$1)*('2-1 采购订单物料明细表报表导出'!$D:$D=$A287),'2-1 采购订单物料明细表报表导出'!$H:$H,0))</f>
        <v>0</v>
      </c>
      <c r="O287" cm="1">
        <f t="array" ref="O287">SUM(IF((LEFT('2-1 采购订单物料明细表报表导出'!$K:$K,7)=O$1)*('2-1 采购订单物料明细表报表导出'!$D:$D=$A287),'2-1 采购订单物料明细表报表导出'!$H:$H,0))</f>
        <v>0</v>
      </c>
    </row>
    <row r="288" ht="16.5" spans="1:15">
      <c r="A288" s="17" t="s">
        <v>3709</v>
      </c>
      <c r="B288" s="32" t="s">
        <v>2120</v>
      </c>
      <c r="C288" s="33" t="s">
        <v>2121</v>
      </c>
      <c r="D288" cm="1">
        <f t="array" ref="D288">SUM(IF((LEFT('2-1 采购订单物料明细表报表导出'!$K:$K,7)=D$1)*('2-1 采购订单物料明细表报表导出'!$D:$D=$A288),'2-1 采购订单物料明细表报表导出'!$H:$H,0))</f>
        <v>0</v>
      </c>
      <c r="E288" cm="1">
        <f t="array" ref="E288">SUM(IF((LEFT('2-1 采购订单物料明细表报表导出'!$K:$K,7)=E$1)*('2-1 采购订单物料明细表报表导出'!$D:$D=$A288),'2-1 采购订单物料明细表报表导出'!$H:$H,0))</f>
        <v>0</v>
      </c>
      <c r="F288" cm="1">
        <f t="array" ref="F288">SUM(IF((LEFT('2-1 采购订单物料明细表报表导出'!$K:$K,7)=F$1)*('2-1 采购订单物料明细表报表导出'!$D:$D=$A288),'2-1 采购订单物料明细表报表导出'!$H:$H,0))</f>
        <v>0</v>
      </c>
      <c r="G288" cm="1">
        <f t="array" ref="G288">SUM(IF((LEFT('2-1 采购订单物料明细表报表导出'!$K:$K,7)=G$1)*('2-1 采购订单物料明细表报表导出'!$D:$D=$A288),'2-1 采购订单物料明细表报表导出'!$H:$H,0))</f>
        <v>0</v>
      </c>
      <c r="H288" cm="1">
        <f t="array" ref="H288">SUM(IF((LEFT('2-1 采购订单物料明细表报表导出'!$K:$K,7)=H$1)*('2-1 采购订单物料明细表报表导出'!$D:$D=$A288),'2-1 采购订单物料明细表报表导出'!$H:$H,0))</f>
        <v>0</v>
      </c>
      <c r="I288" cm="1">
        <f t="array" ref="I288">SUM(IF((LEFT('2-1 采购订单物料明细表报表导出'!$K:$K,7)=I$1)*('2-1 采购订单物料明细表报表导出'!$D:$D=$A288),'2-1 采购订单物料明细表报表导出'!$H:$H,0))</f>
        <v>0</v>
      </c>
      <c r="J288" cm="1">
        <f t="array" ref="J288">SUM(IF((LEFT('2-1 采购订单物料明细表报表导出'!$K:$K,7)=J$1)*('2-1 采购订单物料明细表报表导出'!$D:$D=$A288),'2-1 采购订单物料明细表报表导出'!$H:$H,0))</f>
        <v>0</v>
      </c>
      <c r="K288" cm="1">
        <f t="array" ref="K288">SUM(IF((LEFT('2-1 采购订单物料明细表报表导出'!$K:$K,7)=K$1)*('2-1 采购订单物料明细表报表导出'!$D:$D=$A288),'2-1 采购订单物料明细表报表导出'!$H:$H,0))</f>
        <v>0</v>
      </c>
      <c r="L288" cm="1">
        <f t="array" ref="L288">SUM(IF((LEFT('2-1 采购订单物料明细表报表导出'!$K:$K,7)=L$1)*('2-1 采购订单物料明细表报表导出'!$D:$D=$A288),'2-1 采购订单物料明细表报表导出'!$H:$H,0))</f>
        <v>0</v>
      </c>
      <c r="M288" cm="1">
        <f t="array" ref="M288">SUM(IF((LEFT('2-1 采购订单物料明细表报表导出'!$K:$K,7)=M$1)*('2-1 采购订单物料明细表报表导出'!$D:$D=$A288),'2-1 采购订单物料明细表报表导出'!$H:$H,0))</f>
        <v>0</v>
      </c>
      <c r="N288" cm="1">
        <f t="array" ref="N288">SUM(IF((LEFT('2-1 采购订单物料明细表报表导出'!$K:$K,7)=N$1)*('2-1 采购订单物料明细表报表导出'!$D:$D=$A288),'2-1 采购订单物料明细表报表导出'!$H:$H,0))</f>
        <v>0</v>
      </c>
      <c r="O288" cm="1">
        <f t="array" ref="O288">SUM(IF((LEFT('2-1 采购订单物料明细表报表导出'!$K:$K,7)=O$1)*('2-1 采购订单物料明细表报表导出'!$D:$D=$A288),'2-1 采购订单物料明细表报表导出'!$H:$H,0))</f>
        <v>0</v>
      </c>
    </row>
    <row r="289" ht="16.5" spans="1:15">
      <c r="A289" s="17" t="s">
        <v>3710</v>
      </c>
      <c r="B289" s="32" t="s">
        <v>2120</v>
      </c>
      <c r="C289" s="33" t="s">
        <v>2121</v>
      </c>
      <c r="D289" cm="1">
        <f t="array" ref="D289">SUM(IF((LEFT('2-1 采购订单物料明细表报表导出'!$K:$K,7)=D$1)*('2-1 采购订单物料明细表报表导出'!$D:$D=$A289),'2-1 采购订单物料明细表报表导出'!$H:$H,0))</f>
        <v>0</v>
      </c>
      <c r="E289" cm="1">
        <f t="array" ref="E289">SUM(IF((LEFT('2-1 采购订单物料明细表报表导出'!$K:$K,7)=E$1)*('2-1 采购订单物料明细表报表导出'!$D:$D=$A289),'2-1 采购订单物料明细表报表导出'!$H:$H,0))</f>
        <v>0</v>
      </c>
      <c r="F289" cm="1">
        <f t="array" ref="F289">SUM(IF((LEFT('2-1 采购订单物料明细表报表导出'!$K:$K,7)=F$1)*('2-1 采购订单物料明细表报表导出'!$D:$D=$A289),'2-1 采购订单物料明细表报表导出'!$H:$H,0))</f>
        <v>0</v>
      </c>
      <c r="G289" cm="1">
        <f t="array" ref="G289">SUM(IF((LEFT('2-1 采购订单物料明细表报表导出'!$K:$K,7)=G$1)*('2-1 采购订单物料明细表报表导出'!$D:$D=$A289),'2-1 采购订单物料明细表报表导出'!$H:$H,0))</f>
        <v>0</v>
      </c>
      <c r="H289" cm="1">
        <f t="array" ref="H289">SUM(IF((LEFT('2-1 采购订单物料明细表报表导出'!$K:$K,7)=H$1)*('2-1 采购订单物料明细表报表导出'!$D:$D=$A289),'2-1 采购订单物料明细表报表导出'!$H:$H,0))</f>
        <v>0</v>
      </c>
      <c r="I289" cm="1">
        <f t="array" ref="I289">SUM(IF((LEFT('2-1 采购订单物料明细表报表导出'!$K:$K,7)=I$1)*('2-1 采购订单物料明细表报表导出'!$D:$D=$A289),'2-1 采购订单物料明细表报表导出'!$H:$H,0))</f>
        <v>0</v>
      </c>
      <c r="J289" cm="1">
        <f t="array" ref="J289">SUM(IF((LEFT('2-1 采购订单物料明细表报表导出'!$K:$K,7)=J$1)*('2-1 采购订单物料明细表报表导出'!$D:$D=$A289),'2-1 采购订单物料明细表报表导出'!$H:$H,0))</f>
        <v>0</v>
      </c>
      <c r="K289" cm="1">
        <f t="array" ref="K289">SUM(IF((LEFT('2-1 采购订单物料明细表报表导出'!$K:$K,7)=K$1)*('2-1 采购订单物料明细表报表导出'!$D:$D=$A289),'2-1 采购订单物料明细表报表导出'!$H:$H,0))</f>
        <v>0</v>
      </c>
      <c r="L289" cm="1">
        <f t="array" ref="L289">SUM(IF((LEFT('2-1 采购订单物料明细表报表导出'!$K:$K,7)=L$1)*('2-1 采购订单物料明细表报表导出'!$D:$D=$A289),'2-1 采购订单物料明细表报表导出'!$H:$H,0))</f>
        <v>0</v>
      </c>
      <c r="M289" cm="1">
        <f t="array" ref="M289">SUM(IF((LEFT('2-1 采购订单物料明细表报表导出'!$K:$K,7)=M$1)*('2-1 采购订单物料明细表报表导出'!$D:$D=$A289),'2-1 采购订单物料明细表报表导出'!$H:$H,0))</f>
        <v>0</v>
      </c>
      <c r="N289" cm="1">
        <f t="array" ref="N289">SUM(IF((LEFT('2-1 采购订单物料明细表报表导出'!$K:$K,7)=N$1)*('2-1 采购订单物料明细表报表导出'!$D:$D=$A289),'2-1 采购订单物料明细表报表导出'!$H:$H,0))</f>
        <v>0</v>
      </c>
      <c r="O289" cm="1">
        <f t="array" ref="O289">SUM(IF((LEFT('2-1 采购订单物料明细表报表导出'!$K:$K,7)=O$1)*('2-1 采购订单物料明细表报表导出'!$D:$D=$A289),'2-1 采购订单物料明细表报表导出'!$H:$H,0))</f>
        <v>0</v>
      </c>
    </row>
    <row r="290" ht="16.5" spans="1:15">
      <c r="A290" s="34" t="s">
        <v>3711</v>
      </c>
      <c r="B290" s="32" t="s">
        <v>2120</v>
      </c>
      <c r="C290" s="33" t="s">
        <v>2121</v>
      </c>
      <c r="D290" cm="1">
        <f t="array" ref="D290">SUM(IF((LEFT('2-1 采购订单物料明细表报表导出'!$K:$K,7)=D$1)*('2-1 采购订单物料明细表报表导出'!$D:$D=$A290),'2-1 采购订单物料明细表报表导出'!$H:$H,0))</f>
        <v>0</v>
      </c>
      <c r="E290" cm="1">
        <f t="array" ref="E290">SUM(IF((LEFT('2-1 采购订单物料明细表报表导出'!$K:$K,7)=E$1)*('2-1 采购订单物料明细表报表导出'!$D:$D=$A290),'2-1 采购订单物料明细表报表导出'!$H:$H,0))</f>
        <v>0</v>
      </c>
      <c r="F290" cm="1">
        <f t="array" ref="F290">SUM(IF((LEFT('2-1 采购订单物料明细表报表导出'!$K:$K,7)=F$1)*('2-1 采购订单物料明细表报表导出'!$D:$D=$A290),'2-1 采购订单物料明细表报表导出'!$H:$H,0))</f>
        <v>0</v>
      </c>
      <c r="G290" cm="1">
        <f t="array" ref="G290">SUM(IF((LEFT('2-1 采购订单物料明细表报表导出'!$K:$K,7)=G$1)*('2-1 采购订单物料明细表报表导出'!$D:$D=$A290),'2-1 采购订单物料明细表报表导出'!$H:$H,0))</f>
        <v>0</v>
      </c>
      <c r="H290" cm="1">
        <f t="array" ref="H290">SUM(IF((LEFT('2-1 采购订单物料明细表报表导出'!$K:$K,7)=H$1)*('2-1 采购订单物料明细表报表导出'!$D:$D=$A290),'2-1 采购订单物料明细表报表导出'!$H:$H,0))</f>
        <v>0</v>
      </c>
      <c r="I290" cm="1">
        <f t="array" ref="I290">SUM(IF((LEFT('2-1 采购订单物料明细表报表导出'!$K:$K,7)=I$1)*('2-1 采购订单物料明细表报表导出'!$D:$D=$A290),'2-1 采购订单物料明细表报表导出'!$H:$H,0))</f>
        <v>0</v>
      </c>
      <c r="J290" cm="1">
        <f t="array" ref="J290">SUM(IF((LEFT('2-1 采购订单物料明细表报表导出'!$K:$K,7)=J$1)*('2-1 采购订单物料明细表报表导出'!$D:$D=$A290),'2-1 采购订单物料明细表报表导出'!$H:$H,0))</f>
        <v>0</v>
      </c>
      <c r="K290" cm="1">
        <f t="array" ref="K290">SUM(IF((LEFT('2-1 采购订单物料明细表报表导出'!$K:$K,7)=K$1)*('2-1 采购订单物料明细表报表导出'!$D:$D=$A290),'2-1 采购订单物料明细表报表导出'!$H:$H,0))</f>
        <v>0</v>
      </c>
      <c r="L290" cm="1">
        <f t="array" ref="L290">SUM(IF((LEFT('2-1 采购订单物料明细表报表导出'!$K:$K,7)=L$1)*('2-1 采购订单物料明细表报表导出'!$D:$D=$A290),'2-1 采购订单物料明细表报表导出'!$H:$H,0))</f>
        <v>0</v>
      </c>
      <c r="M290" cm="1">
        <f t="array" ref="M290">SUM(IF((LEFT('2-1 采购订单物料明细表报表导出'!$K:$K,7)=M$1)*('2-1 采购订单物料明细表报表导出'!$D:$D=$A290),'2-1 采购订单物料明细表报表导出'!$H:$H,0))</f>
        <v>0</v>
      </c>
      <c r="N290" cm="1">
        <f t="array" ref="N290">SUM(IF((LEFT('2-1 采购订单物料明细表报表导出'!$K:$K,7)=N$1)*('2-1 采购订单物料明细表报表导出'!$D:$D=$A290),'2-1 采购订单物料明细表报表导出'!$H:$H,0))</f>
        <v>0</v>
      </c>
      <c r="O290" cm="1">
        <f t="array" ref="O290">SUM(IF((LEFT('2-1 采购订单物料明细表报表导出'!$K:$K,7)=O$1)*('2-1 采购订单物料明细表报表导出'!$D:$D=$A290),'2-1 采购订单物料明细表报表导出'!$H:$H,0))</f>
        <v>0</v>
      </c>
    </row>
    <row r="291" ht="16.5" spans="1:15">
      <c r="A291" s="17" t="s">
        <v>3712</v>
      </c>
      <c r="B291" s="32" t="s">
        <v>2120</v>
      </c>
      <c r="C291" s="33" t="s">
        <v>2121</v>
      </c>
      <c r="D291" cm="1">
        <f t="array" ref="D291">SUM(IF((LEFT('2-1 采购订单物料明细表报表导出'!$K:$K,7)=D$1)*('2-1 采购订单物料明细表报表导出'!$D:$D=$A291),'2-1 采购订单物料明细表报表导出'!$H:$H,0))</f>
        <v>0</v>
      </c>
      <c r="E291" cm="1">
        <f t="array" ref="E291">SUM(IF((LEFT('2-1 采购订单物料明细表报表导出'!$K:$K,7)=E$1)*('2-1 采购订单物料明细表报表导出'!$D:$D=$A291),'2-1 采购订单物料明细表报表导出'!$H:$H,0))</f>
        <v>0</v>
      </c>
      <c r="F291" cm="1">
        <f t="array" ref="F291">SUM(IF((LEFT('2-1 采购订单物料明细表报表导出'!$K:$K,7)=F$1)*('2-1 采购订单物料明细表报表导出'!$D:$D=$A291),'2-1 采购订单物料明细表报表导出'!$H:$H,0))</f>
        <v>0</v>
      </c>
      <c r="G291" cm="1">
        <f t="array" ref="G291">SUM(IF((LEFT('2-1 采购订单物料明细表报表导出'!$K:$K,7)=G$1)*('2-1 采购订单物料明细表报表导出'!$D:$D=$A291),'2-1 采购订单物料明细表报表导出'!$H:$H,0))</f>
        <v>0</v>
      </c>
      <c r="H291" cm="1">
        <f t="array" ref="H291">SUM(IF((LEFT('2-1 采购订单物料明细表报表导出'!$K:$K,7)=H$1)*('2-1 采购订单物料明细表报表导出'!$D:$D=$A291),'2-1 采购订单物料明细表报表导出'!$H:$H,0))</f>
        <v>0</v>
      </c>
      <c r="I291" cm="1">
        <f t="array" ref="I291">SUM(IF((LEFT('2-1 采购订单物料明细表报表导出'!$K:$K,7)=I$1)*('2-1 采购订单物料明细表报表导出'!$D:$D=$A291),'2-1 采购订单物料明细表报表导出'!$H:$H,0))</f>
        <v>0</v>
      </c>
      <c r="J291" cm="1">
        <f t="array" ref="J291">SUM(IF((LEFT('2-1 采购订单物料明细表报表导出'!$K:$K,7)=J$1)*('2-1 采购订单物料明细表报表导出'!$D:$D=$A291),'2-1 采购订单物料明细表报表导出'!$H:$H,0))</f>
        <v>0</v>
      </c>
      <c r="K291" cm="1">
        <f t="array" ref="K291">SUM(IF((LEFT('2-1 采购订单物料明细表报表导出'!$K:$K,7)=K$1)*('2-1 采购订单物料明细表报表导出'!$D:$D=$A291),'2-1 采购订单物料明细表报表导出'!$H:$H,0))</f>
        <v>0</v>
      </c>
      <c r="L291" cm="1">
        <f t="array" ref="L291">SUM(IF((LEFT('2-1 采购订单物料明细表报表导出'!$K:$K,7)=L$1)*('2-1 采购订单物料明细表报表导出'!$D:$D=$A291),'2-1 采购订单物料明细表报表导出'!$H:$H,0))</f>
        <v>0</v>
      </c>
      <c r="M291" cm="1">
        <f t="array" ref="M291">SUM(IF((LEFT('2-1 采购订单物料明细表报表导出'!$K:$K,7)=M$1)*('2-1 采购订单物料明细表报表导出'!$D:$D=$A291),'2-1 采购订单物料明细表报表导出'!$H:$H,0))</f>
        <v>0</v>
      </c>
      <c r="N291" cm="1">
        <f t="array" ref="N291">SUM(IF((LEFT('2-1 采购订单物料明细表报表导出'!$K:$K,7)=N$1)*('2-1 采购订单物料明细表报表导出'!$D:$D=$A291),'2-1 采购订单物料明细表报表导出'!$H:$H,0))</f>
        <v>0</v>
      </c>
      <c r="O291" cm="1">
        <f t="array" ref="O291">SUM(IF((LEFT('2-1 采购订单物料明细表报表导出'!$K:$K,7)=O$1)*('2-1 采购订单物料明细表报表导出'!$D:$D=$A291),'2-1 采购订单物料明细表报表导出'!$H:$H,0))</f>
        <v>0</v>
      </c>
    </row>
    <row r="292" ht="16.5" spans="1:15">
      <c r="A292" s="17" t="s">
        <v>3713</v>
      </c>
      <c r="B292" s="32" t="s">
        <v>2120</v>
      </c>
      <c r="C292" s="33" t="s">
        <v>2121</v>
      </c>
      <c r="D292" cm="1">
        <f t="array" ref="D292">SUM(IF((LEFT('2-1 采购订单物料明细表报表导出'!$K:$K,7)=D$1)*('2-1 采购订单物料明细表报表导出'!$D:$D=$A292),'2-1 采购订单物料明细表报表导出'!$H:$H,0))</f>
        <v>0</v>
      </c>
      <c r="E292" cm="1">
        <f t="array" ref="E292">SUM(IF((LEFT('2-1 采购订单物料明细表报表导出'!$K:$K,7)=E$1)*('2-1 采购订单物料明细表报表导出'!$D:$D=$A292),'2-1 采购订单物料明细表报表导出'!$H:$H,0))</f>
        <v>0</v>
      </c>
      <c r="F292" cm="1">
        <f t="array" ref="F292">SUM(IF((LEFT('2-1 采购订单物料明细表报表导出'!$K:$K,7)=F$1)*('2-1 采购订单物料明细表报表导出'!$D:$D=$A292),'2-1 采购订单物料明细表报表导出'!$H:$H,0))</f>
        <v>0</v>
      </c>
      <c r="G292" cm="1">
        <f t="array" ref="G292">SUM(IF((LEFT('2-1 采购订单物料明细表报表导出'!$K:$K,7)=G$1)*('2-1 采购订单物料明细表报表导出'!$D:$D=$A292),'2-1 采购订单物料明细表报表导出'!$H:$H,0))</f>
        <v>0</v>
      </c>
      <c r="H292" cm="1">
        <f t="array" ref="H292">SUM(IF((LEFT('2-1 采购订单物料明细表报表导出'!$K:$K,7)=H$1)*('2-1 采购订单物料明细表报表导出'!$D:$D=$A292),'2-1 采购订单物料明细表报表导出'!$H:$H,0))</f>
        <v>0</v>
      </c>
      <c r="I292" cm="1">
        <f t="array" ref="I292">SUM(IF((LEFT('2-1 采购订单物料明细表报表导出'!$K:$K,7)=I$1)*('2-1 采购订单物料明细表报表导出'!$D:$D=$A292),'2-1 采购订单物料明细表报表导出'!$H:$H,0))</f>
        <v>0</v>
      </c>
      <c r="J292" cm="1">
        <f t="array" ref="J292">SUM(IF((LEFT('2-1 采购订单物料明细表报表导出'!$K:$K,7)=J$1)*('2-1 采购订单物料明细表报表导出'!$D:$D=$A292),'2-1 采购订单物料明细表报表导出'!$H:$H,0))</f>
        <v>0</v>
      </c>
      <c r="K292" cm="1">
        <f t="array" ref="K292">SUM(IF((LEFT('2-1 采购订单物料明细表报表导出'!$K:$K,7)=K$1)*('2-1 采购订单物料明细表报表导出'!$D:$D=$A292),'2-1 采购订单物料明细表报表导出'!$H:$H,0))</f>
        <v>0</v>
      </c>
      <c r="L292" cm="1">
        <f t="array" ref="L292">SUM(IF((LEFT('2-1 采购订单物料明细表报表导出'!$K:$K,7)=L$1)*('2-1 采购订单物料明细表报表导出'!$D:$D=$A292),'2-1 采购订单物料明细表报表导出'!$H:$H,0))</f>
        <v>0</v>
      </c>
      <c r="M292" cm="1">
        <f t="array" ref="M292">SUM(IF((LEFT('2-1 采购订单物料明细表报表导出'!$K:$K,7)=M$1)*('2-1 采购订单物料明细表报表导出'!$D:$D=$A292),'2-1 采购订单物料明细表报表导出'!$H:$H,0))</f>
        <v>0</v>
      </c>
      <c r="N292" cm="1">
        <f t="array" ref="N292">SUM(IF((LEFT('2-1 采购订单物料明细表报表导出'!$K:$K,7)=N$1)*('2-1 采购订单物料明细表报表导出'!$D:$D=$A292),'2-1 采购订单物料明细表报表导出'!$H:$H,0))</f>
        <v>0</v>
      </c>
      <c r="O292" cm="1">
        <f t="array" ref="O292">SUM(IF((LEFT('2-1 采购订单物料明细表报表导出'!$K:$K,7)=O$1)*('2-1 采购订单物料明细表报表导出'!$D:$D=$A292),'2-1 采购订单物料明细表报表导出'!$H:$H,0))</f>
        <v>0</v>
      </c>
    </row>
    <row r="293" ht="16.5" spans="1:15">
      <c r="A293" s="17" t="s">
        <v>3714</v>
      </c>
      <c r="B293" s="32" t="s">
        <v>2120</v>
      </c>
      <c r="C293" s="33" t="s">
        <v>2121</v>
      </c>
      <c r="D293" cm="1">
        <f t="array" ref="D293">SUM(IF((LEFT('2-1 采购订单物料明细表报表导出'!$K:$K,7)=D$1)*('2-1 采购订单物料明细表报表导出'!$D:$D=$A293),'2-1 采购订单物料明细表报表导出'!$H:$H,0))</f>
        <v>0</v>
      </c>
      <c r="E293" cm="1">
        <f t="array" ref="E293">SUM(IF((LEFT('2-1 采购订单物料明细表报表导出'!$K:$K,7)=E$1)*('2-1 采购订单物料明细表报表导出'!$D:$D=$A293),'2-1 采购订单物料明细表报表导出'!$H:$H,0))</f>
        <v>0</v>
      </c>
      <c r="F293" cm="1">
        <f t="array" ref="F293">SUM(IF((LEFT('2-1 采购订单物料明细表报表导出'!$K:$K,7)=F$1)*('2-1 采购订单物料明细表报表导出'!$D:$D=$A293),'2-1 采购订单物料明细表报表导出'!$H:$H,0))</f>
        <v>0</v>
      </c>
      <c r="G293" cm="1">
        <f t="array" ref="G293">SUM(IF((LEFT('2-1 采购订单物料明细表报表导出'!$K:$K,7)=G$1)*('2-1 采购订单物料明细表报表导出'!$D:$D=$A293),'2-1 采购订单物料明细表报表导出'!$H:$H,0))</f>
        <v>0</v>
      </c>
      <c r="H293" cm="1">
        <f t="array" ref="H293">SUM(IF((LEFT('2-1 采购订单物料明细表报表导出'!$K:$K,7)=H$1)*('2-1 采购订单物料明细表报表导出'!$D:$D=$A293),'2-1 采购订单物料明细表报表导出'!$H:$H,0))</f>
        <v>0</v>
      </c>
      <c r="I293" cm="1">
        <f t="array" ref="I293">SUM(IF((LEFT('2-1 采购订单物料明细表报表导出'!$K:$K,7)=I$1)*('2-1 采购订单物料明细表报表导出'!$D:$D=$A293),'2-1 采购订单物料明细表报表导出'!$H:$H,0))</f>
        <v>0</v>
      </c>
      <c r="J293" cm="1">
        <f t="array" ref="J293">SUM(IF((LEFT('2-1 采购订单物料明细表报表导出'!$K:$K,7)=J$1)*('2-1 采购订单物料明细表报表导出'!$D:$D=$A293),'2-1 采购订单物料明细表报表导出'!$H:$H,0))</f>
        <v>0</v>
      </c>
      <c r="K293" cm="1">
        <f t="array" ref="K293">SUM(IF((LEFT('2-1 采购订单物料明细表报表导出'!$K:$K,7)=K$1)*('2-1 采购订单物料明细表报表导出'!$D:$D=$A293),'2-1 采购订单物料明细表报表导出'!$H:$H,0))</f>
        <v>0</v>
      </c>
      <c r="L293" cm="1">
        <f t="array" ref="L293">SUM(IF((LEFT('2-1 采购订单物料明细表报表导出'!$K:$K,7)=L$1)*('2-1 采购订单物料明细表报表导出'!$D:$D=$A293),'2-1 采购订单物料明细表报表导出'!$H:$H,0))</f>
        <v>0</v>
      </c>
      <c r="M293" cm="1">
        <f t="array" ref="M293">SUM(IF((LEFT('2-1 采购订单物料明细表报表导出'!$K:$K,7)=M$1)*('2-1 采购订单物料明细表报表导出'!$D:$D=$A293),'2-1 采购订单物料明细表报表导出'!$H:$H,0))</f>
        <v>0</v>
      </c>
      <c r="N293" cm="1">
        <f t="array" ref="N293">SUM(IF((LEFT('2-1 采购订单物料明细表报表导出'!$K:$K,7)=N$1)*('2-1 采购订单物料明细表报表导出'!$D:$D=$A293),'2-1 采购订单物料明细表报表导出'!$H:$H,0))</f>
        <v>0</v>
      </c>
      <c r="O293" cm="1">
        <f t="array" ref="O293">SUM(IF((LEFT('2-1 采购订单物料明细表报表导出'!$K:$K,7)=O$1)*('2-1 采购订单物料明细表报表导出'!$D:$D=$A293),'2-1 采购订单物料明细表报表导出'!$H:$H,0))</f>
        <v>0</v>
      </c>
    </row>
    <row r="294" ht="16.5" spans="1:15">
      <c r="A294" s="17" t="s">
        <v>3044</v>
      </c>
      <c r="B294" s="32" t="s">
        <v>2120</v>
      </c>
      <c r="C294" s="33" t="s">
        <v>2121</v>
      </c>
      <c r="D294" cm="1">
        <f t="array" ref="D294">SUM(IF((LEFT('2-1 采购订单物料明细表报表导出'!$K:$K,7)=D$1)*('2-1 采购订单物料明细表报表导出'!$D:$D=$A294),'2-1 采购订单物料明细表报表导出'!$H:$H,0))</f>
        <v>0</v>
      </c>
      <c r="E294" cm="1">
        <f t="array" ref="E294">SUM(IF((LEFT('2-1 采购订单物料明细表报表导出'!$K:$K,7)=E$1)*('2-1 采购订单物料明细表报表导出'!$D:$D=$A294),'2-1 采购订单物料明细表报表导出'!$H:$H,0))</f>
        <v>0</v>
      </c>
      <c r="F294" cm="1">
        <f t="array" ref="F294">SUM(IF((LEFT('2-1 采购订单物料明细表报表导出'!$K:$K,7)=F$1)*('2-1 采购订单物料明细表报表导出'!$D:$D=$A294),'2-1 采购订单物料明细表报表导出'!$H:$H,0))</f>
        <v>101.5</v>
      </c>
      <c r="G294" cm="1">
        <f t="array" ref="G294">SUM(IF((LEFT('2-1 采购订单物料明细表报表导出'!$K:$K,7)=G$1)*('2-1 采购订单物料明细表报表导出'!$D:$D=$A294),'2-1 采购订单物料明细表报表导出'!$H:$H,0))</f>
        <v>0</v>
      </c>
      <c r="H294" cm="1">
        <f t="array" ref="H294">SUM(IF((LEFT('2-1 采购订单物料明细表报表导出'!$K:$K,7)=H$1)*('2-1 采购订单物料明细表报表导出'!$D:$D=$A294),'2-1 采购订单物料明细表报表导出'!$H:$H,0))</f>
        <v>0</v>
      </c>
      <c r="I294" cm="1">
        <f t="array" ref="I294">SUM(IF((LEFT('2-1 采购订单物料明细表报表导出'!$K:$K,7)=I$1)*('2-1 采购订单物料明细表报表导出'!$D:$D=$A294),'2-1 采购订单物料明细表报表导出'!$H:$H,0))</f>
        <v>0</v>
      </c>
      <c r="J294" cm="1">
        <f t="array" ref="J294">SUM(IF((LEFT('2-1 采购订单物料明细表报表导出'!$K:$K,7)=J$1)*('2-1 采购订单物料明细表报表导出'!$D:$D=$A294),'2-1 采购订单物料明细表报表导出'!$H:$H,0))</f>
        <v>0</v>
      </c>
      <c r="K294" cm="1">
        <f t="array" ref="K294">SUM(IF((LEFT('2-1 采购订单物料明细表报表导出'!$K:$K,7)=K$1)*('2-1 采购订单物料明细表报表导出'!$D:$D=$A294),'2-1 采购订单物料明细表报表导出'!$H:$H,0))</f>
        <v>0</v>
      </c>
      <c r="L294" cm="1">
        <f t="array" ref="L294">SUM(IF((LEFT('2-1 采购订单物料明细表报表导出'!$K:$K,7)=L$1)*('2-1 采购订单物料明细表报表导出'!$D:$D=$A294),'2-1 采购订单物料明细表报表导出'!$H:$H,0))</f>
        <v>0</v>
      </c>
      <c r="M294" cm="1">
        <f t="array" ref="M294">SUM(IF((LEFT('2-1 采购订单物料明细表报表导出'!$K:$K,7)=M$1)*('2-1 采购订单物料明细表报表导出'!$D:$D=$A294),'2-1 采购订单物料明细表报表导出'!$H:$H,0))</f>
        <v>0</v>
      </c>
      <c r="N294" cm="1">
        <f t="array" ref="N294">SUM(IF((LEFT('2-1 采购订单物料明细表报表导出'!$K:$K,7)=N$1)*('2-1 采购订单物料明细表报表导出'!$D:$D=$A294),'2-1 采购订单物料明细表报表导出'!$H:$H,0))</f>
        <v>0</v>
      </c>
      <c r="O294" cm="1">
        <f t="array" ref="O294">SUM(IF((LEFT('2-1 采购订单物料明细表报表导出'!$K:$K,7)=O$1)*('2-1 采购订单物料明细表报表导出'!$D:$D=$A294),'2-1 采购订单物料明细表报表导出'!$H:$H,0))</f>
        <v>0</v>
      </c>
    </row>
    <row r="295" ht="16.5" spans="1:15">
      <c r="A295" s="17" t="s">
        <v>3715</v>
      </c>
      <c r="B295" s="32" t="s">
        <v>2120</v>
      </c>
      <c r="C295" s="33" t="s">
        <v>2121</v>
      </c>
      <c r="D295" cm="1">
        <f t="array" ref="D295">SUM(IF((LEFT('2-1 采购订单物料明细表报表导出'!$K:$K,7)=D$1)*('2-1 采购订单物料明细表报表导出'!$D:$D=$A295),'2-1 采购订单物料明细表报表导出'!$H:$H,0))</f>
        <v>0</v>
      </c>
      <c r="E295" cm="1">
        <f t="array" ref="E295">SUM(IF((LEFT('2-1 采购订单物料明细表报表导出'!$K:$K,7)=E$1)*('2-1 采购订单物料明细表报表导出'!$D:$D=$A295),'2-1 采购订单物料明细表报表导出'!$H:$H,0))</f>
        <v>0</v>
      </c>
      <c r="F295" cm="1">
        <f t="array" ref="F295">SUM(IF((LEFT('2-1 采购订单物料明细表报表导出'!$K:$K,7)=F$1)*('2-1 采购订单物料明细表报表导出'!$D:$D=$A295),'2-1 采购订单物料明细表报表导出'!$H:$H,0))</f>
        <v>0</v>
      </c>
      <c r="G295" cm="1">
        <f t="array" ref="G295">SUM(IF((LEFT('2-1 采购订单物料明细表报表导出'!$K:$K,7)=G$1)*('2-1 采购订单物料明细表报表导出'!$D:$D=$A295),'2-1 采购订单物料明细表报表导出'!$H:$H,0))</f>
        <v>0</v>
      </c>
      <c r="H295" cm="1">
        <f t="array" ref="H295">SUM(IF((LEFT('2-1 采购订单物料明细表报表导出'!$K:$K,7)=H$1)*('2-1 采购订单物料明细表报表导出'!$D:$D=$A295),'2-1 采购订单物料明细表报表导出'!$H:$H,0))</f>
        <v>0</v>
      </c>
      <c r="I295" cm="1">
        <f t="array" ref="I295">SUM(IF((LEFT('2-1 采购订单物料明细表报表导出'!$K:$K,7)=I$1)*('2-1 采购订单物料明细表报表导出'!$D:$D=$A295),'2-1 采购订单物料明细表报表导出'!$H:$H,0))</f>
        <v>0</v>
      </c>
      <c r="J295" cm="1">
        <f t="array" ref="J295">SUM(IF((LEFT('2-1 采购订单物料明细表报表导出'!$K:$K,7)=J$1)*('2-1 采购订单物料明细表报表导出'!$D:$D=$A295),'2-1 采购订单物料明细表报表导出'!$H:$H,0))</f>
        <v>0</v>
      </c>
      <c r="K295" cm="1">
        <f t="array" ref="K295">SUM(IF((LEFT('2-1 采购订单物料明细表报表导出'!$K:$K,7)=K$1)*('2-1 采购订单物料明细表报表导出'!$D:$D=$A295),'2-1 采购订单物料明细表报表导出'!$H:$H,0))</f>
        <v>0</v>
      </c>
      <c r="L295" cm="1">
        <f t="array" ref="L295">SUM(IF((LEFT('2-1 采购订单物料明细表报表导出'!$K:$K,7)=L$1)*('2-1 采购订单物料明细表报表导出'!$D:$D=$A295),'2-1 采购订单物料明细表报表导出'!$H:$H,0))</f>
        <v>0</v>
      </c>
      <c r="M295" cm="1">
        <f t="array" ref="M295">SUM(IF((LEFT('2-1 采购订单物料明细表报表导出'!$K:$K,7)=M$1)*('2-1 采购订单物料明细表报表导出'!$D:$D=$A295),'2-1 采购订单物料明细表报表导出'!$H:$H,0))</f>
        <v>0</v>
      </c>
      <c r="N295" cm="1">
        <f t="array" ref="N295">SUM(IF((LEFT('2-1 采购订单物料明细表报表导出'!$K:$K,7)=N$1)*('2-1 采购订单物料明细表报表导出'!$D:$D=$A295),'2-1 采购订单物料明细表报表导出'!$H:$H,0))</f>
        <v>0</v>
      </c>
      <c r="O295" cm="1">
        <f t="array" ref="O295">SUM(IF((LEFT('2-1 采购订单物料明细表报表导出'!$K:$K,7)=O$1)*('2-1 采购订单物料明细表报表导出'!$D:$D=$A295),'2-1 采购订单物料明细表报表导出'!$H:$H,0))</f>
        <v>0</v>
      </c>
    </row>
    <row r="296" ht="16.5" spans="1:15">
      <c r="A296" s="17" t="s">
        <v>3716</v>
      </c>
      <c r="B296" s="32" t="s">
        <v>2120</v>
      </c>
      <c r="C296" s="33" t="s">
        <v>2121</v>
      </c>
      <c r="D296" cm="1">
        <f t="array" ref="D296">SUM(IF((LEFT('2-1 采购订单物料明细表报表导出'!$K:$K,7)=D$1)*('2-1 采购订单物料明细表报表导出'!$D:$D=$A296),'2-1 采购订单物料明细表报表导出'!$H:$H,0))</f>
        <v>0</v>
      </c>
      <c r="E296" cm="1">
        <f t="array" ref="E296">SUM(IF((LEFT('2-1 采购订单物料明细表报表导出'!$K:$K,7)=E$1)*('2-1 采购订单物料明细表报表导出'!$D:$D=$A296),'2-1 采购订单物料明细表报表导出'!$H:$H,0))</f>
        <v>0</v>
      </c>
      <c r="F296" cm="1">
        <f t="array" ref="F296">SUM(IF((LEFT('2-1 采购订单物料明细表报表导出'!$K:$K,7)=F$1)*('2-1 采购订单物料明细表报表导出'!$D:$D=$A296),'2-1 采购订单物料明细表报表导出'!$H:$H,0))</f>
        <v>0</v>
      </c>
      <c r="G296" cm="1">
        <f t="array" ref="G296">SUM(IF((LEFT('2-1 采购订单物料明细表报表导出'!$K:$K,7)=G$1)*('2-1 采购订单物料明细表报表导出'!$D:$D=$A296),'2-1 采购订单物料明细表报表导出'!$H:$H,0))</f>
        <v>0</v>
      </c>
      <c r="H296" cm="1">
        <f t="array" ref="H296">SUM(IF((LEFT('2-1 采购订单物料明细表报表导出'!$K:$K,7)=H$1)*('2-1 采购订单物料明细表报表导出'!$D:$D=$A296),'2-1 采购订单物料明细表报表导出'!$H:$H,0))</f>
        <v>0</v>
      </c>
      <c r="I296" cm="1">
        <f t="array" ref="I296">SUM(IF((LEFT('2-1 采购订单物料明细表报表导出'!$K:$K,7)=I$1)*('2-1 采购订单物料明细表报表导出'!$D:$D=$A296),'2-1 采购订单物料明细表报表导出'!$H:$H,0))</f>
        <v>0</v>
      </c>
      <c r="J296" cm="1">
        <f t="array" ref="J296">SUM(IF((LEFT('2-1 采购订单物料明细表报表导出'!$K:$K,7)=J$1)*('2-1 采购订单物料明细表报表导出'!$D:$D=$A296),'2-1 采购订单物料明细表报表导出'!$H:$H,0))</f>
        <v>0</v>
      </c>
      <c r="K296" cm="1">
        <f t="array" ref="K296">SUM(IF((LEFT('2-1 采购订单物料明细表报表导出'!$K:$K,7)=K$1)*('2-1 采购订单物料明细表报表导出'!$D:$D=$A296),'2-1 采购订单物料明细表报表导出'!$H:$H,0))</f>
        <v>0</v>
      </c>
      <c r="L296" cm="1">
        <f t="array" ref="L296">SUM(IF((LEFT('2-1 采购订单物料明细表报表导出'!$K:$K,7)=L$1)*('2-1 采购订单物料明细表报表导出'!$D:$D=$A296),'2-1 采购订单物料明细表报表导出'!$H:$H,0))</f>
        <v>0</v>
      </c>
      <c r="M296" cm="1">
        <f t="array" ref="M296">SUM(IF((LEFT('2-1 采购订单物料明细表报表导出'!$K:$K,7)=M$1)*('2-1 采购订单物料明细表报表导出'!$D:$D=$A296),'2-1 采购订单物料明细表报表导出'!$H:$H,0))</f>
        <v>0</v>
      </c>
      <c r="N296" cm="1">
        <f t="array" ref="N296">SUM(IF((LEFT('2-1 采购订单物料明细表报表导出'!$K:$K,7)=N$1)*('2-1 采购订单物料明细表报表导出'!$D:$D=$A296),'2-1 采购订单物料明细表报表导出'!$H:$H,0))</f>
        <v>0</v>
      </c>
      <c r="O296" cm="1">
        <f t="array" ref="O296">SUM(IF((LEFT('2-1 采购订单物料明细表报表导出'!$K:$K,7)=O$1)*('2-1 采购订单物料明细表报表导出'!$D:$D=$A296),'2-1 采购订单物料明细表报表导出'!$H:$H,0))</f>
        <v>0</v>
      </c>
    </row>
    <row r="297" ht="16.5" spans="1:15">
      <c r="A297" s="17" t="s">
        <v>3717</v>
      </c>
      <c r="B297" s="32" t="s">
        <v>2120</v>
      </c>
      <c r="C297" s="33" t="s">
        <v>2121</v>
      </c>
      <c r="D297" cm="1">
        <f t="array" ref="D297">SUM(IF((LEFT('2-1 采购订单物料明细表报表导出'!$K:$K,7)=D$1)*('2-1 采购订单物料明细表报表导出'!$D:$D=$A297),'2-1 采购订单物料明细表报表导出'!$H:$H,0))</f>
        <v>0</v>
      </c>
      <c r="E297" cm="1">
        <f t="array" ref="E297">SUM(IF((LEFT('2-1 采购订单物料明细表报表导出'!$K:$K,7)=E$1)*('2-1 采购订单物料明细表报表导出'!$D:$D=$A297),'2-1 采购订单物料明细表报表导出'!$H:$H,0))</f>
        <v>0</v>
      </c>
      <c r="F297" cm="1">
        <f t="array" ref="F297">SUM(IF((LEFT('2-1 采购订单物料明细表报表导出'!$K:$K,7)=F$1)*('2-1 采购订单物料明细表报表导出'!$D:$D=$A297),'2-1 采购订单物料明细表报表导出'!$H:$H,0))</f>
        <v>0</v>
      </c>
      <c r="G297" cm="1">
        <f t="array" ref="G297">SUM(IF((LEFT('2-1 采购订单物料明细表报表导出'!$K:$K,7)=G$1)*('2-1 采购订单物料明细表报表导出'!$D:$D=$A297),'2-1 采购订单物料明细表报表导出'!$H:$H,0))</f>
        <v>0</v>
      </c>
      <c r="H297" cm="1">
        <f t="array" ref="H297">SUM(IF((LEFT('2-1 采购订单物料明细表报表导出'!$K:$K,7)=H$1)*('2-1 采购订单物料明细表报表导出'!$D:$D=$A297),'2-1 采购订单物料明细表报表导出'!$H:$H,0))</f>
        <v>0</v>
      </c>
      <c r="I297" cm="1">
        <f t="array" ref="I297">SUM(IF((LEFT('2-1 采购订单物料明细表报表导出'!$K:$K,7)=I$1)*('2-1 采购订单物料明细表报表导出'!$D:$D=$A297),'2-1 采购订单物料明细表报表导出'!$H:$H,0))</f>
        <v>0</v>
      </c>
      <c r="J297" cm="1">
        <f t="array" ref="J297">SUM(IF((LEFT('2-1 采购订单物料明细表报表导出'!$K:$K,7)=J$1)*('2-1 采购订单物料明细表报表导出'!$D:$D=$A297),'2-1 采购订单物料明细表报表导出'!$H:$H,0))</f>
        <v>0</v>
      </c>
      <c r="K297" cm="1">
        <f t="array" ref="K297">SUM(IF((LEFT('2-1 采购订单物料明细表报表导出'!$K:$K,7)=K$1)*('2-1 采购订单物料明细表报表导出'!$D:$D=$A297),'2-1 采购订单物料明细表报表导出'!$H:$H,0))</f>
        <v>0</v>
      </c>
      <c r="L297" cm="1">
        <f t="array" ref="L297">SUM(IF((LEFT('2-1 采购订单物料明细表报表导出'!$K:$K,7)=L$1)*('2-1 采购订单物料明细表报表导出'!$D:$D=$A297),'2-1 采购订单物料明细表报表导出'!$H:$H,0))</f>
        <v>0</v>
      </c>
      <c r="M297" cm="1">
        <f t="array" ref="M297">SUM(IF((LEFT('2-1 采购订单物料明细表报表导出'!$K:$K,7)=M$1)*('2-1 采购订单物料明细表报表导出'!$D:$D=$A297),'2-1 采购订单物料明细表报表导出'!$H:$H,0))</f>
        <v>0</v>
      </c>
      <c r="N297" cm="1">
        <f t="array" ref="N297">SUM(IF((LEFT('2-1 采购订单物料明细表报表导出'!$K:$K,7)=N$1)*('2-1 采购订单物料明细表报表导出'!$D:$D=$A297),'2-1 采购订单物料明细表报表导出'!$H:$H,0))</f>
        <v>0</v>
      </c>
      <c r="O297" cm="1">
        <f t="array" ref="O297">SUM(IF((LEFT('2-1 采购订单物料明细表报表导出'!$K:$K,7)=O$1)*('2-1 采购订单物料明细表报表导出'!$D:$D=$A297),'2-1 采购订单物料明细表报表导出'!$H:$H,0))</f>
        <v>0</v>
      </c>
    </row>
    <row r="298" ht="16.5" spans="1:15">
      <c r="A298" s="17" t="s">
        <v>3718</v>
      </c>
      <c r="B298" s="32" t="s">
        <v>2120</v>
      </c>
      <c r="C298" s="33" t="s">
        <v>2121</v>
      </c>
      <c r="D298" cm="1">
        <f t="array" ref="D298">SUM(IF((LEFT('2-1 采购订单物料明细表报表导出'!$K:$K,7)=D$1)*('2-1 采购订单物料明细表报表导出'!$D:$D=$A298),'2-1 采购订单物料明细表报表导出'!$H:$H,0))</f>
        <v>0</v>
      </c>
      <c r="E298" cm="1">
        <f t="array" ref="E298">SUM(IF((LEFT('2-1 采购订单物料明细表报表导出'!$K:$K,7)=E$1)*('2-1 采购订单物料明细表报表导出'!$D:$D=$A298),'2-1 采购订单物料明细表报表导出'!$H:$H,0))</f>
        <v>0</v>
      </c>
      <c r="F298" cm="1">
        <f t="array" ref="F298">SUM(IF((LEFT('2-1 采购订单物料明细表报表导出'!$K:$K,7)=F$1)*('2-1 采购订单物料明细表报表导出'!$D:$D=$A298),'2-1 采购订单物料明细表报表导出'!$H:$H,0))</f>
        <v>0</v>
      </c>
      <c r="G298" cm="1">
        <f t="array" ref="G298">SUM(IF((LEFT('2-1 采购订单物料明细表报表导出'!$K:$K,7)=G$1)*('2-1 采购订单物料明细表报表导出'!$D:$D=$A298),'2-1 采购订单物料明细表报表导出'!$H:$H,0))</f>
        <v>0</v>
      </c>
      <c r="H298" cm="1">
        <f t="array" ref="H298">SUM(IF((LEFT('2-1 采购订单物料明细表报表导出'!$K:$K,7)=H$1)*('2-1 采购订单物料明细表报表导出'!$D:$D=$A298),'2-1 采购订单物料明细表报表导出'!$H:$H,0))</f>
        <v>0</v>
      </c>
      <c r="I298" cm="1">
        <f t="array" ref="I298">SUM(IF((LEFT('2-1 采购订单物料明细表报表导出'!$K:$K,7)=I$1)*('2-1 采购订单物料明细表报表导出'!$D:$D=$A298),'2-1 采购订单物料明细表报表导出'!$H:$H,0))</f>
        <v>0</v>
      </c>
      <c r="J298" cm="1">
        <f t="array" ref="J298">SUM(IF((LEFT('2-1 采购订单物料明细表报表导出'!$K:$K,7)=J$1)*('2-1 采购订单物料明细表报表导出'!$D:$D=$A298),'2-1 采购订单物料明细表报表导出'!$H:$H,0))</f>
        <v>0</v>
      </c>
      <c r="K298" cm="1">
        <f t="array" ref="K298">SUM(IF((LEFT('2-1 采购订单物料明细表报表导出'!$K:$K,7)=K$1)*('2-1 采购订单物料明细表报表导出'!$D:$D=$A298),'2-1 采购订单物料明细表报表导出'!$H:$H,0))</f>
        <v>0</v>
      </c>
      <c r="L298" cm="1">
        <f t="array" ref="L298">SUM(IF((LEFT('2-1 采购订单物料明细表报表导出'!$K:$K,7)=L$1)*('2-1 采购订单物料明细表报表导出'!$D:$D=$A298),'2-1 采购订单物料明细表报表导出'!$H:$H,0))</f>
        <v>0</v>
      </c>
      <c r="M298" cm="1">
        <f t="array" ref="M298">SUM(IF((LEFT('2-1 采购订单物料明细表报表导出'!$K:$K,7)=M$1)*('2-1 采购订单物料明细表报表导出'!$D:$D=$A298),'2-1 采购订单物料明细表报表导出'!$H:$H,0))</f>
        <v>0</v>
      </c>
      <c r="N298" cm="1">
        <f t="array" ref="N298">SUM(IF((LEFT('2-1 采购订单物料明细表报表导出'!$K:$K,7)=N$1)*('2-1 采购订单物料明细表报表导出'!$D:$D=$A298),'2-1 采购订单物料明细表报表导出'!$H:$H,0))</f>
        <v>0</v>
      </c>
      <c r="O298" cm="1">
        <f t="array" ref="O298">SUM(IF((LEFT('2-1 采购订单物料明细表报表导出'!$K:$K,7)=O$1)*('2-1 采购订单物料明细表报表导出'!$D:$D=$A298),'2-1 采购订单物料明细表报表导出'!$H:$H,0))</f>
        <v>0</v>
      </c>
    </row>
    <row r="299" ht="16.5" spans="1:15">
      <c r="A299" s="17" t="s">
        <v>3719</v>
      </c>
      <c r="B299" s="32" t="s">
        <v>2120</v>
      </c>
      <c r="C299" s="33" t="s">
        <v>2121</v>
      </c>
      <c r="D299" cm="1">
        <f t="array" ref="D299">SUM(IF((LEFT('2-1 采购订单物料明细表报表导出'!$K:$K,7)=D$1)*('2-1 采购订单物料明细表报表导出'!$D:$D=$A299),'2-1 采购订单物料明细表报表导出'!$H:$H,0))</f>
        <v>0</v>
      </c>
      <c r="E299" cm="1">
        <f t="array" ref="E299">SUM(IF((LEFT('2-1 采购订单物料明细表报表导出'!$K:$K,7)=E$1)*('2-1 采购订单物料明细表报表导出'!$D:$D=$A299),'2-1 采购订单物料明细表报表导出'!$H:$H,0))</f>
        <v>0</v>
      </c>
      <c r="F299" cm="1">
        <f t="array" ref="F299">SUM(IF((LEFT('2-1 采购订单物料明细表报表导出'!$K:$K,7)=F$1)*('2-1 采购订单物料明细表报表导出'!$D:$D=$A299),'2-1 采购订单物料明细表报表导出'!$H:$H,0))</f>
        <v>0</v>
      </c>
      <c r="G299" cm="1">
        <f t="array" ref="G299">SUM(IF((LEFT('2-1 采购订单物料明细表报表导出'!$K:$K,7)=G$1)*('2-1 采购订单物料明细表报表导出'!$D:$D=$A299),'2-1 采购订单物料明细表报表导出'!$H:$H,0))</f>
        <v>0</v>
      </c>
      <c r="H299" cm="1">
        <f t="array" ref="H299">SUM(IF((LEFT('2-1 采购订单物料明细表报表导出'!$K:$K,7)=H$1)*('2-1 采购订单物料明细表报表导出'!$D:$D=$A299),'2-1 采购订单物料明细表报表导出'!$H:$H,0))</f>
        <v>0</v>
      </c>
      <c r="I299" cm="1">
        <f t="array" ref="I299">SUM(IF((LEFT('2-1 采购订单物料明细表报表导出'!$K:$K,7)=I$1)*('2-1 采购订单物料明细表报表导出'!$D:$D=$A299),'2-1 采购订单物料明细表报表导出'!$H:$H,0))</f>
        <v>0</v>
      </c>
      <c r="J299" cm="1">
        <f t="array" ref="J299">SUM(IF((LEFT('2-1 采购订单物料明细表报表导出'!$K:$K,7)=J$1)*('2-1 采购订单物料明细表报表导出'!$D:$D=$A299),'2-1 采购订单物料明细表报表导出'!$H:$H,0))</f>
        <v>0</v>
      </c>
      <c r="K299" cm="1">
        <f t="array" ref="K299">SUM(IF((LEFT('2-1 采购订单物料明细表报表导出'!$K:$K,7)=K$1)*('2-1 采购订单物料明细表报表导出'!$D:$D=$A299),'2-1 采购订单物料明细表报表导出'!$H:$H,0))</f>
        <v>0</v>
      </c>
      <c r="L299" cm="1">
        <f t="array" ref="L299">SUM(IF((LEFT('2-1 采购订单物料明细表报表导出'!$K:$K,7)=L$1)*('2-1 采购订单物料明细表报表导出'!$D:$D=$A299),'2-1 采购订单物料明细表报表导出'!$H:$H,0))</f>
        <v>0</v>
      </c>
      <c r="M299" cm="1">
        <f t="array" ref="M299">SUM(IF((LEFT('2-1 采购订单物料明细表报表导出'!$K:$K,7)=M$1)*('2-1 采购订单物料明细表报表导出'!$D:$D=$A299),'2-1 采购订单物料明细表报表导出'!$H:$H,0))</f>
        <v>0</v>
      </c>
      <c r="N299" cm="1">
        <f t="array" ref="N299">SUM(IF((LEFT('2-1 采购订单物料明细表报表导出'!$K:$K,7)=N$1)*('2-1 采购订单物料明细表报表导出'!$D:$D=$A299),'2-1 采购订单物料明细表报表导出'!$H:$H,0))</f>
        <v>0</v>
      </c>
      <c r="O299" cm="1">
        <f t="array" ref="O299">SUM(IF((LEFT('2-1 采购订单物料明细表报表导出'!$K:$K,7)=O$1)*('2-1 采购订单物料明细表报表导出'!$D:$D=$A299),'2-1 采购订单物料明细表报表导出'!$H:$H,0))</f>
        <v>0</v>
      </c>
    </row>
    <row r="300" ht="16.5" spans="1:15">
      <c r="A300" s="17" t="s">
        <v>3720</v>
      </c>
      <c r="B300" s="32" t="s">
        <v>2120</v>
      </c>
      <c r="C300" s="33" t="s">
        <v>2121</v>
      </c>
      <c r="D300" cm="1">
        <f t="array" ref="D300">SUM(IF((LEFT('2-1 采购订单物料明细表报表导出'!$K:$K,7)=D$1)*('2-1 采购订单物料明细表报表导出'!$D:$D=$A300),'2-1 采购订单物料明细表报表导出'!$H:$H,0))</f>
        <v>0</v>
      </c>
      <c r="E300" cm="1">
        <f t="array" ref="E300">SUM(IF((LEFT('2-1 采购订单物料明细表报表导出'!$K:$K,7)=E$1)*('2-1 采购订单物料明细表报表导出'!$D:$D=$A300),'2-1 采购订单物料明细表报表导出'!$H:$H,0))</f>
        <v>0</v>
      </c>
      <c r="F300" cm="1">
        <f t="array" ref="F300">SUM(IF((LEFT('2-1 采购订单物料明细表报表导出'!$K:$K,7)=F$1)*('2-1 采购订单物料明细表报表导出'!$D:$D=$A300),'2-1 采购订单物料明细表报表导出'!$H:$H,0))</f>
        <v>0</v>
      </c>
      <c r="G300" cm="1">
        <f t="array" ref="G300">SUM(IF((LEFT('2-1 采购订单物料明细表报表导出'!$K:$K,7)=G$1)*('2-1 采购订单物料明细表报表导出'!$D:$D=$A300),'2-1 采购订单物料明细表报表导出'!$H:$H,0))</f>
        <v>0</v>
      </c>
      <c r="H300" cm="1">
        <f t="array" ref="H300">SUM(IF((LEFT('2-1 采购订单物料明细表报表导出'!$K:$K,7)=H$1)*('2-1 采购订单物料明细表报表导出'!$D:$D=$A300),'2-1 采购订单物料明细表报表导出'!$H:$H,0))</f>
        <v>0</v>
      </c>
      <c r="I300" cm="1">
        <f t="array" ref="I300">SUM(IF((LEFT('2-1 采购订单物料明细表报表导出'!$K:$K,7)=I$1)*('2-1 采购订单物料明细表报表导出'!$D:$D=$A300),'2-1 采购订单物料明细表报表导出'!$H:$H,0))</f>
        <v>0</v>
      </c>
      <c r="J300" cm="1">
        <f t="array" ref="J300">SUM(IF((LEFT('2-1 采购订单物料明细表报表导出'!$K:$K,7)=J$1)*('2-1 采购订单物料明细表报表导出'!$D:$D=$A300),'2-1 采购订单物料明细表报表导出'!$H:$H,0))</f>
        <v>0</v>
      </c>
      <c r="K300" cm="1">
        <f t="array" ref="K300">SUM(IF((LEFT('2-1 采购订单物料明细表报表导出'!$K:$K,7)=K$1)*('2-1 采购订单物料明细表报表导出'!$D:$D=$A300),'2-1 采购订单物料明细表报表导出'!$H:$H,0))</f>
        <v>0</v>
      </c>
      <c r="L300" cm="1">
        <f t="array" ref="L300">SUM(IF((LEFT('2-1 采购订单物料明细表报表导出'!$K:$K,7)=L$1)*('2-1 采购订单物料明细表报表导出'!$D:$D=$A300),'2-1 采购订单物料明细表报表导出'!$H:$H,0))</f>
        <v>0</v>
      </c>
      <c r="M300" cm="1">
        <f t="array" ref="M300">SUM(IF((LEFT('2-1 采购订单物料明细表报表导出'!$K:$K,7)=M$1)*('2-1 采购订单物料明细表报表导出'!$D:$D=$A300),'2-1 采购订单物料明细表报表导出'!$H:$H,0))</f>
        <v>0</v>
      </c>
      <c r="N300" cm="1">
        <f t="array" ref="N300">SUM(IF((LEFT('2-1 采购订单物料明细表报表导出'!$K:$K,7)=N$1)*('2-1 采购订单物料明细表报表导出'!$D:$D=$A300),'2-1 采购订单物料明细表报表导出'!$H:$H,0))</f>
        <v>0</v>
      </c>
      <c r="O300" cm="1">
        <f t="array" ref="O300">SUM(IF((LEFT('2-1 采购订单物料明细表报表导出'!$K:$K,7)=O$1)*('2-1 采购订单物料明细表报表导出'!$D:$D=$A300),'2-1 采购订单物料明细表报表导出'!$H:$H,0))</f>
        <v>0</v>
      </c>
    </row>
    <row r="301" ht="16.5" spans="1:15">
      <c r="A301" s="17" t="s">
        <v>3721</v>
      </c>
      <c r="B301" s="32" t="s">
        <v>2120</v>
      </c>
      <c r="C301" s="33" t="s">
        <v>2121</v>
      </c>
      <c r="D301" cm="1">
        <f t="array" ref="D301">SUM(IF((LEFT('2-1 采购订单物料明细表报表导出'!$K:$K,7)=D$1)*('2-1 采购订单物料明细表报表导出'!$D:$D=$A301),'2-1 采购订单物料明细表报表导出'!$H:$H,0))</f>
        <v>0</v>
      </c>
      <c r="E301" cm="1">
        <f t="array" ref="E301">SUM(IF((LEFT('2-1 采购订单物料明细表报表导出'!$K:$K,7)=E$1)*('2-1 采购订单物料明细表报表导出'!$D:$D=$A301),'2-1 采购订单物料明细表报表导出'!$H:$H,0))</f>
        <v>0</v>
      </c>
      <c r="F301" cm="1">
        <f t="array" ref="F301">SUM(IF((LEFT('2-1 采购订单物料明细表报表导出'!$K:$K,7)=F$1)*('2-1 采购订单物料明细表报表导出'!$D:$D=$A301),'2-1 采购订单物料明细表报表导出'!$H:$H,0))</f>
        <v>0</v>
      </c>
      <c r="G301" cm="1">
        <f t="array" ref="G301">SUM(IF((LEFT('2-1 采购订单物料明细表报表导出'!$K:$K,7)=G$1)*('2-1 采购订单物料明细表报表导出'!$D:$D=$A301),'2-1 采购订单物料明细表报表导出'!$H:$H,0))</f>
        <v>0</v>
      </c>
      <c r="H301" cm="1">
        <f t="array" ref="H301">SUM(IF((LEFT('2-1 采购订单物料明细表报表导出'!$K:$K,7)=H$1)*('2-1 采购订单物料明细表报表导出'!$D:$D=$A301),'2-1 采购订单物料明细表报表导出'!$H:$H,0))</f>
        <v>0</v>
      </c>
      <c r="I301" cm="1">
        <f t="array" ref="I301">SUM(IF((LEFT('2-1 采购订单物料明细表报表导出'!$K:$K,7)=I$1)*('2-1 采购订单物料明细表报表导出'!$D:$D=$A301),'2-1 采购订单物料明细表报表导出'!$H:$H,0))</f>
        <v>0</v>
      </c>
      <c r="J301" cm="1">
        <f t="array" ref="J301">SUM(IF((LEFT('2-1 采购订单物料明细表报表导出'!$K:$K,7)=J$1)*('2-1 采购订单物料明细表报表导出'!$D:$D=$A301),'2-1 采购订单物料明细表报表导出'!$H:$H,0))</f>
        <v>0</v>
      </c>
      <c r="K301" cm="1">
        <f t="array" ref="K301">SUM(IF((LEFT('2-1 采购订单物料明细表报表导出'!$K:$K,7)=K$1)*('2-1 采购订单物料明细表报表导出'!$D:$D=$A301),'2-1 采购订单物料明细表报表导出'!$H:$H,0))</f>
        <v>0</v>
      </c>
      <c r="L301" cm="1">
        <f t="array" ref="L301">SUM(IF((LEFT('2-1 采购订单物料明细表报表导出'!$K:$K,7)=L$1)*('2-1 采购订单物料明细表报表导出'!$D:$D=$A301),'2-1 采购订单物料明细表报表导出'!$H:$H,0))</f>
        <v>0</v>
      </c>
      <c r="M301" cm="1">
        <f t="array" ref="M301">SUM(IF((LEFT('2-1 采购订单物料明细表报表导出'!$K:$K,7)=M$1)*('2-1 采购订单物料明细表报表导出'!$D:$D=$A301),'2-1 采购订单物料明细表报表导出'!$H:$H,0))</f>
        <v>0</v>
      </c>
      <c r="N301" cm="1">
        <f t="array" ref="N301">SUM(IF((LEFT('2-1 采购订单物料明细表报表导出'!$K:$K,7)=N$1)*('2-1 采购订单物料明细表报表导出'!$D:$D=$A301),'2-1 采购订单物料明细表报表导出'!$H:$H,0))</f>
        <v>0</v>
      </c>
      <c r="O301" cm="1">
        <f t="array" ref="O301">SUM(IF((LEFT('2-1 采购订单物料明细表报表导出'!$K:$K,7)=O$1)*('2-1 采购订单物料明细表报表导出'!$D:$D=$A301),'2-1 采购订单物料明细表报表导出'!$H:$H,0))</f>
        <v>0</v>
      </c>
    </row>
    <row r="302" ht="16.5" spans="1:15">
      <c r="A302" s="17" t="s">
        <v>2980</v>
      </c>
      <c r="B302" s="32" t="s">
        <v>2120</v>
      </c>
      <c r="C302" s="33" t="s">
        <v>2121</v>
      </c>
      <c r="D302" cm="1">
        <f t="array" ref="D302">SUM(IF((LEFT('2-1 采购订单物料明细表报表导出'!$K:$K,7)=D$1)*('2-1 采购订单物料明细表报表导出'!$D:$D=$A302),'2-1 采购订单物料明细表报表导出'!$H:$H,0))</f>
        <v>0</v>
      </c>
      <c r="E302" cm="1">
        <f t="array" ref="E302">SUM(IF((LEFT('2-1 采购订单物料明细表报表导出'!$K:$K,7)=E$1)*('2-1 采购订单物料明细表报表导出'!$D:$D=$A302),'2-1 采购订单物料明细表报表导出'!$H:$H,0))</f>
        <v>0</v>
      </c>
      <c r="F302" cm="1">
        <f t="array" ref="F302">SUM(IF((LEFT('2-1 采购订单物料明细表报表导出'!$K:$K,7)=F$1)*('2-1 采购订单物料明细表报表导出'!$D:$D=$A302),'2-1 采购订单物料明细表报表导出'!$H:$H,0))</f>
        <v>0</v>
      </c>
      <c r="G302" cm="1">
        <f t="array" ref="G302">SUM(IF((LEFT('2-1 采购订单物料明细表报表导出'!$K:$K,7)=G$1)*('2-1 采购订单物料明细表报表导出'!$D:$D=$A302),'2-1 采购订单物料明细表报表导出'!$H:$H,0))</f>
        <v>136.34</v>
      </c>
      <c r="H302" cm="1">
        <f t="array" ref="H302">SUM(IF((LEFT('2-1 采购订单物料明细表报表导出'!$K:$K,7)=H$1)*('2-1 采购订单物料明细表报表导出'!$D:$D=$A302),'2-1 采购订单物料明细表报表导出'!$H:$H,0))</f>
        <v>0</v>
      </c>
      <c r="I302" cm="1">
        <f t="array" ref="I302">SUM(IF((LEFT('2-1 采购订单物料明细表报表导出'!$K:$K,7)=I$1)*('2-1 采购订单物料明细表报表导出'!$D:$D=$A302),'2-1 采购订单物料明细表报表导出'!$H:$H,0))</f>
        <v>0</v>
      </c>
      <c r="J302" cm="1">
        <f t="array" ref="J302">SUM(IF((LEFT('2-1 采购订单物料明细表报表导出'!$K:$K,7)=J$1)*('2-1 采购订单物料明细表报表导出'!$D:$D=$A302),'2-1 采购订单物料明细表报表导出'!$H:$H,0))</f>
        <v>0</v>
      </c>
      <c r="K302" cm="1">
        <f t="array" ref="K302">SUM(IF((LEFT('2-1 采购订单物料明细表报表导出'!$K:$K,7)=K$1)*('2-1 采购订单物料明细表报表导出'!$D:$D=$A302),'2-1 采购订单物料明细表报表导出'!$H:$H,0))</f>
        <v>0</v>
      </c>
      <c r="L302" cm="1">
        <f t="array" ref="L302">SUM(IF((LEFT('2-1 采购订单物料明细表报表导出'!$K:$K,7)=L$1)*('2-1 采购订单物料明细表报表导出'!$D:$D=$A302),'2-1 采购订单物料明细表报表导出'!$H:$H,0))</f>
        <v>0</v>
      </c>
      <c r="M302" cm="1">
        <f t="array" ref="M302">SUM(IF((LEFT('2-1 采购订单物料明细表报表导出'!$K:$K,7)=M$1)*('2-1 采购订单物料明细表报表导出'!$D:$D=$A302),'2-1 采购订单物料明细表报表导出'!$H:$H,0))</f>
        <v>0</v>
      </c>
      <c r="N302" cm="1">
        <f t="array" ref="N302">SUM(IF((LEFT('2-1 采购订单物料明细表报表导出'!$K:$K,7)=N$1)*('2-1 采购订单物料明细表报表导出'!$D:$D=$A302),'2-1 采购订单物料明细表报表导出'!$H:$H,0))</f>
        <v>0</v>
      </c>
      <c r="O302" cm="1">
        <f t="array" ref="O302">SUM(IF((LEFT('2-1 采购订单物料明细表报表导出'!$K:$K,7)=O$1)*('2-1 采购订单物料明细表报表导出'!$D:$D=$A302),'2-1 采购订单物料明细表报表导出'!$H:$H,0))</f>
        <v>0</v>
      </c>
    </row>
    <row r="303" ht="33" spans="1:15">
      <c r="A303" s="17" t="s">
        <v>3722</v>
      </c>
      <c r="B303" s="32" t="s">
        <v>2057</v>
      </c>
      <c r="C303" s="33" t="s">
        <v>2058</v>
      </c>
      <c r="D303" cm="1">
        <f t="array" ref="D303">SUM(IF((LEFT('2-1 采购订单物料明细表报表导出'!$K:$K,7)=D$1)*('2-1 采购订单物料明细表报表导出'!$D:$D=$A303),'2-1 采购订单物料明细表报表导出'!$H:$H,0))</f>
        <v>0</v>
      </c>
      <c r="E303" cm="1">
        <f t="array" ref="E303">SUM(IF((LEFT('2-1 采购订单物料明细表报表导出'!$K:$K,7)=E$1)*('2-1 采购订单物料明细表报表导出'!$D:$D=$A303),'2-1 采购订单物料明细表报表导出'!$H:$H,0))</f>
        <v>0</v>
      </c>
      <c r="F303" cm="1">
        <f t="array" ref="F303">SUM(IF((LEFT('2-1 采购订单物料明细表报表导出'!$K:$K,7)=F$1)*('2-1 采购订单物料明细表报表导出'!$D:$D=$A303),'2-1 采购订单物料明细表报表导出'!$H:$H,0))</f>
        <v>0</v>
      </c>
      <c r="G303" cm="1">
        <f t="array" ref="G303">SUM(IF((LEFT('2-1 采购订单物料明细表报表导出'!$K:$K,7)=G$1)*('2-1 采购订单物料明细表报表导出'!$D:$D=$A303),'2-1 采购订单物料明细表报表导出'!$H:$H,0))</f>
        <v>0</v>
      </c>
      <c r="H303" cm="1">
        <f t="array" ref="H303">SUM(IF((LEFT('2-1 采购订单物料明细表报表导出'!$K:$K,7)=H$1)*('2-1 采购订单物料明细表报表导出'!$D:$D=$A303),'2-1 采购订单物料明细表报表导出'!$H:$H,0))</f>
        <v>0</v>
      </c>
      <c r="I303" cm="1">
        <f t="array" ref="I303">SUM(IF((LEFT('2-1 采购订单物料明细表报表导出'!$K:$K,7)=I$1)*('2-1 采购订单物料明细表报表导出'!$D:$D=$A303),'2-1 采购订单物料明细表报表导出'!$H:$H,0))</f>
        <v>0</v>
      </c>
      <c r="J303" cm="1">
        <f t="array" ref="J303">SUM(IF((LEFT('2-1 采购订单物料明细表报表导出'!$K:$K,7)=J$1)*('2-1 采购订单物料明细表报表导出'!$D:$D=$A303),'2-1 采购订单物料明细表报表导出'!$H:$H,0))</f>
        <v>0</v>
      </c>
      <c r="K303" cm="1">
        <f t="array" ref="K303">SUM(IF((LEFT('2-1 采购订单物料明细表报表导出'!$K:$K,7)=K$1)*('2-1 采购订单物料明细表报表导出'!$D:$D=$A303),'2-1 采购订单物料明细表报表导出'!$H:$H,0))</f>
        <v>0</v>
      </c>
      <c r="L303" cm="1">
        <f t="array" ref="L303">SUM(IF((LEFT('2-1 采购订单物料明细表报表导出'!$K:$K,7)=L$1)*('2-1 采购订单物料明细表报表导出'!$D:$D=$A303),'2-1 采购订单物料明细表报表导出'!$H:$H,0))</f>
        <v>0</v>
      </c>
      <c r="M303" cm="1">
        <f t="array" ref="M303">SUM(IF((LEFT('2-1 采购订单物料明细表报表导出'!$K:$K,7)=M$1)*('2-1 采购订单物料明细表报表导出'!$D:$D=$A303),'2-1 采购订单物料明细表报表导出'!$H:$H,0))</f>
        <v>0</v>
      </c>
      <c r="N303" cm="1">
        <f t="array" ref="N303">SUM(IF((LEFT('2-1 采购订单物料明细表报表导出'!$K:$K,7)=N$1)*('2-1 采购订单物料明细表报表导出'!$D:$D=$A303),'2-1 采购订单物料明细表报表导出'!$H:$H,0))</f>
        <v>0</v>
      </c>
      <c r="O303" cm="1">
        <f t="array" ref="O303">SUM(IF((LEFT('2-1 采购订单物料明细表报表导出'!$K:$K,7)=O$1)*('2-1 采购订单物料明细表报表导出'!$D:$D=$A303),'2-1 采购订单物料明细表报表导出'!$H:$H,0))</f>
        <v>0</v>
      </c>
    </row>
    <row r="304" ht="33" spans="1:15">
      <c r="A304" s="17" t="s">
        <v>3723</v>
      </c>
      <c r="B304" s="32" t="s">
        <v>2057</v>
      </c>
      <c r="C304" s="33" t="s">
        <v>2058</v>
      </c>
      <c r="D304" cm="1">
        <f t="array" ref="D304">SUM(IF((LEFT('2-1 采购订单物料明细表报表导出'!$K:$K,7)=D$1)*('2-1 采购订单物料明细表报表导出'!$D:$D=$A304),'2-1 采购订单物料明细表报表导出'!$H:$H,0))</f>
        <v>0</v>
      </c>
      <c r="E304" cm="1">
        <f t="array" ref="E304">SUM(IF((LEFT('2-1 采购订单物料明细表报表导出'!$K:$K,7)=E$1)*('2-1 采购订单物料明细表报表导出'!$D:$D=$A304),'2-1 采购订单物料明细表报表导出'!$H:$H,0))</f>
        <v>0</v>
      </c>
      <c r="F304" cm="1">
        <f t="array" ref="F304">SUM(IF((LEFT('2-1 采购订单物料明细表报表导出'!$K:$K,7)=F$1)*('2-1 采购订单物料明细表报表导出'!$D:$D=$A304),'2-1 采购订单物料明细表报表导出'!$H:$H,0))</f>
        <v>0</v>
      </c>
      <c r="G304" cm="1">
        <f t="array" ref="G304">SUM(IF((LEFT('2-1 采购订单物料明细表报表导出'!$K:$K,7)=G$1)*('2-1 采购订单物料明细表报表导出'!$D:$D=$A304),'2-1 采购订单物料明细表报表导出'!$H:$H,0))</f>
        <v>0</v>
      </c>
      <c r="H304" cm="1">
        <f t="array" ref="H304">SUM(IF((LEFT('2-1 采购订单物料明细表报表导出'!$K:$K,7)=H$1)*('2-1 采购订单物料明细表报表导出'!$D:$D=$A304),'2-1 采购订单物料明细表报表导出'!$H:$H,0))</f>
        <v>0</v>
      </c>
      <c r="I304" cm="1">
        <f t="array" ref="I304">SUM(IF((LEFT('2-1 采购订单物料明细表报表导出'!$K:$K,7)=I$1)*('2-1 采购订单物料明细表报表导出'!$D:$D=$A304),'2-1 采购订单物料明细表报表导出'!$H:$H,0))</f>
        <v>0</v>
      </c>
      <c r="J304" cm="1">
        <f t="array" ref="J304">SUM(IF((LEFT('2-1 采购订单物料明细表报表导出'!$K:$K,7)=J$1)*('2-1 采购订单物料明细表报表导出'!$D:$D=$A304),'2-1 采购订单物料明细表报表导出'!$H:$H,0))</f>
        <v>0</v>
      </c>
      <c r="K304" cm="1">
        <f t="array" ref="K304">SUM(IF((LEFT('2-1 采购订单物料明细表报表导出'!$K:$K,7)=K$1)*('2-1 采购订单物料明细表报表导出'!$D:$D=$A304),'2-1 采购订单物料明细表报表导出'!$H:$H,0))</f>
        <v>0</v>
      </c>
      <c r="L304" cm="1">
        <f t="array" ref="L304">SUM(IF((LEFT('2-1 采购订单物料明细表报表导出'!$K:$K,7)=L$1)*('2-1 采购订单物料明细表报表导出'!$D:$D=$A304),'2-1 采购订单物料明细表报表导出'!$H:$H,0))</f>
        <v>0</v>
      </c>
      <c r="M304" cm="1">
        <f t="array" ref="M304">SUM(IF((LEFT('2-1 采购订单物料明细表报表导出'!$K:$K,7)=M$1)*('2-1 采购订单物料明细表报表导出'!$D:$D=$A304),'2-1 采购订单物料明细表报表导出'!$H:$H,0))</f>
        <v>0</v>
      </c>
      <c r="N304" cm="1">
        <f t="array" ref="N304">SUM(IF((LEFT('2-1 采购订单物料明细表报表导出'!$K:$K,7)=N$1)*('2-1 采购订单物料明细表报表导出'!$D:$D=$A304),'2-1 采购订单物料明细表报表导出'!$H:$H,0))</f>
        <v>0</v>
      </c>
      <c r="O304" cm="1">
        <f t="array" ref="O304">SUM(IF((LEFT('2-1 采购订单物料明细表报表导出'!$K:$K,7)=O$1)*('2-1 采购订单物料明细表报表导出'!$D:$D=$A304),'2-1 采购订单物料明细表报表导出'!$H:$H,0))</f>
        <v>0</v>
      </c>
    </row>
    <row r="305" ht="33" spans="1:15">
      <c r="A305" s="17" t="s">
        <v>3724</v>
      </c>
      <c r="B305" s="32" t="s">
        <v>2057</v>
      </c>
      <c r="C305" s="33" t="s">
        <v>2058</v>
      </c>
      <c r="D305" cm="1">
        <f t="array" ref="D305">SUM(IF((LEFT('2-1 采购订单物料明细表报表导出'!$K:$K,7)=D$1)*('2-1 采购订单物料明细表报表导出'!$D:$D=$A305),'2-1 采购订单物料明细表报表导出'!$H:$H,0))</f>
        <v>0</v>
      </c>
      <c r="E305" cm="1">
        <f t="array" ref="E305">SUM(IF((LEFT('2-1 采购订单物料明细表报表导出'!$K:$K,7)=E$1)*('2-1 采购订单物料明细表报表导出'!$D:$D=$A305),'2-1 采购订单物料明细表报表导出'!$H:$H,0))</f>
        <v>0</v>
      </c>
      <c r="F305" cm="1">
        <f t="array" ref="F305">SUM(IF((LEFT('2-1 采购订单物料明细表报表导出'!$K:$K,7)=F$1)*('2-1 采购订单物料明细表报表导出'!$D:$D=$A305),'2-1 采购订单物料明细表报表导出'!$H:$H,0))</f>
        <v>0</v>
      </c>
      <c r="G305" cm="1">
        <f t="array" ref="G305">SUM(IF((LEFT('2-1 采购订单物料明细表报表导出'!$K:$K,7)=G$1)*('2-1 采购订单物料明细表报表导出'!$D:$D=$A305),'2-1 采购订单物料明细表报表导出'!$H:$H,0))</f>
        <v>0</v>
      </c>
      <c r="H305" cm="1">
        <f t="array" ref="H305">SUM(IF((LEFT('2-1 采购订单物料明细表报表导出'!$K:$K,7)=H$1)*('2-1 采购订单物料明细表报表导出'!$D:$D=$A305),'2-1 采购订单物料明细表报表导出'!$H:$H,0))</f>
        <v>0</v>
      </c>
      <c r="I305" cm="1">
        <f t="array" ref="I305">SUM(IF((LEFT('2-1 采购订单物料明细表报表导出'!$K:$K,7)=I$1)*('2-1 采购订单物料明细表报表导出'!$D:$D=$A305),'2-1 采购订单物料明细表报表导出'!$H:$H,0))</f>
        <v>0</v>
      </c>
      <c r="J305" cm="1">
        <f t="array" ref="J305">SUM(IF((LEFT('2-1 采购订单物料明细表报表导出'!$K:$K,7)=J$1)*('2-1 采购订单物料明细表报表导出'!$D:$D=$A305),'2-1 采购订单物料明细表报表导出'!$H:$H,0))</f>
        <v>0</v>
      </c>
      <c r="K305" cm="1">
        <f t="array" ref="K305">SUM(IF((LEFT('2-1 采购订单物料明细表报表导出'!$K:$K,7)=K$1)*('2-1 采购订单物料明细表报表导出'!$D:$D=$A305),'2-1 采购订单物料明细表报表导出'!$H:$H,0))</f>
        <v>0</v>
      </c>
      <c r="L305" cm="1">
        <f t="array" ref="L305">SUM(IF((LEFT('2-1 采购订单物料明细表报表导出'!$K:$K,7)=L$1)*('2-1 采购订单物料明细表报表导出'!$D:$D=$A305),'2-1 采购订单物料明细表报表导出'!$H:$H,0))</f>
        <v>0</v>
      </c>
      <c r="M305" cm="1">
        <f t="array" ref="M305">SUM(IF((LEFT('2-1 采购订单物料明细表报表导出'!$K:$K,7)=M$1)*('2-1 采购订单物料明细表报表导出'!$D:$D=$A305),'2-1 采购订单物料明细表报表导出'!$H:$H,0))</f>
        <v>0</v>
      </c>
      <c r="N305" cm="1">
        <f t="array" ref="N305">SUM(IF((LEFT('2-1 采购订单物料明细表报表导出'!$K:$K,7)=N$1)*('2-1 采购订单物料明细表报表导出'!$D:$D=$A305),'2-1 采购订单物料明细表报表导出'!$H:$H,0))</f>
        <v>0</v>
      </c>
      <c r="O305" cm="1">
        <f t="array" ref="O305">SUM(IF((LEFT('2-1 采购订单物料明细表报表导出'!$K:$K,7)=O$1)*('2-1 采购订单物料明细表报表导出'!$D:$D=$A305),'2-1 采购订单物料明细表报表导出'!$H:$H,0))</f>
        <v>0</v>
      </c>
    </row>
    <row r="306" ht="33" spans="1:15">
      <c r="A306" s="17" t="s">
        <v>3725</v>
      </c>
      <c r="B306" s="32" t="s">
        <v>2057</v>
      </c>
      <c r="C306" s="33" t="s">
        <v>2058</v>
      </c>
      <c r="D306" cm="1">
        <f t="array" ref="D306">SUM(IF((LEFT('2-1 采购订单物料明细表报表导出'!$K:$K,7)=D$1)*('2-1 采购订单物料明细表报表导出'!$D:$D=$A306),'2-1 采购订单物料明细表报表导出'!$H:$H,0))</f>
        <v>0</v>
      </c>
      <c r="E306" cm="1">
        <f t="array" ref="E306">SUM(IF((LEFT('2-1 采购订单物料明细表报表导出'!$K:$K,7)=E$1)*('2-1 采购订单物料明细表报表导出'!$D:$D=$A306),'2-1 采购订单物料明细表报表导出'!$H:$H,0))</f>
        <v>0</v>
      </c>
      <c r="F306" cm="1">
        <f t="array" ref="F306">SUM(IF((LEFT('2-1 采购订单物料明细表报表导出'!$K:$K,7)=F$1)*('2-1 采购订单物料明细表报表导出'!$D:$D=$A306),'2-1 采购订单物料明细表报表导出'!$H:$H,0))</f>
        <v>0</v>
      </c>
      <c r="G306" cm="1">
        <f t="array" ref="G306">SUM(IF((LEFT('2-1 采购订单物料明细表报表导出'!$K:$K,7)=G$1)*('2-1 采购订单物料明细表报表导出'!$D:$D=$A306),'2-1 采购订单物料明细表报表导出'!$H:$H,0))</f>
        <v>0</v>
      </c>
      <c r="H306" cm="1">
        <f t="array" ref="H306">SUM(IF((LEFT('2-1 采购订单物料明细表报表导出'!$K:$K,7)=H$1)*('2-1 采购订单物料明细表报表导出'!$D:$D=$A306),'2-1 采购订单物料明细表报表导出'!$H:$H,0))</f>
        <v>0</v>
      </c>
      <c r="I306" cm="1">
        <f t="array" ref="I306">SUM(IF((LEFT('2-1 采购订单物料明细表报表导出'!$K:$K,7)=I$1)*('2-1 采购订单物料明细表报表导出'!$D:$D=$A306),'2-1 采购订单物料明细表报表导出'!$H:$H,0))</f>
        <v>0</v>
      </c>
      <c r="J306" cm="1">
        <f t="array" ref="J306">SUM(IF((LEFT('2-1 采购订单物料明细表报表导出'!$K:$K,7)=J$1)*('2-1 采购订单物料明细表报表导出'!$D:$D=$A306),'2-1 采购订单物料明细表报表导出'!$H:$H,0))</f>
        <v>0</v>
      </c>
      <c r="K306" cm="1">
        <f t="array" ref="K306">SUM(IF((LEFT('2-1 采购订单物料明细表报表导出'!$K:$K,7)=K$1)*('2-1 采购订单物料明细表报表导出'!$D:$D=$A306),'2-1 采购订单物料明细表报表导出'!$H:$H,0))</f>
        <v>0</v>
      </c>
      <c r="L306" cm="1">
        <f t="array" ref="L306">SUM(IF((LEFT('2-1 采购订单物料明细表报表导出'!$K:$K,7)=L$1)*('2-1 采购订单物料明细表报表导出'!$D:$D=$A306),'2-1 采购订单物料明细表报表导出'!$H:$H,0))</f>
        <v>0</v>
      </c>
      <c r="M306" cm="1">
        <f t="array" ref="M306">SUM(IF((LEFT('2-1 采购订单物料明细表报表导出'!$K:$K,7)=M$1)*('2-1 采购订单物料明细表报表导出'!$D:$D=$A306),'2-1 采购订单物料明细表报表导出'!$H:$H,0))</f>
        <v>0</v>
      </c>
      <c r="N306" cm="1">
        <f t="array" ref="N306">SUM(IF((LEFT('2-1 采购订单物料明细表报表导出'!$K:$K,7)=N$1)*('2-1 采购订单物料明细表报表导出'!$D:$D=$A306),'2-1 采购订单物料明细表报表导出'!$H:$H,0))</f>
        <v>0</v>
      </c>
      <c r="O306" cm="1">
        <f t="array" ref="O306">SUM(IF((LEFT('2-1 采购订单物料明细表报表导出'!$K:$K,7)=O$1)*('2-1 采购订单物料明细表报表导出'!$D:$D=$A306),'2-1 采购订单物料明细表报表导出'!$H:$H,0))</f>
        <v>0</v>
      </c>
    </row>
    <row r="307" ht="33" spans="1:15">
      <c r="A307" s="17" t="s">
        <v>3726</v>
      </c>
      <c r="B307" s="32" t="s">
        <v>2057</v>
      </c>
      <c r="C307" s="33" t="s">
        <v>2058</v>
      </c>
      <c r="D307" cm="1">
        <f t="array" ref="D307">SUM(IF((LEFT('2-1 采购订单物料明细表报表导出'!$K:$K,7)=D$1)*('2-1 采购订单物料明细表报表导出'!$D:$D=$A307),'2-1 采购订单物料明细表报表导出'!$H:$H,0))</f>
        <v>0</v>
      </c>
      <c r="E307" cm="1">
        <f t="array" ref="E307">SUM(IF((LEFT('2-1 采购订单物料明细表报表导出'!$K:$K,7)=E$1)*('2-1 采购订单物料明细表报表导出'!$D:$D=$A307),'2-1 采购订单物料明细表报表导出'!$H:$H,0))</f>
        <v>0</v>
      </c>
      <c r="F307" cm="1">
        <f t="array" ref="F307">SUM(IF((LEFT('2-1 采购订单物料明细表报表导出'!$K:$K,7)=F$1)*('2-1 采购订单物料明细表报表导出'!$D:$D=$A307),'2-1 采购订单物料明细表报表导出'!$H:$H,0))</f>
        <v>0</v>
      </c>
      <c r="G307" cm="1">
        <f t="array" ref="G307">SUM(IF((LEFT('2-1 采购订单物料明细表报表导出'!$K:$K,7)=G$1)*('2-1 采购订单物料明细表报表导出'!$D:$D=$A307),'2-1 采购订单物料明细表报表导出'!$H:$H,0))</f>
        <v>0</v>
      </c>
      <c r="H307" cm="1">
        <f t="array" ref="H307">SUM(IF((LEFT('2-1 采购订单物料明细表报表导出'!$K:$K,7)=H$1)*('2-1 采购订单物料明细表报表导出'!$D:$D=$A307),'2-1 采购订单物料明细表报表导出'!$H:$H,0))</f>
        <v>0</v>
      </c>
      <c r="I307" cm="1">
        <f t="array" ref="I307">SUM(IF((LEFT('2-1 采购订单物料明细表报表导出'!$K:$K,7)=I$1)*('2-1 采购订单物料明细表报表导出'!$D:$D=$A307),'2-1 采购订单物料明细表报表导出'!$H:$H,0))</f>
        <v>0</v>
      </c>
      <c r="J307" cm="1">
        <f t="array" ref="J307">SUM(IF((LEFT('2-1 采购订单物料明细表报表导出'!$K:$K,7)=J$1)*('2-1 采购订单物料明细表报表导出'!$D:$D=$A307),'2-1 采购订单物料明细表报表导出'!$H:$H,0))</f>
        <v>0</v>
      </c>
      <c r="K307" cm="1">
        <f t="array" ref="K307">SUM(IF((LEFT('2-1 采购订单物料明细表报表导出'!$K:$K,7)=K$1)*('2-1 采购订单物料明细表报表导出'!$D:$D=$A307),'2-1 采购订单物料明细表报表导出'!$H:$H,0))</f>
        <v>0</v>
      </c>
      <c r="L307" cm="1">
        <f t="array" ref="L307">SUM(IF((LEFT('2-1 采购订单物料明细表报表导出'!$K:$K,7)=L$1)*('2-1 采购订单物料明细表报表导出'!$D:$D=$A307),'2-1 采购订单物料明细表报表导出'!$H:$H,0))</f>
        <v>0</v>
      </c>
      <c r="M307" cm="1">
        <f t="array" ref="M307">SUM(IF((LEFT('2-1 采购订单物料明细表报表导出'!$K:$K,7)=M$1)*('2-1 采购订单物料明细表报表导出'!$D:$D=$A307),'2-1 采购订单物料明细表报表导出'!$H:$H,0))</f>
        <v>0</v>
      </c>
      <c r="N307" cm="1">
        <f t="array" ref="N307">SUM(IF((LEFT('2-1 采购订单物料明细表报表导出'!$K:$K,7)=N$1)*('2-1 采购订单物料明细表报表导出'!$D:$D=$A307),'2-1 采购订单物料明细表报表导出'!$H:$H,0))</f>
        <v>0</v>
      </c>
      <c r="O307" cm="1">
        <f t="array" ref="O307">SUM(IF((LEFT('2-1 采购订单物料明细表报表导出'!$K:$K,7)=O$1)*('2-1 采购订单物料明细表报表导出'!$D:$D=$A307),'2-1 采购订单物料明细表报表导出'!$H:$H,0))</f>
        <v>0</v>
      </c>
    </row>
    <row r="308" ht="33" spans="1:15">
      <c r="A308" s="17" t="s">
        <v>3727</v>
      </c>
      <c r="B308" s="32" t="s">
        <v>2057</v>
      </c>
      <c r="C308" s="33" t="s">
        <v>2058</v>
      </c>
      <c r="D308" cm="1">
        <f t="array" ref="D308">SUM(IF((LEFT('2-1 采购订单物料明细表报表导出'!$K:$K,7)=D$1)*('2-1 采购订单物料明细表报表导出'!$D:$D=$A308),'2-1 采购订单物料明细表报表导出'!$H:$H,0))</f>
        <v>0</v>
      </c>
      <c r="E308" cm="1">
        <f t="array" ref="E308">SUM(IF((LEFT('2-1 采购订单物料明细表报表导出'!$K:$K,7)=E$1)*('2-1 采购订单物料明细表报表导出'!$D:$D=$A308),'2-1 采购订单物料明细表报表导出'!$H:$H,0))</f>
        <v>0</v>
      </c>
      <c r="F308" cm="1">
        <f t="array" ref="F308">SUM(IF((LEFT('2-1 采购订单物料明细表报表导出'!$K:$K,7)=F$1)*('2-1 采购订单物料明细表报表导出'!$D:$D=$A308),'2-1 采购订单物料明细表报表导出'!$H:$H,0))</f>
        <v>0</v>
      </c>
      <c r="G308" cm="1">
        <f t="array" ref="G308">SUM(IF((LEFT('2-1 采购订单物料明细表报表导出'!$K:$K,7)=G$1)*('2-1 采购订单物料明细表报表导出'!$D:$D=$A308),'2-1 采购订单物料明细表报表导出'!$H:$H,0))</f>
        <v>0</v>
      </c>
      <c r="H308" cm="1">
        <f t="array" ref="H308">SUM(IF((LEFT('2-1 采购订单物料明细表报表导出'!$K:$K,7)=H$1)*('2-1 采购订单物料明细表报表导出'!$D:$D=$A308),'2-1 采购订单物料明细表报表导出'!$H:$H,0))</f>
        <v>0</v>
      </c>
      <c r="I308" cm="1">
        <f t="array" ref="I308">SUM(IF((LEFT('2-1 采购订单物料明细表报表导出'!$K:$K,7)=I$1)*('2-1 采购订单物料明细表报表导出'!$D:$D=$A308),'2-1 采购订单物料明细表报表导出'!$H:$H,0))</f>
        <v>0</v>
      </c>
      <c r="J308" cm="1">
        <f t="array" ref="J308">SUM(IF((LEFT('2-1 采购订单物料明细表报表导出'!$K:$K,7)=J$1)*('2-1 采购订单物料明细表报表导出'!$D:$D=$A308),'2-1 采购订单物料明细表报表导出'!$H:$H,0))</f>
        <v>0</v>
      </c>
      <c r="K308" cm="1">
        <f t="array" ref="K308">SUM(IF((LEFT('2-1 采购订单物料明细表报表导出'!$K:$K,7)=K$1)*('2-1 采购订单物料明细表报表导出'!$D:$D=$A308),'2-1 采购订单物料明细表报表导出'!$H:$H,0))</f>
        <v>0</v>
      </c>
      <c r="L308" cm="1">
        <f t="array" ref="L308">SUM(IF((LEFT('2-1 采购订单物料明细表报表导出'!$K:$K,7)=L$1)*('2-1 采购订单物料明细表报表导出'!$D:$D=$A308),'2-1 采购订单物料明细表报表导出'!$H:$H,0))</f>
        <v>0</v>
      </c>
      <c r="M308" cm="1">
        <f t="array" ref="M308">SUM(IF((LEFT('2-1 采购订单物料明细表报表导出'!$K:$K,7)=M$1)*('2-1 采购订单物料明细表报表导出'!$D:$D=$A308),'2-1 采购订单物料明细表报表导出'!$H:$H,0))</f>
        <v>0</v>
      </c>
      <c r="N308" cm="1">
        <f t="array" ref="N308">SUM(IF((LEFT('2-1 采购订单物料明细表报表导出'!$K:$K,7)=N$1)*('2-1 采购订单物料明细表报表导出'!$D:$D=$A308),'2-1 采购订单物料明细表报表导出'!$H:$H,0))</f>
        <v>0</v>
      </c>
      <c r="O308" cm="1">
        <f t="array" ref="O308">SUM(IF((LEFT('2-1 采购订单物料明细表报表导出'!$K:$K,7)=O$1)*('2-1 采购订单物料明细表报表导出'!$D:$D=$A308),'2-1 采购订单物料明细表报表导出'!$H:$H,0))</f>
        <v>0</v>
      </c>
    </row>
    <row r="309" ht="16.5" spans="1:15">
      <c r="A309" s="17" t="s">
        <v>3728</v>
      </c>
      <c r="B309" s="32" t="s">
        <v>2080</v>
      </c>
      <c r="C309" s="33" t="s">
        <v>2081</v>
      </c>
      <c r="D309" cm="1">
        <f t="array" ref="D309">SUM(IF((LEFT('2-1 采购订单物料明细表报表导出'!$K:$K,7)=D$1)*('2-1 采购订单物料明细表报表导出'!$D:$D=$A309),'2-1 采购订单物料明细表报表导出'!$H:$H,0))</f>
        <v>0</v>
      </c>
      <c r="E309" cm="1">
        <f t="array" ref="E309">SUM(IF((LEFT('2-1 采购订单物料明细表报表导出'!$K:$K,7)=E$1)*('2-1 采购订单物料明细表报表导出'!$D:$D=$A309),'2-1 采购订单物料明细表报表导出'!$H:$H,0))</f>
        <v>0</v>
      </c>
      <c r="F309" cm="1">
        <f t="array" ref="F309">SUM(IF((LEFT('2-1 采购订单物料明细表报表导出'!$K:$K,7)=F$1)*('2-1 采购订单物料明细表报表导出'!$D:$D=$A309),'2-1 采购订单物料明细表报表导出'!$H:$H,0))</f>
        <v>0</v>
      </c>
      <c r="G309" cm="1">
        <f t="array" ref="G309">SUM(IF((LEFT('2-1 采购订单物料明细表报表导出'!$K:$K,7)=G$1)*('2-1 采购订单物料明细表报表导出'!$D:$D=$A309),'2-1 采购订单物料明细表报表导出'!$H:$H,0))</f>
        <v>0</v>
      </c>
      <c r="H309" cm="1">
        <f t="array" ref="H309">SUM(IF((LEFT('2-1 采购订单物料明细表报表导出'!$K:$K,7)=H$1)*('2-1 采购订单物料明细表报表导出'!$D:$D=$A309),'2-1 采购订单物料明细表报表导出'!$H:$H,0))</f>
        <v>0</v>
      </c>
      <c r="I309" cm="1">
        <f t="array" ref="I309">SUM(IF((LEFT('2-1 采购订单物料明细表报表导出'!$K:$K,7)=I$1)*('2-1 采购订单物料明细表报表导出'!$D:$D=$A309),'2-1 采购订单物料明细表报表导出'!$H:$H,0))</f>
        <v>0</v>
      </c>
      <c r="J309" cm="1">
        <f t="array" ref="J309">SUM(IF((LEFT('2-1 采购订单物料明细表报表导出'!$K:$K,7)=J$1)*('2-1 采购订单物料明细表报表导出'!$D:$D=$A309),'2-1 采购订单物料明细表报表导出'!$H:$H,0))</f>
        <v>0</v>
      </c>
      <c r="K309" cm="1">
        <f t="array" ref="K309">SUM(IF((LEFT('2-1 采购订单物料明细表报表导出'!$K:$K,7)=K$1)*('2-1 采购订单物料明细表报表导出'!$D:$D=$A309),'2-1 采购订单物料明细表报表导出'!$H:$H,0))</f>
        <v>0</v>
      </c>
      <c r="L309" cm="1">
        <f t="array" ref="L309">SUM(IF((LEFT('2-1 采购订单物料明细表报表导出'!$K:$K,7)=L$1)*('2-1 采购订单物料明细表报表导出'!$D:$D=$A309),'2-1 采购订单物料明细表报表导出'!$H:$H,0))</f>
        <v>0</v>
      </c>
      <c r="M309" cm="1">
        <f t="array" ref="M309">SUM(IF((LEFT('2-1 采购订单物料明细表报表导出'!$K:$K,7)=M$1)*('2-1 采购订单物料明细表报表导出'!$D:$D=$A309),'2-1 采购订单物料明细表报表导出'!$H:$H,0))</f>
        <v>0</v>
      </c>
      <c r="N309" cm="1">
        <f t="array" ref="N309">SUM(IF((LEFT('2-1 采购订单物料明细表报表导出'!$K:$K,7)=N$1)*('2-1 采购订单物料明细表报表导出'!$D:$D=$A309),'2-1 采购订单物料明细表报表导出'!$H:$H,0))</f>
        <v>0</v>
      </c>
      <c r="O309" cm="1">
        <f t="array" ref="O309">SUM(IF((LEFT('2-1 采购订单物料明细表报表导出'!$K:$K,7)=O$1)*('2-1 采购订单物料明细表报表导出'!$D:$D=$A309),'2-1 采购订单物料明细表报表导出'!$H:$H,0))</f>
        <v>0</v>
      </c>
    </row>
    <row r="310" ht="16.5" spans="1:15">
      <c r="A310" s="17" t="s">
        <v>3729</v>
      </c>
      <c r="B310" s="32" t="s">
        <v>2080</v>
      </c>
      <c r="C310" s="33" t="s">
        <v>2081</v>
      </c>
      <c r="D310" cm="1">
        <f t="array" ref="D310">SUM(IF((LEFT('2-1 采购订单物料明细表报表导出'!$K:$K,7)=D$1)*('2-1 采购订单物料明细表报表导出'!$D:$D=$A310),'2-1 采购订单物料明细表报表导出'!$H:$H,0))</f>
        <v>0</v>
      </c>
      <c r="E310" cm="1">
        <f t="array" ref="E310">SUM(IF((LEFT('2-1 采购订单物料明细表报表导出'!$K:$K,7)=E$1)*('2-1 采购订单物料明细表报表导出'!$D:$D=$A310),'2-1 采购订单物料明细表报表导出'!$H:$H,0))</f>
        <v>0</v>
      </c>
      <c r="F310" cm="1">
        <f t="array" ref="F310">SUM(IF((LEFT('2-1 采购订单物料明细表报表导出'!$K:$K,7)=F$1)*('2-1 采购订单物料明细表报表导出'!$D:$D=$A310),'2-1 采购订单物料明细表报表导出'!$H:$H,0))</f>
        <v>0</v>
      </c>
      <c r="G310" cm="1">
        <f t="array" ref="G310">SUM(IF((LEFT('2-1 采购订单物料明细表报表导出'!$K:$K,7)=G$1)*('2-1 采购订单物料明细表报表导出'!$D:$D=$A310),'2-1 采购订单物料明细表报表导出'!$H:$H,0))</f>
        <v>0</v>
      </c>
      <c r="H310" cm="1">
        <f t="array" ref="H310">SUM(IF((LEFT('2-1 采购订单物料明细表报表导出'!$K:$K,7)=H$1)*('2-1 采购订单物料明细表报表导出'!$D:$D=$A310),'2-1 采购订单物料明细表报表导出'!$H:$H,0))</f>
        <v>0</v>
      </c>
      <c r="I310" cm="1">
        <f t="array" ref="I310">SUM(IF((LEFT('2-1 采购订单物料明细表报表导出'!$K:$K,7)=I$1)*('2-1 采购订单物料明细表报表导出'!$D:$D=$A310),'2-1 采购订单物料明细表报表导出'!$H:$H,0))</f>
        <v>0</v>
      </c>
      <c r="J310" cm="1">
        <f t="array" ref="J310">SUM(IF((LEFT('2-1 采购订单物料明细表报表导出'!$K:$K,7)=J$1)*('2-1 采购订单物料明细表报表导出'!$D:$D=$A310),'2-1 采购订单物料明细表报表导出'!$H:$H,0))</f>
        <v>0</v>
      </c>
      <c r="K310" cm="1">
        <f t="array" ref="K310">SUM(IF((LEFT('2-1 采购订单物料明细表报表导出'!$K:$K,7)=K$1)*('2-1 采购订单物料明细表报表导出'!$D:$D=$A310),'2-1 采购订单物料明细表报表导出'!$H:$H,0))</f>
        <v>0</v>
      </c>
      <c r="L310" cm="1">
        <f t="array" ref="L310">SUM(IF((LEFT('2-1 采购订单物料明细表报表导出'!$K:$K,7)=L$1)*('2-1 采购订单物料明细表报表导出'!$D:$D=$A310),'2-1 采购订单物料明细表报表导出'!$H:$H,0))</f>
        <v>0</v>
      </c>
      <c r="M310" cm="1">
        <f t="array" ref="M310">SUM(IF((LEFT('2-1 采购订单物料明细表报表导出'!$K:$K,7)=M$1)*('2-1 采购订单物料明细表报表导出'!$D:$D=$A310),'2-1 采购订单物料明细表报表导出'!$H:$H,0))</f>
        <v>0</v>
      </c>
      <c r="N310" cm="1">
        <f t="array" ref="N310">SUM(IF((LEFT('2-1 采购订单物料明细表报表导出'!$K:$K,7)=N$1)*('2-1 采购订单物料明细表报表导出'!$D:$D=$A310),'2-1 采购订单物料明细表报表导出'!$H:$H,0))</f>
        <v>0</v>
      </c>
      <c r="O310" cm="1">
        <f t="array" ref="O310">SUM(IF((LEFT('2-1 采购订单物料明细表报表导出'!$K:$K,7)=O$1)*('2-1 采购订单物料明细表报表导出'!$D:$D=$A310),'2-1 采购订单物料明细表报表导出'!$H:$H,0))</f>
        <v>0</v>
      </c>
    </row>
    <row r="311" ht="16.5" spans="1:15">
      <c r="A311" s="17" t="s">
        <v>3730</v>
      </c>
      <c r="B311" s="32" t="s">
        <v>2080</v>
      </c>
      <c r="C311" s="33" t="s">
        <v>2081</v>
      </c>
      <c r="D311" cm="1">
        <f t="array" ref="D311">SUM(IF((LEFT('2-1 采购订单物料明细表报表导出'!$K:$K,7)=D$1)*('2-1 采购订单物料明细表报表导出'!$D:$D=$A311),'2-1 采购订单物料明细表报表导出'!$H:$H,0))</f>
        <v>0</v>
      </c>
      <c r="E311" cm="1">
        <f t="array" ref="E311">SUM(IF((LEFT('2-1 采购订单物料明细表报表导出'!$K:$K,7)=E$1)*('2-1 采购订单物料明细表报表导出'!$D:$D=$A311),'2-1 采购订单物料明细表报表导出'!$H:$H,0))</f>
        <v>0</v>
      </c>
      <c r="F311" cm="1">
        <f t="array" ref="F311">SUM(IF((LEFT('2-1 采购订单物料明细表报表导出'!$K:$K,7)=F$1)*('2-1 采购订单物料明细表报表导出'!$D:$D=$A311),'2-1 采购订单物料明细表报表导出'!$H:$H,0))</f>
        <v>0</v>
      </c>
      <c r="G311" cm="1">
        <f t="array" ref="G311">SUM(IF((LEFT('2-1 采购订单物料明细表报表导出'!$K:$K,7)=G$1)*('2-1 采购订单物料明细表报表导出'!$D:$D=$A311),'2-1 采购订单物料明细表报表导出'!$H:$H,0))</f>
        <v>0</v>
      </c>
      <c r="H311" cm="1">
        <f t="array" ref="H311">SUM(IF((LEFT('2-1 采购订单物料明细表报表导出'!$K:$K,7)=H$1)*('2-1 采购订单物料明细表报表导出'!$D:$D=$A311),'2-1 采购订单物料明细表报表导出'!$H:$H,0))</f>
        <v>0</v>
      </c>
      <c r="I311" cm="1">
        <f t="array" ref="I311">SUM(IF((LEFT('2-1 采购订单物料明细表报表导出'!$K:$K,7)=I$1)*('2-1 采购订单物料明细表报表导出'!$D:$D=$A311),'2-1 采购订单物料明细表报表导出'!$H:$H,0))</f>
        <v>0</v>
      </c>
      <c r="J311" cm="1">
        <f t="array" ref="J311">SUM(IF((LEFT('2-1 采购订单物料明细表报表导出'!$K:$K,7)=J$1)*('2-1 采购订单物料明细表报表导出'!$D:$D=$A311),'2-1 采购订单物料明细表报表导出'!$H:$H,0))</f>
        <v>0</v>
      </c>
      <c r="K311" cm="1">
        <f t="array" ref="K311">SUM(IF((LEFT('2-1 采购订单物料明细表报表导出'!$K:$K,7)=K$1)*('2-1 采购订单物料明细表报表导出'!$D:$D=$A311),'2-1 采购订单物料明细表报表导出'!$H:$H,0))</f>
        <v>0</v>
      </c>
      <c r="L311" cm="1">
        <f t="array" ref="L311">SUM(IF((LEFT('2-1 采购订单物料明细表报表导出'!$K:$K,7)=L$1)*('2-1 采购订单物料明细表报表导出'!$D:$D=$A311),'2-1 采购订单物料明细表报表导出'!$H:$H,0))</f>
        <v>0</v>
      </c>
      <c r="M311" cm="1">
        <f t="array" ref="M311">SUM(IF((LEFT('2-1 采购订单物料明细表报表导出'!$K:$K,7)=M$1)*('2-1 采购订单物料明细表报表导出'!$D:$D=$A311),'2-1 采购订单物料明细表报表导出'!$H:$H,0))</f>
        <v>0</v>
      </c>
      <c r="N311" cm="1">
        <f t="array" ref="N311">SUM(IF((LEFT('2-1 采购订单物料明细表报表导出'!$K:$K,7)=N$1)*('2-1 采购订单物料明细表报表导出'!$D:$D=$A311),'2-1 采购订单物料明细表报表导出'!$H:$H,0))</f>
        <v>0</v>
      </c>
      <c r="O311" cm="1">
        <f t="array" ref="O311">SUM(IF((LEFT('2-1 采购订单物料明细表报表导出'!$K:$K,7)=O$1)*('2-1 采购订单物料明细表报表导出'!$D:$D=$A311),'2-1 采购订单物料明细表报表导出'!$H:$H,0))</f>
        <v>0</v>
      </c>
    </row>
    <row r="312" ht="16.5" spans="1:15">
      <c r="A312" s="17" t="s">
        <v>2935</v>
      </c>
      <c r="B312" s="32" t="s">
        <v>2080</v>
      </c>
      <c r="C312" s="33" t="s">
        <v>2081</v>
      </c>
      <c r="D312" cm="1">
        <f t="array" ref="D312">SUM(IF((LEFT('2-1 采购订单物料明细表报表导出'!$K:$K,7)=D$1)*('2-1 采购订单物料明细表报表导出'!$D:$D=$A312),'2-1 采购订单物料明细表报表导出'!$H:$H,0))</f>
        <v>0</v>
      </c>
      <c r="E312" cm="1">
        <f t="array" ref="E312">SUM(IF((LEFT('2-1 采购订单物料明细表报表导出'!$K:$K,7)=E$1)*('2-1 采购订单物料明细表报表导出'!$D:$D=$A312),'2-1 采购订单物料明细表报表导出'!$H:$H,0))</f>
        <v>0</v>
      </c>
      <c r="F312" cm="1">
        <f t="array" ref="F312">SUM(IF((LEFT('2-1 采购订单物料明细表报表导出'!$K:$K,7)=F$1)*('2-1 采购订单物料明细表报表导出'!$D:$D=$A312),'2-1 采购订单物料明细表报表导出'!$H:$H,0))</f>
        <v>0</v>
      </c>
      <c r="G312" cm="1">
        <f t="array" ref="G312">SUM(IF((LEFT('2-1 采购订单物料明细表报表导出'!$K:$K,7)=G$1)*('2-1 采购订单物料明细表报表导出'!$D:$D=$A312),'2-1 采购订单物料明细表报表导出'!$H:$H,0))</f>
        <v>0</v>
      </c>
      <c r="H312" cm="1">
        <f t="array" ref="H312">SUM(IF((LEFT('2-1 采购订单物料明细表报表导出'!$K:$K,7)=H$1)*('2-1 采购订单物料明细表报表导出'!$D:$D=$A312),'2-1 采购订单物料明细表报表导出'!$H:$H,0))</f>
        <v>61.96</v>
      </c>
      <c r="I312" cm="1">
        <f t="array" ref="I312">SUM(IF((LEFT('2-1 采购订单物料明细表报表导出'!$K:$K,7)=I$1)*('2-1 采购订单物料明细表报表导出'!$D:$D=$A312),'2-1 采购订单物料明细表报表导出'!$H:$H,0))</f>
        <v>0</v>
      </c>
      <c r="J312" cm="1">
        <f t="array" ref="J312">SUM(IF((LEFT('2-1 采购订单物料明细表报表导出'!$K:$K,7)=J$1)*('2-1 采购订单物料明细表报表导出'!$D:$D=$A312),'2-1 采购订单物料明细表报表导出'!$H:$H,0))</f>
        <v>0</v>
      </c>
      <c r="K312" cm="1">
        <f t="array" ref="K312">SUM(IF((LEFT('2-1 采购订单物料明细表报表导出'!$K:$K,7)=K$1)*('2-1 采购订单物料明细表报表导出'!$D:$D=$A312),'2-1 采购订单物料明细表报表导出'!$H:$H,0))</f>
        <v>0</v>
      </c>
      <c r="L312" cm="1">
        <f t="array" ref="L312">SUM(IF((LEFT('2-1 采购订单物料明细表报表导出'!$K:$K,7)=L$1)*('2-1 采购订单物料明细表报表导出'!$D:$D=$A312),'2-1 采购订单物料明细表报表导出'!$H:$H,0))</f>
        <v>0</v>
      </c>
      <c r="M312" cm="1">
        <f t="array" ref="M312">SUM(IF((LEFT('2-1 采购订单物料明细表报表导出'!$K:$K,7)=M$1)*('2-1 采购订单物料明细表报表导出'!$D:$D=$A312),'2-1 采购订单物料明细表报表导出'!$H:$H,0))</f>
        <v>0</v>
      </c>
      <c r="N312" cm="1">
        <f t="array" ref="N312">SUM(IF((LEFT('2-1 采购订单物料明细表报表导出'!$K:$K,7)=N$1)*('2-1 采购订单物料明细表报表导出'!$D:$D=$A312),'2-1 采购订单物料明细表报表导出'!$H:$H,0))</f>
        <v>0</v>
      </c>
      <c r="O312" cm="1">
        <f t="array" ref="O312">SUM(IF((LEFT('2-1 采购订单物料明细表报表导出'!$K:$K,7)=O$1)*('2-1 采购订单物料明细表报表导出'!$D:$D=$A312),'2-1 采购订单物料明细表报表导出'!$H:$H,0))</f>
        <v>0</v>
      </c>
    </row>
    <row r="313" ht="16.5" spans="1:15">
      <c r="A313" s="17" t="s">
        <v>3731</v>
      </c>
      <c r="B313" s="32" t="s">
        <v>2080</v>
      </c>
      <c r="C313" s="33" t="s">
        <v>2081</v>
      </c>
      <c r="D313" cm="1">
        <f t="array" ref="D313">SUM(IF((LEFT('2-1 采购订单物料明细表报表导出'!$K:$K,7)=D$1)*('2-1 采购订单物料明细表报表导出'!$D:$D=$A313),'2-1 采购订单物料明细表报表导出'!$H:$H,0))</f>
        <v>0</v>
      </c>
      <c r="E313" cm="1">
        <f t="array" ref="E313">SUM(IF((LEFT('2-1 采购订单物料明细表报表导出'!$K:$K,7)=E$1)*('2-1 采购订单物料明细表报表导出'!$D:$D=$A313),'2-1 采购订单物料明细表报表导出'!$H:$H,0))</f>
        <v>0</v>
      </c>
      <c r="F313" cm="1">
        <f t="array" ref="F313">SUM(IF((LEFT('2-1 采购订单物料明细表报表导出'!$K:$K,7)=F$1)*('2-1 采购订单物料明细表报表导出'!$D:$D=$A313),'2-1 采购订单物料明细表报表导出'!$H:$H,0))</f>
        <v>0</v>
      </c>
      <c r="G313" cm="1">
        <f t="array" ref="G313">SUM(IF((LEFT('2-1 采购订单物料明细表报表导出'!$K:$K,7)=G$1)*('2-1 采购订单物料明细表报表导出'!$D:$D=$A313),'2-1 采购订单物料明细表报表导出'!$H:$H,0))</f>
        <v>0</v>
      </c>
      <c r="H313" cm="1">
        <f t="array" ref="H313">SUM(IF((LEFT('2-1 采购订单物料明细表报表导出'!$K:$K,7)=H$1)*('2-1 采购订单物料明细表报表导出'!$D:$D=$A313),'2-1 采购订单物料明细表报表导出'!$H:$H,0))</f>
        <v>0</v>
      </c>
      <c r="I313" cm="1">
        <f t="array" ref="I313">SUM(IF((LEFT('2-1 采购订单物料明细表报表导出'!$K:$K,7)=I$1)*('2-1 采购订单物料明细表报表导出'!$D:$D=$A313),'2-1 采购订单物料明细表报表导出'!$H:$H,0))</f>
        <v>0</v>
      </c>
      <c r="J313" cm="1">
        <f t="array" ref="J313">SUM(IF((LEFT('2-1 采购订单物料明细表报表导出'!$K:$K,7)=J$1)*('2-1 采购订单物料明细表报表导出'!$D:$D=$A313),'2-1 采购订单物料明细表报表导出'!$H:$H,0))</f>
        <v>0</v>
      </c>
      <c r="K313" cm="1">
        <f t="array" ref="K313">SUM(IF((LEFT('2-1 采购订单物料明细表报表导出'!$K:$K,7)=K$1)*('2-1 采购订单物料明细表报表导出'!$D:$D=$A313),'2-1 采购订单物料明细表报表导出'!$H:$H,0))</f>
        <v>0</v>
      </c>
      <c r="L313" cm="1">
        <f t="array" ref="L313">SUM(IF((LEFT('2-1 采购订单物料明细表报表导出'!$K:$K,7)=L$1)*('2-1 采购订单物料明细表报表导出'!$D:$D=$A313),'2-1 采购订单物料明细表报表导出'!$H:$H,0))</f>
        <v>0</v>
      </c>
      <c r="M313" cm="1">
        <f t="array" ref="M313">SUM(IF((LEFT('2-1 采购订单物料明细表报表导出'!$K:$K,7)=M$1)*('2-1 采购订单物料明细表报表导出'!$D:$D=$A313),'2-1 采购订单物料明细表报表导出'!$H:$H,0))</f>
        <v>0</v>
      </c>
      <c r="N313" cm="1">
        <f t="array" ref="N313">SUM(IF((LEFT('2-1 采购订单物料明细表报表导出'!$K:$K,7)=N$1)*('2-1 采购订单物料明细表报表导出'!$D:$D=$A313),'2-1 采购订单物料明细表报表导出'!$H:$H,0))</f>
        <v>0</v>
      </c>
      <c r="O313" cm="1">
        <f t="array" ref="O313">SUM(IF((LEFT('2-1 采购订单物料明细表报表导出'!$K:$K,7)=O$1)*('2-1 采购订单物料明细表报表导出'!$D:$D=$A313),'2-1 采购订单物料明细表报表导出'!$H:$H,0))</f>
        <v>0</v>
      </c>
    </row>
    <row r="314" ht="16.5" spans="1:15">
      <c r="A314" s="17" t="s">
        <v>3732</v>
      </c>
      <c r="B314" s="32" t="s">
        <v>2080</v>
      </c>
      <c r="C314" s="33" t="s">
        <v>2081</v>
      </c>
      <c r="D314" cm="1">
        <f t="array" ref="D314">SUM(IF((LEFT('2-1 采购订单物料明细表报表导出'!$K:$K,7)=D$1)*('2-1 采购订单物料明细表报表导出'!$D:$D=$A314),'2-1 采购订单物料明细表报表导出'!$H:$H,0))</f>
        <v>0</v>
      </c>
      <c r="E314" cm="1">
        <f t="array" ref="E314">SUM(IF((LEFT('2-1 采购订单物料明细表报表导出'!$K:$K,7)=E$1)*('2-1 采购订单物料明细表报表导出'!$D:$D=$A314),'2-1 采购订单物料明细表报表导出'!$H:$H,0))</f>
        <v>0</v>
      </c>
      <c r="F314" cm="1">
        <f t="array" ref="F314">SUM(IF((LEFT('2-1 采购订单物料明细表报表导出'!$K:$K,7)=F$1)*('2-1 采购订单物料明细表报表导出'!$D:$D=$A314),'2-1 采购订单物料明细表报表导出'!$H:$H,0))</f>
        <v>0</v>
      </c>
      <c r="G314" cm="1">
        <f t="array" ref="G314">SUM(IF((LEFT('2-1 采购订单物料明细表报表导出'!$K:$K,7)=G$1)*('2-1 采购订单物料明细表报表导出'!$D:$D=$A314),'2-1 采购订单物料明细表报表导出'!$H:$H,0))</f>
        <v>0</v>
      </c>
      <c r="H314" cm="1">
        <f t="array" ref="H314">SUM(IF((LEFT('2-1 采购订单物料明细表报表导出'!$K:$K,7)=H$1)*('2-1 采购订单物料明细表报表导出'!$D:$D=$A314),'2-1 采购订单物料明细表报表导出'!$H:$H,0))</f>
        <v>0</v>
      </c>
      <c r="I314" cm="1">
        <f t="array" ref="I314">SUM(IF((LEFT('2-1 采购订单物料明细表报表导出'!$K:$K,7)=I$1)*('2-1 采购订单物料明细表报表导出'!$D:$D=$A314),'2-1 采购订单物料明细表报表导出'!$H:$H,0))</f>
        <v>0</v>
      </c>
      <c r="J314" cm="1">
        <f t="array" ref="J314">SUM(IF((LEFT('2-1 采购订单物料明细表报表导出'!$K:$K,7)=J$1)*('2-1 采购订单物料明细表报表导出'!$D:$D=$A314),'2-1 采购订单物料明细表报表导出'!$H:$H,0))</f>
        <v>0</v>
      </c>
      <c r="K314" cm="1">
        <f t="array" ref="K314">SUM(IF((LEFT('2-1 采购订单物料明细表报表导出'!$K:$K,7)=K$1)*('2-1 采购订单物料明细表报表导出'!$D:$D=$A314),'2-1 采购订单物料明细表报表导出'!$H:$H,0))</f>
        <v>0</v>
      </c>
      <c r="L314" cm="1">
        <f t="array" ref="L314">SUM(IF((LEFT('2-1 采购订单物料明细表报表导出'!$K:$K,7)=L$1)*('2-1 采购订单物料明细表报表导出'!$D:$D=$A314),'2-1 采购订单物料明细表报表导出'!$H:$H,0))</f>
        <v>0</v>
      </c>
      <c r="M314" cm="1">
        <f t="array" ref="M314">SUM(IF((LEFT('2-1 采购订单物料明细表报表导出'!$K:$K,7)=M$1)*('2-1 采购订单物料明细表报表导出'!$D:$D=$A314),'2-1 采购订单物料明细表报表导出'!$H:$H,0))</f>
        <v>0</v>
      </c>
      <c r="N314" cm="1">
        <f t="array" ref="N314">SUM(IF((LEFT('2-1 采购订单物料明细表报表导出'!$K:$K,7)=N$1)*('2-1 采购订单物料明细表报表导出'!$D:$D=$A314),'2-1 采购订单物料明细表报表导出'!$H:$H,0))</f>
        <v>0</v>
      </c>
      <c r="O314" cm="1">
        <f t="array" ref="O314">SUM(IF((LEFT('2-1 采购订单物料明细表报表导出'!$K:$K,7)=O$1)*('2-1 采购订单物料明细表报表导出'!$D:$D=$A314),'2-1 采购订单物料明细表报表导出'!$H:$H,0))</f>
        <v>0</v>
      </c>
    </row>
    <row r="315" ht="16.5" spans="1:15">
      <c r="A315" s="17" t="s">
        <v>3733</v>
      </c>
      <c r="B315" s="32" t="s">
        <v>2080</v>
      </c>
      <c r="C315" s="33" t="s">
        <v>2081</v>
      </c>
      <c r="D315" cm="1">
        <f t="array" ref="D315">SUM(IF((LEFT('2-1 采购订单物料明细表报表导出'!$K:$K,7)=D$1)*('2-1 采购订单物料明细表报表导出'!$D:$D=$A315),'2-1 采购订单物料明细表报表导出'!$H:$H,0))</f>
        <v>0</v>
      </c>
      <c r="E315" cm="1">
        <f t="array" ref="E315">SUM(IF((LEFT('2-1 采购订单物料明细表报表导出'!$K:$K,7)=E$1)*('2-1 采购订单物料明细表报表导出'!$D:$D=$A315),'2-1 采购订单物料明细表报表导出'!$H:$H,0))</f>
        <v>0</v>
      </c>
      <c r="F315" cm="1">
        <f t="array" ref="F315">SUM(IF((LEFT('2-1 采购订单物料明细表报表导出'!$K:$K,7)=F$1)*('2-1 采购订单物料明细表报表导出'!$D:$D=$A315),'2-1 采购订单物料明细表报表导出'!$H:$H,0))</f>
        <v>0</v>
      </c>
      <c r="G315" cm="1">
        <f t="array" ref="G315">SUM(IF((LEFT('2-1 采购订单物料明细表报表导出'!$K:$K,7)=G$1)*('2-1 采购订单物料明细表报表导出'!$D:$D=$A315),'2-1 采购订单物料明细表报表导出'!$H:$H,0))</f>
        <v>0</v>
      </c>
      <c r="H315" cm="1">
        <f t="array" ref="H315">SUM(IF((LEFT('2-1 采购订单物料明细表报表导出'!$K:$K,7)=H$1)*('2-1 采购订单物料明细表报表导出'!$D:$D=$A315),'2-1 采购订单物料明细表报表导出'!$H:$H,0))</f>
        <v>0</v>
      </c>
      <c r="I315" cm="1">
        <f t="array" ref="I315">SUM(IF((LEFT('2-1 采购订单物料明细表报表导出'!$K:$K,7)=I$1)*('2-1 采购订单物料明细表报表导出'!$D:$D=$A315),'2-1 采购订单物料明细表报表导出'!$H:$H,0))</f>
        <v>0</v>
      </c>
      <c r="J315" cm="1">
        <f t="array" ref="J315">SUM(IF((LEFT('2-1 采购订单物料明细表报表导出'!$K:$K,7)=J$1)*('2-1 采购订单物料明细表报表导出'!$D:$D=$A315),'2-1 采购订单物料明细表报表导出'!$H:$H,0))</f>
        <v>0</v>
      </c>
      <c r="K315" cm="1">
        <f t="array" ref="K315">SUM(IF((LEFT('2-1 采购订单物料明细表报表导出'!$K:$K,7)=K$1)*('2-1 采购订单物料明细表报表导出'!$D:$D=$A315),'2-1 采购订单物料明细表报表导出'!$H:$H,0))</f>
        <v>0</v>
      </c>
      <c r="L315" cm="1">
        <f t="array" ref="L315">SUM(IF((LEFT('2-1 采购订单物料明细表报表导出'!$K:$K,7)=L$1)*('2-1 采购订单物料明细表报表导出'!$D:$D=$A315),'2-1 采购订单物料明细表报表导出'!$H:$H,0))</f>
        <v>0</v>
      </c>
      <c r="M315" cm="1">
        <f t="array" ref="M315">SUM(IF((LEFT('2-1 采购订单物料明细表报表导出'!$K:$K,7)=M$1)*('2-1 采购订单物料明细表报表导出'!$D:$D=$A315),'2-1 采购订单物料明细表报表导出'!$H:$H,0))</f>
        <v>0</v>
      </c>
      <c r="N315" cm="1">
        <f t="array" ref="N315">SUM(IF((LEFT('2-1 采购订单物料明细表报表导出'!$K:$K,7)=N$1)*('2-1 采购订单物料明细表报表导出'!$D:$D=$A315),'2-1 采购订单物料明细表报表导出'!$H:$H,0))</f>
        <v>0</v>
      </c>
      <c r="O315" cm="1">
        <f t="array" ref="O315">SUM(IF((LEFT('2-1 采购订单物料明细表报表导出'!$K:$K,7)=O$1)*('2-1 采购订单物料明细表报表导出'!$D:$D=$A315),'2-1 采购订单物料明细表报表导出'!$H:$H,0))</f>
        <v>0</v>
      </c>
    </row>
    <row r="316" ht="16.5" spans="1:15">
      <c r="A316" s="17" t="s">
        <v>3734</v>
      </c>
      <c r="B316" s="32" t="s">
        <v>2080</v>
      </c>
      <c r="C316" s="33" t="s">
        <v>2081</v>
      </c>
      <c r="D316" cm="1">
        <f t="array" ref="D316">SUM(IF((LEFT('2-1 采购订单物料明细表报表导出'!$K:$K,7)=D$1)*('2-1 采购订单物料明细表报表导出'!$D:$D=$A316),'2-1 采购订单物料明细表报表导出'!$H:$H,0))</f>
        <v>0</v>
      </c>
      <c r="E316" cm="1">
        <f t="array" ref="E316">SUM(IF((LEFT('2-1 采购订单物料明细表报表导出'!$K:$K,7)=E$1)*('2-1 采购订单物料明细表报表导出'!$D:$D=$A316),'2-1 采购订单物料明细表报表导出'!$H:$H,0))</f>
        <v>0</v>
      </c>
      <c r="F316" cm="1">
        <f t="array" ref="F316">SUM(IF((LEFT('2-1 采购订单物料明细表报表导出'!$K:$K,7)=F$1)*('2-1 采购订单物料明细表报表导出'!$D:$D=$A316),'2-1 采购订单物料明细表报表导出'!$H:$H,0))</f>
        <v>0</v>
      </c>
      <c r="G316" cm="1">
        <f t="array" ref="G316">SUM(IF((LEFT('2-1 采购订单物料明细表报表导出'!$K:$K,7)=G$1)*('2-1 采购订单物料明细表报表导出'!$D:$D=$A316),'2-1 采购订单物料明细表报表导出'!$H:$H,0))</f>
        <v>0</v>
      </c>
      <c r="H316" cm="1">
        <f t="array" ref="H316">SUM(IF((LEFT('2-1 采购订单物料明细表报表导出'!$K:$K,7)=H$1)*('2-1 采购订单物料明细表报表导出'!$D:$D=$A316),'2-1 采购订单物料明细表报表导出'!$H:$H,0))</f>
        <v>0</v>
      </c>
      <c r="I316" cm="1">
        <f t="array" ref="I316">SUM(IF((LEFT('2-1 采购订单物料明细表报表导出'!$K:$K,7)=I$1)*('2-1 采购订单物料明细表报表导出'!$D:$D=$A316),'2-1 采购订单物料明细表报表导出'!$H:$H,0))</f>
        <v>0</v>
      </c>
      <c r="J316" cm="1">
        <f t="array" ref="J316">SUM(IF((LEFT('2-1 采购订单物料明细表报表导出'!$K:$K,7)=J$1)*('2-1 采购订单物料明细表报表导出'!$D:$D=$A316),'2-1 采购订单物料明细表报表导出'!$H:$H,0))</f>
        <v>0</v>
      </c>
      <c r="K316" cm="1">
        <f t="array" ref="K316">SUM(IF((LEFT('2-1 采购订单物料明细表报表导出'!$K:$K,7)=K$1)*('2-1 采购订单物料明细表报表导出'!$D:$D=$A316),'2-1 采购订单物料明细表报表导出'!$H:$H,0))</f>
        <v>0</v>
      </c>
      <c r="L316" cm="1">
        <f t="array" ref="L316">SUM(IF((LEFT('2-1 采购订单物料明细表报表导出'!$K:$K,7)=L$1)*('2-1 采购订单物料明细表报表导出'!$D:$D=$A316),'2-1 采购订单物料明细表报表导出'!$H:$H,0))</f>
        <v>0</v>
      </c>
      <c r="M316" cm="1">
        <f t="array" ref="M316">SUM(IF((LEFT('2-1 采购订单物料明细表报表导出'!$K:$K,7)=M$1)*('2-1 采购订单物料明细表报表导出'!$D:$D=$A316),'2-1 采购订单物料明细表报表导出'!$H:$H,0))</f>
        <v>0</v>
      </c>
      <c r="N316" cm="1">
        <f t="array" ref="N316">SUM(IF((LEFT('2-1 采购订单物料明细表报表导出'!$K:$K,7)=N$1)*('2-1 采购订单物料明细表报表导出'!$D:$D=$A316),'2-1 采购订单物料明细表报表导出'!$H:$H,0))</f>
        <v>0</v>
      </c>
      <c r="O316" cm="1">
        <f t="array" ref="O316">SUM(IF((LEFT('2-1 采购订单物料明细表报表导出'!$K:$K,7)=O$1)*('2-1 采购订单物料明细表报表导出'!$D:$D=$A316),'2-1 采购订单物料明细表报表导出'!$H:$H,0))</f>
        <v>0</v>
      </c>
    </row>
    <row r="317" ht="16.5" spans="1:15">
      <c r="A317" s="17" t="s">
        <v>3735</v>
      </c>
      <c r="B317" s="32" t="s">
        <v>2080</v>
      </c>
      <c r="C317" s="33" t="s">
        <v>2081</v>
      </c>
      <c r="D317" cm="1">
        <f t="array" ref="D317">SUM(IF((LEFT('2-1 采购订单物料明细表报表导出'!$K:$K,7)=D$1)*('2-1 采购订单物料明细表报表导出'!$D:$D=$A317),'2-1 采购订单物料明细表报表导出'!$H:$H,0))</f>
        <v>0</v>
      </c>
      <c r="E317" cm="1">
        <f t="array" ref="E317">SUM(IF((LEFT('2-1 采购订单物料明细表报表导出'!$K:$K,7)=E$1)*('2-1 采购订单物料明细表报表导出'!$D:$D=$A317),'2-1 采购订单物料明细表报表导出'!$H:$H,0))</f>
        <v>0</v>
      </c>
      <c r="F317" cm="1">
        <f t="array" ref="F317">SUM(IF((LEFT('2-1 采购订单物料明细表报表导出'!$K:$K,7)=F$1)*('2-1 采购订单物料明细表报表导出'!$D:$D=$A317),'2-1 采购订单物料明细表报表导出'!$H:$H,0))</f>
        <v>0</v>
      </c>
      <c r="G317" cm="1">
        <f t="array" ref="G317">SUM(IF((LEFT('2-1 采购订单物料明细表报表导出'!$K:$K,7)=G$1)*('2-1 采购订单物料明细表报表导出'!$D:$D=$A317),'2-1 采购订单物料明细表报表导出'!$H:$H,0))</f>
        <v>0</v>
      </c>
      <c r="H317" cm="1">
        <f t="array" ref="H317">SUM(IF((LEFT('2-1 采购订单物料明细表报表导出'!$K:$K,7)=H$1)*('2-1 采购订单物料明细表报表导出'!$D:$D=$A317),'2-1 采购订单物料明细表报表导出'!$H:$H,0))</f>
        <v>0</v>
      </c>
      <c r="I317" cm="1">
        <f t="array" ref="I317">SUM(IF((LEFT('2-1 采购订单物料明细表报表导出'!$K:$K,7)=I$1)*('2-1 采购订单物料明细表报表导出'!$D:$D=$A317),'2-1 采购订单物料明细表报表导出'!$H:$H,0))</f>
        <v>0</v>
      </c>
      <c r="J317" cm="1">
        <f t="array" ref="J317">SUM(IF((LEFT('2-1 采购订单物料明细表报表导出'!$K:$K,7)=J$1)*('2-1 采购订单物料明细表报表导出'!$D:$D=$A317),'2-1 采购订单物料明细表报表导出'!$H:$H,0))</f>
        <v>0</v>
      </c>
      <c r="K317" cm="1">
        <f t="array" ref="K317">SUM(IF((LEFT('2-1 采购订单物料明细表报表导出'!$K:$K,7)=K$1)*('2-1 采购订单物料明细表报表导出'!$D:$D=$A317),'2-1 采购订单物料明细表报表导出'!$H:$H,0))</f>
        <v>0</v>
      </c>
      <c r="L317" cm="1">
        <f t="array" ref="L317">SUM(IF((LEFT('2-1 采购订单物料明细表报表导出'!$K:$K,7)=L$1)*('2-1 采购订单物料明细表报表导出'!$D:$D=$A317),'2-1 采购订单物料明细表报表导出'!$H:$H,0))</f>
        <v>0</v>
      </c>
      <c r="M317" cm="1">
        <f t="array" ref="M317">SUM(IF((LEFT('2-1 采购订单物料明细表报表导出'!$K:$K,7)=M$1)*('2-1 采购订单物料明细表报表导出'!$D:$D=$A317),'2-1 采购订单物料明细表报表导出'!$H:$H,0))</f>
        <v>0</v>
      </c>
      <c r="N317" cm="1">
        <f t="array" ref="N317">SUM(IF((LEFT('2-1 采购订单物料明细表报表导出'!$K:$K,7)=N$1)*('2-1 采购订单物料明细表报表导出'!$D:$D=$A317),'2-1 采购订单物料明细表报表导出'!$H:$H,0))</f>
        <v>0</v>
      </c>
      <c r="O317" cm="1">
        <f t="array" ref="O317">SUM(IF((LEFT('2-1 采购订单物料明细表报表导出'!$K:$K,7)=O$1)*('2-1 采购订单物料明细表报表导出'!$D:$D=$A317),'2-1 采购订单物料明细表报表导出'!$H:$H,0))</f>
        <v>0</v>
      </c>
    </row>
    <row r="318" ht="16.5" spans="1:15">
      <c r="A318" s="17" t="s">
        <v>3736</v>
      </c>
      <c r="B318" s="32" t="s">
        <v>2080</v>
      </c>
      <c r="C318" s="33" t="s">
        <v>2081</v>
      </c>
      <c r="D318" cm="1">
        <f t="array" ref="D318">SUM(IF((LEFT('2-1 采购订单物料明细表报表导出'!$K:$K,7)=D$1)*('2-1 采购订单物料明细表报表导出'!$D:$D=$A318),'2-1 采购订单物料明细表报表导出'!$H:$H,0))</f>
        <v>0</v>
      </c>
      <c r="E318" cm="1">
        <f t="array" ref="E318">SUM(IF((LEFT('2-1 采购订单物料明细表报表导出'!$K:$K,7)=E$1)*('2-1 采购订单物料明细表报表导出'!$D:$D=$A318),'2-1 采购订单物料明细表报表导出'!$H:$H,0))</f>
        <v>0</v>
      </c>
      <c r="F318" cm="1">
        <f t="array" ref="F318">SUM(IF((LEFT('2-1 采购订单物料明细表报表导出'!$K:$K,7)=F$1)*('2-1 采购订单物料明细表报表导出'!$D:$D=$A318),'2-1 采购订单物料明细表报表导出'!$H:$H,0))</f>
        <v>0</v>
      </c>
      <c r="G318" cm="1">
        <f t="array" ref="G318">SUM(IF((LEFT('2-1 采购订单物料明细表报表导出'!$K:$K,7)=G$1)*('2-1 采购订单物料明细表报表导出'!$D:$D=$A318),'2-1 采购订单物料明细表报表导出'!$H:$H,0))</f>
        <v>0</v>
      </c>
      <c r="H318" cm="1">
        <f t="array" ref="H318">SUM(IF((LEFT('2-1 采购订单物料明细表报表导出'!$K:$K,7)=H$1)*('2-1 采购订单物料明细表报表导出'!$D:$D=$A318),'2-1 采购订单物料明细表报表导出'!$H:$H,0))</f>
        <v>0</v>
      </c>
      <c r="I318" cm="1">
        <f t="array" ref="I318">SUM(IF((LEFT('2-1 采购订单物料明细表报表导出'!$K:$K,7)=I$1)*('2-1 采购订单物料明细表报表导出'!$D:$D=$A318),'2-1 采购订单物料明细表报表导出'!$H:$H,0))</f>
        <v>0</v>
      </c>
      <c r="J318" cm="1">
        <f t="array" ref="J318">SUM(IF((LEFT('2-1 采购订单物料明细表报表导出'!$K:$K,7)=J$1)*('2-1 采购订单物料明细表报表导出'!$D:$D=$A318),'2-1 采购订单物料明细表报表导出'!$H:$H,0))</f>
        <v>0</v>
      </c>
      <c r="K318" cm="1">
        <f t="array" ref="K318">SUM(IF((LEFT('2-1 采购订单物料明细表报表导出'!$K:$K,7)=K$1)*('2-1 采购订单物料明细表报表导出'!$D:$D=$A318),'2-1 采购订单物料明细表报表导出'!$H:$H,0))</f>
        <v>0</v>
      </c>
      <c r="L318" cm="1">
        <f t="array" ref="L318">SUM(IF((LEFT('2-1 采购订单物料明细表报表导出'!$K:$K,7)=L$1)*('2-1 采购订单物料明细表报表导出'!$D:$D=$A318),'2-1 采购订单物料明细表报表导出'!$H:$H,0))</f>
        <v>0</v>
      </c>
      <c r="M318" cm="1">
        <f t="array" ref="M318">SUM(IF((LEFT('2-1 采购订单物料明细表报表导出'!$K:$K,7)=M$1)*('2-1 采购订单物料明细表报表导出'!$D:$D=$A318),'2-1 采购订单物料明细表报表导出'!$H:$H,0))</f>
        <v>0</v>
      </c>
      <c r="N318" cm="1">
        <f t="array" ref="N318">SUM(IF((LEFT('2-1 采购订单物料明细表报表导出'!$K:$K,7)=N$1)*('2-1 采购订单物料明细表报表导出'!$D:$D=$A318),'2-1 采购订单物料明细表报表导出'!$H:$H,0))</f>
        <v>0</v>
      </c>
      <c r="O318" cm="1">
        <f t="array" ref="O318">SUM(IF((LEFT('2-1 采购订单物料明细表报表导出'!$K:$K,7)=O$1)*('2-1 采购订单物料明细表报表导出'!$D:$D=$A318),'2-1 采购订单物料明细表报表导出'!$H:$H,0))</f>
        <v>0</v>
      </c>
    </row>
    <row r="319" ht="16.5" spans="1:15">
      <c r="A319" s="17" t="s">
        <v>3737</v>
      </c>
      <c r="B319" s="32" t="s">
        <v>2080</v>
      </c>
      <c r="C319" s="33" t="s">
        <v>2081</v>
      </c>
      <c r="D319" cm="1">
        <f t="array" ref="D319">SUM(IF((LEFT('2-1 采购订单物料明细表报表导出'!$K:$K,7)=D$1)*('2-1 采购订单物料明细表报表导出'!$D:$D=$A319),'2-1 采购订单物料明细表报表导出'!$H:$H,0))</f>
        <v>0</v>
      </c>
      <c r="E319" cm="1">
        <f t="array" ref="E319">SUM(IF((LEFT('2-1 采购订单物料明细表报表导出'!$K:$K,7)=E$1)*('2-1 采购订单物料明细表报表导出'!$D:$D=$A319),'2-1 采购订单物料明细表报表导出'!$H:$H,0))</f>
        <v>0</v>
      </c>
      <c r="F319" cm="1">
        <f t="array" ref="F319">SUM(IF((LEFT('2-1 采购订单物料明细表报表导出'!$K:$K,7)=F$1)*('2-1 采购订单物料明细表报表导出'!$D:$D=$A319),'2-1 采购订单物料明细表报表导出'!$H:$H,0))</f>
        <v>0</v>
      </c>
      <c r="G319" cm="1">
        <f t="array" ref="G319">SUM(IF((LEFT('2-1 采购订单物料明细表报表导出'!$K:$K,7)=G$1)*('2-1 采购订单物料明细表报表导出'!$D:$D=$A319),'2-1 采购订单物料明细表报表导出'!$H:$H,0))</f>
        <v>0</v>
      </c>
      <c r="H319" cm="1">
        <f t="array" ref="H319">SUM(IF((LEFT('2-1 采购订单物料明细表报表导出'!$K:$K,7)=H$1)*('2-1 采购订单物料明细表报表导出'!$D:$D=$A319),'2-1 采购订单物料明细表报表导出'!$H:$H,0))</f>
        <v>0</v>
      </c>
      <c r="I319" cm="1">
        <f t="array" ref="I319">SUM(IF((LEFT('2-1 采购订单物料明细表报表导出'!$K:$K,7)=I$1)*('2-1 采购订单物料明细表报表导出'!$D:$D=$A319),'2-1 采购订单物料明细表报表导出'!$H:$H,0))</f>
        <v>0</v>
      </c>
      <c r="J319" cm="1">
        <f t="array" ref="J319">SUM(IF((LEFT('2-1 采购订单物料明细表报表导出'!$K:$K,7)=J$1)*('2-1 采购订单物料明细表报表导出'!$D:$D=$A319),'2-1 采购订单物料明细表报表导出'!$H:$H,0))</f>
        <v>0</v>
      </c>
      <c r="K319" cm="1">
        <f t="array" ref="K319">SUM(IF((LEFT('2-1 采购订单物料明细表报表导出'!$K:$K,7)=K$1)*('2-1 采购订单物料明细表报表导出'!$D:$D=$A319),'2-1 采购订单物料明细表报表导出'!$H:$H,0))</f>
        <v>0</v>
      </c>
      <c r="L319" cm="1">
        <f t="array" ref="L319">SUM(IF((LEFT('2-1 采购订单物料明细表报表导出'!$K:$K,7)=L$1)*('2-1 采购订单物料明细表报表导出'!$D:$D=$A319),'2-1 采购订单物料明细表报表导出'!$H:$H,0))</f>
        <v>0</v>
      </c>
      <c r="M319" cm="1">
        <f t="array" ref="M319">SUM(IF((LEFT('2-1 采购订单物料明细表报表导出'!$K:$K,7)=M$1)*('2-1 采购订单物料明细表报表导出'!$D:$D=$A319),'2-1 采购订单物料明细表报表导出'!$H:$H,0))</f>
        <v>0</v>
      </c>
      <c r="N319" cm="1">
        <f t="array" ref="N319">SUM(IF((LEFT('2-1 采购订单物料明细表报表导出'!$K:$K,7)=N$1)*('2-1 采购订单物料明细表报表导出'!$D:$D=$A319),'2-1 采购订单物料明细表报表导出'!$H:$H,0))</f>
        <v>0</v>
      </c>
      <c r="O319" cm="1">
        <f t="array" ref="O319">SUM(IF((LEFT('2-1 采购订单物料明细表报表导出'!$K:$K,7)=O$1)*('2-1 采购订单物料明细表报表导出'!$D:$D=$A319),'2-1 采购订单物料明细表报表导出'!$H:$H,0))</f>
        <v>0</v>
      </c>
    </row>
    <row r="320" ht="16.5" spans="1:15">
      <c r="A320" s="17" t="s">
        <v>3738</v>
      </c>
      <c r="B320" s="32" t="s">
        <v>2080</v>
      </c>
      <c r="C320" s="33" t="s">
        <v>2081</v>
      </c>
      <c r="D320" cm="1">
        <f t="array" ref="D320">SUM(IF((LEFT('2-1 采购订单物料明细表报表导出'!$K:$K,7)=D$1)*('2-1 采购订单物料明细表报表导出'!$D:$D=$A320),'2-1 采购订单物料明细表报表导出'!$H:$H,0))</f>
        <v>0</v>
      </c>
      <c r="E320" cm="1">
        <f t="array" ref="E320">SUM(IF((LEFT('2-1 采购订单物料明细表报表导出'!$K:$K,7)=E$1)*('2-1 采购订单物料明细表报表导出'!$D:$D=$A320),'2-1 采购订单物料明细表报表导出'!$H:$H,0))</f>
        <v>0</v>
      </c>
      <c r="F320" cm="1">
        <f t="array" ref="F320">SUM(IF((LEFT('2-1 采购订单物料明细表报表导出'!$K:$K,7)=F$1)*('2-1 采购订单物料明细表报表导出'!$D:$D=$A320),'2-1 采购订单物料明细表报表导出'!$H:$H,0))</f>
        <v>0</v>
      </c>
      <c r="G320" cm="1">
        <f t="array" ref="G320">SUM(IF((LEFT('2-1 采购订单物料明细表报表导出'!$K:$K,7)=G$1)*('2-1 采购订单物料明细表报表导出'!$D:$D=$A320),'2-1 采购订单物料明细表报表导出'!$H:$H,0))</f>
        <v>0</v>
      </c>
      <c r="H320" cm="1">
        <f t="array" ref="H320">SUM(IF((LEFT('2-1 采购订单物料明细表报表导出'!$K:$K,7)=H$1)*('2-1 采购订单物料明细表报表导出'!$D:$D=$A320),'2-1 采购订单物料明细表报表导出'!$H:$H,0))</f>
        <v>0</v>
      </c>
      <c r="I320" cm="1">
        <f t="array" ref="I320">SUM(IF((LEFT('2-1 采购订单物料明细表报表导出'!$K:$K,7)=I$1)*('2-1 采购订单物料明细表报表导出'!$D:$D=$A320),'2-1 采购订单物料明细表报表导出'!$H:$H,0))</f>
        <v>0</v>
      </c>
      <c r="J320" cm="1">
        <f t="array" ref="J320">SUM(IF((LEFT('2-1 采购订单物料明细表报表导出'!$K:$K,7)=J$1)*('2-1 采购订单物料明细表报表导出'!$D:$D=$A320),'2-1 采购订单物料明细表报表导出'!$H:$H,0))</f>
        <v>0</v>
      </c>
      <c r="K320" cm="1">
        <f t="array" ref="K320">SUM(IF((LEFT('2-1 采购订单物料明细表报表导出'!$K:$K,7)=K$1)*('2-1 采购订单物料明细表报表导出'!$D:$D=$A320),'2-1 采购订单物料明细表报表导出'!$H:$H,0))</f>
        <v>0</v>
      </c>
      <c r="L320" cm="1">
        <f t="array" ref="L320">SUM(IF((LEFT('2-1 采购订单物料明细表报表导出'!$K:$K,7)=L$1)*('2-1 采购订单物料明细表报表导出'!$D:$D=$A320),'2-1 采购订单物料明细表报表导出'!$H:$H,0))</f>
        <v>0</v>
      </c>
      <c r="M320" cm="1">
        <f t="array" ref="M320">SUM(IF((LEFT('2-1 采购订单物料明细表报表导出'!$K:$K,7)=M$1)*('2-1 采购订单物料明细表报表导出'!$D:$D=$A320),'2-1 采购订单物料明细表报表导出'!$H:$H,0))</f>
        <v>0</v>
      </c>
      <c r="N320" cm="1">
        <f t="array" ref="N320">SUM(IF((LEFT('2-1 采购订单物料明细表报表导出'!$K:$K,7)=N$1)*('2-1 采购订单物料明细表报表导出'!$D:$D=$A320),'2-1 采购订单物料明细表报表导出'!$H:$H,0))</f>
        <v>0</v>
      </c>
      <c r="O320" cm="1">
        <f t="array" ref="O320">SUM(IF((LEFT('2-1 采购订单物料明细表报表导出'!$K:$K,7)=O$1)*('2-1 采购订单物料明细表报表导出'!$D:$D=$A320),'2-1 采购订单物料明细表报表导出'!$H:$H,0))</f>
        <v>0</v>
      </c>
    </row>
    <row r="321" ht="16.5" spans="1:15">
      <c r="A321" s="17" t="s">
        <v>3739</v>
      </c>
      <c r="B321" s="32" t="s">
        <v>2080</v>
      </c>
      <c r="C321" s="33" t="s">
        <v>2081</v>
      </c>
      <c r="D321" cm="1">
        <f t="array" ref="D321">SUM(IF((LEFT('2-1 采购订单物料明细表报表导出'!$K:$K,7)=D$1)*('2-1 采购订单物料明细表报表导出'!$D:$D=$A321),'2-1 采购订单物料明细表报表导出'!$H:$H,0))</f>
        <v>0</v>
      </c>
      <c r="E321" cm="1">
        <f t="array" ref="E321">SUM(IF((LEFT('2-1 采购订单物料明细表报表导出'!$K:$K,7)=E$1)*('2-1 采购订单物料明细表报表导出'!$D:$D=$A321),'2-1 采购订单物料明细表报表导出'!$H:$H,0))</f>
        <v>0</v>
      </c>
      <c r="F321" cm="1">
        <f t="array" ref="F321">SUM(IF((LEFT('2-1 采购订单物料明细表报表导出'!$K:$K,7)=F$1)*('2-1 采购订单物料明细表报表导出'!$D:$D=$A321),'2-1 采购订单物料明细表报表导出'!$H:$H,0))</f>
        <v>0</v>
      </c>
      <c r="G321" cm="1">
        <f t="array" ref="G321">SUM(IF((LEFT('2-1 采购订单物料明细表报表导出'!$K:$K,7)=G$1)*('2-1 采购订单物料明细表报表导出'!$D:$D=$A321),'2-1 采购订单物料明细表报表导出'!$H:$H,0))</f>
        <v>0</v>
      </c>
      <c r="H321" cm="1">
        <f t="array" ref="H321">SUM(IF((LEFT('2-1 采购订单物料明细表报表导出'!$K:$K,7)=H$1)*('2-1 采购订单物料明细表报表导出'!$D:$D=$A321),'2-1 采购订单物料明细表报表导出'!$H:$H,0))</f>
        <v>0</v>
      </c>
      <c r="I321" cm="1">
        <f t="array" ref="I321">SUM(IF((LEFT('2-1 采购订单物料明细表报表导出'!$K:$K,7)=I$1)*('2-1 采购订单物料明细表报表导出'!$D:$D=$A321),'2-1 采购订单物料明细表报表导出'!$H:$H,0))</f>
        <v>0</v>
      </c>
      <c r="J321" cm="1">
        <f t="array" ref="J321">SUM(IF((LEFT('2-1 采购订单物料明细表报表导出'!$K:$K,7)=J$1)*('2-1 采购订单物料明细表报表导出'!$D:$D=$A321),'2-1 采购订单物料明细表报表导出'!$H:$H,0))</f>
        <v>0</v>
      </c>
      <c r="K321" cm="1">
        <f t="array" ref="K321">SUM(IF((LEFT('2-1 采购订单物料明细表报表导出'!$K:$K,7)=K$1)*('2-1 采购订单物料明细表报表导出'!$D:$D=$A321),'2-1 采购订单物料明细表报表导出'!$H:$H,0))</f>
        <v>0</v>
      </c>
      <c r="L321" cm="1">
        <f t="array" ref="L321">SUM(IF((LEFT('2-1 采购订单物料明细表报表导出'!$K:$K,7)=L$1)*('2-1 采购订单物料明细表报表导出'!$D:$D=$A321),'2-1 采购订单物料明细表报表导出'!$H:$H,0))</f>
        <v>0</v>
      </c>
      <c r="M321" cm="1">
        <f t="array" ref="M321">SUM(IF((LEFT('2-1 采购订单物料明细表报表导出'!$K:$K,7)=M$1)*('2-1 采购订单物料明细表报表导出'!$D:$D=$A321),'2-1 采购订单物料明细表报表导出'!$H:$H,0))</f>
        <v>0</v>
      </c>
      <c r="N321" cm="1">
        <f t="array" ref="N321">SUM(IF((LEFT('2-1 采购订单物料明细表报表导出'!$K:$K,7)=N$1)*('2-1 采购订单物料明细表报表导出'!$D:$D=$A321),'2-1 采购订单物料明细表报表导出'!$H:$H,0))</f>
        <v>0</v>
      </c>
      <c r="O321" cm="1">
        <f t="array" ref="O321">SUM(IF((LEFT('2-1 采购订单物料明细表报表导出'!$K:$K,7)=O$1)*('2-1 采购订单物料明细表报表导出'!$D:$D=$A321),'2-1 采购订单物料明细表报表导出'!$H:$H,0))</f>
        <v>0</v>
      </c>
    </row>
    <row r="322" ht="16.5" spans="1:15">
      <c r="A322" s="17" t="s">
        <v>3740</v>
      </c>
      <c r="B322" s="32" t="s">
        <v>2080</v>
      </c>
      <c r="C322" s="33" t="s">
        <v>2081</v>
      </c>
      <c r="D322" cm="1">
        <f t="array" ref="D322">SUM(IF((LEFT('2-1 采购订单物料明细表报表导出'!$K:$K,7)=D$1)*('2-1 采购订单物料明细表报表导出'!$D:$D=$A322),'2-1 采购订单物料明细表报表导出'!$H:$H,0))</f>
        <v>0</v>
      </c>
      <c r="E322" cm="1">
        <f t="array" ref="E322">SUM(IF((LEFT('2-1 采购订单物料明细表报表导出'!$K:$K,7)=E$1)*('2-1 采购订单物料明细表报表导出'!$D:$D=$A322),'2-1 采购订单物料明细表报表导出'!$H:$H,0))</f>
        <v>0</v>
      </c>
      <c r="F322" cm="1">
        <f t="array" ref="F322">SUM(IF((LEFT('2-1 采购订单物料明细表报表导出'!$K:$K,7)=F$1)*('2-1 采购订单物料明细表报表导出'!$D:$D=$A322),'2-1 采购订单物料明细表报表导出'!$H:$H,0))</f>
        <v>0</v>
      </c>
      <c r="G322" cm="1">
        <f t="array" ref="G322">SUM(IF((LEFT('2-1 采购订单物料明细表报表导出'!$K:$K,7)=G$1)*('2-1 采购订单物料明细表报表导出'!$D:$D=$A322),'2-1 采购订单物料明细表报表导出'!$H:$H,0))</f>
        <v>0</v>
      </c>
      <c r="H322" cm="1">
        <f t="array" ref="H322">SUM(IF((LEFT('2-1 采购订单物料明细表报表导出'!$K:$K,7)=H$1)*('2-1 采购订单物料明细表报表导出'!$D:$D=$A322),'2-1 采购订单物料明细表报表导出'!$H:$H,0))</f>
        <v>0</v>
      </c>
      <c r="I322" cm="1">
        <f t="array" ref="I322">SUM(IF((LEFT('2-1 采购订单物料明细表报表导出'!$K:$K,7)=I$1)*('2-1 采购订单物料明细表报表导出'!$D:$D=$A322),'2-1 采购订单物料明细表报表导出'!$H:$H,0))</f>
        <v>0</v>
      </c>
      <c r="J322" cm="1">
        <f t="array" ref="J322">SUM(IF((LEFT('2-1 采购订单物料明细表报表导出'!$K:$K,7)=J$1)*('2-1 采购订单物料明细表报表导出'!$D:$D=$A322),'2-1 采购订单物料明细表报表导出'!$H:$H,0))</f>
        <v>0</v>
      </c>
      <c r="K322" cm="1">
        <f t="array" ref="K322">SUM(IF((LEFT('2-1 采购订单物料明细表报表导出'!$K:$K,7)=K$1)*('2-1 采购订单物料明细表报表导出'!$D:$D=$A322),'2-1 采购订单物料明细表报表导出'!$H:$H,0))</f>
        <v>0</v>
      </c>
      <c r="L322" cm="1">
        <f t="array" ref="L322">SUM(IF((LEFT('2-1 采购订单物料明细表报表导出'!$K:$K,7)=L$1)*('2-1 采购订单物料明细表报表导出'!$D:$D=$A322),'2-1 采购订单物料明细表报表导出'!$H:$H,0))</f>
        <v>0</v>
      </c>
      <c r="M322" cm="1">
        <f t="array" ref="M322">SUM(IF((LEFT('2-1 采购订单物料明细表报表导出'!$K:$K,7)=M$1)*('2-1 采购订单物料明细表报表导出'!$D:$D=$A322),'2-1 采购订单物料明细表报表导出'!$H:$H,0))</f>
        <v>0</v>
      </c>
      <c r="N322" cm="1">
        <f t="array" ref="N322">SUM(IF((LEFT('2-1 采购订单物料明细表报表导出'!$K:$K,7)=N$1)*('2-1 采购订单物料明细表报表导出'!$D:$D=$A322),'2-1 采购订单物料明细表报表导出'!$H:$H,0))</f>
        <v>0</v>
      </c>
      <c r="O322" cm="1">
        <f t="array" ref="O322">SUM(IF((LEFT('2-1 采购订单物料明细表报表导出'!$K:$K,7)=O$1)*('2-1 采购订单物料明细表报表导出'!$D:$D=$A322),'2-1 采购订单物料明细表报表导出'!$H:$H,0))</f>
        <v>0</v>
      </c>
    </row>
    <row r="323" ht="16.5" spans="1:15">
      <c r="A323" s="17" t="s">
        <v>3741</v>
      </c>
      <c r="B323" s="32" t="s">
        <v>2080</v>
      </c>
      <c r="C323" s="33" t="s">
        <v>2081</v>
      </c>
      <c r="D323" cm="1">
        <f t="array" ref="D323">SUM(IF((LEFT('2-1 采购订单物料明细表报表导出'!$K:$K,7)=D$1)*('2-1 采购订单物料明细表报表导出'!$D:$D=$A323),'2-1 采购订单物料明细表报表导出'!$H:$H,0))</f>
        <v>0</v>
      </c>
      <c r="E323" cm="1">
        <f t="array" ref="E323">SUM(IF((LEFT('2-1 采购订单物料明细表报表导出'!$K:$K,7)=E$1)*('2-1 采购订单物料明细表报表导出'!$D:$D=$A323),'2-1 采购订单物料明细表报表导出'!$H:$H,0))</f>
        <v>0</v>
      </c>
      <c r="F323" cm="1">
        <f t="array" ref="F323">SUM(IF((LEFT('2-1 采购订单物料明细表报表导出'!$K:$K,7)=F$1)*('2-1 采购订单物料明细表报表导出'!$D:$D=$A323),'2-1 采购订单物料明细表报表导出'!$H:$H,0))</f>
        <v>0</v>
      </c>
      <c r="G323" cm="1">
        <f t="array" ref="G323">SUM(IF((LEFT('2-1 采购订单物料明细表报表导出'!$K:$K,7)=G$1)*('2-1 采购订单物料明细表报表导出'!$D:$D=$A323),'2-1 采购订单物料明细表报表导出'!$H:$H,0))</f>
        <v>0</v>
      </c>
      <c r="H323" cm="1">
        <f t="array" ref="H323">SUM(IF((LEFT('2-1 采购订单物料明细表报表导出'!$K:$K,7)=H$1)*('2-1 采购订单物料明细表报表导出'!$D:$D=$A323),'2-1 采购订单物料明细表报表导出'!$H:$H,0))</f>
        <v>0</v>
      </c>
      <c r="I323" cm="1">
        <f t="array" ref="I323">SUM(IF((LEFT('2-1 采购订单物料明细表报表导出'!$K:$K,7)=I$1)*('2-1 采购订单物料明细表报表导出'!$D:$D=$A323),'2-1 采购订单物料明细表报表导出'!$H:$H,0))</f>
        <v>0</v>
      </c>
      <c r="J323" cm="1">
        <f t="array" ref="J323">SUM(IF((LEFT('2-1 采购订单物料明细表报表导出'!$K:$K,7)=J$1)*('2-1 采购订单物料明细表报表导出'!$D:$D=$A323),'2-1 采购订单物料明细表报表导出'!$H:$H,0))</f>
        <v>0</v>
      </c>
      <c r="K323" cm="1">
        <f t="array" ref="K323">SUM(IF((LEFT('2-1 采购订单物料明细表报表导出'!$K:$K,7)=K$1)*('2-1 采购订单物料明细表报表导出'!$D:$D=$A323),'2-1 采购订单物料明细表报表导出'!$H:$H,0))</f>
        <v>0</v>
      </c>
      <c r="L323" cm="1">
        <f t="array" ref="L323">SUM(IF((LEFT('2-1 采购订单物料明细表报表导出'!$K:$K,7)=L$1)*('2-1 采购订单物料明细表报表导出'!$D:$D=$A323),'2-1 采购订单物料明细表报表导出'!$H:$H,0))</f>
        <v>0</v>
      </c>
      <c r="M323" cm="1">
        <f t="array" ref="M323">SUM(IF((LEFT('2-1 采购订单物料明细表报表导出'!$K:$K,7)=M$1)*('2-1 采购订单物料明细表报表导出'!$D:$D=$A323),'2-1 采购订单物料明细表报表导出'!$H:$H,0))</f>
        <v>0</v>
      </c>
      <c r="N323" cm="1">
        <f t="array" ref="N323">SUM(IF((LEFT('2-1 采购订单物料明细表报表导出'!$K:$K,7)=N$1)*('2-1 采购订单物料明细表报表导出'!$D:$D=$A323),'2-1 采购订单物料明细表报表导出'!$H:$H,0))</f>
        <v>0</v>
      </c>
      <c r="O323" cm="1">
        <f t="array" ref="O323">SUM(IF((LEFT('2-1 采购订单物料明细表报表导出'!$K:$K,7)=O$1)*('2-1 采购订单物料明细表报表导出'!$D:$D=$A323),'2-1 采购订单物料明细表报表导出'!$H:$H,0))</f>
        <v>0</v>
      </c>
    </row>
    <row r="324" ht="16.5" spans="1:15">
      <c r="A324" s="17" t="s">
        <v>3742</v>
      </c>
      <c r="B324" s="32" t="s">
        <v>2080</v>
      </c>
      <c r="C324" s="33" t="s">
        <v>2081</v>
      </c>
      <c r="D324" cm="1">
        <f t="array" ref="D324">SUM(IF((LEFT('2-1 采购订单物料明细表报表导出'!$K:$K,7)=D$1)*('2-1 采购订单物料明细表报表导出'!$D:$D=$A324),'2-1 采购订单物料明细表报表导出'!$H:$H,0))</f>
        <v>0</v>
      </c>
      <c r="E324" cm="1">
        <f t="array" ref="E324">SUM(IF((LEFT('2-1 采购订单物料明细表报表导出'!$K:$K,7)=E$1)*('2-1 采购订单物料明细表报表导出'!$D:$D=$A324),'2-1 采购订单物料明细表报表导出'!$H:$H,0))</f>
        <v>0</v>
      </c>
      <c r="F324" cm="1">
        <f t="array" ref="F324">SUM(IF((LEFT('2-1 采购订单物料明细表报表导出'!$K:$K,7)=F$1)*('2-1 采购订单物料明细表报表导出'!$D:$D=$A324),'2-1 采购订单物料明细表报表导出'!$H:$H,0))</f>
        <v>0</v>
      </c>
      <c r="G324" cm="1">
        <f t="array" ref="G324">SUM(IF((LEFT('2-1 采购订单物料明细表报表导出'!$K:$K,7)=G$1)*('2-1 采购订单物料明细表报表导出'!$D:$D=$A324),'2-1 采购订单物料明细表报表导出'!$H:$H,0))</f>
        <v>0</v>
      </c>
      <c r="H324" cm="1">
        <f t="array" ref="H324">SUM(IF((LEFT('2-1 采购订单物料明细表报表导出'!$K:$K,7)=H$1)*('2-1 采购订单物料明细表报表导出'!$D:$D=$A324),'2-1 采购订单物料明细表报表导出'!$H:$H,0))</f>
        <v>0</v>
      </c>
      <c r="I324" cm="1">
        <f t="array" ref="I324">SUM(IF((LEFT('2-1 采购订单物料明细表报表导出'!$K:$K,7)=I$1)*('2-1 采购订单物料明细表报表导出'!$D:$D=$A324),'2-1 采购订单物料明细表报表导出'!$H:$H,0))</f>
        <v>0</v>
      </c>
      <c r="J324" cm="1">
        <f t="array" ref="J324">SUM(IF((LEFT('2-1 采购订单物料明细表报表导出'!$K:$K,7)=J$1)*('2-1 采购订单物料明细表报表导出'!$D:$D=$A324),'2-1 采购订单物料明细表报表导出'!$H:$H,0))</f>
        <v>0</v>
      </c>
      <c r="K324" cm="1">
        <f t="array" ref="K324">SUM(IF((LEFT('2-1 采购订单物料明细表报表导出'!$K:$K,7)=K$1)*('2-1 采购订单物料明细表报表导出'!$D:$D=$A324),'2-1 采购订单物料明细表报表导出'!$H:$H,0))</f>
        <v>0</v>
      </c>
      <c r="L324" cm="1">
        <f t="array" ref="L324">SUM(IF((LEFT('2-1 采购订单物料明细表报表导出'!$K:$K,7)=L$1)*('2-1 采购订单物料明细表报表导出'!$D:$D=$A324),'2-1 采购订单物料明细表报表导出'!$H:$H,0))</f>
        <v>0</v>
      </c>
      <c r="M324" cm="1">
        <f t="array" ref="M324">SUM(IF((LEFT('2-1 采购订单物料明细表报表导出'!$K:$K,7)=M$1)*('2-1 采购订单物料明细表报表导出'!$D:$D=$A324),'2-1 采购订单物料明细表报表导出'!$H:$H,0))</f>
        <v>0</v>
      </c>
      <c r="N324" cm="1">
        <f t="array" ref="N324">SUM(IF((LEFT('2-1 采购订单物料明细表报表导出'!$K:$K,7)=N$1)*('2-1 采购订单物料明细表报表导出'!$D:$D=$A324),'2-1 采购订单物料明细表报表导出'!$H:$H,0))</f>
        <v>0</v>
      </c>
      <c r="O324" cm="1">
        <f t="array" ref="O324">SUM(IF((LEFT('2-1 采购订单物料明细表报表导出'!$K:$K,7)=O$1)*('2-1 采购订单物料明细表报表导出'!$D:$D=$A324),'2-1 采购订单物料明细表报表导出'!$H:$H,0))</f>
        <v>0</v>
      </c>
    </row>
    <row r="325" ht="16.5" spans="1:15">
      <c r="A325" s="17" t="s">
        <v>3743</v>
      </c>
      <c r="B325" s="32" t="s">
        <v>2080</v>
      </c>
      <c r="C325" s="33" t="s">
        <v>2081</v>
      </c>
      <c r="D325" cm="1">
        <f t="array" ref="D325">SUM(IF((LEFT('2-1 采购订单物料明细表报表导出'!$K:$K,7)=D$1)*('2-1 采购订单物料明细表报表导出'!$D:$D=$A325),'2-1 采购订单物料明细表报表导出'!$H:$H,0))</f>
        <v>0</v>
      </c>
      <c r="E325" cm="1">
        <f t="array" ref="E325">SUM(IF((LEFT('2-1 采购订单物料明细表报表导出'!$K:$K,7)=E$1)*('2-1 采购订单物料明细表报表导出'!$D:$D=$A325),'2-1 采购订单物料明细表报表导出'!$H:$H,0))</f>
        <v>0</v>
      </c>
      <c r="F325" cm="1">
        <f t="array" ref="F325">SUM(IF((LEFT('2-1 采购订单物料明细表报表导出'!$K:$K,7)=F$1)*('2-1 采购订单物料明细表报表导出'!$D:$D=$A325),'2-1 采购订单物料明细表报表导出'!$H:$H,0))</f>
        <v>0</v>
      </c>
      <c r="G325" cm="1">
        <f t="array" ref="G325">SUM(IF((LEFT('2-1 采购订单物料明细表报表导出'!$K:$K,7)=G$1)*('2-1 采购订单物料明细表报表导出'!$D:$D=$A325),'2-1 采购订单物料明细表报表导出'!$H:$H,0))</f>
        <v>0</v>
      </c>
      <c r="H325" cm="1">
        <f t="array" ref="H325">SUM(IF((LEFT('2-1 采购订单物料明细表报表导出'!$K:$K,7)=H$1)*('2-1 采购订单物料明细表报表导出'!$D:$D=$A325),'2-1 采购订单物料明细表报表导出'!$H:$H,0))</f>
        <v>0</v>
      </c>
      <c r="I325" cm="1">
        <f t="array" ref="I325">SUM(IF((LEFT('2-1 采购订单物料明细表报表导出'!$K:$K,7)=I$1)*('2-1 采购订单物料明细表报表导出'!$D:$D=$A325),'2-1 采购订单物料明细表报表导出'!$H:$H,0))</f>
        <v>0</v>
      </c>
      <c r="J325" cm="1">
        <f t="array" ref="J325">SUM(IF((LEFT('2-1 采购订单物料明细表报表导出'!$K:$K,7)=J$1)*('2-1 采购订单物料明细表报表导出'!$D:$D=$A325),'2-1 采购订单物料明细表报表导出'!$H:$H,0))</f>
        <v>0</v>
      </c>
      <c r="K325" cm="1">
        <f t="array" ref="K325">SUM(IF((LEFT('2-1 采购订单物料明细表报表导出'!$K:$K,7)=K$1)*('2-1 采购订单物料明细表报表导出'!$D:$D=$A325),'2-1 采购订单物料明细表报表导出'!$H:$H,0))</f>
        <v>0</v>
      </c>
      <c r="L325" cm="1">
        <f t="array" ref="L325">SUM(IF((LEFT('2-1 采购订单物料明细表报表导出'!$K:$K,7)=L$1)*('2-1 采购订单物料明细表报表导出'!$D:$D=$A325),'2-1 采购订单物料明细表报表导出'!$H:$H,0))</f>
        <v>0</v>
      </c>
      <c r="M325" cm="1">
        <f t="array" ref="M325">SUM(IF((LEFT('2-1 采购订单物料明细表报表导出'!$K:$K,7)=M$1)*('2-1 采购订单物料明细表报表导出'!$D:$D=$A325),'2-1 采购订单物料明细表报表导出'!$H:$H,0))</f>
        <v>0</v>
      </c>
      <c r="N325" cm="1">
        <f t="array" ref="N325">SUM(IF((LEFT('2-1 采购订单物料明细表报表导出'!$K:$K,7)=N$1)*('2-1 采购订单物料明细表报表导出'!$D:$D=$A325),'2-1 采购订单物料明细表报表导出'!$H:$H,0))</f>
        <v>0</v>
      </c>
      <c r="O325" cm="1">
        <f t="array" ref="O325">SUM(IF((LEFT('2-1 采购订单物料明细表报表导出'!$K:$K,7)=O$1)*('2-1 采购订单物料明细表报表导出'!$D:$D=$A325),'2-1 采购订单物料明细表报表导出'!$H:$H,0))</f>
        <v>0</v>
      </c>
    </row>
    <row r="326" ht="16.5" spans="1:15">
      <c r="A326" s="17" t="s">
        <v>3744</v>
      </c>
      <c r="B326" s="32" t="s">
        <v>2080</v>
      </c>
      <c r="C326" s="33" t="s">
        <v>2081</v>
      </c>
      <c r="D326" cm="1">
        <f t="array" ref="D326">SUM(IF((LEFT('2-1 采购订单物料明细表报表导出'!$K:$K,7)=D$1)*('2-1 采购订单物料明细表报表导出'!$D:$D=$A326),'2-1 采购订单物料明细表报表导出'!$H:$H,0))</f>
        <v>0</v>
      </c>
      <c r="E326" cm="1">
        <f t="array" ref="E326">SUM(IF((LEFT('2-1 采购订单物料明细表报表导出'!$K:$K,7)=E$1)*('2-1 采购订单物料明细表报表导出'!$D:$D=$A326),'2-1 采购订单物料明细表报表导出'!$H:$H,0))</f>
        <v>0</v>
      </c>
      <c r="F326" cm="1">
        <f t="array" ref="F326">SUM(IF((LEFT('2-1 采购订单物料明细表报表导出'!$K:$K,7)=F$1)*('2-1 采购订单物料明细表报表导出'!$D:$D=$A326),'2-1 采购订单物料明细表报表导出'!$H:$H,0))</f>
        <v>0</v>
      </c>
      <c r="G326" cm="1">
        <f t="array" ref="G326">SUM(IF((LEFT('2-1 采购订单物料明细表报表导出'!$K:$K,7)=G$1)*('2-1 采购订单物料明细表报表导出'!$D:$D=$A326),'2-1 采购订单物料明细表报表导出'!$H:$H,0))</f>
        <v>0</v>
      </c>
      <c r="H326" cm="1">
        <f t="array" ref="H326">SUM(IF((LEFT('2-1 采购订单物料明细表报表导出'!$K:$K,7)=H$1)*('2-1 采购订单物料明细表报表导出'!$D:$D=$A326),'2-1 采购订单物料明细表报表导出'!$H:$H,0))</f>
        <v>0</v>
      </c>
      <c r="I326" cm="1">
        <f t="array" ref="I326">SUM(IF((LEFT('2-1 采购订单物料明细表报表导出'!$K:$K,7)=I$1)*('2-1 采购订单物料明细表报表导出'!$D:$D=$A326),'2-1 采购订单物料明细表报表导出'!$H:$H,0))</f>
        <v>0</v>
      </c>
      <c r="J326" cm="1">
        <f t="array" ref="J326">SUM(IF((LEFT('2-1 采购订单物料明细表报表导出'!$K:$K,7)=J$1)*('2-1 采购订单物料明细表报表导出'!$D:$D=$A326),'2-1 采购订单物料明细表报表导出'!$H:$H,0))</f>
        <v>0</v>
      </c>
      <c r="K326" cm="1">
        <f t="array" ref="K326">SUM(IF((LEFT('2-1 采购订单物料明细表报表导出'!$K:$K,7)=K$1)*('2-1 采购订单物料明细表报表导出'!$D:$D=$A326),'2-1 采购订单物料明细表报表导出'!$H:$H,0))</f>
        <v>0</v>
      </c>
      <c r="L326" cm="1">
        <f t="array" ref="L326">SUM(IF((LEFT('2-1 采购订单物料明细表报表导出'!$K:$K,7)=L$1)*('2-1 采购订单物料明细表报表导出'!$D:$D=$A326),'2-1 采购订单物料明细表报表导出'!$H:$H,0))</f>
        <v>0</v>
      </c>
      <c r="M326" cm="1">
        <f t="array" ref="M326">SUM(IF((LEFT('2-1 采购订单物料明细表报表导出'!$K:$K,7)=M$1)*('2-1 采购订单物料明细表报表导出'!$D:$D=$A326),'2-1 采购订单物料明细表报表导出'!$H:$H,0))</f>
        <v>0</v>
      </c>
      <c r="N326" cm="1">
        <f t="array" ref="N326">SUM(IF((LEFT('2-1 采购订单物料明细表报表导出'!$K:$K,7)=N$1)*('2-1 采购订单物料明细表报表导出'!$D:$D=$A326),'2-1 采购订单物料明细表报表导出'!$H:$H,0))</f>
        <v>0</v>
      </c>
      <c r="O326" cm="1">
        <f t="array" ref="O326">SUM(IF((LEFT('2-1 采购订单物料明细表报表导出'!$K:$K,7)=O$1)*('2-1 采购订单物料明细表报表导出'!$D:$D=$A326),'2-1 采购订单物料明细表报表导出'!$H:$H,0))</f>
        <v>0</v>
      </c>
    </row>
    <row r="327" ht="16.5" spans="1:15">
      <c r="A327" s="17" t="s">
        <v>3745</v>
      </c>
      <c r="B327" s="32" t="s">
        <v>2080</v>
      </c>
      <c r="C327" s="33" t="s">
        <v>2081</v>
      </c>
      <c r="D327" cm="1">
        <f t="array" ref="D327">SUM(IF((LEFT('2-1 采购订单物料明细表报表导出'!$K:$K,7)=D$1)*('2-1 采购订单物料明细表报表导出'!$D:$D=$A327),'2-1 采购订单物料明细表报表导出'!$H:$H,0))</f>
        <v>0</v>
      </c>
      <c r="E327" cm="1">
        <f t="array" ref="E327">SUM(IF((LEFT('2-1 采购订单物料明细表报表导出'!$K:$K,7)=E$1)*('2-1 采购订单物料明细表报表导出'!$D:$D=$A327),'2-1 采购订单物料明细表报表导出'!$H:$H,0))</f>
        <v>0</v>
      </c>
      <c r="F327" cm="1">
        <f t="array" ref="F327">SUM(IF((LEFT('2-1 采购订单物料明细表报表导出'!$K:$K,7)=F$1)*('2-1 采购订单物料明细表报表导出'!$D:$D=$A327),'2-1 采购订单物料明细表报表导出'!$H:$H,0))</f>
        <v>0</v>
      </c>
      <c r="G327" cm="1">
        <f t="array" ref="G327">SUM(IF((LEFT('2-1 采购订单物料明细表报表导出'!$K:$K,7)=G$1)*('2-1 采购订单物料明细表报表导出'!$D:$D=$A327),'2-1 采购订单物料明细表报表导出'!$H:$H,0))</f>
        <v>0</v>
      </c>
      <c r="H327" cm="1">
        <f t="array" ref="H327">SUM(IF((LEFT('2-1 采购订单物料明细表报表导出'!$K:$K,7)=H$1)*('2-1 采购订单物料明细表报表导出'!$D:$D=$A327),'2-1 采购订单物料明细表报表导出'!$H:$H,0))</f>
        <v>0</v>
      </c>
      <c r="I327" cm="1">
        <f t="array" ref="I327">SUM(IF((LEFT('2-1 采购订单物料明细表报表导出'!$K:$K,7)=I$1)*('2-1 采购订单物料明细表报表导出'!$D:$D=$A327),'2-1 采购订单物料明细表报表导出'!$H:$H,0))</f>
        <v>0</v>
      </c>
      <c r="J327" cm="1">
        <f t="array" ref="J327">SUM(IF((LEFT('2-1 采购订单物料明细表报表导出'!$K:$K,7)=J$1)*('2-1 采购订单物料明细表报表导出'!$D:$D=$A327),'2-1 采购订单物料明细表报表导出'!$H:$H,0))</f>
        <v>0</v>
      </c>
      <c r="K327" cm="1">
        <f t="array" ref="K327">SUM(IF((LEFT('2-1 采购订单物料明细表报表导出'!$K:$K,7)=K$1)*('2-1 采购订单物料明细表报表导出'!$D:$D=$A327),'2-1 采购订单物料明细表报表导出'!$H:$H,0))</f>
        <v>0</v>
      </c>
      <c r="L327" cm="1">
        <f t="array" ref="L327">SUM(IF((LEFT('2-1 采购订单物料明细表报表导出'!$K:$K,7)=L$1)*('2-1 采购订单物料明细表报表导出'!$D:$D=$A327),'2-1 采购订单物料明细表报表导出'!$H:$H,0))</f>
        <v>0</v>
      </c>
      <c r="M327" cm="1">
        <f t="array" ref="M327">SUM(IF((LEFT('2-1 采购订单物料明细表报表导出'!$K:$K,7)=M$1)*('2-1 采购订单物料明细表报表导出'!$D:$D=$A327),'2-1 采购订单物料明细表报表导出'!$H:$H,0))</f>
        <v>0</v>
      </c>
      <c r="N327" cm="1">
        <f t="array" ref="N327">SUM(IF((LEFT('2-1 采购订单物料明细表报表导出'!$K:$K,7)=N$1)*('2-1 采购订单物料明细表报表导出'!$D:$D=$A327),'2-1 采购订单物料明细表报表导出'!$H:$H,0))</f>
        <v>0</v>
      </c>
      <c r="O327" cm="1">
        <f t="array" ref="O327">SUM(IF((LEFT('2-1 采购订单物料明细表报表导出'!$K:$K,7)=O$1)*('2-1 采购订单物料明细表报表导出'!$D:$D=$A327),'2-1 采购订单物料明细表报表导出'!$H:$H,0))</f>
        <v>0</v>
      </c>
    </row>
    <row r="328" ht="16.5" spans="1:15">
      <c r="A328" s="17" t="s">
        <v>3746</v>
      </c>
      <c r="B328" s="32" t="s">
        <v>2080</v>
      </c>
      <c r="C328" s="33" t="s">
        <v>2081</v>
      </c>
      <c r="D328" cm="1">
        <f t="array" ref="D328">SUM(IF((LEFT('2-1 采购订单物料明细表报表导出'!$K:$K,7)=D$1)*('2-1 采购订单物料明细表报表导出'!$D:$D=$A328),'2-1 采购订单物料明细表报表导出'!$H:$H,0))</f>
        <v>0</v>
      </c>
      <c r="E328" cm="1">
        <f t="array" ref="E328">SUM(IF((LEFT('2-1 采购订单物料明细表报表导出'!$K:$K,7)=E$1)*('2-1 采购订单物料明细表报表导出'!$D:$D=$A328),'2-1 采购订单物料明细表报表导出'!$H:$H,0))</f>
        <v>0</v>
      </c>
      <c r="F328" cm="1">
        <f t="array" ref="F328">SUM(IF((LEFT('2-1 采购订单物料明细表报表导出'!$K:$K,7)=F$1)*('2-1 采购订单物料明细表报表导出'!$D:$D=$A328),'2-1 采购订单物料明细表报表导出'!$H:$H,0))</f>
        <v>0</v>
      </c>
      <c r="G328" cm="1">
        <f t="array" ref="G328">SUM(IF((LEFT('2-1 采购订单物料明细表报表导出'!$K:$K,7)=G$1)*('2-1 采购订单物料明细表报表导出'!$D:$D=$A328),'2-1 采购订单物料明细表报表导出'!$H:$H,0))</f>
        <v>0</v>
      </c>
      <c r="H328" cm="1">
        <f t="array" ref="H328">SUM(IF((LEFT('2-1 采购订单物料明细表报表导出'!$K:$K,7)=H$1)*('2-1 采购订单物料明细表报表导出'!$D:$D=$A328),'2-1 采购订单物料明细表报表导出'!$H:$H,0))</f>
        <v>0</v>
      </c>
      <c r="I328" cm="1">
        <f t="array" ref="I328">SUM(IF((LEFT('2-1 采购订单物料明细表报表导出'!$K:$K,7)=I$1)*('2-1 采购订单物料明细表报表导出'!$D:$D=$A328),'2-1 采购订单物料明细表报表导出'!$H:$H,0))</f>
        <v>0</v>
      </c>
      <c r="J328" cm="1">
        <f t="array" ref="J328">SUM(IF((LEFT('2-1 采购订单物料明细表报表导出'!$K:$K,7)=J$1)*('2-1 采购订单物料明细表报表导出'!$D:$D=$A328),'2-1 采购订单物料明细表报表导出'!$H:$H,0))</f>
        <v>0</v>
      </c>
      <c r="K328" cm="1">
        <f t="array" ref="K328">SUM(IF((LEFT('2-1 采购订单物料明细表报表导出'!$K:$K,7)=K$1)*('2-1 采购订单物料明细表报表导出'!$D:$D=$A328),'2-1 采购订单物料明细表报表导出'!$H:$H,0))</f>
        <v>0</v>
      </c>
      <c r="L328" cm="1">
        <f t="array" ref="L328">SUM(IF((LEFT('2-1 采购订单物料明细表报表导出'!$K:$K,7)=L$1)*('2-1 采购订单物料明细表报表导出'!$D:$D=$A328),'2-1 采购订单物料明细表报表导出'!$H:$H,0))</f>
        <v>0</v>
      </c>
      <c r="M328" cm="1">
        <f t="array" ref="M328">SUM(IF((LEFT('2-1 采购订单物料明细表报表导出'!$K:$K,7)=M$1)*('2-1 采购订单物料明细表报表导出'!$D:$D=$A328),'2-1 采购订单物料明细表报表导出'!$H:$H,0))</f>
        <v>0</v>
      </c>
      <c r="N328" cm="1">
        <f t="array" ref="N328">SUM(IF((LEFT('2-1 采购订单物料明细表报表导出'!$K:$K,7)=N$1)*('2-1 采购订单物料明细表报表导出'!$D:$D=$A328),'2-1 采购订单物料明细表报表导出'!$H:$H,0))</f>
        <v>0</v>
      </c>
      <c r="O328" cm="1">
        <f t="array" ref="O328">SUM(IF((LEFT('2-1 采购订单物料明细表报表导出'!$K:$K,7)=O$1)*('2-1 采购订单物料明细表报表导出'!$D:$D=$A328),'2-1 采购订单物料明细表报表导出'!$H:$H,0))</f>
        <v>0</v>
      </c>
    </row>
    <row r="329" ht="16.5" spans="1:15">
      <c r="A329" s="17" t="s">
        <v>3747</v>
      </c>
      <c r="B329" s="32" t="s">
        <v>2080</v>
      </c>
      <c r="C329" s="33" t="s">
        <v>2081</v>
      </c>
      <c r="D329" cm="1">
        <f t="array" ref="D329">SUM(IF((LEFT('2-1 采购订单物料明细表报表导出'!$K:$K,7)=D$1)*('2-1 采购订单物料明细表报表导出'!$D:$D=$A329),'2-1 采购订单物料明细表报表导出'!$H:$H,0))</f>
        <v>0</v>
      </c>
      <c r="E329" cm="1">
        <f t="array" ref="E329">SUM(IF((LEFT('2-1 采购订单物料明细表报表导出'!$K:$K,7)=E$1)*('2-1 采购订单物料明细表报表导出'!$D:$D=$A329),'2-1 采购订单物料明细表报表导出'!$H:$H,0))</f>
        <v>0</v>
      </c>
      <c r="F329" cm="1">
        <f t="array" ref="F329">SUM(IF((LEFT('2-1 采购订单物料明细表报表导出'!$K:$K,7)=F$1)*('2-1 采购订单物料明细表报表导出'!$D:$D=$A329),'2-1 采购订单物料明细表报表导出'!$H:$H,0))</f>
        <v>0</v>
      </c>
      <c r="G329" cm="1">
        <f t="array" ref="G329">SUM(IF((LEFT('2-1 采购订单物料明细表报表导出'!$K:$K,7)=G$1)*('2-1 采购订单物料明细表报表导出'!$D:$D=$A329),'2-1 采购订单物料明细表报表导出'!$H:$H,0))</f>
        <v>0</v>
      </c>
      <c r="H329" cm="1">
        <f t="array" ref="H329">SUM(IF((LEFT('2-1 采购订单物料明细表报表导出'!$K:$K,7)=H$1)*('2-1 采购订单物料明细表报表导出'!$D:$D=$A329),'2-1 采购订单物料明细表报表导出'!$H:$H,0))</f>
        <v>0</v>
      </c>
      <c r="I329" cm="1">
        <f t="array" ref="I329">SUM(IF((LEFT('2-1 采购订单物料明细表报表导出'!$K:$K,7)=I$1)*('2-1 采购订单物料明细表报表导出'!$D:$D=$A329),'2-1 采购订单物料明细表报表导出'!$H:$H,0))</f>
        <v>0</v>
      </c>
      <c r="J329" cm="1">
        <f t="array" ref="J329">SUM(IF((LEFT('2-1 采购订单物料明细表报表导出'!$K:$K,7)=J$1)*('2-1 采购订单物料明细表报表导出'!$D:$D=$A329),'2-1 采购订单物料明细表报表导出'!$H:$H,0))</f>
        <v>0</v>
      </c>
      <c r="K329" cm="1">
        <f t="array" ref="K329">SUM(IF((LEFT('2-1 采购订单物料明细表报表导出'!$K:$K,7)=K$1)*('2-1 采购订单物料明细表报表导出'!$D:$D=$A329),'2-1 采购订单物料明细表报表导出'!$H:$H,0))</f>
        <v>0</v>
      </c>
      <c r="L329" cm="1">
        <f t="array" ref="L329">SUM(IF((LEFT('2-1 采购订单物料明细表报表导出'!$K:$K,7)=L$1)*('2-1 采购订单物料明细表报表导出'!$D:$D=$A329),'2-1 采购订单物料明细表报表导出'!$H:$H,0))</f>
        <v>0</v>
      </c>
      <c r="M329" cm="1">
        <f t="array" ref="M329">SUM(IF((LEFT('2-1 采购订单物料明细表报表导出'!$K:$K,7)=M$1)*('2-1 采购订单物料明细表报表导出'!$D:$D=$A329),'2-1 采购订单物料明细表报表导出'!$H:$H,0))</f>
        <v>0</v>
      </c>
      <c r="N329" cm="1">
        <f t="array" ref="N329">SUM(IF((LEFT('2-1 采购订单物料明细表报表导出'!$K:$K,7)=N$1)*('2-1 采购订单物料明细表报表导出'!$D:$D=$A329),'2-1 采购订单物料明细表报表导出'!$H:$H,0))</f>
        <v>0</v>
      </c>
      <c r="O329" cm="1">
        <f t="array" ref="O329">SUM(IF((LEFT('2-1 采购订单物料明细表报表导出'!$K:$K,7)=O$1)*('2-1 采购订单物料明细表报表导出'!$D:$D=$A329),'2-1 采购订单物料明细表报表导出'!$H:$H,0))</f>
        <v>0</v>
      </c>
    </row>
    <row r="330" ht="16.5" spans="1:15">
      <c r="A330" s="17" t="s">
        <v>3748</v>
      </c>
      <c r="B330" s="32" t="s">
        <v>2080</v>
      </c>
      <c r="C330" s="33" t="s">
        <v>2081</v>
      </c>
      <c r="D330" cm="1">
        <f t="array" ref="D330">SUM(IF((LEFT('2-1 采购订单物料明细表报表导出'!$K:$K,7)=D$1)*('2-1 采购订单物料明细表报表导出'!$D:$D=$A330),'2-1 采购订单物料明细表报表导出'!$H:$H,0))</f>
        <v>0</v>
      </c>
      <c r="E330" cm="1">
        <f t="array" ref="E330">SUM(IF((LEFT('2-1 采购订单物料明细表报表导出'!$K:$K,7)=E$1)*('2-1 采购订单物料明细表报表导出'!$D:$D=$A330),'2-1 采购订单物料明细表报表导出'!$H:$H,0))</f>
        <v>0</v>
      </c>
      <c r="F330" cm="1">
        <f t="array" ref="F330">SUM(IF((LEFT('2-1 采购订单物料明细表报表导出'!$K:$K,7)=F$1)*('2-1 采购订单物料明细表报表导出'!$D:$D=$A330),'2-1 采购订单物料明细表报表导出'!$H:$H,0))</f>
        <v>0</v>
      </c>
      <c r="G330" cm="1">
        <f t="array" ref="G330">SUM(IF((LEFT('2-1 采购订单物料明细表报表导出'!$K:$K,7)=G$1)*('2-1 采购订单物料明细表报表导出'!$D:$D=$A330),'2-1 采购订单物料明细表报表导出'!$H:$H,0))</f>
        <v>0</v>
      </c>
      <c r="H330" cm="1">
        <f t="array" ref="H330">SUM(IF((LEFT('2-1 采购订单物料明细表报表导出'!$K:$K,7)=H$1)*('2-1 采购订单物料明细表报表导出'!$D:$D=$A330),'2-1 采购订单物料明细表报表导出'!$H:$H,0))</f>
        <v>0</v>
      </c>
      <c r="I330" cm="1">
        <f t="array" ref="I330">SUM(IF((LEFT('2-1 采购订单物料明细表报表导出'!$K:$K,7)=I$1)*('2-1 采购订单物料明细表报表导出'!$D:$D=$A330),'2-1 采购订单物料明细表报表导出'!$H:$H,0))</f>
        <v>0</v>
      </c>
      <c r="J330" cm="1">
        <f t="array" ref="J330">SUM(IF((LEFT('2-1 采购订单物料明细表报表导出'!$K:$K,7)=J$1)*('2-1 采购订单物料明细表报表导出'!$D:$D=$A330),'2-1 采购订单物料明细表报表导出'!$H:$H,0))</f>
        <v>0</v>
      </c>
      <c r="K330" cm="1">
        <f t="array" ref="K330">SUM(IF((LEFT('2-1 采购订单物料明细表报表导出'!$K:$K,7)=K$1)*('2-1 采购订单物料明细表报表导出'!$D:$D=$A330),'2-1 采购订单物料明细表报表导出'!$H:$H,0))</f>
        <v>0</v>
      </c>
      <c r="L330" cm="1">
        <f t="array" ref="L330">SUM(IF((LEFT('2-1 采购订单物料明细表报表导出'!$K:$K,7)=L$1)*('2-1 采购订单物料明细表报表导出'!$D:$D=$A330),'2-1 采购订单物料明细表报表导出'!$H:$H,0))</f>
        <v>0</v>
      </c>
      <c r="M330" cm="1">
        <f t="array" ref="M330">SUM(IF((LEFT('2-1 采购订单物料明细表报表导出'!$K:$K,7)=M$1)*('2-1 采购订单物料明细表报表导出'!$D:$D=$A330),'2-1 采购订单物料明细表报表导出'!$H:$H,0))</f>
        <v>0</v>
      </c>
      <c r="N330" cm="1">
        <f t="array" ref="N330">SUM(IF((LEFT('2-1 采购订单物料明细表报表导出'!$K:$K,7)=N$1)*('2-1 采购订单物料明细表报表导出'!$D:$D=$A330),'2-1 采购订单物料明细表报表导出'!$H:$H,0))</f>
        <v>0</v>
      </c>
      <c r="O330" cm="1">
        <f t="array" ref="O330">SUM(IF((LEFT('2-1 采购订单物料明细表报表导出'!$K:$K,7)=O$1)*('2-1 采购订单物料明细表报表导出'!$D:$D=$A330),'2-1 采购订单物料明细表报表导出'!$H:$H,0))</f>
        <v>0</v>
      </c>
    </row>
    <row r="331" ht="16.5" spans="1:15">
      <c r="A331" s="17" t="s">
        <v>3749</v>
      </c>
      <c r="B331" s="32" t="s">
        <v>2080</v>
      </c>
      <c r="C331" s="33" t="s">
        <v>2081</v>
      </c>
      <c r="D331" cm="1">
        <f t="array" ref="D331">SUM(IF((LEFT('2-1 采购订单物料明细表报表导出'!$K:$K,7)=D$1)*('2-1 采购订单物料明细表报表导出'!$D:$D=$A331),'2-1 采购订单物料明细表报表导出'!$H:$H,0))</f>
        <v>0</v>
      </c>
      <c r="E331" cm="1">
        <f t="array" ref="E331">SUM(IF((LEFT('2-1 采购订单物料明细表报表导出'!$K:$K,7)=E$1)*('2-1 采购订单物料明细表报表导出'!$D:$D=$A331),'2-1 采购订单物料明细表报表导出'!$H:$H,0))</f>
        <v>0</v>
      </c>
      <c r="F331" cm="1">
        <f t="array" ref="F331">SUM(IF((LEFT('2-1 采购订单物料明细表报表导出'!$K:$K,7)=F$1)*('2-1 采购订单物料明细表报表导出'!$D:$D=$A331),'2-1 采购订单物料明细表报表导出'!$H:$H,0))</f>
        <v>0</v>
      </c>
      <c r="G331" cm="1">
        <f t="array" ref="G331">SUM(IF((LEFT('2-1 采购订单物料明细表报表导出'!$K:$K,7)=G$1)*('2-1 采购订单物料明细表报表导出'!$D:$D=$A331),'2-1 采购订单物料明细表报表导出'!$H:$H,0))</f>
        <v>0</v>
      </c>
      <c r="H331" cm="1">
        <f t="array" ref="H331">SUM(IF((LEFT('2-1 采购订单物料明细表报表导出'!$K:$K,7)=H$1)*('2-1 采购订单物料明细表报表导出'!$D:$D=$A331),'2-1 采购订单物料明细表报表导出'!$H:$H,0))</f>
        <v>0</v>
      </c>
      <c r="I331" cm="1">
        <f t="array" ref="I331">SUM(IF((LEFT('2-1 采购订单物料明细表报表导出'!$K:$K,7)=I$1)*('2-1 采购订单物料明细表报表导出'!$D:$D=$A331),'2-1 采购订单物料明细表报表导出'!$H:$H,0))</f>
        <v>0</v>
      </c>
      <c r="J331" cm="1">
        <f t="array" ref="J331">SUM(IF((LEFT('2-1 采购订单物料明细表报表导出'!$K:$K,7)=J$1)*('2-1 采购订单物料明细表报表导出'!$D:$D=$A331),'2-1 采购订单物料明细表报表导出'!$H:$H,0))</f>
        <v>0</v>
      </c>
      <c r="K331" cm="1">
        <f t="array" ref="K331">SUM(IF((LEFT('2-1 采购订单物料明细表报表导出'!$K:$K,7)=K$1)*('2-1 采购订单物料明细表报表导出'!$D:$D=$A331),'2-1 采购订单物料明细表报表导出'!$H:$H,0))</f>
        <v>0</v>
      </c>
      <c r="L331" cm="1">
        <f t="array" ref="L331">SUM(IF((LEFT('2-1 采购订单物料明细表报表导出'!$K:$K,7)=L$1)*('2-1 采购订单物料明细表报表导出'!$D:$D=$A331),'2-1 采购订单物料明细表报表导出'!$H:$H,0))</f>
        <v>0</v>
      </c>
      <c r="M331" cm="1">
        <f t="array" ref="M331">SUM(IF((LEFT('2-1 采购订单物料明细表报表导出'!$K:$K,7)=M$1)*('2-1 采购订单物料明细表报表导出'!$D:$D=$A331),'2-1 采购订单物料明细表报表导出'!$H:$H,0))</f>
        <v>0</v>
      </c>
      <c r="N331" cm="1">
        <f t="array" ref="N331">SUM(IF((LEFT('2-1 采购订单物料明细表报表导出'!$K:$K,7)=N$1)*('2-1 采购订单物料明细表报表导出'!$D:$D=$A331),'2-1 采购订单物料明细表报表导出'!$H:$H,0))</f>
        <v>0</v>
      </c>
      <c r="O331" cm="1">
        <f t="array" ref="O331">SUM(IF((LEFT('2-1 采购订单物料明细表报表导出'!$K:$K,7)=O$1)*('2-1 采购订单物料明细表报表导出'!$D:$D=$A331),'2-1 采购订单物料明细表报表导出'!$H:$H,0))</f>
        <v>0</v>
      </c>
    </row>
    <row r="332" ht="16.5" spans="1:15">
      <c r="A332" s="17" t="s">
        <v>3750</v>
      </c>
      <c r="B332" s="32" t="s">
        <v>2080</v>
      </c>
      <c r="C332" s="33" t="s">
        <v>2081</v>
      </c>
      <c r="D332" cm="1">
        <f t="array" ref="D332">SUM(IF((LEFT('2-1 采购订单物料明细表报表导出'!$K:$K,7)=D$1)*('2-1 采购订单物料明细表报表导出'!$D:$D=$A332),'2-1 采购订单物料明细表报表导出'!$H:$H,0))</f>
        <v>0</v>
      </c>
      <c r="E332" cm="1">
        <f t="array" ref="E332">SUM(IF((LEFT('2-1 采购订单物料明细表报表导出'!$K:$K,7)=E$1)*('2-1 采购订单物料明细表报表导出'!$D:$D=$A332),'2-1 采购订单物料明细表报表导出'!$H:$H,0))</f>
        <v>0</v>
      </c>
      <c r="F332" cm="1">
        <f t="array" ref="F332">SUM(IF((LEFT('2-1 采购订单物料明细表报表导出'!$K:$K,7)=F$1)*('2-1 采购订单物料明细表报表导出'!$D:$D=$A332),'2-1 采购订单物料明细表报表导出'!$H:$H,0))</f>
        <v>0</v>
      </c>
      <c r="G332" cm="1">
        <f t="array" ref="G332">SUM(IF((LEFT('2-1 采购订单物料明细表报表导出'!$K:$K,7)=G$1)*('2-1 采购订单物料明细表报表导出'!$D:$D=$A332),'2-1 采购订单物料明细表报表导出'!$H:$H,0))</f>
        <v>0</v>
      </c>
      <c r="H332" cm="1">
        <f t="array" ref="H332">SUM(IF((LEFT('2-1 采购订单物料明细表报表导出'!$K:$K,7)=H$1)*('2-1 采购订单物料明细表报表导出'!$D:$D=$A332),'2-1 采购订单物料明细表报表导出'!$H:$H,0))</f>
        <v>0</v>
      </c>
      <c r="I332" cm="1">
        <f t="array" ref="I332">SUM(IF((LEFT('2-1 采购订单物料明细表报表导出'!$K:$K,7)=I$1)*('2-1 采购订单物料明细表报表导出'!$D:$D=$A332),'2-1 采购订单物料明细表报表导出'!$H:$H,0))</f>
        <v>0</v>
      </c>
      <c r="J332" cm="1">
        <f t="array" ref="J332">SUM(IF((LEFT('2-1 采购订单物料明细表报表导出'!$K:$K,7)=J$1)*('2-1 采购订单物料明细表报表导出'!$D:$D=$A332),'2-1 采购订单物料明细表报表导出'!$H:$H,0))</f>
        <v>0</v>
      </c>
      <c r="K332" cm="1">
        <f t="array" ref="K332">SUM(IF((LEFT('2-1 采购订单物料明细表报表导出'!$K:$K,7)=K$1)*('2-1 采购订单物料明细表报表导出'!$D:$D=$A332),'2-1 采购订单物料明细表报表导出'!$H:$H,0))</f>
        <v>0</v>
      </c>
      <c r="L332" cm="1">
        <f t="array" ref="L332">SUM(IF((LEFT('2-1 采购订单物料明细表报表导出'!$K:$K,7)=L$1)*('2-1 采购订单物料明细表报表导出'!$D:$D=$A332),'2-1 采购订单物料明细表报表导出'!$H:$H,0))</f>
        <v>0</v>
      </c>
      <c r="M332" cm="1">
        <f t="array" ref="M332">SUM(IF((LEFT('2-1 采购订单物料明细表报表导出'!$K:$K,7)=M$1)*('2-1 采购订单物料明细表报表导出'!$D:$D=$A332),'2-1 采购订单物料明细表报表导出'!$H:$H,0))</f>
        <v>0</v>
      </c>
      <c r="N332" cm="1">
        <f t="array" ref="N332">SUM(IF((LEFT('2-1 采购订单物料明细表报表导出'!$K:$K,7)=N$1)*('2-1 采购订单物料明细表报表导出'!$D:$D=$A332),'2-1 采购订单物料明细表报表导出'!$H:$H,0))</f>
        <v>0</v>
      </c>
      <c r="O332" cm="1">
        <f t="array" ref="O332">SUM(IF((LEFT('2-1 采购订单物料明细表报表导出'!$K:$K,7)=O$1)*('2-1 采购订单物料明细表报表导出'!$D:$D=$A332),'2-1 采购订单物料明细表报表导出'!$H:$H,0))</f>
        <v>0</v>
      </c>
    </row>
    <row r="333" ht="16.5" spans="1:15">
      <c r="A333" s="17" t="s">
        <v>3751</v>
      </c>
      <c r="B333" s="32" t="s">
        <v>2080</v>
      </c>
      <c r="C333" s="33" t="s">
        <v>2081</v>
      </c>
      <c r="D333" cm="1">
        <f t="array" ref="D333">SUM(IF((LEFT('2-1 采购订单物料明细表报表导出'!$K:$K,7)=D$1)*('2-1 采购订单物料明细表报表导出'!$D:$D=$A333),'2-1 采购订单物料明细表报表导出'!$H:$H,0))</f>
        <v>0</v>
      </c>
      <c r="E333" cm="1">
        <f t="array" ref="E333">SUM(IF((LEFT('2-1 采购订单物料明细表报表导出'!$K:$K,7)=E$1)*('2-1 采购订单物料明细表报表导出'!$D:$D=$A333),'2-1 采购订单物料明细表报表导出'!$H:$H,0))</f>
        <v>0</v>
      </c>
      <c r="F333" cm="1">
        <f t="array" ref="F333">SUM(IF((LEFT('2-1 采购订单物料明细表报表导出'!$K:$K,7)=F$1)*('2-1 采购订单物料明细表报表导出'!$D:$D=$A333),'2-1 采购订单物料明细表报表导出'!$H:$H,0))</f>
        <v>0</v>
      </c>
      <c r="G333" cm="1">
        <f t="array" ref="G333">SUM(IF((LEFT('2-1 采购订单物料明细表报表导出'!$K:$K,7)=G$1)*('2-1 采购订单物料明细表报表导出'!$D:$D=$A333),'2-1 采购订单物料明细表报表导出'!$H:$H,0))</f>
        <v>0</v>
      </c>
      <c r="H333" cm="1">
        <f t="array" ref="H333">SUM(IF((LEFT('2-1 采购订单物料明细表报表导出'!$K:$K,7)=H$1)*('2-1 采购订单物料明细表报表导出'!$D:$D=$A333),'2-1 采购订单物料明细表报表导出'!$H:$H,0))</f>
        <v>0</v>
      </c>
      <c r="I333" cm="1">
        <f t="array" ref="I333">SUM(IF((LEFT('2-1 采购订单物料明细表报表导出'!$K:$K,7)=I$1)*('2-1 采购订单物料明细表报表导出'!$D:$D=$A333),'2-1 采购订单物料明细表报表导出'!$H:$H,0))</f>
        <v>0</v>
      </c>
      <c r="J333" cm="1">
        <f t="array" ref="J333">SUM(IF((LEFT('2-1 采购订单物料明细表报表导出'!$K:$K,7)=J$1)*('2-1 采购订单物料明细表报表导出'!$D:$D=$A333),'2-1 采购订单物料明细表报表导出'!$H:$H,0))</f>
        <v>0</v>
      </c>
      <c r="K333" cm="1">
        <f t="array" ref="K333">SUM(IF((LEFT('2-1 采购订单物料明细表报表导出'!$K:$K,7)=K$1)*('2-1 采购订单物料明细表报表导出'!$D:$D=$A333),'2-1 采购订单物料明细表报表导出'!$H:$H,0))</f>
        <v>0</v>
      </c>
      <c r="L333" cm="1">
        <f t="array" ref="L333">SUM(IF((LEFT('2-1 采购订单物料明细表报表导出'!$K:$K,7)=L$1)*('2-1 采购订单物料明细表报表导出'!$D:$D=$A333),'2-1 采购订单物料明细表报表导出'!$H:$H,0))</f>
        <v>0</v>
      </c>
      <c r="M333" cm="1">
        <f t="array" ref="M333">SUM(IF((LEFT('2-1 采购订单物料明细表报表导出'!$K:$K,7)=M$1)*('2-1 采购订单物料明细表报表导出'!$D:$D=$A333),'2-1 采购订单物料明细表报表导出'!$H:$H,0))</f>
        <v>0</v>
      </c>
      <c r="N333" cm="1">
        <f t="array" ref="N333">SUM(IF((LEFT('2-1 采购订单物料明细表报表导出'!$K:$K,7)=N$1)*('2-1 采购订单物料明细表报表导出'!$D:$D=$A333),'2-1 采购订单物料明细表报表导出'!$H:$H,0))</f>
        <v>0</v>
      </c>
      <c r="O333" cm="1">
        <f t="array" ref="O333">SUM(IF((LEFT('2-1 采购订单物料明细表报表导出'!$K:$K,7)=O$1)*('2-1 采购订单物料明细表报表导出'!$D:$D=$A333),'2-1 采购订单物料明细表报表导出'!$H:$H,0))</f>
        <v>0</v>
      </c>
    </row>
    <row r="334" ht="16.5" spans="1:15">
      <c r="A334" s="17" t="s">
        <v>3752</v>
      </c>
      <c r="B334" s="32" t="s">
        <v>2080</v>
      </c>
      <c r="C334" s="33" t="s">
        <v>2081</v>
      </c>
      <c r="D334" cm="1">
        <f t="array" ref="D334">SUM(IF((LEFT('2-1 采购订单物料明细表报表导出'!$K:$K,7)=D$1)*('2-1 采购订单物料明细表报表导出'!$D:$D=$A334),'2-1 采购订单物料明细表报表导出'!$H:$H,0))</f>
        <v>0</v>
      </c>
      <c r="E334" cm="1">
        <f t="array" ref="E334">SUM(IF((LEFT('2-1 采购订单物料明细表报表导出'!$K:$K,7)=E$1)*('2-1 采购订单物料明细表报表导出'!$D:$D=$A334),'2-1 采购订单物料明细表报表导出'!$H:$H,0))</f>
        <v>0</v>
      </c>
      <c r="F334" cm="1">
        <f t="array" ref="F334">SUM(IF((LEFT('2-1 采购订单物料明细表报表导出'!$K:$K,7)=F$1)*('2-1 采购订单物料明细表报表导出'!$D:$D=$A334),'2-1 采购订单物料明细表报表导出'!$H:$H,0))</f>
        <v>0</v>
      </c>
      <c r="G334" cm="1">
        <f t="array" ref="G334">SUM(IF((LEFT('2-1 采购订单物料明细表报表导出'!$K:$K,7)=G$1)*('2-1 采购订单物料明细表报表导出'!$D:$D=$A334),'2-1 采购订单物料明细表报表导出'!$H:$H,0))</f>
        <v>0</v>
      </c>
      <c r="H334" cm="1">
        <f t="array" ref="H334">SUM(IF((LEFT('2-1 采购订单物料明细表报表导出'!$K:$K,7)=H$1)*('2-1 采购订单物料明细表报表导出'!$D:$D=$A334),'2-1 采购订单物料明细表报表导出'!$H:$H,0))</f>
        <v>0</v>
      </c>
      <c r="I334" cm="1">
        <f t="array" ref="I334">SUM(IF((LEFT('2-1 采购订单物料明细表报表导出'!$K:$K,7)=I$1)*('2-1 采购订单物料明细表报表导出'!$D:$D=$A334),'2-1 采购订单物料明细表报表导出'!$H:$H,0))</f>
        <v>0</v>
      </c>
      <c r="J334" cm="1">
        <f t="array" ref="J334">SUM(IF((LEFT('2-1 采购订单物料明细表报表导出'!$K:$K,7)=J$1)*('2-1 采购订单物料明细表报表导出'!$D:$D=$A334),'2-1 采购订单物料明细表报表导出'!$H:$H,0))</f>
        <v>0</v>
      </c>
      <c r="K334" cm="1">
        <f t="array" ref="K334">SUM(IF((LEFT('2-1 采购订单物料明细表报表导出'!$K:$K,7)=K$1)*('2-1 采购订单物料明细表报表导出'!$D:$D=$A334),'2-1 采购订单物料明细表报表导出'!$H:$H,0))</f>
        <v>0</v>
      </c>
      <c r="L334" cm="1">
        <f t="array" ref="L334">SUM(IF((LEFT('2-1 采购订单物料明细表报表导出'!$K:$K,7)=L$1)*('2-1 采购订单物料明细表报表导出'!$D:$D=$A334),'2-1 采购订单物料明细表报表导出'!$H:$H,0))</f>
        <v>0</v>
      </c>
      <c r="M334" cm="1">
        <f t="array" ref="M334">SUM(IF((LEFT('2-1 采购订单物料明细表报表导出'!$K:$K,7)=M$1)*('2-1 采购订单物料明细表报表导出'!$D:$D=$A334),'2-1 采购订单物料明细表报表导出'!$H:$H,0))</f>
        <v>0</v>
      </c>
      <c r="N334" cm="1">
        <f t="array" ref="N334">SUM(IF((LEFT('2-1 采购订单物料明细表报表导出'!$K:$K,7)=N$1)*('2-1 采购订单物料明细表报表导出'!$D:$D=$A334),'2-1 采购订单物料明细表报表导出'!$H:$H,0))</f>
        <v>0</v>
      </c>
      <c r="O334" cm="1">
        <f t="array" ref="O334">SUM(IF((LEFT('2-1 采购订单物料明细表报表导出'!$K:$K,7)=O$1)*('2-1 采购订单物料明细表报表导出'!$D:$D=$A334),'2-1 采购订单物料明细表报表导出'!$H:$H,0))</f>
        <v>0</v>
      </c>
    </row>
    <row r="335" ht="16.5" spans="1:15">
      <c r="A335" s="17" t="s">
        <v>3753</v>
      </c>
      <c r="B335" s="32" t="s">
        <v>2080</v>
      </c>
      <c r="C335" s="33" t="s">
        <v>2081</v>
      </c>
      <c r="D335" cm="1">
        <f t="array" ref="D335">SUM(IF((LEFT('2-1 采购订单物料明细表报表导出'!$K:$K,7)=D$1)*('2-1 采购订单物料明细表报表导出'!$D:$D=$A335),'2-1 采购订单物料明细表报表导出'!$H:$H,0))</f>
        <v>0</v>
      </c>
      <c r="E335" cm="1">
        <f t="array" ref="E335">SUM(IF((LEFT('2-1 采购订单物料明细表报表导出'!$K:$K,7)=E$1)*('2-1 采购订单物料明细表报表导出'!$D:$D=$A335),'2-1 采购订单物料明细表报表导出'!$H:$H,0))</f>
        <v>0</v>
      </c>
      <c r="F335" cm="1">
        <f t="array" ref="F335">SUM(IF((LEFT('2-1 采购订单物料明细表报表导出'!$K:$K,7)=F$1)*('2-1 采购订单物料明细表报表导出'!$D:$D=$A335),'2-1 采购订单物料明细表报表导出'!$H:$H,0))</f>
        <v>0</v>
      </c>
      <c r="G335" cm="1">
        <f t="array" ref="G335">SUM(IF((LEFT('2-1 采购订单物料明细表报表导出'!$K:$K,7)=G$1)*('2-1 采购订单物料明细表报表导出'!$D:$D=$A335),'2-1 采购订单物料明细表报表导出'!$H:$H,0))</f>
        <v>0</v>
      </c>
      <c r="H335" cm="1">
        <f t="array" ref="H335">SUM(IF((LEFT('2-1 采购订单物料明细表报表导出'!$K:$K,7)=H$1)*('2-1 采购订单物料明细表报表导出'!$D:$D=$A335),'2-1 采购订单物料明细表报表导出'!$H:$H,0))</f>
        <v>0</v>
      </c>
      <c r="I335" cm="1">
        <f t="array" ref="I335">SUM(IF((LEFT('2-1 采购订单物料明细表报表导出'!$K:$K,7)=I$1)*('2-1 采购订单物料明细表报表导出'!$D:$D=$A335),'2-1 采购订单物料明细表报表导出'!$H:$H,0))</f>
        <v>0</v>
      </c>
      <c r="J335" cm="1">
        <f t="array" ref="J335">SUM(IF((LEFT('2-1 采购订单物料明细表报表导出'!$K:$K,7)=J$1)*('2-1 采购订单物料明细表报表导出'!$D:$D=$A335),'2-1 采购订单物料明细表报表导出'!$H:$H,0))</f>
        <v>0</v>
      </c>
      <c r="K335" cm="1">
        <f t="array" ref="K335">SUM(IF((LEFT('2-1 采购订单物料明细表报表导出'!$K:$K,7)=K$1)*('2-1 采购订单物料明细表报表导出'!$D:$D=$A335),'2-1 采购订单物料明细表报表导出'!$H:$H,0))</f>
        <v>0</v>
      </c>
      <c r="L335" cm="1">
        <f t="array" ref="L335">SUM(IF((LEFT('2-1 采购订单物料明细表报表导出'!$K:$K,7)=L$1)*('2-1 采购订单物料明细表报表导出'!$D:$D=$A335),'2-1 采购订单物料明细表报表导出'!$H:$H,0))</f>
        <v>0</v>
      </c>
      <c r="M335" cm="1">
        <f t="array" ref="M335">SUM(IF((LEFT('2-1 采购订单物料明细表报表导出'!$K:$K,7)=M$1)*('2-1 采购订单物料明细表报表导出'!$D:$D=$A335),'2-1 采购订单物料明细表报表导出'!$H:$H,0))</f>
        <v>0</v>
      </c>
      <c r="N335" cm="1">
        <f t="array" ref="N335">SUM(IF((LEFT('2-1 采购订单物料明细表报表导出'!$K:$K,7)=N$1)*('2-1 采购订单物料明细表报表导出'!$D:$D=$A335),'2-1 采购订单物料明细表报表导出'!$H:$H,0))</f>
        <v>0</v>
      </c>
      <c r="O335" cm="1">
        <f t="array" ref="O335">SUM(IF((LEFT('2-1 采购订单物料明细表报表导出'!$K:$K,7)=O$1)*('2-1 采购订单物料明细表报表导出'!$D:$D=$A335),'2-1 采购订单物料明细表报表导出'!$H:$H,0))</f>
        <v>0</v>
      </c>
    </row>
    <row r="336" ht="16.5" spans="1:15">
      <c r="A336" s="17" t="s">
        <v>3754</v>
      </c>
      <c r="B336" s="32" t="s">
        <v>2080</v>
      </c>
      <c r="C336" s="33" t="s">
        <v>2081</v>
      </c>
      <c r="D336" cm="1">
        <f t="array" ref="D336">SUM(IF((LEFT('2-1 采购订单物料明细表报表导出'!$K:$K,7)=D$1)*('2-1 采购订单物料明细表报表导出'!$D:$D=$A336),'2-1 采购订单物料明细表报表导出'!$H:$H,0))</f>
        <v>0</v>
      </c>
      <c r="E336" cm="1">
        <f t="array" ref="E336">SUM(IF((LEFT('2-1 采购订单物料明细表报表导出'!$K:$K,7)=E$1)*('2-1 采购订单物料明细表报表导出'!$D:$D=$A336),'2-1 采购订单物料明细表报表导出'!$H:$H,0))</f>
        <v>0</v>
      </c>
      <c r="F336" cm="1">
        <f t="array" ref="F336">SUM(IF((LEFT('2-1 采购订单物料明细表报表导出'!$K:$K,7)=F$1)*('2-1 采购订单物料明细表报表导出'!$D:$D=$A336),'2-1 采购订单物料明细表报表导出'!$H:$H,0))</f>
        <v>0</v>
      </c>
      <c r="G336" cm="1">
        <f t="array" ref="G336">SUM(IF((LEFT('2-1 采购订单物料明细表报表导出'!$K:$K,7)=G$1)*('2-1 采购订单物料明细表报表导出'!$D:$D=$A336),'2-1 采购订单物料明细表报表导出'!$H:$H,0))</f>
        <v>0</v>
      </c>
      <c r="H336" cm="1">
        <f t="array" ref="H336">SUM(IF((LEFT('2-1 采购订单物料明细表报表导出'!$K:$K,7)=H$1)*('2-1 采购订单物料明细表报表导出'!$D:$D=$A336),'2-1 采购订单物料明细表报表导出'!$H:$H,0))</f>
        <v>0</v>
      </c>
      <c r="I336" cm="1">
        <f t="array" ref="I336">SUM(IF((LEFT('2-1 采购订单物料明细表报表导出'!$K:$K,7)=I$1)*('2-1 采购订单物料明细表报表导出'!$D:$D=$A336),'2-1 采购订单物料明细表报表导出'!$H:$H,0))</f>
        <v>0</v>
      </c>
      <c r="J336" cm="1">
        <f t="array" ref="J336">SUM(IF((LEFT('2-1 采购订单物料明细表报表导出'!$K:$K,7)=J$1)*('2-1 采购订单物料明细表报表导出'!$D:$D=$A336),'2-1 采购订单物料明细表报表导出'!$H:$H,0))</f>
        <v>0</v>
      </c>
      <c r="K336" cm="1">
        <f t="array" ref="K336">SUM(IF((LEFT('2-1 采购订单物料明细表报表导出'!$K:$K,7)=K$1)*('2-1 采购订单物料明细表报表导出'!$D:$D=$A336),'2-1 采购订单物料明细表报表导出'!$H:$H,0))</f>
        <v>0</v>
      </c>
      <c r="L336" cm="1">
        <f t="array" ref="L336">SUM(IF((LEFT('2-1 采购订单物料明细表报表导出'!$K:$K,7)=L$1)*('2-1 采购订单物料明细表报表导出'!$D:$D=$A336),'2-1 采购订单物料明细表报表导出'!$H:$H,0))</f>
        <v>0</v>
      </c>
      <c r="M336" cm="1">
        <f t="array" ref="M336">SUM(IF((LEFT('2-1 采购订单物料明细表报表导出'!$K:$K,7)=M$1)*('2-1 采购订单物料明细表报表导出'!$D:$D=$A336),'2-1 采购订单物料明细表报表导出'!$H:$H,0))</f>
        <v>0</v>
      </c>
      <c r="N336" cm="1">
        <f t="array" ref="N336">SUM(IF((LEFT('2-1 采购订单物料明细表报表导出'!$K:$K,7)=N$1)*('2-1 采购订单物料明细表报表导出'!$D:$D=$A336),'2-1 采购订单物料明细表报表导出'!$H:$H,0))</f>
        <v>0</v>
      </c>
      <c r="O336" cm="1">
        <f t="array" ref="O336">SUM(IF((LEFT('2-1 采购订单物料明细表报表导出'!$K:$K,7)=O$1)*('2-1 采购订单物料明细表报表导出'!$D:$D=$A336),'2-1 采购订单物料明细表报表导出'!$H:$H,0))</f>
        <v>0</v>
      </c>
    </row>
    <row r="337" ht="16.5" spans="1:15">
      <c r="A337" s="17" t="s">
        <v>3755</v>
      </c>
      <c r="B337" s="32" t="s">
        <v>2080</v>
      </c>
      <c r="C337" s="33" t="s">
        <v>2081</v>
      </c>
      <c r="D337" cm="1">
        <f t="array" ref="D337">SUM(IF((LEFT('2-1 采购订单物料明细表报表导出'!$K:$K,7)=D$1)*('2-1 采购订单物料明细表报表导出'!$D:$D=$A337),'2-1 采购订单物料明细表报表导出'!$H:$H,0))</f>
        <v>0</v>
      </c>
      <c r="E337" cm="1">
        <f t="array" ref="E337">SUM(IF((LEFT('2-1 采购订单物料明细表报表导出'!$K:$K,7)=E$1)*('2-1 采购订单物料明细表报表导出'!$D:$D=$A337),'2-1 采购订单物料明细表报表导出'!$H:$H,0))</f>
        <v>0</v>
      </c>
      <c r="F337" cm="1">
        <f t="array" ref="F337">SUM(IF((LEFT('2-1 采购订单物料明细表报表导出'!$K:$K,7)=F$1)*('2-1 采购订单物料明细表报表导出'!$D:$D=$A337),'2-1 采购订单物料明细表报表导出'!$H:$H,0))</f>
        <v>0</v>
      </c>
      <c r="G337" cm="1">
        <f t="array" ref="G337">SUM(IF((LEFT('2-1 采购订单物料明细表报表导出'!$K:$K,7)=G$1)*('2-1 采购订单物料明细表报表导出'!$D:$D=$A337),'2-1 采购订单物料明细表报表导出'!$H:$H,0))</f>
        <v>0</v>
      </c>
      <c r="H337" cm="1">
        <f t="array" ref="H337">SUM(IF((LEFT('2-1 采购订单物料明细表报表导出'!$K:$K,7)=H$1)*('2-1 采购订单物料明细表报表导出'!$D:$D=$A337),'2-1 采购订单物料明细表报表导出'!$H:$H,0))</f>
        <v>0</v>
      </c>
      <c r="I337" cm="1">
        <f t="array" ref="I337">SUM(IF((LEFT('2-1 采购订单物料明细表报表导出'!$K:$K,7)=I$1)*('2-1 采购订单物料明细表报表导出'!$D:$D=$A337),'2-1 采购订单物料明细表报表导出'!$H:$H,0))</f>
        <v>0</v>
      </c>
      <c r="J337" cm="1">
        <f t="array" ref="J337">SUM(IF((LEFT('2-1 采购订单物料明细表报表导出'!$K:$K,7)=J$1)*('2-1 采购订单物料明细表报表导出'!$D:$D=$A337),'2-1 采购订单物料明细表报表导出'!$H:$H,0))</f>
        <v>0</v>
      </c>
      <c r="K337" cm="1">
        <f t="array" ref="K337">SUM(IF((LEFT('2-1 采购订单物料明细表报表导出'!$K:$K,7)=K$1)*('2-1 采购订单物料明细表报表导出'!$D:$D=$A337),'2-1 采购订单物料明细表报表导出'!$H:$H,0))</f>
        <v>0</v>
      </c>
      <c r="L337" cm="1">
        <f t="array" ref="L337">SUM(IF((LEFT('2-1 采购订单物料明细表报表导出'!$K:$K,7)=L$1)*('2-1 采购订单物料明细表报表导出'!$D:$D=$A337),'2-1 采购订单物料明细表报表导出'!$H:$H,0))</f>
        <v>0</v>
      </c>
      <c r="M337" cm="1">
        <f t="array" ref="M337">SUM(IF((LEFT('2-1 采购订单物料明细表报表导出'!$K:$K,7)=M$1)*('2-1 采购订单物料明细表报表导出'!$D:$D=$A337),'2-1 采购订单物料明细表报表导出'!$H:$H,0))</f>
        <v>0</v>
      </c>
      <c r="N337" cm="1">
        <f t="array" ref="N337">SUM(IF((LEFT('2-1 采购订单物料明细表报表导出'!$K:$K,7)=N$1)*('2-1 采购订单物料明细表报表导出'!$D:$D=$A337),'2-1 采购订单物料明细表报表导出'!$H:$H,0))</f>
        <v>0</v>
      </c>
      <c r="O337" cm="1">
        <f t="array" ref="O337">SUM(IF((LEFT('2-1 采购订单物料明细表报表导出'!$K:$K,7)=O$1)*('2-1 采购订单物料明细表报表导出'!$D:$D=$A337),'2-1 采购订单物料明细表报表导出'!$H:$H,0))</f>
        <v>0</v>
      </c>
    </row>
    <row r="338" ht="16.5" spans="1:15">
      <c r="A338" s="17" t="s">
        <v>3756</v>
      </c>
      <c r="B338" s="32" t="s">
        <v>2080</v>
      </c>
      <c r="C338" s="33" t="s">
        <v>2081</v>
      </c>
      <c r="D338" cm="1">
        <f t="array" ref="D338">SUM(IF((LEFT('2-1 采购订单物料明细表报表导出'!$K:$K,7)=D$1)*('2-1 采购订单物料明细表报表导出'!$D:$D=$A338),'2-1 采购订单物料明细表报表导出'!$H:$H,0))</f>
        <v>0</v>
      </c>
      <c r="E338" cm="1">
        <f t="array" ref="E338">SUM(IF((LEFT('2-1 采购订单物料明细表报表导出'!$K:$K,7)=E$1)*('2-1 采购订单物料明细表报表导出'!$D:$D=$A338),'2-1 采购订单物料明细表报表导出'!$H:$H,0))</f>
        <v>0</v>
      </c>
      <c r="F338" cm="1">
        <f t="array" ref="F338">SUM(IF((LEFT('2-1 采购订单物料明细表报表导出'!$K:$K,7)=F$1)*('2-1 采购订单物料明细表报表导出'!$D:$D=$A338),'2-1 采购订单物料明细表报表导出'!$H:$H,0))</f>
        <v>0</v>
      </c>
      <c r="G338" cm="1">
        <f t="array" ref="G338">SUM(IF((LEFT('2-1 采购订单物料明细表报表导出'!$K:$K,7)=G$1)*('2-1 采购订单物料明细表报表导出'!$D:$D=$A338),'2-1 采购订单物料明细表报表导出'!$H:$H,0))</f>
        <v>0</v>
      </c>
      <c r="H338" cm="1">
        <f t="array" ref="H338">SUM(IF((LEFT('2-1 采购订单物料明细表报表导出'!$K:$K,7)=H$1)*('2-1 采购订单物料明细表报表导出'!$D:$D=$A338),'2-1 采购订单物料明细表报表导出'!$H:$H,0))</f>
        <v>0</v>
      </c>
      <c r="I338" cm="1">
        <f t="array" ref="I338">SUM(IF((LEFT('2-1 采购订单物料明细表报表导出'!$K:$K,7)=I$1)*('2-1 采购订单物料明细表报表导出'!$D:$D=$A338),'2-1 采购订单物料明细表报表导出'!$H:$H,0))</f>
        <v>0</v>
      </c>
      <c r="J338" cm="1">
        <f t="array" ref="J338">SUM(IF((LEFT('2-1 采购订单物料明细表报表导出'!$K:$K,7)=J$1)*('2-1 采购订单物料明细表报表导出'!$D:$D=$A338),'2-1 采购订单物料明细表报表导出'!$H:$H,0))</f>
        <v>0</v>
      </c>
      <c r="K338" cm="1">
        <f t="array" ref="K338">SUM(IF((LEFT('2-1 采购订单物料明细表报表导出'!$K:$K,7)=K$1)*('2-1 采购订单物料明细表报表导出'!$D:$D=$A338),'2-1 采购订单物料明细表报表导出'!$H:$H,0))</f>
        <v>0</v>
      </c>
      <c r="L338" cm="1">
        <f t="array" ref="L338">SUM(IF((LEFT('2-1 采购订单物料明细表报表导出'!$K:$K,7)=L$1)*('2-1 采购订单物料明细表报表导出'!$D:$D=$A338),'2-1 采购订单物料明细表报表导出'!$H:$H,0))</f>
        <v>0</v>
      </c>
      <c r="M338" cm="1">
        <f t="array" ref="M338">SUM(IF((LEFT('2-1 采购订单物料明细表报表导出'!$K:$K,7)=M$1)*('2-1 采购订单物料明细表报表导出'!$D:$D=$A338),'2-1 采购订单物料明细表报表导出'!$H:$H,0))</f>
        <v>0</v>
      </c>
      <c r="N338" cm="1">
        <f t="array" ref="N338">SUM(IF((LEFT('2-1 采购订单物料明细表报表导出'!$K:$K,7)=N$1)*('2-1 采购订单物料明细表报表导出'!$D:$D=$A338),'2-1 采购订单物料明细表报表导出'!$H:$H,0))</f>
        <v>0</v>
      </c>
      <c r="O338" cm="1">
        <f t="array" ref="O338">SUM(IF((LEFT('2-1 采购订单物料明细表报表导出'!$K:$K,7)=O$1)*('2-1 采购订单物料明细表报表导出'!$D:$D=$A338),'2-1 采购订单物料明细表报表导出'!$H:$H,0))</f>
        <v>0</v>
      </c>
    </row>
    <row r="339" ht="16.5" spans="1:15">
      <c r="A339" s="17" t="s">
        <v>3757</v>
      </c>
      <c r="B339" s="32" t="s">
        <v>2080</v>
      </c>
      <c r="C339" s="33" t="s">
        <v>2081</v>
      </c>
      <c r="D339" cm="1">
        <f t="array" ref="D339">SUM(IF((LEFT('2-1 采购订单物料明细表报表导出'!$K:$K,7)=D$1)*('2-1 采购订单物料明细表报表导出'!$D:$D=$A339),'2-1 采购订单物料明细表报表导出'!$H:$H,0))</f>
        <v>0</v>
      </c>
      <c r="E339" cm="1">
        <f t="array" ref="E339">SUM(IF((LEFT('2-1 采购订单物料明细表报表导出'!$K:$K,7)=E$1)*('2-1 采购订单物料明细表报表导出'!$D:$D=$A339),'2-1 采购订单物料明细表报表导出'!$H:$H,0))</f>
        <v>0</v>
      </c>
      <c r="F339" cm="1">
        <f t="array" ref="F339">SUM(IF((LEFT('2-1 采购订单物料明细表报表导出'!$K:$K,7)=F$1)*('2-1 采购订单物料明细表报表导出'!$D:$D=$A339),'2-1 采购订单物料明细表报表导出'!$H:$H,0))</f>
        <v>0</v>
      </c>
      <c r="G339" cm="1">
        <f t="array" ref="G339">SUM(IF((LEFT('2-1 采购订单物料明细表报表导出'!$K:$K,7)=G$1)*('2-1 采购订单物料明细表报表导出'!$D:$D=$A339),'2-1 采购订单物料明细表报表导出'!$H:$H,0))</f>
        <v>0</v>
      </c>
      <c r="H339" cm="1">
        <f t="array" ref="H339">SUM(IF((LEFT('2-1 采购订单物料明细表报表导出'!$K:$K,7)=H$1)*('2-1 采购订单物料明细表报表导出'!$D:$D=$A339),'2-1 采购订单物料明细表报表导出'!$H:$H,0))</f>
        <v>0</v>
      </c>
      <c r="I339" cm="1">
        <f t="array" ref="I339">SUM(IF((LEFT('2-1 采购订单物料明细表报表导出'!$K:$K,7)=I$1)*('2-1 采购订单物料明细表报表导出'!$D:$D=$A339),'2-1 采购订单物料明细表报表导出'!$H:$H,0))</f>
        <v>0</v>
      </c>
      <c r="J339" cm="1">
        <f t="array" ref="J339">SUM(IF((LEFT('2-1 采购订单物料明细表报表导出'!$K:$K,7)=J$1)*('2-1 采购订单物料明细表报表导出'!$D:$D=$A339),'2-1 采购订单物料明细表报表导出'!$H:$H,0))</f>
        <v>0</v>
      </c>
      <c r="K339" cm="1">
        <f t="array" ref="K339">SUM(IF((LEFT('2-1 采购订单物料明细表报表导出'!$K:$K,7)=K$1)*('2-1 采购订单物料明细表报表导出'!$D:$D=$A339),'2-1 采购订单物料明细表报表导出'!$H:$H,0))</f>
        <v>0</v>
      </c>
      <c r="L339" cm="1">
        <f t="array" ref="L339">SUM(IF((LEFT('2-1 采购订单物料明细表报表导出'!$K:$K,7)=L$1)*('2-1 采购订单物料明细表报表导出'!$D:$D=$A339),'2-1 采购订单物料明细表报表导出'!$H:$H,0))</f>
        <v>0</v>
      </c>
      <c r="M339" cm="1">
        <f t="array" ref="M339">SUM(IF((LEFT('2-1 采购订单物料明细表报表导出'!$K:$K,7)=M$1)*('2-1 采购订单物料明细表报表导出'!$D:$D=$A339),'2-1 采购订单物料明细表报表导出'!$H:$H,0))</f>
        <v>0</v>
      </c>
      <c r="N339" cm="1">
        <f t="array" ref="N339">SUM(IF((LEFT('2-1 采购订单物料明细表报表导出'!$K:$K,7)=N$1)*('2-1 采购订单物料明细表报表导出'!$D:$D=$A339),'2-1 采购订单物料明细表报表导出'!$H:$H,0))</f>
        <v>0</v>
      </c>
      <c r="O339" cm="1">
        <f t="array" ref="O339">SUM(IF((LEFT('2-1 采购订单物料明细表报表导出'!$K:$K,7)=O$1)*('2-1 采购订单物料明细表报表导出'!$D:$D=$A339),'2-1 采购订单物料明细表报表导出'!$H:$H,0))</f>
        <v>0</v>
      </c>
    </row>
    <row r="340" ht="16.5" spans="1:15">
      <c r="A340" s="17" t="s">
        <v>3758</v>
      </c>
      <c r="B340" s="32" t="s">
        <v>2080</v>
      </c>
      <c r="C340" s="33" t="s">
        <v>2081</v>
      </c>
      <c r="D340" cm="1">
        <f t="array" ref="D340">SUM(IF((LEFT('2-1 采购订单物料明细表报表导出'!$K:$K,7)=D$1)*('2-1 采购订单物料明细表报表导出'!$D:$D=$A340),'2-1 采购订单物料明细表报表导出'!$H:$H,0))</f>
        <v>0</v>
      </c>
      <c r="E340" cm="1">
        <f t="array" ref="E340">SUM(IF((LEFT('2-1 采购订单物料明细表报表导出'!$K:$K,7)=E$1)*('2-1 采购订单物料明细表报表导出'!$D:$D=$A340),'2-1 采购订单物料明细表报表导出'!$H:$H,0))</f>
        <v>0</v>
      </c>
      <c r="F340" cm="1">
        <f t="array" ref="F340">SUM(IF((LEFT('2-1 采购订单物料明细表报表导出'!$K:$K,7)=F$1)*('2-1 采购订单物料明细表报表导出'!$D:$D=$A340),'2-1 采购订单物料明细表报表导出'!$H:$H,0))</f>
        <v>0</v>
      </c>
      <c r="G340" cm="1">
        <f t="array" ref="G340">SUM(IF((LEFT('2-1 采购订单物料明细表报表导出'!$K:$K,7)=G$1)*('2-1 采购订单物料明细表报表导出'!$D:$D=$A340),'2-1 采购订单物料明细表报表导出'!$H:$H,0))</f>
        <v>0</v>
      </c>
      <c r="H340" cm="1">
        <f t="array" ref="H340">SUM(IF((LEFT('2-1 采购订单物料明细表报表导出'!$K:$K,7)=H$1)*('2-1 采购订单物料明细表报表导出'!$D:$D=$A340),'2-1 采购订单物料明细表报表导出'!$H:$H,0))</f>
        <v>0</v>
      </c>
      <c r="I340" cm="1">
        <f t="array" ref="I340">SUM(IF((LEFT('2-1 采购订单物料明细表报表导出'!$K:$K,7)=I$1)*('2-1 采购订单物料明细表报表导出'!$D:$D=$A340),'2-1 采购订单物料明细表报表导出'!$H:$H,0))</f>
        <v>0</v>
      </c>
      <c r="J340" cm="1">
        <f t="array" ref="J340">SUM(IF((LEFT('2-1 采购订单物料明细表报表导出'!$K:$K,7)=J$1)*('2-1 采购订单物料明细表报表导出'!$D:$D=$A340),'2-1 采购订单物料明细表报表导出'!$H:$H,0))</f>
        <v>0</v>
      </c>
      <c r="K340" cm="1">
        <f t="array" ref="K340">SUM(IF((LEFT('2-1 采购订单物料明细表报表导出'!$K:$K,7)=K$1)*('2-1 采购订单物料明细表报表导出'!$D:$D=$A340),'2-1 采购订单物料明细表报表导出'!$H:$H,0))</f>
        <v>0</v>
      </c>
      <c r="L340" cm="1">
        <f t="array" ref="L340">SUM(IF((LEFT('2-1 采购订单物料明细表报表导出'!$K:$K,7)=L$1)*('2-1 采购订单物料明细表报表导出'!$D:$D=$A340),'2-1 采购订单物料明细表报表导出'!$H:$H,0))</f>
        <v>0</v>
      </c>
      <c r="M340" cm="1">
        <f t="array" ref="M340">SUM(IF((LEFT('2-1 采购订单物料明细表报表导出'!$K:$K,7)=M$1)*('2-1 采购订单物料明细表报表导出'!$D:$D=$A340),'2-1 采购订单物料明细表报表导出'!$H:$H,0))</f>
        <v>0</v>
      </c>
      <c r="N340" cm="1">
        <f t="array" ref="N340">SUM(IF((LEFT('2-1 采购订单物料明细表报表导出'!$K:$K,7)=N$1)*('2-1 采购订单物料明细表报表导出'!$D:$D=$A340),'2-1 采购订单物料明细表报表导出'!$H:$H,0))</f>
        <v>0</v>
      </c>
      <c r="O340" cm="1">
        <f t="array" ref="O340">SUM(IF((LEFT('2-1 采购订单物料明细表报表导出'!$K:$K,7)=O$1)*('2-1 采购订单物料明细表报表导出'!$D:$D=$A340),'2-1 采购订单物料明细表报表导出'!$H:$H,0))</f>
        <v>0</v>
      </c>
    </row>
    <row r="341" ht="16.5" spans="1:15">
      <c r="A341" s="17" t="s">
        <v>3759</v>
      </c>
      <c r="B341" s="32" t="s">
        <v>2080</v>
      </c>
      <c r="C341" s="33" t="s">
        <v>2081</v>
      </c>
      <c r="D341" cm="1">
        <f t="array" ref="D341">SUM(IF((LEFT('2-1 采购订单物料明细表报表导出'!$K:$K,7)=D$1)*('2-1 采购订单物料明细表报表导出'!$D:$D=$A341),'2-1 采购订单物料明细表报表导出'!$H:$H,0))</f>
        <v>0</v>
      </c>
      <c r="E341" cm="1">
        <f t="array" ref="E341">SUM(IF((LEFT('2-1 采购订单物料明细表报表导出'!$K:$K,7)=E$1)*('2-1 采购订单物料明细表报表导出'!$D:$D=$A341),'2-1 采购订单物料明细表报表导出'!$H:$H,0))</f>
        <v>0</v>
      </c>
      <c r="F341" cm="1">
        <f t="array" ref="F341">SUM(IF((LEFT('2-1 采购订单物料明细表报表导出'!$K:$K,7)=F$1)*('2-1 采购订单物料明细表报表导出'!$D:$D=$A341),'2-1 采购订单物料明细表报表导出'!$H:$H,0))</f>
        <v>0</v>
      </c>
      <c r="G341" cm="1">
        <f t="array" ref="G341">SUM(IF((LEFT('2-1 采购订单物料明细表报表导出'!$K:$K,7)=G$1)*('2-1 采购订单物料明细表报表导出'!$D:$D=$A341),'2-1 采购订单物料明细表报表导出'!$H:$H,0))</f>
        <v>0</v>
      </c>
      <c r="H341" cm="1">
        <f t="array" ref="H341">SUM(IF((LEFT('2-1 采购订单物料明细表报表导出'!$K:$K,7)=H$1)*('2-1 采购订单物料明细表报表导出'!$D:$D=$A341),'2-1 采购订单物料明细表报表导出'!$H:$H,0))</f>
        <v>0</v>
      </c>
      <c r="I341" cm="1">
        <f t="array" ref="I341">SUM(IF((LEFT('2-1 采购订单物料明细表报表导出'!$K:$K,7)=I$1)*('2-1 采购订单物料明细表报表导出'!$D:$D=$A341),'2-1 采购订单物料明细表报表导出'!$H:$H,0))</f>
        <v>0</v>
      </c>
      <c r="J341" cm="1">
        <f t="array" ref="J341">SUM(IF((LEFT('2-1 采购订单物料明细表报表导出'!$K:$K,7)=J$1)*('2-1 采购订单物料明细表报表导出'!$D:$D=$A341),'2-1 采购订单物料明细表报表导出'!$H:$H,0))</f>
        <v>0</v>
      </c>
      <c r="K341" cm="1">
        <f t="array" ref="K341">SUM(IF((LEFT('2-1 采购订单物料明细表报表导出'!$K:$K,7)=K$1)*('2-1 采购订单物料明细表报表导出'!$D:$D=$A341),'2-1 采购订单物料明细表报表导出'!$H:$H,0))</f>
        <v>0</v>
      </c>
      <c r="L341" cm="1">
        <f t="array" ref="L341">SUM(IF((LEFT('2-1 采购订单物料明细表报表导出'!$K:$K,7)=L$1)*('2-1 采购订单物料明细表报表导出'!$D:$D=$A341),'2-1 采购订单物料明细表报表导出'!$H:$H,0))</f>
        <v>0</v>
      </c>
      <c r="M341" cm="1">
        <f t="array" ref="M341">SUM(IF((LEFT('2-1 采购订单物料明细表报表导出'!$K:$K,7)=M$1)*('2-1 采购订单物料明细表报表导出'!$D:$D=$A341),'2-1 采购订单物料明细表报表导出'!$H:$H,0))</f>
        <v>0</v>
      </c>
      <c r="N341" cm="1">
        <f t="array" ref="N341">SUM(IF((LEFT('2-1 采购订单物料明细表报表导出'!$K:$K,7)=N$1)*('2-1 采购订单物料明细表报表导出'!$D:$D=$A341),'2-1 采购订单物料明细表报表导出'!$H:$H,0))</f>
        <v>0</v>
      </c>
      <c r="O341" cm="1">
        <f t="array" ref="O341">SUM(IF((LEFT('2-1 采购订单物料明细表报表导出'!$K:$K,7)=O$1)*('2-1 采购订单物料明细表报表导出'!$D:$D=$A341),'2-1 采购订单物料明细表报表导出'!$H:$H,0))</f>
        <v>0</v>
      </c>
    </row>
    <row r="342" ht="16.5" spans="1:15">
      <c r="A342" s="17" t="s">
        <v>3760</v>
      </c>
      <c r="B342" s="32" t="s">
        <v>2080</v>
      </c>
      <c r="C342" s="33" t="s">
        <v>2081</v>
      </c>
      <c r="D342" cm="1">
        <f t="array" ref="D342">SUM(IF((LEFT('2-1 采购订单物料明细表报表导出'!$K:$K,7)=D$1)*('2-1 采购订单物料明细表报表导出'!$D:$D=$A342),'2-1 采购订单物料明细表报表导出'!$H:$H,0))</f>
        <v>0</v>
      </c>
      <c r="E342" cm="1">
        <f t="array" ref="E342">SUM(IF((LEFT('2-1 采购订单物料明细表报表导出'!$K:$K,7)=E$1)*('2-1 采购订单物料明细表报表导出'!$D:$D=$A342),'2-1 采购订单物料明细表报表导出'!$H:$H,0))</f>
        <v>0</v>
      </c>
      <c r="F342" cm="1">
        <f t="array" ref="F342">SUM(IF((LEFT('2-1 采购订单物料明细表报表导出'!$K:$K,7)=F$1)*('2-1 采购订单物料明细表报表导出'!$D:$D=$A342),'2-1 采购订单物料明细表报表导出'!$H:$H,0))</f>
        <v>0</v>
      </c>
      <c r="G342" cm="1">
        <f t="array" ref="G342">SUM(IF((LEFT('2-1 采购订单物料明细表报表导出'!$K:$K,7)=G$1)*('2-1 采购订单物料明细表报表导出'!$D:$D=$A342),'2-1 采购订单物料明细表报表导出'!$H:$H,0))</f>
        <v>0</v>
      </c>
      <c r="H342" cm="1">
        <f t="array" ref="H342">SUM(IF((LEFT('2-1 采购订单物料明细表报表导出'!$K:$K,7)=H$1)*('2-1 采购订单物料明细表报表导出'!$D:$D=$A342),'2-1 采购订单物料明细表报表导出'!$H:$H,0))</f>
        <v>0</v>
      </c>
      <c r="I342" cm="1">
        <f t="array" ref="I342">SUM(IF((LEFT('2-1 采购订单物料明细表报表导出'!$K:$K,7)=I$1)*('2-1 采购订单物料明细表报表导出'!$D:$D=$A342),'2-1 采购订单物料明细表报表导出'!$H:$H,0))</f>
        <v>0</v>
      </c>
      <c r="J342" cm="1">
        <f t="array" ref="J342">SUM(IF((LEFT('2-1 采购订单物料明细表报表导出'!$K:$K,7)=J$1)*('2-1 采购订单物料明细表报表导出'!$D:$D=$A342),'2-1 采购订单物料明细表报表导出'!$H:$H,0))</f>
        <v>0</v>
      </c>
      <c r="K342" cm="1">
        <f t="array" ref="K342">SUM(IF((LEFT('2-1 采购订单物料明细表报表导出'!$K:$K,7)=K$1)*('2-1 采购订单物料明细表报表导出'!$D:$D=$A342),'2-1 采购订单物料明细表报表导出'!$H:$H,0))</f>
        <v>0</v>
      </c>
      <c r="L342" cm="1">
        <f t="array" ref="L342">SUM(IF((LEFT('2-1 采购订单物料明细表报表导出'!$K:$K,7)=L$1)*('2-1 采购订单物料明细表报表导出'!$D:$D=$A342),'2-1 采购订单物料明细表报表导出'!$H:$H,0))</f>
        <v>0</v>
      </c>
      <c r="M342" cm="1">
        <f t="array" ref="M342">SUM(IF((LEFT('2-1 采购订单物料明细表报表导出'!$K:$K,7)=M$1)*('2-1 采购订单物料明细表报表导出'!$D:$D=$A342),'2-1 采购订单物料明细表报表导出'!$H:$H,0))</f>
        <v>0</v>
      </c>
      <c r="N342" cm="1">
        <f t="array" ref="N342">SUM(IF((LEFT('2-1 采购订单物料明细表报表导出'!$K:$K,7)=N$1)*('2-1 采购订单物料明细表报表导出'!$D:$D=$A342),'2-1 采购订单物料明细表报表导出'!$H:$H,0))</f>
        <v>0</v>
      </c>
      <c r="O342" cm="1">
        <f t="array" ref="O342">SUM(IF((LEFT('2-1 采购订单物料明细表报表导出'!$K:$K,7)=O$1)*('2-1 采购订单物料明细表报表导出'!$D:$D=$A342),'2-1 采购订单物料明细表报表导出'!$H:$H,0))</f>
        <v>0</v>
      </c>
    </row>
    <row r="343" ht="16.5" spans="1:15">
      <c r="A343" s="17" t="s">
        <v>3761</v>
      </c>
      <c r="B343" s="32" t="s">
        <v>2080</v>
      </c>
      <c r="C343" s="33" t="s">
        <v>2081</v>
      </c>
      <c r="D343" cm="1">
        <f t="array" ref="D343">SUM(IF((LEFT('2-1 采购订单物料明细表报表导出'!$K:$K,7)=D$1)*('2-1 采购订单物料明细表报表导出'!$D:$D=$A343),'2-1 采购订单物料明细表报表导出'!$H:$H,0))</f>
        <v>0</v>
      </c>
      <c r="E343" cm="1">
        <f t="array" ref="E343">SUM(IF((LEFT('2-1 采购订单物料明细表报表导出'!$K:$K,7)=E$1)*('2-1 采购订单物料明细表报表导出'!$D:$D=$A343),'2-1 采购订单物料明细表报表导出'!$H:$H,0))</f>
        <v>0</v>
      </c>
      <c r="F343" cm="1">
        <f t="array" ref="F343">SUM(IF((LEFT('2-1 采购订单物料明细表报表导出'!$K:$K,7)=F$1)*('2-1 采购订单物料明细表报表导出'!$D:$D=$A343),'2-1 采购订单物料明细表报表导出'!$H:$H,0))</f>
        <v>0</v>
      </c>
      <c r="G343" cm="1">
        <f t="array" ref="G343">SUM(IF((LEFT('2-1 采购订单物料明细表报表导出'!$K:$K,7)=G$1)*('2-1 采购订单物料明细表报表导出'!$D:$D=$A343),'2-1 采购订单物料明细表报表导出'!$H:$H,0))</f>
        <v>0</v>
      </c>
      <c r="H343" cm="1">
        <f t="array" ref="H343">SUM(IF((LEFT('2-1 采购订单物料明细表报表导出'!$K:$K,7)=H$1)*('2-1 采购订单物料明细表报表导出'!$D:$D=$A343),'2-1 采购订单物料明细表报表导出'!$H:$H,0))</f>
        <v>0</v>
      </c>
      <c r="I343" cm="1">
        <f t="array" ref="I343">SUM(IF((LEFT('2-1 采购订单物料明细表报表导出'!$K:$K,7)=I$1)*('2-1 采购订单物料明细表报表导出'!$D:$D=$A343),'2-1 采购订单物料明细表报表导出'!$H:$H,0))</f>
        <v>0</v>
      </c>
      <c r="J343" cm="1">
        <f t="array" ref="J343">SUM(IF((LEFT('2-1 采购订单物料明细表报表导出'!$K:$K,7)=J$1)*('2-1 采购订单物料明细表报表导出'!$D:$D=$A343),'2-1 采购订单物料明细表报表导出'!$H:$H,0))</f>
        <v>0</v>
      </c>
      <c r="K343" cm="1">
        <f t="array" ref="K343">SUM(IF((LEFT('2-1 采购订单物料明细表报表导出'!$K:$K,7)=K$1)*('2-1 采购订单物料明细表报表导出'!$D:$D=$A343),'2-1 采购订单物料明细表报表导出'!$H:$H,0))</f>
        <v>0</v>
      </c>
      <c r="L343" cm="1">
        <f t="array" ref="L343">SUM(IF((LEFT('2-1 采购订单物料明细表报表导出'!$K:$K,7)=L$1)*('2-1 采购订单物料明细表报表导出'!$D:$D=$A343),'2-1 采购订单物料明细表报表导出'!$H:$H,0))</f>
        <v>0</v>
      </c>
      <c r="M343" cm="1">
        <f t="array" ref="M343">SUM(IF((LEFT('2-1 采购订单物料明细表报表导出'!$K:$K,7)=M$1)*('2-1 采购订单物料明细表报表导出'!$D:$D=$A343),'2-1 采购订单物料明细表报表导出'!$H:$H,0))</f>
        <v>0</v>
      </c>
      <c r="N343" cm="1">
        <f t="array" ref="N343">SUM(IF((LEFT('2-1 采购订单物料明细表报表导出'!$K:$K,7)=N$1)*('2-1 采购订单物料明细表报表导出'!$D:$D=$A343),'2-1 采购订单物料明细表报表导出'!$H:$H,0))</f>
        <v>0</v>
      </c>
      <c r="O343" cm="1">
        <f t="array" ref="O343">SUM(IF((LEFT('2-1 采购订单物料明细表报表导出'!$K:$K,7)=O$1)*('2-1 采购订单物料明细表报表导出'!$D:$D=$A343),'2-1 采购订单物料明细表报表导出'!$H:$H,0))</f>
        <v>0</v>
      </c>
    </row>
    <row r="344" ht="16.5" spans="1:15">
      <c r="A344" s="17" t="s">
        <v>3762</v>
      </c>
      <c r="B344" s="32" t="s">
        <v>2080</v>
      </c>
      <c r="C344" s="33" t="s">
        <v>2081</v>
      </c>
      <c r="D344" cm="1">
        <f t="array" ref="D344">SUM(IF((LEFT('2-1 采购订单物料明细表报表导出'!$K:$K,7)=D$1)*('2-1 采购订单物料明细表报表导出'!$D:$D=$A344),'2-1 采购订单物料明细表报表导出'!$H:$H,0))</f>
        <v>0</v>
      </c>
      <c r="E344" cm="1">
        <f t="array" ref="E344">SUM(IF((LEFT('2-1 采购订单物料明细表报表导出'!$K:$K,7)=E$1)*('2-1 采购订单物料明细表报表导出'!$D:$D=$A344),'2-1 采购订单物料明细表报表导出'!$H:$H,0))</f>
        <v>0</v>
      </c>
      <c r="F344" cm="1">
        <f t="array" ref="F344">SUM(IF((LEFT('2-1 采购订单物料明细表报表导出'!$K:$K,7)=F$1)*('2-1 采购订单物料明细表报表导出'!$D:$D=$A344),'2-1 采购订单物料明细表报表导出'!$H:$H,0))</f>
        <v>0</v>
      </c>
      <c r="G344" cm="1">
        <f t="array" ref="G344">SUM(IF((LEFT('2-1 采购订单物料明细表报表导出'!$K:$K,7)=G$1)*('2-1 采购订单物料明细表报表导出'!$D:$D=$A344),'2-1 采购订单物料明细表报表导出'!$H:$H,0))</f>
        <v>0</v>
      </c>
      <c r="H344" cm="1">
        <f t="array" ref="H344">SUM(IF((LEFT('2-1 采购订单物料明细表报表导出'!$K:$K,7)=H$1)*('2-1 采购订单物料明细表报表导出'!$D:$D=$A344),'2-1 采购订单物料明细表报表导出'!$H:$H,0))</f>
        <v>0</v>
      </c>
      <c r="I344" cm="1">
        <f t="array" ref="I344">SUM(IF((LEFT('2-1 采购订单物料明细表报表导出'!$K:$K,7)=I$1)*('2-1 采购订单物料明细表报表导出'!$D:$D=$A344),'2-1 采购订单物料明细表报表导出'!$H:$H,0))</f>
        <v>0</v>
      </c>
      <c r="J344" cm="1">
        <f t="array" ref="J344">SUM(IF((LEFT('2-1 采购订单物料明细表报表导出'!$K:$K,7)=J$1)*('2-1 采购订单物料明细表报表导出'!$D:$D=$A344),'2-1 采购订单物料明细表报表导出'!$H:$H,0))</f>
        <v>0</v>
      </c>
      <c r="K344" cm="1">
        <f t="array" ref="K344">SUM(IF((LEFT('2-1 采购订单物料明细表报表导出'!$K:$K,7)=K$1)*('2-1 采购订单物料明细表报表导出'!$D:$D=$A344),'2-1 采购订单物料明细表报表导出'!$H:$H,0))</f>
        <v>0</v>
      </c>
      <c r="L344" cm="1">
        <f t="array" ref="L344">SUM(IF((LEFT('2-1 采购订单物料明细表报表导出'!$K:$K,7)=L$1)*('2-1 采购订单物料明细表报表导出'!$D:$D=$A344),'2-1 采购订单物料明细表报表导出'!$H:$H,0))</f>
        <v>0</v>
      </c>
      <c r="M344" cm="1">
        <f t="array" ref="M344">SUM(IF((LEFT('2-1 采购订单物料明细表报表导出'!$K:$K,7)=M$1)*('2-1 采购订单物料明细表报表导出'!$D:$D=$A344),'2-1 采购订单物料明细表报表导出'!$H:$H,0))</f>
        <v>0</v>
      </c>
      <c r="N344" cm="1">
        <f t="array" ref="N344">SUM(IF((LEFT('2-1 采购订单物料明细表报表导出'!$K:$K,7)=N$1)*('2-1 采购订单物料明细表报表导出'!$D:$D=$A344),'2-1 采购订单物料明细表报表导出'!$H:$H,0))</f>
        <v>0</v>
      </c>
      <c r="O344" cm="1">
        <f t="array" ref="O344">SUM(IF((LEFT('2-1 采购订单物料明细表报表导出'!$K:$K,7)=O$1)*('2-1 采购订单物料明细表报表导出'!$D:$D=$A344),'2-1 采购订单物料明细表报表导出'!$H:$H,0))</f>
        <v>0</v>
      </c>
    </row>
    <row r="345" ht="16.5" spans="1:15">
      <c r="A345" s="17" t="s">
        <v>3763</v>
      </c>
      <c r="B345" s="32" t="s">
        <v>2080</v>
      </c>
      <c r="C345" s="33" t="s">
        <v>2081</v>
      </c>
      <c r="D345" cm="1">
        <f t="array" ref="D345">SUM(IF((LEFT('2-1 采购订单物料明细表报表导出'!$K:$K,7)=D$1)*('2-1 采购订单物料明细表报表导出'!$D:$D=$A345),'2-1 采购订单物料明细表报表导出'!$H:$H,0))</f>
        <v>0</v>
      </c>
      <c r="E345" cm="1">
        <f t="array" ref="E345">SUM(IF((LEFT('2-1 采购订单物料明细表报表导出'!$K:$K,7)=E$1)*('2-1 采购订单物料明细表报表导出'!$D:$D=$A345),'2-1 采购订单物料明细表报表导出'!$H:$H,0))</f>
        <v>0</v>
      </c>
      <c r="F345" cm="1">
        <f t="array" ref="F345">SUM(IF((LEFT('2-1 采购订单物料明细表报表导出'!$K:$K,7)=F$1)*('2-1 采购订单物料明细表报表导出'!$D:$D=$A345),'2-1 采购订单物料明细表报表导出'!$H:$H,0))</f>
        <v>0</v>
      </c>
      <c r="G345" cm="1">
        <f t="array" ref="G345">SUM(IF((LEFT('2-1 采购订单物料明细表报表导出'!$K:$K,7)=G$1)*('2-1 采购订单物料明细表报表导出'!$D:$D=$A345),'2-1 采购订单物料明细表报表导出'!$H:$H,0))</f>
        <v>0</v>
      </c>
      <c r="H345" cm="1">
        <f t="array" ref="H345">SUM(IF((LEFT('2-1 采购订单物料明细表报表导出'!$K:$K,7)=H$1)*('2-1 采购订单物料明细表报表导出'!$D:$D=$A345),'2-1 采购订单物料明细表报表导出'!$H:$H,0))</f>
        <v>0</v>
      </c>
      <c r="I345" cm="1">
        <f t="array" ref="I345">SUM(IF((LEFT('2-1 采购订单物料明细表报表导出'!$K:$K,7)=I$1)*('2-1 采购订单物料明细表报表导出'!$D:$D=$A345),'2-1 采购订单物料明细表报表导出'!$H:$H,0))</f>
        <v>0</v>
      </c>
      <c r="J345" cm="1">
        <f t="array" ref="J345">SUM(IF((LEFT('2-1 采购订单物料明细表报表导出'!$K:$K,7)=J$1)*('2-1 采购订单物料明细表报表导出'!$D:$D=$A345),'2-1 采购订单物料明细表报表导出'!$H:$H,0))</f>
        <v>0</v>
      </c>
      <c r="K345" cm="1">
        <f t="array" ref="K345">SUM(IF((LEFT('2-1 采购订单物料明细表报表导出'!$K:$K,7)=K$1)*('2-1 采购订单物料明细表报表导出'!$D:$D=$A345),'2-1 采购订单物料明细表报表导出'!$H:$H,0))</f>
        <v>0</v>
      </c>
      <c r="L345" cm="1">
        <f t="array" ref="L345">SUM(IF((LEFT('2-1 采购订单物料明细表报表导出'!$K:$K,7)=L$1)*('2-1 采购订单物料明细表报表导出'!$D:$D=$A345),'2-1 采购订单物料明细表报表导出'!$H:$H,0))</f>
        <v>0</v>
      </c>
      <c r="M345" cm="1">
        <f t="array" ref="M345">SUM(IF((LEFT('2-1 采购订单物料明细表报表导出'!$K:$K,7)=M$1)*('2-1 采购订单物料明细表报表导出'!$D:$D=$A345),'2-1 采购订单物料明细表报表导出'!$H:$H,0))</f>
        <v>0</v>
      </c>
      <c r="N345" cm="1">
        <f t="array" ref="N345">SUM(IF((LEFT('2-1 采购订单物料明细表报表导出'!$K:$K,7)=N$1)*('2-1 采购订单物料明细表报表导出'!$D:$D=$A345),'2-1 采购订单物料明细表报表导出'!$H:$H,0))</f>
        <v>0</v>
      </c>
      <c r="O345" cm="1">
        <f t="array" ref="O345">SUM(IF((LEFT('2-1 采购订单物料明细表报表导出'!$K:$K,7)=O$1)*('2-1 采购订单物料明细表报表导出'!$D:$D=$A345),'2-1 采购订单物料明细表报表导出'!$H:$H,0))</f>
        <v>0</v>
      </c>
    </row>
    <row r="346" ht="16.5" spans="1:15">
      <c r="A346" s="17" t="s">
        <v>3764</v>
      </c>
      <c r="B346" s="32" t="s">
        <v>2080</v>
      </c>
      <c r="C346" s="33" t="s">
        <v>2081</v>
      </c>
      <c r="D346" cm="1">
        <f t="array" ref="D346">SUM(IF((LEFT('2-1 采购订单物料明细表报表导出'!$K:$K,7)=D$1)*('2-1 采购订单物料明细表报表导出'!$D:$D=$A346),'2-1 采购订单物料明细表报表导出'!$H:$H,0))</f>
        <v>0</v>
      </c>
      <c r="E346" cm="1">
        <f t="array" ref="E346">SUM(IF((LEFT('2-1 采购订单物料明细表报表导出'!$K:$K,7)=E$1)*('2-1 采购订单物料明细表报表导出'!$D:$D=$A346),'2-1 采购订单物料明细表报表导出'!$H:$H,0))</f>
        <v>0</v>
      </c>
      <c r="F346" cm="1">
        <f t="array" ref="F346">SUM(IF((LEFT('2-1 采购订单物料明细表报表导出'!$K:$K,7)=F$1)*('2-1 采购订单物料明细表报表导出'!$D:$D=$A346),'2-1 采购订单物料明细表报表导出'!$H:$H,0))</f>
        <v>0</v>
      </c>
      <c r="G346" cm="1">
        <f t="array" ref="G346">SUM(IF((LEFT('2-1 采购订单物料明细表报表导出'!$K:$K,7)=G$1)*('2-1 采购订单物料明细表报表导出'!$D:$D=$A346),'2-1 采购订单物料明细表报表导出'!$H:$H,0))</f>
        <v>0</v>
      </c>
      <c r="H346" cm="1">
        <f t="array" ref="H346">SUM(IF((LEFT('2-1 采购订单物料明细表报表导出'!$K:$K,7)=H$1)*('2-1 采购订单物料明细表报表导出'!$D:$D=$A346),'2-1 采购订单物料明细表报表导出'!$H:$H,0))</f>
        <v>0</v>
      </c>
      <c r="I346" cm="1">
        <f t="array" ref="I346">SUM(IF((LEFT('2-1 采购订单物料明细表报表导出'!$K:$K,7)=I$1)*('2-1 采购订单物料明细表报表导出'!$D:$D=$A346),'2-1 采购订单物料明细表报表导出'!$H:$H,0))</f>
        <v>0</v>
      </c>
      <c r="J346" cm="1">
        <f t="array" ref="J346">SUM(IF((LEFT('2-1 采购订单物料明细表报表导出'!$K:$K,7)=J$1)*('2-1 采购订单物料明细表报表导出'!$D:$D=$A346),'2-1 采购订单物料明细表报表导出'!$H:$H,0))</f>
        <v>0</v>
      </c>
      <c r="K346" cm="1">
        <f t="array" ref="K346">SUM(IF((LEFT('2-1 采购订单物料明细表报表导出'!$K:$K,7)=K$1)*('2-1 采购订单物料明细表报表导出'!$D:$D=$A346),'2-1 采购订单物料明细表报表导出'!$H:$H,0))</f>
        <v>0</v>
      </c>
      <c r="L346" cm="1">
        <f t="array" ref="L346">SUM(IF((LEFT('2-1 采购订单物料明细表报表导出'!$K:$K,7)=L$1)*('2-1 采购订单物料明细表报表导出'!$D:$D=$A346),'2-1 采购订单物料明细表报表导出'!$H:$H,0))</f>
        <v>0</v>
      </c>
      <c r="M346" cm="1">
        <f t="array" ref="M346">SUM(IF((LEFT('2-1 采购订单物料明细表报表导出'!$K:$K,7)=M$1)*('2-1 采购订单物料明细表报表导出'!$D:$D=$A346),'2-1 采购订单物料明细表报表导出'!$H:$H,0))</f>
        <v>0</v>
      </c>
      <c r="N346" cm="1">
        <f t="array" ref="N346">SUM(IF((LEFT('2-1 采购订单物料明细表报表导出'!$K:$K,7)=N$1)*('2-1 采购订单物料明细表报表导出'!$D:$D=$A346),'2-1 采购订单物料明细表报表导出'!$H:$H,0))</f>
        <v>0</v>
      </c>
      <c r="O346" cm="1">
        <f t="array" ref="O346">SUM(IF((LEFT('2-1 采购订单物料明细表报表导出'!$K:$K,7)=O$1)*('2-1 采购订单物料明细表报表导出'!$D:$D=$A346),'2-1 采购订单物料明细表报表导出'!$H:$H,0))</f>
        <v>0</v>
      </c>
    </row>
    <row r="347" ht="16.5" spans="1:15">
      <c r="A347" s="17" t="s">
        <v>3765</v>
      </c>
      <c r="B347" s="32" t="s">
        <v>2080</v>
      </c>
      <c r="C347" s="33" t="s">
        <v>2081</v>
      </c>
      <c r="D347" cm="1">
        <f t="array" ref="D347">SUM(IF((LEFT('2-1 采购订单物料明细表报表导出'!$K:$K,7)=D$1)*('2-1 采购订单物料明细表报表导出'!$D:$D=$A347),'2-1 采购订单物料明细表报表导出'!$H:$H,0))</f>
        <v>0</v>
      </c>
      <c r="E347" cm="1">
        <f t="array" ref="E347">SUM(IF((LEFT('2-1 采购订单物料明细表报表导出'!$K:$K,7)=E$1)*('2-1 采购订单物料明细表报表导出'!$D:$D=$A347),'2-1 采购订单物料明细表报表导出'!$H:$H,0))</f>
        <v>0</v>
      </c>
      <c r="F347" cm="1">
        <f t="array" ref="F347">SUM(IF((LEFT('2-1 采购订单物料明细表报表导出'!$K:$K,7)=F$1)*('2-1 采购订单物料明细表报表导出'!$D:$D=$A347),'2-1 采购订单物料明细表报表导出'!$H:$H,0))</f>
        <v>0</v>
      </c>
      <c r="G347" cm="1">
        <f t="array" ref="G347">SUM(IF((LEFT('2-1 采购订单物料明细表报表导出'!$K:$K,7)=G$1)*('2-1 采购订单物料明细表报表导出'!$D:$D=$A347),'2-1 采购订单物料明细表报表导出'!$H:$H,0))</f>
        <v>0</v>
      </c>
      <c r="H347" cm="1">
        <f t="array" ref="H347">SUM(IF((LEFT('2-1 采购订单物料明细表报表导出'!$K:$K,7)=H$1)*('2-1 采购订单物料明细表报表导出'!$D:$D=$A347),'2-1 采购订单物料明细表报表导出'!$H:$H,0))</f>
        <v>0</v>
      </c>
      <c r="I347" cm="1">
        <f t="array" ref="I347">SUM(IF((LEFT('2-1 采购订单物料明细表报表导出'!$K:$K,7)=I$1)*('2-1 采购订单物料明细表报表导出'!$D:$D=$A347),'2-1 采购订单物料明细表报表导出'!$H:$H,0))</f>
        <v>0</v>
      </c>
      <c r="J347" cm="1">
        <f t="array" ref="J347">SUM(IF((LEFT('2-1 采购订单物料明细表报表导出'!$K:$K,7)=J$1)*('2-1 采购订单物料明细表报表导出'!$D:$D=$A347),'2-1 采购订单物料明细表报表导出'!$H:$H,0))</f>
        <v>0</v>
      </c>
      <c r="K347" cm="1">
        <f t="array" ref="K347">SUM(IF((LEFT('2-1 采购订单物料明细表报表导出'!$K:$K,7)=K$1)*('2-1 采购订单物料明细表报表导出'!$D:$D=$A347),'2-1 采购订单物料明细表报表导出'!$H:$H,0))</f>
        <v>0</v>
      </c>
      <c r="L347" cm="1">
        <f t="array" ref="L347">SUM(IF((LEFT('2-1 采购订单物料明细表报表导出'!$K:$K,7)=L$1)*('2-1 采购订单物料明细表报表导出'!$D:$D=$A347),'2-1 采购订单物料明细表报表导出'!$H:$H,0))</f>
        <v>0</v>
      </c>
      <c r="M347" cm="1">
        <f t="array" ref="M347">SUM(IF((LEFT('2-1 采购订单物料明细表报表导出'!$K:$K,7)=M$1)*('2-1 采购订单物料明细表报表导出'!$D:$D=$A347),'2-1 采购订单物料明细表报表导出'!$H:$H,0))</f>
        <v>0</v>
      </c>
      <c r="N347" cm="1">
        <f t="array" ref="N347">SUM(IF((LEFT('2-1 采购订单物料明细表报表导出'!$K:$K,7)=N$1)*('2-1 采购订单物料明细表报表导出'!$D:$D=$A347),'2-1 采购订单物料明细表报表导出'!$H:$H,0))</f>
        <v>0</v>
      </c>
      <c r="O347" cm="1">
        <f t="array" ref="O347">SUM(IF((LEFT('2-1 采购订单物料明细表报表导出'!$K:$K,7)=O$1)*('2-1 采购订单物料明细表报表导出'!$D:$D=$A347),'2-1 采购订单物料明细表报表导出'!$H:$H,0))</f>
        <v>0</v>
      </c>
    </row>
    <row r="348" ht="16.5" spans="1:15">
      <c r="A348" s="17" t="s">
        <v>2913</v>
      </c>
      <c r="B348" s="32" t="s">
        <v>2080</v>
      </c>
      <c r="C348" s="33" t="s">
        <v>2081</v>
      </c>
      <c r="D348" cm="1">
        <f t="array" ref="D348">SUM(IF((LEFT('2-1 采购订单物料明细表报表导出'!$K:$K,7)=D$1)*('2-1 采购订单物料明细表报表导出'!$D:$D=$A348),'2-1 采购订单物料明细表报表导出'!$H:$H,0))</f>
        <v>0</v>
      </c>
      <c r="E348" cm="1">
        <f t="array" ref="E348">SUM(IF((LEFT('2-1 采购订单物料明细表报表导出'!$K:$K,7)=E$1)*('2-1 采购订单物料明细表报表导出'!$D:$D=$A348),'2-1 采购订单物料明细表报表导出'!$H:$H,0))</f>
        <v>0</v>
      </c>
      <c r="F348" cm="1">
        <f t="array" ref="F348">SUM(IF((LEFT('2-1 采购订单物料明细表报表导出'!$K:$K,7)=F$1)*('2-1 采购订单物料明细表报表导出'!$D:$D=$A348),'2-1 采购订单物料明细表报表导出'!$H:$H,0))</f>
        <v>0</v>
      </c>
      <c r="G348" cm="1">
        <f t="array" ref="G348">SUM(IF((LEFT('2-1 采购订单物料明细表报表导出'!$K:$K,7)=G$1)*('2-1 采购订单物料明细表报表导出'!$D:$D=$A348),'2-1 采购订单物料明细表报表导出'!$H:$H,0))</f>
        <v>0</v>
      </c>
      <c r="H348" cm="1">
        <f t="array" ref="H348">SUM(IF((LEFT('2-1 采购订单物料明细表报表导出'!$K:$K,7)=H$1)*('2-1 采购订单物料明细表报表导出'!$D:$D=$A348),'2-1 采购订单物料明细表报表导出'!$H:$H,0))</f>
        <v>35.6</v>
      </c>
      <c r="I348" cm="1">
        <f t="array" ref="I348">SUM(IF((LEFT('2-1 采购订单物料明细表报表导出'!$K:$K,7)=I$1)*('2-1 采购订单物料明细表报表导出'!$D:$D=$A348),'2-1 采购订单物料明细表报表导出'!$H:$H,0))</f>
        <v>0</v>
      </c>
      <c r="J348" cm="1">
        <f t="array" ref="J348">SUM(IF((LEFT('2-1 采购订单物料明细表报表导出'!$K:$K,7)=J$1)*('2-1 采购订单物料明细表报表导出'!$D:$D=$A348),'2-1 采购订单物料明细表报表导出'!$H:$H,0))</f>
        <v>0</v>
      </c>
      <c r="K348" cm="1">
        <f t="array" ref="K348">SUM(IF((LEFT('2-1 采购订单物料明细表报表导出'!$K:$K,7)=K$1)*('2-1 采购订单物料明细表报表导出'!$D:$D=$A348),'2-1 采购订单物料明细表报表导出'!$H:$H,0))</f>
        <v>0</v>
      </c>
      <c r="L348" cm="1">
        <f t="array" ref="L348">SUM(IF((LEFT('2-1 采购订单物料明细表报表导出'!$K:$K,7)=L$1)*('2-1 采购订单物料明细表报表导出'!$D:$D=$A348),'2-1 采购订单物料明细表报表导出'!$H:$H,0))</f>
        <v>0</v>
      </c>
      <c r="M348" cm="1">
        <f t="array" ref="M348">SUM(IF((LEFT('2-1 采购订单物料明细表报表导出'!$K:$K,7)=M$1)*('2-1 采购订单物料明细表报表导出'!$D:$D=$A348),'2-1 采购订单物料明细表报表导出'!$H:$H,0))</f>
        <v>0</v>
      </c>
      <c r="N348" cm="1">
        <f t="array" ref="N348">SUM(IF((LEFT('2-1 采购订单物料明细表报表导出'!$K:$K,7)=N$1)*('2-1 采购订单物料明细表报表导出'!$D:$D=$A348),'2-1 采购订单物料明细表报表导出'!$H:$H,0))</f>
        <v>0</v>
      </c>
      <c r="O348" cm="1">
        <f t="array" ref="O348">SUM(IF((LEFT('2-1 采购订单物料明细表报表导出'!$K:$K,7)=O$1)*('2-1 采购订单物料明细表报表导出'!$D:$D=$A348),'2-1 采购订单物料明细表报表导出'!$H:$H,0))</f>
        <v>0</v>
      </c>
    </row>
    <row r="349" ht="16.5" spans="1:15">
      <c r="A349" s="17" t="s">
        <v>3766</v>
      </c>
      <c r="B349" s="32" t="s">
        <v>2080</v>
      </c>
      <c r="C349" s="33" t="s">
        <v>2081</v>
      </c>
      <c r="D349" cm="1">
        <f t="array" ref="D349">SUM(IF((LEFT('2-1 采购订单物料明细表报表导出'!$K:$K,7)=D$1)*('2-1 采购订单物料明细表报表导出'!$D:$D=$A349),'2-1 采购订单物料明细表报表导出'!$H:$H,0))</f>
        <v>0</v>
      </c>
      <c r="E349" cm="1">
        <f t="array" ref="E349">SUM(IF((LEFT('2-1 采购订单物料明细表报表导出'!$K:$K,7)=E$1)*('2-1 采购订单物料明细表报表导出'!$D:$D=$A349),'2-1 采购订单物料明细表报表导出'!$H:$H,0))</f>
        <v>0</v>
      </c>
      <c r="F349" cm="1">
        <f t="array" ref="F349">SUM(IF((LEFT('2-1 采购订单物料明细表报表导出'!$K:$K,7)=F$1)*('2-1 采购订单物料明细表报表导出'!$D:$D=$A349),'2-1 采购订单物料明细表报表导出'!$H:$H,0))</f>
        <v>0</v>
      </c>
      <c r="G349" cm="1">
        <f t="array" ref="G349">SUM(IF((LEFT('2-1 采购订单物料明细表报表导出'!$K:$K,7)=G$1)*('2-1 采购订单物料明细表报表导出'!$D:$D=$A349),'2-1 采购订单物料明细表报表导出'!$H:$H,0))</f>
        <v>0</v>
      </c>
      <c r="H349" cm="1">
        <f t="array" ref="H349">SUM(IF((LEFT('2-1 采购订单物料明细表报表导出'!$K:$K,7)=H$1)*('2-1 采购订单物料明细表报表导出'!$D:$D=$A349),'2-1 采购订单物料明细表报表导出'!$H:$H,0))</f>
        <v>0</v>
      </c>
      <c r="I349" cm="1">
        <f t="array" ref="I349">SUM(IF((LEFT('2-1 采购订单物料明细表报表导出'!$K:$K,7)=I$1)*('2-1 采购订单物料明细表报表导出'!$D:$D=$A349),'2-1 采购订单物料明细表报表导出'!$H:$H,0))</f>
        <v>0</v>
      </c>
      <c r="J349" cm="1">
        <f t="array" ref="J349">SUM(IF((LEFT('2-1 采购订单物料明细表报表导出'!$K:$K,7)=J$1)*('2-1 采购订单物料明细表报表导出'!$D:$D=$A349),'2-1 采购订单物料明细表报表导出'!$H:$H,0))</f>
        <v>0</v>
      </c>
      <c r="K349" cm="1">
        <f t="array" ref="K349">SUM(IF((LEFT('2-1 采购订单物料明细表报表导出'!$K:$K,7)=K$1)*('2-1 采购订单物料明细表报表导出'!$D:$D=$A349),'2-1 采购订单物料明细表报表导出'!$H:$H,0))</f>
        <v>0</v>
      </c>
      <c r="L349" cm="1">
        <f t="array" ref="L349">SUM(IF((LEFT('2-1 采购订单物料明细表报表导出'!$K:$K,7)=L$1)*('2-1 采购订单物料明细表报表导出'!$D:$D=$A349),'2-1 采购订单物料明细表报表导出'!$H:$H,0))</f>
        <v>0</v>
      </c>
      <c r="M349" cm="1">
        <f t="array" ref="M349">SUM(IF((LEFT('2-1 采购订单物料明细表报表导出'!$K:$K,7)=M$1)*('2-1 采购订单物料明细表报表导出'!$D:$D=$A349),'2-1 采购订单物料明细表报表导出'!$H:$H,0))</f>
        <v>0</v>
      </c>
      <c r="N349" cm="1">
        <f t="array" ref="N349">SUM(IF((LEFT('2-1 采购订单物料明细表报表导出'!$K:$K,7)=N$1)*('2-1 采购订单物料明细表报表导出'!$D:$D=$A349),'2-1 采购订单物料明细表报表导出'!$H:$H,0))</f>
        <v>0</v>
      </c>
      <c r="O349" cm="1">
        <f t="array" ref="O349">SUM(IF((LEFT('2-1 采购订单物料明细表报表导出'!$K:$K,7)=O$1)*('2-1 采购订单物料明细表报表导出'!$D:$D=$A349),'2-1 采购订单物料明细表报表导出'!$H:$H,0))</f>
        <v>0</v>
      </c>
    </row>
    <row r="350" ht="16.5" spans="1:15">
      <c r="A350" s="17" t="s">
        <v>3767</v>
      </c>
      <c r="B350" s="32" t="s">
        <v>2080</v>
      </c>
      <c r="C350" s="33" t="s">
        <v>2081</v>
      </c>
      <c r="D350" cm="1">
        <f t="array" ref="D350">SUM(IF((LEFT('2-1 采购订单物料明细表报表导出'!$K:$K,7)=D$1)*('2-1 采购订单物料明细表报表导出'!$D:$D=$A350),'2-1 采购订单物料明细表报表导出'!$H:$H,0))</f>
        <v>0</v>
      </c>
      <c r="E350" cm="1">
        <f t="array" ref="E350">SUM(IF((LEFT('2-1 采购订单物料明细表报表导出'!$K:$K,7)=E$1)*('2-1 采购订单物料明细表报表导出'!$D:$D=$A350),'2-1 采购订单物料明细表报表导出'!$H:$H,0))</f>
        <v>0</v>
      </c>
      <c r="F350" cm="1">
        <f t="array" ref="F350">SUM(IF((LEFT('2-1 采购订单物料明细表报表导出'!$K:$K,7)=F$1)*('2-1 采购订单物料明细表报表导出'!$D:$D=$A350),'2-1 采购订单物料明细表报表导出'!$H:$H,0))</f>
        <v>0</v>
      </c>
      <c r="G350" cm="1">
        <f t="array" ref="G350">SUM(IF((LEFT('2-1 采购订单物料明细表报表导出'!$K:$K,7)=G$1)*('2-1 采购订单物料明细表报表导出'!$D:$D=$A350),'2-1 采购订单物料明细表报表导出'!$H:$H,0))</f>
        <v>0</v>
      </c>
      <c r="H350" cm="1">
        <f t="array" ref="H350">SUM(IF((LEFT('2-1 采购订单物料明细表报表导出'!$K:$K,7)=H$1)*('2-1 采购订单物料明细表报表导出'!$D:$D=$A350),'2-1 采购订单物料明细表报表导出'!$H:$H,0))</f>
        <v>0</v>
      </c>
      <c r="I350" cm="1">
        <f t="array" ref="I350">SUM(IF((LEFT('2-1 采购订单物料明细表报表导出'!$K:$K,7)=I$1)*('2-1 采购订单物料明细表报表导出'!$D:$D=$A350),'2-1 采购订单物料明细表报表导出'!$H:$H,0))</f>
        <v>0</v>
      </c>
      <c r="J350" cm="1">
        <f t="array" ref="J350">SUM(IF((LEFT('2-1 采购订单物料明细表报表导出'!$K:$K,7)=J$1)*('2-1 采购订单物料明细表报表导出'!$D:$D=$A350),'2-1 采购订单物料明细表报表导出'!$H:$H,0))</f>
        <v>0</v>
      </c>
      <c r="K350" cm="1">
        <f t="array" ref="K350">SUM(IF((LEFT('2-1 采购订单物料明细表报表导出'!$K:$K,7)=K$1)*('2-1 采购订单物料明细表报表导出'!$D:$D=$A350),'2-1 采购订单物料明细表报表导出'!$H:$H,0))</f>
        <v>0</v>
      </c>
      <c r="L350" cm="1">
        <f t="array" ref="L350">SUM(IF((LEFT('2-1 采购订单物料明细表报表导出'!$K:$K,7)=L$1)*('2-1 采购订单物料明细表报表导出'!$D:$D=$A350),'2-1 采购订单物料明细表报表导出'!$H:$H,0))</f>
        <v>0</v>
      </c>
      <c r="M350" cm="1">
        <f t="array" ref="M350">SUM(IF((LEFT('2-1 采购订单物料明细表报表导出'!$K:$K,7)=M$1)*('2-1 采购订单物料明细表报表导出'!$D:$D=$A350),'2-1 采购订单物料明细表报表导出'!$H:$H,0))</f>
        <v>0</v>
      </c>
      <c r="N350" cm="1">
        <f t="array" ref="N350">SUM(IF((LEFT('2-1 采购订单物料明细表报表导出'!$K:$K,7)=N$1)*('2-1 采购订单物料明细表报表导出'!$D:$D=$A350),'2-1 采购订单物料明细表报表导出'!$H:$H,0))</f>
        <v>0</v>
      </c>
      <c r="O350" cm="1">
        <f t="array" ref="O350">SUM(IF((LEFT('2-1 采购订单物料明细表报表导出'!$K:$K,7)=O$1)*('2-1 采购订单物料明细表报表导出'!$D:$D=$A350),'2-1 采购订单物料明细表报表导出'!$H:$H,0))</f>
        <v>0</v>
      </c>
    </row>
    <row r="351" ht="16.5" spans="1:15">
      <c r="A351" s="17" t="s">
        <v>3768</v>
      </c>
      <c r="B351" s="32" t="s">
        <v>2080</v>
      </c>
      <c r="C351" s="33" t="s">
        <v>2081</v>
      </c>
      <c r="D351" cm="1">
        <f t="array" ref="D351">SUM(IF((LEFT('2-1 采购订单物料明细表报表导出'!$K:$K,7)=D$1)*('2-1 采购订单物料明细表报表导出'!$D:$D=$A351),'2-1 采购订单物料明细表报表导出'!$H:$H,0))</f>
        <v>0</v>
      </c>
      <c r="E351" cm="1">
        <f t="array" ref="E351">SUM(IF((LEFT('2-1 采购订单物料明细表报表导出'!$K:$K,7)=E$1)*('2-1 采购订单物料明细表报表导出'!$D:$D=$A351),'2-1 采购订单物料明细表报表导出'!$H:$H,0))</f>
        <v>0</v>
      </c>
      <c r="F351" cm="1">
        <f t="array" ref="F351">SUM(IF((LEFT('2-1 采购订单物料明细表报表导出'!$K:$K,7)=F$1)*('2-1 采购订单物料明细表报表导出'!$D:$D=$A351),'2-1 采购订单物料明细表报表导出'!$H:$H,0))</f>
        <v>0</v>
      </c>
      <c r="G351" cm="1">
        <f t="array" ref="G351">SUM(IF((LEFT('2-1 采购订单物料明细表报表导出'!$K:$K,7)=G$1)*('2-1 采购订单物料明细表报表导出'!$D:$D=$A351),'2-1 采购订单物料明细表报表导出'!$H:$H,0))</f>
        <v>0</v>
      </c>
      <c r="H351" cm="1">
        <f t="array" ref="H351">SUM(IF((LEFT('2-1 采购订单物料明细表报表导出'!$K:$K,7)=H$1)*('2-1 采购订单物料明细表报表导出'!$D:$D=$A351),'2-1 采购订单物料明细表报表导出'!$H:$H,0))</f>
        <v>0</v>
      </c>
      <c r="I351" cm="1">
        <f t="array" ref="I351">SUM(IF((LEFT('2-1 采购订单物料明细表报表导出'!$K:$K,7)=I$1)*('2-1 采购订单物料明细表报表导出'!$D:$D=$A351),'2-1 采购订单物料明细表报表导出'!$H:$H,0))</f>
        <v>0</v>
      </c>
      <c r="J351" cm="1">
        <f t="array" ref="J351">SUM(IF((LEFT('2-1 采购订单物料明细表报表导出'!$K:$K,7)=J$1)*('2-1 采购订单物料明细表报表导出'!$D:$D=$A351),'2-1 采购订单物料明细表报表导出'!$H:$H,0))</f>
        <v>0</v>
      </c>
      <c r="K351" cm="1">
        <f t="array" ref="K351">SUM(IF((LEFT('2-1 采购订单物料明细表报表导出'!$K:$K,7)=K$1)*('2-1 采购订单物料明细表报表导出'!$D:$D=$A351),'2-1 采购订单物料明细表报表导出'!$H:$H,0))</f>
        <v>0</v>
      </c>
      <c r="L351" cm="1">
        <f t="array" ref="L351">SUM(IF((LEFT('2-1 采购订单物料明细表报表导出'!$K:$K,7)=L$1)*('2-1 采购订单物料明细表报表导出'!$D:$D=$A351),'2-1 采购订单物料明细表报表导出'!$H:$H,0))</f>
        <v>0</v>
      </c>
      <c r="M351" cm="1">
        <f t="array" ref="M351">SUM(IF((LEFT('2-1 采购订单物料明细表报表导出'!$K:$K,7)=M$1)*('2-1 采购订单物料明细表报表导出'!$D:$D=$A351),'2-1 采购订单物料明细表报表导出'!$H:$H,0))</f>
        <v>0</v>
      </c>
      <c r="N351" cm="1">
        <f t="array" ref="N351">SUM(IF((LEFT('2-1 采购订单物料明细表报表导出'!$K:$K,7)=N$1)*('2-1 采购订单物料明细表报表导出'!$D:$D=$A351),'2-1 采购订单物料明细表报表导出'!$H:$H,0))</f>
        <v>0</v>
      </c>
      <c r="O351" cm="1">
        <f t="array" ref="O351">SUM(IF((LEFT('2-1 采购订单物料明细表报表导出'!$K:$K,7)=O$1)*('2-1 采购订单物料明细表报表导出'!$D:$D=$A351),'2-1 采购订单物料明细表报表导出'!$H:$H,0))</f>
        <v>0</v>
      </c>
    </row>
    <row r="352" ht="16.5" spans="1:15">
      <c r="A352" s="17" t="s">
        <v>3769</v>
      </c>
      <c r="B352" s="32" t="s">
        <v>2080</v>
      </c>
      <c r="C352" s="33" t="s">
        <v>2081</v>
      </c>
      <c r="D352" cm="1">
        <f t="array" ref="D352">SUM(IF((LEFT('2-1 采购订单物料明细表报表导出'!$K:$K,7)=D$1)*('2-1 采购订单物料明细表报表导出'!$D:$D=$A352),'2-1 采购订单物料明细表报表导出'!$H:$H,0))</f>
        <v>0</v>
      </c>
      <c r="E352" cm="1">
        <f t="array" ref="E352">SUM(IF((LEFT('2-1 采购订单物料明细表报表导出'!$K:$K,7)=E$1)*('2-1 采购订单物料明细表报表导出'!$D:$D=$A352),'2-1 采购订单物料明细表报表导出'!$H:$H,0))</f>
        <v>0</v>
      </c>
      <c r="F352" cm="1">
        <f t="array" ref="F352">SUM(IF((LEFT('2-1 采购订单物料明细表报表导出'!$K:$K,7)=F$1)*('2-1 采购订单物料明细表报表导出'!$D:$D=$A352),'2-1 采购订单物料明细表报表导出'!$H:$H,0))</f>
        <v>0</v>
      </c>
      <c r="G352" cm="1">
        <f t="array" ref="G352">SUM(IF((LEFT('2-1 采购订单物料明细表报表导出'!$K:$K,7)=G$1)*('2-1 采购订单物料明细表报表导出'!$D:$D=$A352),'2-1 采购订单物料明细表报表导出'!$H:$H,0))</f>
        <v>0</v>
      </c>
      <c r="H352" cm="1">
        <f t="array" ref="H352">SUM(IF((LEFT('2-1 采购订单物料明细表报表导出'!$K:$K,7)=H$1)*('2-1 采购订单物料明细表报表导出'!$D:$D=$A352),'2-1 采购订单物料明细表报表导出'!$H:$H,0))</f>
        <v>0</v>
      </c>
      <c r="I352" cm="1">
        <f t="array" ref="I352">SUM(IF((LEFT('2-1 采购订单物料明细表报表导出'!$K:$K,7)=I$1)*('2-1 采购订单物料明细表报表导出'!$D:$D=$A352),'2-1 采购订单物料明细表报表导出'!$H:$H,0))</f>
        <v>0</v>
      </c>
      <c r="J352" cm="1">
        <f t="array" ref="J352">SUM(IF((LEFT('2-1 采购订单物料明细表报表导出'!$K:$K,7)=J$1)*('2-1 采购订单物料明细表报表导出'!$D:$D=$A352),'2-1 采购订单物料明细表报表导出'!$H:$H,0))</f>
        <v>0</v>
      </c>
      <c r="K352" cm="1">
        <f t="array" ref="K352">SUM(IF((LEFT('2-1 采购订单物料明细表报表导出'!$K:$K,7)=K$1)*('2-1 采购订单物料明细表报表导出'!$D:$D=$A352),'2-1 采购订单物料明细表报表导出'!$H:$H,0))</f>
        <v>0</v>
      </c>
      <c r="L352" cm="1">
        <f t="array" ref="L352">SUM(IF((LEFT('2-1 采购订单物料明细表报表导出'!$K:$K,7)=L$1)*('2-1 采购订单物料明细表报表导出'!$D:$D=$A352),'2-1 采购订单物料明细表报表导出'!$H:$H,0))</f>
        <v>0</v>
      </c>
      <c r="M352" cm="1">
        <f t="array" ref="M352">SUM(IF((LEFT('2-1 采购订单物料明细表报表导出'!$K:$K,7)=M$1)*('2-1 采购订单物料明细表报表导出'!$D:$D=$A352),'2-1 采购订单物料明细表报表导出'!$H:$H,0))</f>
        <v>0</v>
      </c>
      <c r="N352" cm="1">
        <f t="array" ref="N352">SUM(IF((LEFT('2-1 采购订单物料明细表报表导出'!$K:$K,7)=N$1)*('2-1 采购订单物料明细表报表导出'!$D:$D=$A352),'2-1 采购订单物料明细表报表导出'!$H:$H,0))</f>
        <v>0</v>
      </c>
      <c r="O352" cm="1">
        <f t="array" ref="O352">SUM(IF((LEFT('2-1 采购订单物料明细表报表导出'!$K:$K,7)=O$1)*('2-1 采购订单物料明细表报表导出'!$D:$D=$A352),'2-1 采购订单物料明细表报表导出'!$H:$H,0))</f>
        <v>0</v>
      </c>
    </row>
    <row r="353" ht="16.5" spans="1:15">
      <c r="A353" s="17" t="s">
        <v>3770</v>
      </c>
      <c r="B353" s="32" t="s">
        <v>2080</v>
      </c>
      <c r="C353" s="33" t="s">
        <v>2081</v>
      </c>
      <c r="D353" cm="1">
        <f t="array" ref="D353">SUM(IF((LEFT('2-1 采购订单物料明细表报表导出'!$K:$K,7)=D$1)*('2-1 采购订单物料明细表报表导出'!$D:$D=$A353),'2-1 采购订单物料明细表报表导出'!$H:$H,0))</f>
        <v>0</v>
      </c>
      <c r="E353" cm="1">
        <f t="array" ref="E353">SUM(IF((LEFT('2-1 采购订单物料明细表报表导出'!$K:$K,7)=E$1)*('2-1 采购订单物料明细表报表导出'!$D:$D=$A353),'2-1 采购订单物料明细表报表导出'!$H:$H,0))</f>
        <v>0</v>
      </c>
      <c r="F353" cm="1">
        <f t="array" ref="F353">SUM(IF((LEFT('2-1 采购订单物料明细表报表导出'!$K:$K,7)=F$1)*('2-1 采购订单物料明细表报表导出'!$D:$D=$A353),'2-1 采购订单物料明细表报表导出'!$H:$H,0))</f>
        <v>0</v>
      </c>
      <c r="G353" cm="1">
        <f t="array" ref="G353">SUM(IF((LEFT('2-1 采购订单物料明细表报表导出'!$K:$K,7)=G$1)*('2-1 采购订单物料明细表报表导出'!$D:$D=$A353),'2-1 采购订单物料明细表报表导出'!$H:$H,0))</f>
        <v>0</v>
      </c>
      <c r="H353" cm="1">
        <f t="array" ref="H353">SUM(IF((LEFT('2-1 采购订单物料明细表报表导出'!$K:$K,7)=H$1)*('2-1 采购订单物料明细表报表导出'!$D:$D=$A353),'2-1 采购订单物料明细表报表导出'!$H:$H,0))</f>
        <v>0</v>
      </c>
      <c r="I353" cm="1">
        <f t="array" ref="I353">SUM(IF((LEFT('2-1 采购订单物料明细表报表导出'!$K:$K,7)=I$1)*('2-1 采购订单物料明细表报表导出'!$D:$D=$A353),'2-1 采购订单物料明细表报表导出'!$H:$H,0))</f>
        <v>0</v>
      </c>
      <c r="J353" cm="1">
        <f t="array" ref="J353">SUM(IF((LEFT('2-1 采购订单物料明细表报表导出'!$K:$K,7)=J$1)*('2-1 采购订单物料明细表报表导出'!$D:$D=$A353),'2-1 采购订单物料明细表报表导出'!$H:$H,0))</f>
        <v>0</v>
      </c>
      <c r="K353" cm="1">
        <f t="array" ref="K353">SUM(IF((LEFT('2-1 采购订单物料明细表报表导出'!$K:$K,7)=K$1)*('2-1 采购订单物料明细表报表导出'!$D:$D=$A353),'2-1 采购订单物料明细表报表导出'!$H:$H,0))</f>
        <v>0</v>
      </c>
      <c r="L353" cm="1">
        <f t="array" ref="L353">SUM(IF((LEFT('2-1 采购订单物料明细表报表导出'!$K:$K,7)=L$1)*('2-1 采购订单物料明细表报表导出'!$D:$D=$A353),'2-1 采购订单物料明细表报表导出'!$H:$H,0))</f>
        <v>0</v>
      </c>
      <c r="M353" cm="1">
        <f t="array" ref="M353">SUM(IF((LEFT('2-1 采购订单物料明细表报表导出'!$K:$K,7)=M$1)*('2-1 采购订单物料明细表报表导出'!$D:$D=$A353),'2-1 采购订单物料明细表报表导出'!$H:$H,0))</f>
        <v>0</v>
      </c>
      <c r="N353" cm="1">
        <f t="array" ref="N353">SUM(IF((LEFT('2-1 采购订单物料明细表报表导出'!$K:$K,7)=N$1)*('2-1 采购订单物料明细表报表导出'!$D:$D=$A353),'2-1 采购订单物料明细表报表导出'!$H:$H,0))</f>
        <v>0</v>
      </c>
      <c r="O353" cm="1">
        <f t="array" ref="O353">SUM(IF((LEFT('2-1 采购订单物料明细表报表导出'!$K:$K,7)=O$1)*('2-1 采购订单物料明细表报表导出'!$D:$D=$A353),'2-1 采购订单物料明细表报表导出'!$H:$H,0))</f>
        <v>0</v>
      </c>
    </row>
    <row r="354" ht="16.5" spans="1:15">
      <c r="A354" s="17" t="s">
        <v>3771</v>
      </c>
      <c r="B354" s="32" t="s">
        <v>2080</v>
      </c>
      <c r="C354" s="33" t="s">
        <v>2081</v>
      </c>
      <c r="D354" cm="1">
        <f t="array" ref="D354">SUM(IF((LEFT('2-1 采购订单物料明细表报表导出'!$K:$K,7)=D$1)*('2-1 采购订单物料明细表报表导出'!$D:$D=$A354),'2-1 采购订单物料明细表报表导出'!$H:$H,0))</f>
        <v>0</v>
      </c>
      <c r="E354" cm="1">
        <f t="array" ref="E354">SUM(IF((LEFT('2-1 采购订单物料明细表报表导出'!$K:$K,7)=E$1)*('2-1 采购订单物料明细表报表导出'!$D:$D=$A354),'2-1 采购订单物料明细表报表导出'!$H:$H,0))</f>
        <v>0</v>
      </c>
      <c r="F354" cm="1">
        <f t="array" ref="F354">SUM(IF((LEFT('2-1 采购订单物料明细表报表导出'!$K:$K,7)=F$1)*('2-1 采购订单物料明细表报表导出'!$D:$D=$A354),'2-1 采购订单物料明细表报表导出'!$H:$H,0))</f>
        <v>0</v>
      </c>
      <c r="G354" cm="1">
        <f t="array" ref="G354">SUM(IF((LEFT('2-1 采购订单物料明细表报表导出'!$K:$K,7)=G$1)*('2-1 采购订单物料明细表报表导出'!$D:$D=$A354),'2-1 采购订单物料明细表报表导出'!$H:$H,0))</f>
        <v>0</v>
      </c>
      <c r="H354" cm="1">
        <f t="array" ref="H354">SUM(IF((LEFT('2-1 采购订单物料明细表报表导出'!$K:$K,7)=H$1)*('2-1 采购订单物料明细表报表导出'!$D:$D=$A354),'2-1 采购订单物料明细表报表导出'!$H:$H,0))</f>
        <v>0</v>
      </c>
      <c r="I354" cm="1">
        <f t="array" ref="I354">SUM(IF((LEFT('2-1 采购订单物料明细表报表导出'!$K:$K,7)=I$1)*('2-1 采购订单物料明细表报表导出'!$D:$D=$A354),'2-1 采购订单物料明细表报表导出'!$H:$H,0))</f>
        <v>0</v>
      </c>
      <c r="J354" cm="1">
        <f t="array" ref="J354">SUM(IF((LEFT('2-1 采购订单物料明细表报表导出'!$K:$K,7)=J$1)*('2-1 采购订单物料明细表报表导出'!$D:$D=$A354),'2-1 采购订单物料明细表报表导出'!$H:$H,0))</f>
        <v>0</v>
      </c>
      <c r="K354" cm="1">
        <f t="array" ref="K354">SUM(IF((LEFT('2-1 采购订单物料明细表报表导出'!$K:$K,7)=K$1)*('2-1 采购订单物料明细表报表导出'!$D:$D=$A354),'2-1 采购订单物料明细表报表导出'!$H:$H,0))</f>
        <v>0</v>
      </c>
      <c r="L354" cm="1">
        <f t="array" ref="L354">SUM(IF((LEFT('2-1 采购订单物料明细表报表导出'!$K:$K,7)=L$1)*('2-1 采购订单物料明细表报表导出'!$D:$D=$A354),'2-1 采购订单物料明细表报表导出'!$H:$H,0))</f>
        <v>0</v>
      </c>
      <c r="M354" cm="1">
        <f t="array" ref="M354">SUM(IF((LEFT('2-1 采购订单物料明细表报表导出'!$K:$K,7)=M$1)*('2-1 采购订单物料明细表报表导出'!$D:$D=$A354),'2-1 采购订单物料明细表报表导出'!$H:$H,0))</f>
        <v>0</v>
      </c>
      <c r="N354" cm="1">
        <f t="array" ref="N354">SUM(IF((LEFT('2-1 采购订单物料明细表报表导出'!$K:$K,7)=N$1)*('2-1 采购订单物料明细表报表导出'!$D:$D=$A354),'2-1 采购订单物料明细表报表导出'!$H:$H,0))</f>
        <v>0</v>
      </c>
      <c r="O354" cm="1">
        <f t="array" ref="O354">SUM(IF((LEFT('2-1 采购订单物料明细表报表导出'!$K:$K,7)=O$1)*('2-1 采购订单物料明细表报表导出'!$D:$D=$A354),'2-1 采购订单物料明细表报表导出'!$H:$H,0))</f>
        <v>0</v>
      </c>
    </row>
    <row r="355" ht="16.5" spans="1:15">
      <c r="A355" s="17" t="s">
        <v>3772</v>
      </c>
      <c r="B355" s="32" t="s">
        <v>2080</v>
      </c>
      <c r="C355" s="33" t="s">
        <v>2081</v>
      </c>
      <c r="D355" cm="1">
        <f t="array" ref="D355">SUM(IF((LEFT('2-1 采购订单物料明细表报表导出'!$K:$K,7)=D$1)*('2-1 采购订单物料明细表报表导出'!$D:$D=$A355),'2-1 采购订单物料明细表报表导出'!$H:$H,0))</f>
        <v>0</v>
      </c>
      <c r="E355" cm="1">
        <f t="array" ref="E355">SUM(IF((LEFT('2-1 采购订单物料明细表报表导出'!$K:$K,7)=E$1)*('2-1 采购订单物料明细表报表导出'!$D:$D=$A355),'2-1 采购订单物料明细表报表导出'!$H:$H,0))</f>
        <v>0</v>
      </c>
      <c r="F355" cm="1">
        <f t="array" ref="F355">SUM(IF((LEFT('2-1 采购订单物料明细表报表导出'!$K:$K,7)=F$1)*('2-1 采购订单物料明细表报表导出'!$D:$D=$A355),'2-1 采购订单物料明细表报表导出'!$H:$H,0))</f>
        <v>0</v>
      </c>
      <c r="G355" cm="1">
        <f t="array" ref="G355">SUM(IF((LEFT('2-1 采购订单物料明细表报表导出'!$K:$K,7)=G$1)*('2-1 采购订单物料明细表报表导出'!$D:$D=$A355),'2-1 采购订单物料明细表报表导出'!$H:$H,0))</f>
        <v>0</v>
      </c>
      <c r="H355" cm="1">
        <f t="array" ref="H355">SUM(IF((LEFT('2-1 采购订单物料明细表报表导出'!$K:$K,7)=H$1)*('2-1 采购订单物料明细表报表导出'!$D:$D=$A355),'2-1 采购订单物料明细表报表导出'!$H:$H,0))</f>
        <v>0</v>
      </c>
      <c r="I355" cm="1">
        <f t="array" ref="I355">SUM(IF((LEFT('2-1 采购订单物料明细表报表导出'!$K:$K,7)=I$1)*('2-1 采购订单物料明细表报表导出'!$D:$D=$A355),'2-1 采购订单物料明细表报表导出'!$H:$H,0))</f>
        <v>0</v>
      </c>
      <c r="J355" cm="1">
        <f t="array" ref="J355">SUM(IF((LEFT('2-1 采购订单物料明细表报表导出'!$K:$K,7)=J$1)*('2-1 采购订单物料明细表报表导出'!$D:$D=$A355),'2-1 采购订单物料明细表报表导出'!$H:$H,0))</f>
        <v>0</v>
      </c>
      <c r="K355" cm="1">
        <f t="array" ref="K355">SUM(IF((LEFT('2-1 采购订单物料明细表报表导出'!$K:$K,7)=K$1)*('2-1 采购订单物料明细表报表导出'!$D:$D=$A355),'2-1 采购订单物料明细表报表导出'!$H:$H,0))</f>
        <v>0</v>
      </c>
      <c r="L355" cm="1">
        <f t="array" ref="L355">SUM(IF((LEFT('2-1 采购订单物料明细表报表导出'!$K:$K,7)=L$1)*('2-1 采购订单物料明细表报表导出'!$D:$D=$A355),'2-1 采购订单物料明细表报表导出'!$H:$H,0))</f>
        <v>0</v>
      </c>
      <c r="M355" cm="1">
        <f t="array" ref="M355">SUM(IF((LEFT('2-1 采购订单物料明细表报表导出'!$K:$K,7)=M$1)*('2-1 采购订单物料明细表报表导出'!$D:$D=$A355),'2-1 采购订单物料明细表报表导出'!$H:$H,0))</f>
        <v>0</v>
      </c>
      <c r="N355" cm="1">
        <f t="array" ref="N355">SUM(IF((LEFT('2-1 采购订单物料明细表报表导出'!$K:$K,7)=N$1)*('2-1 采购订单物料明细表报表导出'!$D:$D=$A355),'2-1 采购订单物料明细表报表导出'!$H:$H,0))</f>
        <v>0</v>
      </c>
      <c r="O355" cm="1">
        <f t="array" ref="O355">SUM(IF((LEFT('2-1 采购订单物料明细表报表导出'!$K:$K,7)=O$1)*('2-1 采购订单物料明细表报表导出'!$D:$D=$A355),'2-1 采购订单物料明细表报表导出'!$H:$H,0))</f>
        <v>0</v>
      </c>
    </row>
    <row r="356" ht="16.5" spans="1:15">
      <c r="A356" s="17" t="s">
        <v>3773</v>
      </c>
      <c r="B356" s="32" t="s">
        <v>2080</v>
      </c>
      <c r="C356" s="33" t="s">
        <v>2081</v>
      </c>
      <c r="D356" cm="1">
        <f t="array" ref="D356">SUM(IF((LEFT('2-1 采购订单物料明细表报表导出'!$K:$K,7)=D$1)*('2-1 采购订单物料明细表报表导出'!$D:$D=$A356),'2-1 采购订单物料明细表报表导出'!$H:$H,0))</f>
        <v>0</v>
      </c>
      <c r="E356" cm="1">
        <f t="array" ref="E356">SUM(IF((LEFT('2-1 采购订单物料明细表报表导出'!$K:$K,7)=E$1)*('2-1 采购订单物料明细表报表导出'!$D:$D=$A356),'2-1 采购订单物料明细表报表导出'!$H:$H,0))</f>
        <v>0</v>
      </c>
      <c r="F356" cm="1">
        <f t="array" ref="F356">SUM(IF((LEFT('2-1 采购订单物料明细表报表导出'!$K:$K,7)=F$1)*('2-1 采购订单物料明细表报表导出'!$D:$D=$A356),'2-1 采购订单物料明细表报表导出'!$H:$H,0))</f>
        <v>0</v>
      </c>
      <c r="G356" cm="1">
        <f t="array" ref="G356">SUM(IF((LEFT('2-1 采购订单物料明细表报表导出'!$K:$K,7)=G$1)*('2-1 采购订单物料明细表报表导出'!$D:$D=$A356),'2-1 采购订单物料明细表报表导出'!$H:$H,0))</f>
        <v>0</v>
      </c>
      <c r="H356" cm="1">
        <f t="array" ref="H356">SUM(IF((LEFT('2-1 采购订单物料明细表报表导出'!$K:$K,7)=H$1)*('2-1 采购订单物料明细表报表导出'!$D:$D=$A356),'2-1 采购订单物料明细表报表导出'!$H:$H,0))</f>
        <v>0</v>
      </c>
      <c r="I356" cm="1">
        <f t="array" ref="I356">SUM(IF((LEFT('2-1 采购订单物料明细表报表导出'!$K:$K,7)=I$1)*('2-1 采购订单物料明细表报表导出'!$D:$D=$A356),'2-1 采购订单物料明细表报表导出'!$H:$H,0))</f>
        <v>0</v>
      </c>
      <c r="J356" cm="1">
        <f t="array" ref="J356">SUM(IF((LEFT('2-1 采购订单物料明细表报表导出'!$K:$K,7)=J$1)*('2-1 采购订单物料明细表报表导出'!$D:$D=$A356),'2-1 采购订单物料明细表报表导出'!$H:$H,0))</f>
        <v>0</v>
      </c>
      <c r="K356" cm="1">
        <f t="array" ref="K356">SUM(IF((LEFT('2-1 采购订单物料明细表报表导出'!$K:$K,7)=K$1)*('2-1 采购订单物料明细表报表导出'!$D:$D=$A356),'2-1 采购订单物料明细表报表导出'!$H:$H,0))</f>
        <v>0</v>
      </c>
      <c r="L356" cm="1">
        <f t="array" ref="L356">SUM(IF((LEFT('2-1 采购订单物料明细表报表导出'!$K:$K,7)=L$1)*('2-1 采购订单物料明细表报表导出'!$D:$D=$A356),'2-1 采购订单物料明细表报表导出'!$H:$H,0))</f>
        <v>0</v>
      </c>
      <c r="M356" cm="1">
        <f t="array" ref="M356">SUM(IF((LEFT('2-1 采购订单物料明细表报表导出'!$K:$K,7)=M$1)*('2-1 采购订单物料明细表报表导出'!$D:$D=$A356),'2-1 采购订单物料明细表报表导出'!$H:$H,0))</f>
        <v>0</v>
      </c>
      <c r="N356" cm="1">
        <f t="array" ref="N356">SUM(IF((LEFT('2-1 采购订单物料明细表报表导出'!$K:$K,7)=N$1)*('2-1 采购订单物料明细表报表导出'!$D:$D=$A356),'2-1 采购订单物料明细表报表导出'!$H:$H,0))</f>
        <v>0</v>
      </c>
      <c r="O356" cm="1">
        <f t="array" ref="O356">SUM(IF((LEFT('2-1 采购订单物料明细表报表导出'!$K:$K,7)=O$1)*('2-1 采购订单物料明细表报表导出'!$D:$D=$A356),'2-1 采购订单物料明细表报表导出'!$H:$H,0))</f>
        <v>0</v>
      </c>
    </row>
    <row r="357" ht="16.5" spans="1:15">
      <c r="A357" s="17" t="s">
        <v>3774</v>
      </c>
      <c r="B357" s="32" t="s">
        <v>2080</v>
      </c>
      <c r="C357" s="33" t="s">
        <v>2081</v>
      </c>
      <c r="D357" cm="1">
        <f t="array" ref="D357">SUM(IF((LEFT('2-1 采购订单物料明细表报表导出'!$K:$K,7)=D$1)*('2-1 采购订单物料明细表报表导出'!$D:$D=$A357),'2-1 采购订单物料明细表报表导出'!$H:$H,0))</f>
        <v>0</v>
      </c>
      <c r="E357" cm="1">
        <f t="array" ref="E357">SUM(IF((LEFT('2-1 采购订单物料明细表报表导出'!$K:$K,7)=E$1)*('2-1 采购订单物料明细表报表导出'!$D:$D=$A357),'2-1 采购订单物料明细表报表导出'!$H:$H,0))</f>
        <v>0</v>
      </c>
      <c r="F357" cm="1">
        <f t="array" ref="F357">SUM(IF((LEFT('2-1 采购订单物料明细表报表导出'!$K:$K,7)=F$1)*('2-1 采购订单物料明细表报表导出'!$D:$D=$A357),'2-1 采购订单物料明细表报表导出'!$H:$H,0))</f>
        <v>0</v>
      </c>
      <c r="G357" cm="1">
        <f t="array" ref="G357">SUM(IF((LEFT('2-1 采购订单物料明细表报表导出'!$K:$K,7)=G$1)*('2-1 采购订单物料明细表报表导出'!$D:$D=$A357),'2-1 采购订单物料明细表报表导出'!$H:$H,0))</f>
        <v>0</v>
      </c>
      <c r="H357" cm="1">
        <f t="array" ref="H357">SUM(IF((LEFT('2-1 采购订单物料明细表报表导出'!$K:$K,7)=H$1)*('2-1 采购订单物料明细表报表导出'!$D:$D=$A357),'2-1 采购订单物料明细表报表导出'!$H:$H,0))</f>
        <v>0</v>
      </c>
      <c r="I357" cm="1">
        <f t="array" ref="I357">SUM(IF((LEFT('2-1 采购订单物料明细表报表导出'!$K:$K,7)=I$1)*('2-1 采购订单物料明细表报表导出'!$D:$D=$A357),'2-1 采购订单物料明细表报表导出'!$H:$H,0))</f>
        <v>0</v>
      </c>
      <c r="J357" cm="1">
        <f t="array" ref="J357">SUM(IF((LEFT('2-1 采购订单物料明细表报表导出'!$K:$K,7)=J$1)*('2-1 采购订单物料明细表报表导出'!$D:$D=$A357),'2-1 采购订单物料明细表报表导出'!$H:$H,0))</f>
        <v>0</v>
      </c>
      <c r="K357" cm="1">
        <f t="array" ref="K357">SUM(IF((LEFT('2-1 采购订单物料明细表报表导出'!$K:$K,7)=K$1)*('2-1 采购订单物料明细表报表导出'!$D:$D=$A357),'2-1 采购订单物料明细表报表导出'!$H:$H,0))</f>
        <v>0</v>
      </c>
      <c r="L357" cm="1">
        <f t="array" ref="L357">SUM(IF((LEFT('2-1 采购订单物料明细表报表导出'!$K:$K,7)=L$1)*('2-1 采购订单物料明细表报表导出'!$D:$D=$A357),'2-1 采购订单物料明细表报表导出'!$H:$H,0))</f>
        <v>0</v>
      </c>
      <c r="M357" cm="1">
        <f t="array" ref="M357">SUM(IF((LEFT('2-1 采购订单物料明细表报表导出'!$K:$K,7)=M$1)*('2-1 采购订单物料明细表报表导出'!$D:$D=$A357),'2-1 采购订单物料明细表报表导出'!$H:$H,0))</f>
        <v>0</v>
      </c>
      <c r="N357" cm="1">
        <f t="array" ref="N357">SUM(IF((LEFT('2-1 采购订单物料明细表报表导出'!$K:$K,7)=N$1)*('2-1 采购订单物料明细表报表导出'!$D:$D=$A357),'2-1 采购订单物料明细表报表导出'!$H:$H,0))</f>
        <v>0</v>
      </c>
      <c r="O357" cm="1">
        <f t="array" ref="O357">SUM(IF((LEFT('2-1 采购订单物料明细表报表导出'!$K:$K,7)=O$1)*('2-1 采购订单物料明细表报表导出'!$D:$D=$A357),'2-1 采购订单物料明细表报表导出'!$H:$H,0))</f>
        <v>0</v>
      </c>
    </row>
    <row r="358" ht="16.5" spans="1:15">
      <c r="A358" s="17" t="s">
        <v>3775</v>
      </c>
      <c r="B358" s="32" t="s">
        <v>2080</v>
      </c>
      <c r="C358" s="33" t="s">
        <v>2081</v>
      </c>
      <c r="D358" cm="1">
        <f t="array" ref="D358">SUM(IF((LEFT('2-1 采购订单物料明细表报表导出'!$K:$K,7)=D$1)*('2-1 采购订单物料明细表报表导出'!$D:$D=$A358),'2-1 采购订单物料明细表报表导出'!$H:$H,0))</f>
        <v>0</v>
      </c>
      <c r="E358" cm="1">
        <f t="array" ref="E358">SUM(IF((LEFT('2-1 采购订单物料明细表报表导出'!$K:$K,7)=E$1)*('2-1 采购订单物料明细表报表导出'!$D:$D=$A358),'2-1 采购订单物料明细表报表导出'!$H:$H,0))</f>
        <v>0</v>
      </c>
      <c r="F358" cm="1">
        <f t="array" ref="F358">SUM(IF((LEFT('2-1 采购订单物料明细表报表导出'!$K:$K,7)=F$1)*('2-1 采购订单物料明细表报表导出'!$D:$D=$A358),'2-1 采购订单物料明细表报表导出'!$H:$H,0))</f>
        <v>0</v>
      </c>
      <c r="G358" cm="1">
        <f t="array" ref="G358">SUM(IF((LEFT('2-1 采购订单物料明细表报表导出'!$K:$K,7)=G$1)*('2-1 采购订单物料明细表报表导出'!$D:$D=$A358),'2-1 采购订单物料明细表报表导出'!$H:$H,0))</f>
        <v>0</v>
      </c>
      <c r="H358" cm="1">
        <f t="array" ref="H358">SUM(IF((LEFT('2-1 采购订单物料明细表报表导出'!$K:$K,7)=H$1)*('2-1 采购订单物料明细表报表导出'!$D:$D=$A358),'2-1 采购订单物料明细表报表导出'!$H:$H,0))</f>
        <v>0</v>
      </c>
      <c r="I358" cm="1">
        <f t="array" ref="I358">SUM(IF((LEFT('2-1 采购订单物料明细表报表导出'!$K:$K,7)=I$1)*('2-1 采购订单物料明细表报表导出'!$D:$D=$A358),'2-1 采购订单物料明细表报表导出'!$H:$H,0))</f>
        <v>0</v>
      </c>
      <c r="J358" cm="1">
        <f t="array" ref="J358">SUM(IF((LEFT('2-1 采购订单物料明细表报表导出'!$K:$K,7)=J$1)*('2-1 采购订单物料明细表报表导出'!$D:$D=$A358),'2-1 采购订单物料明细表报表导出'!$H:$H,0))</f>
        <v>0</v>
      </c>
      <c r="K358" cm="1">
        <f t="array" ref="K358">SUM(IF((LEFT('2-1 采购订单物料明细表报表导出'!$K:$K,7)=K$1)*('2-1 采购订单物料明细表报表导出'!$D:$D=$A358),'2-1 采购订单物料明细表报表导出'!$H:$H,0))</f>
        <v>0</v>
      </c>
      <c r="L358" cm="1">
        <f t="array" ref="L358">SUM(IF((LEFT('2-1 采购订单物料明细表报表导出'!$K:$K,7)=L$1)*('2-1 采购订单物料明细表报表导出'!$D:$D=$A358),'2-1 采购订单物料明细表报表导出'!$H:$H,0))</f>
        <v>0</v>
      </c>
      <c r="M358" cm="1">
        <f t="array" ref="M358">SUM(IF((LEFT('2-1 采购订单物料明细表报表导出'!$K:$K,7)=M$1)*('2-1 采购订单物料明细表报表导出'!$D:$D=$A358),'2-1 采购订单物料明细表报表导出'!$H:$H,0))</f>
        <v>0</v>
      </c>
      <c r="N358" cm="1">
        <f t="array" ref="N358">SUM(IF((LEFT('2-1 采购订单物料明细表报表导出'!$K:$K,7)=N$1)*('2-1 采购订单物料明细表报表导出'!$D:$D=$A358),'2-1 采购订单物料明细表报表导出'!$H:$H,0))</f>
        <v>0</v>
      </c>
      <c r="O358" cm="1">
        <f t="array" ref="O358">SUM(IF((LEFT('2-1 采购订单物料明细表报表导出'!$K:$K,7)=O$1)*('2-1 采购订单物料明细表报表导出'!$D:$D=$A358),'2-1 采购订单物料明细表报表导出'!$H:$H,0))</f>
        <v>0</v>
      </c>
    </row>
    <row r="359" ht="16.5" spans="1:15">
      <c r="A359" s="17" t="s">
        <v>3776</v>
      </c>
      <c r="B359" s="32" t="s">
        <v>2080</v>
      </c>
      <c r="C359" s="33" t="s">
        <v>2081</v>
      </c>
      <c r="D359" cm="1">
        <f t="array" ref="D359">SUM(IF((LEFT('2-1 采购订单物料明细表报表导出'!$K:$K,7)=D$1)*('2-1 采购订单物料明细表报表导出'!$D:$D=$A359),'2-1 采购订单物料明细表报表导出'!$H:$H,0))</f>
        <v>0</v>
      </c>
      <c r="E359" cm="1">
        <f t="array" ref="E359">SUM(IF((LEFT('2-1 采购订单物料明细表报表导出'!$K:$K,7)=E$1)*('2-1 采购订单物料明细表报表导出'!$D:$D=$A359),'2-1 采购订单物料明细表报表导出'!$H:$H,0))</f>
        <v>0</v>
      </c>
      <c r="F359" cm="1">
        <f t="array" ref="F359">SUM(IF((LEFT('2-1 采购订单物料明细表报表导出'!$K:$K,7)=F$1)*('2-1 采购订单物料明细表报表导出'!$D:$D=$A359),'2-1 采购订单物料明细表报表导出'!$H:$H,0))</f>
        <v>0</v>
      </c>
      <c r="G359" cm="1">
        <f t="array" ref="G359">SUM(IF((LEFT('2-1 采购订单物料明细表报表导出'!$K:$K,7)=G$1)*('2-1 采购订单物料明细表报表导出'!$D:$D=$A359),'2-1 采购订单物料明细表报表导出'!$H:$H,0))</f>
        <v>0</v>
      </c>
      <c r="H359" cm="1">
        <f t="array" ref="H359">SUM(IF((LEFT('2-1 采购订单物料明细表报表导出'!$K:$K,7)=H$1)*('2-1 采购订单物料明细表报表导出'!$D:$D=$A359),'2-1 采购订单物料明细表报表导出'!$H:$H,0))</f>
        <v>0</v>
      </c>
      <c r="I359" cm="1">
        <f t="array" ref="I359">SUM(IF((LEFT('2-1 采购订单物料明细表报表导出'!$K:$K,7)=I$1)*('2-1 采购订单物料明细表报表导出'!$D:$D=$A359),'2-1 采购订单物料明细表报表导出'!$H:$H,0))</f>
        <v>0</v>
      </c>
      <c r="J359" cm="1">
        <f t="array" ref="J359">SUM(IF((LEFT('2-1 采购订单物料明细表报表导出'!$K:$K,7)=J$1)*('2-1 采购订单物料明细表报表导出'!$D:$D=$A359),'2-1 采购订单物料明细表报表导出'!$H:$H,0))</f>
        <v>0</v>
      </c>
      <c r="K359" cm="1">
        <f t="array" ref="K359">SUM(IF((LEFT('2-1 采购订单物料明细表报表导出'!$K:$K,7)=K$1)*('2-1 采购订单物料明细表报表导出'!$D:$D=$A359),'2-1 采购订单物料明细表报表导出'!$H:$H,0))</f>
        <v>0</v>
      </c>
      <c r="L359" cm="1">
        <f t="array" ref="L359">SUM(IF((LEFT('2-1 采购订单物料明细表报表导出'!$K:$K,7)=L$1)*('2-1 采购订单物料明细表报表导出'!$D:$D=$A359),'2-1 采购订单物料明细表报表导出'!$H:$H,0))</f>
        <v>0</v>
      </c>
      <c r="M359" cm="1">
        <f t="array" ref="M359">SUM(IF((LEFT('2-1 采购订单物料明细表报表导出'!$K:$K,7)=M$1)*('2-1 采购订单物料明细表报表导出'!$D:$D=$A359),'2-1 采购订单物料明细表报表导出'!$H:$H,0))</f>
        <v>0</v>
      </c>
      <c r="N359" cm="1">
        <f t="array" ref="N359">SUM(IF((LEFT('2-1 采购订单物料明细表报表导出'!$K:$K,7)=N$1)*('2-1 采购订单物料明细表报表导出'!$D:$D=$A359),'2-1 采购订单物料明细表报表导出'!$H:$H,0))</f>
        <v>0</v>
      </c>
      <c r="O359" cm="1">
        <f t="array" ref="O359">SUM(IF((LEFT('2-1 采购订单物料明细表报表导出'!$K:$K,7)=O$1)*('2-1 采购订单物料明细表报表导出'!$D:$D=$A359),'2-1 采购订单物料明细表报表导出'!$H:$H,0))</f>
        <v>0</v>
      </c>
    </row>
    <row r="360" ht="16.5" spans="1:15">
      <c r="A360" s="17" t="s">
        <v>3777</v>
      </c>
      <c r="B360" s="32" t="s">
        <v>2080</v>
      </c>
      <c r="C360" s="33" t="s">
        <v>2081</v>
      </c>
      <c r="D360" cm="1">
        <f t="array" ref="D360">SUM(IF((LEFT('2-1 采购订单物料明细表报表导出'!$K:$K,7)=D$1)*('2-1 采购订单物料明细表报表导出'!$D:$D=$A360),'2-1 采购订单物料明细表报表导出'!$H:$H,0))</f>
        <v>0</v>
      </c>
      <c r="E360" cm="1">
        <f t="array" ref="E360">SUM(IF((LEFT('2-1 采购订单物料明细表报表导出'!$K:$K,7)=E$1)*('2-1 采购订单物料明细表报表导出'!$D:$D=$A360),'2-1 采购订单物料明细表报表导出'!$H:$H,0))</f>
        <v>0</v>
      </c>
      <c r="F360" cm="1">
        <f t="array" ref="F360">SUM(IF((LEFT('2-1 采购订单物料明细表报表导出'!$K:$K,7)=F$1)*('2-1 采购订单物料明细表报表导出'!$D:$D=$A360),'2-1 采购订单物料明细表报表导出'!$H:$H,0))</f>
        <v>0</v>
      </c>
      <c r="G360" cm="1">
        <f t="array" ref="G360">SUM(IF((LEFT('2-1 采购订单物料明细表报表导出'!$K:$K,7)=G$1)*('2-1 采购订单物料明细表报表导出'!$D:$D=$A360),'2-1 采购订单物料明细表报表导出'!$H:$H,0))</f>
        <v>0</v>
      </c>
      <c r="H360" cm="1">
        <f t="array" ref="H360">SUM(IF((LEFT('2-1 采购订单物料明细表报表导出'!$K:$K,7)=H$1)*('2-1 采购订单物料明细表报表导出'!$D:$D=$A360),'2-1 采购订单物料明细表报表导出'!$H:$H,0))</f>
        <v>0</v>
      </c>
      <c r="I360" cm="1">
        <f t="array" ref="I360">SUM(IF((LEFT('2-1 采购订单物料明细表报表导出'!$K:$K,7)=I$1)*('2-1 采购订单物料明细表报表导出'!$D:$D=$A360),'2-1 采购订单物料明细表报表导出'!$H:$H,0))</f>
        <v>0</v>
      </c>
      <c r="J360" cm="1">
        <f t="array" ref="J360">SUM(IF((LEFT('2-1 采购订单物料明细表报表导出'!$K:$K,7)=J$1)*('2-1 采购订单物料明细表报表导出'!$D:$D=$A360),'2-1 采购订单物料明细表报表导出'!$H:$H,0))</f>
        <v>0</v>
      </c>
      <c r="K360" cm="1">
        <f t="array" ref="K360">SUM(IF((LEFT('2-1 采购订单物料明细表报表导出'!$K:$K,7)=K$1)*('2-1 采购订单物料明细表报表导出'!$D:$D=$A360),'2-1 采购订单物料明细表报表导出'!$H:$H,0))</f>
        <v>0</v>
      </c>
      <c r="L360" cm="1">
        <f t="array" ref="L360">SUM(IF((LEFT('2-1 采购订单物料明细表报表导出'!$K:$K,7)=L$1)*('2-1 采购订单物料明细表报表导出'!$D:$D=$A360),'2-1 采购订单物料明细表报表导出'!$H:$H,0))</f>
        <v>0</v>
      </c>
      <c r="M360" cm="1">
        <f t="array" ref="M360">SUM(IF((LEFT('2-1 采购订单物料明细表报表导出'!$K:$K,7)=M$1)*('2-1 采购订单物料明细表报表导出'!$D:$D=$A360),'2-1 采购订单物料明细表报表导出'!$H:$H,0))</f>
        <v>0</v>
      </c>
      <c r="N360" cm="1">
        <f t="array" ref="N360">SUM(IF((LEFT('2-1 采购订单物料明细表报表导出'!$K:$K,7)=N$1)*('2-1 采购订单物料明细表报表导出'!$D:$D=$A360),'2-1 采购订单物料明细表报表导出'!$H:$H,0))</f>
        <v>0</v>
      </c>
      <c r="O360" cm="1">
        <f t="array" ref="O360">SUM(IF((LEFT('2-1 采购订单物料明细表报表导出'!$K:$K,7)=O$1)*('2-1 采购订单物料明细表报表导出'!$D:$D=$A360),'2-1 采购订单物料明细表报表导出'!$H:$H,0))</f>
        <v>0</v>
      </c>
    </row>
    <row r="361" ht="16.5" spans="1:15">
      <c r="A361" s="17" t="s">
        <v>3778</v>
      </c>
      <c r="B361" s="32" t="s">
        <v>2080</v>
      </c>
      <c r="C361" s="33" t="s">
        <v>2081</v>
      </c>
      <c r="D361" cm="1">
        <f t="array" ref="D361">SUM(IF((LEFT('2-1 采购订单物料明细表报表导出'!$K:$K,7)=D$1)*('2-1 采购订单物料明细表报表导出'!$D:$D=$A361),'2-1 采购订单物料明细表报表导出'!$H:$H,0))</f>
        <v>0</v>
      </c>
      <c r="E361" cm="1">
        <f t="array" ref="E361">SUM(IF((LEFT('2-1 采购订单物料明细表报表导出'!$K:$K,7)=E$1)*('2-1 采购订单物料明细表报表导出'!$D:$D=$A361),'2-1 采购订单物料明细表报表导出'!$H:$H,0))</f>
        <v>0</v>
      </c>
      <c r="F361" cm="1">
        <f t="array" ref="F361">SUM(IF((LEFT('2-1 采购订单物料明细表报表导出'!$K:$K,7)=F$1)*('2-1 采购订单物料明细表报表导出'!$D:$D=$A361),'2-1 采购订单物料明细表报表导出'!$H:$H,0))</f>
        <v>0</v>
      </c>
      <c r="G361" cm="1">
        <f t="array" ref="G361">SUM(IF((LEFT('2-1 采购订单物料明细表报表导出'!$K:$K,7)=G$1)*('2-1 采购订单物料明细表报表导出'!$D:$D=$A361),'2-1 采购订单物料明细表报表导出'!$H:$H,0))</f>
        <v>0</v>
      </c>
      <c r="H361" cm="1">
        <f t="array" ref="H361">SUM(IF((LEFT('2-1 采购订单物料明细表报表导出'!$K:$K,7)=H$1)*('2-1 采购订单物料明细表报表导出'!$D:$D=$A361),'2-1 采购订单物料明细表报表导出'!$H:$H,0))</f>
        <v>0</v>
      </c>
      <c r="I361" cm="1">
        <f t="array" ref="I361">SUM(IF((LEFT('2-1 采购订单物料明细表报表导出'!$K:$K,7)=I$1)*('2-1 采购订单物料明细表报表导出'!$D:$D=$A361),'2-1 采购订单物料明细表报表导出'!$H:$H,0))</f>
        <v>0</v>
      </c>
      <c r="J361" cm="1">
        <f t="array" ref="J361">SUM(IF((LEFT('2-1 采购订单物料明细表报表导出'!$K:$K,7)=J$1)*('2-1 采购订单物料明细表报表导出'!$D:$D=$A361),'2-1 采购订单物料明细表报表导出'!$H:$H,0))</f>
        <v>0</v>
      </c>
      <c r="K361" cm="1">
        <f t="array" ref="K361">SUM(IF((LEFT('2-1 采购订单物料明细表报表导出'!$K:$K,7)=K$1)*('2-1 采购订单物料明细表报表导出'!$D:$D=$A361),'2-1 采购订单物料明细表报表导出'!$H:$H,0))</f>
        <v>0</v>
      </c>
      <c r="L361" cm="1">
        <f t="array" ref="L361">SUM(IF((LEFT('2-1 采购订单物料明细表报表导出'!$K:$K,7)=L$1)*('2-1 采购订单物料明细表报表导出'!$D:$D=$A361),'2-1 采购订单物料明细表报表导出'!$H:$H,0))</f>
        <v>0</v>
      </c>
      <c r="M361" cm="1">
        <f t="array" ref="M361">SUM(IF((LEFT('2-1 采购订单物料明细表报表导出'!$K:$K,7)=M$1)*('2-1 采购订单物料明细表报表导出'!$D:$D=$A361),'2-1 采购订单物料明细表报表导出'!$H:$H,0))</f>
        <v>0</v>
      </c>
      <c r="N361" cm="1">
        <f t="array" ref="N361">SUM(IF((LEFT('2-1 采购订单物料明细表报表导出'!$K:$K,7)=N$1)*('2-1 采购订单物料明细表报表导出'!$D:$D=$A361),'2-1 采购订单物料明细表报表导出'!$H:$H,0))</f>
        <v>0</v>
      </c>
      <c r="O361" cm="1">
        <f t="array" ref="O361">SUM(IF((LEFT('2-1 采购订单物料明细表报表导出'!$K:$K,7)=O$1)*('2-1 采购订单物料明细表报表导出'!$D:$D=$A361),'2-1 采购订单物料明细表报表导出'!$H:$H,0))</f>
        <v>0</v>
      </c>
    </row>
    <row r="362" ht="16.5" spans="1:15">
      <c r="A362" s="17" t="s">
        <v>3779</v>
      </c>
      <c r="B362" s="32" t="s">
        <v>2080</v>
      </c>
      <c r="C362" s="33" t="s">
        <v>2081</v>
      </c>
      <c r="D362" cm="1">
        <f t="array" ref="D362">SUM(IF((LEFT('2-1 采购订单物料明细表报表导出'!$K:$K,7)=D$1)*('2-1 采购订单物料明细表报表导出'!$D:$D=$A362),'2-1 采购订单物料明细表报表导出'!$H:$H,0))</f>
        <v>0</v>
      </c>
      <c r="E362" cm="1">
        <f t="array" ref="E362">SUM(IF((LEFT('2-1 采购订单物料明细表报表导出'!$K:$K,7)=E$1)*('2-1 采购订单物料明细表报表导出'!$D:$D=$A362),'2-1 采购订单物料明细表报表导出'!$H:$H,0))</f>
        <v>0</v>
      </c>
      <c r="F362" cm="1">
        <f t="array" ref="F362">SUM(IF((LEFT('2-1 采购订单物料明细表报表导出'!$K:$K,7)=F$1)*('2-1 采购订单物料明细表报表导出'!$D:$D=$A362),'2-1 采购订单物料明细表报表导出'!$H:$H,0))</f>
        <v>0</v>
      </c>
      <c r="G362" cm="1">
        <f t="array" ref="G362">SUM(IF((LEFT('2-1 采购订单物料明细表报表导出'!$K:$K,7)=G$1)*('2-1 采购订单物料明细表报表导出'!$D:$D=$A362),'2-1 采购订单物料明细表报表导出'!$H:$H,0))</f>
        <v>0</v>
      </c>
      <c r="H362" cm="1">
        <f t="array" ref="H362">SUM(IF((LEFT('2-1 采购订单物料明细表报表导出'!$K:$K,7)=H$1)*('2-1 采购订单物料明细表报表导出'!$D:$D=$A362),'2-1 采购订单物料明细表报表导出'!$H:$H,0))</f>
        <v>0</v>
      </c>
      <c r="I362" cm="1">
        <f t="array" ref="I362">SUM(IF((LEFT('2-1 采购订单物料明细表报表导出'!$K:$K,7)=I$1)*('2-1 采购订单物料明细表报表导出'!$D:$D=$A362),'2-1 采购订单物料明细表报表导出'!$H:$H,0))</f>
        <v>0</v>
      </c>
      <c r="J362" cm="1">
        <f t="array" ref="J362">SUM(IF((LEFT('2-1 采购订单物料明细表报表导出'!$K:$K,7)=J$1)*('2-1 采购订单物料明细表报表导出'!$D:$D=$A362),'2-1 采购订单物料明细表报表导出'!$H:$H,0))</f>
        <v>0</v>
      </c>
      <c r="K362" cm="1">
        <f t="array" ref="K362">SUM(IF((LEFT('2-1 采购订单物料明细表报表导出'!$K:$K,7)=K$1)*('2-1 采购订单物料明细表报表导出'!$D:$D=$A362),'2-1 采购订单物料明细表报表导出'!$H:$H,0))</f>
        <v>0</v>
      </c>
      <c r="L362" cm="1">
        <f t="array" ref="L362">SUM(IF((LEFT('2-1 采购订单物料明细表报表导出'!$K:$K,7)=L$1)*('2-1 采购订单物料明细表报表导出'!$D:$D=$A362),'2-1 采购订单物料明细表报表导出'!$H:$H,0))</f>
        <v>0</v>
      </c>
      <c r="M362" cm="1">
        <f t="array" ref="M362">SUM(IF((LEFT('2-1 采购订单物料明细表报表导出'!$K:$K,7)=M$1)*('2-1 采购订单物料明细表报表导出'!$D:$D=$A362),'2-1 采购订单物料明细表报表导出'!$H:$H,0))</f>
        <v>0</v>
      </c>
      <c r="N362" cm="1">
        <f t="array" ref="N362">SUM(IF((LEFT('2-1 采购订单物料明细表报表导出'!$K:$K,7)=N$1)*('2-1 采购订单物料明细表报表导出'!$D:$D=$A362),'2-1 采购订单物料明细表报表导出'!$H:$H,0))</f>
        <v>0</v>
      </c>
      <c r="O362" cm="1">
        <f t="array" ref="O362">SUM(IF((LEFT('2-1 采购订单物料明细表报表导出'!$K:$K,7)=O$1)*('2-1 采购订单物料明细表报表导出'!$D:$D=$A362),'2-1 采购订单物料明细表报表导出'!$H:$H,0))</f>
        <v>0</v>
      </c>
    </row>
    <row r="363" ht="16.5" spans="1:15">
      <c r="A363" s="17" t="s">
        <v>3780</v>
      </c>
      <c r="B363" s="32" t="s">
        <v>2080</v>
      </c>
      <c r="C363" s="33" t="s">
        <v>2081</v>
      </c>
      <c r="D363" cm="1">
        <f t="array" ref="D363">SUM(IF((LEFT('2-1 采购订单物料明细表报表导出'!$K:$K,7)=D$1)*('2-1 采购订单物料明细表报表导出'!$D:$D=$A363),'2-1 采购订单物料明细表报表导出'!$H:$H,0))</f>
        <v>0</v>
      </c>
      <c r="E363" cm="1">
        <f t="array" ref="E363">SUM(IF((LEFT('2-1 采购订单物料明细表报表导出'!$K:$K,7)=E$1)*('2-1 采购订单物料明细表报表导出'!$D:$D=$A363),'2-1 采购订单物料明细表报表导出'!$H:$H,0))</f>
        <v>0</v>
      </c>
      <c r="F363" cm="1">
        <f t="array" ref="F363">SUM(IF((LEFT('2-1 采购订单物料明细表报表导出'!$K:$K,7)=F$1)*('2-1 采购订单物料明细表报表导出'!$D:$D=$A363),'2-1 采购订单物料明细表报表导出'!$H:$H,0))</f>
        <v>0</v>
      </c>
      <c r="G363" cm="1">
        <f t="array" ref="G363">SUM(IF((LEFT('2-1 采购订单物料明细表报表导出'!$K:$K,7)=G$1)*('2-1 采购订单物料明细表报表导出'!$D:$D=$A363),'2-1 采购订单物料明细表报表导出'!$H:$H,0))</f>
        <v>0</v>
      </c>
      <c r="H363" cm="1">
        <f t="array" ref="H363">SUM(IF((LEFT('2-1 采购订单物料明细表报表导出'!$K:$K,7)=H$1)*('2-1 采购订单物料明细表报表导出'!$D:$D=$A363),'2-1 采购订单物料明细表报表导出'!$H:$H,0))</f>
        <v>0</v>
      </c>
      <c r="I363" cm="1">
        <f t="array" ref="I363">SUM(IF((LEFT('2-1 采购订单物料明细表报表导出'!$K:$K,7)=I$1)*('2-1 采购订单物料明细表报表导出'!$D:$D=$A363),'2-1 采购订单物料明细表报表导出'!$H:$H,0))</f>
        <v>0</v>
      </c>
      <c r="J363" cm="1">
        <f t="array" ref="J363">SUM(IF((LEFT('2-1 采购订单物料明细表报表导出'!$K:$K,7)=J$1)*('2-1 采购订单物料明细表报表导出'!$D:$D=$A363),'2-1 采购订单物料明细表报表导出'!$H:$H,0))</f>
        <v>0</v>
      </c>
      <c r="K363" cm="1">
        <f t="array" ref="K363">SUM(IF((LEFT('2-1 采购订单物料明细表报表导出'!$K:$K,7)=K$1)*('2-1 采购订单物料明细表报表导出'!$D:$D=$A363),'2-1 采购订单物料明细表报表导出'!$H:$H,0))</f>
        <v>0</v>
      </c>
      <c r="L363" cm="1">
        <f t="array" ref="L363">SUM(IF((LEFT('2-1 采购订单物料明细表报表导出'!$K:$K,7)=L$1)*('2-1 采购订单物料明细表报表导出'!$D:$D=$A363),'2-1 采购订单物料明细表报表导出'!$H:$H,0))</f>
        <v>0</v>
      </c>
      <c r="M363" cm="1">
        <f t="array" ref="M363">SUM(IF((LEFT('2-1 采购订单物料明细表报表导出'!$K:$K,7)=M$1)*('2-1 采购订单物料明细表报表导出'!$D:$D=$A363),'2-1 采购订单物料明细表报表导出'!$H:$H,0))</f>
        <v>0</v>
      </c>
      <c r="N363" cm="1">
        <f t="array" ref="N363">SUM(IF((LEFT('2-1 采购订单物料明细表报表导出'!$K:$K,7)=N$1)*('2-1 采购订单物料明细表报表导出'!$D:$D=$A363),'2-1 采购订单物料明细表报表导出'!$H:$H,0))</f>
        <v>0</v>
      </c>
      <c r="O363" cm="1">
        <f t="array" ref="O363">SUM(IF((LEFT('2-1 采购订单物料明细表报表导出'!$K:$K,7)=O$1)*('2-1 采购订单物料明细表报表导出'!$D:$D=$A363),'2-1 采购订单物料明细表报表导出'!$H:$H,0))</f>
        <v>0</v>
      </c>
    </row>
    <row r="364" ht="16.5" spans="1:15">
      <c r="A364" s="17" t="s">
        <v>3781</v>
      </c>
      <c r="B364" s="32" t="s">
        <v>2080</v>
      </c>
      <c r="C364" s="33" t="s">
        <v>2081</v>
      </c>
      <c r="D364" cm="1">
        <f t="array" ref="D364">SUM(IF((LEFT('2-1 采购订单物料明细表报表导出'!$K:$K,7)=D$1)*('2-1 采购订单物料明细表报表导出'!$D:$D=$A364),'2-1 采购订单物料明细表报表导出'!$H:$H,0))</f>
        <v>0</v>
      </c>
      <c r="E364" cm="1">
        <f t="array" ref="E364">SUM(IF((LEFT('2-1 采购订单物料明细表报表导出'!$K:$K,7)=E$1)*('2-1 采购订单物料明细表报表导出'!$D:$D=$A364),'2-1 采购订单物料明细表报表导出'!$H:$H,0))</f>
        <v>0</v>
      </c>
      <c r="F364" cm="1">
        <f t="array" ref="F364">SUM(IF((LEFT('2-1 采购订单物料明细表报表导出'!$K:$K,7)=F$1)*('2-1 采购订单物料明细表报表导出'!$D:$D=$A364),'2-1 采购订单物料明细表报表导出'!$H:$H,0))</f>
        <v>0</v>
      </c>
      <c r="G364" cm="1">
        <f t="array" ref="G364">SUM(IF((LEFT('2-1 采购订单物料明细表报表导出'!$K:$K,7)=G$1)*('2-1 采购订单物料明细表报表导出'!$D:$D=$A364),'2-1 采购订单物料明细表报表导出'!$H:$H,0))</f>
        <v>0</v>
      </c>
      <c r="H364" cm="1">
        <f t="array" ref="H364">SUM(IF((LEFT('2-1 采购订单物料明细表报表导出'!$K:$K,7)=H$1)*('2-1 采购订单物料明细表报表导出'!$D:$D=$A364),'2-1 采购订单物料明细表报表导出'!$H:$H,0))</f>
        <v>0</v>
      </c>
      <c r="I364" cm="1">
        <f t="array" ref="I364">SUM(IF((LEFT('2-1 采购订单物料明细表报表导出'!$K:$K,7)=I$1)*('2-1 采购订单物料明细表报表导出'!$D:$D=$A364),'2-1 采购订单物料明细表报表导出'!$H:$H,0))</f>
        <v>0</v>
      </c>
      <c r="J364" cm="1">
        <f t="array" ref="J364">SUM(IF((LEFT('2-1 采购订单物料明细表报表导出'!$K:$K,7)=J$1)*('2-1 采购订单物料明细表报表导出'!$D:$D=$A364),'2-1 采购订单物料明细表报表导出'!$H:$H,0))</f>
        <v>0</v>
      </c>
      <c r="K364" cm="1">
        <f t="array" ref="K364">SUM(IF((LEFT('2-1 采购订单物料明细表报表导出'!$K:$K,7)=K$1)*('2-1 采购订单物料明细表报表导出'!$D:$D=$A364),'2-1 采购订单物料明细表报表导出'!$H:$H,0))</f>
        <v>0</v>
      </c>
      <c r="L364" cm="1">
        <f t="array" ref="L364">SUM(IF((LEFT('2-1 采购订单物料明细表报表导出'!$K:$K,7)=L$1)*('2-1 采购订单物料明细表报表导出'!$D:$D=$A364),'2-1 采购订单物料明细表报表导出'!$H:$H,0))</f>
        <v>0</v>
      </c>
      <c r="M364" cm="1">
        <f t="array" ref="M364">SUM(IF((LEFT('2-1 采购订单物料明细表报表导出'!$K:$K,7)=M$1)*('2-1 采购订单物料明细表报表导出'!$D:$D=$A364),'2-1 采购订单物料明细表报表导出'!$H:$H,0))</f>
        <v>0</v>
      </c>
      <c r="N364" cm="1">
        <f t="array" ref="N364">SUM(IF((LEFT('2-1 采购订单物料明细表报表导出'!$K:$K,7)=N$1)*('2-1 采购订单物料明细表报表导出'!$D:$D=$A364),'2-1 采购订单物料明细表报表导出'!$H:$H,0))</f>
        <v>0</v>
      </c>
      <c r="O364" cm="1">
        <f t="array" ref="O364">SUM(IF((LEFT('2-1 采购订单物料明细表报表导出'!$K:$K,7)=O$1)*('2-1 采购订单物料明细表报表导出'!$D:$D=$A364),'2-1 采购订单物料明细表报表导出'!$H:$H,0))</f>
        <v>0</v>
      </c>
    </row>
    <row r="365" ht="16.5" spans="1:15">
      <c r="A365" s="17" t="s">
        <v>3782</v>
      </c>
      <c r="B365" s="32" t="s">
        <v>2080</v>
      </c>
      <c r="C365" s="33" t="s">
        <v>2081</v>
      </c>
      <c r="D365" cm="1">
        <f t="array" ref="D365">SUM(IF((LEFT('2-1 采购订单物料明细表报表导出'!$K:$K,7)=D$1)*('2-1 采购订单物料明细表报表导出'!$D:$D=$A365),'2-1 采购订单物料明细表报表导出'!$H:$H,0))</f>
        <v>0</v>
      </c>
      <c r="E365" cm="1">
        <f t="array" ref="E365">SUM(IF((LEFT('2-1 采购订单物料明细表报表导出'!$K:$K,7)=E$1)*('2-1 采购订单物料明细表报表导出'!$D:$D=$A365),'2-1 采购订单物料明细表报表导出'!$H:$H,0))</f>
        <v>0</v>
      </c>
      <c r="F365" cm="1">
        <f t="array" ref="F365">SUM(IF((LEFT('2-1 采购订单物料明细表报表导出'!$K:$K,7)=F$1)*('2-1 采购订单物料明细表报表导出'!$D:$D=$A365),'2-1 采购订单物料明细表报表导出'!$H:$H,0))</f>
        <v>0</v>
      </c>
      <c r="G365" cm="1">
        <f t="array" ref="G365">SUM(IF((LEFT('2-1 采购订单物料明细表报表导出'!$K:$K,7)=G$1)*('2-1 采购订单物料明细表报表导出'!$D:$D=$A365),'2-1 采购订单物料明细表报表导出'!$H:$H,0))</f>
        <v>0</v>
      </c>
      <c r="H365" cm="1">
        <f t="array" ref="H365">SUM(IF((LEFT('2-1 采购订单物料明细表报表导出'!$K:$K,7)=H$1)*('2-1 采购订单物料明细表报表导出'!$D:$D=$A365),'2-1 采购订单物料明细表报表导出'!$H:$H,0))</f>
        <v>0</v>
      </c>
      <c r="I365" cm="1">
        <f t="array" ref="I365">SUM(IF((LEFT('2-1 采购订单物料明细表报表导出'!$K:$K,7)=I$1)*('2-1 采购订单物料明细表报表导出'!$D:$D=$A365),'2-1 采购订单物料明细表报表导出'!$H:$H,0))</f>
        <v>0</v>
      </c>
      <c r="J365" cm="1">
        <f t="array" ref="J365">SUM(IF((LEFT('2-1 采购订单物料明细表报表导出'!$K:$K,7)=J$1)*('2-1 采购订单物料明细表报表导出'!$D:$D=$A365),'2-1 采购订单物料明细表报表导出'!$H:$H,0))</f>
        <v>0</v>
      </c>
      <c r="K365" cm="1">
        <f t="array" ref="K365">SUM(IF((LEFT('2-1 采购订单物料明细表报表导出'!$K:$K,7)=K$1)*('2-1 采购订单物料明细表报表导出'!$D:$D=$A365),'2-1 采购订单物料明细表报表导出'!$H:$H,0))</f>
        <v>0</v>
      </c>
      <c r="L365" cm="1">
        <f t="array" ref="L365">SUM(IF((LEFT('2-1 采购订单物料明细表报表导出'!$K:$K,7)=L$1)*('2-1 采购订单物料明细表报表导出'!$D:$D=$A365),'2-1 采购订单物料明细表报表导出'!$H:$H,0))</f>
        <v>0</v>
      </c>
      <c r="M365" cm="1">
        <f t="array" ref="M365">SUM(IF((LEFT('2-1 采购订单物料明细表报表导出'!$K:$K,7)=M$1)*('2-1 采购订单物料明细表报表导出'!$D:$D=$A365),'2-1 采购订单物料明细表报表导出'!$H:$H,0))</f>
        <v>0</v>
      </c>
      <c r="N365" cm="1">
        <f t="array" ref="N365">SUM(IF((LEFT('2-1 采购订单物料明细表报表导出'!$K:$K,7)=N$1)*('2-1 采购订单物料明细表报表导出'!$D:$D=$A365),'2-1 采购订单物料明细表报表导出'!$H:$H,0))</f>
        <v>0</v>
      </c>
      <c r="O365" cm="1">
        <f t="array" ref="O365">SUM(IF((LEFT('2-1 采购订单物料明细表报表导出'!$K:$K,7)=O$1)*('2-1 采购订单物料明细表报表导出'!$D:$D=$A365),'2-1 采购订单物料明细表报表导出'!$H:$H,0))</f>
        <v>0</v>
      </c>
    </row>
    <row r="366" ht="16.5" spans="1:15">
      <c r="A366" s="34" t="s">
        <v>3783</v>
      </c>
      <c r="B366" s="32" t="s">
        <v>2120</v>
      </c>
      <c r="C366" s="33" t="s">
        <v>2121</v>
      </c>
      <c r="D366" cm="1">
        <f t="array" ref="D366">SUM(IF((LEFT('2-1 采购订单物料明细表报表导出'!$K:$K,7)=D$1)*('2-1 采购订单物料明细表报表导出'!$D:$D=$A366),'2-1 采购订单物料明细表报表导出'!$H:$H,0))</f>
        <v>0</v>
      </c>
      <c r="E366" cm="1">
        <f t="array" ref="E366">SUM(IF((LEFT('2-1 采购订单物料明细表报表导出'!$K:$K,7)=E$1)*('2-1 采购订单物料明细表报表导出'!$D:$D=$A366),'2-1 采购订单物料明细表报表导出'!$H:$H,0))</f>
        <v>0</v>
      </c>
      <c r="F366" cm="1">
        <f t="array" ref="F366">SUM(IF((LEFT('2-1 采购订单物料明细表报表导出'!$K:$K,7)=F$1)*('2-1 采购订单物料明细表报表导出'!$D:$D=$A366),'2-1 采购订单物料明细表报表导出'!$H:$H,0))</f>
        <v>0</v>
      </c>
      <c r="G366" cm="1">
        <f t="array" ref="G366">SUM(IF((LEFT('2-1 采购订单物料明细表报表导出'!$K:$K,7)=G$1)*('2-1 采购订单物料明细表报表导出'!$D:$D=$A366),'2-1 采购订单物料明细表报表导出'!$H:$H,0))</f>
        <v>0</v>
      </c>
      <c r="H366" cm="1">
        <f t="array" ref="H366">SUM(IF((LEFT('2-1 采购订单物料明细表报表导出'!$K:$K,7)=H$1)*('2-1 采购订单物料明细表报表导出'!$D:$D=$A366),'2-1 采购订单物料明细表报表导出'!$H:$H,0))</f>
        <v>0</v>
      </c>
      <c r="I366" cm="1">
        <f t="array" ref="I366">SUM(IF((LEFT('2-1 采购订单物料明细表报表导出'!$K:$K,7)=I$1)*('2-1 采购订单物料明细表报表导出'!$D:$D=$A366),'2-1 采购订单物料明细表报表导出'!$H:$H,0))</f>
        <v>0</v>
      </c>
      <c r="J366" cm="1">
        <f t="array" ref="J366">SUM(IF((LEFT('2-1 采购订单物料明细表报表导出'!$K:$K,7)=J$1)*('2-1 采购订单物料明细表报表导出'!$D:$D=$A366),'2-1 采购订单物料明细表报表导出'!$H:$H,0))</f>
        <v>0</v>
      </c>
      <c r="K366" cm="1">
        <f t="array" ref="K366">SUM(IF((LEFT('2-1 采购订单物料明细表报表导出'!$K:$K,7)=K$1)*('2-1 采购订单物料明细表报表导出'!$D:$D=$A366),'2-1 采购订单物料明细表报表导出'!$H:$H,0))</f>
        <v>0</v>
      </c>
      <c r="L366" cm="1">
        <f t="array" ref="L366">SUM(IF((LEFT('2-1 采购订单物料明细表报表导出'!$K:$K,7)=L$1)*('2-1 采购订单物料明细表报表导出'!$D:$D=$A366),'2-1 采购订单物料明细表报表导出'!$H:$H,0))</f>
        <v>0</v>
      </c>
      <c r="M366" cm="1">
        <f t="array" ref="M366">SUM(IF((LEFT('2-1 采购订单物料明细表报表导出'!$K:$K,7)=M$1)*('2-1 采购订单物料明细表报表导出'!$D:$D=$A366),'2-1 采购订单物料明细表报表导出'!$H:$H,0))</f>
        <v>0</v>
      </c>
      <c r="N366" cm="1">
        <f t="array" ref="N366">SUM(IF((LEFT('2-1 采购订单物料明细表报表导出'!$K:$K,7)=N$1)*('2-1 采购订单物料明细表报表导出'!$D:$D=$A366),'2-1 采购订单物料明细表报表导出'!$H:$H,0))</f>
        <v>0</v>
      </c>
      <c r="O366" cm="1">
        <f t="array" ref="O366">SUM(IF((LEFT('2-1 采购订单物料明细表报表导出'!$K:$K,7)=O$1)*('2-1 采购订单物料明细表报表导出'!$D:$D=$A366),'2-1 采购订单物料明细表报表导出'!$H:$H,0))</f>
        <v>0</v>
      </c>
    </row>
    <row r="367" ht="16.5" spans="1:15">
      <c r="A367" s="17" t="s">
        <v>3784</v>
      </c>
      <c r="B367" s="32" t="s">
        <v>2120</v>
      </c>
      <c r="C367" s="33" t="s">
        <v>2121</v>
      </c>
      <c r="D367" cm="1">
        <f t="array" ref="D367">SUM(IF((LEFT('2-1 采购订单物料明细表报表导出'!$K:$K,7)=D$1)*('2-1 采购订单物料明细表报表导出'!$D:$D=$A367),'2-1 采购订单物料明细表报表导出'!$H:$H,0))</f>
        <v>0</v>
      </c>
      <c r="E367" cm="1">
        <f t="array" ref="E367">SUM(IF((LEFT('2-1 采购订单物料明细表报表导出'!$K:$K,7)=E$1)*('2-1 采购订单物料明细表报表导出'!$D:$D=$A367),'2-1 采购订单物料明细表报表导出'!$H:$H,0))</f>
        <v>0</v>
      </c>
      <c r="F367" cm="1">
        <f t="array" ref="F367">SUM(IF((LEFT('2-1 采购订单物料明细表报表导出'!$K:$K,7)=F$1)*('2-1 采购订单物料明细表报表导出'!$D:$D=$A367),'2-1 采购订单物料明细表报表导出'!$H:$H,0))</f>
        <v>0</v>
      </c>
      <c r="G367" cm="1">
        <f t="array" ref="G367">SUM(IF((LEFT('2-1 采购订单物料明细表报表导出'!$K:$K,7)=G$1)*('2-1 采购订单物料明细表报表导出'!$D:$D=$A367),'2-1 采购订单物料明细表报表导出'!$H:$H,0))</f>
        <v>0</v>
      </c>
      <c r="H367" cm="1">
        <f t="array" ref="H367">SUM(IF((LEFT('2-1 采购订单物料明细表报表导出'!$K:$K,7)=H$1)*('2-1 采购订单物料明细表报表导出'!$D:$D=$A367),'2-1 采购订单物料明细表报表导出'!$H:$H,0))</f>
        <v>0</v>
      </c>
      <c r="I367" cm="1">
        <f t="array" ref="I367">SUM(IF((LEFT('2-1 采购订单物料明细表报表导出'!$K:$K,7)=I$1)*('2-1 采购订单物料明细表报表导出'!$D:$D=$A367),'2-1 采购订单物料明细表报表导出'!$H:$H,0))</f>
        <v>0</v>
      </c>
      <c r="J367" cm="1">
        <f t="array" ref="J367">SUM(IF((LEFT('2-1 采购订单物料明细表报表导出'!$K:$K,7)=J$1)*('2-1 采购订单物料明细表报表导出'!$D:$D=$A367),'2-1 采购订单物料明细表报表导出'!$H:$H,0))</f>
        <v>0</v>
      </c>
      <c r="K367" cm="1">
        <f t="array" ref="K367">SUM(IF((LEFT('2-1 采购订单物料明细表报表导出'!$K:$K,7)=K$1)*('2-1 采购订单物料明细表报表导出'!$D:$D=$A367),'2-1 采购订单物料明细表报表导出'!$H:$H,0))</f>
        <v>0</v>
      </c>
      <c r="L367" cm="1">
        <f t="array" ref="L367">SUM(IF((LEFT('2-1 采购订单物料明细表报表导出'!$K:$K,7)=L$1)*('2-1 采购订单物料明细表报表导出'!$D:$D=$A367),'2-1 采购订单物料明细表报表导出'!$H:$H,0))</f>
        <v>0</v>
      </c>
      <c r="M367" cm="1">
        <f t="array" ref="M367">SUM(IF((LEFT('2-1 采购订单物料明细表报表导出'!$K:$K,7)=M$1)*('2-1 采购订单物料明细表报表导出'!$D:$D=$A367),'2-1 采购订单物料明细表报表导出'!$H:$H,0))</f>
        <v>0</v>
      </c>
      <c r="N367" cm="1">
        <f t="array" ref="N367">SUM(IF((LEFT('2-1 采购订单物料明细表报表导出'!$K:$K,7)=N$1)*('2-1 采购订单物料明细表报表导出'!$D:$D=$A367),'2-1 采购订单物料明细表报表导出'!$H:$H,0))</f>
        <v>0</v>
      </c>
      <c r="O367" cm="1">
        <f t="array" ref="O367">SUM(IF((LEFT('2-1 采购订单物料明细表报表导出'!$K:$K,7)=O$1)*('2-1 采购订单物料明细表报表导出'!$D:$D=$A367),'2-1 采购订单物料明细表报表导出'!$H:$H,0))</f>
        <v>0</v>
      </c>
    </row>
    <row r="368" ht="16.5" spans="1:15">
      <c r="A368" s="17" t="s">
        <v>3785</v>
      </c>
      <c r="B368" s="32" t="s">
        <v>2120</v>
      </c>
      <c r="C368" s="33" t="s">
        <v>2121</v>
      </c>
      <c r="D368" cm="1">
        <f t="array" ref="D368">SUM(IF((LEFT('2-1 采购订单物料明细表报表导出'!$K:$K,7)=D$1)*('2-1 采购订单物料明细表报表导出'!$D:$D=$A368),'2-1 采购订单物料明细表报表导出'!$H:$H,0))</f>
        <v>0</v>
      </c>
      <c r="E368" cm="1">
        <f t="array" ref="E368">SUM(IF((LEFT('2-1 采购订单物料明细表报表导出'!$K:$K,7)=E$1)*('2-1 采购订单物料明细表报表导出'!$D:$D=$A368),'2-1 采购订单物料明细表报表导出'!$H:$H,0))</f>
        <v>0</v>
      </c>
      <c r="F368" cm="1">
        <f t="array" ref="F368">SUM(IF((LEFT('2-1 采购订单物料明细表报表导出'!$K:$K,7)=F$1)*('2-1 采购订单物料明细表报表导出'!$D:$D=$A368),'2-1 采购订单物料明细表报表导出'!$H:$H,0))</f>
        <v>0</v>
      </c>
      <c r="G368" cm="1">
        <f t="array" ref="G368">SUM(IF((LEFT('2-1 采购订单物料明细表报表导出'!$K:$K,7)=G$1)*('2-1 采购订单物料明细表报表导出'!$D:$D=$A368),'2-1 采购订单物料明细表报表导出'!$H:$H,0))</f>
        <v>0</v>
      </c>
      <c r="H368" cm="1">
        <f t="array" ref="H368">SUM(IF((LEFT('2-1 采购订单物料明细表报表导出'!$K:$K,7)=H$1)*('2-1 采购订单物料明细表报表导出'!$D:$D=$A368),'2-1 采购订单物料明细表报表导出'!$H:$H,0))</f>
        <v>0</v>
      </c>
      <c r="I368" cm="1">
        <f t="array" ref="I368">SUM(IF((LEFT('2-1 采购订单物料明细表报表导出'!$K:$K,7)=I$1)*('2-1 采购订单物料明细表报表导出'!$D:$D=$A368),'2-1 采购订单物料明细表报表导出'!$H:$H,0))</f>
        <v>0</v>
      </c>
      <c r="J368" cm="1">
        <f t="array" ref="J368">SUM(IF((LEFT('2-1 采购订单物料明细表报表导出'!$K:$K,7)=J$1)*('2-1 采购订单物料明细表报表导出'!$D:$D=$A368),'2-1 采购订单物料明细表报表导出'!$H:$H,0))</f>
        <v>0</v>
      </c>
      <c r="K368" cm="1">
        <f t="array" ref="K368">SUM(IF((LEFT('2-1 采购订单物料明细表报表导出'!$K:$K,7)=K$1)*('2-1 采购订单物料明细表报表导出'!$D:$D=$A368),'2-1 采购订单物料明细表报表导出'!$H:$H,0))</f>
        <v>0</v>
      </c>
      <c r="L368" cm="1">
        <f t="array" ref="L368">SUM(IF((LEFT('2-1 采购订单物料明细表报表导出'!$K:$K,7)=L$1)*('2-1 采购订单物料明细表报表导出'!$D:$D=$A368),'2-1 采购订单物料明细表报表导出'!$H:$H,0))</f>
        <v>0</v>
      </c>
      <c r="M368" cm="1">
        <f t="array" ref="M368">SUM(IF((LEFT('2-1 采购订单物料明细表报表导出'!$K:$K,7)=M$1)*('2-1 采购订单物料明细表报表导出'!$D:$D=$A368),'2-1 采购订单物料明细表报表导出'!$H:$H,0))</f>
        <v>0</v>
      </c>
      <c r="N368" cm="1">
        <f t="array" ref="N368">SUM(IF((LEFT('2-1 采购订单物料明细表报表导出'!$K:$K,7)=N$1)*('2-1 采购订单物料明细表报表导出'!$D:$D=$A368),'2-1 采购订单物料明细表报表导出'!$H:$H,0))</f>
        <v>0</v>
      </c>
      <c r="O368" cm="1">
        <f t="array" ref="O368">SUM(IF((LEFT('2-1 采购订单物料明细表报表导出'!$K:$K,7)=O$1)*('2-1 采购订单物料明细表报表导出'!$D:$D=$A368),'2-1 采购订单物料明细表报表导出'!$H:$H,0))</f>
        <v>0</v>
      </c>
    </row>
    <row r="369" ht="16.5" spans="1:15">
      <c r="A369" s="34" t="s">
        <v>3004</v>
      </c>
      <c r="B369" s="32" t="s">
        <v>2120</v>
      </c>
      <c r="C369" s="33" t="s">
        <v>2121</v>
      </c>
      <c r="D369" cm="1">
        <f t="array" ref="D369">SUM(IF((LEFT('2-1 采购订单物料明细表报表导出'!$K:$K,7)=D$1)*('2-1 采购订单物料明细表报表导出'!$D:$D=$A369),'2-1 采购订单物料明细表报表导出'!$H:$H,0))</f>
        <v>0</v>
      </c>
      <c r="E369" cm="1">
        <f t="array" ref="E369">SUM(IF((LEFT('2-1 采购订单物料明细表报表导出'!$K:$K,7)=E$1)*('2-1 采购订单物料明细表报表导出'!$D:$D=$A369),'2-1 采购订单物料明细表报表导出'!$H:$H,0))</f>
        <v>0</v>
      </c>
      <c r="F369" cm="1">
        <f t="array" ref="F369">SUM(IF((LEFT('2-1 采购订单物料明细表报表导出'!$K:$K,7)=F$1)*('2-1 采购订单物料明细表报表导出'!$D:$D=$A369),'2-1 采购订单物料明细表报表导出'!$H:$H,0))</f>
        <v>0</v>
      </c>
      <c r="G369" cm="1">
        <f t="array" ref="G369">SUM(IF((LEFT('2-1 采购订单物料明细表报表导出'!$K:$K,7)=G$1)*('2-1 采购订单物料明细表报表导出'!$D:$D=$A369),'2-1 采购订单物料明细表报表导出'!$H:$H,0))</f>
        <v>85.5</v>
      </c>
      <c r="H369" cm="1">
        <f t="array" ref="H369">SUM(IF((LEFT('2-1 采购订单物料明细表报表导出'!$K:$K,7)=H$1)*('2-1 采购订单物料明细表报表导出'!$D:$D=$A369),'2-1 采购订单物料明细表报表导出'!$H:$H,0))</f>
        <v>0</v>
      </c>
      <c r="I369" cm="1">
        <f t="array" ref="I369">SUM(IF((LEFT('2-1 采购订单物料明细表报表导出'!$K:$K,7)=I$1)*('2-1 采购订单物料明细表报表导出'!$D:$D=$A369),'2-1 采购订单物料明细表报表导出'!$H:$H,0))</f>
        <v>0</v>
      </c>
      <c r="J369" cm="1">
        <f t="array" ref="J369">SUM(IF((LEFT('2-1 采购订单物料明细表报表导出'!$K:$K,7)=J$1)*('2-1 采购订单物料明细表报表导出'!$D:$D=$A369),'2-1 采购订单物料明细表报表导出'!$H:$H,0))</f>
        <v>0</v>
      </c>
      <c r="K369" cm="1">
        <f t="array" ref="K369">SUM(IF((LEFT('2-1 采购订单物料明细表报表导出'!$K:$K,7)=K$1)*('2-1 采购订单物料明细表报表导出'!$D:$D=$A369),'2-1 采购订单物料明细表报表导出'!$H:$H,0))</f>
        <v>0</v>
      </c>
      <c r="L369" cm="1">
        <f t="array" ref="L369">SUM(IF((LEFT('2-1 采购订单物料明细表报表导出'!$K:$K,7)=L$1)*('2-1 采购订单物料明细表报表导出'!$D:$D=$A369),'2-1 采购订单物料明细表报表导出'!$H:$H,0))</f>
        <v>0</v>
      </c>
      <c r="M369" cm="1">
        <f t="array" ref="M369">SUM(IF((LEFT('2-1 采购订单物料明细表报表导出'!$K:$K,7)=M$1)*('2-1 采购订单物料明细表报表导出'!$D:$D=$A369),'2-1 采购订单物料明细表报表导出'!$H:$H,0))</f>
        <v>0</v>
      </c>
      <c r="N369" cm="1">
        <f t="array" ref="N369">SUM(IF((LEFT('2-1 采购订单物料明细表报表导出'!$K:$K,7)=N$1)*('2-1 采购订单物料明细表报表导出'!$D:$D=$A369),'2-1 采购订单物料明细表报表导出'!$H:$H,0))</f>
        <v>0</v>
      </c>
      <c r="O369" cm="1">
        <f t="array" ref="O369">SUM(IF((LEFT('2-1 采购订单物料明细表报表导出'!$K:$K,7)=O$1)*('2-1 采购订单物料明细表报表导出'!$D:$D=$A369),'2-1 采购订单物料明细表报表导出'!$H:$H,0))</f>
        <v>0</v>
      </c>
    </row>
    <row r="370" ht="16.5" spans="1:15">
      <c r="A370" s="17" t="s">
        <v>3786</v>
      </c>
      <c r="B370" s="32" t="s">
        <v>2120</v>
      </c>
      <c r="C370" s="33" t="s">
        <v>2121</v>
      </c>
      <c r="D370" cm="1">
        <f t="array" ref="D370">SUM(IF((LEFT('2-1 采购订单物料明细表报表导出'!$K:$K,7)=D$1)*('2-1 采购订单物料明细表报表导出'!$D:$D=$A370),'2-1 采购订单物料明细表报表导出'!$H:$H,0))</f>
        <v>0</v>
      </c>
      <c r="E370" cm="1">
        <f t="array" ref="E370">SUM(IF((LEFT('2-1 采购订单物料明细表报表导出'!$K:$K,7)=E$1)*('2-1 采购订单物料明细表报表导出'!$D:$D=$A370),'2-1 采购订单物料明细表报表导出'!$H:$H,0))</f>
        <v>0</v>
      </c>
      <c r="F370" cm="1">
        <f t="array" ref="F370">SUM(IF((LEFT('2-1 采购订单物料明细表报表导出'!$K:$K,7)=F$1)*('2-1 采购订单物料明细表报表导出'!$D:$D=$A370),'2-1 采购订单物料明细表报表导出'!$H:$H,0))</f>
        <v>0</v>
      </c>
      <c r="G370" cm="1">
        <f t="array" ref="G370">SUM(IF((LEFT('2-1 采购订单物料明细表报表导出'!$K:$K,7)=G$1)*('2-1 采购订单物料明细表报表导出'!$D:$D=$A370),'2-1 采购订单物料明细表报表导出'!$H:$H,0))</f>
        <v>0</v>
      </c>
      <c r="H370" cm="1">
        <f t="array" ref="H370">SUM(IF((LEFT('2-1 采购订单物料明细表报表导出'!$K:$K,7)=H$1)*('2-1 采购订单物料明细表报表导出'!$D:$D=$A370),'2-1 采购订单物料明细表报表导出'!$H:$H,0))</f>
        <v>0</v>
      </c>
      <c r="I370" cm="1">
        <f t="array" ref="I370">SUM(IF((LEFT('2-1 采购订单物料明细表报表导出'!$K:$K,7)=I$1)*('2-1 采购订单物料明细表报表导出'!$D:$D=$A370),'2-1 采购订单物料明细表报表导出'!$H:$H,0))</f>
        <v>0</v>
      </c>
      <c r="J370" cm="1">
        <f t="array" ref="J370">SUM(IF((LEFT('2-1 采购订单物料明细表报表导出'!$K:$K,7)=J$1)*('2-1 采购订单物料明细表报表导出'!$D:$D=$A370),'2-1 采购订单物料明细表报表导出'!$H:$H,0))</f>
        <v>0</v>
      </c>
      <c r="K370" cm="1">
        <f t="array" ref="K370">SUM(IF((LEFT('2-1 采购订单物料明细表报表导出'!$K:$K,7)=K$1)*('2-1 采购订单物料明细表报表导出'!$D:$D=$A370),'2-1 采购订单物料明细表报表导出'!$H:$H,0))</f>
        <v>0</v>
      </c>
      <c r="L370" cm="1">
        <f t="array" ref="L370">SUM(IF((LEFT('2-1 采购订单物料明细表报表导出'!$K:$K,7)=L$1)*('2-1 采购订单物料明细表报表导出'!$D:$D=$A370),'2-1 采购订单物料明细表报表导出'!$H:$H,0))</f>
        <v>0</v>
      </c>
      <c r="M370" cm="1">
        <f t="array" ref="M370">SUM(IF((LEFT('2-1 采购订单物料明细表报表导出'!$K:$K,7)=M$1)*('2-1 采购订单物料明细表报表导出'!$D:$D=$A370),'2-1 采购订单物料明细表报表导出'!$H:$H,0))</f>
        <v>0</v>
      </c>
      <c r="N370" cm="1">
        <f t="array" ref="N370">SUM(IF((LEFT('2-1 采购订单物料明细表报表导出'!$K:$K,7)=N$1)*('2-1 采购订单物料明细表报表导出'!$D:$D=$A370),'2-1 采购订单物料明细表报表导出'!$H:$H,0))</f>
        <v>0</v>
      </c>
      <c r="O370" cm="1">
        <f t="array" ref="O370">SUM(IF((LEFT('2-1 采购订单物料明细表报表导出'!$K:$K,7)=O$1)*('2-1 采购订单物料明细表报表导出'!$D:$D=$A370),'2-1 采购订单物料明细表报表导出'!$H:$H,0))</f>
        <v>0</v>
      </c>
    </row>
    <row r="371" ht="16.5" spans="1:15">
      <c r="A371" s="17" t="s">
        <v>3787</v>
      </c>
      <c r="B371" s="32" t="s">
        <v>2120</v>
      </c>
      <c r="C371" s="33" t="s">
        <v>2121</v>
      </c>
      <c r="D371" cm="1">
        <f t="array" ref="D371">SUM(IF((LEFT('2-1 采购订单物料明细表报表导出'!$K:$K,7)=D$1)*('2-1 采购订单物料明细表报表导出'!$D:$D=$A371),'2-1 采购订单物料明细表报表导出'!$H:$H,0))</f>
        <v>0</v>
      </c>
      <c r="E371" cm="1">
        <f t="array" ref="E371">SUM(IF((LEFT('2-1 采购订单物料明细表报表导出'!$K:$K,7)=E$1)*('2-1 采购订单物料明细表报表导出'!$D:$D=$A371),'2-1 采购订单物料明细表报表导出'!$H:$H,0))</f>
        <v>0</v>
      </c>
      <c r="F371" cm="1">
        <f t="array" ref="F371">SUM(IF((LEFT('2-1 采购订单物料明细表报表导出'!$K:$K,7)=F$1)*('2-1 采购订单物料明细表报表导出'!$D:$D=$A371),'2-1 采购订单物料明细表报表导出'!$H:$H,0))</f>
        <v>0</v>
      </c>
      <c r="G371" cm="1">
        <f t="array" ref="G371">SUM(IF((LEFT('2-1 采购订单物料明细表报表导出'!$K:$K,7)=G$1)*('2-1 采购订单物料明细表报表导出'!$D:$D=$A371),'2-1 采购订单物料明细表报表导出'!$H:$H,0))</f>
        <v>0</v>
      </c>
      <c r="H371" cm="1">
        <f t="array" ref="H371">SUM(IF((LEFT('2-1 采购订单物料明细表报表导出'!$K:$K,7)=H$1)*('2-1 采购订单物料明细表报表导出'!$D:$D=$A371),'2-1 采购订单物料明细表报表导出'!$H:$H,0))</f>
        <v>0</v>
      </c>
      <c r="I371" cm="1">
        <f t="array" ref="I371">SUM(IF((LEFT('2-1 采购订单物料明细表报表导出'!$K:$K,7)=I$1)*('2-1 采购订单物料明细表报表导出'!$D:$D=$A371),'2-1 采购订单物料明细表报表导出'!$H:$H,0))</f>
        <v>0</v>
      </c>
      <c r="J371" cm="1">
        <f t="array" ref="J371">SUM(IF((LEFT('2-1 采购订单物料明细表报表导出'!$K:$K,7)=J$1)*('2-1 采购订单物料明细表报表导出'!$D:$D=$A371),'2-1 采购订单物料明细表报表导出'!$H:$H,0))</f>
        <v>0</v>
      </c>
      <c r="K371" cm="1">
        <f t="array" ref="K371">SUM(IF((LEFT('2-1 采购订单物料明细表报表导出'!$K:$K,7)=K$1)*('2-1 采购订单物料明细表报表导出'!$D:$D=$A371),'2-1 采购订单物料明细表报表导出'!$H:$H,0))</f>
        <v>0</v>
      </c>
      <c r="L371" cm="1">
        <f t="array" ref="L371">SUM(IF((LEFT('2-1 采购订单物料明细表报表导出'!$K:$K,7)=L$1)*('2-1 采购订单物料明细表报表导出'!$D:$D=$A371),'2-1 采购订单物料明细表报表导出'!$H:$H,0))</f>
        <v>0</v>
      </c>
      <c r="M371" cm="1">
        <f t="array" ref="M371">SUM(IF((LEFT('2-1 采购订单物料明细表报表导出'!$K:$K,7)=M$1)*('2-1 采购订单物料明细表报表导出'!$D:$D=$A371),'2-1 采购订单物料明细表报表导出'!$H:$H,0))</f>
        <v>0</v>
      </c>
      <c r="N371" cm="1">
        <f t="array" ref="N371">SUM(IF((LEFT('2-1 采购订单物料明细表报表导出'!$K:$K,7)=N$1)*('2-1 采购订单物料明细表报表导出'!$D:$D=$A371),'2-1 采购订单物料明细表报表导出'!$H:$H,0))</f>
        <v>0</v>
      </c>
      <c r="O371" cm="1">
        <f t="array" ref="O371">SUM(IF((LEFT('2-1 采购订单物料明细表报表导出'!$K:$K,7)=O$1)*('2-1 采购订单物料明细表报表导出'!$D:$D=$A371),'2-1 采购订单物料明细表报表导出'!$H:$H,0))</f>
        <v>0</v>
      </c>
    </row>
    <row r="372" ht="16.5" spans="1:15">
      <c r="A372" s="17" t="s">
        <v>3788</v>
      </c>
      <c r="B372" s="32" t="s">
        <v>2120</v>
      </c>
      <c r="C372" s="33" t="s">
        <v>2121</v>
      </c>
      <c r="D372" cm="1">
        <f t="array" ref="D372">SUM(IF((LEFT('2-1 采购订单物料明细表报表导出'!$K:$K,7)=D$1)*('2-1 采购订单物料明细表报表导出'!$D:$D=$A372),'2-1 采购订单物料明细表报表导出'!$H:$H,0))</f>
        <v>0</v>
      </c>
      <c r="E372" cm="1">
        <f t="array" ref="E372">SUM(IF((LEFT('2-1 采购订单物料明细表报表导出'!$K:$K,7)=E$1)*('2-1 采购订单物料明细表报表导出'!$D:$D=$A372),'2-1 采购订单物料明细表报表导出'!$H:$H,0))</f>
        <v>0</v>
      </c>
      <c r="F372" cm="1">
        <f t="array" ref="F372">SUM(IF((LEFT('2-1 采购订单物料明细表报表导出'!$K:$K,7)=F$1)*('2-1 采购订单物料明细表报表导出'!$D:$D=$A372),'2-1 采购订单物料明细表报表导出'!$H:$H,0))</f>
        <v>0</v>
      </c>
      <c r="G372" cm="1">
        <f t="array" ref="G372">SUM(IF((LEFT('2-1 采购订单物料明细表报表导出'!$K:$K,7)=G$1)*('2-1 采购订单物料明细表报表导出'!$D:$D=$A372),'2-1 采购订单物料明细表报表导出'!$H:$H,0))</f>
        <v>0</v>
      </c>
      <c r="H372" cm="1">
        <f t="array" ref="H372">SUM(IF((LEFT('2-1 采购订单物料明细表报表导出'!$K:$K,7)=H$1)*('2-1 采购订单物料明细表报表导出'!$D:$D=$A372),'2-1 采购订单物料明细表报表导出'!$H:$H,0))</f>
        <v>0</v>
      </c>
      <c r="I372" cm="1">
        <f t="array" ref="I372">SUM(IF((LEFT('2-1 采购订单物料明细表报表导出'!$K:$K,7)=I$1)*('2-1 采购订单物料明细表报表导出'!$D:$D=$A372),'2-1 采购订单物料明细表报表导出'!$H:$H,0))</f>
        <v>0</v>
      </c>
      <c r="J372" cm="1">
        <f t="array" ref="J372">SUM(IF((LEFT('2-1 采购订单物料明细表报表导出'!$K:$K,7)=J$1)*('2-1 采购订单物料明细表报表导出'!$D:$D=$A372),'2-1 采购订单物料明细表报表导出'!$H:$H,0))</f>
        <v>0</v>
      </c>
      <c r="K372" cm="1">
        <f t="array" ref="K372">SUM(IF((LEFT('2-1 采购订单物料明细表报表导出'!$K:$K,7)=K$1)*('2-1 采购订单物料明细表报表导出'!$D:$D=$A372),'2-1 采购订单物料明细表报表导出'!$H:$H,0))</f>
        <v>0</v>
      </c>
      <c r="L372" cm="1">
        <f t="array" ref="L372">SUM(IF((LEFT('2-1 采购订单物料明细表报表导出'!$K:$K,7)=L$1)*('2-1 采购订单物料明细表报表导出'!$D:$D=$A372),'2-1 采购订单物料明细表报表导出'!$H:$H,0))</f>
        <v>0</v>
      </c>
      <c r="M372" cm="1">
        <f t="array" ref="M372">SUM(IF((LEFT('2-1 采购订单物料明细表报表导出'!$K:$K,7)=M$1)*('2-1 采购订单物料明细表报表导出'!$D:$D=$A372),'2-1 采购订单物料明细表报表导出'!$H:$H,0))</f>
        <v>0</v>
      </c>
      <c r="N372" cm="1">
        <f t="array" ref="N372">SUM(IF((LEFT('2-1 采购订单物料明细表报表导出'!$K:$K,7)=N$1)*('2-1 采购订单物料明细表报表导出'!$D:$D=$A372),'2-1 采购订单物料明细表报表导出'!$H:$H,0))</f>
        <v>0</v>
      </c>
      <c r="O372" cm="1">
        <f t="array" ref="O372">SUM(IF((LEFT('2-1 采购订单物料明细表报表导出'!$K:$K,7)=O$1)*('2-1 采购订单物料明细表报表导出'!$D:$D=$A372),'2-1 采购订单物料明细表报表导出'!$H:$H,0))</f>
        <v>0</v>
      </c>
    </row>
    <row r="373" ht="16.5" spans="1:15">
      <c r="A373" s="17" t="s">
        <v>3789</v>
      </c>
      <c r="B373" s="32" t="s">
        <v>2120</v>
      </c>
      <c r="C373" s="33" t="s">
        <v>2121</v>
      </c>
      <c r="D373" cm="1">
        <f t="array" ref="D373">SUM(IF((LEFT('2-1 采购订单物料明细表报表导出'!$K:$K,7)=D$1)*('2-1 采购订单物料明细表报表导出'!$D:$D=$A373),'2-1 采购订单物料明细表报表导出'!$H:$H,0))</f>
        <v>0</v>
      </c>
      <c r="E373" cm="1">
        <f t="array" ref="E373">SUM(IF((LEFT('2-1 采购订单物料明细表报表导出'!$K:$K,7)=E$1)*('2-1 采购订单物料明细表报表导出'!$D:$D=$A373),'2-1 采购订单物料明细表报表导出'!$H:$H,0))</f>
        <v>0</v>
      </c>
      <c r="F373" cm="1">
        <f t="array" ref="F373">SUM(IF((LEFT('2-1 采购订单物料明细表报表导出'!$K:$K,7)=F$1)*('2-1 采购订单物料明细表报表导出'!$D:$D=$A373),'2-1 采购订单物料明细表报表导出'!$H:$H,0))</f>
        <v>0</v>
      </c>
      <c r="G373" cm="1">
        <f t="array" ref="G373">SUM(IF((LEFT('2-1 采购订单物料明细表报表导出'!$K:$K,7)=G$1)*('2-1 采购订单物料明细表报表导出'!$D:$D=$A373),'2-1 采购订单物料明细表报表导出'!$H:$H,0))</f>
        <v>0</v>
      </c>
      <c r="H373" cm="1">
        <f t="array" ref="H373">SUM(IF((LEFT('2-1 采购订单物料明细表报表导出'!$K:$K,7)=H$1)*('2-1 采购订单物料明细表报表导出'!$D:$D=$A373),'2-1 采购订单物料明细表报表导出'!$H:$H,0))</f>
        <v>0</v>
      </c>
      <c r="I373" cm="1">
        <f t="array" ref="I373">SUM(IF((LEFT('2-1 采购订单物料明细表报表导出'!$K:$K,7)=I$1)*('2-1 采购订单物料明细表报表导出'!$D:$D=$A373),'2-1 采购订单物料明细表报表导出'!$H:$H,0))</f>
        <v>0</v>
      </c>
      <c r="J373" cm="1">
        <f t="array" ref="J373">SUM(IF((LEFT('2-1 采购订单物料明细表报表导出'!$K:$K,7)=J$1)*('2-1 采购订单物料明细表报表导出'!$D:$D=$A373),'2-1 采购订单物料明细表报表导出'!$H:$H,0))</f>
        <v>0</v>
      </c>
      <c r="K373" cm="1">
        <f t="array" ref="K373">SUM(IF((LEFT('2-1 采购订单物料明细表报表导出'!$K:$K,7)=K$1)*('2-1 采购订单物料明细表报表导出'!$D:$D=$A373),'2-1 采购订单物料明细表报表导出'!$H:$H,0))</f>
        <v>0</v>
      </c>
      <c r="L373" cm="1">
        <f t="array" ref="L373">SUM(IF((LEFT('2-1 采购订单物料明细表报表导出'!$K:$K,7)=L$1)*('2-1 采购订单物料明细表报表导出'!$D:$D=$A373),'2-1 采购订单物料明细表报表导出'!$H:$H,0))</f>
        <v>0</v>
      </c>
      <c r="M373" cm="1">
        <f t="array" ref="M373">SUM(IF((LEFT('2-1 采购订单物料明细表报表导出'!$K:$K,7)=M$1)*('2-1 采购订单物料明细表报表导出'!$D:$D=$A373),'2-1 采购订单物料明细表报表导出'!$H:$H,0))</f>
        <v>0</v>
      </c>
      <c r="N373" cm="1">
        <f t="array" ref="N373">SUM(IF((LEFT('2-1 采购订单物料明细表报表导出'!$K:$K,7)=N$1)*('2-1 采购订单物料明细表报表导出'!$D:$D=$A373),'2-1 采购订单物料明细表报表导出'!$H:$H,0))</f>
        <v>0</v>
      </c>
      <c r="O373" cm="1">
        <f t="array" ref="O373">SUM(IF((LEFT('2-1 采购订单物料明细表报表导出'!$K:$K,7)=O$1)*('2-1 采购订单物料明细表报表导出'!$D:$D=$A373),'2-1 采购订单物料明细表报表导出'!$H:$H,0))</f>
        <v>0</v>
      </c>
    </row>
    <row r="374" ht="16.5" spans="1:15">
      <c r="A374" s="17" t="s">
        <v>3790</v>
      </c>
      <c r="B374" s="32" t="s">
        <v>2120</v>
      </c>
      <c r="C374" s="33" t="s">
        <v>2121</v>
      </c>
      <c r="D374" cm="1">
        <f t="array" ref="D374">SUM(IF((LEFT('2-1 采购订单物料明细表报表导出'!$K:$K,7)=D$1)*('2-1 采购订单物料明细表报表导出'!$D:$D=$A374),'2-1 采购订单物料明细表报表导出'!$H:$H,0))</f>
        <v>0</v>
      </c>
      <c r="E374" cm="1">
        <f t="array" ref="E374">SUM(IF((LEFT('2-1 采购订单物料明细表报表导出'!$K:$K,7)=E$1)*('2-1 采购订单物料明细表报表导出'!$D:$D=$A374),'2-1 采购订单物料明细表报表导出'!$H:$H,0))</f>
        <v>0</v>
      </c>
      <c r="F374" cm="1">
        <f t="array" ref="F374">SUM(IF((LEFT('2-1 采购订单物料明细表报表导出'!$K:$K,7)=F$1)*('2-1 采购订单物料明细表报表导出'!$D:$D=$A374),'2-1 采购订单物料明细表报表导出'!$H:$H,0))</f>
        <v>0</v>
      </c>
      <c r="G374" cm="1">
        <f t="array" ref="G374">SUM(IF((LEFT('2-1 采购订单物料明细表报表导出'!$K:$K,7)=G$1)*('2-1 采购订单物料明细表报表导出'!$D:$D=$A374),'2-1 采购订单物料明细表报表导出'!$H:$H,0))</f>
        <v>0</v>
      </c>
      <c r="H374" cm="1">
        <f t="array" ref="H374">SUM(IF((LEFT('2-1 采购订单物料明细表报表导出'!$K:$K,7)=H$1)*('2-1 采购订单物料明细表报表导出'!$D:$D=$A374),'2-1 采购订单物料明细表报表导出'!$H:$H,0))</f>
        <v>0</v>
      </c>
      <c r="I374" cm="1">
        <f t="array" ref="I374">SUM(IF((LEFT('2-1 采购订单物料明细表报表导出'!$K:$K,7)=I$1)*('2-1 采购订单物料明细表报表导出'!$D:$D=$A374),'2-1 采购订单物料明细表报表导出'!$H:$H,0))</f>
        <v>0</v>
      </c>
      <c r="J374" cm="1">
        <f t="array" ref="J374">SUM(IF((LEFT('2-1 采购订单物料明细表报表导出'!$K:$K,7)=J$1)*('2-1 采购订单物料明细表报表导出'!$D:$D=$A374),'2-1 采购订单物料明细表报表导出'!$H:$H,0))</f>
        <v>0</v>
      </c>
      <c r="K374" cm="1">
        <f t="array" ref="K374">SUM(IF((LEFT('2-1 采购订单物料明细表报表导出'!$K:$K,7)=K$1)*('2-1 采购订单物料明细表报表导出'!$D:$D=$A374),'2-1 采购订单物料明细表报表导出'!$H:$H,0))</f>
        <v>0</v>
      </c>
      <c r="L374" cm="1">
        <f t="array" ref="L374">SUM(IF((LEFT('2-1 采购订单物料明细表报表导出'!$K:$K,7)=L$1)*('2-1 采购订单物料明细表报表导出'!$D:$D=$A374),'2-1 采购订单物料明细表报表导出'!$H:$H,0))</f>
        <v>0</v>
      </c>
      <c r="M374" cm="1">
        <f t="array" ref="M374">SUM(IF((LEFT('2-1 采购订单物料明细表报表导出'!$K:$K,7)=M$1)*('2-1 采购订单物料明细表报表导出'!$D:$D=$A374),'2-1 采购订单物料明细表报表导出'!$H:$H,0))</f>
        <v>0</v>
      </c>
      <c r="N374" cm="1">
        <f t="array" ref="N374">SUM(IF((LEFT('2-1 采购订单物料明细表报表导出'!$K:$K,7)=N$1)*('2-1 采购订单物料明细表报表导出'!$D:$D=$A374),'2-1 采购订单物料明细表报表导出'!$H:$H,0))</f>
        <v>0</v>
      </c>
      <c r="O374" cm="1">
        <f t="array" ref="O374">SUM(IF((LEFT('2-1 采购订单物料明细表报表导出'!$K:$K,7)=O$1)*('2-1 采购订单物料明细表报表导出'!$D:$D=$A374),'2-1 采购订单物料明细表报表导出'!$H:$H,0))</f>
        <v>0</v>
      </c>
    </row>
    <row r="375" ht="16.5" spans="1:15">
      <c r="A375" s="17" t="s">
        <v>3791</v>
      </c>
      <c r="B375" s="32" t="s">
        <v>2120</v>
      </c>
      <c r="C375" s="33" t="s">
        <v>2121</v>
      </c>
      <c r="D375" cm="1">
        <f t="array" ref="D375">SUM(IF((LEFT('2-1 采购订单物料明细表报表导出'!$K:$K,7)=D$1)*('2-1 采购订单物料明细表报表导出'!$D:$D=$A375),'2-1 采购订单物料明细表报表导出'!$H:$H,0))</f>
        <v>0</v>
      </c>
      <c r="E375" cm="1">
        <f t="array" ref="E375">SUM(IF((LEFT('2-1 采购订单物料明细表报表导出'!$K:$K,7)=E$1)*('2-1 采购订单物料明细表报表导出'!$D:$D=$A375),'2-1 采购订单物料明细表报表导出'!$H:$H,0))</f>
        <v>0</v>
      </c>
      <c r="F375" cm="1">
        <f t="array" ref="F375">SUM(IF((LEFT('2-1 采购订单物料明细表报表导出'!$K:$K,7)=F$1)*('2-1 采购订单物料明细表报表导出'!$D:$D=$A375),'2-1 采购订单物料明细表报表导出'!$H:$H,0))</f>
        <v>0</v>
      </c>
      <c r="G375" cm="1">
        <f t="array" ref="G375">SUM(IF((LEFT('2-1 采购订单物料明细表报表导出'!$K:$K,7)=G$1)*('2-1 采购订单物料明细表报表导出'!$D:$D=$A375),'2-1 采购订单物料明细表报表导出'!$H:$H,0))</f>
        <v>0</v>
      </c>
      <c r="H375" cm="1">
        <f t="array" ref="H375">SUM(IF((LEFT('2-1 采购订单物料明细表报表导出'!$K:$K,7)=H$1)*('2-1 采购订单物料明细表报表导出'!$D:$D=$A375),'2-1 采购订单物料明细表报表导出'!$H:$H,0))</f>
        <v>0</v>
      </c>
      <c r="I375" cm="1">
        <f t="array" ref="I375">SUM(IF((LEFT('2-1 采购订单物料明细表报表导出'!$K:$K,7)=I$1)*('2-1 采购订单物料明细表报表导出'!$D:$D=$A375),'2-1 采购订单物料明细表报表导出'!$H:$H,0))</f>
        <v>0</v>
      </c>
      <c r="J375" cm="1">
        <f t="array" ref="J375">SUM(IF((LEFT('2-1 采购订单物料明细表报表导出'!$K:$K,7)=J$1)*('2-1 采购订单物料明细表报表导出'!$D:$D=$A375),'2-1 采购订单物料明细表报表导出'!$H:$H,0))</f>
        <v>0</v>
      </c>
      <c r="K375" cm="1">
        <f t="array" ref="K375">SUM(IF((LEFT('2-1 采购订单物料明细表报表导出'!$K:$K,7)=K$1)*('2-1 采购订单物料明细表报表导出'!$D:$D=$A375),'2-1 采购订单物料明细表报表导出'!$H:$H,0))</f>
        <v>0</v>
      </c>
      <c r="L375" cm="1">
        <f t="array" ref="L375">SUM(IF((LEFT('2-1 采购订单物料明细表报表导出'!$K:$K,7)=L$1)*('2-1 采购订单物料明细表报表导出'!$D:$D=$A375),'2-1 采购订单物料明细表报表导出'!$H:$H,0))</f>
        <v>0</v>
      </c>
      <c r="M375" cm="1">
        <f t="array" ref="M375">SUM(IF((LEFT('2-1 采购订单物料明细表报表导出'!$K:$K,7)=M$1)*('2-1 采购订单物料明细表报表导出'!$D:$D=$A375),'2-1 采购订单物料明细表报表导出'!$H:$H,0))</f>
        <v>0</v>
      </c>
      <c r="N375" cm="1">
        <f t="array" ref="N375">SUM(IF((LEFT('2-1 采购订单物料明细表报表导出'!$K:$K,7)=N$1)*('2-1 采购订单物料明细表报表导出'!$D:$D=$A375),'2-1 采购订单物料明细表报表导出'!$H:$H,0))</f>
        <v>0</v>
      </c>
      <c r="O375" cm="1">
        <f t="array" ref="O375">SUM(IF((LEFT('2-1 采购订单物料明细表报表导出'!$K:$K,7)=O$1)*('2-1 采购订单物料明细表报表导出'!$D:$D=$A375),'2-1 采购订单物料明细表报表导出'!$H:$H,0))</f>
        <v>0</v>
      </c>
    </row>
    <row r="376" ht="16.5" spans="1:15">
      <c r="A376" s="34" t="s">
        <v>3792</v>
      </c>
      <c r="B376" s="32" t="s">
        <v>2120</v>
      </c>
      <c r="C376" s="33" t="s">
        <v>2121</v>
      </c>
      <c r="D376" cm="1">
        <f t="array" ref="D376">SUM(IF((LEFT('2-1 采购订单物料明细表报表导出'!$K:$K,7)=D$1)*('2-1 采购订单物料明细表报表导出'!$D:$D=$A376),'2-1 采购订单物料明细表报表导出'!$H:$H,0))</f>
        <v>0</v>
      </c>
      <c r="E376" cm="1">
        <f t="array" ref="E376">SUM(IF((LEFT('2-1 采购订单物料明细表报表导出'!$K:$K,7)=E$1)*('2-1 采购订单物料明细表报表导出'!$D:$D=$A376),'2-1 采购订单物料明细表报表导出'!$H:$H,0))</f>
        <v>0</v>
      </c>
      <c r="F376" cm="1">
        <f t="array" ref="F376">SUM(IF((LEFT('2-1 采购订单物料明细表报表导出'!$K:$K,7)=F$1)*('2-1 采购订单物料明细表报表导出'!$D:$D=$A376),'2-1 采购订单物料明细表报表导出'!$H:$H,0))</f>
        <v>0</v>
      </c>
      <c r="G376" cm="1">
        <f t="array" ref="G376">SUM(IF((LEFT('2-1 采购订单物料明细表报表导出'!$K:$K,7)=G$1)*('2-1 采购订单物料明细表报表导出'!$D:$D=$A376),'2-1 采购订单物料明细表报表导出'!$H:$H,0))</f>
        <v>0</v>
      </c>
      <c r="H376" cm="1">
        <f t="array" ref="H376">SUM(IF((LEFT('2-1 采购订单物料明细表报表导出'!$K:$K,7)=H$1)*('2-1 采购订单物料明细表报表导出'!$D:$D=$A376),'2-1 采购订单物料明细表报表导出'!$H:$H,0))</f>
        <v>0</v>
      </c>
      <c r="I376" cm="1">
        <f t="array" ref="I376">SUM(IF((LEFT('2-1 采购订单物料明细表报表导出'!$K:$K,7)=I$1)*('2-1 采购订单物料明细表报表导出'!$D:$D=$A376),'2-1 采购订单物料明细表报表导出'!$H:$H,0))</f>
        <v>0</v>
      </c>
      <c r="J376" cm="1">
        <f t="array" ref="J376">SUM(IF((LEFT('2-1 采购订单物料明细表报表导出'!$K:$K,7)=J$1)*('2-1 采购订单物料明细表报表导出'!$D:$D=$A376),'2-1 采购订单物料明细表报表导出'!$H:$H,0))</f>
        <v>0</v>
      </c>
      <c r="K376" cm="1">
        <f t="array" ref="K376">SUM(IF((LEFT('2-1 采购订单物料明细表报表导出'!$K:$K,7)=K$1)*('2-1 采购订单物料明细表报表导出'!$D:$D=$A376),'2-1 采购订单物料明细表报表导出'!$H:$H,0))</f>
        <v>0</v>
      </c>
      <c r="L376" cm="1">
        <f t="array" ref="L376">SUM(IF((LEFT('2-1 采购订单物料明细表报表导出'!$K:$K,7)=L$1)*('2-1 采购订单物料明细表报表导出'!$D:$D=$A376),'2-1 采购订单物料明细表报表导出'!$H:$H,0))</f>
        <v>0</v>
      </c>
      <c r="M376" cm="1">
        <f t="array" ref="M376">SUM(IF((LEFT('2-1 采购订单物料明细表报表导出'!$K:$K,7)=M$1)*('2-1 采购订单物料明细表报表导出'!$D:$D=$A376),'2-1 采购订单物料明细表报表导出'!$H:$H,0))</f>
        <v>0</v>
      </c>
      <c r="N376" cm="1">
        <f t="array" ref="N376">SUM(IF((LEFT('2-1 采购订单物料明细表报表导出'!$K:$K,7)=N$1)*('2-1 采购订单物料明细表报表导出'!$D:$D=$A376),'2-1 采购订单物料明细表报表导出'!$H:$H,0))</f>
        <v>0</v>
      </c>
      <c r="O376" cm="1">
        <f t="array" ref="O376">SUM(IF((LEFT('2-1 采购订单物料明细表报表导出'!$K:$K,7)=O$1)*('2-1 采购订单物料明细表报表导出'!$D:$D=$A376),'2-1 采购订单物料明细表报表导出'!$H:$H,0))</f>
        <v>0</v>
      </c>
    </row>
    <row r="377" ht="16.5" spans="1:15">
      <c r="A377" s="17" t="s">
        <v>3793</v>
      </c>
      <c r="B377" s="32" t="s">
        <v>2120</v>
      </c>
      <c r="C377" s="33" t="s">
        <v>2121</v>
      </c>
      <c r="D377" cm="1">
        <f t="array" ref="D377">SUM(IF((LEFT('2-1 采购订单物料明细表报表导出'!$K:$K,7)=D$1)*('2-1 采购订单物料明细表报表导出'!$D:$D=$A377),'2-1 采购订单物料明细表报表导出'!$H:$H,0))</f>
        <v>0</v>
      </c>
      <c r="E377" cm="1">
        <f t="array" ref="E377">SUM(IF((LEFT('2-1 采购订单物料明细表报表导出'!$K:$K,7)=E$1)*('2-1 采购订单物料明细表报表导出'!$D:$D=$A377),'2-1 采购订单物料明细表报表导出'!$H:$H,0))</f>
        <v>0</v>
      </c>
      <c r="F377" cm="1">
        <f t="array" ref="F377">SUM(IF((LEFT('2-1 采购订单物料明细表报表导出'!$K:$K,7)=F$1)*('2-1 采购订单物料明细表报表导出'!$D:$D=$A377),'2-1 采购订单物料明细表报表导出'!$H:$H,0))</f>
        <v>0</v>
      </c>
      <c r="G377" cm="1">
        <f t="array" ref="G377">SUM(IF((LEFT('2-1 采购订单物料明细表报表导出'!$K:$K,7)=G$1)*('2-1 采购订单物料明细表报表导出'!$D:$D=$A377),'2-1 采购订单物料明细表报表导出'!$H:$H,0))</f>
        <v>0</v>
      </c>
      <c r="H377" cm="1">
        <f t="array" ref="H377">SUM(IF((LEFT('2-1 采购订单物料明细表报表导出'!$K:$K,7)=H$1)*('2-1 采购订单物料明细表报表导出'!$D:$D=$A377),'2-1 采购订单物料明细表报表导出'!$H:$H,0))</f>
        <v>0</v>
      </c>
      <c r="I377" cm="1">
        <f t="array" ref="I377">SUM(IF((LEFT('2-1 采购订单物料明细表报表导出'!$K:$K,7)=I$1)*('2-1 采购订单物料明细表报表导出'!$D:$D=$A377),'2-1 采购订单物料明细表报表导出'!$H:$H,0))</f>
        <v>0</v>
      </c>
      <c r="J377" cm="1">
        <f t="array" ref="J377">SUM(IF((LEFT('2-1 采购订单物料明细表报表导出'!$K:$K,7)=J$1)*('2-1 采购订单物料明细表报表导出'!$D:$D=$A377),'2-1 采购订单物料明细表报表导出'!$H:$H,0))</f>
        <v>0</v>
      </c>
      <c r="K377" cm="1">
        <f t="array" ref="K377">SUM(IF((LEFT('2-1 采购订单物料明细表报表导出'!$K:$K,7)=K$1)*('2-1 采购订单物料明细表报表导出'!$D:$D=$A377),'2-1 采购订单物料明细表报表导出'!$H:$H,0))</f>
        <v>0</v>
      </c>
      <c r="L377" cm="1">
        <f t="array" ref="L377">SUM(IF((LEFT('2-1 采购订单物料明细表报表导出'!$K:$K,7)=L$1)*('2-1 采购订单物料明细表报表导出'!$D:$D=$A377),'2-1 采购订单物料明细表报表导出'!$H:$H,0))</f>
        <v>0</v>
      </c>
      <c r="M377" cm="1">
        <f t="array" ref="M377">SUM(IF((LEFT('2-1 采购订单物料明细表报表导出'!$K:$K,7)=M$1)*('2-1 采购订单物料明细表报表导出'!$D:$D=$A377),'2-1 采购订单物料明细表报表导出'!$H:$H,0))</f>
        <v>0</v>
      </c>
      <c r="N377" cm="1">
        <f t="array" ref="N377">SUM(IF((LEFT('2-1 采购订单物料明细表报表导出'!$K:$K,7)=N$1)*('2-1 采购订单物料明细表报表导出'!$D:$D=$A377),'2-1 采购订单物料明细表报表导出'!$H:$H,0))</f>
        <v>0</v>
      </c>
      <c r="O377" cm="1">
        <f t="array" ref="O377">SUM(IF((LEFT('2-1 采购订单物料明细表报表导出'!$K:$K,7)=O$1)*('2-1 采购订单物料明细表报表导出'!$D:$D=$A377),'2-1 采购订单物料明细表报表导出'!$H:$H,0))</f>
        <v>0</v>
      </c>
    </row>
    <row r="378" ht="16.5" spans="1:15">
      <c r="A378" s="17" t="s">
        <v>3794</v>
      </c>
      <c r="B378" s="32" t="s">
        <v>2120</v>
      </c>
      <c r="C378" s="33" t="s">
        <v>2121</v>
      </c>
      <c r="D378" cm="1">
        <f t="array" ref="D378">SUM(IF((LEFT('2-1 采购订单物料明细表报表导出'!$K:$K,7)=D$1)*('2-1 采购订单物料明细表报表导出'!$D:$D=$A378),'2-1 采购订单物料明细表报表导出'!$H:$H,0))</f>
        <v>0</v>
      </c>
      <c r="E378" cm="1">
        <f t="array" ref="E378">SUM(IF((LEFT('2-1 采购订单物料明细表报表导出'!$K:$K,7)=E$1)*('2-1 采购订单物料明细表报表导出'!$D:$D=$A378),'2-1 采购订单物料明细表报表导出'!$H:$H,0))</f>
        <v>0</v>
      </c>
      <c r="F378" cm="1">
        <f t="array" ref="F378">SUM(IF((LEFT('2-1 采购订单物料明细表报表导出'!$K:$K,7)=F$1)*('2-1 采购订单物料明细表报表导出'!$D:$D=$A378),'2-1 采购订单物料明细表报表导出'!$H:$H,0))</f>
        <v>0</v>
      </c>
      <c r="G378" cm="1">
        <f t="array" ref="G378">SUM(IF((LEFT('2-1 采购订单物料明细表报表导出'!$K:$K,7)=G$1)*('2-1 采购订单物料明细表报表导出'!$D:$D=$A378),'2-1 采购订单物料明细表报表导出'!$H:$H,0))</f>
        <v>0</v>
      </c>
      <c r="H378" cm="1">
        <f t="array" ref="H378">SUM(IF((LEFT('2-1 采购订单物料明细表报表导出'!$K:$K,7)=H$1)*('2-1 采购订单物料明细表报表导出'!$D:$D=$A378),'2-1 采购订单物料明细表报表导出'!$H:$H,0))</f>
        <v>0</v>
      </c>
      <c r="I378" cm="1">
        <f t="array" ref="I378">SUM(IF((LEFT('2-1 采购订单物料明细表报表导出'!$K:$K,7)=I$1)*('2-1 采购订单物料明细表报表导出'!$D:$D=$A378),'2-1 采购订单物料明细表报表导出'!$H:$H,0))</f>
        <v>0</v>
      </c>
      <c r="J378" cm="1">
        <f t="array" ref="J378">SUM(IF((LEFT('2-1 采购订单物料明细表报表导出'!$K:$K,7)=J$1)*('2-1 采购订单物料明细表报表导出'!$D:$D=$A378),'2-1 采购订单物料明细表报表导出'!$H:$H,0))</f>
        <v>0</v>
      </c>
      <c r="K378" cm="1">
        <f t="array" ref="K378">SUM(IF((LEFT('2-1 采购订单物料明细表报表导出'!$K:$K,7)=K$1)*('2-1 采购订单物料明细表报表导出'!$D:$D=$A378),'2-1 采购订单物料明细表报表导出'!$H:$H,0))</f>
        <v>0</v>
      </c>
      <c r="L378" cm="1">
        <f t="array" ref="L378">SUM(IF((LEFT('2-1 采购订单物料明细表报表导出'!$K:$K,7)=L$1)*('2-1 采购订单物料明细表报表导出'!$D:$D=$A378),'2-1 采购订单物料明细表报表导出'!$H:$H,0))</f>
        <v>0</v>
      </c>
      <c r="M378" cm="1">
        <f t="array" ref="M378">SUM(IF((LEFT('2-1 采购订单物料明细表报表导出'!$K:$K,7)=M$1)*('2-1 采购订单物料明细表报表导出'!$D:$D=$A378),'2-1 采购订单物料明细表报表导出'!$H:$H,0))</f>
        <v>0</v>
      </c>
      <c r="N378" cm="1">
        <f t="array" ref="N378">SUM(IF((LEFT('2-1 采购订单物料明细表报表导出'!$K:$K,7)=N$1)*('2-1 采购订单物料明细表报表导出'!$D:$D=$A378),'2-1 采购订单物料明细表报表导出'!$H:$H,0))</f>
        <v>0</v>
      </c>
      <c r="O378" cm="1">
        <f t="array" ref="O378">SUM(IF((LEFT('2-1 采购订单物料明细表报表导出'!$K:$K,7)=O$1)*('2-1 采购订单物料明细表报表导出'!$D:$D=$A378),'2-1 采购订单物料明细表报表导出'!$H:$H,0))</f>
        <v>0</v>
      </c>
    </row>
    <row r="379" ht="16.5" spans="1:15">
      <c r="A379" s="17" t="s">
        <v>3795</v>
      </c>
      <c r="B379" s="32" t="s">
        <v>2120</v>
      </c>
      <c r="C379" s="33" t="s">
        <v>2121</v>
      </c>
      <c r="D379" cm="1">
        <f t="array" ref="D379">SUM(IF((LEFT('2-1 采购订单物料明细表报表导出'!$K:$K,7)=D$1)*('2-1 采购订单物料明细表报表导出'!$D:$D=$A379),'2-1 采购订单物料明细表报表导出'!$H:$H,0))</f>
        <v>0</v>
      </c>
      <c r="E379" cm="1">
        <f t="array" ref="E379">SUM(IF((LEFT('2-1 采购订单物料明细表报表导出'!$K:$K,7)=E$1)*('2-1 采购订单物料明细表报表导出'!$D:$D=$A379),'2-1 采购订单物料明细表报表导出'!$H:$H,0))</f>
        <v>0</v>
      </c>
      <c r="F379" cm="1">
        <f t="array" ref="F379">SUM(IF((LEFT('2-1 采购订单物料明细表报表导出'!$K:$K,7)=F$1)*('2-1 采购订单物料明细表报表导出'!$D:$D=$A379),'2-1 采购订单物料明细表报表导出'!$H:$H,0))</f>
        <v>0</v>
      </c>
      <c r="G379" cm="1">
        <f t="array" ref="G379">SUM(IF((LEFT('2-1 采购订单物料明细表报表导出'!$K:$K,7)=G$1)*('2-1 采购订单物料明细表报表导出'!$D:$D=$A379),'2-1 采购订单物料明细表报表导出'!$H:$H,0))</f>
        <v>0</v>
      </c>
      <c r="H379" cm="1">
        <f t="array" ref="H379">SUM(IF((LEFT('2-1 采购订单物料明细表报表导出'!$K:$K,7)=H$1)*('2-1 采购订单物料明细表报表导出'!$D:$D=$A379),'2-1 采购订单物料明细表报表导出'!$H:$H,0))</f>
        <v>0</v>
      </c>
      <c r="I379" cm="1">
        <f t="array" ref="I379">SUM(IF((LEFT('2-1 采购订单物料明细表报表导出'!$K:$K,7)=I$1)*('2-1 采购订单物料明细表报表导出'!$D:$D=$A379),'2-1 采购订单物料明细表报表导出'!$H:$H,0))</f>
        <v>0</v>
      </c>
      <c r="J379" cm="1">
        <f t="array" ref="J379">SUM(IF((LEFT('2-1 采购订单物料明细表报表导出'!$K:$K,7)=J$1)*('2-1 采购订单物料明细表报表导出'!$D:$D=$A379),'2-1 采购订单物料明细表报表导出'!$H:$H,0))</f>
        <v>0</v>
      </c>
      <c r="K379" cm="1">
        <f t="array" ref="K379">SUM(IF((LEFT('2-1 采购订单物料明细表报表导出'!$K:$K,7)=K$1)*('2-1 采购订单物料明细表报表导出'!$D:$D=$A379),'2-1 采购订单物料明细表报表导出'!$H:$H,0))</f>
        <v>0</v>
      </c>
      <c r="L379" cm="1">
        <f t="array" ref="L379">SUM(IF((LEFT('2-1 采购订单物料明细表报表导出'!$K:$K,7)=L$1)*('2-1 采购订单物料明细表报表导出'!$D:$D=$A379),'2-1 采购订单物料明细表报表导出'!$H:$H,0))</f>
        <v>0</v>
      </c>
      <c r="M379" cm="1">
        <f t="array" ref="M379">SUM(IF((LEFT('2-1 采购订单物料明细表报表导出'!$K:$K,7)=M$1)*('2-1 采购订单物料明细表报表导出'!$D:$D=$A379),'2-1 采购订单物料明细表报表导出'!$H:$H,0))</f>
        <v>0</v>
      </c>
      <c r="N379" cm="1">
        <f t="array" ref="N379">SUM(IF((LEFT('2-1 采购订单物料明细表报表导出'!$K:$K,7)=N$1)*('2-1 采购订单物料明细表报表导出'!$D:$D=$A379),'2-1 采购订单物料明细表报表导出'!$H:$H,0))</f>
        <v>0</v>
      </c>
      <c r="O379" cm="1">
        <f t="array" ref="O379">SUM(IF((LEFT('2-1 采购订单物料明细表报表导出'!$K:$K,7)=O$1)*('2-1 采购订单物料明细表报表导出'!$D:$D=$A379),'2-1 采购订单物料明细表报表导出'!$H:$H,0))</f>
        <v>0</v>
      </c>
    </row>
    <row r="380" ht="16.5" spans="1:15">
      <c r="A380" s="17" t="s">
        <v>3796</v>
      </c>
      <c r="B380" s="32" t="s">
        <v>2120</v>
      </c>
      <c r="C380" s="33" t="s">
        <v>2121</v>
      </c>
      <c r="D380" cm="1">
        <f t="array" ref="D380">SUM(IF((LEFT('2-1 采购订单物料明细表报表导出'!$K:$K,7)=D$1)*('2-1 采购订单物料明细表报表导出'!$D:$D=$A380),'2-1 采购订单物料明细表报表导出'!$H:$H,0))</f>
        <v>0</v>
      </c>
      <c r="E380" cm="1">
        <f t="array" ref="E380">SUM(IF((LEFT('2-1 采购订单物料明细表报表导出'!$K:$K,7)=E$1)*('2-1 采购订单物料明细表报表导出'!$D:$D=$A380),'2-1 采购订单物料明细表报表导出'!$H:$H,0))</f>
        <v>0</v>
      </c>
      <c r="F380" cm="1">
        <f t="array" ref="F380">SUM(IF((LEFT('2-1 采购订单物料明细表报表导出'!$K:$K,7)=F$1)*('2-1 采购订单物料明细表报表导出'!$D:$D=$A380),'2-1 采购订单物料明细表报表导出'!$H:$H,0))</f>
        <v>0</v>
      </c>
      <c r="G380" cm="1">
        <f t="array" ref="G380">SUM(IF((LEFT('2-1 采购订单物料明细表报表导出'!$K:$K,7)=G$1)*('2-1 采购订单物料明细表报表导出'!$D:$D=$A380),'2-1 采购订单物料明细表报表导出'!$H:$H,0))</f>
        <v>0</v>
      </c>
      <c r="H380" cm="1">
        <f t="array" ref="H380">SUM(IF((LEFT('2-1 采购订单物料明细表报表导出'!$K:$K,7)=H$1)*('2-1 采购订单物料明细表报表导出'!$D:$D=$A380),'2-1 采购订单物料明细表报表导出'!$H:$H,0))</f>
        <v>0</v>
      </c>
      <c r="I380" cm="1">
        <f t="array" ref="I380">SUM(IF((LEFT('2-1 采购订单物料明细表报表导出'!$K:$K,7)=I$1)*('2-1 采购订单物料明细表报表导出'!$D:$D=$A380),'2-1 采购订单物料明细表报表导出'!$H:$H,0))</f>
        <v>0</v>
      </c>
      <c r="J380" cm="1">
        <f t="array" ref="J380">SUM(IF((LEFT('2-1 采购订单物料明细表报表导出'!$K:$K,7)=J$1)*('2-1 采购订单物料明细表报表导出'!$D:$D=$A380),'2-1 采购订单物料明细表报表导出'!$H:$H,0))</f>
        <v>0</v>
      </c>
      <c r="K380" cm="1">
        <f t="array" ref="K380">SUM(IF((LEFT('2-1 采购订单物料明细表报表导出'!$K:$K,7)=K$1)*('2-1 采购订单物料明细表报表导出'!$D:$D=$A380),'2-1 采购订单物料明细表报表导出'!$H:$H,0))</f>
        <v>0</v>
      </c>
      <c r="L380" cm="1">
        <f t="array" ref="L380">SUM(IF((LEFT('2-1 采购订单物料明细表报表导出'!$K:$K,7)=L$1)*('2-1 采购订单物料明细表报表导出'!$D:$D=$A380),'2-1 采购订单物料明细表报表导出'!$H:$H,0))</f>
        <v>0</v>
      </c>
      <c r="M380" cm="1">
        <f t="array" ref="M380">SUM(IF((LEFT('2-1 采购订单物料明细表报表导出'!$K:$K,7)=M$1)*('2-1 采购订单物料明细表报表导出'!$D:$D=$A380),'2-1 采购订单物料明细表报表导出'!$H:$H,0))</f>
        <v>0</v>
      </c>
      <c r="N380" cm="1">
        <f t="array" ref="N380">SUM(IF((LEFT('2-1 采购订单物料明细表报表导出'!$K:$K,7)=N$1)*('2-1 采购订单物料明细表报表导出'!$D:$D=$A380),'2-1 采购订单物料明细表报表导出'!$H:$H,0))</f>
        <v>0</v>
      </c>
      <c r="O380" cm="1">
        <f t="array" ref="O380">SUM(IF((LEFT('2-1 采购订单物料明细表报表导出'!$K:$K,7)=O$1)*('2-1 采购订单物料明细表报表导出'!$D:$D=$A380),'2-1 采购订单物料明细表报表导出'!$H:$H,0))</f>
        <v>0</v>
      </c>
    </row>
    <row r="381" ht="16.5" spans="1:15">
      <c r="A381" s="17" t="s">
        <v>2874</v>
      </c>
      <c r="B381" s="32" t="s">
        <v>2120</v>
      </c>
      <c r="C381" s="33" t="s">
        <v>2121</v>
      </c>
      <c r="D381" cm="1">
        <f t="array" ref="D381">SUM(IF((LEFT('2-1 采购订单物料明细表报表导出'!$K:$K,7)=D$1)*('2-1 采购订单物料明细表报表导出'!$D:$D=$A381),'2-1 采购订单物料明细表报表导出'!$H:$H,0))</f>
        <v>0</v>
      </c>
      <c r="E381" cm="1">
        <f t="array" ref="E381">SUM(IF((LEFT('2-1 采购订单物料明细表报表导出'!$K:$K,7)=E$1)*('2-1 采购订单物料明细表报表导出'!$D:$D=$A381),'2-1 采购订单物料明细表报表导出'!$H:$H,0))</f>
        <v>0</v>
      </c>
      <c r="F381" cm="1">
        <f t="array" ref="F381">SUM(IF((LEFT('2-1 采购订单物料明细表报表导出'!$K:$K,7)=F$1)*('2-1 采购订单物料明细表报表导出'!$D:$D=$A381),'2-1 采购订单物料明细表报表导出'!$H:$H,0))</f>
        <v>0</v>
      </c>
      <c r="G381" cm="1">
        <f t="array" ref="G381">SUM(IF((LEFT('2-1 采购订单物料明细表报表导出'!$K:$K,7)=G$1)*('2-1 采购订单物料明细表报表导出'!$D:$D=$A381),'2-1 采购订单物料明细表报表导出'!$H:$H,0))</f>
        <v>0</v>
      </c>
      <c r="H381" cm="1">
        <f t="array" ref="H381">SUM(IF((LEFT('2-1 采购订单物料明细表报表导出'!$K:$K,7)=H$1)*('2-1 采购订单物料明细表报表导出'!$D:$D=$A381),'2-1 采购订单物料明细表报表导出'!$H:$H,0))</f>
        <v>0</v>
      </c>
      <c r="I381" cm="1">
        <f t="array" ref="I381">SUM(IF((LEFT('2-1 采购订单物料明细表报表导出'!$K:$K,7)=I$1)*('2-1 采购订单物料明细表报表导出'!$D:$D=$A381),'2-1 采购订单物料明细表报表导出'!$H:$H,0))</f>
        <v>106.2</v>
      </c>
      <c r="J381" cm="1">
        <f t="array" ref="J381">SUM(IF((LEFT('2-1 采购订单物料明细表报表导出'!$K:$K,7)=J$1)*('2-1 采购订单物料明细表报表导出'!$D:$D=$A381),'2-1 采购订单物料明细表报表导出'!$H:$H,0))</f>
        <v>0</v>
      </c>
      <c r="K381" cm="1">
        <f t="array" ref="K381">SUM(IF((LEFT('2-1 采购订单物料明细表报表导出'!$K:$K,7)=K$1)*('2-1 采购订单物料明细表报表导出'!$D:$D=$A381),'2-1 采购订单物料明细表报表导出'!$H:$H,0))</f>
        <v>0</v>
      </c>
      <c r="L381" cm="1">
        <f t="array" ref="L381">SUM(IF((LEFT('2-1 采购订单物料明细表报表导出'!$K:$K,7)=L$1)*('2-1 采购订单物料明细表报表导出'!$D:$D=$A381),'2-1 采购订单物料明细表报表导出'!$H:$H,0))</f>
        <v>0</v>
      </c>
      <c r="M381" cm="1">
        <f t="array" ref="M381">SUM(IF((LEFT('2-1 采购订单物料明细表报表导出'!$K:$K,7)=M$1)*('2-1 采购订单物料明细表报表导出'!$D:$D=$A381),'2-1 采购订单物料明细表报表导出'!$H:$H,0))</f>
        <v>0</v>
      </c>
      <c r="N381" cm="1">
        <f t="array" ref="N381">SUM(IF((LEFT('2-1 采购订单物料明细表报表导出'!$K:$K,7)=N$1)*('2-1 采购订单物料明细表报表导出'!$D:$D=$A381),'2-1 采购订单物料明细表报表导出'!$H:$H,0))</f>
        <v>0</v>
      </c>
      <c r="O381" cm="1">
        <f t="array" ref="O381">SUM(IF((LEFT('2-1 采购订单物料明细表报表导出'!$K:$K,7)=O$1)*('2-1 采购订单物料明细表报表导出'!$D:$D=$A381),'2-1 采购订单物料明细表报表导出'!$H:$H,0))</f>
        <v>0</v>
      </c>
    </row>
    <row r="382" ht="16.5" spans="1:15">
      <c r="A382" s="17" t="s">
        <v>3797</v>
      </c>
      <c r="B382" s="32" t="s">
        <v>2120</v>
      </c>
      <c r="C382" s="33" t="s">
        <v>2121</v>
      </c>
      <c r="D382" cm="1">
        <f t="array" ref="D382">SUM(IF((LEFT('2-1 采购订单物料明细表报表导出'!$K:$K,7)=D$1)*('2-1 采购订单物料明细表报表导出'!$D:$D=$A382),'2-1 采购订单物料明细表报表导出'!$H:$H,0))</f>
        <v>0</v>
      </c>
      <c r="E382" cm="1">
        <f t="array" ref="E382">SUM(IF((LEFT('2-1 采购订单物料明细表报表导出'!$K:$K,7)=E$1)*('2-1 采购订单物料明细表报表导出'!$D:$D=$A382),'2-1 采购订单物料明细表报表导出'!$H:$H,0))</f>
        <v>0</v>
      </c>
      <c r="F382" cm="1">
        <f t="array" ref="F382">SUM(IF((LEFT('2-1 采购订单物料明细表报表导出'!$K:$K,7)=F$1)*('2-1 采购订单物料明细表报表导出'!$D:$D=$A382),'2-1 采购订单物料明细表报表导出'!$H:$H,0))</f>
        <v>0</v>
      </c>
      <c r="G382" cm="1">
        <f t="array" ref="G382">SUM(IF((LEFT('2-1 采购订单物料明细表报表导出'!$K:$K,7)=G$1)*('2-1 采购订单物料明细表报表导出'!$D:$D=$A382),'2-1 采购订单物料明细表报表导出'!$H:$H,0))</f>
        <v>0</v>
      </c>
      <c r="H382" cm="1">
        <f t="array" ref="H382">SUM(IF((LEFT('2-1 采购订单物料明细表报表导出'!$K:$K,7)=H$1)*('2-1 采购订单物料明细表报表导出'!$D:$D=$A382),'2-1 采购订单物料明细表报表导出'!$H:$H,0))</f>
        <v>0</v>
      </c>
      <c r="I382" cm="1">
        <f t="array" ref="I382">SUM(IF((LEFT('2-1 采购订单物料明细表报表导出'!$K:$K,7)=I$1)*('2-1 采购订单物料明细表报表导出'!$D:$D=$A382),'2-1 采购订单物料明细表报表导出'!$H:$H,0))</f>
        <v>0</v>
      </c>
      <c r="J382" cm="1">
        <f t="array" ref="J382">SUM(IF((LEFT('2-1 采购订单物料明细表报表导出'!$K:$K,7)=J$1)*('2-1 采购订单物料明细表报表导出'!$D:$D=$A382),'2-1 采购订单物料明细表报表导出'!$H:$H,0))</f>
        <v>0</v>
      </c>
      <c r="K382" cm="1">
        <f t="array" ref="K382">SUM(IF((LEFT('2-1 采购订单物料明细表报表导出'!$K:$K,7)=K$1)*('2-1 采购订单物料明细表报表导出'!$D:$D=$A382),'2-1 采购订单物料明细表报表导出'!$H:$H,0))</f>
        <v>0</v>
      </c>
      <c r="L382" cm="1">
        <f t="array" ref="L382">SUM(IF((LEFT('2-1 采购订单物料明细表报表导出'!$K:$K,7)=L$1)*('2-1 采购订单物料明细表报表导出'!$D:$D=$A382),'2-1 采购订单物料明细表报表导出'!$H:$H,0))</f>
        <v>0</v>
      </c>
      <c r="M382" cm="1">
        <f t="array" ref="M382">SUM(IF((LEFT('2-1 采购订单物料明细表报表导出'!$K:$K,7)=M$1)*('2-1 采购订单物料明细表报表导出'!$D:$D=$A382),'2-1 采购订单物料明细表报表导出'!$H:$H,0))</f>
        <v>0</v>
      </c>
      <c r="N382" cm="1">
        <f t="array" ref="N382">SUM(IF((LEFT('2-1 采购订单物料明细表报表导出'!$K:$K,7)=N$1)*('2-1 采购订单物料明细表报表导出'!$D:$D=$A382),'2-1 采购订单物料明细表报表导出'!$H:$H,0))</f>
        <v>0</v>
      </c>
      <c r="O382" cm="1">
        <f t="array" ref="O382">SUM(IF((LEFT('2-1 采购订单物料明细表报表导出'!$K:$K,7)=O$1)*('2-1 采购订单物料明细表报表导出'!$D:$D=$A382),'2-1 采购订单物料明细表报表导出'!$H:$H,0))</f>
        <v>0</v>
      </c>
    </row>
    <row r="383" ht="16.5" spans="1:15">
      <c r="A383" s="17" t="s">
        <v>3798</v>
      </c>
      <c r="B383" s="32" t="s">
        <v>2120</v>
      </c>
      <c r="C383" s="33" t="s">
        <v>2121</v>
      </c>
      <c r="D383" cm="1">
        <f t="array" ref="D383">SUM(IF((LEFT('2-1 采购订单物料明细表报表导出'!$K:$K,7)=D$1)*('2-1 采购订单物料明细表报表导出'!$D:$D=$A383),'2-1 采购订单物料明细表报表导出'!$H:$H,0))</f>
        <v>0</v>
      </c>
      <c r="E383" cm="1">
        <f t="array" ref="E383">SUM(IF((LEFT('2-1 采购订单物料明细表报表导出'!$K:$K,7)=E$1)*('2-1 采购订单物料明细表报表导出'!$D:$D=$A383),'2-1 采购订单物料明细表报表导出'!$H:$H,0))</f>
        <v>0</v>
      </c>
      <c r="F383" cm="1">
        <f t="array" ref="F383">SUM(IF((LEFT('2-1 采购订单物料明细表报表导出'!$K:$K,7)=F$1)*('2-1 采购订单物料明细表报表导出'!$D:$D=$A383),'2-1 采购订单物料明细表报表导出'!$H:$H,0))</f>
        <v>0</v>
      </c>
      <c r="G383" cm="1">
        <f t="array" ref="G383">SUM(IF((LEFT('2-1 采购订单物料明细表报表导出'!$K:$K,7)=G$1)*('2-1 采购订单物料明细表报表导出'!$D:$D=$A383),'2-1 采购订单物料明细表报表导出'!$H:$H,0))</f>
        <v>0</v>
      </c>
      <c r="H383" cm="1">
        <f t="array" ref="H383">SUM(IF((LEFT('2-1 采购订单物料明细表报表导出'!$K:$K,7)=H$1)*('2-1 采购订单物料明细表报表导出'!$D:$D=$A383),'2-1 采购订单物料明细表报表导出'!$H:$H,0))</f>
        <v>0</v>
      </c>
      <c r="I383" cm="1">
        <f t="array" ref="I383">SUM(IF((LEFT('2-1 采购订单物料明细表报表导出'!$K:$K,7)=I$1)*('2-1 采购订单物料明细表报表导出'!$D:$D=$A383),'2-1 采购订单物料明细表报表导出'!$H:$H,0))</f>
        <v>0</v>
      </c>
      <c r="J383" cm="1">
        <f t="array" ref="J383">SUM(IF((LEFT('2-1 采购订单物料明细表报表导出'!$K:$K,7)=J$1)*('2-1 采购订单物料明细表报表导出'!$D:$D=$A383),'2-1 采购订单物料明细表报表导出'!$H:$H,0))</f>
        <v>0</v>
      </c>
      <c r="K383" cm="1">
        <f t="array" ref="K383">SUM(IF((LEFT('2-1 采购订单物料明细表报表导出'!$K:$K,7)=K$1)*('2-1 采购订单物料明细表报表导出'!$D:$D=$A383),'2-1 采购订单物料明细表报表导出'!$H:$H,0))</f>
        <v>0</v>
      </c>
      <c r="L383" cm="1">
        <f t="array" ref="L383">SUM(IF((LEFT('2-1 采购订单物料明细表报表导出'!$K:$K,7)=L$1)*('2-1 采购订单物料明细表报表导出'!$D:$D=$A383),'2-1 采购订单物料明细表报表导出'!$H:$H,0))</f>
        <v>0</v>
      </c>
      <c r="M383" cm="1">
        <f t="array" ref="M383">SUM(IF((LEFT('2-1 采购订单物料明细表报表导出'!$K:$K,7)=M$1)*('2-1 采购订单物料明细表报表导出'!$D:$D=$A383),'2-1 采购订单物料明细表报表导出'!$H:$H,0))</f>
        <v>0</v>
      </c>
      <c r="N383" cm="1">
        <f t="array" ref="N383">SUM(IF((LEFT('2-1 采购订单物料明细表报表导出'!$K:$K,7)=N$1)*('2-1 采购订单物料明细表报表导出'!$D:$D=$A383),'2-1 采购订单物料明细表报表导出'!$H:$H,0))</f>
        <v>0</v>
      </c>
      <c r="O383" cm="1">
        <f t="array" ref="O383">SUM(IF((LEFT('2-1 采购订单物料明细表报表导出'!$K:$K,7)=O$1)*('2-1 采购订单物料明细表报表导出'!$D:$D=$A383),'2-1 采购订单物料明细表报表导出'!$H:$H,0))</f>
        <v>0</v>
      </c>
    </row>
    <row r="384" ht="16.5" spans="1:15">
      <c r="A384" s="34" t="s">
        <v>3799</v>
      </c>
      <c r="B384" s="32" t="s">
        <v>2120</v>
      </c>
      <c r="C384" s="33" t="s">
        <v>2121</v>
      </c>
      <c r="D384" cm="1">
        <f t="array" ref="D384">SUM(IF((LEFT('2-1 采购订单物料明细表报表导出'!$K:$K,7)=D$1)*('2-1 采购订单物料明细表报表导出'!$D:$D=$A384),'2-1 采购订单物料明细表报表导出'!$H:$H,0))</f>
        <v>0</v>
      </c>
      <c r="E384" cm="1">
        <f t="array" ref="E384">SUM(IF((LEFT('2-1 采购订单物料明细表报表导出'!$K:$K,7)=E$1)*('2-1 采购订单物料明细表报表导出'!$D:$D=$A384),'2-1 采购订单物料明细表报表导出'!$H:$H,0))</f>
        <v>0</v>
      </c>
      <c r="F384" cm="1">
        <f t="array" ref="F384">SUM(IF((LEFT('2-1 采购订单物料明细表报表导出'!$K:$K,7)=F$1)*('2-1 采购订单物料明细表报表导出'!$D:$D=$A384),'2-1 采购订单物料明细表报表导出'!$H:$H,0))</f>
        <v>0</v>
      </c>
      <c r="G384" cm="1">
        <f t="array" ref="G384">SUM(IF((LEFT('2-1 采购订单物料明细表报表导出'!$K:$K,7)=G$1)*('2-1 采购订单物料明细表报表导出'!$D:$D=$A384),'2-1 采购订单物料明细表报表导出'!$H:$H,0))</f>
        <v>0</v>
      </c>
      <c r="H384" cm="1">
        <f t="array" ref="H384">SUM(IF((LEFT('2-1 采购订单物料明细表报表导出'!$K:$K,7)=H$1)*('2-1 采购订单物料明细表报表导出'!$D:$D=$A384),'2-1 采购订单物料明细表报表导出'!$H:$H,0))</f>
        <v>0</v>
      </c>
      <c r="I384" cm="1">
        <f t="array" ref="I384">SUM(IF((LEFT('2-1 采购订单物料明细表报表导出'!$K:$K,7)=I$1)*('2-1 采购订单物料明细表报表导出'!$D:$D=$A384),'2-1 采购订单物料明细表报表导出'!$H:$H,0))</f>
        <v>0</v>
      </c>
      <c r="J384" cm="1">
        <f t="array" ref="J384">SUM(IF((LEFT('2-1 采购订单物料明细表报表导出'!$K:$K,7)=J$1)*('2-1 采购订单物料明细表报表导出'!$D:$D=$A384),'2-1 采购订单物料明细表报表导出'!$H:$H,0))</f>
        <v>0</v>
      </c>
      <c r="K384" cm="1">
        <f t="array" ref="K384">SUM(IF((LEFT('2-1 采购订单物料明细表报表导出'!$K:$K,7)=K$1)*('2-1 采购订单物料明细表报表导出'!$D:$D=$A384),'2-1 采购订单物料明细表报表导出'!$H:$H,0))</f>
        <v>0</v>
      </c>
      <c r="L384" cm="1">
        <f t="array" ref="L384">SUM(IF((LEFT('2-1 采购订单物料明细表报表导出'!$K:$K,7)=L$1)*('2-1 采购订单物料明细表报表导出'!$D:$D=$A384),'2-1 采购订单物料明细表报表导出'!$H:$H,0))</f>
        <v>0</v>
      </c>
      <c r="M384" cm="1">
        <f t="array" ref="M384">SUM(IF((LEFT('2-1 采购订单物料明细表报表导出'!$K:$K,7)=M$1)*('2-1 采购订单物料明细表报表导出'!$D:$D=$A384),'2-1 采购订单物料明细表报表导出'!$H:$H,0))</f>
        <v>0</v>
      </c>
      <c r="N384" cm="1">
        <f t="array" ref="N384">SUM(IF((LEFT('2-1 采购订单物料明细表报表导出'!$K:$K,7)=N$1)*('2-1 采购订单物料明细表报表导出'!$D:$D=$A384),'2-1 采购订单物料明细表报表导出'!$H:$H,0))</f>
        <v>0</v>
      </c>
      <c r="O384" cm="1">
        <f t="array" ref="O384">SUM(IF((LEFT('2-1 采购订单物料明细表报表导出'!$K:$K,7)=O$1)*('2-1 采购订单物料明细表报表导出'!$D:$D=$A384),'2-1 采购订单物料明细表报表导出'!$H:$H,0))</f>
        <v>0</v>
      </c>
    </row>
    <row r="385" ht="16.5" spans="1:15">
      <c r="A385" s="34" t="s">
        <v>3800</v>
      </c>
      <c r="B385" s="32" t="s">
        <v>2120</v>
      </c>
      <c r="C385" s="33" t="s">
        <v>2121</v>
      </c>
      <c r="D385" cm="1">
        <f t="array" ref="D385">SUM(IF((LEFT('2-1 采购订单物料明细表报表导出'!$K:$K,7)=D$1)*('2-1 采购订单物料明细表报表导出'!$D:$D=$A385),'2-1 采购订单物料明细表报表导出'!$H:$H,0))</f>
        <v>0</v>
      </c>
      <c r="E385" cm="1">
        <f t="array" ref="E385">SUM(IF((LEFT('2-1 采购订单物料明细表报表导出'!$K:$K,7)=E$1)*('2-1 采购订单物料明细表报表导出'!$D:$D=$A385),'2-1 采购订单物料明细表报表导出'!$H:$H,0))</f>
        <v>0</v>
      </c>
      <c r="F385" cm="1">
        <f t="array" ref="F385">SUM(IF((LEFT('2-1 采购订单物料明细表报表导出'!$K:$K,7)=F$1)*('2-1 采购订单物料明细表报表导出'!$D:$D=$A385),'2-1 采购订单物料明细表报表导出'!$H:$H,0))</f>
        <v>0</v>
      </c>
      <c r="G385" cm="1">
        <f t="array" ref="G385">SUM(IF((LEFT('2-1 采购订单物料明细表报表导出'!$K:$K,7)=G$1)*('2-1 采购订单物料明细表报表导出'!$D:$D=$A385),'2-1 采购订单物料明细表报表导出'!$H:$H,0))</f>
        <v>0</v>
      </c>
      <c r="H385" cm="1">
        <f t="array" ref="H385">SUM(IF((LEFT('2-1 采购订单物料明细表报表导出'!$K:$K,7)=H$1)*('2-1 采购订单物料明细表报表导出'!$D:$D=$A385),'2-1 采购订单物料明细表报表导出'!$H:$H,0))</f>
        <v>0</v>
      </c>
      <c r="I385" cm="1">
        <f t="array" ref="I385">SUM(IF((LEFT('2-1 采购订单物料明细表报表导出'!$K:$K,7)=I$1)*('2-1 采购订单物料明细表报表导出'!$D:$D=$A385),'2-1 采购订单物料明细表报表导出'!$H:$H,0))</f>
        <v>0</v>
      </c>
      <c r="J385" cm="1">
        <f t="array" ref="J385">SUM(IF((LEFT('2-1 采购订单物料明细表报表导出'!$K:$K,7)=J$1)*('2-1 采购订单物料明细表报表导出'!$D:$D=$A385),'2-1 采购订单物料明细表报表导出'!$H:$H,0))</f>
        <v>0</v>
      </c>
      <c r="K385" cm="1">
        <f t="array" ref="K385">SUM(IF((LEFT('2-1 采购订单物料明细表报表导出'!$K:$K,7)=K$1)*('2-1 采购订单物料明细表报表导出'!$D:$D=$A385),'2-1 采购订单物料明细表报表导出'!$H:$H,0))</f>
        <v>0</v>
      </c>
      <c r="L385" cm="1">
        <f t="array" ref="L385">SUM(IF((LEFT('2-1 采购订单物料明细表报表导出'!$K:$K,7)=L$1)*('2-1 采购订单物料明细表报表导出'!$D:$D=$A385),'2-1 采购订单物料明细表报表导出'!$H:$H,0))</f>
        <v>0</v>
      </c>
      <c r="M385" cm="1">
        <f t="array" ref="M385">SUM(IF((LEFT('2-1 采购订单物料明细表报表导出'!$K:$K,7)=M$1)*('2-1 采购订单物料明细表报表导出'!$D:$D=$A385),'2-1 采购订单物料明细表报表导出'!$H:$H,0))</f>
        <v>0</v>
      </c>
      <c r="N385" cm="1">
        <f t="array" ref="N385">SUM(IF((LEFT('2-1 采购订单物料明细表报表导出'!$K:$K,7)=N$1)*('2-1 采购订单物料明细表报表导出'!$D:$D=$A385),'2-1 采购订单物料明细表报表导出'!$H:$H,0))</f>
        <v>0</v>
      </c>
      <c r="O385" cm="1">
        <f t="array" ref="O385">SUM(IF((LEFT('2-1 采购订单物料明细表报表导出'!$K:$K,7)=O$1)*('2-1 采购订单物料明细表报表导出'!$D:$D=$A385),'2-1 采购订单物料明细表报表导出'!$H:$H,0))</f>
        <v>0</v>
      </c>
    </row>
    <row r="386" ht="16.5" spans="1:15">
      <c r="A386" s="17" t="s">
        <v>3058</v>
      </c>
      <c r="B386" s="32" t="s">
        <v>2120</v>
      </c>
      <c r="C386" s="33" t="s">
        <v>2121</v>
      </c>
      <c r="D386" cm="1">
        <f t="array" ref="D386">SUM(IF((LEFT('2-1 采购订单物料明细表报表导出'!$K:$K,7)=D$1)*('2-1 采购订单物料明细表报表导出'!$D:$D=$A386),'2-1 采购订单物料明细表报表导出'!$H:$H,0))</f>
        <v>0</v>
      </c>
      <c r="E386" cm="1">
        <f t="array" ref="E386">SUM(IF((LEFT('2-1 采购订单物料明细表报表导出'!$K:$K,7)=E$1)*('2-1 采购订单物料明细表报表导出'!$D:$D=$A386),'2-1 采购订单物料明细表报表导出'!$H:$H,0))</f>
        <v>0</v>
      </c>
      <c r="F386" cm="1">
        <f t="array" ref="F386">SUM(IF((LEFT('2-1 采购订单物料明细表报表导出'!$K:$K,7)=F$1)*('2-1 采购订单物料明细表报表导出'!$D:$D=$A386),'2-1 采购订单物料明细表报表导出'!$H:$H,0))</f>
        <v>153.8</v>
      </c>
      <c r="G386" cm="1">
        <f t="array" ref="G386">SUM(IF((LEFT('2-1 采购订单物料明细表报表导出'!$K:$K,7)=G$1)*('2-1 采购订单物料明细表报表导出'!$D:$D=$A386),'2-1 采购订单物料明细表报表导出'!$H:$H,0))</f>
        <v>0</v>
      </c>
      <c r="H386" cm="1">
        <f t="array" ref="H386">SUM(IF((LEFT('2-1 采购订单物料明细表报表导出'!$K:$K,7)=H$1)*('2-1 采购订单物料明细表报表导出'!$D:$D=$A386),'2-1 采购订单物料明细表报表导出'!$H:$H,0))</f>
        <v>0</v>
      </c>
      <c r="I386" cm="1">
        <f t="array" ref="I386">SUM(IF((LEFT('2-1 采购订单物料明细表报表导出'!$K:$K,7)=I$1)*('2-1 采购订单物料明细表报表导出'!$D:$D=$A386),'2-1 采购订单物料明细表报表导出'!$H:$H,0))</f>
        <v>0</v>
      </c>
      <c r="J386" cm="1">
        <f t="array" ref="J386">SUM(IF((LEFT('2-1 采购订单物料明细表报表导出'!$K:$K,7)=J$1)*('2-1 采购订单物料明细表报表导出'!$D:$D=$A386),'2-1 采购订单物料明细表报表导出'!$H:$H,0))</f>
        <v>0</v>
      </c>
      <c r="K386" cm="1">
        <f t="array" ref="K386">SUM(IF((LEFT('2-1 采购订单物料明细表报表导出'!$K:$K,7)=K$1)*('2-1 采购订单物料明细表报表导出'!$D:$D=$A386),'2-1 采购订单物料明细表报表导出'!$H:$H,0))</f>
        <v>0</v>
      </c>
      <c r="L386" cm="1">
        <f t="array" ref="L386">SUM(IF((LEFT('2-1 采购订单物料明细表报表导出'!$K:$K,7)=L$1)*('2-1 采购订单物料明细表报表导出'!$D:$D=$A386),'2-1 采购订单物料明细表报表导出'!$H:$H,0))</f>
        <v>0</v>
      </c>
      <c r="M386" cm="1">
        <f t="array" ref="M386">SUM(IF((LEFT('2-1 采购订单物料明细表报表导出'!$K:$K,7)=M$1)*('2-1 采购订单物料明细表报表导出'!$D:$D=$A386),'2-1 采购订单物料明细表报表导出'!$H:$H,0))</f>
        <v>0</v>
      </c>
      <c r="N386" cm="1">
        <f t="array" ref="N386">SUM(IF((LEFT('2-1 采购订单物料明细表报表导出'!$K:$K,7)=N$1)*('2-1 采购订单物料明细表报表导出'!$D:$D=$A386),'2-1 采购订单物料明细表报表导出'!$H:$H,0))</f>
        <v>0</v>
      </c>
      <c r="O386" cm="1">
        <f t="array" ref="O386">SUM(IF((LEFT('2-1 采购订单物料明细表报表导出'!$K:$K,7)=O$1)*('2-1 采购订单物料明细表报表导出'!$D:$D=$A386),'2-1 采购订单物料明细表报表导出'!$H:$H,0))</f>
        <v>0</v>
      </c>
    </row>
    <row r="387" ht="16.5" spans="1:15">
      <c r="A387" s="17" t="s">
        <v>3801</v>
      </c>
      <c r="B387" s="32" t="s">
        <v>2120</v>
      </c>
      <c r="C387" s="33" t="s">
        <v>2121</v>
      </c>
      <c r="D387" cm="1">
        <f t="array" ref="D387">SUM(IF((LEFT('2-1 采购订单物料明细表报表导出'!$K:$K,7)=D$1)*('2-1 采购订单物料明细表报表导出'!$D:$D=$A387),'2-1 采购订单物料明细表报表导出'!$H:$H,0))</f>
        <v>0</v>
      </c>
      <c r="E387" cm="1">
        <f t="array" ref="E387">SUM(IF((LEFT('2-1 采购订单物料明细表报表导出'!$K:$K,7)=E$1)*('2-1 采购订单物料明细表报表导出'!$D:$D=$A387),'2-1 采购订单物料明细表报表导出'!$H:$H,0))</f>
        <v>0</v>
      </c>
      <c r="F387" cm="1">
        <f t="array" ref="F387">SUM(IF((LEFT('2-1 采购订单物料明细表报表导出'!$K:$K,7)=F$1)*('2-1 采购订单物料明细表报表导出'!$D:$D=$A387),'2-1 采购订单物料明细表报表导出'!$H:$H,0))</f>
        <v>0</v>
      </c>
      <c r="G387" cm="1">
        <f t="array" ref="G387">SUM(IF((LEFT('2-1 采购订单物料明细表报表导出'!$K:$K,7)=G$1)*('2-1 采购订单物料明细表报表导出'!$D:$D=$A387),'2-1 采购订单物料明细表报表导出'!$H:$H,0))</f>
        <v>0</v>
      </c>
      <c r="H387" cm="1">
        <f t="array" ref="H387">SUM(IF((LEFT('2-1 采购订单物料明细表报表导出'!$K:$K,7)=H$1)*('2-1 采购订单物料明细表报表导出'!$D:$D=$A387),'2-1 采购订单物料明细表报表导出'!$H:$H,0))</f>
        <v>0</v>
      </c>
      <c r="I387" cm="1">
        <f t="array" ref="I387">SUM(IF((LEFT('2-1 采购订单物料明细表报表导出'!$K:$K,7)=I$1)*('2-1 采购订单物料明细表报表导出'!$D:$D=$A387),'2-1 采购订单物料明细表报表导出'!$H:$H,0))</f>
        <v>0</v>
      </c>
      <c r="J387" cm="1">
        <f t="array" ref="J387">SUM(IF((LEFT('2-1 采购订单物料明细表报表导出'!$K:$K,7)=J$1)*('2-1 采购订单物料明细表报表导出'!$D:$D=$A387),'2-1 采购订单物料明细表报表导出'!$H:$H,0))</f>
        <v>0</v>
      </c>
      <c r="K387" cm="1">
        <f t="array" ref="K387">SUM(IF((LEFT('2-1 采购订单物料明细表报表导出'!$K:$K,7)=K$1)*('2-1 采购订单物料明细表报表导出'!$D:$D=$A387),'2-1 采购订单物料明细表报表导出'!$H:$H,0))</f>
        <v>0</v>
      </c>
      <c r="L387" cm="1">
        <f t="array" ref="L387">SUM(IF((LEFT('2-1 采购订单物料明细表报表导出'!$K:$K,7)=L$1)*('2-1 采购订单物料明细表报表导出'!$D:$D=$A387),'2-1 采购订单物料明细表报表导出'!$H:$H,0))</f>
        <v>0</v>
      </c>
      <c r="M387" cm="1">
        <f t="array" ref="M387">SUM(IF((LEFT('2-1 采购订单物料明细表报表导出'!$K:$K,7)=M$1)*('2-1 采购订单物料明细表报表导出'!$D:$D=$A387),'2-1 采购订单物料明细表报表导出'!$H:$H,0))</f>
        <v>0</v>
      </c>
      <c r="N387" cm="1">
        <f t="array" ref="N387">SUM(IF((LEFT('2-1 采购订单物料明细表报表导出'!$K:$K,7)=N$1)*('2-1 采购订单物料明细表报表导出'!$D:$D=$A387),'2-1 采购订单物料明细表报表导出'!$H:$H,0))</f>
        <v>0</v>
      </c>
      <c r="O387" cm="1">
        <f t="array" ref="O387">SUM(IF((LEFT('2-1 采购订单物料明细表报表导出'!$K:$K,7)=O$1)*('2-1 采购订单物料明细表报表导出'!$D:$D=$A387),'2-1 采购订单物料明细表报表导出'!$H:$H,0))</f>
        <v>0</v>
      </c>
    </row>
    <row r="388" ht="16.5" spans="1:15">
      <c r="A388" s="17" t="s">
        <v>3802</v>
      </c>
      <c r="B388" s="32" t="s">
        <v>2120</v>
      </c>
      <c r="C388" s="33" t="s">
        <v>2121</v>
      </c>
      <c r="D388" cm="1">
        <f t="array" ref="D388">SUM(IF((LEFT('2-1 采购订单物料明细表报表导出'!$K:$K,7)=D$1)*('2-1 采购订单物料明细表报表导出'!$D:$D=$A388),'2-1 采购订单物料明细表报表导出'!$H:$H,0))</f>
        <v>0</v>
      </c>
      <c r="E388" cm="1">
        <f t="array" ref="E388">SUM(IF((LEFT('2-1 采购订单物料明细表报表导出'!$K:$K,7)=E$1)*('2-1 采购订单物料明细表报表导出'!$D:$D=$A388),'2-1 采购订单物料明细表报表导出'!$H:$H,0))</f>
        <v>0</v>
      </c>
      <c r="F388" cm="1">
        <f t="array" ref="F388">SUM(IF((LEFT('2-1 采购订单物料明细表报表导出'!$K:$K,7)=F$1)*('2-1 采购订单物料明细表报表导出'!$D:$D=$A388),'2-1 采购订单物料明细表报表导出'!$H:$H,0))</f>
        <v>0</v>
      </c>
      <c r="G388" cm="1">
        <f t="array" ref="G388">SUM(IF((LEFT('2-1 采购订单物料明细表报表导出'!$K:$K,7)=G$1)*('2-1 采购订单物料明细表报表导出'!$D:$D=$A388),'2-1 采购订单物料明细表报表导出'!$H:$H,0))</f>
        <v>0</v>
      </c>
      <c r="H388" cm="1">
        <f t="array" ref="H388">SUM(IF((LEFT('2-1 采购订单物料明细表报表导出'!$K:$K,7)=H$1)*('2-1 采购订单物料明细表报表导出'!$D:$D=$A388),'2-1 采购订单物料明细表报表导出'!$H:$H,0))</f>
        <v>0</v>
      </c>
      <c r="I388" cm="1">
        <f t="array" ref="I388">SUM(IF((LEFT('2-1 采购订单物料明细表报表导出'!$K:$K,7)=I$1)*('2-1 采购订单物料明细表报表导出'!$D:$D=$A388),'2-1 采购订单物料明细表报表导出'!$H:$H,0))</f>
        <v>0</v>
      </c>
      <c r="J388" cm="1">
        <f t="array" ref="J388">SUM(IF((LEFT('2-1 采购订单物料明细表报表导出'!$K:$K,7)=J$1)*('2-1 采购订单物料明细表报表导出'!$D:$D=$A388),'2-1 采购订单物料明细表报表导出'!$H:$H,0))</f>
        <v>0</v>
      </c>
      <c r="K388" cm="1">
        <f t="array" ref="K388">SUM(IF((LEFT('2-1 采购订单物料明细表报表导出'!$K:$K,7)=K$1)*('2-1 采购订单物料明细表报表导出'!$D:$D=$A388),'2-1 采购订单物料明细表报表导出'!$H:$H,0))</f>
        <v>0</v>
      </c>
      <c r="L388" cm="1">
        <f t="array" ref="L388">SUM(IF((LEFT('2-1 采购订单物料明细表报表导出'!$K:$K,7)=L$1)*('2-1 采购订单物料明细表报表导出'!$D:$D=$A388),'2-1 采购订单物料明细表报表导出'!$H:$H,0))</f>
        <v>0</v>
      </c>
      <c r="M388" cm="1">
        <f t="array" ref="M388">SUM(IF((LEFT('2-1 采购订单物料明细表报表导出'!$K:$K,7)=M$1)*('2-1 采购订单物料明细表报表导出'!$D:$D=$A388),'2-1 采购订单物料明细表报表导出'!$H:$H,0))</f>
        <v>0</v>
      </c>
      <c r="N388" cm="1">
        <f t="array" ref="N388">SUM(IF((LEFT('2-1 采购订单物料明细表报表导出'!$K:$K,7)=N$1)*('2-1 采购订单物料明细表报表导出'!$D:$D=$A388),'2-1 采购订单物料明细表报表导出'!$H:$H,0))</f>
        <v>0</v>
      </c>
      <c r="O388" cm="1">
        <f t="array" ref="O388">SUM(IF((LEFT('2-1 采购订单物料明细表报表导出'!$K:$K,7)=O$1)*('2-1 采购订单物料明细表报表导出'!$D:$D=$A388),'2-1 采购订单物料明细表报表导出'!$H:$H,0))</f>
        <v>0</v>
      </c>
    </row>
    <row r="389" ht="16.5" spans="1:15">
      <c r="A389" s="17" t="s">
        <v>3803</v>
      </c>
      <c r="B389" s="32" t="s">
        <v>2120</v>
      </c>
      <c r="C389" s="33" t="s">
        <v>2121</v>
      </c>
      <c r="D389" cm="1">
        <f t="array" ref="D389">SUM(IF((LEFT('2-1 采购订单物料明细表报表导出'!$K:$K,7)=D$1)*('2-1 采购订单物料明细表报表导出'!$D:$D=$A389),'2-1 采购订单物料明细表报表导出'!$H:$H,0))</f>
        <v>0</v>
      </c>
      <c r="E389" cm="1">
        <f t="array" ref="E389">SUM(IF((LEFT('2-1 采购订单物料明细表报表导出'!$K:$K,7)=E$1)*('2-1 采购订单物料明细表报表导出'!$D:$D=$A389),'2-1 采购订单物料明细表报表导出'!$H:$H,0))</f>
        <v>0</v>
      </c>
      <c r="F389" cm="1">
        <f t="array" ref="F389">SUM(IF((LEFT('2-1 采购订单物料明细表报表导出'!$K:$K,7)=F$1)*('2-1 采购订单物料明细表报表导出'!$D:$D=$A389),'2-1 采购订单物料明细表报表导出'!$H:$H,0))</f>
        <v>0</v>
      </c>
      <c r="G389" cm="1">
        <f t="array" ref="G389">SUM(IF((LEFT('2-1 采购订单物料明细表报表导出'!$K:$K,7)=G$1)*('2-1 采购订单物料明细表报表导出'!$D:$D=$A389),'2-1 采购订单物料明细表报表导出'!$H:$H,0))</f>
        <v>0</v>
      </c>
      <c r="H389" cm="1">
        <f t="array" ref="H389">SUM(IF((LEFT('2-1 采购订单物料明细表报表导出'!$K:$K,7)=H$1)*('2-1 采购订单物料明细表报表导出'!$D:$D=$A389),'2-1 采购订单物料明细表报表导出'!$H:$H,0))</f>
        <v>0</v>
      </c>
      <c r="I389" cm="1">
        <f t="array" ref="I389">SUM(IF((LEFT('2-1 采购订单物料明细表报表导出'!$K:$K,7)=I$1)*('2-1 采购订单物料明细表报表导出'!$D:$D=$A389),'2-1 采购订单物料明细表报表导出'!$H:$H,0))</f>
        <v>0</v>
      </c>
      <c r="J389" cm="1">
        <f t="array" ref="J389">SUM(IF((LEFT('2-1 采购订单物料明细表报表导出'!$K:$K,7)=J$1)*('2-1 采购订单物料明细表报表导出'!$D:$D=$A389),'2-1 采购订单物料明细表报表导出'!$H:$H,0))</f>
        <v>0</v>
      </c>
      <c r="K389" cm="1">
        <f t="array" ref="K389">SUM(IF((LEFT('2-1 采购订单物料明细表报表导出'!$K:$K,7)=K$1)*('2-1 采购订单物料明细表报表导出'!$D:$D=$A389),'2-1 采购订单物料明细表报表导出'!$H:$H,0))</f>
        <v>0</v>
      </c>
      <c r="L389" cm="1">
        <f t="array" ref="L389">SUM(IF((LEFT('2-1 采购订单物料明细表报表导出'!$K:$K,7)=L$1)*('2-1 采购订单物料明细表报表导出'!$D:$D=$A389),'2-1 采购订单物料明细表报表导出'!$H:$H,0))</f>
        <v>0</v>
      </c>
      <c r="M389" cm="1">
        <f t="array" ref="M389">SUM(IF((LEFT('2-1 采购订单物料明细表报表导出'!$K:$K,7)=M$1)*('2-1 采购订单物料明细表报表导出'!$D:$D=$A389),'2-1 采购订单物料明细表报表导出'!$H:$H,0))</f>
        <v>0</v>
      </c>
      <c r="N389" cm="1">
        <f t="array" ref="N389">SUM(IF((LEFT('2-1 采购订单物料明细表报表导出'!$K:$K,7)=N$1)*('2-1 采购订单物料明细表报表导出'!$D:$D=$A389),'2-1 采购订单物料明细表报表导出'!$H:$H,0))</f>
        <v>0</v>
      </c>
      <c r="O389" cm="1">
        <f t="array" ref="O389">SUM(IF((LEFT('2-1 采购订单物料明细表报表导出'!$K:$K,7)=O$1)*('2-1 采购订单物料明细表报表导出'!$D:$D=$A389),'2-1 采购订单物料明细表报表导出'!$H:$H,0))</f>
        <v>0</v>
      </c>
    </row>
    <row r="390" ht="16.5" spans="1:15">
      <c r="A390" s="17" t="s">
        <v>3804</v>
      </c>
      <c r="B390" s="32" t="s">
        <v>2120</v>
      </c>
      <c r="C390" s="33" t="s">
        <v>2121</v>
      </c>
      <c r="D390" cm="1">
        <f t="array" ref="D390">SUM(IF((LEFT('2-1 采购订单物料明细表报表导出'!$K:$K,7)=D$1)*('2-1 采购订单物料明细表报表导出'!$D:$D=$A390),'2-1 采购订单物料明细表报表导出'!$H:$H,0))</f>
        <v>0</v>
      </c>
      <c r="E390" cm="1">
        <f t="array" ref="E390">SUM(IF((LEFT('2-1 采购订单物料明细表报表导出'!$K:$K,7)=E$1)*('2-1 采购订单物料明细表报表导出'!$D:$D=$A390),'2-1 采购订单物料明细表报表导出'!$H:$H,0))</f>
        <v>0</v>
      </c>
      <c r="F390" cm="1">
        <f t="array" ref="F390">SUM(IF((LEFT('2-1 采购订单物料明细表报表导出'!$K:$K,7)=F$1)*('2-1 采购订单物料明细表报表导出'!$D:$D=$A390),'2-1 采购订单物料明细表报表导出'!$H:$H,0))</f>
        <v>0</v>
      </c>
      <c r="G390" cm="1">
        <f t="array" ref="G390">SUM(IF((LEFT('2-1 采购订单物料明细表报表导出'!$K:$K,7)=G$1)*('2-1 采购订单物料明细表报表导出'!$D:$D=$A390),'2-1 采购订单物料明细表报表导出'!$H:$H,0))</f>
        <v>0</v>
      </c>
      <c r="H390" cm="1">
        <f t="array" ref="H390">SUM(IF((LEFT('2-1 采购订单物料明细表报表导出'!$K:$K,7)=H$1)*('2-1 采购订单物料明细表报表导出'!$D:$D=$A390),'2-1 采购订单物料明细表报表导出'!$H:$H,0))</f>
        <v>0</v>
      </c>
      <c r="I390" cm="1">
        <f t="array" ref="I390">SUM(IF((LEFT('2-1 采购订单物料明细表报表导出'!$K:$K,7)=I$1)*('2-1 采购订单物料明细表报表导出'!$D:$D=$A390),'2-1 采购订单物料明细表报表导出'!$H:$H,0))</f>
        <v>0</v>
      </c>
      <c r="J390" cm="1">
        <f t="array" ref="J390">SUM(IF((LEFT('2-1 采购订单物料明细表报表导出'!$K:$K,7)=J$1)*('2-1 采购订单物料明细表报表导出'!$D:$D=$A390),'2-1 采购订单物料明细表报表导出'!$H:$H,0))</f>
        <v>0</v>
      </c>
      <c r="K390" cm="1">
        <f t="array" ref="K390">SUM(IF((LEFT('2-1 采购订单物料明细表报表导出'!$K:$K,7)=K$1)*('2-1 采购订单物料明细表报表导出'!$D:$D=$A390),'2-1 采购订单物料明细表报表导出'!$H:$H,0))</f>
        <v>0</v>
      </c>
      <c r="L390" cm="1">
        <f t="array" ref="L390">SUM(IF((LEFT('2-1 采购订单物料明细表报表导出'!$K:$K,7)=L$1)*('2-1 采购订单物料明细表报表导出'!$D:$D=$A390),'2-1 采购订单物料明细表报表导出'!$H:$H,0))</f>
        <v>0</v>
      </c>
      <c r="M390" cm="1">
        <f t="array" ref="M390">SUM(IF((LEFT('2-1 采购订单物料明细表报表导出'!$K:$K,7)=M$1)*('2-1 采购订单物料明细表报表导出'!$D:$D=$A390),'2-1 采购订单物料明细表报表导出'!$H:$H,0))</f>
        <v>0</v>
      </c>
      <c r="N390" cm="1">
        <f t="array" ref="N390">SUM(IF((LEFT('2-1 采购订单物料明细表报表导出'!$K:$K,7)=N$1)*('2-1 采购订单物料明细表报表导出'!$D:$D=$A390),'2-1 采购订单物料明细表报表导出'!$H:$H,0))</f>
        <v>0</v>
      </c>
      <c r="O390" cm="1">
        <f t="array" ref="O390">SUM(IF((LEFT('2-1 采购订单物料明细表报表导出'!$K:$K,7)=O$1)*('2-1 采购订单物料明细表报表导出'!$D:$D=$A390),'2-1 采购订单物料明细表报表导出'!$H:$H,0))</f>
        <v>0</v>
      </c>
    </row>
    <row r="391" ht="16.5" spans="1:15">
      <c r="A391" s="34" t="s">
        <v>3805</v>
      </c>
      <c r="B391" s="32" t="s">
        <v>2120</v>
      </c>
      <c r="C391" s="33" t="s">
        <v>2121</v>
      </c>
      <c r="D391" cm="1">
        <f t="array" ref="D391">SUM(IF((LEFT('2-1 采购订单物料明细表报表导出'!$K:$K,7)=D$1)*('2-1 采购订单物料明细表报表导出'!$D:$D=$A391),'2-1 采购订单物料明细表报表导出'!$H:$H,0))</f>
        <v>0</v>
      </c>
      <c r="E391" cm="1">
        <f t="array" ref="E391">SUM(IF((LEFT('2-1 采购订单物料明细表报表导出'!$K:$K,7)=E$1)*('2-1 采购订单物料明细表报表导出'!$D:$D=$A391),'2-1 采购订单物料明细表报表导出'!$H:$H,0))</f>
        <v>0</v>
      </c>
      <c r="F391" cm="1">
        <f t="array" ref="F391">SUM(IF((LEFT('2-1 采购订单物料明细表报表导出'!$K:$K,7)=F$1)*('2-1 采购订单物料明细表报表导出'!$D:$D=$A391),'2-1 采购订单物料明细表报表导出'!$H:$H,0))</f>
        <v>0</v>
      </c>
      <c r="G391" cm="1">
        <f t="array" ref="G391">SUM(IF((LEFT('2-1 采购订单物料明细表报表导出'!$K:$K,7)=G$1)*('2-1 采购订单物料明细表报表导出'!$D:$D=$A391),'2-1 采购订单物料明细表报表导出'!$H:$H,0))</f>
        <v>0</v>
      </c>
      <c r="H391" cm="1">
        <f t="array" ref="H391">SUM(IF((LEFT('2-1 采购订单物料明细表报表导出'!$K:$K,7)=H$1)*('2-1 采购订单物料明细表报表导出'!$D:$D=$A391),'2-1 采购订单物料明细表报表导出'!$H:$H,0))</f>
        <v>0</v>
      </c>
      <c r="I391" cm="1">
        <f t="array" ref="I391">SUM(IF((LEFT('2-1 采购订单物料明细表报表导出'!$K:$K,7)=I$1)*('2-1 采购订单物料明细表报表导出'!$D:$D=$A391),'2-1 采购订单物料明细表报表导出'!$H:$H,0))</f>
        <v>0</v>
      </c>
      <c r="J391" cm="1">
        <f t="array" ref="J391">SUM(IF((LEFT('2-1 采购订单物料明细表报表导出'!$K:$K,7)=J$1)*('2-1 采购订单物料明细表报表导出'!$D:$D=$A391),'2-1 采购订单物料明细表报表导出'!$H:$H,0))</f>
        <v>0</v>
      </c>
      <c r="K391" cm="1">
        <f t="array" ref="K391">SUM(IF((LEFT('2-1 采购订单物料明细表报表导出'!$K:$K,7)=K$1)*('2-1 采购订单物料明细表报表导出'!$D:$D=$A391),'2-1 采购订单物料明细表报表导出'!$H:$H,0))</f>
        <v>0</v>
      </c>
      <c r="L391" cm="1">
        <f t="array" ref="L391">SUM(IF((LEFT('2-1 采购订单物料明细表报表导出'!$K:$K,7)=L$1)*('2-1 采购订单物料明细表报表导出'!$D:$D=$A391),'2-1 采购订单物料明细表报表导出'!$H:$H,0))</f>
        <v>0</v>
      </c>
      <c r="M391" cm="1">
        <f t="array" ref="M391">SUM(IF((LEFT('2-1 采购订单物料明细表报表导出'!$K:$K,7)=M$1)*('2-1 采购订单物料明细表报表导出'!$D:$D=$A391),'2-1 采购订单物料明细表报表导出'!$H:$H,0))</f>
        <v>0</v>
      </c>
      <c r="N391" cm="1">
        <f t="array" ref="N391">SUM(IF((LEFT('2-1 采购订单物料明细表报表导出'!$K:$K,7)=N$1)*('2-1 采购订单物料明细表报表导出'!$D:$D=$A391),'2-1 采购订单物料明细表报表导出'!$H:$H,0))</f>
        <v>0</v>
      </c>
      <c r="O391" cm="1">
        <f t="array" ref="O391">SUM(IF((LEFT('2-1 采购订单物料明细表报表导出'!$K:$K,7)=O$1)*('2-1 采购订单物料明细表报表导出'!$D:$D=$A391),'2-1 采购订单物料明细表报表导出'!$H:$H,0))</f>
        <v>0</v>
      </c>
    </row>
    <row r="392" ht="16.5" spans="1:15">
      <c r="A392" s="34" t="s">
        <v>3806</v>
      </c>
      <c r="B392" s="32" t="s">
        <v>2120</v>
      </c>
      <c r="C392" s="33" t="s">
        <v>2121</v>
      </c>
      <c r="D392" cm="1">
        <f t="array" ref="D392">SUM(IF((LEFT('2-1 采购订单物料明细表报表导出'!$K:$K,7)=D$1)*('2-1 采购订单物料明细表报表导出'!$D:$D=$A392),'2-1 采购订单物料明细表报表导出'!$H:$H,0))</f>
        <v>0</v>
      </c>
      <c r="E392" cm="1">
        <f t="array" ref="E392">SUM(IF((LEFT('2-1 采购订单物料明细表报表导出'!$K:$K,7)=E$1)*('2-1 采购订单物料明细表报表导出'!$D:$D=$A392),'2-1 采购订单物料明细表报表导出'!$H:$H,0))</f>
        <v>0</v>
      </c>
      <c r="F392" cm="1">
        <f t="array" ref="F392">SUM(IF((LEFT('2-1 采购订单物料明细表报表导出'!$K:$K,7)=F$1)*('2-1 采购订单物料明细表报表导出'!$D:$D=$A392),'2-1 采购订单物料明细表报表导出'!$H:$H,0))</f>
        <v>0</v>
      </c>
      <c r="G392" cm="1">
        <f t="array" ref="G392">SUM(IF((LEFT('2-1 采购订单物料明细表报表导出'!$K:$K,7)=G$1)*('2-1 采购订单物料明细表报表导出'!$D:$D=$A392),'2-1 采购订单物料明细表报表导出'!$H:$H,0))</f>
        <v>0</v>
      </c>
      <c r="H392" cm="1">
        <f t="array" ref="H392">SUM(IF((LEFT('2-1 采购订单物料明细表报表导出'!$K:$K,7)=H$1)*('2-1 采购订单物料明细表报表导出'!$D:$D=$A392),'2-1 采购订单物料明细表报表导出'!$H:$H,0))</f>
        <v>0</v>
      </c>
      <c r="I392" cm="1">
        <f t="array" ref="I392">SUM(IF((LEFT('2-1 采购订单物料明细表报表导出'!$K:$K,7)=I$1)*('2-1 采购订单物料明细表报表导出'!$D:$D=$A392),'2-1 采购订单物料明细表报表导出'!$H:$H,0))</f>
        <v>0</v>
      </c>
      <c r="J392" cm="1">
        <f t="array" ref="J392">SUM(IF((LEFT('2-1 采购订单物料明细表报表导出'!$K:$K,7)=J$1)*('2-1 采购订单物料明细表报表导出'!$D:$D=$A392),'2-1 采购订单物料明细表报表导出'!$H:$H,0))</f>
        <v>0</v>
      </c>
      <c r="K392" cm="1">
        <f t="array" ref="K392">SUM(IF((LEFT('2-1 采购订单物料明细表报表导出'!$K:$K,7)=K$1)*('2-1 采购订单物料明细表报表导出'!$D:$D=$A392),'2-1 采购订单物料明细表报表导出'!$H:$H,0))</f>
        <v>0</v>
      </c>
      <c r="L392" cm="1">
        <f t="array" ref="L392">SUM(IF((LEFT('2-1 采购订单物料明细表报表导出'!$K:$K,7)=L$1)*('2-1 采购订单物料明细表报表导出'!$D:$D=$A392),'2-1 采购订单物料明细表报表导出'!$H:$H,0))</f>
        <v>0</v>
      </c>
      <c r="M392" cm="1">
        <f t="array" ref="M392">SUM(IF((LEFT('2-1 采购订单物料明细表报表导出'!$K:$K,7)=M$1)*('2-1 采购订单物料明细表报表导出'!$D:$D=$A392),'2-1 采购订单物料明细表报表导出'!$H:$H,0))</f>
        <v>0</v>
      </c>
      <c r="N392" cm="1">
        <f t="array" ref="N392">SUM(IF((LEFT('2-1 采购订单物料明细表报表导出'!$K:$K,7)=N$1)*('2-1 采购订单物料明细表报表导出'!$D:$D=$A392),'2-1 采购订单物料明细表报表导出'!$H:$H,0))</f>
        <v>0</v>
      </c>
      <c r="O392" cm="1">
        <f t="array" ref="O392">SUM(IF((LEFT('2-1 采购订单物料明细表报表导出'!$K:$K,7)=O$1)*('2-1 采购订单物料明细表报表导出'!$D:$D=$A392),'2-1 采购订单物料明细表报表导出'!$H:$H,0))</f>
        <v>0</v>
      </c>
    </row>
    <row r="393" ht="16.5" spans="1:15">
      <c r="A393" s="34" t="s">
        <v>3807</v>
      </c>
      <c r="B393" s="32" t="s">
        <v>2120</v>
      </c>
      <c r="C393" s="33" t="s">
        <v>2121</v>
      </c>
      <c r="D393" cm="1">
        <f t="array" ref="D393">SUM(IF((LEFT('2-1 采购订单物料明细表报表导出'!$K:$K,7)=D$1)*('2-1 采购订单物料明细表报表导出'!$D:$D=$A393),'2-1 采购订单物料明细表报表导出'!$H:$H,0))</f>
        <v>0</v>
      </c>
      <c r="E393" cm="1">
        <f t="array" ref="E393">SUM(IF((LEFT('2-1 采购订单物料明细表报表导出'!$K:$K,7)=E$1)*('2-1 采购订单物料明细表报表导出'!$D:$D=$A393),'2-1 采购订单物料明细表报表导出'!$H:$H,0))</f>
        <v>0</v>
      </c>
      <c r="F393" cm="1">
        <f t="array" ref="F393">SUM(IF((LEFT('2-1 采购订单物料明细表报表导出'!$K:$K,7)=F$1)*('2-1 采购订单物料明细表报表导出'!$D:$D=$A393),'2-1 采购订单物料明细表报表导出'!$H:$H,0))</f>
        <v>0</v>
      </c>
      <c r="G393" cm="1">
        <f t="array" ref="G393">SUM(IF((LEFT('2-1 采购订单物料明细表报表导出'!$K:$K,7)=G$1)*('2-1 采购订单物料明细表报表导出'!$D:$D=$A393),'2-1 采购订单物料明细表报表导出'!$H:$H,0))</f>
        <v>0</v>
      </c>
      <c r="H393" cm="1">
        <f t="array" ref="H393">SUM(IF((LEFT('2-1 采购订单物料明细表报表导出'!$K:$K,7)=H$1)*('2-1 采购订单物料明细表报表导出'!$D:$D=$A393),'2-1 采购订单物料明细表报表导出'!$H:$H,0))</f>
        <v>0</v>
      </c>
      <c r="I393" cm="1">
        <f t="array" ref="I393">SUM(IF((LEFT('2-1 采购订单物料明细表报表导出'!$K:$K,7)=I$1)*('2-1 采购订单物料明细表报表导出'!$D:$D=$A393),'2-1 采购订单物料明细表报表导出'!$H:$H,0))</f>
        <v>0</v>
      </c>
      <c r="J393" cm="1">
        <f t="array" ref="J393">SUM(IF((LEFT('2-1 采购订单物料明细表报表导出'!$K:$K,7)=J$1)*('2-1 采购订单物料明细表报表导出'!$D:$D=$A393),'2-1 采购订单物料明细表报表导出'!$H:$H,0))</f>
        <v>0</v>
      </c>
      <c r="K393" cm="1">
        <f t="array" ref="K393">SUM(IF((LEFT('2-1 采购订单物料明细表报表导出'!$K:$K,7)=K$1)*('2-1 采购订单物料明细表报表导出'!$D:$D=$A393),'2-1 采购订单物料明细表报表导出'!$H:$H,0))</f>
        <v>0</v>
      </c>
      <c r="L393" cm="1">
        <f t="array" ref="L393">SUM(IF((LEFT('2-1 采购订单物料明细表报表导出'!$K:$K,7)=L$1)*('2-1 采购订单物料明细表报表导出'!$D:$D=$A393),'2-1 采购订单物料明细表报表导出'!$H:$H,0))</f>
        <v>0</v>
      </c>
      <c r="M393" cm="1">
        <f t="array" ref="M393">SUM(IF((LEFT('2-1 采购订单物料明细表报表导出'!$K:$K,7)=M$1)*('2-1 采购订单物料明细表报表导出'!$D:$D=$A393),'2-1 采购订单物料明细表报表导出'!$H:$H,0))</f>
        <v>0</v>
      </c>
      <c r="N393" cm="1">
        <f t="array" ref="N393">SUM(IF((LEFT('2-1 采购订单物料明细表报表导出'!$K:$K,7)=N$1)*('2-1 采购订单物料明细表报表导出'!$D:$D=$A393),'2-1 采购订单物料明细表报表导出'!$H:$H,0))</f>
        <v>0</v>
      </c>
      <c r="O393" cm="1">
        <f t="array" ref="O393">SUM(IF((LEFT('2-1 采购订单物料明细表报表导出'!$K:$K,7)=O$1)*('2-1 采购订单物料明细表报表导出'!$D:$D=$A393),'2-1 采购订单物料明细表报表导出'!$H:$H,0))</f>
        <v>0</v>
      </c>
    </row>
    <row r="394" ht="16.5" spans="1:15">
      <c r="A394" s="34" t="s">
        <v>3808</v>
      </c>
      <c r="B394" s="32" t="s">
        <v>2120</v>
      </c>
      <c r="C394" s="33" t="s">
        <v>2121</v>
      </c>
      <c r="D394" cm="1">
        <f t="array" ref="D394">SUM(IF((LEFT('2-1 采购订单物料明细表报表导出'!$K:$K,7)=D$1)*('2-1 采购订单物料明细表报表导出'!$D:$D=$A394),'2-1 采购订单物料明细表报表导出'!$H:$H,0))</f>
        <v>0</v>
      </c>
      <c r="E394" cm="1">
        <f t="array" ref="E394">SUM(IF((LEFT('2-1 采购订单物料明细表报表导出'!$K:$K,7)=E$1)*('2-1 采购订单物料明细表报表导出'!$D:$D=$A394),'2-1 采购订单物料明细表报表导出'!$H:$H,0))</f>
        <v>0</v>
      </c>
      <c r="F394" cm="1">
        <f t="array" ref="F394">SUM(IF((LEFT('2-1 采购订单物料明细表报表导出'!$K:$K,7)=F$1)*('2-1 采购订单物料明细表报表导出'!$D:$D=$A394),'2-1 采购订单物料明细表报表导出'!$H:$H,0))</f>
        <v>0</v>
      </c>
      <c r="G394" cm="1">
        <f t="array" ref="G394">SUM(IF((LEFT('2-1 采购订单物料明细表报表导出'!$K:$K,7)=G$1)*('2-1 采购订单物料明细表报表导出'!$D:$D=$A394),'2-1 采购订单物料明细表报表导出'!$H:$H,0))</f>
        <v>0</v>
      </c>
      <c r="H394" cm="1">
        <f t="array" ref="H394">SUM(IF((LEFT('2-1 采购订单物料明细表报表导出'!$K:$K,7)=H$1)*('2-1 采购订单物料明细表报表导出'!$D:$D=$A394),'2-1 采购订单物料明细表报表导出'!$H:$H,0))</f>
        <v>0</v>
      </c>
      <c r="I394" cm="1">
        <f t="array" ref="I394">SUM(IF((LEFT('2-1 采购订单物料明细表报表导出'!$K:$K,7)=I$1)*('2-1 采购订单物料明细表报表导出'!$D:$D=$A394),'2-1 采购订单物料明细表报表导出'!$H:$H,0))</f>
        <v>0</v>
      </c>
      <c r="J394" cm="1">
        <f t="array" ref="J394">SUM(IF((LEFT('2-1 采购订单物料明细表报表导出'!$K:$K,7)=J$1)*('2-1 采购订单物料明细表报表导出'!$D:$D=$A394),'2-1 采购订单物料明细表报表导出'!$H:$H,0))</f>
        <v>0</v>
      </c>
      <c r="K394" cm="1">
        <f t="array" ref="K394">SUM(IF((LEFT('2-1 采购订单物料明细表报表导出'!$K:$K,7)=K$1)*('2-1 采购订单物料明细表报表导出'!$D:$D=$A394),'2-1 采购订单物料明细表报表导出'!$H:$H,0))</f>
        <v>0</v>
      </c>
      <c r="L394" cm="1">
        <f t="array" ref="L394">SUM(IF((LEFT('2-1 采购订单物料明细表报表导出'!$K:$K,7)=L$1)*('2-1 采购订单物料明细表报表导出'!$D:$D=$A394),'2-1 采购订单物料明细表报表导出'!$H:$H,0))</f>
        <v>0</v>
      </c>
      <c r="M394" cm="1">
        <f t="array" ref="M394">SUM(IF((LEFT('2-1 采购订单物料明细表报表导出'!$K:$K,7)=M$1)*('2-1 采购订单物料明细表报表导出'!$D:$D=$A394),'2-1 采购订单物料明细表报表导出'!$H:$H,0))</f>
        <v>0</v>
      </c>
      <c r="N394" cm="1">
        <f t="array" ref="N394">SUM(IF((LEFT('2-1 采购订单物料明细表报表导出'!$K:$K,7)=N$1)*('2-1 采购订单物料明细表报表导出'!$D:$D=$A394),'2-1 采购订单物料明细表报表导出'!$H:$H,0))</f>
        <v>0</v>
      </c>
      <c r="O394" cm="1">
        <f t="array" ref="O394">SUM(IF((LEFT('2-1 采购订单物料明细表报表导出'!$K:$K,7)=O$1)*('2-1 采购订单物料明细表报表导出'!$D:$D=$A394),'2-1 采购订单物料明细表报表导出'!$H:$H,0))</f>
        <v>0</v>
      </c>
    </row>
    <row r="395" ht="16.5" spans="1:15">
      <c r="A395" s="17" t="s">
        <v>3809</v>
      </c>
      <c r="B395" s="32" t="s">
        <v>2120</v>
      </c>
      <c r="C395" s="33" t="s">
        <v>2121</v>
      </c>
      <c r="D395" cm="1">
        <f t="array" ref="D395">SUM(IF((LEFT('2-1 采购订单物料明细表报表导出'!$K:$K,7)=D$1)*('2-1 采购订单物料明细表报表导出'!$D:$D=$A395),'2-1 采购订单物料明细表报表导出'!$H:$H,0))</f>
        <v>0</v>
      </c>
      <c r="E395" cm="1">
        <f t="array" ref="E395">SUM(IF((LEFT('2-1 采购订单物料明细表报表导出'!$K:$K,7)=E$1)*('2-1 采购订单物料明细表报表导出'!$D:$D=$A395),'2-1 采购订单物料明细表报表导出'!$H:$H,0))</f>
        <v>0</v>
      </c>
      <c r="F395" cm="1">
        <f t="array" ref="F395">SUM(IF((LEFT('2-1 采购订单物料明细表报表导出'!$K:$K,7)=F$1)*('2-1 采购订单物料明细表报表导出'!$D:$D=$A395),'2-1 采购订单物料明细表报表导出'!$H:$H,0))</f>
        <v>0</v>
      </c>
      <c r="G395" cm="1">
        <f t="array" ref="G395">SUM(IF((LEFT('2-1 采购订单物料明细表报表导出'!$K:$K,7)=G$1)*('2-1 采购订单物料明细表报表导出'!$D:$D=$A395),'2-1 采购订单物料明细表报表导出'!$H:$H,0))</f>
        <v>0</v>
      </c>
      <c r="H395" cm="1">
        <f t="array" ref="H395">SUM(IF((LEFT('2-1 采购订单物料明细表报表导出'!$K:$K,7)=H$1)*('2-1 采购订单物料明细表报表导出'!$D:$D=$A395),'2-1 采购订单物料明细表报表导出'!$H:$H,0))</f>
        <v>0</v>
      </c>
      <c r="I395" cm="1">
        <f t="array" ref="I395">SUM(IF((LEFT('2-1 采购订单物料明细表报表导出'!$K:$K,7)=I$1)*('2-1 采购订单物料明细表报表导出'!$D:$D=$A395),'2-1 采购订单物料明细表报表导出'!$H:$H,0))</f>
        <v>0</v>
      </c>
      <c r="J395" cm="1">
        <f t="array" ref="J395">SUM(IF((LEFT('2-1 采购订单物料明细表报表导出'!$K:$K,7)=J$1)*('2-1 采购订单物料明细表报表导出'!$D:$D=$A395),'2-1 采购订单物料明细表报表导出'!$H:$H,0))</f>
        <v>0</v>
      </c>
      <c r="K395" cm="1">
        <f t="array" ref="K395">SUM(IF((LEFT('2-1 采购订单物料明细表报表导出'!$K:$K,7)=K$1)*('2-1 采购订单物料明细表报表导出'!$D:$D=$A395),'2-1 采购订单物料明细表报表导出'!$H:$H,0))</f>
        <v>0</v>
      </c>
      <c r="L395" cm="1">
        <f t="array" ref="L395">SUM(IF((LEFT('2-1 采购订单物料明细表报表导出'!$K:$K,7)=L$1)*('2-1 采购订单物料明细表报表导出'!$D:$D=$A395),'2-1 采购订单物料明细表报表导出'!$H:$H,0))</f>
        <v>0</v>
      </c>
      <c r="M395" cm="1">
        <f t="array" ref="M395">SUM(IF((LEFT('2-1 采购订单物料明细表报表导出'!$K:$K,7)=M$1)*('2-1 采购订单物料明细表报表导出'!$D:$D=$A395),'2-1 采购订单物料明细表报表导出'!$H:$H,0))</f>
        <v>0</v>
      </c>
      <c r="N395" cm="1">
        <f t="array" ref="N395">SUM(IF((LEFT('2-1 采购订单物料明细表报表导出'!$K:$K,7)=N$1)*('2-1 采购订单物料明细表报表导出'!$D:$D=$A395),'2-1 采购订单物料明细表报表导出'!$H:$H,0))</f>
        <v>0</v>
      </c>
      <c r="O395" cm="1">
        <f t="array" ref="O395">SUM(IF((LEFT('2-1 采购订单物料明细表报表导出'!$K:$K,7)=O$1)*('2-1 采购订单物料明细表报表导出'!$D:$D=$A395),'2-1 采购订单物料明细表报表导出'!$H:$H,0))</f>
        <v>0</v>
      </c>
    </row>
    <row r="396" ht="16.5" spans="1:15">
      <c r="A396" s="17" t="s">
        <v>2995</v>
      </c>
      <c r="B396" s="32" t="s">
        <v>2120</v>
      </c>
      <c r="C396" s="33" t="s">
        <v>2121</v>
      </c>
      <c r="D396" cm="1">
        <f t="array" ref="D396">SUM(IF((LEFT('2-1 采购订单物料明细表报表导出'!$K:$K,7)=D$1)*('2-1 采购订单物料明细表报表导出'!$D:$D=$A396),'2-1 采购订单物料明细表报表导出'!$H:$H,0))</f>
        <v>0</v>
      </c>
      <c r="E396" cm="1">
        <f t="array" ref="E396">SUM(IF((LEFT('2-1 采购订单物料明细表报表导出'!$K:$K,7)=E$1)*('2-1 采购订单物料明细表报表导出'!$D:$D=$A396),'2-1 采购订单物料明细表报表导出'!$H:$H,0))</f>
        <v>0</v>
      </c>
      <c r="F396" cm="1">
        <f t="array" ref="F396">SUM(IF((LEFT('2-1 采购订单物料明细表报表导出'!$K:$K,7)=F$1)*('2-1 采购订单物料明细表报表导出'!$D:$D=$A396),'2-1 采购订单物料明细表报表导出'!$H:$H,0))</f>
        <v>0</v>
      </c>
      <c r="G396" cm="1">
        <f t="array" ref="G396">SUM(IF((LEFT('2-1 采购订单物料明细表报表导出'!$K:$K,7)=G$1)*('2-1 采购订单物料明细表报表导出'!$D:$D=$A396),'2-1 采购订单物料明细表报表导出'!$H:$H,0))</f>
        <v>16.3</v>
      </c>
      <c r="H396" cm="1">
        <f t="array" ref="H396">SUM(IF((LEFT('2-1 采购订单物料明细表报表导出'!$K:$K,7)=H$1)*('2-1 采购订单物料明细表报表导出'!$D:$D=$A396),'2-1 采购订单物料明细表报表导出'!$H:$H,0))</f>
        <v>0</v>
      </c>
      <c r="I396" cm="1">
        <f t="array" ref="I396">SUM(IF((LEFT('2-1 采购订单物料明细表报表导出'!$K:$K,7)=I$1)*('2-1 采购订单物料明细表报表导出'!$D:$D=$A396),'2-1 采购订单物料明细表报表导出'!$H:$H,0))</f>
        <v>0</v>
      </c>
      <c r="J396" cm="1">
        <f t="array" ref="J396">SUM(IF((LEFT('2-1 采购订单物料明细表报表导出'!$K:$K,7)=J$1)*('2-1 采购订单物料明细表报表导出'!$D:$D=$A396),'2-1 采购订单物料明细表报表导出'!$H:$H,0))</f>
        <v>0</v>
      </c>
      <c r="K396" cm="1">
        <f t="array" ref="K396">SUM(IF((LEFT('2-1 采购订单物料明细表报表导出'!$K:$K,7)=K$1)*('2-1 采购订单物料明细表报表导出'!$D:$D=$A396),'2-1 采购订单物料明细表报表导出'!$H:$H,0))</f>
        <v>0</v>
      </c>
      <c r="L396" cm="1">
        <f t="array" ref="L396">SUM(IF((LEFT('2-1 采购订单物料明细表报表导出'!$K:$K,7)=L$1)*('2-1 采购订单物料明细表报表导出'!$D:$D=$A396),'2-1 采购订单物料明细表报表导出'!$H:$H,0))</f>
        <v>0</v>
      </c>
      <c r="M396" cm="1">
        <f t="array" ref="M396">SUM(IF((LEFT('2-1 采购订单物料明细表报表导出'!$K:$K,7)=M$1)*('2-1 采购订单物料明细表报表导出'!$D:$D=$A396),'2-1 采购订单物料明细表报表导出'!$H:$H,0))</f>
        <v>0</v>
      </c>
      <c r="N396" cm="1">
        <f t="array" ref="N396">SUM(IF((LEFT('2-1 采购订单物料明细表报表导出'!$K:$K,7)=N$1)*('2-1 采购订单物料明细表报表导出'!$D:$D=$A396),'2-1 采购订单物料明细表报表导出'!$H:$H,0))</f>
        <v>0</v>
      </c>
      <c r="O396" cm="1">
        <f t="array" ref="O396">SUM(IF((LEFT('2-1 采购订单物料明细表报表导出'!$K:$K,7)=O$1)*('2-1 采购订单物料明细表报表导出'!$D:$D=$A396),'2-1 采购订单物料明细表报表导出'!$H:$H,0))</f>
        <v>0</v>
      </c>
    </row>
    <row r="397" ht="16.5" spans="1:15">
      <c r="A397" s="17" t="s">
        <v>3810</v>
      </c>
      <c r="B397" s="32" t="s">
        <v>2120</v>
      </c>
      <c r="C397" s="33" t="s">
        <v>2121</v>
      </c>
      <c r="D397" cm="1">
        <f t="array" ref="D397">SUM(IF((LEFT('2-1 采购订单物料明细表报表导出'!$K:$K,7)=D$1)*('2-1 采购订单物料明细表报表导出'!$D:$D=$A397),'2-1 采购订单物料明细表报表导出'!$H:$H,0))</f>
        <v>0</v>
      </c>
      <c r="E397" cm="1">
        <f t="array" ref="E397">SUM(IF((LEFT('2-1 采购订单物料明细表报表导出'!$K:$K,7)=E$1)*('2-1 采购订单物料明细表报表导出'!$D:$D=$A397),'2-1 采购订单物料明细表报表导出'!$H:$H,0))</f>
        <v>0</v>
      </c>
      <c r="F397" cm="1">
        <f t="array" ref="F397">SUM(IF((LEFT('2-1 采购订单物料明细表报表导出'!$K:$K,7)=F$1)*('2-1 采购订单物料明细表报表导出'!$D:$D=$A397),'2-1 采购订单物料明细表报表导出'!$H:$H,0))</f>
        <v>0</v>
      </c>
      <c r="G397" cm="1">
        <f t="array" ref="G397">SUM(IF((LEFT('2-1 采购订单物料明细表报表导出'!$K:$K,7)=G$1)*('2-1 采购订单物料明细表报表导出'!$D:$D=$A397),'2-1 采购订单物料明细表报表导出'!$H:$H,0))</f>
        <v>0</v>
      </c>
      <c r="H397" cm="1">
        <f t="array" ref="H397">SUM(IF((LEFT('2-1 采购订单物料明细表报表导出'!$K:$K,7)=H$1)*('2-1 采购订单物料明细表报表导出'!$D:$D=$A397),'2-1 采购订单物料明细表报表导出'!$H:$H,0))</f>
        <v>0</v>
      </c>
      <c r="I397" cm="1">
        <f t="array" ref="I397">SUM(IF((LEFT('2-1 采购订单物料明细表报表导出'!$K:$K,7)=I$1)*('2-1 采购订单物料明细表报表导出'!$D:$D=$A397),'2-1 采购订单物料明细表报表导出'!$H:$H,0))</f>
        <v>0</v>
      </c>
      <c r="J397" cm="1">
        <f t="array" ref="J397">SUM(IF((LEFT('2-1 采购订单物料明细表报表导出'!$K:$K,7)=J$1)*('2-1 采购订单物料明细表报表导出'!$D:$D=$A397),'2-1 采购订单物料明细表报表导出'!$H:$H,0))</f>
        <v>0</v>
      </c>
      <c r="K397" cm="1">
        <f t="array" ref="K397">SUM(IF((LEFT('2-1 采购订单物料明细表报表导出'!$K:$K,7)=K$1)*('2-1 采购订单物料明细表报表导出'!$D:$D=$A397),'2-1 采购订单物料明细表报表导出'!$H:$H,0))</f>
        <v>0</v>
      </c>
      <c r="L397" cm="1">
        <f t="array" ref="L397">SUM(IF((LEFT('2-1 采购订单物料明细表报表导出'!$K:$K,7)=L$1)*('2-1 采购订单物料明细表报表导出'!$D:$D=$A397),'2-1 采购订单物料明细表报表导出'!$H:$H,0))</f>
        <v>0</v>
      </c>
      <c r="M397" cm="1">
        <f t="array" ref="M397">SUM(IF((LEFT('2-1 采购订单物料明细表报表导出'!$K:$K,7)=M$1)*('2-1 采购订单物料明细表报表导出'!$D:$D=$A397),'2-1 采购订单物料明细表报表导出'!$H:$H,0))</f>
        <v>0</v>
      </c>
      <c r="N397" cm="1">
        <f t="array" ref="N397">SUM(IF((LEFT('2-1 采购订单物料明细表报表导出'!$K:$K,7)=N$1)*('2-1 采购订单物料明细表报表导出'!$D:$D=$A397),'2-1 采购订单物料明细表报表导出'!$H:$H,0))</f>
        <v>0</v>
      </c>
      <c r="O397" cm="1">
        <f t="array" ref="O397">SUM(IF((LEFT('2-1 采购订单物料明细表报表导出'!$K:$K,7)=O$1)*('2-1 采购订单物料明细表报表导出'!$D:$D=$A397),'2-1 采购订单物料明细表报表导出'!$H:$H,0))</f>
        <v>0</v>
      </c>
    </row>
    <row r="398" ht="16.5" spans="1:15">
      <c r="A398" s="17" t="s">
        <v>3811</v>
      </c>
      <c r="B398" s="32" t="s">
        <v>2120</v>
      </c>
      <c r="C398" s="33" t="s">
        <v>2121</v>
      </c>
      <c r="D398" cm="1">
        <f t="array" ref="D398">SUM(IF((LEFT('2-1 采购订单物料明细表报表导出'!$K:$K,7)=D$1)*('2-1 采购订单物料明细表报表导出'!$D:$D=$A398),'2-1 采购订单物料明细表报表导出'!$H:$H,0))</f>
        <v>0</v>
      </c>
      <c r="E398" cm="1">
        <f t="array" ref="E398">SUM(IF((LEFT('2-1 采购订单物料明细表报表导出'!$K:$K,7)=E$1)*('2-1 采购订单物料明细表报表导出'!$D:$D=$A398),'2-1 采购订单物料明细表报表导出'!$H:$H,0))</f>
        <v>0</v>
      </c>
      <c r="F398" cm="1">
        <f t="array" ref="F398">SUM(IF((LEFT('2-1 采购订单物料明细表报表导出'!$K:$K,7)=F$1)*('2-1 采购订单物料明细表报表导出'!$D:$D=$A398),'2-1 采购订单物料明细表报表导出'!$H:$H,0))</f>
        <v>0</v>
      </c>
      <c r="G398" cm="1">
        <f t="array" ref="G398">SUM(IF((LEFT('2-1 采购订单物料明细表报表导出'!$K:$K,7)=G$1)*('2-1 采购订单物料明细表报表导出'!$D:$D=$A398),'2-1 采购订单物料明细表报表导出'!$H:$H,0))</f>
        <v>0</v>
      </c>
      <c r="H398" cm="1">
        <f t="array" ref="H398">SUM(IF((LEFT('2-1 采购订单物料明细表报表导出'!$K:$K,7)=H$1)*('2-1 采购订单物料明细表报表导出'!$D:$D=$A398),'2-1 采购订单物料明细表报表导出'!$H:$H,0))</f>
        <v>0</v>
      </c>
      <c r="I398" cm="1">
        <f t="array" ref="I398">SUM(IF((LEFT('2-1 采购订单物料明细表报表导出'!$K:$K,7)=I$1)*('2-1 采购订单物料明细表报表导出'!$D:$D=$A398),'2-1 采购订单物料明细表报表导出'!$H:$H,0))</f>
        <v>0</v>
      </c>
      <c r="J398" cm="1">
        <f t="array" ref="J398">SUM(IF((LEFT('2-1 采购订单物料明细表报表导出'!$K:$K,7)=J$1)*('2-1 采购订单物料明细表报表导出'!$D:$D=$A398),'2-1 采购订单物料明细表报表导出'!$H:$H,0))</f>
        <v>0</v>
      </c>
      <c r="K398" cm="1">
        <f t="array" ref="K398">SUM(IF((LEFT('2-1 采购订单物料明细表报表导出'!$K:$K,7)=K$1)*('2-1 采购订单物料明细表报表导出'!$D:$D=$A398),'2-1 采购订单物料明细表报表导出'!$H:$H,0))</f>
        <v>0</v>
      </c>
      <c r="L398" cm="1">
        <f t="array" ref="L398">SUM(IF((LEFT('2-1 采购订单物料明细表报表导出'!$K:$K,7)=L$1)*('2-1 采购订单物料明细表报表导出'!$D:$D=$A398),'2-1 采购订单物料明细表报表导出'!$H:$H,0))</f>
        <v>0</v>
      </c>
      <c r="M398" cm="1">
        <f t="array" ref="M398">SUM(IF((LEFT('2-1 采购订单物料明细表报表导出'!$K:$K,7)=M$1)*('2-1 采购订单物料明细表报表导出'!$D:$D=$A398),'2-1 采购订单物料明细表报表导出'!$H:$H,0))</f>
        <v>0</v>
      </c>
      <c r="N398" cm="1">
        <f t="array" ref="N398">SUM(IF((LEFT('2-1 采购订单物料明细表报表导出'!$K:$K,7)=N$1)*('2-1 采购订单物料明细表报表导出'!$D:$D=$A398),'2-1 采购订单物料明细表报表导出'!$H:$H,0))</f>
        <v>0</v>
      </c>
      <c r="O398" cm="1">
        <f t="array" ref="O398">SUM(IF((LEFT('2-1 采购订单物料明细表报表导出'!$K:$K,7)=O$1)*('2-1 采购订单物料明细表报表导出'!$D:$D=$A398),'2-1 采购订单物料明细表报表导出'!$H:$H,0))</f>
        <v>0</v>
      </c>
    </row>
    <row r="399" ht="16.5" spans="1:15">
      <c r="A399" s="17" t="s">
        <v>3812</v>
      </c>
      <c r="B399" s="32" t="s">
        <v>2120</v>
      </c>
      <c r="C399" s="33" t="s">
        <v>2121</v>
      </c>
      <c r="D399" cm="1">
        <f t="array" ref="D399">SUM(IF((LEFT('2-1 采购订单物料明细表报表导出'!$K:$K,7)=D$1)*('2-1 采购订单物料明细表报表导出'!$D:$D=$A399),'2-1 采购订单物料明细表报表导出'!$H:$H,0))</f>
        <v>0</v>
      </c>
      <c r="E399" cm="1">
        <f t="array" ref="E399">SUM(IF((LEFT('2-1 采购订单物料明细表报表导出'!$K:$K,7)=E$1)*('2-1 采购订单物料明细表报表导出'!$D:$D=$A399),'2-1 采购订单物料明细表报表导出'!$H:$H,0))</f>
        <v>0</v>
      </c>
      <c r="F399" cm="1">
        <f t="array" ref="F399">SUM(IF((LEFT('2-1 采购订单物料明细表报表导出'!$K:$K,7)=F$1)*('2-1 采购订单物料明细表报表导出'!$D:$D=$A399),'2-1 采购订单物料明细表报表导出'!$H:$H,0))</f>
        <v>0</v>
      </c>
      <c r="G399" cm="1">
        <f t="array" ref="G399">SUM(IF((LEFT('2-1 采购订单物料明细表报表导出'!$K:$K,7)=G$1)*('2-1 采购订单物料明细表报表导出'!$D:$D=$A399),'2-1 采购订单物料明细表报表导出'!$H:$H,0))</f>
        <v>0</v>
      </c>
      <c r="H399" cm="1">
        <f t="array" ref="H399">SUM(IF((LEFT('2-1 采购订单物料明细表报表导出'!$K:$K,7)=H$1)*('2-1 采购订单物料明细表报表导出'!$D:$D=$A399),'2-1 采购订单物料明细表报表导出'!$H:$H,0))</f>
        <v>0</v>
      </c>
      <c r="I399" cm="1">
        <f t="array" ref="I399">SUM(IF((LEFT('2-1 采购订单物料明细表报表导出'!$K:$K,7)=I$1)*('2-1 采购订单物料明细表报表导出'!$D:$D=$A399),'2-1 采购订单物料明细表报表导出'!$H:$H,0))</f>
        <v>0</v>
      </c>
      <c r="J399" cm="1">
        <f t="array" ref="J399">SUM(IF((LEFT('2-1 采购订单物料明细表报表导出'!$K:$K,7)=J$1)*('2-1 采购订单物料明细表报表导出'!$D:$D=$A399),'2-1 采购订单物料明细表报表导出'!$H:$H,0))</f>
        <v>0</v>
      </c>
      <c r="K399" cm="1">
        <f t="array" ref="K399">SUM(IF((LEFT('2-1 采购订单物料明细表报表导出'!$K:$K,7)=K$1)*('2-1 采购订单物料明细表报表导出'!$D:$D=$A399),'2-1 采购订单物料明细表报表导出'!$H:$H,0))</f>
        <v>0</v>
      </c>
      <c r="L399" cm="1">
        <f t="array" ref="L399">SUM(IF((LEFT('2-1 采购订单物料明细表报表导出'!$K:$K,7)=L$1)*('2-1 采购订单物料明细表报表导出'!$D:$D=$A399),'2-1 采购订单物料明细表报表导出'!$H:$H,0))</f>
        <v>0</v>
      </c>
      <c r="M399" cm="1">
        <f t="array" ref="M399">SUM(IF((LEFT('2-1 采购订单物料明细表报表导出'!$K:$K,7)=M$1)*('2-1 采购订单物料明细表报表导出'!$D:$D=$A399),'2-1 采购订单物料明细表报表导出'!$H:$H,0))</f>
        <v>0</v>
      </c>
      <c r="N399" cm="1">
        <f t="array" ref="N399">SUM(IF((LEFT('2-1 采购订单物料明细表报表导出'!$K:$K,7)=N$1)*('2-1 采购订单物料明细表报表导出'!$D:$D=$A399),'2-1 采购订单物料明细表报表导出'!$H:$H,0))</f>
        <v>0</v>
      </c>
      <c r="O399" cm="1">
        <f t="array" ref="O399">SUM(IF((LEFT('2-1 采购订单物料明细表报表导出'!$K:$K,7)=O$1)*('2-1 采购订单物料明细表报表导出'!$D:$D=$A399),'2-1 采购订单物料明细表报表导出'!$H:$H,0))</f>
        <v>0</v>
      </c>
    </row>
    <row r="400" ht="16.5" spans="1:15">
      <c r="A400" s="17" t="s">
        <v>3813</v>
      </c>
      <c r="B400" s="32" t="s">
        <v>2120</v>
      </c>
      <c r="C400" s="33" t="s">
        <v>2121</v>
      </c>
      <c r="D400" cm="1">
        <f t="array" ref="D400">SUM(IF((LEFT('2-1 采购订单物料明细表报表导出'!$K:$K,7)=D$1)*('2-1 采购订单物料明细表报表导出'!$D:$D=$A400),'2-1 采购订单物料明细表报表导出'!$H:$H,0))</f>
        <v>0</v>
      </c>
      <c r="E400" cm="1">
        <f t="array" ref="E400">SUM(IF((LEFT('2-1 采购订单物料明细表报表导出'!$K:$K,7)=E$1)*('2-1 采购订单物料明细表报表导出'!$D:$D=$A400),'2-1 采购订单物料明细表报表导出'!$H:$H,0))</f>
        <v>0</v>
      </c>
      <c r="F400" cm="1">
        <f t="array" ref="F400">SUM(IF((LEFT('2-1 采购订单物料明细表报表导出'!$K:$K,7)=F$1)*('2-1 采购订单物料明细表报表导出'!$D:$D=$A400),'2-1 采购订单物料明细表报表导出'!$H:$H,0))</f>
        <v>0</v>
      </c>
      <c r="G400" cm="1">
        <f t="array" ref="G400">SUM(IF((LEFT('2-1 采购订单物料明细表报表导出'!$K:$K,7)=G$1)*('2-1 采购订单物料明细表报表导出'!$D:$D=$A400),'2-1 采购订单物料明细表报表导出'!$H:$H,0))</f>
        <v>0</v>
      </c>
      <c r="H400" cm="1">
        <f t="array" ref="H400">SUM(IF((LEFT('2-1 采购订单物料明细表报表导出'!$K:$K,7)=H$1)*('2-1 采购订单物料明细表报表导出'!$D:$D=$A400),'2-1 采购订单物料明细表报表导出'!$H:$H,0))</f>
        <v>0</v>
      </c>
      <c r="I400" cm="1">
        <f t="array" ref="I400">SUM(IF((LEFT('2-1 采购订单物料明细表报表导出'!$K:$K,7)=I$1)*('2-1 采购订单物料明细表报表导出'!$D:$D=$A400),'2-1 采购订单物料明细表报表导出'!$H:$H,0))</f>
        <v>0</v>
      </c>
      <c r="J400" cm="1">
        <f t="array" ref="J400">SUM(IF((LEFT('2-1 采购订单物料明细表报表导出'!$K:$K,7)=J$1)*('2-1 采购订单物料明细表报表导出'!$D:$D=$A400),'2-1 采购订单物料明细表报表导出'!$H:$H,0))</f>
        <v>0</v>
      </c>
      <c r="K400" cm="1">
        <f t="array" ref="K400">SUM(IF((LEFT('2-1 采购订单物料明细表报表导出'!$K:$K,7)=K$1)*('2-1 采购订单物料明细表报表导出'!$D:$D=$A400),'2-1 采购订单物料明细表报表导出'!$H:$H,0))</f>
        <v>0</v>
      </c>
      <c r="L400" cm="1">
        <f t="array" ref="L400">SUM(IF((LEFT('2-1 采购订单物料明细表报表导出'!$K:$K,7)=L$1)*('2-1 采购订单物料明细表报表导出'!$D:$D=$A400),'2-1 采购订单物料明细表报表导出'!$H:$H,0))</f>
        <v>0</v>
      </c>
      <c r="M400" cm="1">
        <f t="array" ref="M400">SUM(IF((LEFT('2-1 采购订单物料明细表报表导出'!$K:$K,7)=M$1)*('2-1 采购订单物料明细表报表导出'!$D:$D=$A400),'2-1 采购订单物料明细表报表导出'!$H:$H,0))</f>
        <v>0</v>
      </c>
      <c r="N400" cm="1">
        <f t="array" ref="N400">SUM(IF((LEFT('2-1 采购订单物料明细表报表导出'!$K:$K,7)=N$1)*('2-1 采购订单物料明细表报表导出'!$D:$D=$A400),'2-1 采购订单物料明细表报表导出'!$H:$H,0))</f>
        <v>0</v>
      </c>
      <c r="O400" cm="1">
        <f t="array" ref="O400">SUM(IF((LEFT('2-1 采购订单物料明细表报表导出'!$K:$K,7)=O$1)*('2-1 采购订单物料明细表报表导出'!$D:$D=$A400),'2-1 采购订单物料明细表报表导出'!$H:$H,0))</f>
        <v>0</v>
      </c>
    </row>
    <row r="401" ht="16.5" spans="1:15">
      <c r="A401" s="34" t="s">
        <v>3814</v>
      </c>
      <c r="B401" s="32" t="s">
        <v>2120</v>
      </c>
      <c r="C401" s="33" t="s">
        <v>2121</v>
      </c>
      <c r="D401" cm="1">
        <f t="array" ref="D401">SUM(IF((LEFT('2-1 采购订单物料明细表报表导出'!$K:$K,7)=D$1)*('2-1 采购订单物料明细表报表导出'!$D:$D=$A401),'2-1 采购订单物料明细表报表导出'!$H:$H,0))</f>
        <v>0</v>
      </c>
      <c r="E401" cm="1">
        <f t="array" ref="E401">SUM(IF((LEFT('2-1 采购订单物料明细表报表导出'!$K:$K,7)=E$1)*('2-1 采购订单物料明细表报表导出'!$D:$D=$A401),'2-1 采购订单物料明细表报表导出'!$H:$H,0))</f>
        <v>0</v>
      </c>
      <c r="F401" cm="1">
        <f t="array" ref="F401">SUM(IF((LEFT('2-1 采购订单物料明细表报表导出'!$K:$K,7)=F$1)*('2-1 采购订单物料明细表报表导出'!$D:$D=$A401),'2-1 采购订单物料明细表报表导出'!$H:$H,0))</f>
        <v>0</v>
      </c>
      <c r="G401" cm="1">
        <f t="array" ref="G401">SUM(IF((LEFT('2-1 采购订单物料明细表报表导出'!$K:$K,7)=G$1)*('2-1 采购订单物料明细表报表导出'!$D:$D=$A401),'2-1 采购订单物料明细表报表导出'!$H:$H,0))</f>
        <v>0</v>
      </c>
      <c r="H401" cm="1">
        <f t="array" ref="H401">SUM(IF((LEFT('2-1 采购订单物料明细表报表导出'!$K:$K,7)=H$1)*('2-1 采购订单物料明细表报表导出'!$D:$D=$A401),'2-1 采购订单物料明细表报表导出'!$H:$H,0))</f>
        <v>0</v>
      </c>
      <c r="I401" cm="1">
        <f t="array" ref="I401">SUM(IF((LEFT('2-1 采购订单物料明细表报表导出'!$K:$K,7)=I$1)*('2-1 采购订单物料明细表报表导出'!$D:$D=$A401),'2-1 采购订单物料明细表报表导出'!$H:$H,0))</f>
        <v>0</v>
      </c>
      <c r="J401" cm="1">
        <f t="array" ref="J401">SUM(IF((LEFT('2-1 采购订单物料明细表报表导出'!$K:$K,7)=J$1)*('2-1 采购订单物料明细表报表导出'!$D:$D=$A401),'2-1 采购订单物料明细表报表导出'!$H:$H,0))</f>
        <v>0</v>
      </c>
      <c r="K401" cm="1">
        <f t="array" ref="K401">SUM(IF((LEFT('2-1 采购订单物料明细表报表导出'!$K:$K,7)=K$1)*('2-1 采购订单物料明细表报表导出'!$D:$D=$A401),'2-1 采购订单物料明细表报表导出'!$H:$H,0))</f>
        <v>0</v>
      </c>
      <c r="L401" cm="1">
        <f t="array" ref="L401">SUM(IF((LEFT('2-1 采购订单物料明细表报表导出'!$K:$K,7)=L$1)*('2-1 采购订单物料明细表报表导出'!$D:$D=$A401),'2-1 采购订单物料明细表报表导出'!$H:$H,0))</f>
        <v>0</v>
      </c>
      <c r="M401" cm="1">
        <f t="array" ref="M401">SUM(IF((LEFT('2-1 采购订单物料明细表报表导出'!$K:$K,7)=M$1)*('2-1 采购订单物料明细表报表导出'!$D:$D=$A401),'2-1 采购订单物料明细表报表导出'!$H:$H,0))</f>
        <v>0</v>
      </c>
      <c r="N401" cm="1">
        <f t="array" ref="N401">SUM(IF((LEFT('2-1 采购订单物料明细表报表导出'!$K:$K,7)=N$1)*('2-1 采购订单物料明细表报表导出'!$D:$D=$A401),'2-1 采购订单物料明细表报表导出'!$H:$H,0))</f>
        <v>0</v>
      </c>
      <c r="O401" cm="1">
        <f t="array" ref="O401">SUM(IF((LEFT('2-1 采购订单物料明细表报表导出'!$K:$K,7)=O$1)*('2-1 采购订单物料明细表报表导出'!$D:$D=$A401),'2-1 采购订单物料明细表报表导出'!$H:$H,0))</f>
        <v>0</v>
      </c>
    </row>
    <row r="402" ht="16.5" spans="1:15">
      <c r="A402" s="17" t="s">
        <v>3815</v>
      </c>
      <c r="B402" s="32" t="s">
        <v>2120</v>
      </c>
      <c r="C402" s="33" t="s">
        <v>2121</v>
      </c>
      <c r="D402" cm="1">
        <f t="array" ref="D402">SUM(IF((LEFT('2-1 采购订单物料明细表报表导出'!$K:$K,7)=D$1)*('2-1 采购订单物料明细表报表导出'!$D:$D=$A402),'2-1 采购订单物料明细表报表导出'!$H:$H,0))</f>
        <v>0</v>
      </c>
      <c r="E402" cm="1">
        <f t="array" ref="E402">SUM(IF((LEFT('2-1 采购订单物料明细表报表导出'!$K:$K,7)=E$1)*('2-1 采购订单物料明细表报表导出'!$D:$D=$A402),'2-1 采购订单物料明细表报表导出'!$H:$H,0))</f>
        <v>0</v>
      </c>
      <c r="F402" cm="1">
        <f t="array" ref="F402">SUM(IF((LEFT('2-1 采购订单物料明细表报表导出'!$K:$K,7)=F$1)*('2-1 采购订单物料明细表报表导出'!$D:$D=$A402),'2-1 采购订单物料明细表报表导出'!$H:$H,0))</f>
        <v>0</v>
      </c>
      <c r="G402" cm="1">
        <f t="array" ref="G402">SUM(IF((LEFT('2-1 采购订单物料明细表报表导出'!$K:$K,7)=G$1)*('2-1 采购订单物料明细表报表导出'!$D:$D=$A402),'2-1 采购订单物料明细表报表导出'!$H:$H,0))</f>
        <v>0</v>
      </c>
      <c r="H402" cm="1">
        <f t="array" ref="H402">SUM(IF((LEFT('2-1 采购订单物料明细表报表导出'!$K:$K,7)=H$1)*('2-1 采购订单物料明细表报表导出'!$D:$D=$A402),'2-1 采购订单物料明细表报表导出'!$H:$H,0))</f>
        <v>0</v>
      </c>
      <c r="I402" cm="1">
        <f t="array" ref="I402">SUM(IF((LEFT('2-1 采购订单物料明细表报表导出'!$K:$K,7)=I$1)*('2-1 采购订单物料明细表报表导出'!$D:$D=$A402),'2-1 采购订单物料明细表报表导出'!$H:$H,0))</f>
        <v>0</v>
      </c>
      <c r="J402" cm="1">
        <f t="array" ref="J402">SUM(IF((LEFT('2-1 采购订单物料明细表报表导出'!$K:$K,7)=J$1)*('2-1 采购订单物料明细表报表导出'!$D:$D=$A402),'2-1 采购订单物料明细表报表导出'!$H:$H,0))</f>
        <v>0</v>
      </c>
      <c r="K402" cm="1">
        <f t="array" ref="K402">SUM(IF((LEFT('2-1 采购订单物料明细表报表导出'!$K:$K,7)=K$1)*('2-1 采购订单物料明细表报表导出'!$D:$D=$A402),'2-1 采购订单物料明细表报表导出'!$H:$H,0))</f>
        <v>0</v>
      </c>
      <c r="L402" cm="1">
        <f t="array" ref="L402">SUM(IF((LEFT('2-1 采购订单物料明细表报表导出'!$K:$K,7)=L$1)*('2-1 采购订单物料明细表报表导出'!$D:$D=$A402),'2-1 采购订单物料明细表报表导出'!$H:$H,0))</f>
        <v>0</v>
      </c>
      <c r="M402" cm="1">
        <f t="array" ref="M402">SUM(IF((LEFT('2-1 采购订单物料明细表报表导出'!$K:$K,7)=M$1)*('2-1 采购订单物料明细表报表导出'!$D:$D=$A402),'2-1 采购订单物料明细表报表导出'!$H:$H,0))</f>
        <v>0</v>
      </c>
      <c r="N402" cm="1">
        <f t="array" ref="N402">SUM(IF((LEFT('2-1 采购订单物料明细表报表导出'!$K:$K,7)=N$1)*('2-1 采购订单物料明细表报表导出'!$D:$D=$A402),'2-1 采购订单物料明细表报表导出'!$H:$H,0))</f>
        <v>0</v>
      </c>
      <c r="O402" cm="1">
        <f t="array" ref="O402">SUM(IF((LEFT('2-1 采购订单物料明细表报表导出'!$K:$K,7)=O$1)*('2-1 采购订单物料明细表报表导出'!$D:$D=$A402),'2-1 采购订单物料明细表报表导出'!$H:$H,0))</f>
        <v>0</v>
      </c>
    </row>
    <row r="403" ht="16.5" spans="1:15">
      <c r="A403" s="17" t="s">
        <v>3816</v>
      </c>
      <c r="B403" s="32" t="s">
        <v>2120</v>
      </c>
      <c r="C403" s="33" t="s">
        <v>2121</v>
      </c>
      <c r="D403" cm="1">
        <f t="array" ref="D403">SUM(IF((LEFT('2-1 采购订单物料明细表报表导出'!$K:$K,7)=D$1)*('2-1 采购订单物料明细表报表导出'!$D:$D=$A403),'2-1 采购订单物料明细表报表导出'!$H:$H,0))</f>
        <v>0</v>
      </c>
      <c r="E403" cm="1">
        <f t="array" ref="E403">SUM(IF((LEFT('2-1 采购订单物料明细表报表导出'!$K:$K,7)=E$1)*('2-1 采购订单物料明细表报表导出'!$D:$D=$A403),'2-1 采购订单物料明细表报表导出'!$H:$H,0))</f>
        <v>0</v>
      </c>
      <c r="F403" cm="1">
        <f t="array" ref="F403">SUM(IF((LEFT('2-1 采购订单物料明细表报表导出'!$K:$K,7)=F$1)*('2-1 采购订单物料明细表报表导出'!$D:$D=$A403),'2-1 采购订单物料明细表报表导出'!$H:$H,0))</f>
        <v>0</v>
      </c>
      <c r="G403" cm="1">
        <f t="array" ref="G403">SUM(IF((LEFT('2-1 采购订单物料明细表报表导出'!$K:$K,7)=G$1)*('2-1 采购订单物料明细表报表导出'!$D:$D=$A403),'2-1 采购订单物料明细表报表导出'!$H:$H,0))</f>
        <v>0</v>
      </c>
      <c r="H403" cm="1">
        <f t="array" ref="H403">SUM(IF((LEFT('2-1 采购订单物料明细表报表导出'!$K:$K,7)=H$1)*('2-1 采购订单物料明细表报表导出'!$D:$D=$A403),'2-1 采购订单物料明细表报表导出'!$H:$H,0))</f>
        <v>0</v>
      </c>
      <c r="I403" cm="1">
        <f t="array" ref="I403">SUM(IF((LEFT('2-1 采购订单物料明细表报表导出'!$K:$K,7)=I$1)*('2-1 采购订单物料明细表报表导出'!$D:$D=$A403),'2-1 采购订单物料明细表报表导出'!$H:$H,0))</f>
        <v>0</v>
      </c>
      <c r="J403" cm="1">
        <f t="array" ref="J403">SUM(IF((LEFT('2-1 采购订单物料明细表报表导出'!$K:$K,7)=J$1)*('2-1 采购订单物料明细表报表导出'!$D:$D=$A403),'2-1 采购订单物料明细表报表导出'!$H:$H,0))</f>
        <v>0</v>
      </c>
      <c r="K403" cm="1">
        <f t="array" ref="K403">SUM(IF((LEFT('2-1 采购订单物料明细表报表导出'!$K:$K,7)=K$1)*('2-1 采购订单物料明细表报表导出'!$D:$D=$A403),'2-1 采购订单物料明细表报表导出'!$H:$H,0))</f>
        <v>0</v>
      </c>
      <c r="L403" cm="1">
        <f t="array" ref="L403">SUM(IF((LEFT('2-1 采购订单物料明细表报表导出'!$K:$K,7)=L$1)*('2-1 采购订单物料明细表报表导出'!$D:$D=$A403),'2-1 采购订单物料明细表报表导出'!$H:$H,0))</f>
        <v>0</v>
      </c>
      <c r="M403" cm="1">
        <f t="array" ref="M403">SUM(IF((LEFT('2-1 采购订单物料明细表报表导出'!$K:$K,7)=M$1)*('2-1 采购订单物料明细表报表导出'!$D:$D=$A403),'2-1 采购订单物料明细表报表导出'!$H:$H,0))</f>
        <v>0</v>
      </c>
      <c r="N403" cm="1">
        <f t="array" ref="N403">SUM(IF((LEFT('2-1 采购订单物料明细表报表导出'!$K:$K,7)=N$1)*('2-1 采购订单物料明细表报表导出'!$D:$D=$A403),'2-1 采购订单物料明细表报表导出'!$H:$H,0))</f>
        <v>0</v>
      </c>
      <c r="O403" cm="1">
        <f t="array" ref="O403">SUM(IF((LEFT('2-1 采购订单物料明细表报表导出'!$K:$K,7)=O$1)*('2-1 采购订单物料明细表报表导出'!$D:$D=$A403),'2-1 采购订单物料明细表报表导出'!$H:$H,0))</f>
        <v>0</v>
      </c>
    </row>
    <row r="404" ht="16.5" spans="1:15">
      <c r="A404" s="17" t="s">
        <v>3817</v>
      </c>
      <c r="B404" s="32" t="s">
        <v>2120</v>
      </c>
      <c r="C404" s="33" t="s">
        <v>2121</v>
      </c>
      <c r="D404" cm="1">
        <f t="array" ref="D404">SUM(IF((LEFT('2-1 采购订单物料明细表报表导出'!$K:$K,7)=D$1)*('2-1 采购订单物料明细表报表导出'!$D:$D=$A404),'2-1 采购订单物料明细表报表导出'!$H:$H,0))</f>
        <v>0</v>
      </c>
      <c r="E404" cm="1">
        <f t="array" ref="E404">SUM(IF((LEFT('2-1 采购订单物料明细表报表导出'!$K:$K,7)=E$1)*('2-1 采购订单物料明细表报表导出'!$D:$D=$A404),'2-1 采购订单物料明细表报表导出'!$H:$H,0))</f>
        <v>0</v>
      </c>
      <c r="F404" cm="1">
        <f t="array" ref="F404">SUM(IF((LEFT('2-1 采购订单物料明细表报表导出'!$K:$K,7)=F$1)*('2-1 采购订单物料明细表报表导出'!$D:$D=$A404),'2-1 采购订单物料明细表报表导出'!$H:$H,0))</f>
        <v>0</v>
      </c>
      <c r="G404" cm="1">
        <f t="array" ref="G404">SUM(IF((LEFT('2-1 采购订单物料明细表报表导出'!$K:$K,7)=G$1)*('2-1 采购订单物料明细表报表导出'!$D:$D=$A404),'2-1 采购订单物料明细表报表导出'!$H:$H,0))</f>
        <v>0</v>
      </c>
      <c r="H404" cm="1">
        <f t="array" ref="H404">SUM(IF((LEFT('2-1 采购订单物料明细表报表导出'!$K:$K,7)=H$1)*('2-1 采购订单物料明细表报表导出'!$D:$D=$A404),'2-1 采购订单物料明细表报表导出'!$H:$H,0))</f>
        <v>0</v>
      </c>
      <c r="I404" cm="1">
        <f t="array" ref="I404">SUM(IF((LEFT('2-1 采购订单物料明细表报表导出'!$K:$K,7)=I$1)*('2-1 采购订单物料明细表报表导出'!$D:$D=$A404),'2-1 采购订单物料明细表报表导出'!$H:$H,0))</f>
        <v>0</v>
      </c>
      <c r="J404" cm="1">
        <f t="array" ref="J404">SUM(IF((LEFT('2-1 采购订单物料明细表报表导出'!$K:$K,7)=J$1)*('2-1 采购订单物料明细表报表导出'!$D:$D=$A404),'2-1 采购订单物料明细表报表导出'!$H:$H,0))</f>
        <v>0</v>
      </c>
      <c r="K404" cm="1">
        <f t="array" ref="K404">SUM(IF((LEFT('2-1 采购订单物料明细表报表导出'!$K:$K,7)=K$1)*('2-1 采购订单物料明细表报表导出'!$D:$D=$A404),'2-1 采购订单物料明细表报表导出'!$H:$H,0))</f>
        <v>0</v>
      </c>
      <c r="L404" cm="1">
        <f t="array" ref="L404">SUM(IF((LEFT('2-1 采购订单物料明细表报表导出'!$K:$K,7)=L$1)*('2-1 采购订单物料明细表报表导出'!$D:$D=$A404),'2-1 采购订单物料明细表报表导出'!$H:$H,0))</f>
        <v>0</v>
      </c>
      <c r="M404" cm="1">
        <f t="array" ref="M404">SUM(IF((LEFT('2-1 采购订单物料明细表报表导出'!$K:$K,7)=M$1)*('2-1 采购订单物料明细表报表导出'!$D:$D=$A404),'2-1 采购订单物料明细表报表导出'!$H:$H,0))</f>
        <v>0</v>
      </c>
      <c r="N404" cm="1">
        <f t="array" ref="N404">SUM(IF((LEFT('2-1 采购订单物料明细表报表导出'!$K:$K,7)=N$1)*('2-1 采购订单物料明细表报表导出'!$D:$D=$A404),'2-1 采购订单物料明细表报表导出'!$H:$H,0))</f>
        <v>0</v>
      </c>
      <c r="O404" cm="1">
        <f t="array" ref="O404">SUM(IF((LEFT('2-1 采购订单物料明细表报表导出'!$K:$K,7)=O$1)*('2-1 采购订单物料明细表报表导出'!$D:$D=$A404),'2-1 采购订单物料明细表报表导出'!$H:$H,0))</f>
        <v>0</v>
      </c>
    </row>
    <row r="405" ht="16.5" spans="1:15">
      <c r="A405" s="17" t="s">
        <v>3818</v>
      </c>
      <c r="B405" s="32" t="s">
        <v>2120</v>
      </c>
      <c r="C405" s="33" t="s">
        <v>2121</v>
      </c>
      <c r="D405" cm="1">
        <f t="array" ref="D405">SUM(IF((LEFT('2-1 采购订单物料明细表报表导出'!$K:$K,7)=D$1)*('2-1 采购订单物料明细表报表导出'!$D:$D=$A405),'2-1 采购订单物料明细表报表导出'!$H:$H,0))</f>
        <v>0</v>
      </c>
      <c r="E405" cm="1">
        <f t="array" ref="E405">SUM(IF((LEFT('2-1 采购订单物料明细表报表导出'!$K:$K,7)=E$1)*('2-1 采购订单物料明细表报表导出'!$D:$D=$A405),'2-1 采购订单物料明细表报表导出'!$H:$H,0))</f>
        <v>0</v>
      </c>
      <c r="F405" cm="1">
        <f t="array" ref="F405">SUM(IF((LEFT('2-1 采购订单物料明细表报表导出'!$K:$K,7)=F$1)*('2-1 采购订单物料明细表报表导出'!$D:$D=$A405),'2-1 采购订单物料明细表报表导出'!$H:$H,0))</f>
        <v>0</v>
      </c>
      <c r="G405" cm="1">
        <f t="array" ref="G405">SUM(IF((LEFT('2-1 采购订单物料明细表报表导出'!$K:$K,7)=G$1)*('2-1 采购订单物料明细表报表导出'!$D:$D=$A405),'2-1 采购订单物料明细表报表导出'!$H:$H,0))</f>
        <v>0</v>
      </c>
      <c r="H405" cm="1">
        <f t="array" ref="H405">SUM(IF((LEFT('2-1 采购订单物料明细表报表导出'!$K:$K,7)=H$1)*('2-1 采购订单物料明细表报表导出'!$D:$D=$A405),'2-1 采购订单物料明细表报表导出'!$H:$H,0))</f>
        <v>0</v>
      </c>
      <c r="I405" cm="1">
        <f t="array" ref="I405">SUM(IF((LEFT('2-1 采购订单物料明细表报表导出'!$K:$K,7)=I$1)*('2-1 采购订单物料明细表报表导出'!$D:$D=$A405),'2-1 采购订单物料明细表报表导出'!$H:$H,0))</f>
        <v>0</v>
      </c>
      <c r="J405" cm="1">
        <f t="array" ref="J405">SUM(IF((LEFT('2-1 采购订单物料明细表报表导出'!$K:$K,7)=J$1)*('2-1 采购订单物料明细表报表导出'!$D:$D=$A405),'2-1 采购订单物料明细表报表导出'!$H:$H,0))</f>
        <v>0</v>
      </c>
      <c r="K405" cm="1">
        <f t="array" ref="K405">SUM(IF((LEFT('2-1 采购订单物料明细表报表导出'!$K:$K,7)=K$1)*('2-1 采购订单物料明细表报表导出'!$D:$D=$A405),'2-1 采购订单物料明细表报表导出'!$H:$H,0))</f>
        <v>0</v>
      </c>
      <c r="L405" cm="1">
        <f t="array" ref="L405">SUM(IF((LEFT('2-1 采购订单物料明细表报表导出'!$K:$K,7)=L$1)*('2-1 采购订单物料明细表报表导出'!$D:$D=$A405),'2-1 采购订单物料明细表报表导出'!$H:$H,0))</f>
        <v>0</v>
      </c>
      <c r="M405" cm="1">
        <f t="array" ref="M405">SUM(IF((LEFT('2-1 采购订单物料明细表报表导出'!$K:$K,7)=M$1)*('2-1 采购订单物料明细表报表导出'!$D:$D=$A405),'2-1 采购订单物料明细表报表导出'!$H:$H,0))</f>
        <v>0</v>
      </c>
      <c r="N405" cm="1">
        <f t="array" ref="N405">SUM(IF((LEFT('2-1 采购订单物料明细表报表导出'!$K:$K,7)=N$1)*('2-1 采购订单物料明细表报表导出'!$D:$D=$A405),'2-1 采购订单物料明细表报表导出'!$H:$H,0))</f>
        <v>0</v>
      </c>
      <c r="O405" cm="1">
        <f t="array" ref="O405">SUM(IF((LEFT('2-1 采购订单物料明细表报表导出'!$K:$K,7)=O$1)*('2-1 采购订单物料明细表报表导出'!$D:$D=$A405),'2-1 采购订单物料明细表报表导出'!$H:$H,0))</f>
        <v>0</v>
      </c>
    </row>
    <row r="406" ht="16.5" spans="1:15">
      <c r="A406" s="17" t="s">
        <v>3819</v>
      </c>
      <c r="B406" s="32" t="s">
        <v>2120</v>
      </c>
      <c r="C406" s="33" t="s">
        <v>2121</v>
      </c>
      <c r="D406" cm="1">
        <f t="array" ref="D406">SUM(IF((LEFT('2-1 采购订单物料明细表报表导出'!$K:$K,7)=D$1)*('2-1 采购订单物料明细表报表导出'!$D:$D=$A406),'2-1 采购订单物料明细表报表导出'!$H:$H,0))</f>
        <v>0</v>
      </c>
      <c r="E406" cm="1">
        <f t="array" ref="E406">SUM(IF((LEFT('2-1 采购订单物料明细表报表导出'!$K:$K,7)=E$1)*('2-1 采购订单物料明细表报表导出'!$D:$D=$A406),'2-1 采购订单物料明细表报表导出'!$H:$H,0))</f>
        <v>0</v>
      </c>
      <c r="F406" cm="1">
        <f t="array" ref="F406">SUM(IF((LEFT('2-1 采购订单物料明细表报表导出'!$K:$K,7)=F$1)*('2-1 采购订单物料明细表报表导出'!$D:$D=$A406),'2-1 采购订单物料明细表报表导出'!$H:$H,0))</f>
        <v>0</v>
      </c>
      <c r="G406" cm="1">
        <f t="array" ref="G406">SUM(IF((LEFT('2-1 采购订单物料明细表报表导出'!$K:$K,7)=G$1)*('2-1 采购订单物料明细表报表导出'!$D:$D=$A406),'2-1 采购订单物料明细表报表导出'!$H:$H,0))</f>
        <v>0</v>
      </c>
      <c r="H406" cm="1">
        <f t="array" ref="H406">SUM(IF((LEFT('2-1 采购订单物料明细表报表导出'!$K:$K,7)=H$1)*('2-1 采购订单物料明细表报表导出'!$D:$D=$A406),'2-1 采购订单物料明细表报表导出'!$H:$H,0))</f>
        <v>0</v>
      </c>
      <c r="I406" cm="1">
        <f t="array" ref="I406">SUM(IF((LEFT('2-1 采购订单物料明细表报表导出'!$K:$K,7)=I$1)*('2-1 采购订单物料明细表报表导出'!$D:$D=$A406),'2-1 采购订单物料明细表报表导出'!$H:$H,0))</f>
        <v>0</v>
      </c>
      <c r="J406" cm="1">
        <f t="array" ref="J406">SUM(IF((LEFT('2-1 采购订单物料明细表报表导出'!$K:$K,7)=J$1)*('2-1 采购订单物料明细表报表导出'!$D:$D=$A406),'2-1 采购订单物料明细表报表导出'!$H:$H,0))</f>
        <v>0</v>
      </c>
      <c r="K406" cm="1">
        <f t="array" ref="K406">SUM(IF((LEFT('2-1 采购订单物料明细表报表导出'!$K:$K,7)=K$1)*('2-1 采购订单物料明细表报表导出'!$D:$D=$A406),'2-1 采购订单物料明细表报表导出'!$H:$H,0))</f>
        <v>0</v>
      </c>
      <c r="L406" cm="1">
        <f t="array" ref="L406">SUM(IF((LEFT('2-1 采购订单物料明细表报表导出'!$K:$K,7)=L$1)*('2-1 采购订单物料明细表报表导出'!$D:$D=$A406),'2-1 采购订单物料明细表报表导出'!$H:$H,0))</f>
        <v>0</v>
      </c>
      <c r="M406" cm="1">
        <f t="array" ref="M406">SUM(IF((LEFT('2-1 采购订单物料明细表报表导出'!$K:$K,7)=M$1)*('2-1 采购订单物料明细表报表导出'!$D:$D=$A406),'2-1 采购订单物料明细表报表导出'!$H:$H,0))</f>
        <v>0</v>
      </c>
      <c r="N406" cm="1">
        <f t="array" ref="N406">SUM(IF((LEFT('2-1 采购订单物料明细表报表导出'!$K:$K,7)=N$1)*('2-1 采购订单物料明细表报表导出'!$D:$D=$A406),'2-1 采购订单物料明细表报表导出'!$H:$H,0))</f>
        <v>0</v>
      </c>
      <c r="O406" cm="1">
        <f t="array" ref="O406">SUM(IF((LEFT('2-1 采购订单物料明细表报表导出'!$K:$K,7)=O$1)*('2-1 采购订单物料明细表报表导出'!$D:$D=$A406),'2-1 采购订单物料明细表报表导出'!$H:$H,0))</f>
        <v>0</v>
      </c>
    </row>
    <row r="407" ht="16.5" spans="1:15">
      <c r="A407" s="17" t="s">
        <v>3820</v>
      </c>
      <c r="B407" s="32" t="s">
        <v>2120</v>
      </c>
      <c r="C407" s="33" t="s">
        <v>2121</v>
      </c>
      <c r="D407" cm="1">
        <f t="array" ref="D407">SUM(IF((LEFT('2-1 采购订单物料明细表报表导出'!$K:$K,7)=D$1)*('2-1 采购订单物料明细表报表导出'!$D:$D=$A407),'2-1 采购订单物料明细表报表导出'!$H:$H,0))</f>
        <v>0</v>
      </c>
      <c r="E407" cm="1">
        <f t="array" ref="E407">SUM(IF((LEFT('2-1 采购订单物料明细表报表导出'!$K:$K,7)=E$1)*('2-1 采购订单物料明细表报表导出'!$D:$D=$A407),'2-1 采购订单物料明细表报表导出'!$H:$H,0))</f>
        <v>0</v>
      </c>
      <c r="F407" cm="1">
        <f t="array" ref="F407">SUM(IF((LEFT('2-1 采购订单物料明细表报表导出'!$K:$K,7)=F$1)*('2-1 采购订单物料明细表报表导出'!$D:$D=$A407),'2-1 采购订单物料明细表报表导出'!$H:$H,0))</f>
        <v>0</v>
      </c>
      <c r="G407" cm="1">
        <f t="array" ref="G407">SUM(IF((LEFT('2-1 采购订单物料明细表报表导出'!$K:$K,7)=G$1)*('2-1 采购订单物料明细表报表导出'!$D:$D=$A407),'2-1 采购订单物料明细表报表导出'!$H:$H,0))</f>
        <v>0</v>
      </c>
      <c r="H407" cm="1">
        <f t="array" ref="H407">SUM(IF((LEFT('2-1 采购订单物料明细表报表导出'!$K:$K,7)=H$1)*('2-1 采购订单物料明细表报表导出'!$D:$D=$A407),'2-1 采购订单物料明细表报表导出'!$H:$H,0))</f>
        <v>0</v>
      </c>
      <c r="I407" cm="1">
        <f t="array" ref="I407">SUM(IF((LEFT('2-1 采购订单物料明细表报表导出'!$K:$K,7)=I$1)*('2-1 采购订单物料明细表报表导出'!$D:$D=$A407),'2-1 采购订单物料明细表报表导出'!$H:$H,0))</f>
        <v>0</v>
      </c>
      <c r="J407" cm="1">
        <f t="array" ref="J407">SUM(IF((LEFT('2-1 采购订单物料明细表报表导出'!$K:$K,7)=J$1)*('2-1 采购订单物料明细表报表导出'!$D:$D=$A407),'2-1 采购订单物料明细表报表导出'!$H:$H,0))</f>
        <v>0</v>
      </c>
      <c r="K407" cm="1">
        <f t="array" ref="K407">SUM(IF((LEFT('2-1 采购订单物料明细表报表导出'!$K:$K,7)=K$1)*('2-1 采购订单物料明细表报表导出'!$D:$D=$A407),'2-1 采购订单物料明细表报表导出'!$H:$H,0))</f>
        <v>0</v>
      </c>
      <c r="L407" cm="1">
        <f t="array" ref="L407">SUM(IF((LEFT('2-1 采购订单物料明细表报表导出'!$K:$K,7)=L$1)*('2-1 采购订单物料明细表报表导出'!$D:$D=$A407),'2-1 采购订单物料明细表报表导出'!$H:$H,0))</f>
        <v>0</v>
      </c>
      <c r="M407" cm="1">
        <f t="array" ref="M407">SUM(IF((LEFT('2-1 采购订单物料明细表报表导出'!$K:$K,7)=M$1)*('2-1 采购订单物料明细表报表导出'!$D:$D=$A407),'2-1 采购订单物料明细表报表导出'!$H:$H,0))</f>
        <v>0</v>
      </c>
      <c r="N407" cm="1">
        <f t="array" ref="N407">SUM(IF((LEFT('2-1 采购订单物料明细表报表导出'!$K:$K,7)=N$1)*('2-1 采购订单物料明细表报表导出'!$D:$D=$A407),'2-1 采购订单物料明细表报表导出'!$H:$H,0))</f>
        <v>0</v>
      </c>
      <c r="O407" cm="1">
        <f t="array" ref="O407">SUM(IF((LEFT('2-1 采购订单物料明细表报表导出'!$K:$K,7)=O$1)*('2-1 采购订单物料明细表报表导出'!$D:$D=$A407),'2-1 采购订单物料明细表报表导出'!$H:$H,0))</f>
        <v>0</v>
      </c>
    </row>
    <row r="408" ht="16.5" spans="1:15">
      <c r="A408" s="17" t="s">
        <v>3821</v>
      </c>
      <c r="B408" s="32" t="s">
        <v>2120</v>
      </c>
      <c r="C408" s="33" t="s">
        <v>2121</v>
      </c>
      <c r="D408" cm="1">
        <f t="array" ref="D408">SUM(IF((LEFT('2-1 采购订单物料明细表报表导出'!$K:$K,7)=D$1)*('2-1 采购订单物料明细表报表导出'!$D:$D=$A408),'2-1 采购订单物料明细表报表导出'!$H:$H,0))</f>
        <v>0</v>
      </c>
      <c r="E408" cm="1">
        <f t="array" ref="E408">SUM(IF((LEFT('2-1 采购订单物料明细表报表导出'!$K:$K,7)=E$1)*('2-1 采购订单物料明细表报表导出'!$D:$D=$A408),'2-1 采购订单物料明细表报表导出'!$H:$H,0))</f>
        <v>0</v>
      </c>
      <c r="F408" cm="1">
        <f t="array" ref="F408">SUM(IF((LEFT('2-1 采购订单物料明细表报表导出'!$K:$K,7)=F$1)*('2-1 采购订单物料明细表报表导出'!$D:$D=$A408),'2-1 采购订单物料明细表报表导出'!$H:$H,0))</f>
        <v>0</v>
      </c>
      <c r="G408" cm="1">
        <f t="array" ref="G408">SUM(IF((LEFT('2-1 采购订单物料明细表报表导出'!$K:$K,7)=G$1)*('2-1 采购订单物料明细表报表导出'!$D:$D=$A408),'2-1 采购订单物料明细表报表导出'!$H:$H,0))</f>
        <v>0</v>
      </c>
      <c r="H408" cm="1">
        <f t="array" ref="H408">SUM(IF((LEFT('2-1 采购订单物料明细表报表导出'!$K:$K,7)=H$1)*('2-1 采购订单物料明细表报表导出'!$D:$D=$A408),'2-1 采购订单物料明细表报表导出'!$H:$H,0))</f>
        <v>0</v>
      </c>
      <c r="I408" cm="1">
        <f t="array" ref="I408">SUM(IF((LEFT('2-1 采购订单物料明细表报表导出'!$K:$K,7)=I$1)*('2-1 采购订单物料明细表报表导出'!$D:$D=$A408),'2-1 采购订单物料明细表报表导出'!$H:$H,0))</f>
        <v>0</v>
      </c>
      <c r="J408" cm="1">
        <f t="array" ref="J408">SUM(IF((LEFT('2-1 采购订单物料明细表报表导出'!$K:$K,7)=J$1)*('2-1 采购订单物料明细表报表导出'!$D:$D=$A408),'2-1 采购订单物料明细表报表导出'!$H:$H,0))</f>
        <v>0</v>
      </c>
      <c r="K408" cm="1">
        <f t="array" ref="K408">SUM(IF((LEFT('2-1 采购订单物料明细表报表导出'!$K:$K,7)=K$1)*('2-1 采购订单物料明细表报表导出'!$D:$D=$A408),'2-1 采购订单物料明细表报表导出'!$H:$H,0))</f>
        <v>0</v>
      </c>
      <c r="L408" cm="1">
        <f t="array" ref="L408">SUM(IF((LEFT('2-1 采购订单物料明细表报表导出'!$K:$K,7)=L$1)*('2-1 采购订单物料明细表报表导出'!$D:$D=$A408),'2-1 采购订单物料明细表报表导出'!$H:$H,0))</f>
        <v>0</v>
      </c>
      <c r="M408" cm="1">
        <f t="array" ref="M408">SUM(IF((LEFT('2-1 采购订单物料明细表报表导出'!$K:$K,7)=M$1)*('2-1 采购订单物料明细表报表导出'!$D:$D=$A408),'2-1 采购订单物料明细表报表导出'!$H:$H,0))</f>
        <v>0</v>
      </c>
      <c r="N408" cm="1">
        <f t="array" ref="N408">SUM(IF((LEFT('2-1 采购订单物料明细表报表导出'!$K:$K,7)=N$1)*('2-1 采购订单物料明细表报表导出'!$D:$D=$A408),'2-1 采购订单物料明细表报表导出'!$H:$H,0))</f>
        <v>0</v>
      </c>
      <c r="O408" cm="1">
        <f t="array" ref="O408">SUM(IF((LEFT('2-1 采购订单物料明细表报表导出'!$K:$K,7)=O$1)*('2-1 采购订单物料明细表报表导出'!$D:$D=$A408),'2-1 采购订单物料明细表报表导出'!$H:$H,0))</f>
        <v>0</v>
      </c>
    </row>
    <row r="409" ht="16.5" spans="1:15">
      <c r="A409" s="17" t="s">
        <v>3822</v>
      </c>
      <c r="B409" s="32" t="s">
        <v>2120</v>
      </c>
      <c r="C409" s="33" t="s">
        <v>2121</v>
      </c>
      <c r="D409" cm="1">
        <f t="array" ref="D409">SUM(IF((LEFT('2-1 采购订单物料明细表报表导出'!$K:$K,7)=D$1)*('2-1 采购订单物料明细表报表导出'!$D:$D=$A409),'2-1 采购订单物料明细表报表导出'!$H:$H,0))</f>
        <v>0</v>
      </c>
      <c r="E409" cm="1">
        <f t="array" ref="E409">SUM(IF((LEFT('2-1 采购订单物料明细表报表导出'!$K:$K,7)=E$1)*('2-1 采购订单物料明细表报表导出'!$D:$D=$A409),'2-1 采购订单物料明细表报表导出'!$H:$H,0))</f>
        <v>0</v>
      </c>
      <c r="F409" cm="1">
        <f t="array" ref="F409">SUM(IF((LEFT('2-1 采购订单物料明细表报表导出'!$K:$K,7)=F$1)*('2-1 采购订单物料明细表报表导出'!$D:$D=$A409),'2-1 采购订单物料明细表报表导出'!$H:$H,0))</f>
        <v>0</v>
      </c>
      <c r="G409" cm="1">
        <f t="array" ref="G409">SUM(IF((LEFT('2-1 采购订单物料明细表报表导出'!$K:$K,7)=G$1)*('2-1 采购订单物料明细表报表导出'!$D:$D=$A409),'2-1 采购订单物料明细表报表导出'!$H:$H,0))</f>
        <v>0</v>
      </c>
      <c r="H409" cm="1">
        <f t="array" ref="H409">SUM(IF((LEFT('2-1 采购订单物料明细表报表导出'!$K:$K,7)=H$1)*('2-1 采购订单物料明细表报表导出'!$D:$D=$A409),'2-1 采购订单物料明细表报表导出'!$H:$H,0))</f>
        <v>0</v>
      </c>
      <c r="I409" cm="1">
        <f t="array" ref="I409">SUM(IF((LEFT('2-1 采购订单物料明细表报表导出'!$K:$K,7)=I$1)*('2-1 采购订单物料明细表报表导出'!$D:$D=$A409),'2-1 采购订单物料明细表报表导出'!$H:$H,0))</f>
        <v>0</v>
      </c>
      <c r="J409" cm="1">
        <f t="array" ref="J409">SUM(IF((LEFT('2-1 采购订单物料明细表报表导出'!$K:$K,7)=J$1)*('2-1 采购订单物料明细表报表导出'!$D:$D=$A409),'2-1 采购订单物料明细表报表导出'!$H:$H,0))</f>
        <v>0</v>
      </c>
      <c r="K409" cm="1">
        <f t="array" ref="K409">SUM(IF((LEFT('2-1 采购订单物料明细表报表导出'!$K:$K,7)=K$1)*('2-1 采购订单物料明细表报表导出'!$D:$D=$A409),'2-1 采购订单物料明细表报表导出'!$H:$H,0))</f>
        <v>0</v>
      </c>
      <c r="L409" cm="1">
        <f t="array" ref="L409">SUM(IF((LEFT('2-1 采购订单物料明细表报表导出'!$K:$K,7)=L$1)*('2-1 采购订单物料明细表报表导出'!$D:$D=$A409),'2-1 采购订单物料明细表报表导出'!$H:$H,0))</f>
        <v>0</v>
      </c>
      <c r="M409" cm="1">
        <f t="array" ref="M409">SUM(IF((LEFT('2-1 采购订单物料明细表报表导出'!$K:$K,7)=M$1)*('2-1 采购订单物料明细表报表导出'!$D:$D=$A409),'2-1 采购订单物料明细表报表导出'!$H:$H,0))</f>
        <v>0</v>
      </c>
      <c r="N409" cm="1">
        <f t="array" ref="N409">SUM(IF((LEFT('2-1 采购订单物料明细表报表导出'!$K:$K,7)=N$1)*('2-1 采购订单物料明细表报表导出'!$D:$D=$A409),'2-1 采购订单物料明细表报表导出'!$H:$H,0))</f>
        <v>0</v>
      </c>
      <c r="O409" cm="1">
        <f t="array" ref="O409">SUM(IF((LEFT('2-1 采购订单物料明细表报表导出'!$K:$K,7)=O$1)*('2-1 采购订单物料明细表报表导出'!$D:$D=$A409),'2-1 采购订单物料明细表报表导出'!$H:$H,0))</f>
        <v>0</v>
      </c>
    </row>
    <row r="410" ht="16.5" spans="1:15">
      <c r="A410" s="17" t="s">
        <v>3823</v>
      </c>
      <c r="B410" s="32" t="s">
        <v>2120</v>
      </c>
      <c r="C410" s="33" t="s">
        <v>2121</v>
      </c>
      <c r="D410" cm="1">
        <f t="array" ref="D410">SUM(IF((LEFT('2-1 采购订单物料明细表报表导出'!$K:$K,7)=D$1)*('2-1 采购订单物料明细表报表导出'!$D:$D=$A410),'2-1 采购订单物料明细表报表导出'!$H:$H,0))</f>
        <v>0</v>
      </c>
      <c r="E410" cm="1">
        <f t="array" ref="E410">SUM(IF((LEFT('2-1 采购订单物料明细表报表导出'!$K:$K,7)=E$1)*('2-1 采购订单物料明细表报表导出'!$D:$D=$A410),'2-1 采购订单物料明细表报表导出'!$H:$H,0))</f>
        <v>0</v>
      </c>
      <c r="F410" cm="1">
        <f t="array" ref="F410">SUM(IF((LEFT('2-1 采购订单物料明细表报表导出'!$K:$K,7)=F$1)*('2-1 采购订单物料明细表报表导出'!$D:$D=$A410),'2-1 采购订单物料明细表报表导出'!$H:$H,0))</f>
        <v>0</v>
      </c>
      <c r="G410" cm="1">
        <f t="array" ref="G410">SUM(IF((LEFT('2-1 采购订单物料明细表报表导出'!$K:$K,7)=G$1)*('2-1 采购订单物料明细表报表导出'!$D:$D=$A410),'2-1 采购订单物料明细表报表导出'!$H:$H,0))</f>
        <v>0</v>
      </c>
      <c r="H410" cm="1">
        <f t="array" ref="H410">SUM(IF((LEFT('2-1 采购订单物料明细表报表导出'!$K:$K,7)=H$1)*('2-1 采购订单物料明细表报表导出'!$D:$D=$A410),'2-1 采购订单物料明细表报表导出'!$H:$H,0))</f>
        <v>0</v>
      </c>
      <c r="I410" cm="1">
        <f t="array" ref="I410">SUM(IF((LEFT('2-1 采购订单物料明细表报表导出'!$K:$K,7)=I$1)*('2-1 采购订单物料明细表报表导出'!$D:$D=$A410),'2-1 采购订单物料明细表报表导出'!$H:$H,0))</f>
        <v>0</v>
      </c>
      <c r="J410" cm="1">
        <f t="array" ref="J410">SUM(IF((LEFT('2-1 采购订单物料明细表报表导出'!$K:$K,7)=J$1)*('2-1 采购订单物料明细表报表导出'!$D:$D=$A410),'2-1 采购订单物料明细表报表导出'!$H:$H,0))</f>
        <v>0</v>
      </c>
      <c r="K410" cm="1">
        <f t="array" ref="K410">SUM(IF((LEFT('2-1 采购订单物料明细表报表导出'!$K:$K,7)=K$1)*('2-1 采购订单物料明细表报表导出'!$D:$D=$A410),'2-1 采购订单物料明细表报表导出'!$H:$H,0))</f>
        <v>0</v>
      </c>
      <c r="L410" cm="1">
        <f t="array" ref="L410">SUM(IF((LEFT('2-1 采购订单物料明细表报表导出'!$K:$K,7)=L$1)*('2-1 采购订单物料明细表报表导出'!$D:$D=$A410),'2-1 采购订单物料明细表报表导出'!$H:$H,0))</f>
        <v>0</v>
      </c>
      <c r="M410" cm="1">
        <f t="array" ref="M410">SUM(IF((LEFT('2-1 采购订单物料明细表报表导出'!$K:$K,7)=M$1)*('2-1 采购订单物料明细表报表导出'!$D:$D=$A410),'2-1 采购订单物料明细表报表导出'!$H:$H,0))</f>
        <v>0</v>
      </c>
      <c r="N410" cm="1">
        <f t="array" ref="N410">SUM(IF((LEFT('2-1 采购订单物料明细表报表导出'!$K:$K,7)=N$1)*('2-1 采购订单物料明细表报表导出'!$D:$D=$A410),'2-1 采购订单物料明细表报表导出'!$H:$H,0))</f>
        <v>0</v>
      </c>
      <c r="O410" cm="1">
        <f t="array" ref="O410">SUM(IF((LEFT('2-1 采购订单物料明细表报表导出'!$K:$K,7)=O$1)*('2-1 采购订单物料明细表报表导出'!$D:$D=$A410),'2-1 采购订单物料明细表报表导出'!$H:$H,0))</f>
        <v>0</v>
      </c>
    </row>
    <row r="411" ht="16.5" spans="1:15">
      <c r="A411" s="17" t="s">
        <v>3824</v>
      </c>
      <c r="B411" s="32" t="s">
        <v>2120</v>
      </c>
      <c r="C411" s="33" t="s">
        <v>2121</v>
      </c>
      <c r="D411" cm="1">
        <f t="array" ref="D411">SUM(IF((LEFT('2-1 采购订单物料明细表报表导出'!$K:$K,7)=D$1)*('2-1 采购订单物料明细表报表导出'!$D:$D=$A411),'2-1 采购订单物料明细表报表导出'!$H:$H,0))</f>
        <v>0</v>
      </c>
      <c r="E411" cm="1">
        <f t="array" ref="E411">SUM(IF((LEFT('2-1 采购订单物料明细表报表导出'!$K:$K,7)=E$1)*('2-1 采购订单物料明细表报表导出'!$D:$D=$A411),'2-1 采购订单物料明细表报表导出'!$H:$H,0))</f>
        <v>0</v>
      </c>
      <c r="F411" cm="1">
        <f t="array" ref="F411">SUM(IF((LEFT('2-1 采购订单物料明细表报表导出'!$K:$K,7)=F$1)*('2-1 采购订单物料明细表报表导出'!$D:$D=$A411),'2-1 采购订单物料明细表报表导出'!$H:$H,0))</f>
        <v>0</v>
      </c>
      <c r="G411" cm="1">
        <f t="array" ref="G411">SUM(IF((LEFT('2-1 采购订单物料明细表报表导出'!$K:$K,7)=G$1)*('2-1 采购订单物料明细表报表导出'!$D:$D=$A411),'2-1 采购订单物料明细表报表导出'!$H:$H,0))</f>
        <v>0</v>
      </c>
      <c r="H411" cm="1">
        <f t="array" ref="H411">SUM(IF((LEFT('2-1 采购订单物料明细表报表导出'!$K:$K,7)=H$1)*('2-1 采购订单物料明细表报表导出'!$D:$D=$A411),'2-1 采购订单物料明细表报表导出'!$H:$H,0))</f>
        <v>0</v>
      </c>
      <c r="I411" cm="1">
        <f t="array" ref="I411">SUM(IF((LEFT('2-1 采购订单物料明细表报表导出'!$K:$K,7)=I$1)*('2-1 采购订单物料明细表报表导出'!$D:$D=$A411),'2-1 采购订单物料明细表报表导出'!$H:$H,0))</f>
        <v>0</v>
      </c>
      <c r="J411" cm="1">
        <f t="array" ref="J411">SUM(IF((LEFT('2-1 采购订单物料明细表报表导出'!$K:$K,7)=J$1)*('2-1 采购订单物料明细表报表导出'!$D:$D=$A411),'2-1 采购订单物料明细表报表导出'!$H:$H,0))</f>
        <v>0</v>
      </c>
      <c r="K411" cm="1">
        <f t="array" ref="K411">SUM(IF((LEFT('2-1 采购订单物料明细表报表导出'!$K:$K,7)=K$1)*('2-1 采购订单物料明细表报表导出'!$D:$D=$A411),'2-1 采购订单物料明细表报表导出'!$H:$H,0))</f>
        <v>0</v>
      </c>
      <c r="L411" cm="1">
        <f t="array" ref="L411">SUM(IF((LEFT('2-1 采购订单物料明细表报表导出'!$K:$K,7)=L$1)*('2-1 采购订单物料明细表报表导出'!$D:$D=$A411),'2-1 采购订单物料明细表报表导出'!$H:$H,0))</f>
        <v>0</v>
      </c>
      <c r="M411" cm="1">
        <f t="array" ref="M411">SUM(IF((LEFT('2-1 采购订单物料明细表报表导出'!$K:$K,7)=M$1)*('2-1 采购订单物料明细表报表导出'!$D:$D=$A411),'2-1 采购订单物料明细表报表导出'!$H:$H,0))</f>
        <v>0</v>
      </c>
      <c r="N411" cm="1">
        <f t="array" ref="N411">SUM(IF((LEFT('2-1 采购订单物料明细表报表导出'!$K:$K,7)=N$1)*('2-1 采购订单物料明细表报表导出'!$D:$D=$A411),'2-1 采购订单物料明细表报表导出'!$H:$H,0))</f>
        <v>0</v>
      </c>
      <c r="O411" cm="1">
        <f t="array" ref="O411">SUM(IF((LEFT('2-1 采购订单物料明细表报表导出'!$K:$K,7)=O$1)*('2-1 采购订单物料明细表报表导出'!$D:$D=$A411),'2-1 采购订单物料明细表报表导出'!$H:$H,0))</f>
        <v>0</v>
      </c>
    </row>
    <row r="412" ht="16.5" spans="1:15">
      <c r="A412" s="34" t="s">
        <v>3825</v>
      </c>
      <c r="B412" s="32" t="s">
        <v>2120</v>
      </c>
      <c r="C412" s="33" t="s">
        <v>2121</v>
      </c>
      <c r="D412" cm="1">
        <f t="array" ref="D412">SUM(IF((LEFT('2-1 采购订单物料明细表报表导出'!$K:$K,7)=D$1)*('2-1 采购订单物料明细表报表导出'!$D:$D=$A412),'2-1 采购订单物料明细表报表导出'!$H:$H,0))</f>
        <v>0</v>
      </c>
      <c r="E412" cm="1">
        <f t="array" ref="E412">SUM(IF((LEFT('2-1 采购订单物料明细表报表导出'!$K:$K,7)=E$1)*('2-1 采购订单物料明细表报表导出'!$D:$D=$A412),'2-1 采购订单物料明细表报表导出'!$H:$H,0))</f>
        <v>0</v>
      </c>
      <c r="F412" cm="1">
        <f t="array" ref="F412">SUM(IF((LEFT('2-1 采购订单物料明细表报表导出'!$K:$K,7)=F$1)*('2-1 采购订单物料明细表报表导出'!$D:$D=$A412),'2-1 采购订单物料明细表报表导出'!$H:$H,0))</f>
        <v>0</v>
      </c>
      <c r="G412" cm="1">
        <f t="array" ref="G412">SUM(IF((LEFT('2-1 采购订单物料明细表报表导出'!$K:$K,7)=G$1)*('2-1 采购订单物料明细表报表导出'!$D:$D=$A412),'2-1 采购订单物料明细表报表导出'!$H:$H,0))</f>
        <v>0</v>
      </c>
      <c r="H412" cm="1">
        <f t="array" ref="H412">SUM(IF((LEFT('2-1 采购订单物料明细表报表导出'!$K:$K,7)=H$1)*('2-1 采购订单物料明细表报表导出'!$D:$D=$A412),'2-1 采购订单物料明细表报表导出'!$H:$H,0))</f>
        <v>0</v>
      </c>
      <c r="I412" cm="1">
        <f t="array" ref="I412">SUM(IF((LEFT('2-1 采购订单物料明细表报表导出'!$K:$K,7)=I$1)*('2-1 采购订单物料明细表报表导出'!$D:$D=$A412),'2-1 采购订单物料明细表报表导出'!$H:$H,0))</f>
        <v>0</v>
      </c>
      <c r="J412" cm="1">
        <f t="array" ref="J412">SUM(IF((LEFT('2-1 采购订单物料明细表报表导出'!$K:$K,7)=J$1)*('2-1 采购订单物料明细表报表导出'!$D:$D=$A412),'2-1 采购订单物料明细表报表导出'!$H:$H,0))</f>
        <v>0</v>
      </c>
      <c r="K412" cm="1">
        <f t="array" ref="K412">SUM(IF((LEFT('2-1 采购订单物料明细表报表导出'!$K:$K,7)=K$1)*('2-1 采购订单物料明细表报表导出'!$D:$D=$A412),'2-1 采购订单物料明细表报表导出'!$H:$H,0))</f>
        <v>0</v>
      </c>
      <c r="L412" cm="1">
        <f t="array" ref="L412">SUM(IF((LEFT('2-1 采购订单物料明细表报表导出'!$K:$K,7)=L$1)*('2-1 采购订单物料明细表报表导出'!$D:$D=$A412),'2-1 采购订单物料明细表报表导出'!$H:$H,0))</f>
        <v>0</v>
      </c>
      <c r="M412" cm="1">
        <f t="array" ref="M412">SUM(IF((LEFT('2-1 采购订单物料明细表报表导出'!$K:$K,7)=M$1)*('2-1 采购订单物料明细表报表导出'!$D:$D=$A412),'2-1 采购订单物料明细表报表导出'!$H:$H,0))</f>
        <v>0</v>
      </c>
      <c r="N412" cm="1">
        <f t="array" ref="N412">SUM(IF((LEFT('2-1 采购订单物料明细表报表导出'!$K:$K,7)=N$1)*('2-1 采购订单物料明细表报表导出'!$D:$D=$A412),'2-1 采购订单物料明细表报表导出'!$H:$H,0))</f>
        <v>0</v>
      </c>
      <c r="O412" cm="1">
        <f t="array" ref="O412">SUM(IF((LEFT('2-1 采购订单物料明细表报表导出'!$K:$K,7)=O$1)*('2-1 采购订单物料明细表报表导出'!$D:$D=$A412),'2-1 采购订单物料明细表报表导出'!$H:$H,0))</f>
        <v>0</v>
      </c>
    </row>
    <row r="413" ht="16.5" spans="1:15">
      <c r="A413" s="34" t="s">
        <v>3826</v>
      </c>
      <c r="B413" s="32" t="s">
        <v>2120</v>
      </c>
      <c r="C413" s="33" t="s">
        <v>2121</v>
      </c>
      <c r="D413" cm="1">
        <f t="array" ref="D413">SUM(IF((LEFT('2-1 采购订单物料明细表报表导出'!$K:$K,7)=D$1)*('2-1 采购订单物料明细表报表导出'!$D:$D=$A413),'2-1 采购订单物料明细表报表导出'!$H:$H,0))</f>
        <v>0</v>
      </c>
      <c r="E413" cm="1">
        <f t="array" ref="E413">SUM(IF((LEFT('2-1 采购订单物料明细表报表导出'!$K:$K,7)=E$1)*('2-1 采购订单物料明细表报表导出'!$D:$D=$A413),'2-1 采购订单物料明细表报表导出'!$H:$H,0))</f>
        <v>0</v>
      </c>
      <c r="F413" cm="1">
        <f t="array" ref="F413">SUM(IF((LEFT('2-1 采购订单物料明细表报表导出'!$K:$K,7)=F$1)*('2-1 采购订单物料明细表报表导出'!$D:$D=$A413),'2-1 采购订单物料明细表报表导出'!$H:$H,0))</f>
        <v>0</v>
      </c>
      <c r="G413" cm="1">
        <f t="array" ref="G413">SUM(IF((LEFT('2-1 采购订单物料明细表报表导出'!$K:$K,7)=G$1)*('2-1 采购订单物料明细表报表导出'!$D:$D=$A413),'2-1 采购订单物料明细表报表导出'!$H:$H,0))</f>
        <v>0</v>
      </c>
      <c r="H413" cm="1">
        <f t="array" ref="H413">SUM(IF((LEFT('2-1 采购订单物料明细表报表导出'!$K:$K,7)=H$1)*('2-1 采购订单物料明细表报表导出'!$D:$D=$A413),'2-1 采购订单物料明细表报表导出'!$H:$H,0))</f>
        <v>0</v>
      </c>
      <c r="I413" cm="1">
        <f t="array" ref="I413">SUM(IF((LEFT('2-1 采购订单物料明细表报表导出'!$K:$K,7)=I$1)*('2-1 采购订单物料明细表报表导出'!$D:$D=$A413),'2-1 采购订单物料明细表报表导出'!$H:$H,0))</f>
        <v>0</v>
      </c>
      <c r="J413" cm="1">
        <f t="array" ref="J413">SUM(IF((LEFT('2-1 采购订单物料明细表报表导出'!$K:$K,7)=J$1)*('2-1 采购订单物料明细表报表导出'!$D:$D=$A413),'2-1 采购订单物料明细表报表导出'!$H:$H,0))</f>
        <v>0</v>
      </c>
      <c r="K413" cm="1">
        <f t="array" ref="K413">SUM(IF((LEFT('2-1 采购订单物料明细表报表导出'!$K:$K,7)=K$1)*('2-1 采购订单物料明细表报表导出'!$D:$D=$A413),'2-1 采购订单物料明细表报表导出'!$H:$H,0))</f>
        <v>0</v>
      </c>
      <c r="L413" cm="1">
        <f t="array" ref="L413">SUM(IF((LEFT('2-1 采购订单物料明细表报表导出'!$K:$K,7)=L$1)*('2-1 采购订单物料明细表报表导出'!$D:$D=$A413),'2-1 采购订单物料明细表报表导出'!$H:$H,0))</f>
        <v>0</v>
      </c>
      <c r="M413" cm="1">
        <f t="array" ref="M413">SUM(IF((LEFT('2-1 采购订单物料明细表报表导出'!$K:$K,7)=M$1)*('2-1 采购订单物料明细表报表导出'!$D:$D=$A413),'2-1 采购订单物料明细表报表导出'!$H:$H,0))</f>
        <v>0</v>
      </c>
      <c r="N413" cm="1">
        <f t="array" ref="N413">SUM(IF((LEFT('2-1 采购订单物料明细表报表导出'!$K:$K,7)=N$1)*('2-1 采购订单物料明细表报表导出'!$D:$D=$A413),'2-1 采购订单物料明细表报表导出'!$H:$H,0))</f>
        <v>0</v>
      </c>
      <c r="O413" cm="1">
        <f t="array" ref="O413">SUM(IF((LEFT('2-1 采购订单物料明细表报表导出'!$K:$K,7)=O$1)*('2-1 采购订单物料明细表报表导出'!$D:$D=$A413),'2-1 采购订单物料明细表报表导出'!$H:$H,0))</f>
        <v>0</v>
      </c>
    </row>
    <row r="414" ht="16.5" spans="1:15">
      <c r="A414" s="17" t="s">
        <v>3827</v>
      </c>
      <c r="B414" s="32" t="s">
        <v>2120</v>
      </c>
      <c r="C414" s="33" t="s">
        <v>2121</v>
      </c>
      <c r="D414" cm="1">
        <f t="array" ref="D414">SUM(IF((LEFT('2-1 采购订单物料明细表报表导出'!$K:$K,7)=D$1)*('2-1 采购订单物料明细表报表导出'!$D:$D=$A414),'2-1 采购订单物料明细表报表导出'!$H:$H,0))</f>
        <v>0</v>
      </c>
      <c r="E414" cm="1">
        <f t="array" ref="E414">SUM(IF((LEFT('2-1 采购订单物料明细表报表导出'!$K:$K,7)=E$1)*('2-1 采购订单物料明细表报表导出'!$D:$D=$A414),'2-1 采购订单物料明细表报表导出'!$H:$H,0))</f>
        <v>0</v>
      </c>
      <c r="F414" cm="1">
        <f t="array" ref="F414">SUM(IF((LEFT('2-1 采购订单物料明细表报表导出'!$K:$K,7)=F$1)*('2-1 采购订单物料明细表报表导出'!$D:$D=$A414),'2-1 采购订单物料明细表报表导出'!$H:$H,0))</f>
        <v>0</v>
      </c>
      <c r="G414" cm="1">
        <f t="array" ref="G414">SUM(IF((LEFT('2-1 采购订单物料明细表报表导出'!$K:$K,7)=G$1)*('2-1 采购订单物料明细表报表导出'!$D:$D=$A414),'2-1 采购订单物料明细表报表导出'!$H:$H,0))</f>
        <v>0</v>
      </c>
      <c r="H414" cm="1">
        <f t="array" ref="H414">SUM(IF((LEFT('2-1 采购订单物料明细表报表导出'!$K:$K,7)=H$1)*('2-1 采购订单物料明细表报表导出'!$D:$D=$A414),'2-1 采购订单物料明细表报表导出'!$H:$H,0))</f>
        <v>0</v>
      </c>
      <c r="I414" cm="1">
        <f t="array" ref="I414">SUM(IF((LEFT('2-1 采购订单物料明细表报表导出'!$K:$K,7)=I$1)*('2-1 采购订单物料明细表报表导出'!$D:$D=$A414),'2-1 采购订单物料明细表报表导出'!$H:$H,0))</f>
        <v>0</v>
      </c>
      <c r="J414" cm="1">
        <f t="array" ref="J414">SUM(IF((LEFT('2-1 采购订单物料明细表报表导出'!$K:$K,7)=J$1)*('2-1 采购订单物料明细表报表导出'!$D:$D=$A414),'2-1 采购订单物料明细表报表导出'!$H:$H,0))</f>
        <v>0</v>
      </c>
      <c r="K414" cm="1">
        <f t="array" ref="K414">SUM(IF((LEFT('2-1 采购订单物料明细表报表导出'!$K:$K,7)=K$1)*('2-1 采购订单物料明细表报表导出'!$D:$D=$A414),'2-1 采购订单物料明细表报表导出'!$H:$H,0))</f>
        <v>0</v>
      </c>
      <c r="L414" cm="1">
        <f t="array" ref="L414">SUM(IF((LEFT('2-1 采购订单物料明细表报表导出'!$K:$K,7)=L$1)*('2-1 采购订单物料明细表报表导出'!$D:$D=$A414),'2-1 采购订单物料明细表报表导出'!$H:$H,0))</f>
        <v>0</v>
      </c>
      <c r="M414" cm="1">
        <f t="array" ref="M414">SUM(IF((LEFT('2-1 采购订单物料明细表报表导出'!$K:$K,7)=M$1)*('2-1 采购订单物料明细表报表导出'!$D:$D=$A414),'2-1 采购订单物料明细表报表导出'!$H:$H,0))</f>
        <v>0</v>
      </c>
      <c r="N414" cm="1">
        <f t="array" ref="N414">SUM(IF((LEFT('2-1 采购订单物料明细表报表导出'!$K:$K,7)=N$1)*('2-1 采购订单物料明细表报表导出'!$D:$D=$A414),'2-1 采购订单物料明细表报表导出'!$H:$H,0))</f>
        <v>0</v>
      </c>
      <c r="O414" cm="1">
        <f t="array" ref="O414">SUM(IF((LEFT('2-1 采购订单物料明细表报表导出'!$K:$K,7)=O$1)*('2-1 采购订单物料明细表报表导出'!$D:$D=$A414),'2-1 采购订单物料明细表报表导出'!$H:$H,0))</f>
        <v>0</v>
      </c>
    </row>
    <row r="415" ht="16.5" spans="1:15">
      <c r="A415" s="17" t="s">
        <v>3828</v>
      </c>
      <c r="B415" s="32" t="s">
        <v>2120</v>
      </c>
      <c r="C415" s="33" t="s">
        <v>2121</v>
      </c>
      <c r="D415" cm="1">
        <f t="array" ref="D415">SUM(IF((LEFT('2-1 采购订单物料明细表报表导出'!$K:$K,7)=D$1)*('2-1 采购订单物料明细表报表导出'!$D:$D=$A415),'2-1 采购订单物料明细表报表导出'!$H:$H,0))</f>
        <v>0</v>
      </c>
      <c r="E415" cm="1">
        <f t="array" ref="E415">SUM(IF((LEFT('2-1 采购订单物料明细表报表导出'!$K:$K,7)=E$1)*('2-1 采购订单物料明细表报表导出'!$D:$D=$A415),'2-1 采购订单物料明细表报表导出'!$H:$H,0))</f>
        <v>0</v>
      </c>
      <c r="F415" cm="1">
        <f t="array" ref="F415">SUM(IF((LEFT('2-1 采购订单物料明细表报表导出'!$K:$K,7)=F$1)*('2-1 采购订单物料明细表报表导出'!$D:$D=$A415),'2-1 采购订单物料明细表报表导出'!$H:$H,0))</f>
        <v>0</v>
      </c>
      <c r="G415" cm="1">
        <f t="array" ref="G415">SUM(IF((LEFT('2-1 采购订单物料明细表报表导出'!$K:$K,7)=G$1)*('2-1 采购订单物料明细表报表导出'!$D:$D=$A415),'2-1 采购订单物料明细表报表导出'!$H:$H,0))</f>
        <v>0</v>
      </c>
      <c r="H415" cm="1">
        <f t="array" ref="H415">SUM(IF((LEFT('2-1 采购订单物料明细表报表导出'!$K:$K,7)=H$1)*('2-1 采购订单物料明细表报表导出'!$D:$D=$A415),'2-1 采购订单物料明细表报表导出'!$H:$H,0))</f>
        <v>0</v>
      </c>
      <c r="I415" cm="1">
        <f t="array" ref="I415">SUM(IF((LEFT('2-1 采购订单物料明细表报表导出'!$K:$K,7)=I$1)*('2-1 采购订单物料明细表报表导出'!$D:$D=$A415),'2-1 采购订单物料明细表报表导出'!$H:$H,0))</f>
        <v>0</v>
      </c>
      <c r="J415" cm="1">
        <f t="array" ref="J415">SUM(IF((LEFT('2-1 采购订单物料明细表报表导出'!$K:$K,7)=J$1)*('2-1 采购订单物料明细表报表导出'!$D:$D=$A415),'2-1 采购订单物料明细表报表导出'!$H:$H,0))</f>
        <v>0</v>
      </c>
      <c r="K415" cm="1">
        <f t="array" ref="K415">SUM(IF((LEFT('2-1 采购订单物料明细表报表导出'!$K:$K,7)=K$1)*('2-1 采购订单物料明细表报表导出'!$D:$D=$A415),'2-1 采购订单物料明细表报表导出'!$H:$H,0))</f>
        <v>0</v>
      </c>
      <c r="L415" cm="1">
        <f t="array" ref="L415">SUM(IF((LEFT('2-1 采购订单物料明细表报表导出'!$K:$K,7)=L$1)*('2-1 采购订单物料明细表报表导出'!$D:$D=$A415),'2-1 采购订单物料明细表报表导出'!$H:$H,0))</f>
        <v>0</v>
      </c>
      <c r="M415" cm="1">
        <f t="array" ref="M415">SUM(IF((LEFT('2-1 采购订单物料明细表报表导出'!$K:$K,7)=M$1)*('2-1 采购订单物料明细表报表导出'!$D:$D=$A415),'2-1 采购订单物料明细表报表导出'!$H:$H,0))</f>
        <v>0</v>
      </c>
      <c r="N415" cm="1">
        <f t="array" ref="N415">SUM(IF((LEFT('2-1 采购订单物料明细表报表导出'!$K:$K,7)=N$1)*('2-1 采购订单物料明细表报表导出'!$D:$D=$A415),'2-1 采购订单物料明细表报表导出'!$H:$H,0))</f>
        <v>0</v>
      </c>
      <c r="O415" cm="1">
        <f t="array" ref="O415">SUM(IF((LEFT('2-1 采购订单物料明细表报表导出'!$K:$K,7)=O$1)*('2-1 采购订单物料明细表报表导出'!$D:$D=$A415),'2-1 采购订单物料明细表报表导出'!$H:$H,0))</f>
        <v>0</v>
      </c>
    </row>
    <row r="416" ht="16.5" spans="1:15">
      <c r="A416" s="17" t="s">
        <v>3829</v>
      </c>
      <c r="B416" s="32" t="s">
        <v>2120</v>
      </c>
      <c r="C416" s="33" t="s">
        <v>2121</v>
      </c>
      <c r="D416" cm="1">
        <f t="array" ref="D416">SUM(IF((LEFT('2-1 采购订单物料明细表报表导出'!$K:$K,7)=D$1)*('2-1 采购订单物料明细表报表导出'!$D:$D=$A416),'2-1 采购订单物料明细表报表导出'!$H:$H,0))</f>
        <v>0</v>
      </c>
      <c r="E416" cm="1">
        <f t="array" ref="E416">SUM(IF((LEFT('2-1 采购订单物料明细表报表导出'!$K:$K,7)=E$1)*('2-1 采购订单物料明细表报表导出'!$D:$D=$A416),'2-1 采购订单物料明细表报表导出'!$H:$H,0))</f>
        <v>0</v>
      </c>
      <c r="F416" cm="1">
        <f t="array" ref="F416">SUM(IF((LEFT('2-1 采购订单物料明细表报表导出'!$K:$K,7)=F$1)*('2-1 采购订单物料明细表报表导出'!$D:$D=$A416),'2-1 采购订单物料明细表报表导出'!$H:$H,0))</f>
        <v>0</v>
      </c>
      <c r="G416" cm="1">
        <f t="array" ref="G416">SUM(IF((LEFT('2-1 采购订单物料明细表报表导出'!$K:$K,7)=G$1)*('2-1 采购订单物料明细表报表导出'!$D:$D=$A416),'2-1 采购订单物料明细表报表导出'!$H:$H,0))</f>
        <v>0</v>
      </c>
      <c r="H416" cm="1">
        <f t="array" ref="H416">SUM(IF((LEFT('2-1 采购订单物料明细表报表导出'!$K:$K,7)=H$1)*('2-1 采购订单物料明细表报表导出'!$D:$D=$A416),'2-1 采购订单物料明细表报表导出'!$H:$H,0))</f>
        <v>0</v>
      </c>
      <c r="I416" cm="1">
        <f t="array" ref="I416">SUM(IF((LEFT('2-1 采购订单物料明细表报表导出'!$K:$K,7)=I$1)*('2-1 采购订单物料明细表报表导出'!$D:$D=$A416),'2-1 采购订单物料明细表报表导出'!$H:$H,0))</f>
        <v>0</v>
      </c>
      <c r="J416" cm="1">
        <f t="array" ref="J416">SUM(IF((LEFT('2-1 采购订单物料明细表报表导出'!$K:$K,7)=J$1)*('2-1 采购订单物料明细表报表导出'!$D:$D=$A416),'2-1 采购订单物料明细表报表导出'!$H:$H,0))</f>
        <v>0</v>
      </c>
      <c r="K416" cm="1">
        <f t="array" ref="K416">SUM(IF((LEFT('2-1 采购订单物料明细表报表导出'!$K:$K,7)=K$1)*('2-1 采购订单物料明细表报表导出'!$D:$D=$A416),'2-1 采购订单物料明细表报表导出'!$H:$H,0))</f>
        <v>0</v>
      </c>
      <c r="L416" cm="1">
        <f t="array" ref="L416">SUM(IF((LEFT('2-1 采购订单物料明细表报表导出'!$K:$K,7)=L$1)*('2-1 采购订单物料明细表报表导出'!$D:$D=$A416),'2-1 采购订单物料明细表报表导出'!$H:$H,0))</f>
        <v>0</v>
      </c>
      <c r="M416" cm="1">
        <f t="array" ref="M416">SUM(IF((LEFT('2-1 采购订单物料明细表报表导出'!$K:$K,7)=M$1)*('2-1 采购订单物料明细表报表导出'!$D:$D=$A416),'2-1 采购订单物料明细表报表导出'!$H:$H,0))</f>
        <v>0</v>
      </c>
      <c r="N416" cm="1">
        <f t="array" ref="N416">SUM(IF((LEFT('2-1 采购订单物料明细表报表导出'!$K:$K,7)=N$1)*('2-1 采购订单物料明细表报表导出'!$D:$D=$A416),'2-1 采购订单物料明细表报表导出'!$H:$H,0))</f>
        <v>0</v>
      </c>
      <c r="O416" cm="1">
        <f t="array" ref="O416">SUM(IF((LEFT('2-1 采购订单物料明细表报表导出'!$K:$K,7)=O$1)*('2-1 采购订单物料明细表报表导出'!$D:$D=$A416),'2-1 采购订单物料明细表报表导出'!$H:$H,0))</f>
        <v>0</v>
      </c>
    </row>
    <row r="417" ht="16.5" spans="1:15">
      <c r="A417" s="17" t="s">
        <v>3830</v>
      </c>
      <c r="B417" s="32" t="s">
        <v>2120</v>
      </c>
      <c r="C417" s="33" t="s">
        <v>2121</v>
      </c>
      <c r="D417" cm="1">
        <f t="array" ref="D417">SUM(IF((LEFT('2-1 采购订单物料明细表报表导出'!$K:$K,7)=D$1)*('2-1 采购订单物料明细表报表导出'!$D:$D=$A417),'2-1 采购订单物料明细表报表导出'!$H:$H,0))</f>
        <v>0</v>
      </c>
      <c r="E417" cm="1">
        <f t="array" ref="E417">SUM(IF((LEFT('2-1 采购订单物料明细表报表导出'!$K:$K,7)=E$1)*('2-1 采购订单物料明细表报表导出'!$D:$D=$A417),'2-1 采购订单物料明细表报表导出'!$H:$H,0))</f>
        <v>0</v>
      </c>
      <c r="F417" cm="1">
        <f t="array" ref="F417">SUM(IF((LEFT('2-1 采购订单物料明细表报表导出'!$K:$K,7)=F$1)*('2-1 采购订单物料明细表报表导出'!$D:$D=$A417),'2-1 采购订单物料明细表报表导出'!$H:$H,0))</f>
        <v>0</v>
      </c>
      <c r="G417" cm="1">
        <f t="array" ref="G417">SUM(IF((LEFT('2-1 采购订单物料明细表报表导出'!$K:$K,7)=G$1)*('2-1 采购订单物料明细表报表导出'!$D:$D=$A417),'2-1 采购订单物料明细表报表导出'!$H:$H,0))</f>
        <v>0</v>
      </c>
      <c r="H417" cm="1">
        <f t="array" ref="H417">SUM(IF((LEFT('2-1 采购订单物料明细表报表导出'!$K:$K,7)=H$1)*('2-1 采购订单物料明细表报表导出'!$D:$D=$A417),'2-1 采购订单物料明细表报表导出'!$H:$H,0))</f>
        <v>0</v>
      </c>
      <c r="I417" cm="1">
        <f t="array" ref="I417">SUM(IF((LEFT('2-1 采购订单物料明细表报表导出'!$K:$K,7)=I$1)*('2-1 采购订单物料明细表报表导出'!$D:$D=$A417),'2-1 采购订单物料明细表报表导出'!$H:$H,0))</f>
        <v>0</v>
      </c>
      <c r="J417" cm="1">
        <f t="array" ref="J417">SUM(IF((LEFT('2-1 采购订单物料明细表报表导出'!$K:$K,7)=J$1)*('2-1 采购订单物料明细表报表导出'!$D:$D=$A417),'2-1 采购订单物料明细表报表导出'!$H:$H,0))</f>
        <v>0</v>
      </c>
      <c r="K417" cm="1">
        <f t="array" ref="K417">SUM(IF((LEFT('2-1 采购订单物料明细表报表导出'!$K:$K,7)=K$1)*('2-1 采购订单物料明细表报表导出'!$D:$D=$A417),'2-1 采购订单物料明细表报表导出'!$H:$H,0))</f>
        <v>0</v>
      </c>
      <c r="L417" cm="1">
        <f t="array" ref="L417">SUM(IF((LEFT('2-1 采购订单物料明细表报表导出'!$K:$K,7)=L$1)*('2-1 采购订单物料明细表报表导出'!$D:$D=$A417),'2-1 采购订单物料明细表报表导出'!$H:$H,0))</f>
        <v>0</v>
      </c>
      <c r="M417" cm="1">
        <f t="array" ref="M417">SUM(IF((LEFT('2-1 采购订单物料明细表报表导出'!$K:$K,7)=M$1)*('2-1 采购订单物料明细表报表导出'!$D:$D=$A417),'2-1 采购订单物料明细表报表导出'!$H:$H,0))</f>
        <v>0</v>
      </c>
      <c r="N417" cm="1">
        <f t="array" ref="N417">SUM(IF((LEFT('2-1 采购订单物料明细表报表导出'!$K:$K,7)=N$1)*('2-1 采购订单物料明细表报表导出'!$D:$D=$A417),'2-1 采购订单物料明细表报表导出'!$H:$H,0))</f>
        <v>0</v>
      </c>
      <c r="O417" cm="1">
        <f t="array" ref="O417">SUM(IF((LEFT('2-1 采购订单物料明细表报表导出'!$K:$K,7)=O$1)*('2-1 采购订单物料明细表报表导出'!$D:$D=$A417),'2-1 采购订单物料明细表报表导出'!$H:$H,0))</f>
        <v>0</v>
      </c>
    </row>
    <row r="418" ht="16.5" spans="1:15">
      <c r="A418" s="17" t="s">
        <v>3831</v>
      </c>
      <c r="B418" s="32" t="s">
        <v>2120</v>
      </c>
      <c r="C418" s="33" t="s">
        <v>2121</v>
      </c>
      <c r="D418" cm="1">
        <f t="array" ref="D418">SUM(IF((LEFT('2-1 采购订单物料明细表报表导出'!$K:$K,7)=D$1)*('2-1 采购订单物料明细表报表导出'!$D:$D=$A418),'2-1 采购订单物料明细表报表导出'!$H:$H,0))</f>
        <v>0</v>
      </c>
      <c r="E418" cm="1">
        <f t="array" ref="E418">SUM(IF((LEFT('2-1 采购订单物料明细表报表导出'!$K:$K,7)=E$1)*('2-1 采购订单物料明细表报表导出'!$D:$D=$A418),'2-1 采购订单物料明细表报表导出'!$H:$H,0))</f>
        <v>0</v>
      </c>
      <c r="F418" cm="1">
        <f t="array" ref="F418">SUM(IF((LEFT('2-1 采购订单物料明细表报表导出'!$K:$K,7)=F$1)*('2-1 采购订单物料明细表报表导出'!$D:$D=$A418),'2-1 采购订单物料明细表报表导出'!$H:$H,0))</f>
        <v>0</v>
      </c>
      <c r="G418" cm="1">
        <f t="array" ref="G418">SUM(IF((LEFT('2-1 采购订单物料明细表报表导出'!$K:$K,7)=G$1)*('2-1 采购订单物料明细表报表导出'!$D:$D=$A418),'2-1 采购订单物料明细表报表导出'!$H:$H,0))</f>
        <v>0</v>
      </c>
      <c r="H418" cm="1">
        <f t="array" ref="H418">SUM(IF((LEFT('2-1 采购订单物料明细表报表导出'!$K:$K,7)=H$1)*('2-1 采购订单物料明细表报表导出'!$D:$D=$A418),'2-1 采购订单物料明细表报表导出'!$H:$H,0))</f>
        <v>0</v>
      </c>
      <c r="I418" cm="1">
        <f t="array" ref="I418">SUM(IF((LEFT('2-1 采购订单物料明细表报表导出'!$K:$K,7)=I$1)*('2-1 采购订单物料明细表报表导出'!$D:$D=$A418),'2-1 采购订单物料明细表报表导出'!$H:$H,0))</f>
        <v>0</v>
      </c>
      <c r="J418" cm="1">
        <f t="array" ref="J418">SUM(IF((LEFT('2-1 采购订单物料明细表报表导出'!$K:$K,7)=J$1)*('2-1 采购订单物料明细表报表导出'!$D:$D=$A418),'2-1 采购订单物料明细表报表导出'!$H:$H,0))</f>
        <v>0</v>
      </c>
      <c r="K418" cm="1">
        <f t="array" ref="K418">SUM(IF((LEFT('2-1 采购订单物料明细表报表导出'!$K:$K,7)=K$1)*('2-1 采购订单物料明细表报表导出'!$D:$D=$A418),'2-1 采购订单物料明细表报表导出'!$H:$H,0))</f>
        <v>0</v>
      </c>
      <c r="L418" cm="1">
        <f t="array" ref="L418">SUM(IF((LEFT('2-1 采购订单物料明细表报表导出'!$K:$K,7)=L$1)*('2-1 采购订单物料明细表报表导出'!$D:$D=$A418),'2-1 采购订单物料明细表报表导出'!$H:$H,0))</f>
        <v>0</v>
      </c>
      <c r="M418" cm="1">
        <f t="array" ref="M418">SUM(IF((LEFT('2-1 采购订单物料明细表报表导出'!$K:$K,7)=M$1)*('2-1 采购订单物料明细表报表导出'!$D:$D=$A418),'2-1 采购订单物料明细表报表导出'!$H:$H,0))</f>
        <v>0</v>
      </c>
      <c r="N418" cm="1">
        <f t="array" ref="N418">SUM(IF((LEFT('2-1 采购订单物料明细表报表导出'!$K:$K,7)=N$1)*('2-1 采购订单物料明细表报表导出'!$D:$D=$A418),'2-1 采购订单物料明细表报表导出'!$H:$H,0))</f>
        <v>0</v>
      </c>
      <c r="O418" cm="1">
        <f t="array" ref="O418">SUM(IF((LEFT('2-1 采购订单物料明细表报表导出'!$K:$K,7)=O$1)*('2-1 采购订单物料明细表报表导出'!$D:$D=$A418),'2-1 采购订单物料明细表报表导出'!$H:$H,0))</f>
        <v>0</v>
      </c>
    </row>
    <row r="419" ht="16.5" spans="1:15">
      <c r="A419" s="34" t="s">
        <v>2862</v>
      </c>
      <c r="B419" s="32" t="s">
        <v>2120</v>
      </c>
      <c r="C419" s="33" t="s">
        <v>2121</v>
      </c>
      <c r="D419" cm="1">
        <f t="array" ref="D419">SUM(IF((LEFT('2-1 采购订单物料明细表报表导出'!$K:$K,7)=D$1)*('2-1 采购订单物料明细表报表导出'!$D:$D=$A419),'2-1 采购订单物料明细表报表导出'!$H:$H,0))</f>
        <v>0</v>
      </c>
      <c r="E419" cm="1">
        <f t="array" ref="E419">SUM(IF((LEFT('2-1 采购订单物料明细表报表导出'!$K:$K,7)=E$1)*('2-1 采购订单物料明细表报表导出'!$D:$D=$A419),'2-1 采购订单物料明细表报表导出'!$H:$H,0))</f>
        <v>0</v>
      </c>
      <c r="F419" cm="1">
        <f t="array" ref="F419">SUM(IF((LEFT('2-1 采购订单物料明细表报表导出'!$K:$K,7)=F$1)*('2-1 采购订单物料明细表报表导出'!$D:$D=$A419),'2-1 采购订单物料明细表报表导出'!$H:$H,0))</f>
        <v>0</v>
      </c>
      <c r="G419" cm="1">
        <f t="array" ref="G419">SUM(IF((LEFT('2-1 采购订单物料明细表报表导出'!$K:$K,7)=G$1)*('2-1 采购订单物料明细表报表导出'!$D:$D=$A419),'2-1 采购订单物料明细表报表导出'!$H:$H,0))</f>
        <v>0</v>
      </c>
      <c r="H419" cm="1">
        <f t="array" ref="H419">SUM(IF((LEFT('2-1 采购订单物料明细表报表导出'!$K:$K,7)=H$1)*('2-1 采购订单物料明细表报表导出'!$D:$D=$A419),'2-1 采购订单物料明细表报表导出'!$H:$H,0))</f>
        <v>0</v>
      </c>
      <c r="I419" cm="1">
        <f t="array" ref="I419">SUM(IF((LEFT('2-1 采购订单物料明细表报表导出'!$K:$K,7)=I$1)*('2-1 采购订单物料明细表报表导出'!$D:$D=$A419),'2-1 采购订单物料明细表报表导出'!$H:$H,0))</f>
        <v>54.24</v>
      </c>
      <c r="J419" cm="1">
        <f t="array" ref="J419">SUM(IF((LEFT('2-1 采购订单物料明细表报表导出'!$K:$K,7)=J$1)*('2-1 采购订单物料明细表报表导出'!$D:$D=$A419),'2-1 采购订单物料明细表报表导出'!$H:$H,0))</f>
        <v>0</v>
      </c>
      <c r="K419" cm="1">
        <f t="array" ref="K419">SUM(IF((LEFT('2-1 采购订单物料明细表报表导出'!$K:$K,7)=K$1)*('2-1 采购订单物料明细表报表导出'!$D:$D=$A419),'2-1 采购订单物料明细表报表导出'!$H:$H,0))</f>
        <v>0</v>
      </c>
      <c r="L419" cm="1">
        <f t="array" ref="L419">SUM(IF((LEFT('2-1 采购订单物料明细表报表导出'!$K:$K,7)=L$1)*('2-1 采购订单物料明细表报表导出'!$D:$D=$A419),'2-1 采购订单物料明细表报表导出'!$H:$H,0))</f>
        <v>0</v>
      </c>
      <c r="M419" cm="1">
        <f t="array" ref="M419">SUM(IF((LEFT('2-1 采购订单物料明细表报表导出'!$K:$K,7)=M$1)*('2-1 采购订单物料明细表报表导出'!$D:$D=$A419),'2-1 采购订单物料明细表报表导出'!$H:$H,0))</f>
        <v>0</v>
      </c>
      <c r="N419" cm="1">
        <f t="array" ref="N419">SUM(IF((LEFT('2-1 采购订单物料明细表报表导出'!$K:$K,7)=N$1)*('2-1 采购订单物料明细表报表导出'!$D:$D=$A419),'2-1 采购订单物料明细表报表导出'!$H:$H,0))</f>
        <v>0</v>
      </c>
      <c r="O419" cm="1">
        <f t="array" ref="O419">SUM(IF((LEFT('2-1 采购订单物料明细表报表导出'!$K:$K,7)=O$1)*('2-1 采购订单物料明细表报表导出'!$D:$D=$A419),'2-1 采购订单物料明细表报表导出'!$H:$H,0))</f>
        <v>0</v>
      </c>
    </row>
    <row r="420" ht="16.5" spans="1:15">
      <c r="A420" s="34" t="s">
        <v>3832</v>
      </c>
      <c r="B420" s="32" t="s">
        <v>2120</v>
      </c>
      <c r="C420" s="33" t="s">
        <v>2121</v>
      </c>
      <c r="D420" cm="1">
        <f t="array" ref="D420">SUM(IF((LEFT('2-1 采购订单物料明细表报表导出'!$K:$K,7)=D$1)*('2-1 采购订单物料明细表报表导出'!$D:$D=$A420),'2-1 采购订单物料明细表报表导出'!$H:$H,0))</f>
        <v>0</v>
      </c>
      <c r="E420" cm="1">
        <f t="array" ref="E420">SUM(IF((LEFT('2-1 采购订单物料明细表报表导出'!$K:$K,7)=E$1)*('2-1 采购订单物料明细表报表导出'!$D:$D=$A420),'2-1 采购订单物料明细表报表导出'!$H:$H,0))</f>
        <v>0</v>
      </c>
      <c r="F420" cm="1">
        <f t="array" ref="F420">SUM(IF((LEFT('2-1 采购订单物料明细表报表导出'!$K:$K,7)=F$1)*('2-1 采购订单物料明细表报表导出'!$D:$D=$A420),'2-1 采购订单物料明细表报表导出'!$H:$H,0))</f>
        <v>0</v>
      </c>
      <c r="G420" cm="1">
        <f t="array" ref="G420">SUM(IF((LEFT('2-1 采购订单物料明细表报表导出'!$K:$K,7)=G$1)*('2-1 采购订单物料明细表报表导出'!$D:$D=$A420),'2-1 采购订单物料明细表报表导出'!$H:$H,0))</f>
        <v>0</v>
      </c>
      <c r="H420" cm="1">
        <f t="array" ref="H420">SUM(IF((LEFT('2-1 采购订单物料明细表报表导出'!$K:$K,7)=H$1)*('2-1 采购订单物料明细表报表导出'!$D:$D=$A420),'2-1 采购订单物料明细表报表导出'!$H:$H,0))</f>
        <v>0</v>
      </c>
      <c r="I420" cm="1">
        <f t="array" ref="I420">SUM(IF((LEFT('2-1 采购订单物料明细表报表导出'!$K:$K,7)=I$1)*('2-1 采购订单物料明细表报表导出'!$D:$D=$A420),'2-1 采购订单物料明细表报表导出'!$H:$H,0))</f>
        <v>0</v>
      </c>
      <c r="J420" cm="1">
        <f t="array" ref="J420">SUM(IF((LEFT('2-1 采购订单物料明细表报表导出'!$K:$K,7)=J$1)*('2-1 采购订单物料明细表报表导出'!$D:$D=$A420),'2-1 采购订单物料明细表报表导出'!$H:$H,0))</f>
        <v>0</v>
      </c>
      <c r="K420" cm="1">
        <f t="array" ref="K420">SUM(IF((LEFT('2-1 采购订单物料明细表报表导出'!$K:$K,7)=K$1)*('2-1 采购订单物料明细表报表导出'!$D:$D=$A420),'2-1 采购订单物料明细表报表导出'!$H:$H,0))</f>
        <v>0</v>
      </c>
      <c r="L420" cm="1">
        <f t="array" ref="L420">SUM(IF((LEFT('2-1 采购订单物料明细表报表导出'!$K:$K,7)=L$1)*('2-1 采购订单物料明细表报表导出'!$D:$D=$A420),'2-1 采购订单物料明细表报表导出'!$H:$H,0))</f>
        <v>0</v>
      </c>
      <c r="M420" cm="1">
        <f t="array" ref="M420">SUM(IF((LEFT('2-1 采购订单物料明细表报表导出'!$K:$K,7)=M$1)*('2-1 采购订单物料明细表报表导出'!$D:$D=$A420),'2-1 采购订单物料明细表报表导出'!$H:$H,0))</f>
        <v>0</v>
      </c>
      <c r="N420" cm="1">
        <f t="array" ref="N420">SUM(IF((LEFT('2-1 采购订单物料明细表报表导出'!$K:$K,7)=N$1)*('2-1 采购订单物料明细表报表导出'!$D:$D=$A420),'2-1 采购订单物料明细表报表导出'!$H:$H,0))</f>
        <v>0</v>
      </c>
      <c r="O420" cm="1">
        <f t="array" ref="O420">SUM(IF((LEFT('2-1 采购订单物料明细表报表导出'!$K:$K,7)=O$1)*('2-1 采购订单物料明细表报表导出'!$D:$D=$A420),'2-1 采购订单物料明细表报表导出'!$H:$H,0))</f>
        <v>0</v>
      </c>
    </row>
    <row r="421" ht="16.5" spans="1:15">
      <c r="A421" s="17" t="s">
        <v>2909</v>
      </c>
      <c r="B421" s="32" t="s">
        <v>2120</v>
      </c>
      <c r="C421" s="33" t="s">
        <v>2121</v>
      </c>
      <c r="D421" cm="1">
        <f t="array" ref="D421">SUM(IF((LEFT('2-1 采购订单物料明细表报表导出'!$K:$K,7)=D$1)*('2-1 采购订单物料明细表报表导出'!$D:$D=$A421),'2-1 采购订单物料明细表报表导出'!$H:$H,0))</f>
        <v>0</v>
      </c>
      <c r="E421" cm="1">
        <f t="array" ref="E421">SUM(IF((LEFT('2-1 采购订单物料明细表报表导出'!$K:$K,7)=E$1)*('2-1 采购订单物料明细表报表导出'!$D:$D=$A421),'2-1 采购订单物料明细表报表导出'!$H:$H,0))</f>
        <v>0</v>
      </c>
      <c r="F421" cm="1">
        <f t="array" ref="F421">SUM(IF((LEFT('2-1 采购订单物料明细表报表导出'!$K:$K,7)=F$1)*('2-1 采购订单物料明细表报表导出'!$D:$D=$A421),'2-1 采购订单物料明细表报表导出'!$H:$H,0))</f>
        <v>0</v>
      </c>
      <c r="G421" cm="1">
        <f t="array" ref="G421">SUM(IF((LEFT('2-1 采购订单物料明细表报表导出'!$K:$K,7)=G$1)*('2-1 采购订单物料明细表报表导出'!$D:$D=$A421),'2-1 采购订单物料明细表报表导出'!$H:$H,0))</f>
        <v>0</v>
      </c>
      <c r="H421" cm="1">
        <f t="array" ref="H421">SUM(IF((LEFT('2-1 采购订单物料明细表报表导出'!$K:$K,7)=H$1)*('2-1 采购订单物料明细表报表导出'!$D:$D=$A421),'2-1 采购订单物料明细表报表导出'!$H:$H,0))</f>
        <v>24.09</v>
      </c>
      <c r="I421" cm="1">
        <f t="array" ref="I421">SUM(IF((LEFT('2-1 采购订单物料明细表报表导出'!$K:$K,7)=I$1)*('2-1 采购订单物料明细表报表导出'!$D:$D=$A421),'2-1 采购订单物料明细表报表导出'!$H:$H,0))</f>
        <v>0</v>
      </c>
      <c r="J421" cm="1">
        <f t="array" ref="J421">SUM(IF((LEFT('2-1 采购订单物料明细表报表导出'!$K:$K,7)=J$1)*('2-1 采购订单物料明细表报表导出'!$D:$D=$A421),'2-1 采购订单物料明细表报表导出'!$H:$H,0))</f>
        <v>0</v>
      </c>
      <c r="K421" cm="1">
        <f t="array" ref="K421">SUM(IF((LEFT('2-1 采购订单物料明细表报表导出'!$K:$K,7)=K$1)*('2-1 采购订单物料明细表报表导出'!$D:$D=$A421),'2-1 采购订单物料明细表报表导出'!$H:$H,0))</f>
        <v>0</v>
      </c>
      <c r="L421" cm="1">
        <f t="array" ref="L421">SUM(IF((LEFT('2-1 采购订单物料明细表报表导出'!$K:$K,7)=L$1)*('2-1 采购订单物料明细表报表导出'!$D:$D=$A421),'2-1 采购订单物料明细表报表导出'!$H:$H,0))</f>
        <v>0</v>
      </c>
      <c r="M421" cm="1">
        <f t="array" ref="M421">SUM(IF((LEFT('2-1 采购订单物料明细表报表导出'!$K:$K,7)=M$1)*('2-1 采购订单物料明细表报表导出'!$D:$D=$A421),'2-1 采购订单物料明细表报表导出'!$H:$H,0))</f>
        <v>0</v>
      </c>
      <c r="N421" cm="1">
        <f t="array" ref="N421">SUM(IF((LEFT('2-1 采购订单物料明细表报表导出'!$K:$K,7)=N$1)*('2-1 采购订单物料明细表报表导出'!$D:$D=$A421),'2-1 采购订单物料明细表报表导出'!$H:$H,0))</f>
        <v>0</v>
      </c>
      <c r="O421" cm="1">
        <f t="array" ref="O421">SUM(IF((LEFT('2-1 采购订单物料明细表报表导出'!$K:$K,7)=O$1)*('2-1 采购订单物料明细表报表导出'!$D:$D=$A421),'2-1 采购订单物料明细表报表导出'!$H:$H,0))</f>
        <v>0</v>
      </c>
    </row>
    <row r="422" ht="16.5" spans="1:15">
      <c r="A422" s="17" t="s">
        <v>3833</v>
      </c>
      <c r="B422" s="32" t="s">
        <v>2120</v>
      </c>
      <c r="C422" s="33" t="s">
        <v>2121</v>
      </c>
      <c r="D422" cm="1">
        <f t="array" ref="D422">SUM(IF((LEFT('2-1 采购订单物料明细表报表导出'!$K:$K,7)=D$1)*('2-1 采购订单物料明细表报表导出'!$D:$D=$A422),'2-1 采购订单物料明细表报表导出'!$H:$H,0))</f>
        <v>0</v>
      </c>
      <c r="E422" cm="1">
        <f t="array" ref="E422">SUM(IF((LEFT('2-1 采购订单物料明细表报表导出'!$K:$K,7)=E$1)*('2-1 采购订单物料明细表报表导出'!$D:$D=$A422),'2-1 采购订单物料明细表报表导出'!$H:$H,0))</f>
        <v>0</v>
      </c>
      <c r="F422" cm="1">
        <f t="array" ref="F422">SUM(IF((LEFT('2-1 采购订单物料明细表报表导出'!$K:$K,7)=F$1)*('2-1 采购订单物料明细表报表导出'!$D:$D=$A422),'2-1 采购订单物料明细表报表导出'!$H:$H,0))</f>
        <v>0</v>
      </c>
      <c r="G422" cm="1">
        <f t="array" ref="G422">SUM(IF((LEFT('2-1 采购订单物料明细表报表导出'!$K:$K,7)=G$1)*('2-1 采购订单物料明细表报表导出'!$D:$D=$A422),'2-1 采购订单物料明细表报表导出'!$H:$H,0))</f>
        <v>0</v>
      </c>
      <c r="H422" cm="1">
        <f t="array" ref="H422">SUM(IF((LEFT('2-1 采购订单物料明细表报表导出'!$K:$K,7)=H$1)*('2-1 采购订单物料明细表报表导出'!$D:$D=$A422),'2-1 采购订单物料明细表报表导出'!$H:$H,0))</f>
        <v>0</v>
      </c>
      <c r="I422" cm="1">
        <f t="array" ref="I422">SUM(IF((LEFT('2-1 采购订单物料明细表报表导出'!$K:$K,7)=I$1)*('2-1 采购订单物料明细表报表导出'!$D:$D=$A422),'2-1 采购订单物料明细表报表导出'!$H:$H,0))</f>
        <v>0</v>
      </c>
      <c r="J422" cm="1">
        <f t="array" ref="J422">SUM(IF((LEFT('2-1 采购订单物料明细表报表导出'!$K:$K,7)=J$1)*('2-1 采购订单物料明细表报表导出'!$D:$D=$A422),'2-1 采购订单物料明细表报表导出'!$H:$H,0))</f>
        <v>0</v>
      </c>
      <c r="K422" cm="1">
        <f t="array" ref="K422">SUM(IF((LEFT('2-1 采购订单物料明细表报表导出'!$K:$K,7)=K$1)*('2-1 采购订单物料明细表报表导出'!$D:$D=$A422),'2-1 采购订单物料明细表报表导出'!$H:$H,0))</f>
        <v>0</v>
      </c>
      <c r="L422" cm="1">
        <f t="array" ref="L422">SUM(IF((LEFT('2-1 采购订单物料明细表报表导出'!$K:$K,7)=L$1)*('2-1 采购订单物料明细表报表导出'!$D:$D=$A422),'2-1 采购订单物料明细表报表导出'!$H:$H,0))</f>
        <v>0</v>
      </c>
      <c r="M422" cm="1">
        <f t="array" ref="M422">SUM(IF((LEFT('2-1 采购订单物料明细表报表导出'!$K:$K,7)=M$1)*('2-1 采购订单物料明细表报表导出'!$D:$D=$A422),'2-1 采购订单物料明细表报表导出'!$H:$H,0))</f>
        <v>0</v>
      </c>
      <c r="N422" cm="1">
        <f t="array" ref="N422">SUM(IF((LEFT('2-1 采购订单物料明细表报表导出'!$K:$K,7)=N$1)*('2-1 采购订单物料明细表报表导出'!$D:$D=$A422),'2-1 采购订单物料明细表报表导出'!$H:$H,0))</f>
        <v>0</v>
      </c>
      <c r="O422" cm="1">
        <f t="array" ref="O422">SUM(IF((LEFT('2-1 采购订单物料明细表报表导出'!$K:$K,7)=O$1)*('2-1 采购订单物料明细表报表导出'!$D:$D=$A422),'2-1 采购订单物料明细表报表导出'!$H:$H,0))</f>
        <v>0</v>
      </c>
    </row>
    <row r="423" ht="16.5" spans="1:15">
      <c r="A423" s="17" t="s">
        <v>3834</v>
      </c>
      <c r="B423" s="32" t="s">
        <v>2120</v>
      </c>
      <c r="C423" s="33" t="s">
        <v>2121</v>
      </c>
      <c r="D423" cm="1">
        <f t="array" ref="D423">SUM(IF((LEFT('2-1 采购订单物料明细表报表导出'!$K:$K,7)=D$1)*('2-1 采购订单物料明细表报表导出'!$D:$D=$A423),'2-1 采购订单物料明细表报表导出'!$H:$H,0))</f>
        <v>0</v>
      </c>
      <c r="E423" cm="1">
        <f t="array" ref="E423">SUM(IF((LEFT('2-1 采购订单物料明细表报表导出'!$K:$K,7)=E$1)*('2-1 采购订单物料明细表报表导出'!$D:$D=$A423),'2-1 采购订单物料明细表报表导出'!$H:$H,0))</f>
        <v>0</v>
      </c>
      <c r="F423" cm="1">
        <f t="array" ref="F423">SUM(IF((LEFT('2-1 采购订单物料明细表报表导出'!$K:$K,7)=F$1)*('2-1 采购订单物料明细表报表导出'!$D:$D=$A423),'2-1 采购订单物料明细表报表导出'!$H:$H,0))</f>
        <v>0</v>
      </c>
      <c r="G423" cm="1">
        <f t="array" ref="G423">SUM(IF((LEFT('2-1 采购订单物料明细表报表导出'!$K:$K,7)=G$1)*('2-1 采购订单物料明细表报表导出'!$D:$D=$A423),'2-1 采购订单物料明细表报表导出'!$H:$H,0))</f>
        <v>0</v>
      </c>
      <c r="H423" cm="1">
        <f t="array" ref="H423">SUM(IF((LEFT('2-1 采购订单物料明细表报表导出'!$K:$K,7)=H$1)*('2-1 采购订单物料明细表报表导出'!$D:$D=$A423),'2-1 采购订单物料明细表报表导出'!$H:$H,0))</f>
        <v>0</v>
      </c>
      <c r="I423" cm="1">
        <f t="array" ref="I423">SUM(IF((LEFT('2-1 采购订单物料明细表报表导出'!$K:$K,7)=I$1)*('2-1 采购订单物料明细表报表导出'!$D:$D=$A423),'2-1 采购订单物料明细表报表导出'!$H:$H,0))</f>
        <v>0</v>
      </c>
      <c r="J423" cm="1">
        <f t="array" ref="J423">SUM(IF((LEFT('2-1 采购订单物料明细表报表导出'!$K:$K,7)=J$1)*('2-1 采购订单物料明细表报表导出'!$D:$D=$A423),'2-1 采购订单物料明细表报表导出'!$H:$H,0))</f>
        <v>0</v>
      </c>
      <c r="K423" cm="1">
        <f t="array" ref="K423">SUM(IF((LEFT('2-1 采购订单物料明细表报表导出'!$K:$K,7)=K$1)*('2-1 采购订单物料明细表报表导出'!$D:$D=$A423),'2-1 采购订单物料明细表报表导出'!$H:$H,0))</f>
        <v>0</v>
      </c>
      <c r="L423" cm="1">
        <f t="array" ref="L423">SUM(IF((LEFT('2-1 采购订单物料明细表报表导出'!$K:$K,7)=L$1)*('2-1 采购订单物料明细表报表导出'!$D:$D=$A423),'2-1 采购订单物料明细表报表导出'!$H:$H,0))</f>
        <v>0</v>
      </c>
      <c r="M423" cm="1">
        <f t="array" ref="M423">SUM(IF((LEFT('2-1 采购订单物料明细表报表导出'!$K:$K,7)=M$1)*('2-1 采购订单物料明细表报表导出'!$D:$D=$A423),'2-1 采购订单物料明细表报表导出'!$H:$H,0))</f>
        <v>0</v>
      </c>
      <c r="N423" cm="1">
        <f t="array" ref="N423">SUM(IF((LEFT('2-1 采购订单物料明细表报表导出'!$K:$K,7)=N$1)*('2-1 采购订单物料明细表报表导出'!$D:$D=$A423),'2-1 采购订单物料明细表报表导出'!$H:$H,0))</f>
        <v>0</v>
      </c>
      <c r="O423" cm="1">
        <f t="array" ref="O423">SUM(IF((LEFT('2-1 采购订单物料明细表报表导出'!$K:$K,7)=O$1)*('2-1 采购订单物料明细表报表导出'!$D:$D=$A423),'2-1 采购订单物料明细表报表导出'!$H:$H,0))</f>
        <v>0</v>
      </c>
    </row>
    <row r="424" ht="16.5" spans="1:15">
      <c r="A424" s="34" t="s">
        <v>3835</v>
      </c>
      <c r="B424" s="32" t="s">
        <v>2120</v>
      </c>
      <c r="C424" s="33" t="s">
        <v>2121</v>
      </c>
      <c r="D424" cm="1">
        <f t="array" ref="D424">SUM(IF((LEFT('2-1 采购订单物料明细表报表导出'!$K:$K,7)=D$1)*('2-1 采购订单物料明细表报表导出'!$D:$D=$A424),'2-1 采购订单物料明细表报表导出'!$H:$H,0))</f>
        <v>0</v>
      </c>
      <c r="E424" cm="1">
        <f t="array" ref="E424">SUM(IF((LEFT('2-1 采购订单物料明细表报表导出'!$K:$K,7)=E$1)*('2-1 采购订单物料明细表报表导出'!$D:$D=$A424),'2-1 采购订单物料明细表报表导出'!$H:$H,0))</f>
        <v>0</v>
      </c>
      <c r="F424" cm="1">
        <f t="array" ref="F424">SUM(IF((LEFT('2-1 采购订单物料明细表报表导出'!$K:$K,7)=F$1)*('2-1 采购订单物料明细表报表导出'!$D:$D=$A424),'2-1 采购订单物料明细表报表导出'!$H:$H,0))</f>
        <v>0</v>
      </c>
      <c r="G424" cm="1">
        <f t="array" ref="G424">SUM(IF((LEFT('2-1 采购订单物料明细表报表导出'!$K:$K,7)=G$1)*('2-1 采购订单物料明细表报表导出'!$D:$D=$A424),'2-1 采购订单物料明细表报表导出'!$H:$H,0))</f>
        <v>0</v>
      </c>
      <c r="H424" cm="1">
        <f t="array" ref="H424">SUM(IF((LEFT('2-1 采购订单物料明细表报表导出'!$K:$K,7)=H$1)*('2-1 采购订单物料明细表报表导出'!$D:$D=$A424),'2-1 采购订单物料明细表报表导出'!$H:$H,0))</f>
        <v>0</v>
      </c>
      <c r="I424" cm="1">
        <f t="array" ref="I424">SUM(IF((LEFT('2-1 采购订单物料明细表报表导出'!$K:$K,7)=I$1)*('2-1 采购订单物料明细表报表导出'!$D:$D=$A424),'2-1 采购订单物料明细表报表导出'!$H:$H,0))</f>
        <v>0</v>
      </c>
      <c r="J424" cm="1">
        <f t="array" ref="J424">SUM(IF((LEFT('2-1 采购订单物料明细表报表导出'!$K:$K,7)=J$1)*('2-1 采购订单物料明细表报表导出'!$D:$D=$A424),'2-1 采购订单物料明细表报表导出'!$H:$H,0))</f>
        <v>0</v>
      </c>
      <c r="K424" cm="1">
        <f t="array" ref="K424">SUM(IF((LEFT('2-1 采购订单物料明细表报表导出'!$K:$K,7)=K$1)*('2-1 采购订单物料明细表报表导出'!$D:$D=$A424),'2-1 采购订单物料明细表报表导出'!$H:$H,0))</f>
        <v>0</v>
      </c>
      <c r="L424" cm="1">
        <f t="array" ref="L424">SUM(IF((LEFT('2-1 采购订单物料明细表报表导出'!$K:$K,7)=L$1)*('2-1 采购订单物料明细表报表导出'!$D:$D=$A424),'2-1 采购订单物料明细表报表导出'!$H:$H,0))</f>
        <v>0</v>
      </c>
      <c r="M424" cm="1">
        <f t="array" ref="M424">SUM(IF((LEFT('2-1 采购订单物料明细表报表导出'!$K:$K,7)=M$1)*('2-1 采购订单物料明细表报表导出'!$D:$D=$A424),'2-1 采购订单物料明细表报表导出'!$H:$H,0))</f>
        <v>0</v>
      </c>
      <c r="N424" cm="1">
        <f t="array" ref="N424">SUM(IF((LEFT('2-1 采购订单物料明细表报表导出'!$K:$K,7)=N$1)*('2-1 采购订单物料明细表报表导出'!$D:$D=$A424),'2-1 采购订单物料明细表报表导出'!$H:$H,0))</f>
        <v>0</v>
      </c>
      <c r="O424" cm="1">
        <f t="array" ref="O424">SUM(IF((LEFT('2-1 采购订单物料明细表报表导出'!$K:$K,7)=O$1)*('2-1 采购订单物料明细表报表导出'!$D:$D=$A424),'2-1 采购订单物料明细表报表导出'!$H:$H,0))</f>
        <v>0</v>
      </c>
    </row>
    <row r="425" ht="16.5" spans="1:15">
      <c r="A425" s="17" t="s">
        <v>3836</v>
      </c>
      <c r="B425" s="32" t="s">
        <v>2120</v>
      </c>
      <c r="C425" s="33" t="s">
        <v>2121</v>
      </c>
      <c r="D425" cm="1">
        <f t="array" ref="D425">SUM(IF((LEFT('2-1 采购订单物料明细表报表导出'!$K:$K,7)=D$1)*('2-1 采购订单物料明细表报表导出'!$D:$D=$A425),'2-1 采购订单物料明细表报表导出'!$H:$H,0))</f>
        <v>0</v>
      </c>
      <c r="E425" cm="1">
        <f t="array" ref="E425">SUM(IF((LEFT('2-1 采购订单物料明细表报表导出'!$K:$K,7)=E$1)*('2-1 采购订单物料明细表报表导出'!$D:$D=$A425),'2-1 采购订单物料明细表报表导出'!$H:$H,0))</f>
        <v>0</v>
      </c>
      <c r="F425" cm="1">
        <f t="array" ref="F425">SUM(IF((LEFT('2-1 采购订单物料明细表报表导出'!$K:$K,7)=F$1)*('2-1 采购订单物料明细表报表导出'!$D:$D=$A425),'2-1 采购订单物料明细表报表导出'!$H:$H,0))</f>
        <v>0</v>
      </c>
      <c r="G425" cm="1">
        <f t="array" ref="G425">SUM(IF((LEFT('2-1 采购订单物料明细表报表导出'!$K:$K,7)=G$1)*('2-1 采购订单物料明细表报表导出'!$D:$D=$A425),'2-1 采购订单物料明细表报表导出'!$H:$H,0))</f>
        <v>0</v>
      </c>
      <c r="H425" cm="1">
        <f t="array" ref="H425">SUM(IF((LEFT('2-1 采购订单物料明细表报表导出'!$K:$K,7)=H$1)*('2-1 采购订单物料明细表报表导出'!$D:$D=$A425),'2-1 采购订单物料明细表报表导出'!$H:$H,0))</f>
        <v>0</v>
      </c>
      <c r="I425" cm="1">
        <f t="array" ref="I425">SUM(IF((LEFT('2-1 采购订单物料明细表报表导出'!$K:$K,7)=I$1)*('2-1 采购订单物料明细表报表导出'!$D:$D=$A425),'2-1 采购订单物料明细表报表导出'!$H:$H,0))</f>
        <v>0</v>
      </c>
      <c r="J425" cm="1">
        <f t="array" ref="J425">SUM(IF((LEFT('2-1 采购订单物料明细表报表导出'!$K:$K,7)=J$1)*('2-1 采购订单物料明细表报表导出'!$D:$D=$A425),'2-1 采购订单物料明细表报表导出'!$H:$H,0))</f>
        <v>0</v>
      </c>
      <c r="K425" cm="1">
        <f t="array" ref="K425">SUM(IF((LEFT('2-1 采购订单物料明细表报表导出'!$K:$K,7)=K$1)*('2-1 采购订单物料明细表报表导出'!$D:$D=$A425),'2-1 采购订单物料明细表报表导出'!$H:$H,0))</f>
        <v>0</v>
      </c>
      <c r="L425" cm="1">
        <f t="array" ref="L425">SUM(IF((LEFT('2-1 采购订单物料明细表报表导出'!$K:$K,7)=L$1)*('2-1 采购订单物料明细表报表导出'!$D:$D=$A425),'2-1 采购订单物料明细表报表导出'!$H:$H,0))</f>
        <v>0</v>
      </c>
      <c r="M425" cm="1">
        <f t="array" ref="M425">SUM(IF((LEFT('2-1 采购订单物料明细表报表导出'!$K:$K,7)=M$1)*('2-1 采购订单物料明细表报表导出'!$D:$D=$A425),'2-1 采购订单物料明细表报表导出'!$H:$H,0))</f>
        <v>0</v>
      </c>
      <c r="N425" cm="1">
        <f t="array" ref="N425">SUM(IF((LEFT('2-1 采购订单物料明细表报表导出'!$K:$K,7)=N$1)*('2-1 采购订单物料明细表报表导出'!$D:$D=$A425),'2-1 采购订单物料明细表报表导出'!$H:$H,0))</f>
        <v>0</v>
      </c>
      <c r="O425" cm="1">
        <f t="array" ref="O425">SUM(IF((LEFT('2-1 采购订单物料明细表报表导出'!$K:$K,7)=O$1)*('2-1 采购订单物料明细表报表导出'!$D:$D=$A425),'2-1 采购订单物料明细表报表导出'!$H:$H,0))</f>
        <v>0</v>
      </c>
    </row>
    <row r="426" ht="16.5" spans="1:15">
      <c r="A426" s="34" t="s">
        <v>3837</v>
      </c>
      <c r="B426" s="32" t="s">
        <v>2120</v>
      </c>
      <c r="C426" s="33" t="s">
        <v>2121</v>
      </c>
      <c r="D426" cm="1">
        <f t="array" ref="D426">SUM(IF((LEFT('2-1 采购订单物料明细表报表导出'!$K:$K,7)=D$1)*('2-1 采购订单物料明细表报表导出'!$D:$D=$A426),'2-1 采购订单物料明细表报表导出'!$H:$H,0))</f>
        <v>0</v>
      </c>
      <c r="E426" cm="1">
        <f t="array" ref="E426">SUM(IF((LEFT('2-1 采购订单物料明细表报表导出'!$K:$K,7)=E$1)*('2-1 采购订单物料明细表报表导出'!$D:$D=$A426),'2-1 采购订单物料明细表报表导出'!$H:$H,0))</f>
        <v>0</v>
      </c>
      <c r="F426" cm="1">
        <f t="array" ref="F426">SUM(IF((LEFT('2-1 采购订单物料明细表报表导出'!$K:$K,7)=F$1)*('2-1 采购订单物料明细表报表导出'!$D:$D=$A426),'2-1 采购订单物料明细表报表导出'!$H:$H,0))</f>
        <v>0</v>
      </c>
      <c r="G426" cm="1">
        <f t="array" ref="G426">SUM(IF((LEFT('2-1 采购订单物料明细表报表导出'!$K:$K,7)=G$1)*('2-1 采购订单物料明细表报表导出'!$D:$D=$A426),'2-1 采购订单物料明细表报表导出'!$H:$H,0))</f>
        <v>0</v>
      </c>
      <c r="H426" cm="1">
        <f t="array" ref="H426">SUM(IF((LEFT('2-1 采购订单物料明细表报表导出'!$K:$K,7)=H$1)*('2-1 采购订单物料明细表报表导出'!$D:$D=$A426),'2-1 采购订单物料明细表报表导出'!$H:$H,0))</f>
        <v>0</v>
      </c>
      <c r="I426" cm="1">
        <f t="array" ref="I426">SUM(IF((LEFT('2-1 采购订单物料明细表报表导出'!$K:$K,7)=I$1)*('2-1 采购订单物料明细表报表导出'!$D:$D=$A426),'2-1 采购订单物料明细表报表导出'!$H:$H,0))</f>
        <v>0</v>
      </c>
      <c r="J426" cm="1">
        <f t="array" ref="J426">SUM(IF((LEFT('2-1 采购订单物料明细表报表导出'!$K:$K,7)=J$1)*('2-1 采购订单物料明细表报表导出'!$D:$D=$A426),'2-1 采购订单物料明细表报表导出'!$H:$H,0))</f>
        <v>0</v>
      </c>
      <c r="K426" cm="1">
        <f t="array" ref="K426">SUM(IF((LEFT('2-1 采购订单物料明细表报表导出'!$K:$K,7)=K$1)*('2-1 采购订单物料明细表报表导出'!$D:$D=$A426),'2-1 采购订单物料明细表报表导出'!$H:$H,0))</f>
        <v>0</v>
      </c>
      <c r="L426" cm="1">
        <f t="array" ref="L426">SUM(IF((LEFT('2-1 采购订单物料明细表报表导出'!$K:$K,7)=L$1)*('2-1 采购订单物料明细表报表导出'!$D:$D=$A426),'2-1 采购订单物料明细表报表导出'!$H:$H,0))</f>
        <v>0</v>
      </c>
      <c r="M426" cm="1">
        <f t="array" ref="M426">SUM(IF((LEFT('2-1 采购订单物料明细表报表导出'!$K:$K,7)=M$1)*('2-1 采购订单物料明细表报表导出'!$D:$D=$A426),'2-1 采购订单物料明细表报表导出'!$H:$H,0))</f>
        <v>0</v>
      </c>
      <c r="N426" cm="1">
        <f t="array" ref="N426">SUM(IF((LEFT('2-1 采购订单物料明细表报表导出'!$K:$K,7)=N$1)*('2-1 采购订单物料明细表报表导出'!$D:$D=$A426),'2-1 采购订单物料明细表报表导出'!$H:$H,0))</f>
        <v>0</v>
      </c>
      <c r="O426" cm="1">
        <f t="array" ref="O426">SUM(IF((LEFT('2-1 采购订单物料明细表报表导出'!$K:$K,7)=O$1)*('2-1 采购订单物料明细表报表导出'!$D:$D=$A426),'2-1 采购订单物料明细表报表导出'!$H:$H,0))</f>
        <v>0</v>
      </c>
    </row>
    <row r="427" ht="16.5" spans="1:15">
      <c r="A427" s="34" t="s">
        <v>3838</v>
      </c>
      <c r="B427" s="32" t="s">
        <v>2120</v>
      </c>
      <c r="C427" s="33" t="s">
        <v>2121</v>
      </c>
      <c r="D427" cm="1">
        <f t="array" ref="D427">SUM(IF((LEFT('2-1 采购订单物料明细表报表导出'!$K:$K,7)=D$1)*('2-1 采购订单物料明细表报表导出'!$D:$D=$A427),'2-1 采购订单物料明细表报表导出'!$H:$H,0))</f>
        <v>0</v>
      </c>
      <c r="E427" cm="1">
        <f t="array" ref="E427">SUM(IF((LEFT('2-1 采购订单物料明细表报表导出'!$K:$K,7)=E$1)*('2-1 采购订单物料明细表报表导出'!$D:$D=$A427),'2-1 采购订单物料明细表报表导出'!$H:$H,0))</f>
        <v>0</v>
      </c>
      <c r="F427" cm="1">
        <f t="array" ref="F427">SUM(IF((LEFT('2-1 采购订单物料明细表报表导出'!$K:$K,7)=F$1)*('2-1 采购订单物料明细表报表导出'!$D:$D=$A427),'2-1 采购订单物料明细表报表导出'!$H:$H,0))</f>
        <v>0</v>
      </c>
      <c r="G427" cm="1">
        <f t="array" ref="G427">SUM(IF((LEFT('2-1 采购订单物料明细表报表导出'!$K:$K,7)=G$1)*('2-1 采购订单物料明细表报表导出'!$D:$D=$A427),'2-1 采购订单物料明细表报表导出'!$H:$H,0))</f>
        <v>0</v>
      </c>
      <c r="H427" cm="1">
        <f t="array" ref="H427">SUM(IF((LEFT('2-1 采购订单物料明细表报表导出'!$K:$K,7)=H$1)*('2-1 采购订单物料明细表报表导出'!$D:$D=$A427),'2-1 采购订单物料明细表报表导出'!$H:$H,0))</f>
        <v>0</v>
      </c>
      <c r="I427" cm="1">
        <f t="array" ref="I427">SUM(IF((LEFT('2-1 采购订单物料明细表报表导出'!$K:$K,7)=I$1)*('2-1 采购订单物料明细表报表导出'!$D:$D=$A427),'2-1 采购订单物料明细表报表导出'!$H:$H,0))</f>
        <v>0</v>
      </c>
      <c r="J427" cm="1">
        <f t="array" ref="J427">SUM(IF((LEFT('2-1 采购订单物料明细表报表导出'!$K:$K,7)=J$1)*('2-1 采购订单物料明细表报表导出'!$D:$D=$A427),'2-1 采购订单物料明细表报表导出'!$H:$H,0))</f>
        <v>0</v>
      </c>
      <c r="K427" cm="1">
        <f t="array" ref="K427">SUM(IF((LEFT('2-1 采购订单物料明细表报表导出'!$K:$K,7)=K$1)*('2-1 采购订单物料明细表报表导出'!$D:$D=$A427),'2-1 采购订单物料明细表报表导出'!$H:$H,0))</f>
        <v>0</v>
      </c>
      <c r="L427" cm="1">
        <f t="array" ref="L427">SUM(IF((LEFT('2-1 采购订单物料明细表报表导出'!$K:$K,7)=L$1)*('2-1 采购订单物料明细表报表导出'!$D:$D=$A427),'2-1 采购订单物料明细表报表导出'!$H:$H,0))</f>
        <v>0</v>
      </c>
      <c r="M427" cm="1">
        <f t="array" ref="M427">SUM(IF((LEFT('2-1 采购订单物料明细表报表导出'!$K:$K,7)=M$1)*('2-1 采购订单物料明细表报表导出'!$D:$D=$A427),'2-1 采购订单物料明细表报表导出'!$H:$H,0))</f>
        <v>0</v>
      </c>
      <c r="N427" cm="1">
        <f t="array" ref="N427">SUM(IF((LEFT('2-1 采购订单物料明细表报表导出'!$K:$K,7)=N$1)*('2-1 采购订单物料明细表报表导出'!$D:$D=$A427),'2-1 采购订单物料明细表报表导出'!$H:$H,0))</f>
        <v>0</v>
      </c>
      <c r="O427" cm="1">
        <f t="array" ref="O427">SUM(IF((LEFT('2-1 采购订单物料明细表报表导出'!$K:$K,7)=O$1)*('2-1 采购订单物料明细表报表导出'!$D:$D=$A427),'2-1 采购订单物料明细表报表导出'!$H:$H,0))</f>
        <v>0</v>
      </c>
    </row>
    <row r="428" ht="16.5" spans="1:15">
      <c r="A428" s="17" t="s">
        <v>3839</v>
      </c>
      <c r="B428" s="32" t="s">
        <v>2120</v>
      </c>
      <c r="C428" s="33" t="s">
        <v>2121</v>
      </c>
      <c r="D428" cm="1">
        <f t="array" ref="D428">SUM(IF((LEFT('2-1 采购订单物料明细表报表导出'!$K:$K,7)=D$1)*('2-1 采购订单物料明细表报表导出'!$D:$D=$A428),'2-1 采购订单物料明细表报表导出'!$H:$H,0))</f>
        <v>0</v>
      </c>
      <c r="E428" cm="1">
        <f t="array" ref="E428">SUM(IF((LEFT('2-1 采购订单物料明细表报表导出'!$K:$K,7)=E$1)*('2-1 采购订单物料明细表报表导出'!$D:$D=$A428),'2-1 采购订单物料明细表报表导出'!$H:$H,0))</f>
        <v>0</v>
      </c>
      <c r="F428" cm="1">
        <f t="array" ref="F428">SUM(IF((LEFT('2-1 采购订单物料明细表报表导出'!$K:$K,7)=F$1)*('2-1 采购订单物料明细表报表导出'!$D:$D=$A428),'2-1 采购订单物料明细表报表导出'!$H:$H,0))</f>
        <v>0</v>
      </c>
      <c r="G428" cm="1">
        <f t="array" ref="G428">SUM(IF((LEFT('2-1 采购订单物料明细表报表导出'!$K:$K,7)=G$1)*('2-1 采购订单物料明细表报表导出'!$D:$D=$A428),'2-1 采购订单物料明细表报表导出'!$H:$H,0))</f>
        <v>0</v>
      </c>
      <c r="H428" cm="1">
        <f t="array" ref="H428">SUM(IF((LEFT('2-1 采购订单物料明细表报表导出'!$K:$K,7)=H$1)*('2-1 采购订单物料明细表报表导出'!$D:$D=$A428),'2-1 采购订单物料明细表报表导出'!$H:$H,0))</f>
        <v>0</v>
      </c>
      <c r="I428" cm="1">
        <f t="array" ref="I428">SUM(IF((LEFT('2-1 采购订单物料明细表报表导出'!$K:$K,7)=I$1)*('2-1 采购订单物料明细表报表导出'!$D:$D=$A428),'2-1 采购订单物料明细表报表导出'!$H:$H,0))</f>
        <v>0</v>
      </c>
      <c r="J428" cm="1">
        <f t="array" ref="J428">SUM(IF((LEFT('2-1 采购订单物料明细表报表导出'!$K:$K,7)=J$1)*('2-1 采购订单物料明细表报表导出'!$D:$D=$A428),'2-1 采购订单物料明细表报表导出'!$H:$H,0))</f>
        <v>0</v>
      </c>
      <c r="K428" cm="1">
        <f t="array" ref="K428">SUM(IF((LEFT('2-1 采购订单物料明细表报表导出'!$K:$K,7)=K$1)*('2-1 采购订单物料明细表报表导出'!$D:$D=$A428),'2-1 采购订单物料明细表报表导出'!$H:$H,0))</f>
        <v>0</v>
      </c>
      <c r="L428" cm="1">
        <f t="array" ref="L428">SUM(IF((LEFT('2-1 采购订单物料明细表报表导出'!$K:$K,7)=L$1)*('2-1 采购订单物料明细表报表导出'!$D:$D=$A428),'2-1 采购订单物料明细表报表导出'!$H:$H,0))</f>
        <v>0</v>
      </c>
      <c r="M428" cm="1">
        <f t="array" ref="M428">SUM(IF((LEFT('2-1 采购订单物料明细表报表导出'!$K:$K,7)=M$1)*('2-1 采购订单物料明细表报表导出'!$D:$D=$A428),'2-1 采购订单物料明细表报表导出'!$H:$H,0))</f>
        <v>0</v>
      </c>
      <c r="N428" cm="1">
        <f t="array" ref="N428">SUM(IF((LEFT('2-1 采购订单物料明细表报表导出'!$K:$K,7)=N$1)*('2-1 采购订单物料明细表报表导出'!$D:$D=$A428),'2-1 采购订单物料明细表报表导出'!$H:$H,0))</f>
        <v>0</v>
      </c>
      <c r="O428" cm="1">
        <f t="array" ref="O428">SUM(IF((LEFT('2-1 采购订单物料明细表报表导出'!$K:$K,7)=O$1)*('2-1 采购订单物料明细表报表导出'!$D:$D=$A428),'2-1 采购订单物料明细表报表导出'!$H:$H,0))</f>
        <v>0</v>
      </c>
    </row>
    <row r="429" ht="16.5" spans="1:15">
      <c r="A429" s="17" t="s">
        <v>3840</v>
      </c>
      <c r="B429" s="32" t="s">
        <v>2120</v>
      </c>
      <c r="C429" s="33" t="s">
        <v>2121</v>
      </c>
      <c r="D429" cm="1">
        <f t="array" ref="D429">SUM(IF((LEFT('2-1 采购订单物料明细表报表导出'!$K:$K,7)=D$1)*('2-1 采购订单物料明细表报表导出'!$D:$D=$A429),'2-1 采购订单物料明细表报表导出'!$H:$H,0))</f>
        <v>0</v>
      </c>
      <c r="E429" cm="1">
        <f t="array" ref="E429">SUM(IF((LEFT('2-1 采购订单物料明细表报表导出'!$K:$K,7)=E$1)*('2-1 采购订单物料明细表报表导出'!$D:$D=$A429),'2-1 采购订单物料明细表报表导出'!$H:$H,0))</f>
        <v>0</v>
      </c>
      <c r="F429" cm="1">
        <f t="array" ref="F429">SUM(IF((LEFT('2-1 采购订单物料明细表报表导出'!$K:$K,7)=F$1)*('2-1 采购订单物料明细表报表导出'!$D:$D=$A429),'2-1 采购订单物料明细表报表导出'!$H:$H,0))</f>
        <v>0</v>
      </c>
      <c r="G429" cm="1">
        <f t="array" ref="G429">SUM(IF((LEFT('2-1 采购订单物料明细表报表导出'!$K:$K,7)=G$1)*('2-1 采购订单物料明细表报表导出'!$D:$D=$A429),'2-1 采购订单物料明细表报表导出'!$H:$H,0))</f>
        <v>0</v>
      </c>
      <c r="H429" cm="1">
        <f t="array" ref="H429">SUM(IF((LEFT('2-1 采购订单物料明细表报表导出'!$K:$K,7)=H$1)*('2-1 采购订单物料明细表报表导出'!$D:$D=$A429),'2-1 采购订单物料明细表报表导出'!$H:$H,0))</f>
        <v>0</v>
      </c>
      <c r="I429" cm="1">
        <f t="array" ref="I429">SUM(IF((LEFT('2-1 采购订单物料明细表报表导出'!$K:$K,7)=I$1)*('2-1 采购订单物料明细表报表导出'!$D:$D=$A429),'2-1 采购订单物料明细表报表导出'!$H:$H,0))</f>
        <v>0</v>
      </c>
      <c r="J429" cm="1">
        <f t="array" ref="J429">SUM(IF((LEFT('2-1 采购订单物料明细表报表导出'!$K:$K,7)=J$1)*('2-1 采购订单物料明细表报表导出'!$D:$D=$A429),'2-1 采购订单物料明细表报表导出'!$H:$H,0))</f>
        <v>0</v>
      </c>
      <c r="K429" cm="1">
        <f t="array" ref="K429">SUM(IF((LEFT('2-1 采购订单物料明细表报表导出'!$K:$K,7)=K$1)*('2-1 采购订单物料明细表报表导出'!$D:$D=$A429),'2-1 采购订单物料明细表报表导出'!$H:$H,0))</f>
        <v>0</v>
      </c>
      <c r="L429" cm="1">
        <f t="array" ref="L429">SUM(IF((LEFT('2-1 采购订单物料明细表报表导出'!$K:$K,7)=L$1)*('2-1 采购订单物料明细表报表导出'!$D:$D=$A429),'2-1 采购订单物料明细表报表导出'!$H:$H,0))</f>
        <v>0</v>
      </c>
      <c r="M429" cm="1">
        <f t="array" ref="M429">SUM(IF((LEFT('2-1 采购订单物料明细表报表导出'!$K:$K,7)=M$1)*('2-1 采购订单物料明细表报表导出'!$D:$D=$A429),'2-1 采购订单物料明细表报表导出'!$H:$H,0))</f>
        <v>0</v>
      </c>
      <c r="N429" cm="1">
        <f t="array" ref="N429">SUM(IF((LEFT('2-1 采购订单物料明细表报表导出'!$K:$K,7)=N$1)*('2-1 采购订单物料明细表报表导出'!$D:$D=$A429),'2-1 采购订单物料明细表报表导出'!$H:$H,0))</f>
        <v>0</v>
      </c>
      <c r="O429" cm="1">
        <f t="array" ref="O429">SUM(IF((LEFT('2-1 采购订单物料明细表报表导出'!$K:$K,7)=O$1)*('2-1 采购订单物料明细表报表导出'!$D:$D=$A429),'2-1 采购订单物料明细表报表导出'!$H:$H,0))</f>
        <v>0</v>
      </c>
    </row>
    <row r="430" ht="16.5" spans="1:15">
      <c r="A430" s="17" t="s">
        <v>3062</v>
      </c>
      <c r="B430" s="32" t="s">
        <v>2120</v>
      </c>
      <c r="C430" s="33" t="s">
        <v>2121</v>
      </c>
      <c r="D430" cm="1">
        <f t="array" ref="D430">SUM(IF((LEFT('2-1 采购订单物料明细表报表导出'!$K:$K,7)=D$1)*('2-1 采购订单物料明细表报表导出'!$D:$D=$A430),'2-1 采购订单物料明细表报表导出'!$H:$H,0))</f>
        <v>0</v>
      </c>
      <c r="E430" cm="1">
        <f t="array" ref="E430">SUM(IF((LEFT('2-1 采购订单物料明细表报表导出'!$K:$K,7)=E$1)*('2-1 采购订单物料明细表报表导出'!$D:$D=$A430),'2-1 采购订单物料明细表报表导出'!$H:$H,0))</f>
        <v>0</v>
      </c>
      <c r="F430" cm="1">
        <f t="array" ref="F430">SUM(IF((LEFT('2-1 采购订单物料明细表报表导出'!$K:$K,7)=F$1)*('2-1 采购订单物料明细表报表导出'!$D:$D=$A430),'2-1 采购订单物料明细表报表导出'!$H:$H,0))</f>
        <v>182.4</v>
      </c>
      <c r="G430" cm="1">
        <f t="array" ref="G430">SUM(IF((LEFT('2-1 采购订单物料明细表报表导出'!$K:$K,7)=G$1)*('2-1 采购订单物料明细表报表导出'!$D:$D=$A430),'2-1 采购订单物料明细表报表导出'!$H:$H,0))</f>
        <v>0</v>
      </c>
      <c r="H430" cm="1">
        <f t="array" ref="H430">SUM(IF((LEFT('2-1 采购订单物料明细表报表导出'!$K:$K,7)=H$1)*('2-1 采购订单物料明细表报表导出'!$D:$D=$A430),'2-1 采购订单物料明细表报表导出'!$H:$H,0))</f>
        <v>0</v>
      </c>
      <c r="I430" cm="1">
        <f t="array" ref="I430">SUM(IF((LEFT('2-1 采购订单物料明细表报表导出'!$K:$K,7)=I$1)*('2-1 采购订单物料明细表报表导出'!$D:$D=$A430),'2-1 采购订单物料明细表报表导出'!$H:$H,0))</f>
        <v>0</v>
      </c>
      <c r="J430" cm="1">
        <f t="array" ref="J430">SUM(IF((LEFT('2-1 采购订单物料明细表报表导出'!$K:$K,7)=J$1)*('2-1 采购订单物料明细表报表导出'!$D:$D=$A430),'2-1 采购订单物料明细表报表导出'!$H:$H,0))</f>
        <v>0</v>
      </c>
      <c r="K430" cm="1">
        <f t="array" ref="K430">SUM(IF((LEFT('2-1 采购订单物料明细表报表导出'!$K:$K,7)=K$1)*('2-1 采购订单物料明细表报表导出'!$D:$D=$A430),'2-1 采购订单物料明细表报表导出'!$H:$H,0))</f>
        <v>0</v>
      </c>
      <c r="L430" cm="1">
        <f t="array" ref="L430">SUM(IF((LEFT('2-1 采购订单物料明细表报表导出'!$K:$K,7)=L$1)*('2-1 采购订单物料明细表报表导出'!$D:$D=$A430),'2-1 采购订单物料明细表报表导出'!$H:$H,0))</f>
        <v>0</v>
      </c>
      <c r="M430" cm="1">
        <f t="array" ref="M430">SUM(IF((LEFT('2-1 采购订单物料明细表报表导出'!$K:$K,7)=M$1)*('2-1 采购订单物料明细表报表导出'!$D:$D=$A430),'2-1 采购订单物料明细表报表导出'!$H:$H,0))</f>
        <v>0</v>
      </c>
      <c r="N430" cm="1">
        <f t="array" ref="N430">SUM(IF((LEFT('2-1 采购订单物料明细表报表导出'!$K:$K,7)=N$1)*('2-1 采购订单物料明细表报表导出'!$D:$D=$A430),'2-1 采购订单物料明细表报表导出'!$H:$H,0))</f>
        <v>0</v>
      </c>
      <c r="O430" cm="1">
        <f t="array" ref="O430">SUM(IF((LEFT('2-1 采购订单物料明细表报表导出'!$K:$K,7)=O$1)*('2-1 采购订单物料明细表报表导出'!$D:$D=$A430),'2-1 采购订单物料明细表报表导出'!$H:$H,0))</f>
        <v>0</v>
      </c>
    </row>
    <row r="431" ht="16.5" spans="1:15">
      <c r="A431" s="17" t="s">
        <v>2925</v>
      </c>
      <c r="B431" s="32" t="s">
        <v>2120</v>
      </c>
      <c r="C431" s="33" t="s">
        <v>2121</v>
      </c>
      <c r="D431" cm="1">
        <f t="array" ref="D431">SUM(IF((LEFT('2-1 采购订单物料明细表报表导出'!$K:$K,7)=D$1)*('2-1 采购订单物料明细表报表导出'!$D:$D=$A431),'2-1 采购订单物料明细表报表导出'!$H:$H,0))</f>
        <v>0</v>
      </c>
      <c r="E431" cm="1">
        <f t="array" ref="E431">SUM(IF((LEFT('2-1 采购订单物料明细表报表导出'!$K:$K,7)=E$1)*('2-1 采购订单物料明细表报表导出'!$D:$D=$A431),'2-1 采购订单物料明细表报表导出'!$H:$H,0))</f>
        <v>0</v>
      </c>
      <c r="F431" cm="1">
        <f t="array" ref="F431">SUM(IF((LEFT('2-1 采购订单物料明细表报表导出'!$K:$K,7)=F$1)*('2-1 采购订单物料明细表报表导出'!$D:$D=$A431),'2-1 采购订单物料明细表报表导出'!$H:$H,0))</f>
        <v>378</v>
      </c>
      <c r="G431" cm="1">
        <f t="array" ref="G431">SUM(IF((LEFT('2-1 采购订单物料明细表报表导出'!$K:$K,7)=G$1)*('2-1 采购订单物料明细表报表导出'!$D:$D=$A431),'2-1 采购订单物料明细表报表导出'!$H:$H,0))</f>
        <v>0</v>
      </c>
      <c r="H431" cm="1">
        <f t="array" ref="H431">SUM(IF((LEFT('2-1 采购订单物料明细表报表导出'!$K:$K,7)=H$1)*('2-1 采购订单物料明细表报表导出'!$D:$D=$A431),'2-1 采购订单物料明细表报表导出'!$H:$H,0))</f>
        <v>205.2</v>
      </c>
      <c r="I431" cm="1">
        <f t="array" ref="I431">SUM(IF((LEFT('2-1 采购订单物料明细表报表导出'!$K:$K,7)=I$1)*('2-1 采购订单物料明细表报表导出'!$D:$D=$A431),'2-1 采购订单物料明细表报表导出'!$H:$H,0))</f>
        <v>0</v>
      </c>
      <c r="J431" cm="1">
        <f t="array" ref="J431">SUM(IF((LEFT('2-1 采购订单物料明细表报表导出'!$K:$K,7)=J$1)*('2-1 采购订单物料明细表报表导出'!$D:$D=$A431),'2-1 采购订单物料明细表报表导出'!$H:$H,0))</f>
        <v>0</v>
      </c>
      <c r="K431" cm="1">
        <f t="array" ref="K431">SUM(IF((LEFT('2-1 采购订单物料明细表报表导出'!$K:$K,7)=K$1)*('2-1 采购订单物料明细表报表导出'!$D:$D=$A431),'2-1 采购订单物料明细表报表导出'!$H:$H,0))</f>
        <v>0</v>
      </c>
      <c r="L431" cm="1">
        <f t="array" ref="L431">SUM(IF((LEFT('2-1 采购订单物料明细表报表导出'!$K:$K,7)=L$1)*('2-1 采购订单物料明细表报表导出'!$D:$D=$A431),'2-1 采购订单物料明细表报表导出'!$H:$H,0))</f>
        <v>0</v>
      </c>
      <c r="M431" cm="1">
        <f t="array" ref="M431">SUM(IF((LEFT('2-1 采购订单物料明细表报表导出'!$K:$K,7)=M$1)*('2-1 采购订单物料明细表报表导出'!$D:$D=$A431),'2-1 采购订单物料明细表报表导出'!$H:$H,0))</f>
        <v>0</v>
      </c>
      <c r="N431" cm="1">
        <f t="array" ref="N431">SUM(IF((LEFT('2-1 采购订单物料明细表报表导出'!$K:$K,7)=N$1)*('2-1 采购订单物料明细表报表导出'!$D:$D=$A431),'2-1 采购订单物料明细表报表导出'!$H:$H,0))</f>
        <v>0</v>
      </c>
      <c r="O431" cm="1">
        <f t="array" ref="O431">SUM(IF((LEFT('2-1 采购订单物料明细表报表导出'!$K:$K,7)=O$1)*('2-1 采购订单物料明细表报表导出'!$D:$D=$A431),'2-1 采购订单物料明细表报表导出'!$H:$H,0))</f>
        <v>0</v>
      </c>
    </row>
    <row r="432" ht="16.5" spans="1:15">
      <c r="A432" s="17" t="s">
        <v>3841</v>
      </c>
      <c r="B432" s="32" t="s">
        <v>2120</v>
      </c>
      <c r="C432" s="33" t="s">
        <v>2121</v>
      </c>
      <c r="D432" cm="1">
        <f t="array" ref="D432">SUM(IF((LEFT('2-1 采购订单物料明细表报表导出'!$K:$K,7)=D$1)*('2-1 采购订单物料明细表报表导出'!$D:$D=$A432),'2-1 采购订单物料明细表报表导出'!$H:$H,0))</f>
        <v>0</v>
      </c>
      <c r="E432" cm="1">
        <f t="array" ref="E432">SUM(IF((LEFT('2-1 采购订单物料明细表报表导出'!$K:$K,7)=E$1)*('2-1 采购订单物料明细表报表导出'!$D:$D=$A432),'2-1 采购订单物料明细表报表导出'!$H:$H,0))</f>
        <v>0</v>
      </c>
      <c r="F432" cm="1">
        <f t="array" ref="F432">SUM(IF((LEFT('2-1 采购订单物料明细表报表导出'!$K:$K,7)=F$1)*('2-1 采购订单物料明细表报表导出'!$D:$D=$A432),'2-1 采购订单物料明细表报表导出'!$H:$H,0))</f>
        <v>0</v>
      </c>
      <c r="G432" cm="1">
        <f t="array" ref="G432">SUM(IF((LEFT('2-1 采购订单物料明细表报表导出'!$K:$K,7)=G$1)*('2-1 采购订单物料明细表报表导出'!$D:$D=$A432),'2-1 采购订单物料明细表报表导出'!$H:$H,0))</f>
        <v>0</v>
      </c>
      <c r="H432" cm="1">
        <f t="array" ref="H432">SUM(IF((LEFT('2-1 采购订单物料明细表报表导出'!$K:$K,7)=H$1)*('2-1 采购订单物料明细表报表导出'!$D:$D=$A432),'2-1 采购订单物料明细表报表导出'!$H:$H,0))</f>
        <v>0</v>
      </c>
      <c r="I432" cm="1">
        <f t="array" ref="I432">SUM(IF((LEFT('2-1 采购订单物料明细表报表导出'!$K:$K,7)=I$1)*('2-1 采购订单物料明细表报表导出'!$D:$D=$A432),'2-1 采购订单物料明细表报表导出'!$H:$H,0))</f>
        <v>0</v>
      </c>
      <c r="J432" cm="1">
        <f t="array" ref="J432">SUM(IF((LEFT('2-1 采购订单物料明细表报表导出'!$K:$K,7)=J$1)*('2-1 采购订单物料明细表报表导出'!$D:$D=$A432),'2-1 采购订单物料明细表报表导出'!$H:$H,0))</f>
        <v>0</v>
      </c>
      <c r="K432" cm="1">
        <f t="array" ref="K432">SUM(IF((LEFT('2-1 采购订单物料明细表报表导出'!$K:$K,7)=K$1)*('2-1 采购订单物料明细表报表导出'!$D:$D=$A432),'2-1 采购订单物料明细表报表导出'!$H:$H,0))</f>
        <v>0</v>
      </c>
      <c r="L432" cm="1">
        <f t="array" ref="L432">SUM(IF((LEFT('2-1 采购订单物料明细表报表导出'!$K:$K,7)=L$1)*('2-1 采购订单物料明细表报表导出'!$D:$D=$A432),'2-1 采购订单物料明细表报表导出'!$H:$H,0))</f>
        <v>0</v>
      </c>
      <c r="M432" cm="1">
        <f t="array" ref="M432">SUM(IF((LEFT('2-1 采购订单物料明细表报表导出'!$K:$K,7)=M$1)*('2-1 采购订单物料明细表报表导出'!$D:$D=$A432),'2-1 采购订单物料明细表报表导出'!$H:$H,0))</f>
        <v>0</v>
      </c>
      <c r="N432" cm="1">
        <f t="array" ref="N432">SUM(IF((LEFT('2-1 采购订单物料明细表报表导出'!$K:$K,7)=N$1)*('2-1 采购订单物料明细表报表导出'!$D:$D=$A432),'2-1 采购订单物料明细表报表导出'!$H:$H,0))</f>
        <v>0</v>
      </c>
      <c r="O432" cm="1">
        <f t="array" ref="O432">SUM(IF((LEFT('2-1 采购订单物料明细表报表导出'!$K:$K,7)=O$1)*('2-1 采购订单物料明细表报表导出'!$D:$D=$A432),'2-1 采购订单物料明细表报表导出'!$H:$H,0))</f>
        <v>0</v>
      </c>
    </row>
    <row r="433" ht="16.5" spans="1:15">
      <c r="A433" s="17" t="s">
        <v>3842</v>
      </c>
      <c r="B433" s="32" t="s">
        <v>2120</v>
      </c>
      <c r="C433" s="33" t="s">
        <v>2121</v>
      </c>
      <c r="D433" cm="1">
        <f t="array" ref="D433">SUM(IF((LEFT('2-1 采购订单物料明细表报表导出'!$K:$K,7)=D$1)*('2-1 采购订单物料明细表报表导出'!$D:$D=$A433),'2-1 采购订单物料明细表报表导出'!$H:$H,0))</f>
        <v>0</v>
      </c>
      <c r="E433" cm="1">
        <f t="array" ref="E433">SUM(IF((LEFT('2-1 采购订单物料明细表报表导出'!$K:$K,7)=E$1)*('2-1 采购订单物料明细表报表导出'!$D:$D=$A433),'2-1 采购订单物料明细表报表导出'!$H:$H,0))</f>
        <v>0</v>
      </c>
      <c r="F433" cm="1">
        <f t="array" ref="F433">SUM(IF((LEFT('2-1 采购订单物料明细表报表导出'!$K:$K,7)=F$1)*('2-1 采购订单物料明细表报表导出'!$D:$D=$A433),'2-1 采购订单物料明细表报表导出'!$H:$H,0))</f>
        <v>0</v>
      </c>
      <c r="G433" cm="1">
        <f t="array" ref="G433">SUM(IF((LEFT('2-1 采购订单物料明细表报表导出'!$K:$K,7)=G$1)*('2-1 采购订单物料明细表报表导出'!$D:$D=$A433),'2-1 采购订单物料明细表报表导出'!$H:$H,0))</f>
        <v>0</v>
      </c>
      <c r="H433" cm="1">
        <f t="array" ref="H433">SUM(IF((LEFT('2-1 采购订单物料明细表报表导出'!$K:$K,7)=H$1)*('2-1 采购订单物料明细表报表导出'!$D:$D=$A433),'2-1 采购订单物料明细表报表导出'!$H:$H,0))</f>
        <v>0</v>
      </c>
      <c r="I433" cm="1">
        <f t="array" ref="I433">SUM(IF((LEFT('2-1 采购订单物料明细表报表导出'!$K:$K,7)=I$1)*('2-1 采购订单物料明细表报表导出'!$D:$D=$A433),'2-1 采购订单物料明细表报表导出'!$H:$H,0))</f>
        <v>0</v>
      </c>
      <c r="J433" cm="1">
        <f t="array" ref="J433">SUM(IF((LEFT('2-1 采购订单物料明细表报表导出'!$K:$K,7)=J$1)*('2-1 采购订单物料明细表报表导出'!$D:$D=$A433),'2-1 采购订单物料明细表报表导出'!$H:$H,0))</f>
        <v>0</v>
      </c>
      <c r="K433" cm="1">
        <f t="array" ref="K433">SUM(IF((LEFT('2-1 采购订单物料明细表报表导出'!$K:$K,7)=K$1)*('2-1 采购订单物料明细表报表导出'!$D:$D=$A433),'2-1 采购订单物料明细表报表导出'!$H:$H,0))</f>
        <v>0</v>
      </c>
      <c r="L433" cm="1">
        <f t="array" ref="L433">SUM(IF((LEFT('2-1 采购订单物料明细表报表导出'!$K:$K,7)=L$1)*('2-1 采购订单物料明细表报表导出'!$D:$D=$A433),'2-1 采购订单物料明细表报表导出'!$H:$H,0))</f>
        <v>0</v>
      </c>
      <c r="M433" cm="1">
        <f t="array" ref="M433">SUM(IF((LEFT('2-1 采购订单物料明细表报表导出'!$K:$K,7)=M$1)*('2-1 采购订单物料明细表报表导出'!$D:$D=$A433),'2-1 采购订单物料明细表报表导出'!$H:$H,0))</f>
        <v>0</v>
      </c>
      <c r="N433" cm="1">
        <f t="array" ref="N433">SUM(IF((LEFT('2-1 采购订单物料明细表报表导出'!$K:$K,7)=N$1)*('2-1 采购订单物料明细表报表导出'!$D:$D=$A433),'2-1 采购订单物料明细表报表导出'!$H:$H,0))</f>
        <v>0</v>
      </c>
      <c r="O433" cm="1">
        <f t="array" ref="O433">SUM(IF((LEFT('2-1 采购订单物料明细表报表导出'!$K:$K,7)=O$1)*('2-1 采购订单物料明细表报表导出'!$D:$D=$A433),'2-1 采购订单物料明细表报表导出'!$H:$H,0))</f>
        <v>0</v>
      </c>
    </row>
    <row r="434" ht="16.5" spans="1:15">
      <c r="A434" s="17" t="s">
        <v>3843</v>
      </c>
      <c r="B434" s="32" t="s">
        <v>2120</v>
      </c>
      <c r="C434" s="33" t="s">
        <v>2121</v>
      </c>
      <c r="D434" cm="1">
        <f t="array" ref="D434">SUM(IF((LEFT('2-1 采购订单物料明细表报表导出'!$K:$K,7)=D$1)*('2-1 采购订单物料明细表报表导出'!$D:$D=$A434),'2-1 采购订单物料明细表报表导出'!$H:$H,0))</f>
        <v>0</v>
      </c>
      <c r="E434" cm="1">
        <f t="array" ref="E434">SUM(IF((LEFT('2-1 采购订单物料明细表报表导出'!$K:$K,7)=E$1)*('2-1 采购订单物料明细表报表导出'!$D:$D=$A434),'2-1 采购订单物料明细表报表导出'!$H:$H,0))</f>
        <v>0</v>
      </c>
      <c r="F434" cm="1">
        <f t="array" ref="F434">SUM(IF((LEFT('2-1 采购订单物料明细表报表导出'!$K:$K,7)=F$1)*('2-1 采购订单物料明细表报表导出'!$D:$D=$A434),'2-1 采购订单物料明细表报表导出'!$H:$H,0))</f>
        <v>0</v>
      </c>
      <c r="G434" cm="1">
        <f t="array" ref="G434">SUM(IF((LEFT('2-1 采购订单物料明细表报表导出'!$K:$K,7)=G$1)*('2-1 采购订单物料明细表报表导出'!$D:$D=$A434),'2-1 采购订单物料明细表报表导出'!$H:$H,0))</f>
        <v>0</v>
      </c>
      <c r="H434" cm="1">
        <f t="array" ref="H434">SUM(IF((LEFT('2-1 采购订单物料明细表报表导出'!$K:$K,7)=H$1)*('2-1 采购订单物料明细表报表导出'!$D:$D=$A434),'2-1 采购订单物料明细表报表导出'!$H:$H,0))</f>
        <v>0</v>
      </c>
      <c r="I434" cm="1">
        <f t="array" ref="I434">SUM(IF((LEFT('2-1 采购订单物料明细表报表导出'!$K:$K,7)=I$1)*('2-1 采购订单物料明细表报表导出'!$D:$D=$A434),'2-1 采购订单物料明细表报表导出'!$H:$H,0))</f>
        <v>0</v>
      </c>
      <c r="J434" cm="1">
        <f t="array" ref="J434">SUM(IF((LEFT('2-1 采购订单物料明细表报表导出'!$K:$K,7)=J$1)*('2-1 采购订单物料明细表报表导出'!$D:$D=$A434),'2-1 采购订单物料明细表报表导出'!$H:$H,0))</f>
        <v>0</v>
      </c>
      <c r="K434" cm="1">
        <f t="array" ref="K434">SUM(IF((LEFT('2-1 采购订单物料明细表报表导出'!$K:$K,7)=K$1)*('2-1 采购订单物料明细表报表导出'!$D:$D=$A434),'2-1 采购订单物料明细表报表导出'!$H:$H,0))</f>
        <v>0</v>
      </c>
      <c r="L434" cm="1">
        <f t="array" ref="L434">SUM(IF((LEFT('2-1 采购订单物料明细表报表导出'!$K:$K,7)=L$1)*('2-1 采购订单物料明细表报表导出'!$D:$D=$A434),'2-1 采购订单物料明细表报表导出'!$H:$H,0))</f>
        <v>0</v>
      </c>
      <c r="M434" cm="1">
        <f t="array" ref="M434">SUM(IF((LEFT('2-1 采购订单物料明细表报表导出'!$K:$K,7)=M$1)*('2-1 采购订单物料明细表报表导出'!$D:$D=$A434),'2-1 采购订单物料明细表报表导出'!$H:$H,0))</f>
        <v>0</v>
      </c>
      <c r="N434" cm="1">
        <f t="array" ref="N434">SUM(IF((LEFT('2-1 采购订单物料明细表报表导出'!$K:$K,7)=N$1)*('2-1 采购订单物料明细表报表导出'!$D:$D=$A434),'2-1 采购订单物料明细表报表导出'!$H:$H,0))</f>
        <v>0</v>
      </c>
      <c r="O434" cm="1">
        <f t="array" ref="O434">SUM(IF((LEFT('2-1 采购订单物料明细表报表导出'!$K:$K,7)=O$1)*('2-1 采购订单物料明细表报表导出'!$D:$D=$A434),'2-1 采购订单物料明细表报表导出'!$H:$H,0))</f>
        <v>0</v>
      </c>
    </row>
    <row r="435" ht="16.5" spans="1:15">
      <c r="A435" s="34" t="s">
        <v>3844</v>
      </c>
      <c r="B435" s="32" t="s">
        <v>2120</v>
      </c>
      <c r="C435" s="33" t="s">
        <v>2121</v>
      </c>
      <c r="D435" cm="1">
        <f t="array" ref="D435">SUM(IF((LEFT('2-1 采购订单物料明细表报表导出'!$K:$K,7)=D$1)*('2-1 采购订单物料明细表报表导出'!$D:$D=$A435),'2-1 采购订单物料明细表报表导出'!$H:$H,0))</f>
        <v>0</v>
      </c>
      <c r="E435" cm="1">
        <f t="array" ref="E435">SUM(IF((LEFT('2-1 采购订单物料明细表报表导出'!$K:$K,7)=E$1)*('2-1 采购订单物料明细表报表导出'!$D:$D=$A435),'2-1 采购订单物料明细表报表导出'!$H:$H,0))</f>
        <v>0</v>
      </c>
      <c r="F435" cm="1">
        <f t="array" ref="F435">SUM(IF((LEFT('2-1 采购订单物料明细表报表导出'!$K:$K,7)=F$1)*('2-1 采购订单物料明细表报表导出'!$D:$D=$A435),'2-1 采购订单物料明细表报表导出'!$H:$H,0))</f>
        <v>0</v>
      </c>
      <c r="G435" cm="1">
        <f t="array" ref="G435">SUM(IF((LEFT('2-1 采购订单物料明细表报表导出'!$K:$K,7)=G$1)*('2-1 采购订单物料明细表报表导出'!$D:$D=$A435),'2-1 采购订单物料明细表报表导出'!$H:$H,0))</f>
        <v>0</v>
      </c>
      <c r="H435" cm="1">
        <f t="array" ref="H435">SUM(IF((LEFT('2-1 采购订单物料明细表报表导出'!$K:$K,7)=H$1)*('2-1 采购订单物料明细表报表导出'!$D:$D=$A435),'2-1 采购订单物料明细表报表导出'!$H:$H,0))</f>
        <v>0</v>
      </c>
      <c r="I435" cm="1">
        <f t="array" ref="I435">SUM(IF((LEFT('2-1 采购订单物料明细表报表导出'!$K:$K,7)=I$1)*('2-1 采购订单物料明细表报表导出'!$D:$D=$A435),'2-1 采购订单物料明细表报表导出'!$H:$H,0))</f>
        <v>0</v>
      </c>
      <c r="J435" cm="1">
        <f t="array" ref="J435">SUM(IF((LEFT('2-1 采购订单物料明细表报表导出'!$K:$K,7)=J$1)*('2-1 采购订单物料明细表报表导出'!$D:$D=$A435),'2-1 采购订单物料明细表报表导出'!$H:$H,0))</f>
        <v>0</v>
      </c>
      <c r="K435" cm="1">
        <f t="array" ref="K435">SUM(IF((LEFT('2-1 采购订单物料明细表报表导出'!$K:$K,7)=K$1)*('2-1 采购订单物料明细表报表导出'!$D:$D=$A435),'2-1 采购订单物料明细表报表导出'!$H:$H,0))</f>
        <v>0</v>
      </c>
      <c r="L435" cm="1">
        <f t="array" ref="L435">SUM(IF((LEFT('2-1 采购订单物料明细表报表导出'!$K:$K,7)=L$1)*('2-1 采购订单物料明细表报表导出'!$D:$D=$A435),'2-1 采购订单物料明细表报表导出'!$H:$H,0))</f>
        <v>0</v>
      </c>
      <c r="M435" cm="1">
        <f t="array" ref="M435">SUM(IF((LEFT('2-1 采购订单物料明细表报表导出'!$K:$K,7)=M$1)*('2-1 采购订单物料明细表报表导出'!$D:$D=$A435),'2-1 采购订单物料明细表报表导出'!$H:$H,0))</f>
        <v>0</v>
      </c>
      <c r="N435" cm="1">
        <f t="array" ref="N435">SUM(IF((LEFT('2-1 采购订单物料明细表报表导出'!$K:$K,7)=N$1)*('2-1 采购订单物料明细表报表导出'!$D:$D=$A435),'2-1 采购订单物料明细表报表导出'!$H:$H,0))</f>
        <v>0</v>
      </c>
      <c r="O435" cm="1">
        <f t="array" ref="O435">SUM(IF((LEFT('2-1 采购订单物料明细表报表导出'!$K:$K,7)=O$1)*('2-1 采购订单物料明细表报表导出'!$D:$D=$A435),'2-1 采购订单物料明细表报表导出'!$H:$H,0))</f>
        <v>0</v>
      </c>
    </row>
    <row r="436" ht="16.5" spans="1:15">
      <c r="A436" s="34" t="s">
        <v>3845</v>
      </c>
      <c r="B436" s="32" t="s">
        <v>2120</v>
      </c>
      <c r="C436" s="33" t="s">
        <v>2121</v>
      </c>
      <c r="D436" cm="1">
        <f t="array" ref="D436">SUM(IF((LEFT('2-1 采购订单物料明细表报表导出'!$K:$K,7)=D$1)*('2-1 采购订单物料明细表报表导出'!$D:$D=$A436),'2-1 采购订单物料明细表报表导出'!$H:$H,0))</f>
        <v>0</v>
      </c>
      <c r="E436" cm="1">
        <f t="array" ref="E436">SUM(IF((LEFT('2-1 采购订单物料明细表报表导出'!$K:$K,7)=E$1)*('2-1 采购订单物料明细表报表导出'!$D:$D=$A436),'2-1 采购订单物料明细表报表导出'!$H:$H,0))</f>
        <v>0</v>
      </c>
      <c r="F436" cm="1">
        <f t="array" ref="F436">SUM(IF((LEFT('2-1 采购订单物料明细表报表导出'!$K:$K,7)=F$1)*('2-1 采购订单物料明细表报表导出'!$D:$D=$A436),'2-1 采购订单物料明细表报表导出'!$H:$H,0))</f>
        <v>0</v>
      </c>
      <c r="G436" cm="1">
        <f t="array" ref="G436">SUM(IF((LEFT('2-1 采购订单物料明细表报表导出'!$K:$K,7)=G$1)*('2-1 采购订单物料明细表报表导出'!$D:$D=$A436),'2-1 采购订单物料明细表报表导出'!$H:$H,0))</f>
        <v>0</v>
      </c>
      <c r="H436" cm="1">
        <f t="array" ref="H436">SUM(IF((LEFT('2-1 采购订单物料明细表报表导出'!$K:$K,7)=H$1)*('2-1 采购订单物料明细表报表导出'!$D:$D=$A436),'2-1 采购订单物料明细表报表导出'!$H:$H,0))</f>
        <v>0</v>
      </c>
      <c r="I436" cm="1">
        <f t="array" ref="I436">SUM(IF((LEFT('2-1 采购订单物料明细表报表导出'!$K:$K,7)=I$1)*('2-1 采购订单物料明细表报表导出'!$D:$D=$A436),'2-1 采购订单物料明细表报表导出'!$H:$H,0))</f>
        <v>0</v>
      </c>
      <c r="J436" cm="1">
        <f t="array" ref="J436">SUM(IF((LEFT('2-1 采购订单物料明细表报表导出'!$K:$K,7)=J$1)*('2-1 采购订单物料明细表报表导出'!$D:$D=$A436),'2-1 采购订单物料明细表报表导出'!$H:$H,0))</f>
        <v>0</v>
      </c>
      <c r="K436" cm="1">
        <f t="array" ref="K436">SUM(IF((LEFT('2-1 采购订单物料明细表报表导出'!$K:$K,7)=K$1)*('2-1 采购订单物料明细表报表导出'!$D:$D=$A436),'2-1 采购订单物料明细表报表导出'!$H:$H,0))</f>
        <v>0</v>
      </c>
      <c r="L436" cm="1">
        <f t="array" ref="L436">SUM(IF((LEFT('2-1 采购订单物料明细表报表导出'!$K:$K,7)=L$1)*('2-1 采购订单物料明细表报表导出'!$D:$D=$A436),'2-1 采购订单物料明细表报表导出'!$H:$H,0))</f>
        <v>0</v>
      </c>
      <c r="M436" cm="1">
        <f t="array" ref="M436">SUM(IF((LEFT('2-1 采购订单物料明细表报表导出'!$K:$K,7)=M$1)*('2-1 采购订单物料明细表报表导出'!$D:$D=$A436),'2-1 采购订单物料明细表报表导出'!$H:$H,0))</f>
        <v>0</v>
      </c>
      <c r="N436" cm="1">
        <f t="array" ref="N436">SUM(IF((LEFT('2-1 采购订单物料明细表报表导出'!$K:$K,7)=N$1)*('2-1 采购订单物料明细表报表导出'!$D:$D=$A436),'2-1 采购订单物料明细表报表导出'!$H:$H,0))</f>
        <v>0</v>
      </c>
      <c r="O436" cm="1">
        <f t="array" ref="O436">SUM(IF((LEFT('2-1 采购订单物料明细表报表导出'!$K:$K,7)=O$1)*('2-1 采购订单物料明细表报表导出'!$D:$D=$A436),'2-1 采购订单物料明细表报表导出'!$H:$H,0))</f>
        <v>0</v>
      </c>
    </row>
    <row r="437" ht="16.5" spans="1:15">
      <c r="A437" s="17" t="s">
        <v>3846</v>
      </c>
      <c r="B437" s="32" t="s">
        <v>2120</v>
      </c>
      <c r="C437" s="33" t="s">
        <v>2121</v>
      </c>
      <c r="D437" cm="1">
        <f t="array" ref="D437">SUM(IF((LEFT('2-1 采购订单物料明细表报表导出'!$K:$K,7)=D$1)*('2-1 采购订单物料明细表报表导出'!$D:$D=$A437),'2-1 采购订单物料明细表报表导出'!$H:$H,0))</f>
        <v>0</v>
      </c>
      <c r="E437" cm="1">
        <f t="array" ref="E437">SUM(IF((LEFT('2-1 采购订单物料明细表报表导出'!$K:$K,7)=E$1)*('2-1 采购订单物料明细表报表导出'!$D:$D=$A437),'2-1 采购订单物料明细表报表导出'!$H:$H,0))</f>
        <v>0</v>
      </c>
      <c r="F437" cm="1">
        <f t="array" ref="F437">SUM(IF((LEFT('2-1 采购订单物料明细表报表导出'!$K:$K,7)=F$1)*('2-1 采购订单物料明细表报表导出'!$D:$D=$A437),'2-1 采购订单物料明细表报表导出'!$H:$H,0))</f>
        <v>0</v>
      </c>
      <c r="G437" cm="1">
        <f t="array" ref="G437">SUM(IF((LEFT('2-1 采购订单物料明细表报表导出'!$K:$K,7)=G$1)*('2-1 采购订单物料明细表报表导出'!$D:$D=$A437),'2-1 采购订单物料明细表报表导出'!$H:$H,0))</f>
        <v>0</v>
      </c>
      <c r="H437" cm="1">
        <f t="array" ref="H437">SUM(IF((LEFT('2-1 采购订单物料明细表报表导出'!$K:$K,7)=H$1)*('2-1 采购订单物料明细表报表导出'!$D:$D=$A437),'2-1 采购订单物料明细表报表导出'!$H:$H,0))</f>
        <v>0</v>
      </c>
      <c r="I437" cm="1">
        <f t="array" ref="I437">SUM(IF((LEFT('2-1 采购订单物料明细表报表导出'!$K:$K,7)=I$1)*('2-1 采购订单物料明细表报表导出'!$D:$D=$A437),'2-1 采购订单物料明细表报表导出'!$H:$H,0))</f>
        <v>0</v>
      </c>
      <c r="J437" cm="1">
        <f t="array" ref="J437">SUM(IF((LEFT('2-1 采购订单物料明细表报表导出'!$K:$K,7)=J$1)*('2-1 采购订单物料明细表报表导出'!$D:$D=$A437),'2-1 采购订单物料明细表报表导出'!$H:$H,0))</f>
        <v>0</v>
      </c>
      <c r="K437" cm="1">
        <f t="array" ref="K437">SUM(IF((LEFT('2-1 采购订单物料明细表报表导出'!$K:$K,7)=K$1)*('2-1 采购订单物料明细表报表导出'!$D:$D=$A437),'2-1 采购订单物料明细表报表导出'!$H:$H,0))</f>
        <v>0</v>
      </c>
      <c r="L437" cm="1">
        <f t="array" ref="L437">SUM(IF((LEFT('2-1 采购订单物料明细表报表导出'!$K:$K,7)=L$1)*('2-1 采购订单物料明细表报表导出'!$D:$D=$A437),'2-1 采购订单物料明细表报表导出'!$H:$H,0))</f>
        <v>0</v>
      </c>
      <c r="M437" cm="1">
        <f t="array" ref="M437">SUM(IF((LEFT('2-1 采购订单物料明细表报表导出'!$K:$K,7)=M$1)*('2-1 采购订单物料明细表报表导出'!$D:$D=$A437),'2-1 采购订单物料明细表报表导出'!$H:$H,0))</f>
        <v>0</v>
      </c>
      <c r="N437" cm="1">
        <f t="array" ref="N437">SUM(IF((LEFT('2-1 采购订单物料明细表报表导出'!$K:$K,7)=N$1)*('2-1 采购订单物料明细表报表导出'!$D:$D=$A437),'2-1 采购订单物料明细表报表导出'!$H:$H,0))</f>
        <v>0</v>
      </c>
      <c r="O437" cm="1">
        <f t="array" ref="O437">SUM(IF((LEFT('2-1 采购订单物料明细表报表导出'!$K:$K,7)=O$1)*('2-1 采购订单物料明细表报表导出'!$D:$D=$A437),'2-1 采购订单物料明细表报表导出'!$H:$H,0))</f>
        <v>0</v>
      </c>
    </row>
    <row r="438" ht="16.5" spans="1:15">
      <c r="A438" s="17" t="s">
        <v>3847</v>
      </c>
      <c r="B438" s="32" t="s">
        <v>2120</v>
      </c>
      <c r="C438" s="33" t="s">
        <v>2121</v>
      </c>
      <c r="D438" cm="1">
        <f t="array" ref="D438">SUM(IF((LEFT('2-1 采购订单物料明细表报表导出'!$K:$K,7)=D$1)*('2-1 采购订单物料明细表报表导出'!$D:$D=$A438),'2-1 采购订单物料明细表报表导出'!$H:$H,0))</f>
        <v>0</v>
      </c>
      <c r="E438" cm="1">
        <f t="array" ref="E438">SUM(IF((LEFT('2-1 采购订单物料明细表报表导出'!$K:$K,7)=E$1)*('2-1 采购订单物料明细表报表导出'!$D:$D=$A438),'2-1 采购订单物料明细表报表导出'!$H:$H,0))</f>
        <v>0</v>
      </c>
      <c r="F438" cm="1">
        <f t="array" ref="F438">SUM(IF((LEFT('2-1 采购订单物料明细表报表导出'!$K:$K,7)=F$1)*('2-1 采购订单物料明细表报表导出'!$D:$D=$A438),'2-1 采购订单物料明细表报表导出'!$H:$H,0))</f>
        <v>0</v>
      </c>
      <c r="G438" cm="1">
        <f t="array" ref="G438">SUM(IF((LEFT('2-1 采购订单物料明细表报表导出'!$K:$K,7)=G$1)*('2-1 采购订单物料明细表报表导出'!$D:$D=$A438),'2-1 采购订单物料明细表报表导出'!$H:$H,0))</f>
        <v>0</v>
      </c>
      <c r="H438" cm="1">
        <f t="array" ref="H438">SUM(IF((LEFT('2-1 采购订单物料明细表报表导出'!$K:$K,7)=H$1)*('2-1 采购订单物料明细表报表导出'!$D:$D=$A438),'2-1 采购订单物料明细表报表导出'!$H:$H,0))</f>
        <v>0</v>
      </c>
      <c r="I438" cm="1">
        <f t="array" ref="I438">SUM(IF((LEFT('2-1 采购订单物料明细表报表导出'!$K:$K,7)=I$1)*('2-1 采购订单物料明细表报表导出'!$D:$D=$A438),'2-1 采购订单物料明细表报表导出'!$H:$H,0))</f>
        <v>0</v>
      </c>
      <c r="J438" cm="1">
        <f t="array" ref="J438">SUM(IF((LEFT('2-1 采购订单物料明细表报表导出'!$K:$K,7)=J$1)*('2-1 采购订单物料明细表报表导出'!$D:$D=$A438),'2-1 采购订单物料明细表报表导出'!$H:$H,0))</f>
        <v>0</v>
      </c>
      <c r="K438" cm="1">
        <f t="array" ref="K438">SUM(IF((LEFT('2-1 采购订单物料明细表报表导出'!$K:$K,7)=K$1)*('2-1 采购订单物料明细表报表导出'!$D:$D=$A438),'2-1 采购订单物料明细表报表导出'!$H:$H,0))</f>
        <v>0</v>
      </c>
      <c r="L438" cm="1">
        <f t="array" ref="L438">SUM(IF((LEFT('2-1 采购订单物料明细表报表导出'!$K:$K,7)=L$1)*('2-1 采购订单物料明细表报表导出'!$D:$D=$A438),'2-1 采购订单物料明细表报表导出'!$H:$H,0))</f>
        <v>0</v>
      </c>
      <c r="M438" cm="1">
        <f t="array" ref="M438">SUM(IF((LEFT('2-1 采购订单物料明细表报表导出'!$K:$K,7)=M$1)*('2-1 采购订单物料明细表报表导出'!$D:$D=$A438),'2-1 采购订单物料明细表报表导出'!$H:$H,0))</f>
        <v>0</v>
      </c>
      <c r="N438" cm="1">
        <f t="array" ref="N438">SUM(IF((LEFT('2-1 采购订单物料明细表报表导出'!$K:$K,7)=N$1)*('2-1 采购订单物料明细表报表导出'!$D:$D=$A438),'2-1 采购订单物料明细表报表导出'!$H:$H,0))</f>
        <v>0</v>
      </c>
      <c r="O438" cm="1">
        <f t="array" ref="O438">SUM(IF((LEFT('2-1 采购订单物料明细表报表导出'!$K:$K,7)=O$1)*('2-1 采购订单物料明细表报表导出'!$D:$D=$A438),'2-1 采购订单物料明细表报表导出'!$H:$H,0))</f>
        <v>0</v>
      </c>
    </row>
    <row r="439" ht="16.5" spans="1:15">
      <c r="A439" s="17" t="s">
        <v>3848</v>
      </c>
      <c r="B439" s="32" t="s">
        <v>2120</v>
      </c>
      <c r="C439" s="33" t="s">
        <v>2121</v>
      </c>
      <c r="D439" cm="1">
        <f t="array" ref="D439">SUM(IF((LEFT('2-1 采购订单物料明细表报表导出'!$K:$K,7)=D$1)*('2-1 采购订单物料明细表报表导出'!$D:$D=$A439),'2-1 采购订单物料明细表报表导出'!$H:$H,0))</f>
        <v>0</v>
      </c>
      <c r="E439" cm="1">
        <f t="array" ref="E439">SUM(IF((LEFT('2-1 采购订单物料明细表报表导出'!$K:$K,7)=E$1)*('2-1 采购订单物料明细表报表导出'!$D:$D=$A439),'2-1 采购订单物料明细表报表导出'!$H:$H,0))</f>
        <v>0</v>
      </c>
      <c r="F439" cm="1">
        <f t="array" ref="F439">SUM(IF((LEFT('2-1 采购订单物料明细表报表导出'!$K:$K,7)=F$1)*('2-1 采购订单物料明细表报表导出'!$D:$D=$A439),'2-1 采购订单物料明细表报表导出'!$H:$H,0))</f>
        <v>0</v>
      </c>
      <c r="G439" cm="1">
        <f t="array" ref="G439">SUM(IF((LEFT('2-1 采购订单物料明细表报表导出'!$K:$K,7)=G$1)*('2-1 采购订单物料明细表报表导出'!$D:$D=$A439),'2-1 采购订单物料明细表报表导出'!$H:$H,0))</f>
        <v>0</v>
      </c>
      <c r="H439" cm="1">
        <f t="array" ref="H439">SUM(IF((LEFT('2-1 采购订单物料明细表报表导出'!$K:$K,7)=H$1)*('2-1 采购订单物料明细表报表导出'!$D:$D=$A439),'2-1 采购订单物料明细表报表导出'!$H:$H,0))</f>
        <v>0</v>
      </c>
      <c r="I439" cm="1">
        <f t="array" ref="I439">SUM(IF((LEFT('2-1 采购订单物料明细表报表导出'!$K:$K,7)=I$1)*('2-1 采购订单物料明细表报表导出'!$D:$D=$A439),'2-1 采购订单物料明细表报表导出'!$H:$H,0))</f>
        <v>0</v>
      </c>
      <c r="J439" cm="1">
        <f t="array" ref="J439">SUM(IF((LEFT('2-1 采购订单物料明细表报表导出'!$K:$K,7)=J$1)*('2-1 采购订单物料明细表报表导出'!$D:$D=$A439),'2-1 采购订单物料明细表报表导出'!$H:$H,0))</f>
        <v>0</v>
      </c>
      <c r="K439" cm="1">
        <f t="array" ref="K439">SUM(IF((LEFT('2-1 采购订单物料明细表报表导出'!$K:$K,7)=K$1)*('2-1 采购订单物料明细表报表导出'!$D:$D=$A439),'2-1 采购订单物料明细表报表导出'!$H:$H,0))</f>
        <v>0</v>
      </c>
      <c r="L439" cm="1">
        <f t="array" ref="L439">SUM(IF((LEFT('2-1 采购订单物料明细表报表导出'!$K:$K,7)=L$1)*('2-1 采购订单物料明细表报表导出'!$D:$D=$A439),'2-1 采购订单物料明细表报表导出'!$H:$H,0))</f>
        <v>0</v>
      </c>
      <c r="M439" cm="1">
        <f t="array" ref="M439">SUM(IF((LEFT('2-1 采购订单物料明细表报表导出'!$K:$K,7)=M$1)*('2-1 采购订单物料明细表报表导出'!$D:$D=$A439),'2-1 采购订单物料明细表报表导出'!$H:$H,0))</f>
        <v>0</v>
      </c>
      <c r="N439" cm="1">
        <f t="array" ref="N439">SUM(IF((LEFT('2-1 采购订单物料明细表报表导出'!$K:$K,7)=N$1)*('2-1 采购订单物料明细表报表导出'!$D:$D=$A439),'2-1 采购订单物料明细表报表导出'!$H:$H,0))</f>
        <v>0</v>
      </c>
      <c r="O439" cm="1">
        <f t="array" ref="O439">SUM(IF((LEFT('2-1 采购订单物料明细表报表导出'!$K:$K,7)=O$1)*('2-1 采购订单物料明细表报表导出'!$D:$D=$A439),'2-1 采购订单物料明细表报表导出'!$H:$H,0))</f>
        <v>0</v>
      </c>
    </row>
    <row r="440" ht="16.5" spans="1:15">
      <c r="A440" s="17" t="s">
        <v>3849</v>
      </c>
      <c r="B440" s="32" t="s">
        <v>2120</v>
      </c>
      <c r="C440" s="33" t="s">
        <v>2121</v>
      </c>
      <c r="D440" cm="1">
        <f t="array" ref="D440">SUM(IF((LEFT('2-1 采购订单物料明细表报表导出'!$K:$K,7)=D$1)*('2-1 采购订单物料明细表报表导出'!$D:$D=$A440),'2-1 采购订单物料明细表报表导出'!$H:$H,0))</f>
        <v>0</v>
      </c>
      <c r="E440" cm="1">
        <f t="array" ref="E440">SUM(IF((LEFT('2-1 采购订单物料明细表报表导出'!$K:$K,7)=E$1)*('2-1 采购订单物料明细表报表导出'!$D:$D=$A440),'2-1 采购订单物料明细表报表导出'!$H:$H,0))</f>
        <v>0</v>
      </c>
      <c r="F440" cm="1">
        <f t="array" ref="F440">SUM(IF((LEFT('2-1 采购订单物料明细表报表导出'!$K:$K,7)=F$1)*('2-1 采购订单物料明细表报表导出'!$D:$D=$A440),'2-1 采购订单物料明细表报表导出'!$H:$H,0))</f>
        <v>0</v>
      </c>
      <c r="G440" cm="1">
        <f t="array" ref="G440">SUM(IF((LEFT('2-1 采购订单物料明细表报表导出'!$K:$K,7)=G$1)*('2-1 采购订单物料明细表报表导出'!$D:$D=$A440),'2-1 采购订单物料明细表报表导出'!$H:$H,0))</f>
        <v>0</v>
      </c>
      <c r="H440" cm="1">
        <f t="array" ref="H440">SUM(IF((LEFT('2-1 采购订单物料明细表报表导出'!$K:$K,7)=H$1)*('2-1 采购订单物料明细表报表导出'!$D:$D=$A440),'2-1 采购订单物料明细表报表导出'!$H:$H,0))</f>
        <v>0</v>
      </c>
      <c r="I440" cm="1">
        <f t="array" ref="I440">SUM(IF((LEFT('2-1 采购订单物料明细表报表导出'!$K:$K,7)=I$1)*('2-1 采购订单物料明细表报表导出'!$D:$D=$A440),'2-1 采购订单物料明细表报表导出'!$H:$H,0))</f>
        <v>0</v>
      </c>
      <c r="J440" cm="1">
        <f t="array" ref="J440">SUM(IF((LEFT('2-1 采购订单物料明细表报表导出'!$K:$K,7)=J$1)*('2-1 采购订单物料明细表报表导出'!$D:$D=$A440),'2-1 采购订单物料明细表报表导出'!$H:$H,0))</f>
        <v>0</v>
      </c>
      <c r="K440" cm="1">
        <f t="array" ref="K440">SUM(IF((LEFT('2-1 采购订单物料明细表报表导出'!$K:$K,7)=K$1)*('2-1 采购订单物料明细表报表导出'!$D:$D=$A440),'2-1 采购订单物料明细表报表导出'!$H:$H,0))</f>
        <v>0</v>
      </c>
      <c r="L440" cm="1">
        <f t="array" ref="L440">SUM(IF((LEFT('2-1 采购订单物料明细表报表导出'!$K:$K,7)=L$1)*('2-1 采购订单物料明细表报表导出'!$D:$D=$A440),'2-1 采购订单物料明细表报表导出'!$H:$H,0))</f>
        <v>0</v>
      </c>
      <c r="M440" cm="1">
        <f t="array" ref="M440">SUM(IF((LEFT('2-1 采购订单物料明细表报表导出'!$K:$K,7)=M$1)*('2-1 采购订单物料明细表报表导出'!$D:$D=$A440),'2-1 采购订单物料明细表报表导出'!$H:$H,0))</f>
        <v>0</v>
      </c>
      <c r="N440" cm="1">
        <f t="array" ref="N440">SUM(IF((LEFT('2-1 采购订单物料明细表报表导出'!$K:$K,7)=N$1)*('2-1 采购订单物料明细表报表导出'!$D:$D=$A440),'2-1 采购订单物料明细表报表导出'!$H:$H,0))</f>
        <v>0</v>
      </c>
      <c r="O440" cm="1">
        <f t="array" ref="O440">SUM(IF((LEFT('2-1 采购订单物料明细表报表导出'!$K:$K,7)=O$1)*('2-1 采购订单物料明细表报表导出'!$D:$D=$A440),'2-1 采购订单物料明细表报表导出'!$H:$H,0))</f>
        <v>0</v>
      </c>
    </row>
    <row r="441" ht="16.5" spans="1:15">
      <c r="A441" s="17" t="s">
        <v>3850</v>
      </c>
      <c r="B441" s="32" t="s">
        <v>2120</v>
      </c>
      <c r="C441" s="33" t="s">
        <v>2121</v>
      </c>
      <c r="D441" cm="1">
        <f t="array" ref="D441">SUM(IF((LEFT('2-1 采购订单物料明细表报表导出'!$K:$K,7)=D$1)*('2-1 采购订单物料明细表报表导出'!$D:$D=$A441),'2-1 采购订单物料明细表报表导出'!$H:$H,0))</f>
        <v>0</v>
      </c>
      <c r="E441" cm="1">
        <f t="array" ref="E441">SUM(IF((LEFT('2-1 采购订单物料明细表报表导出'!$K:$K,7)=E$1)*('2-1 采购订单物料明细表报表导出'!$D:$D=$A441),'2-1 采购订单物料明细表报表导出'!$H:$H,0))</f>
        <v>0</v>
      </c>
      <c r="F441" cm="1">
        <f t="array" ref="F441">SUM(IF((LEFT('2-1 采购订单物料明细表报表导出'!$K:$K,7)=F$1)*('2-1 采购订单物料明细表报表导出'!$D:$D=$A441),'2-1 采购订单物料明细表报表导出'!$H:$H,0))</f>
        <v>0</v>
      </c>
      <c r="G441" cm="1">
        <f t="array" ref="G441">SUM(IF((LEFT('2-1 采购订单物料明细表报表导出'!$K:$K,7)=G$1)*('2-1 采购订单物料明细表报表导出'!$D:$D=$A441),'2-1 采购订单物料明细表报表导出'!$H:$H,0))</f>
        <v>0</v>
      </c>
      <c r="H441" cm="1">
        <f t="array" ref="H441">SUM(IF((LEFT('2-1 采购订单物料明细表报表导出'!$K:$K,7)=H$1)*('2-1 采购订单物料明细表报表导出'!$D:$D=$A441),'2-1 采购订单物料明细表报表导出'!$H:$H,0))</f>
        <v>0</v>
      </c>
      <c r="I441" cm="1">
        <f t="array" ref="I441">SUM(IF((LEFT('2-1 采购订单物料明细表报表导出'!$K:$K,7)=I$1)*('2-1 采购订单物料明细表报表导出'!$D:$D=$A441),'2-1 采购订单物料明细表报表导出'!$H:$H,0))</f>
        <v>0</v>
      </c>
      <c r="J441" cm="1">
        <f t="array" ref="J441">SUM(IF((LEFT('2-1 采购订单物料明细表报表导出'!$K:$K,7)=J$1)*('2-1 采购订单物料明细表报表导出'!$D:$D=$A441),'2-1 采购订单物料明细表报表导出'!$H:$H,0))</f>
        <v>0</v>
      </c>
      <c r="K441" cm="1">
        <f t="array" ref="K441">SUM(IF((LEFT('2-1 采购订单物料明细表报表导出'!$K:$K,7)=K$1)*('2-1 采购订单物料明细表报表导出'!$D:$D=$A441),'2-1 采购订单物料明细表报表导出'!$H:$H,0))</f>
        <v>0</v>
      </c>
      <c r="L441" cm="1">
        <f t="array" ref="L441">SUM(IF((LEFT('2-1 采购订单物料明细表报表导出'!$K:$K,7)=L$1)*('2-1 采购订单物料明细表报表导出'!$D:$D=$A441),'2-1 采购订单物料明细表报表导出'!$H:$H,0))</f>
        <v>0</v>
      </c>
      <c r="M441" cm="1">
        <f t="array" ref="M441">SUM(IF((LEFT('2-1 采购订单物料明细表报表导出'!$K:$K,7)=M$1)*('2-1 采购订单物料明细表报表导出'!$D:$D=$A441),'2-1 采购订单物料明细表报表导出'!$H:$H,0))</f>
        <v>0</v>
      </c>
      <c r="N441" cm="1">
        <f t="array" ref="N441">SUM(IF((LEFT('2-1 采购订单物料明细表报表导出'!$K:$K,7)=N$1)*('2-1 采购订单物料明细表报表导出'!$D:$D=$A441),'2-1 采购订单物料明细表报表导出'!$H:$H,0))</f>
        <v>0</v>
      </c>
      <c r="O441" cm="1">
        <f t="array" ref="O441">SUM(IF((LEFT('2-1 采购订单物料明细表报表导出'!$K:$K,7)=O$1)*('2-1 采购订单物料明细表报表导出'!$D:$D=$A441),'2-1 采购订单物料明细表报表导出'!$H:$H,0))</f>
        <v>0</v>
      </c>
    </row>
    <row r="442" ht="16.5" spans="1:15">
      <c r="A442" s="17" t="s">
        <v>3851</v>
      </c>
      <c r="B442" s="32" t="s">
        <v>2120</v>
      </c>
      <c r="C442" s="33" t="s">
        <v>2121</v>
      </c>
      <c r="D442" cm="1">
        <f t="array" ref="D442">SUM(IF((LEFT('2-1 采购订单物料明细表报表导出'!$K:$K,7)=D$1)*('2-1 采购订单物料明细表报表导出'!$D:$D=$A442),'2-1 采购订单物料明细表报表导出'!$H:$H,0))</f>
        <v>0</v>
      </c>
      <c r="E442" cm="1">
        <f t="array" ref="E442">SUM(IF((LEFT('2-1 采购订单物料明细表报表导出'!$K:$K,7)=E$1)*('2-1 采购订单物料明细表报表导出'!$D:$D=$A442),'2-1 采购订单物料明细表报表导出'!$H:$H,0))</f>
        <v>0</v>
      </c>
      <c r="F442" cm="1">
        <f t="array" ref="F442">SUM(IF((LEFT('2-1 采购订单物料明细表报表导出'!$K:$K,7)=F$1)*('2-1 采购订单物料明细表报表导出'!$D:$D=$A442),'2-1 采购订单物料明细表报表导出'!$H:$H,0))</f>
        <v>0</v>
      </c>
      <c r="G442" cm="1">
        <f t="array" ref="G442">SUM(IF((LEFT('2-1 采购订单物料明细表报表导出'!$K:$K,7)=G$1)*('2-1 采购订单物料明细表报表导出'!$D:$D=$A442),'2-1 采购订单物料明细表报表导出'!$H:$H,0))</f>
        <v>0</v>
      </c>
      <c r="H442" cm="1">
        <f t="array" ref="H442">SUM(IF((LEFT('2-1 采购订单物料明细表报表导出'!$K:$K,7)=H$1)*('2-1 采购订单物料明细表报表导出'!$D:$D=$A442),'2-1 采购订单物料明细表报表导出'!$H:$H,0))</f>
        <v>0</v>
      </c>
      <c r="I442" cm="1">
        <f t="array" ref="I442">SUM(IF((LEFT('2-1 采购订单物料明细表报表导出'!$K:$K,7)=I$1)*('2-1 采购订单物料明细表报表导出'!$D:$D=$A442),'2-1 采购订单物料明细表报表导出'!$H:$H,0))</f>
        <v>0</v>
      </c>
      <c r="J442" cm="1">
        <f t="array" ref="J442">SUM(IF((LEFT('2-1 采购订单物料明细表报表导出'!$K:$K,7)=J$1)*('2-1 采购订单物料明细表报表导出'!$D:$D=$A442),'2-1 采购订单物料明细表报表导出'!$H:$H,0))</f>
        <v>0</v>
      </c>
      <c r="K442" cm="1">
        <f t="array" ref="K442">SUM(IF((LEFT('2-1 采购订单物料明细表报表导出'!$K:$K,7)=K$1)*('2-1 采购订单物料明细表报表导出'!$D:$D=$A442),'2-1 采购订单物料明细表报表导出'!$H:$H,0))</f>
        <v>0</v>
      </c>
      <c r="L442" cm="1">
        <f t="array" ref="L442">SUM(IF((LEFT('2-1 采购订单物料明细表报表导出'!$K:$K,7)=L$1)*('2-1 采购订单物料明细表报表导出'!$D:$D=$A442),'2-1 采购订单物料明细表报表导出'!$H:$H,0))</f>
        <v>0</v>
      </c>
      <c r="M442" cm="1">
        <f t="array" ref="M442">SUM(IF((LEFT('2-1 采购订单物料明细表报表导出'!$K:$K,7)=M$1)*('2-1 采购订单物料明细表报表导出'!$D:$D=$A442),'2-1 采购订单物料明细表报表导出'!$H:$H,0))</f>
        <v>0</v>
      </c>
      <c r="N442" cm="1">
        <f t="array" ref="N442">SUM(IF((LEFT('2-1 采购订单物料明细表报表导出'!$K:$K,7)=N$1)*('2-1 采购订单物料明细表报表导出'!$D:$D=$A442),'2-1 采购订单物料明细表报表导出'!$H:$H,0))</f>
        <v>0</v>
      </c>
      <c r="O442" cm="1">
        <f t="array" ref="O442">SUM(IF((LEFT('2-1 采购订单物料明细表报表导出'!$K:$K,7)=O$1)*('2-1 采购订单物料明细表报表导出'!$D:$D=$A442),'2-1 采购订单物料明细表报表导出'!$H:$H,0))</f>
        <v>0</v>
      </c>
    </row>
    <row r="443" ht="16.5" spans="1:15">
      <c r="A443" s="17" t="s">
        <v>3852</v>
      </c>
      <c r="B443" s="32" t="s">
        <v>2120</v>
      </c>
      <c r="C443" s="33" t="s">
        <v>2121</v>
      </c>
      <c r="D443" cm="1">
        <f t="array" ref="D443">SUM(IF((LEFT('2-1 采购订单物料明细表报表导出'!$K:$K,7)=D$1)*('2-1 采购订单物料明细表报表导出'!$D:$D=$A443),'2-1 采购订单物料明细表报表导出'!$H:$H,0))</f>
        <v>0</v>
      </c>
      <c r="E443" cm="1">
        <f t="array" ref="E443">SUM(IF((LEFT('2-1 采购订单物料明细表报表导出'!$K:$K,7)=E$1)*('2-1 采购订单物料明细表报表导出'!$D:$D=$A443),'2-1 采购订单物料明细表报表导出'!$H:$H,0))</f>
        <v>0</v>
      </c>
      <c r="F443" cm="1">
        <f t="array" ref="F443">SUM(IF((LEFT('2-1 采购订单物料明细表报表导出'!$K:$K,7)=F$1)*('2-1 采购订单物料明细表报表导出'!$D:$D=$A443),'2-1 采购订单物料明细表报表导出'!$H:$H,0))</f>
        <v>0</v>
      </c>
      <c r="G443" cm="1">
        <f t="array" ref="G443">SUM(IF((LEFT('2-1 采购订单物料明细表报表导出'!$K:$K,7)=G$1)*('2-1 采购订单物料明细表报表导出'!$D:$D=$A443),'2-1 采购订单物料明细表报表导出'!$H:$H,0))</f>
        <v>0</v>
      </c>
      <c r="H443" cm="1">
        <f t="array" ref="H443">SUM(IF((LEFT('2-1 采购订单物料明细表报表导出'!$K:$K,7)=H$1)*('2-1 采购订单物料明细表报表导出'!$D:$D=$A443),'2-1 采购订单物料明细表报表导出'!$H:$H,0))</f>
        <v>0</v>
      </c>
      <c r="I443" cm="1">
        <f t="array" ref="I443">SUM(IF((LEFT('2-1 采购订单物料明细表报表导出'!$K:$K,7)=I$1)*('2-1 采购订单物料明细表报表导出'!$D:$D=$A443),'2-1 采购订单物料明细表报表导出'!$H:$H,0))</f>
        <v>0</v>
      </c>
      <c r="J443" cm="1">
        <f t="array" ref="J443">SUM(IF((LEFT('2-1 采购订单物料明细表报表导出'!$K:$K,7)=J$1)*('2-1 采购订单物料明细表报表导出'!$D:$D=$A443),'2-1 采购订单物料明细表报表导出'!$H:$H,0))</f>
        <v>0</v>
      </c>
      <c r="K443" cm="1">
        <f t="array" ref="K443">SUM(IF((LEFT('2-1 采购订单物料明细表报表导出'!$K:$K,7)=K$1)*('2-1 采购订单物料明细表报表导出'!$D:$D=$A443),'2-1 采购订单物料明细表报表导出'!$H:$H,0))</f>
        <v>0</v>
      </c>
      <c r="L443" cm="1">
        <f t="array" ref="L443">SUM(IF((LEFT('2-1 采购订单物料明细表报表导出'!$K:$K,7)=L$1)*('2-1 采购订单物料明细表报表导出'!$D:$D=$A443),'2-1 采购订单物料明细表报表导出'!$H:$H,0))</f>
        <v>0</v>
      </c>
      <c r="M443" cm="1">
        <f t="array" ref="M443">SUM(IF((LEFT('2-1 采购订单物料明细表报表导出'!$K:$K,7)=M$1)*('2-1 采购订单物料明细表报表导出'!$D:$D=$A443),'2-1 采购订单物料明细表报表导出'!$H:$H,0))</f>
        <v>0</v>
      </c>
      <c r="N443" cm="1">
        <f t="array" ref="N443">SUM(IF((LEFT('2-1 采购订单物料明细表报表导出'!$K:$K,7)=N$1)*('2-1 采购订单物料明细表报表导出'!$D:$D=$A443),'2-1 采购订单物料明细表报表导出'!$H:$H,0))</f>
        <v>0</v>
      </c>
      <c r="O443" cm="1">
        <f t="array" ref="O443">SUM(IF((LEFT('2-1 采购订单物料明细表报表导出'!$K:$K,7)=O$1)*('2-1 采购订单物料明细表报表导出'!$D:$D=$A443),'2-1 采购订单物料明细表报表导出'!$H:$H,0))</f>
        <v>0</v>
      </c>
    </row>
    <row r="444" ht="16.5" spans="1:15">
      <c r="A444" s="17" t="s">
        <v>3853</v>
      </c>
      <c r="B444" s="32" t="s">
        <v>2120</v>
      </c>
      <c r="C444" s="33" t="s">
        <v>2121</v>
      </c>
      <c r="D444" cm="1">
        <f t="array" ref="D444">SUM(IF((LEFT('2-1 采购订单物料明细表报表导出'!$K:$K,7)=D$1)*('2-1 采购订单物料明细表报表导出'!$D:$D=$A444),'2-1 采购订单物料明细表报表导出'!$H:$H,0))</f>
        <v>0</v>
      </c>
      <c r="E444" cm="1">
        <f t="array" ref="E444">SUM(IF((LEFT('2-1 采购订单物料明细表报表导出'!$K:$K,7)=E$1)*('2-1 采购订单物料明细表报表导出'!$D:$D=$A444),'2-1 采购订单物料明细表报表导出'!$H:$H,0))</f>
        <v>0</v>
      </c>
      <c r="F444" cm="1">
        <f t="array" ref="F444">SUM(IF((LEFT('2-1 采购订单物料明细表报表导出'!$K:$K,7)=F$1)*('2-1 采购订单物料明细表报表导出'!$D:$D=$A444),'2-1 采购订单物料明细表报表导出'!$H:$H,0))</f>
        <v>0</v>
      </c>
      <c r="G444" cm="1">
        <f t="array" ref="G444">SUM(IF((LEFT('2-1 采购订单物料明细表报表导出'!$K:$K,7)=G$1)*('2-1 采购订单物料明细表报表导出'!$D:$D=$A444),'2-1 采购订单物料明细表报表导出'!$H:$H,0))</f>
        <v>0</v>
      </c>
      <c r="H444" cm="1">
        <f t="array" ref="H444">SUM(IF((LEFT('2-1 采购订单物料明细表报表导出'!$K:$K,7)=H$1)*('2-1 采购订单物料明细表报表导出'!$D:$D=$A444),'2-1 采购订单物料明细表报表导出'!$H:$H,0))</f>
        <v>0</v>
      </c>
      <c r="I444" cm="1">
        <f t="array" ref="I444">SUM(IF((LEFT('2-1 采购订单物料明细表报表导出'!$K:$K,7)=I$1)*('2-1 采购订单物料明细表报表导出'!$D:$D=$A444),'2-1 采购订单物料明细表报表导出'!$H:$H,0))</f>
        <v>0</v>
      </c>
      <c r="J444" cm="1">
        <f t="array" ref="J444">SUM(IF((LEFT('2-1 采购订单物料明细表报表导出'!$K:$K,7)=J$1)*('2-1 采购订单物料明细表报表导出'!$D:$D=$A444),'2-1 采购订单物料明细表报表导出'!$H:$H,0))</f>
        <v>0</v>
      </c>
      <c r="K444" cm="1">
        <f t="array" ref="K444">SUM(IF((LEFT('2-1 采购订单物料明细表报表导出'!$K:$K,7)=K$1)*('2-1 采购订单物料明细表报表导出'!$D:$D=$A444),'2-1 采购订单物料明细表报表导出'!$H:$H,0))</f>
        <v>0</v>
      </c>
      <c r="L444" cm="1">
        <f t="array" ref="L444">SUM(IF((LEFT('2-1 采购订单物料明细表报表导出'!$K:$K,7)=L$1)*('2-1 采购订单物料明细表报表导出'!$D:$D=$A444),'2-1 采购订单物料明细表报表导出'!$H:$H,0))</f>
        <v>0</v>
      </c>
      <c r="M444" cm="1">
        <f t="array" ref="M444">SUM(IF((LEFT('2-1 采购订单物料明细表报表导出'!$K:$K,7)=M$1)*('2-1 采购订单物料明细表报表导出'!$D:$D=$A444),'2-1 采购订单物料明细表报表导出'!$H:$H,0))</f>
        <v>0</v>
      </c>
      <c r="N444" cm="1">
        <f t="array" ref="N444">SUM(IF((LEFT('2-1 采购订单物料明细表报表导出'!$K:$K,7)=N$1)*('2-1 采购订单物料明细表报表导出'!$D:$D=$A444),'2-1 采购订单物料明细表报表导出'!$H:$H,0))</f>
        <v>0</v>
      </c>
      <c r="O444" cm="1">
        <f t="array" ref="O444">SUM(IF((LEFT('2-1 采购订单物料明细表报表导出'!$K:$K,7)=O$1)*('2-1 采购订单物料明细表报表导出'!$D:$D=$A444),'2-1 采购订单物料明细表报表导出'!$H:$H,0))</f>
        <v>0</v>
      </c>
    </row>
    <row r="445" ht="16.5" spans="1:15">
      <c r="A445" s="34" t="s">
        <v>3854</v>
      </c>
      <c r="B445" s="32" t="s">
        <v>2120</v>
      </c>
      <c r="C445" s="33" t="s">
        <v>2121</v>
      </c>
      <c r="D445" cm="1">
        <f t="array" ref="D445">SUM(IF((LEFT('2-1 采购订单物料明细表报表导出'!$K:$K,7)=D$1)*('2-1 采购订单物料明细表报表导出'!$D:$D=$A445),'2-1 采购订单物料明细表报表导出'!$H:$H,0))</f>
        <v>0</v>
      </c>
      <c r="E445" cm="1">
        <f t="array" ref="E445">SUM(IF((LEFT('2-1 采购订单物料明细表报表导出'!$K:$K,7)=E$1)*('2-1 采购订单物料明细表报表导出'!$D:$D=$A445),'2-1 采购订单物料明细表报表导出'!$H:$H,0))</f>
        <v>0</v>
      </c>
      <c r="F445" cm="1">
        <f t="array" ref="F445">SUM(IF((LEFT('2-1 采购订单物料明细表报表导出'!$K:$K,7)=F$1)*('2-1 采购订单物料明细表报表导出'!$D:$D=$A445),'2-1 采购订单物料明细表报表导出'!$H:$H,0))</f>
        <v>0</v>
      </c>
      <c r="G445" cm="1">
        <f t="array" ref="G445">SUM(IF((LEFT('2-1 采购订单物料明细表报表导出'!$K:$K,7)=G$1)*('2-1 采购订单物料明细表报表导出'!$D:$D=$A445),'2-1 采购订单物料明细表报表导出'!$H:$H,0))</f>
        <v>0</v>
      </c>
      <c r="H445" cm="1">
        <f t="array" ref="H445">SUM(IF((LEFT('2-1 采购订单物料明细表报表导出'!$K:$K,7)=H$1)*('2-1 采购订单物料明细表报表导出'!$D:$D=$A445),'2-1 采购订单物料明细表报表导出'!$H:$H,0))</f>
        <v>0</v>
      </c>
      <c r="I445" cm="1">
        <f t="array" ref="I445">SUM(IF((LEFT('2-1 采购订单物料明细表报表导出'!$K:$K,7)=I$1)*('2-1 采购订单物料明细表报表导出'!$D:$D=$A445),'2-1 采购订单物料明细表报表导出'!$H:$H,0))</f>
        <v>0</v>
      </c>
      <c r="J445" cm="1">
        <f t="array" ref="J445">SUM(IF((LEFT('2-1 采购订单物料明细表报表导出'!$K:$K,7)=J$1)*('2-1 采购订单物料明细表报表导出'!$D:$D=$A445),'2-1 采购订单物料明细表报表导出'!$H:$H,0))</f>
        <v>0</v>
      </c>
      <c r="K445" cm="1">
        <f t="array" ref="K445">SUM(IF((LEFT('2-1 采购订单物料明细表报表导出'!$K:$K,7)=K$1)*('2-1 采购订单物料明细表报表导出'!$D:$D=$A445),'2-1 采购订单物料明细表报表导出'!$H:$H,0))</f>
        <v>0</v>
      </c>
      <c r="L445" cm="1">
        <f t="array" ref="L445">SUM(IF((LEFT('2-1 采购订单物料明细表报表导出'!$K:$K,7)=L$1)*('2-1 采购订单物料明细表报表导出'!$D:$D=$A445),'2-1 采购订单物料明细表报表导出'!$H:$H,0))</f>
        <v>0</v>
      </c>
      <c r="M445" cm="1">
        <f t="array" ref="M445">SUM(IF((LEFT('2-1 采购订单物料明细表报表导出'!$K:$K,7)=M$1)*('2-1 采购订单物料明细表报表导出'!$D:$D=$A445),'2-1 采购订单物料明细表报表导出'!$H:$H,0))</f>
        <v>0</v>
      </c>
      <c r="N445" cm="1">
        <f t="array" ref="N445">SUM(IF((LEFT('2-1 采购订单物料明细表报表导出'!$K:$K,7)=N$1)*('2-1 采购订单物料明细表报表导出'!$D:$D=$A445),'2-1 采购订单物料明细表报表导出'!$H:$H,0))</f>
        <v>0</v>
      </c>
      <c r="O445" cm="1">
        <f t="array" ref="O445">SUM(IF((LEFT('2-1 采购订单物料明细表报表导出'!$K:$K,7)=O$1)*('2-1 采购订单物料明细表报表导出'!$D:$D=$A445),'2-1 采购订单物料明细表报表导出'!$H:$H,0))</f>
        <v>0</v>
      </c>
    </row>
    <row r="446" ht="16.5" spans="1:15">
      <c r="A446" s="17" t="s">
        <v>3855</v>
      </c>
      <c r="B446" s="32" t="s">
        <v>2120</v>
      </c>
      <c r="C446" s="33" t="s">
        <v>2121</v>
      </c>
      <c r="D446" cm="1">
        <f t="array" ref="D446">SUM(IF((LEFT('2-1 采购订单物料明细表报表导出'!$K:$K,7)=D$1)*('2-1 采购订单物料明细表报表导出'!$D:$D=$A446),'2-1 采购订单物料明细表报表导出'!$H:$H,0))</f>
        <v>0</v>
      </c>
      <c r="E446" cm="1">
        <f t="array" ref="E446">SUM(IF((LEFT('2-1 采购订单物料明细表报表导出'!$K:$K,7)=E$1)*('2-1 采购订单物料明细表报表导出'!$D:$D=$A446),'2-1 采购订单物料明细表报表导出'!$H:$H,0))</f>
        <v>0</v>
      </c>
      <c r="F446" cm="1">
        <f t="array" ref="F446">SUM(IF((LEFT('2-1 采购订单物料明细表报表导出'!$K:$K,7)=F$1)*('2-1 采购订单物料明细表报表导出'!$D:$D=$A446),'2-1 采购订单物料明细表报表导出'!$H:$H,0))</f>
        <v>0</v>
      </c>
      <c r="G446" cm="1">
        <f t="array" ref="G446">SUM(IF((LEFT('2-1 采购订单物料明细表报表导出'!$K:$K,7)=G$1)*('2-1 采购订单物料明细表报表导出'!$D:$D=$A446),'2-1 采购订单物料明细表报表导出'!$H:$H,0))</f>
        <v>0</v>
      </c>
      <c r="H446" cm="1">
        <f t="array" ref="H446">SUM(IF((LEFT('2-1 采购订单物料明细表报表导出'!$K:$K,7)=H$1)*('2-1 采购订单物料明细表报表导出'!$D:$D=$A446),'2-1 采购订单物料明细表报表导出'!$H:$H,0))</f>
        <v>0</v>
      </c>
      <c r="I446" cm="1">
        <f t="array" ref="I446">SUM(IF((LEFT('2-1 采购订单物料明细表报表导出'!$K:$K,7)=I$1)*('2-1 采购订单物料明细表报表导出'!$D:$D=$A446),'2-1 采购订单物料明细表报表导出'!$H:$H,0))</f>
        <v>0</v>
      </c>
      <c r="J446" cm="1">
        <f t="array" ref="J446">SUM(IF((LEFT('2-1 采购订单物料明细表报表导出'!$K:$K,7)=J$1)*('2-1 采购订单物料明细表报表导出'!$D:$D=$A446),'2-1 采购订单物料明细表报表导出'!$H:$H,0))</f>
        <v>0</v>
      </c>
      <c r="K446" cm="1">
        <f t="array" ref="K446">SUM(IF((LEFT('2-1 采购订单物料明细表报表导出'!$K:$K,7)=K$1)*('2-1 采购订单物料明细表报表导出'!$D:$D=$A446),'2-1 采购订单物料明细表报表导出'!$H:$H,0))</f>
        <v>0</v>
      </c>
      <c r="L446" cm="1">
        <f t="array" ref="L446">SUM(IF((LEFT('2-1 采购订单物料明细表报表导出'!$K:$K,7)=L$1)*('2-1 采购订单物料明细表报表导出'!$D:$D=$A446),'2-1 采购订单物料明细表报表导出'!$H:$H,0))</f>
        <v>0</v>
      </c>
      <c r="M446" cm="1">
        <f t="array" ref="M446">SUM(IF((LEFT('2-1 采购订单物料明细表报表导出'!$K:$K,7)=M$1)*('2-1 采购订单物料明细表报表导出'!$D:$D=$A446),'2-1 采购订单物料明细表报表导出'!$H:$H,0))</f>
        <v>0</v>
      </c>
      <c r="N446" cm="1">
        <f t="array" ref="N446">SUM(IF((LEFT('2-1 采购订单物料明细表报表导出'!$K:$K,7)=N$1)*('2-1 采购订单物料明细表报表导出'!$D:$D=$A446),'2-1 采购订单物料明细表报表导出'!$H:$H,0))</f>
        <v>0</v>
      </c>
      <c r="O446" cm="1">
        <f t="array" ref="O446">SUM(IF((LEFT('2-1 采购订单物料明细表报表导出'!$K:$K,7)=O$1)*('2-1 采购订单物料明细表报表导出'!$D:$D=$A446),'2-1 采购订单物料明细表报表导出'!$H:$H,0))</f>
        <v>0</v>
      </c>
    </row>
    <row r="447" ht="16.5" spans="1:15">
      <c r="A447" s="17" t="s">
        <v>3856</v>
      </c>
      <c r="B447" s="32" t="s">
        <v>2120</v>
      </c>
      <c r="C447" s="33" t="s">
        <v>2121</v>
      </c>
      <c r="D447" cm="1">
        <f t="array" ref="D447">SUM(IF((LEFT('2-1 采购订单物料明细表报表导出'!$K:$K,7)=D$1)*('2-1 采购订单物料明细表报表导出'!$D:$D=$A447),'2-1 采购订单物料明细表报表导出'!$H:$H,0))</f>
        <v>0</v>
      </c>
      <c r="E447" cm="1">
        <f t="array" ref="E447">SUM(IF((LEFT('2-1 采购订单物料明细表报表导出'!$K:$K,7)=E$1)*('2-1 采购订单物料明细表报表导出'!$D:$D=$A447),'2-1 采购订单物料明细表报表导出'!$H:$H,0))</f>
        <v>0</v>
      </c>
      <c r="F447" cm="1">
        <f t="array" ref="F447">SUM(IF((LEFT('2-1 采购订单物料明细表报表导出'!$K:$K,7)=F$1)*('2-1 采购订单物料明细表报表导出'!$D:$D=$A447),'2-1 采购订单物料明细表报表导出'!$H:$H,0))</f>
        <v>0</v>
      </c>
      <c r="G447" cm="1">
        <f t="array" ref="G447">SUM(IF((LEFT('2-1 采购订单物料明细表报表导出'!$K:$K,7)=G$1)*('2-1 采购订单物料明细表报表导出'!$D:$D=$A447),'2-1 采购订单物料明细表报表导出'!$H:$H,0))</f>
        <v>0</v>
      </c>
      <c r="H447" cm="1">
        <f t="array" ref="H447">SUM(IF((LEFT('2-1 采购订单物料明细表报表导出'!$K:$K,7)=H$1)*('2-1 采购订单物料明细表报表导出'!$D:$D=$A447),'2-1 采购订单物料明细表报表导出'!$H:$H,0))</f>
        <v>0</v>
      </c>
      <c r="I447" cm="1">
        <f t="array" ref="I447">SUM(IF((LEFT('2-1 采购订单物料明细表报表导出'!$K:$K,7)=I$1)*('2-1 采购订单物料明细表报表导出'!$D:$D=$A447),'2-1 采购订单物料明细表报表导出'!$H:$H,0))</f>
        <v>0</v>
      </c>
      <c r="J447" cm="1">
        <f t="array" ref="J447">SUM(IF((LEFT('2-1 采购订单物料明细表报表导出'!$K:$K,7)=J$1)*('2-1 采购订单物料明细表报表导出'!$D:$D=$A447),'2-1 采购订单物料明细表报表导出'!$H:$H,0))</f>
        <v>0</v>
      </c>
      <c r="K447" cm="1">
        <f t="array" ref="K447">SUM(IF((LEFT('2-1 采购订单物料明细表报表导出'!$K:$K,7)=K$1)*('2-1 采购订单物料明细表报表导出'!$D:$D=$A447),'2-1 采购订单物料明细表报表导出'!$H:$H,0))</f>
        <v>0</v>
      </c>
      <c r="L447" cm="1">
        <f t="array" ref="L447">SUM(IF((LEFT('2-1 采购订单物料明细表报表导出'!$K:$K,7)=L$1)*('2-1 采购订单物料明细表报表导出'!$D:$D=$A447),'2-1 采购订单物料明细表报表导出'!$H:$H,0))</f>
        <v>0</v>
      </c>
      <c r="M447" cm="1">
        <f t="array" ref="M447">SUM(IF((LEFT('2-1 采购订单物料明细表报表导出'!$K:$K,7)=M$1)*('2-1 采购订单物料明细表报表导出'!$D:$D=$A447),'2-1 采购订单物料明细表报表导出'!$H:$H,0))</f>
        <v>0</v>
      </c>
      <c r="N447" cm="1">
        <f t="array" ref="N447">SUM(IF((LEFT('2-1 采购订单物料明细表报表导出'!$K:$K,7)=N$1)*('2-1 采购订单物料明细表报表导出'!$D:$D=$A447),'2-1 采购订单物料明细表报表导出'!$H:$H,0))</f>
        <v>0</v>
      </c>
      <c r="O447" cm="1">
        <f t="array" ref="O447">SUM(IF((LEFT('2-1 采购订单物料明细表报表导出'!$K:$K,7)=O$1)*('2-1 采购订单物料明细表报表导出'!$D:$D=$A447),'2-1 采购订单物料明细表报表导出'!$H:$H,0))</f>
        <v>0</v>
      </c>
    </row>
    <row r="448" ht="16.5" spans="1:15">
      <c r="A448" s="35" t="s">
        <v>3857</v>
      </c>
      <c r="B448" s="32" t="s">
        <v>2120</v>
      </c>
      <c r="C448" s="33" t="s">
        <v>2121</v>
      </c>
      <c r="D448" cm="1">
        <f t="array" ref="D448">SUM(IF((LEFT('2-1 采购订单物料明细表报表导出'!$K:$K,7)=D$1)*('2-1 采购订单物料明细表报表导出'!$D:$D=$A448),'2-1 采购订单物料明细表报表导出'!$H:$H,0))</f>
        <v>0</v>
      </c>
      <c r="E448" cm="1">
        <f t="array" ref="E448">SUM(IF((LEFT('2-1 采购订单物料明细表报表导出'!$K:$K,7)=E$1)*('2-1 采购订单物料明细表报表导出'!$D:$D=$A448),'2-1 采购订单物料明细表报表导出'!$H:$H,0))</f>
        <v>0</v>
      </c>
      <c r="F448" cm="1">
        <f t="array" ref="F448">SUM(IF((LEFT('2-1 采购订单物料明细表报表导出'!$K:$K,7)=F$1)*('2-1 采购订单物料明细表报表导出'!$D:$D=$A448),'2-1 采购订单物料明细表报表导出'!$H:$H,0))</f>
        <v>0</v>
      </c>
      <c r="G448" cm="1">
        <f t="array" ref="G448">SUM(IF((LEFT('2-1 采购订单物料明细表报表导出'!$K:$K,7)=G$1)*('2-1 采购订单物料明细表报表导出'!$D:$D=$A448),'2-1 采购订单物料明细表报表导出'!$H:$H,0))</f>
        <v>0</v>
      </c>
      <c r="H448" cm="1">
        <f t="array" ref="H448">SUM(IF((LEFT('2-1 采购订单物料明细表报表导出'!$K:$K,7)=H$1)*('2-1 采购订单物料明细表报表导出'!$D:$D=$A448),'2-1 采购订单物料明细表报表导出'!$H:$H,0))</f>
        <v>0</v>
      </c>
      <c r="I448" cm="1">
        <f t="array" ref="I448">SUM(IF((LEFT('2-1 采购订单物料明细表报表导出'!$K:$K,7)=I$1)*('2-1 采购订单物料明细表报表导出'!$D:$D=$A448),'2-1 采购订单物料明细表报表导出'!$H:$H,0))</f>
        <v>0</v>
      </c>
      <c r="J448" cm="1">
        <f t="array" ref="J448">SUM(IF((LEFT('2-1 采购订单物料明细表报表导出'!$K:$K,7)=J$1)*('2-1 采购订单物料明细表报表导出'!$D:$D=$A448),'2-1 采购订单物料明细表报表导出'!$H:$H,0))</f>
        <v>0</v>
      </c>
      <c r="K448" cm="1">
        <f t="array" ref="K448">SUM(IF((LEFT('2-1 采购订单物料明细表报表导出'!$K:$K,7)=K$1)*('2-1 采购订单物料明细表报表导出'!$D:$D=$A448),'2-1 采购订单物料明细表报表导出'!$H:$H,0))</f>
        <v>0</v>
      </c>
      <c r="L448" cm="1">
        <f t="array" ref="L448">SUM(IF((LEFT('2-1 采购订单物料明细表报表导出'!$K:$K,7)=L$1)*('2-1 采购订单物料明细表报表导出'!$D:$D=$A448),'2-1 采购订单物料明细表报表导出'!$H:$H,0))</f>
        <v>0</v>
      </c>
      <c r="M448" cm="1">
        <f t="array" ref="M448">SUM(IF((LEFT('2-1 采购订单物料明细表报表导出'!$K:$K,7)=M$1)*('2-1 采购订单物料明细表报表导出'!$D:$D=$A448),'2-1 采购订单物料明细表报表导出'!$H:$H,0))</f>
        <v>0</v>
      </c>
      <c r="N448" cm="1">
        <f t="array" ref="N448">SUM(IF((LEFT('2-1 采购订单物料明细表报表导出'!$K:$K,7)=N$1)*('2-1 采购订单物料明细表报表导出'!$D:$D=$A448),'2-1 采购订单物料明细表报表导出'!$H:$H,0))</f>
        <v>0</v>
      </c>
      <c r="O448" cm="1">
        <f t="array" ref="O448">SUM(IF((LEFT('2-1 采购订单物料明细表报表导出'!$K:$K,7)=O$1)*('2-1 采购订单物料明细表报表导出'!$D:$D=$A448),'2-1 采购订单物料明细表报表导出'!$H:$H,0))</f>
        <v>0</v>
      </c>
    </row>
    <row r="449" ht="16.5" spans="1:15">
      <c r="A449" s="17" t="s">
        <v>2848</v>
      </c>
      <c r="B449" s="32" t="s">
        <v>2120</v>
      </c>
      <c r="C449" s="33" t="s">
        <v>2121</v>
      </c>
      <c r="D449" cm="1">
        <f t="array" ref="D449">SUM(IF((LEFT('2-1 采购订单物料明细表报表导出'!$K:$K,7)=D$1)*('2-1 采购订单物料明细表报表导出'!$D:$D=$A449),'2-1 采购订单物料明细表报表导出'!$H:$H,0))</f>
        <v>0</v>
      </c>
      <c r="E449" cm="1">
        <f t="array" ref="E449">SUM(IF((LEFT('2-1 采购订单物料明细表报表导出'!$K:$K,7)=E$1)*('2-1 采购订单物料明细表报表导出'!$D:$D=$A449),'2-1 采购订单物料明细表报表导出'!$H:$H,0))</f>
        <v>0</v>
      </c>
      <c r="F449" cm="1">
        <f t="array" ref="F449">SUM(IF((LEFT('2-1 采购订单物料明细表报表导出'!$K:$K,7)=F$1)*('2-1 采购订单物料明细表报表导出'!$D:$D=$A449),'2-1 采购订单物料明细表报表导出'!$H:$H,0))</f>
        <v>0</v>
      </c>
      <c r="G449" cm="1">
        <f t="array" ref="G449">SUM(IF((LEFT('2-1 采购订单物料明细表报表导出'!$K:$K,7)=G$1)*('2-1 采购订单物料明细表报表导出'!$D:$D=$A449),'2-1 采购订单物料明细表报表导出'!$H:$H,0))</f>
        <v>0</v>
      </c>
      <c r="H449" cm="1">
        <f t="array" ref="H449">SUM(IF((LEFT('2-1 采购订单物料明细表报表导出'!$K:$K,7)=H$1)*('2-1 采购订单物料明细表报表导出'!$D:$D=$A449),'2-1 采购订单物料明细表报表导出'!$H:$H,0))</f>
        <v>41.4</v>
      </c>
      <c r="I449" cm="1">
        <f t="array" ref="I449">SUM(IF((LEFT('2-1 采购订单物料明细表报表导出'!$K:$K,7)=I$1)*('2-1 采购订单物料明细表报表导出'!$D:$D=$A449),'2-1 采购订单物料明细表报表导出'!$H:$H,0))</f>
        <v>53.77</v>
      </c>
      <c r="J449" cm="1">
        <f t="array" ref="J449">SUM(IF((LEFT('2-1 采购订单物料明细表报表导出'!$K:$K,7)=J$1)*('2-1 采购订单物料明细表报表导出'!$D:$D=$A449),'2-1 采购订单物料明细表报表导出'!$H:$H,0))</f>
        <v>0</v>
      </c>
      <c r="K449" cm="1">
        <f t="array" ref="K449">SUM(IF((LEFT('2-1 采购订单物料明细表报表导出'!$K:$K,7)=K$1)*('2-1 采购订单物料明细表报表导出'!$D:$D=$A449),'2-1 采购订单物料明细表报表导出'!$H:$H,0))</f>
        <v>0</v>
      </c>
      <c r="L449" cm="1">
        <f t="array" ref="L449">SUM(IF((LEFT('2-1 采购订单物料明细表报表导出'!$K:$K,7)=L$1)*('2-1 采购订单物料明细表报表导出'!$D:$D=$A449),'2-1 采购订单物料明细表报表导出'!$H:$H,0))</f>
        <v>0</v>
      </c>
      <c r="M449" cm="1">
        <f t="array" ref="M449">SUM(IF((LEFT('2-1 采购订单物料明细表报表导出'!$K:$K,7)=M$1)*('2-1 采购订单物料明细表报表导出'!$D:$D=$A449),'2-1 采购订单物料明细表报表导出'!$H:$H,0))</f>
        <v>0</v>
      </c>
      <c r="N449" cm="1">
        <f t="array" ref="N449">SUM(IF((LEFT('2-1 采购订单物料明细表报表导出'!$K:$K,7)=N$1)*('2-1 采购订单物料明细表报表导出'!$D:$D=$A449),'2-1 采购订单物料明细表报表导出'!$H:$H,0))</f>
        <v>0</v>
      </c>
      <c r="O449" cm="1">
        <f t="array" ref="O449">SUM(IF((LEFT('2-1 采购订单物料明细表报表导出'!$K:$K,7)=O$1)*('2-1 采购订单物料明细表报表导出'!$D:$D=$A449),'2-1 采购订单物料明细表报表导出'!$H:$H,0))</f>
        <v>0</v>
      </c>
    </row>
    <row r="450" ht="16.5" spans="1:15">
      <c r="A450" s="17" t="s">
        <v>3858</v>
      </c>
      <c r="B450" s="32" t="s">
        <v>2120</v>
      </c>
      <c r="C450" s="33" t="s">
        <v>2121</v>
      </c>
      <c r="D450" cm="1">
        <f t="array" ref="D450">SUM(IF((LEFT('2-1 采购订单物料明细表报表导出'!$K:$K,7)=D$1)*('2-1 采购订单物料明细表报表导出'!$D:$D=$A450),'2-1 采购订单物料明细表报表导出'!$H:$H,0))</f>
        <v>0</v>
      </c>
      <c r="E450" cm="1">
        <f t="array" ref="E450">SUM(IF((LEFT('2-1 采购订单物料明细表报表导出'!$K:$K,7)=E$1)*('2-1 采购订单物料明细表报表导出'!$D:$D=$A450),'2-1 采购订单物料明细表报表导出'!$H:$H,0))</f>
        <v>0</v>
      </c>
      <c r="F450" cm="1">
        <f t="array" ref="F450">SUM(IF((LEFT('2-1 采购订单物料明细表报表导出'!$K:$K,7)=F$1)*('2-1 采购订单物料明细表报表导出'!$D:$D=$A450),'2-1 采购订单物料明细表报表导出'!$H:$H,0))</f>
        <v>0</v>
      </c>
      <c r="G450" cm="1">
        <f t="array" ref="G450">SUM(IF((LEFT('2-1 采购订单物料明细表报表导出'!$K:$K,7)=G$1)*('2-1 采购订单物料明细表报表导出'!$D:$D=$A450),'2-1 采购订单物料明细表报表导出'!$H:$H,0))</f>
        <v>0</v>
      </c>
      <c r="H450" cm="1">
        <f t="array" ref="H450">SUM(IF((LEFT('2-1 采购订单物料明细表报表导出'!$K:$K,7)=H$1)*('2-1 采购订单物料明细表报表导出'!$D:$D=$A450),'2-1 采购订单物料明细表报表导出'!$H:$H,0))</f>
        <v>0</v>
      </c>
      <c r="I450" cm="1">
        <f t="array" ref="I450">SUM(IF((LEFT('2-1 采购订单物料明细表报表导出'!$K:$K,7)=I$1)*('2-1 采购订单物料明细表报表导出'!$D:$D=$A450),'2-1 采购订单物料明细表报表导出'!$H:$H,0))</f>
        <v>0</v>
      </c>
      <c r="J450" cm="1">
        <f t="array" ref="J450">SUM(IF((LEFT('2-1 采购订单物料明细表报表导出'!$K:$K,7)=J$1)*('2-1 采购订单物料明细表报表导出'!$D:$D=$A450),'2-1 采购订单物料明细表报表导出'!$H:$H,0))</f>
        <v>0</v>
      </c>
      <c r="K450" cm="1">
        <f t="array" ref="K450">SUM(IF((LEFT('2-1 采购订单物料明细表报表导出'!$K:$K,7)=K$1)*('2-1 采购订单物料明细表报表导出'!$D:$D=$A450),'2-1 采购订单物料明细表报表导出'!$H:$H,0))</f>
        <v>0</v>
      </c>
      <c r="L450" cm="1">
        <f t="array" ref="L450">SUM(IF((LEFT('2-1 采购订单物料明细表报表导出'!$K:$K,7)=L$1)*('2-1 采购订单物料明细表报表导出'!$D:$D=$A450),'2-1 采购订单物料明细表报表导出'!$H:$H,0))</f>
        <v>0</v>
      </c>
      <c r="M450" cm="1">
        <f t="array" ref="M450">SUM(IF((LEFT('2-1 采购订单物料明细表报表导出'!$K:$K,7)=M$1)*('2-1 采购订单物料明细表报表导出'!$D:$D=$A450),'2-1 采购订单物料明细表报表导出'!$H:$H,0))</f>
        <v>0</v>
      </c>
      <c r="N450" cm="1">
        <f t="array" ref="N450">SUM(IF((LEFT('2-1 采购订单物料明细表报表导出'!$K:$K,7)=N$1)*('2-1 采购订单物料明细表报表导出'!$D:$D=$A450),'2-1 采购订单物料明细表报表导出'!$H:$H,0))</f>
        <v>0</v>
      </c>
      <c r="O450" cm="1">
        <f t="array" ref="O450">SUM(IF((LEFT('2-1 采购订单物料明细表报表导出'!$K:$K,7)=O$1)*('2-1 采购订单物料明细表报表导出'!$D:$D=$A450),'2-1 采购订单物料明细表报表导出'!$H:$H,0))</f>
        <v>0</v>
      </c>
    </row>
    <row r="451" ht="16.5" spans="1:15">
      <c r="A451" s="17" t="s">
        <v>3859</v>
      </c>
      <c r="B451" s="32" t="s">
        <v>2120</v>
      </c>
      <c r="C451" s="33" t="s">
        <v>2121</v>
      </c>
      <c r="D451" cm="1">
        <f t="array" ref="D451">SUM(IF((LEFT('2-1 采购订单物料明细表报表导出'!$K:$K,7)=D$1)*('2-1 采购订单物料明细表报表导出'!$D:$D=$A451),'2-1 采购订单物料明细表报表导出'!$H:$H,0))</f>
        <v>0</v>
      </c>
      <c r="E451" cm="1">
        <f t="array" ref="E451">SUM(IF((LEFT('2-1 采购订单物料明细表报表导出'!$K:$K,7)=E$1)*('2-1 采购订单物料明细表报表导出'!$D:$D=$A451),'2-1 采购订单物料明细表报表导出'!$H:$H,0))</f>
        <v>0</v>
      </c>
      <c r="F451" cm="1">
        <f t="array" ref="F451">SUM(IF((LEFT('2-1 采购订单物料明细表报表导出'!$K:$K,7)=F$1)*('2-1 采购订单物料明细表报表导出'!$D:$D=$A451),'2-1 采购订单物料明细表报表导出'!$H:$H,0))</f>
        <v>0</v>
      </c>
      <c r="G451" cm="1">
        <f t="array" ref="G451">SUM(IF((LEFT('2-1 采购订单物料明细表报表导出'!$K:$K,7)=G$1)*('2-1 采购订单物料明细表报表导出'!$D:$D=$A451),'2-1 采购订单物料明细表报表导出'!$H:$H,0))</f>
        <v>0</v>
      </c>
      <c r="H451" cm="1">
        <f t="array" ref="H451">SUM(IF((LEFT('2-1 采购订单物料明细表报表导出'!$K:$K,7)=H$1)*('2-1 采购订单物料明细表报表导出'!$D:$D=$A451),'2-1 采购订单物料明细表报表导出'!$H:$H,0))</f>
        <v>0</v>
      </c>
      <c r="I451" cm="1">
        <f t="array" ref="I451">SUM(IF((LEFT('2-1 采购订单物料明细表报表导出'!$K:$K,7)=I$1)*('2-1 采购订单物料明细表报表导出'!$D:$D=$A451),'2-1 采购订单物料明细表报表导出'!$H:$H,0))</f>
        <v>0</v>
      </c>
      <c r="J451" cm="1">
        <f t="array" ref="J451">SUM(IF((LEFT('2-1 采购订单物料明细表报表导出'!$K:$K,7)=J$1)*('2-1 采购订单物料明细表报表导出'!$D:$D=$A451),'2-1 采购订单物料明细表报表导出'!$H:$H,0))</f>
        <v>0</v>
      </c>
      <c r="K451" cm="1">
        <f t="array" ref="K451">SUM(IF((LEFT('2-1 采购订单物料明细表报表导出'!$K:$K,7)=K$1)*('2-1 采购订单物料明细表报表导出'!$D:$D=$A451),'2-1 采购订单物料明细表报表导出'!$H:$H,0))</f>
        <v>0</v>
      </c>
      <c r="L451" cm="1">
        <f t="array" ref="L451">SUM(IF((LEFT('2-1 采购订单物料明细表报表导出'!$K:$K,7)=L$1)*('2-1 采购订单物料明细表报表导出'!$D:$D=$A451),'2-1 采购订单物料明细表报表导出'!$H:$H,0))</f>
        <v>0</v>
      </c>
      <c r="M451" cm="1">
        <f t="array" ref="M451">SUM(IF((LEFT('2-1 采购订单物料明细表报表导出'!$K:$K,7)=M$1)*('2-1 采购订单物料明细表报表导出'!$D:$D=$A451),'2-1 采购订单物料明细表报表导出'!$H:$H,0))</f>
        <v>0</v>
      </c>
      <c r="N451" cm="1">
        <f t="array" ref="N451">SUM(IF((LEFT('2-1 采购订单物料明细表报表导出'!$K:$K,7)=N$1)*('2-1 采购订单物料明细表报表导出'!$D:$D=$A451),'2-1 采购订单物料明细表报表导出'!$H:$H,0))</f>
        <v>0</v>
      </c>
      <c r="O451" cm="1">
        <f t="array" ref="O451">SUM(IF((LEFT('2-1 采购订单物料明细表报表导出'!$K:$K,7)=O$1)*('2-1 采购订单物料明细表报表导出'!$D:$D=$A451),'2-1 采购订单物料明细表报表导出'!$H:$H,0))</f>
        <v>0</v>
      </c>
    </row>
    <row r="452" ht="16.5" spans="1:15">
      <c r="A452" s="17" t="s">
        <v>3860</v>
      </c>
      <c r="B452" s="32" t="s">
        <v>2120</v>
      </c>
      <c r="C452" s="33" t="s">
        <v>2121</v>
      </c>
      <c r="D452" cm="1">
        <f t="array" ref="D452">SUM(IF((LEFT('2-1 采购订单物料明细表报表导出'!$K:$K,7)=D$1)*('2-1 采购订单物料明细表报表导出'!$D:$D=$A452),'2-1 采购订单物料明细表报表导出'!$H:$H,0))</f>
        <v>0</v>
      </c>
      <c r="E452" cm="1">
        <f t="array" ref="E452">SUM(IF((LEFT('2-1 采购订单物料明细表报表导出'!$K:$K,7)=E$1)*('2-1 采购订单物料明细表报表导出'!$D:$D=$A452),'2-1 采购订单物料明细表报表导出'!$H:$H,0))</f>
        <v>0</v>
      </c>
      <c r="F452" cm="1">
        <f t="array" ref="F452">SUM(IF((LEFT('2-1 采购订单物料明细表报表导出'!$K:$K,7)=F$1)*('2-1 采购订单物料明细表报表导出'!$D:$D=$A452),'2-1 采购订单物料明细表报表导出'!$H:$H,0))</f>
        <v>0</v>
      </c>
      <c r="G452" cm="1">
        <f t="array" ref="G452">SUM(IF((LEFT('2-1 采购订单物料明细表报表导出'!$K:$K,7)=G$1)*('2-1 采购订单物料明细表报表导出'!$D:$D=$A452),'2-1 采购订单物料明细表报表导出'!$H:$H,0))</f>
        <v>0</v>
      </c>
      <c r="H452" cm="1">
        <f t="array" ref="H452">SUM(IF((LEFT('2-1 采购订单物料明细表报表导出'!$K:$K,7)=H$1)*('2-1 采购订单物料明细表报表导出'!$D:$D=$A452),'2-1 采购订单物料明细表报表导出'!$H:$H,0))</f>
        <v>0</v>
      </c>
      <c r="I452" cm="1">
        <f t="array" ref="I452">SUM(IF((LEFT('2-1 采购订单物料明细表报表导出'!$K:$K,7)=I$1)*('2-1 采购订单物料明细表报表导出'!$D:$D=$A452),'2-1 采购订单物料明细表报表导出'!$H:$H,0))</f>
        <v>0</v>
      </c>
      <c r="J452" cm="1">
        <f t="array" ref="J452">SUM(IF((LEFT('2-1 采购订单物料明细表报表导出'!$K:$K,7)=J$1)*('2-1 采购订单物料明细表报表导出'!$D:$D=$A452),'2-1 采购订单物料明细表报表导出'!$H:$H,0))</f>
        <v>0</v>
      </c>
      <c r="K452" cm="1">
        <f t="array" ref="K452">SUM(IF((LEFT('2-1 采购订单物料明细表报表导出'!$K:$K,7)=K$1)*('2-1 采购订单物料明细表报表导出'!$D:$D=$A452),'2-1 采购订单物料明细表报表导出'!$H:$H,0))</f>
        <v>0</v>
      </c>
      <c r="L452" cm="1">
        <f t="array" ref="L452">SUM(IF((LEFT('2-1 采购订单物料明细表报表导出'!$K:$K,7)=L$1)*('2-1 采购订单物料明细表报表导出'!$D:$D=$A452),'2-1 采购订单物料明细表报表导出'!$H:$H,0))</f>
        <v>0</v>
      </c>
      <c r="M452" cm="1">
        <f t="array" ref="M452">SUM(IF((LEFT('2-1 采购订单物料明细表报表导出'!$K:$K,7)=M$1)*('2-1 采购订单物料明细表报表导出'!$D:$D=$A452),'2-1 采购订单物料明细表报表导出'!$H:$H,0))</f>
        <v>0</v>
      </c>
      <c r="N452" cm="1">
        <f t="array" ref="N452">SUM(IF((LEFT('2-1 采购订单物料明细表报表导出'!$K:$K,7)=N$1)*('2-1 采购订单物料明细表报表导出'!$D:$D=$A452),'2-1 采购订单物料明细表报表导出'!$H:$H,0))</f>
        <v>0</v>
      </c>
      <c r="O452" cm="1">
        <f t="array" ref="O452">SUM(IF((LEFT('2-1 采购订单物料明细表报表导出'!$K:$K,7)=O$1)*('2-1 采购订单物料明细表报表导出'!$D:$D=$A452),'2-1 采购订单物料明细表报表导出'!$H:$H,0))</f>
        <v>0</v>
      </c>
    </row>
    <row r="453" ht="16.5" spans="1:15">
      <c r="A453" s="17" t="s">
        <v>3861</v>
      </c>
      <c r="B453" s="32" t="s">
        <v>2120</v>
      </c>
      <c r="C453" s="33" t="s">
        <v>2121</v>
      </c>
      <c r="D453" cm="1">
        <f t="array" ref="D453">SUM(IF((LEFT('2-1 采购订单物料明细表报表导出'!$K:$K,7)=D$1)*('2-1 采购订单物料明细表报表导出'!$D:$D=$A453),'2-1 采购订单物料明细表报表导出'!$H:$H,0))</f>
        <v>0</v>
      </c>
      <c r="E453" cm="1">
        <f t="array" ref="E453">SUM(IF((LEFT('2-1 采购订单物料明细表报表导出'!$K:$K,7)=E$1)*('2-1 采购订单物料明细表报表导出'!$D:$D=$A453),'2-1 采购订单物料明细表报表导出'!$H:$H,0))</f>
        <v>0</v>
      </c>
      <c r="F453" cm="1">
        <f t="array" ref="F453">SUM(IF((LEFT('2-1 采购订单物料明细表报表导出'!$K:$K,7)=F$1)*('2-1 采购订单物料明细表报表导出'!$D:$D=$A453),'2-1 采购订单物料明细表报表导出'!$H:$H,0))</f>
        <v>0</v>
      </c>
      <c r="G453" cm="1">
        <f t="array" ref="G453">SUM(IF((LEFT('2-1 采购订单物料明细表报表导出'!$K:$K,7)=G$1)*('2-1 采购订单物料明细表报表导出'!$D:$D=$A453),'2-1 采购订单物料明细表报表导出'!$H:$H,0))</f>
        <v>0</v>
      </c>
      <c r="H453" cm="1">
        <f t="array" ref="H453">SUM(IF((LEFT('2-1 采购订单物料明细表报表导出'!$K:$K,7)=H$1)*('2-1 采购订单物料明细表报表导出'!$D:$D=$A453),'2-1 采购订单物料明细表报表导出'!$H:$H,0))</f>
        <v>0</v>
      </c>
      <c r="I453" cm="1">
        <f t="array" ref="I453">SUM(IF((LEFT('2-1 采购订单物料明细表报表导出'!$K:$K,7)=I$1)*('2-1 采购订单物料明细表报表导出'!$D:$D=$A453),'2-1 采购订单物料明细表报表导出'!$H:$H,0))</f>
        <v>0</v>
      </c>
      <c r="J453" cm="1">
        <f t="array" ref="J453">SUM(IF((LEFT('2-1 采购订单物料明细表报表导出'!$K:$K,7)=J$1)*('2-1 采购订单物料明细表报表导出'!$D:$D=$A453),'2-1 采购订单物料明细表报表导出'!$H:$H,0))</f>
        <v>0</v>
      </c>
      <c r="K453" cm="1">
        <f t="array" ref="K453">SUM(IF((LEFT('2-1 采购订单物料明细表报表导出'!$K:$K,7)=K$1)*('2-1 采购订单物料明细表报表导出'!$D:$D=$A453),'2-1 采购订单物料明细表报表导出'!$H:$H,0))</f>
        <v>0</v>
      </c>
      <c r="L453" cm="1">
        <f t="array" ref="L453">SUM(IF((LEFT('2-1 采购订单物料明细表报表导出'!$K:$K,7)=L$1)*('2-1 采购订单物料明细表报表导出'!$D:$D=$A453),'2-1 采购订单物料明细表报表导出'!$H:$H,0))</f>
        <v>0</v>
      </c>
      <c r="M453" cm="1">
        <f t="array" ref="M453">SUM(IF((LEFT('2-1 采购订单物料明细表报表导出'!$K:$K,7)=M$1)*('2-1 采购订单物料明细表报表导出'!$D:$D=$A453),'2-1 采购订单物料明细表报表导出'!$H:$H,0))</f>
        <v>0</v>
      </c>
      <c r="N453" cm="1">
        <f t="array" ref="N453">SUM(IF((LEFT('2-1 采购订单物料明细表报表导出'!$K:$K,7)=N$1)*('2-1 采购订单物料明细表报表导出'!$D:$D=$A453),'2-1 采购订单物料明细表报表导出'!$H:$H,0))</f>
        <v>0</v>
      </c>
      <c r="O453" cm="1">
        <f t="array" ref="O453">SUM(IF((LEFT('2-1 采购订单物料明细表报表导出'!$K:$K,7)=O$1)*('2-1 采购订单物料明细表报表导出'!$D:$D=$A453),'2-1 采购订单物料明细表报表导出'!$H:$H,0))</f>
        <v>0</v>
      </c>
    </row>
    <row r="454" ht="16.5" spans="1:15">
      <c r="A454" s="17" t="s">
        <v>3862</v>
      </c>
      <c r="B454" s="32" t="s">
        <v>2120</v>
      </c>
      <c r="C454" s="33" t="s">
        <v>2121</v>
      </c>
      <c r="D454" cm="1">
        <f t="array" ref="D454">SUM(IF((LEFT('2-1 采购订单物料明细表报表导出'!$K:$K,7)=D$1)*('2-1 采购订单物料明细表报表导出'!$D:$D=$A454),'2-1 采购订单物料明细表报表导出'!$H:$H,0))</f>
        <v>0</v>
      </c>
      <c r="E454" cm="1">
        <f t="array" ref="E454">SUM(IF((LEFT('2-1 采购订单物料明细表报表导出'!$K:$K,7)=E$1)*('2-1 采购订单物料明细表报表导出'!$D:$D=$A454),'2-1 采购订单物料明细表报表导出'!$H:$H,0))</f>
        <v>0</v>
      </c>
      <c r="F454" cm="1">
        <f t="array" ref="F454">SUM(IF((LEFT('2-1 采购订单物料明细表报表导出'!$K:$K,7)=F$1)*('2-1 采购订单物料明细表报表导出'!$D:$D=$A454),'2-1 采购订单物料明细表报表导出'!$H:$H,0))</f>
        <v>0</v>
      </c>
      <c r="G454" cm="1">
        <f t="array" ref="G454">SUM(IF((LEFT('2-1 采购订单物料明细表报表导出'!$K:$K,7)=G$1)*('2-1 采购订单物料明细表报表导出'!$D:$D=$A454),'2-1 采购订单物料明细表报表导出'!$H:$H,0))</f>
        <v>0</v>
      </c>
      <c r="H454" cm="1">
        <f t="array" ref="H454">SUM(IF((LEFT('2-1 采购订单物料明细表报表导出'!$K:$K,7)=H$1)*('2-1 采购订单物料明细表报表导出'!$D:$D=$A454),'2-1 采购订单物料明细表报表导出'!$H:$H,0))</f>
        <v>0</v>
      </c>
      <c r="I454" cm="1">
        <f t="array" ref="I454">SUM(IF((LEFT('2-1 采购订单物料明细表报表导出'!$K:$K,7)=I$1)*('2-1 采购订单物料明细表报表导出'!$D:$D=$A454),'2-1 采购订单物料明细表报表导出'!$H:$H,0))</f>
        <v>0</v>
      </c>
      <c r="J454" cm="1">
        <f t="array" ref="J454">SUM(IF((LEFT('2-1 采购订单物料明细表报表导出'!$K:$K,7)=J$1)*('2-1 采购订单物料明细表报表导出'!$D:$D=$A454),'2-1 采购订单物料明细表报表导出'!$H:$H,0))</f>
        <v>0</v>
      </c>
      <c r="K454" cm="1">
        <f t="array" ref="K454">SUM(IF((LEFT('2-1 采购订单物料明细表报表导出'!$K:$K,7)=K$1)*('2-1 采购订单物料明细表报表导出'!$D:$D=$A454),'2-1 采购订单物料明细表报表导出'!$H:$H,0))</f>
        <v>0</v>
      </c>
      <c r="L454" cm="1">
        <f t="array" ref="L454">SUM(IF((LEFT('2-1 采购订单物料明细表报表导出'!$K:$K,7)=L$1)*('2-1 采购订单物料明细表报表导出'!$D:$D=$A454),'2-1 采购订单物料明细表报表导出'!$H:$H,0))</f>
        <v>0</v>
      </c>
      <c r="M454" cm="1">
        <f t="array" ref="M454">SUM(IF((LEFT('2-1 采购订单物料明细表报表导出'!$K:$K,7)=M$1)*('2-1 采购订单物料明细表报表导出'!$D:$D=$A454),'2-1 采购订单物料明细表报表导出'!$H:$H,0))</f>
        <v>0</v>
      </c>
      <c r="N454" cm="1">
        <f t="array" ref="N454">SUM(IF((LEFT('2-1 采购订单物料明细表报表导出'!$K:$K,7)=N$1)*('2-1 采购订单物料明细表报表导出'!$D:$D=$A454),'2-1 采购订单物料明细表报表导出'!$H:$H,0))</f>
        <v>0</v>
      </c>
      <c r="O454" cm="1">
        <f t="array" ref="O454">SUM(IF((LEFT('2-1 采购订单物料明细表报表导出'!$K:$K,7)=O$1)*('2-1 采购订单物料明细表报表导出'!$D:$D=$A454),'2-1 采购订单物料明细表报表导出'!$H:$H,0))</f>
        <v>0</v>
      </c>
    </row>
    <row r="455" ht="16.5" spans="1:15">
      <c r="A455" s="17" t="s">
        <v>3863</v>
      </c>
      <c r="B455" s="32" t="s">
        <v>2120</v>
      </c>
      <c r="C455" s="33" t="s">
        <v>2121</v>
      </c>
      <c r="D455" cm="1">
        <f t="array" ref="D455">SUM(IF((LEFT('2-1 采购订单物料明细表报表导出'!$K:$K,7)=D$1)*('2-1 采购订单物料明细表报表导出'!$D:$D=$A455),'2-1 采购订单物料明细表报表导出'!$H:$H,0))</f>
        <v>0</v>
      </c>
      <c r="E455" cm="1">
        <f t="array" ref="E455">SUM(IF((LEFT('2-1 采购订单物料明细表报表导出'!$K:$K,7)=E$1)*('2-1 采购订单物料明细表报表导出'!$D:$D=$A455),'2-1 采购订单物料明细表报表导出'!$H:$H,0))</f>
        <v>0</v>
      </c>
      <c r="F455" cm="1">
        <f t="array" ref="F455">SUM(IF((LEFT('2-1 采购订单物料明细表报表导出'!$K:$K,7)=F$1)*('2-1 采购订单物料明细表报表导出'!$D:$D=$A455),'2-1 采购订单物料明细表报表导出'!$H:$H,0))</f>
        <v>0</v>
      </c>
      <c r="G455" cm="1">
        <f t="array" ref="G455">SUM(IF((LEFT('2-1 采购订单物料明细表报表导出'!$K:$K,7)=G$1)*('2-1 采购订单物料明细表报表导出'!$D:$D=$A455),'2-1 采购订单物料明细表报表导出'!$H:$H,0))</f>
        <v>0</v>
      </c>
      <c r="H455" cm="1">
        <f t="array" ref="H455">SUM(IF((LEFT('2-1 采购订单物料明细表报表导出'!$K:$K,7)=H$1)*('2-1 采购订单物料明细表报表导出'!$D:$D=$A455),'2-1 采购订单物料明细表报表导出'!$H:$H,0))</f>
        <v>0</v>
      </c>
      <c r="I455" cm="1">
        <f t="array" ref="I455">SUM(IF((LEFT('2-1 采购订单物料明细表报表导出'!$K:$K,7)=I$1)*('2-1 采购订单物料明细表报表导出'!$D:$D=$A455),'2-1 采购订单物料明细表报表导出'!$H:$H,0))</f>
        <v>0</v>
      </c>
      <c r="J455" cm="1">
        <f t="array" ref="J455">SUM(IF((LEFT('2-1 采购订单物料明细表报表导出'!$K:$K,7)=J$1)*('2-1 采购订单物料明细表报表导出'!$D:$D=$A455),'2-1 采购订单物料明细表报表导出'!$H:$H,0))</f>
        <v>0</v>
      </c>
      <c r="K455" cm="1">
        <f t="array" ref="K455">SUM(IF((LEFT('2-1 采购订单物料明细表报表导出'!$K:$K,7)=K$1)*('2-1 采购订单物料明细表报表导出'!$D:$D=$A455),'2-1 采购订单物料明细表报表导出'!$H:$H,0))</f>
        <v>0</v>
      </c>
      <c r="L455" cm="1">
        <f t="array" ref="L455">SUM(IF((LEFT('2-1 采购订单物料明细表报表导出'!$K:$K,7)=L$1)*('2-1 采购订单物料明细表报表导出'!$D:$D=$A455),'2-1 采购订单物料明细表报表导出'!$H:$H,0))</f>
        <v>0</v>
      </c>
      <c r="M455" cm="1">
        <f t="array" ref="M455">SUM(IF((LEFT('2-1 采购订单物料明细表报表导出'!$K:$K,7)=M$1)*('2-1 采购订单物料明细表报表导出'!$D:$D=$A455),'2-1 采购订单物料明细表报表导出'!$H:$H,0))</f>
        <v>0</v>
      </c>
      <c r="N455" cm="1">
        <f t="array" ref="N455">SUM(IF((LEFT('2-1 采购订单物料明细表报表导出'!$K:$K,7)=N$1)*('2-1 采购订单物料明细表报表导出'!$D:$D=$A455),'2-1 采购订单物料明细表报表导出'!$H:$H,0))</f>
        <v>0</v>
      </c>
      <c r="O455" cm="1">
        <f t="array" ref="O455">SUM(IF((LEFT('2-1 采购订单物料明细表报表导出'!$K:$K,7)=O$1)*('2-1 采购订单物料明细表报表导出'!$D:$D=$A455),'2-1 采购订单物料明细表报表导出'!$H:$H,0))</f>
        <v>0</v>
      </c>
    </row>
    <row r="456" ht="16.5" spans="1:15">
      <c r="A456" s="17" t="s">
        <v>3864</v>
      </c>
      <c r="B456" s="32" t="s">
        <v>2120</v>
      </c>
      <c r="C456" s="33" t="s">
        <v>2121</v>
      </c>
      <c r="D456" cm="1">
        <f t="array" ref="D456">SUM(IF((LEFT('2-1 采购订单物料明细表报表导出'!$K:$K,7)=D$1)*('2-1 采购订单物料明细表报表导出'!$D:$D=$A456),'2-1 采购订单物料明细表报表导出'!$H:$H,0))</f>
        <v>0</v>
      </c>
      <c r="E456" cm="1">
        <f t="array" ref="E456">SUM(IF((LEFT('2-1 采购订单物料明细表报表导出'!$K:$K,7)=E$1)*('2-1 采购订单物料明细表报表导出'!$D:$D=$A456),'2-1 采购订单物料明细表报表导出'!$H:$H,0))</f>
        <v>0</v>
      </c>
      <c r="F456" cm="1">
        <f t="array" ref="F456">SUM(IF((LEFT('2-1 采购订单物料明细表报表导出'!$K:$K,7)=F$1)*('2-1 采购订单物料明细表报表导出'!$D:$D=$A456),'2-1 采购订单物料明细表报表导出'!$H:$H,0))</f>
        <v>0</v>
      </c>
      <c r="G456" cm="1">
        <f t="array" ref="G456">SUM(IF((LEFT('2-1 采购订单物料明细表报表导出'!$K:$K,7)=G$1)*('2-1 采购订单物料明细表报表导出'!$D:$D=$A456),'2-1 采购订单物料明细表报表导出'!$H:$H,0))</f>
        <v>0</v>
      </c>
      <c r="H456" cm="1">
        <f t="array" ref="H456">SUM(IF((LEFT('2-1 采购订单物料明细表报表导出'!$K:$K,7)=H$1)*('2-1 采购订单物料明细表报表导出'!$D:$D=$A456),'2-1 采购订单物料明细表报表导出'!$H:$H,0))</f>
        <v>0</v>
      </c>
      <c r="I456" cm="1">
        <f t="array" ref="I456">SUM(IF((LEFT('2-1 采购订单物料明细表报表导出'!$K:$K,7)=I$1)*('2-1 采购订单物料明细表报表导出'!$D:$D=$A456),'2-1 采购订单物料明细表报表导出'!$H:$H,0))</f>
        <v>0</v>
      </c>
      <c r="J456" cm="1">
        <f t="array" ref="J456">SUM(IF((LEFT('2-1 采购订单物料明细表报表导出'!$K:$K,7)=J$1)*('2-1 采购订单物料明细表报表导出'!$D:$D=$A456),'2-1 采购订单物料明细表报表导出'!$H:$H,0))</f>
        <v>0</v>
      </c>
      <c r="K456" cm="1">
        <f t="array" ref="K456">SUM(IF((LEFT('2-1 采购订单物料明细表报表导出'!$K:$K,7)=K$1)*('2-1 采购订单物料明细表报表导出'!$D:$D=$A456),'2-1 采购订单物料明细表报表导出'!$H:$H,0))</f>
        <v>0</v>
      </c>
      <c r="L456" cm="1">
        <f t="array" ref="L456">SUM(IF((LEFT('2-1 采购订单物料明细表报表导出'!$K:$K,7)=L$1)*('2-1 采购订单物料明细表报表导出'!$D:$D=$A456),'2-1 采购订单物料明细表报表导出'!$H:$H,0))</f>
        <v>0</v>
      </c>
      <c r="M456" cm="1">
        <f t="array" ref="M456">SUM(IF((LEFT('2-1 采购订单物料明细表报表导出'!$K:$K,7)=M$1)*('2-1 采购订单物料明细表报表导出'!$D:$D=$A456),'2-1 采购订单物料明细表报表导出'!$H:$H,0))</f>
        <v>0</v>
      </c>
      <c r="N456" cm="1">
        <f t="array" ref="N456">SUM(IF((LEFT('2-1 采购订单物料明细表报表导出'!$K:$K,7)=N$1)*('2-1 采购订单物料明细表报表导出'!$D:$D=$A456),'2-1 采购订单物料明细表报表导出'!$H:$H,0))</f>
        <v>0</v>
      </c>
      <c r="O456" cm="1">
        <f t="array" ref="O456">SUM(IF((LEFT('2-1 采购订单物料明细表报表导出'!$K:$K,7)=O$1)*('2-1 采购订单物料明细表报表导出'!$D:$D=$A456),'2-1 采购订单物料明细表报表导出'!$H:$H,0))</f>
        <v>0</v>
      </c>
    </row>
    <row r="457" ht="16.5" spans="1:15">
      <c r="A457" s="17" t="s">
        <v>3865</v>
      </c>
      <c r="B457" s="32" t="s">
        <v>2120</v>
      </c>
      <c r="C457" s="33" t="s">
        <v>2121</v>
      </c>
      <c r="D457" cm="1">
        <f t="array" ref="D457">SUM(IF((LEFT('2-1 采购订单物料明细表报表导出'!$K:$K,7)=D$1)*('2-1 采购订单物料明细表报表导出'!$D:$D=$A457),'2-1 采购订单物料明细表报表导出'!$H:$H,0))</f>
        <v>0</v>
      </c>
      <c r="E457" cm="1">
        <f t="array" ref="E457">SUM(IF((LEFT('2-1 采购订单物料明细表报表导出'!$K:$K,7)=E$1)*('2-1 采购订单物料明细表报表导出'!$D:$D=$A457),'2-1 采购订单物料明细表报表导出'!$H:$H,0))</f>
        <v>0</v>
      </c>
      <c r="F457" cm="1">
        <f t="array" ref="F457">SUM(IF((LEFT('2-1 采购订单物料明细表报表导出'!$K:$K,7)=F$1)*('2-1 采购订单物料明细表报表导出'!$D:$D=$A457),'2-1 采购订单物料明细表报表导出'!$H:$H,0))</f>
        <v>0</v>
      </c>
      <c r="G457" cm="1">
        <f t="array" ref="G457">SUM(IF((LEFT('2-1 采购订单物料明细表报表导出'!$K:$K,7)=G$1)*('2-1 采购订单物料明细表报表导出'!$D:$D=$A457),'2-1 采购订单物料明细表报表导出'!$H:$H,0))</f>
        <v>0</v>
      </c>
      <c r="H457" cm="1">
        <f t="array" ref="H457">SUM(IF((LEFT('2-1 采购订单物料明细表报表导出'!$K:$K,7)=H$1)*('2-1 采购订单物料明细表报表导出'!$D:$D=$A457),'2-1 采购订单物料明细表报表导出'!$H:$H,0))</f>
        <v>0</v>
      </c>
      <c r="I457" cm="1">
        <f t="array" ref="I457">SUM(IF((LEFT('2-1 采购订单物料明细表报表导出'!$K:$K,7)=I$1)*('2-1 采购订单物料明细表报表导出'!$D:$D=$A457),'2-1 采购订单物料明细表报表导出'!$H:$H,0))</f>
        <v>0</v>
      </c>
      <c r="J457" cm="1">
        <f t="array" ref="J457">SUM(IF((LEFT('2-1 采购订单物料明细表报表导出'!$K:$K,7)=J$1)*('2-1 采购订单物料明细表报表导出'!$D:$D=$A457),'2-1 采购订单物料明细表报表导出'!$H:$H,0))</f>
        <v>0</v>
      </c>
      <c r="K457" cm="1">
        <f t="array" ref="K457">SUM(IF((LEFT('2-1 采购订单物料明细表报表导出'!$K:$K,7)=K$1)*('2-1 采购订单物料明细表报表导出'!$D:$D=$A457),'2-1 采购订单物料明细表报表导出'!$H:$H,0))</f>
        <v>0</v>
      </c>
      <c r="L457" cm="1">
        <f t="array" ref="L457">SUM(IF((LEFT('2-1 采购订单物料明细表报表导出'!$K:$K,7)=L$1)*('2-1 采购订单物料明细表报表导出'!$D:$D=$A457),'2-1 采购订单物料明细表报表导出'!$H:$H,0))</f>
        <v>0</v>
      </c>
      <c r="M457" cm="1">
        <f t="array" ref="M457">SUM(IF((LEFT('2-1 采购订单物料明细表报表导出'!$K:$K,7)=M$1)*('2-1 采购订单物料明细表报表导出'!$D:$D=$A457),'2-1 采购订单物料明细表报表导出'!$H:$H,0))</f>
        <v>0</v>
      </c>
      <c r="N457" cm="1">
        <f t="array" ref="N457">SUM(IF((LEFT('2-1 采购订单物料明细表报表导出'!$K:$K,7)=N$1)*('2-1 采购订单物料明细表报表导出'!$D:$D=$A457),'2-1 采购订单物料明细表报表导出'!$H:$H,0))</f>
        <v>0</v>
      </c>
      <c r="O457" cm="1">
        <f t="array" ref="O457">SUM(IF((LEFT('2-1 采购订单物料明细表报表导出'!$K:$K,7)=O$1)*('2-1 采购订单物料明细表报表导出'!$D:$D=$A457),'2-1 采购订单物料明细表报表导出'!$H:$H,0))</f>
        <v>0</v>
      </c>
    </row>
    <row r="458" ht="16.5" spans="1:15">
      <c r="A458" s="17" t="s">
        <v>3866</v>
      </c>
      <c r="B458" s="32" t="s">
        <v>2120</v>
      </c>
      <c r="C458" s="33" t="s">
        <v>2121</v>
      </c>
      <c r="D458" cm="1">
        <f t="array" ref="D458">SUM(IF((LEFT('2-1 采购订单物料明细表报表导出'!$K:$K,7)=D$1)*('2-1 采购订单物料明细表报表导出'!$D:$D=$A458),'2-1 采购订单物料明细表报表导出'!$H:$H,0))</f>
        <v>0</v>
      </c>
      <c r="E458" cm="1">
        <f t="array" ref="E458">SUM(IF((LEFT('2-1 采购订单物料明细表报表导出'!$K:$K,7)=E$1)*('2-1 采购订单物料明细表报表导出'!$D:$D=$A458),'2-1 采购订单物料明细表报表导出'!$H:$H,0))</f>
        <v>0</v>
      </c>
      <c r="F458" cm="1">
        <f t="array" ref="F458">SUM(IF((LEFT('2-1 采购订单物料明细表报表导出'!$K:$K,7)=F$1)*('2-1 采购订单物料明细表报表导出'!$D:$D=$A458),'2-1 采购订单物料明细表报表导出'!$H:$H,0))</f>
        <v>0</v>
      </c>
      <c r="G458" cm="1">
        <f t="array" ref="G458">SUM(IF((LEFT('2-1 采购订单物料明细表报表导出'!$K:$K,7)=G$1)*('2-1 采购订单物料明细表报表导出'!$D:$D=$A458),'2-1 采购订单物料明细表报表导出'!$H:$H,0))</f>
        <v>0</v>
      </c>
      <c r="H458" cm="1">
        <f t="array" ref="H458">SUM(IF((LEFT('2-1 采购订单物料明细表报表导出'!$K:$K,7)=H$1)*('2-1 采购订单物料明细表报表导出'!$D:$D=$A458),'2-1 采购订单物料明细表报表导出'!$H:$H,0))</f>
        <v>0</v>
      </c>
      <c r="I458" cm="1">
        <f t="array" ref="I458">SUM(IF((LEFT('2-1 采购订单物料明细表报表导出'!$K:$K,7)=I$1)*('2-1 采购订单物料明细表报表导出'!$D:$D=$A458),'2-1 采购订单物料明细表报表导出'!$H:$H,0))</f>
        <v>0</v>
      </c>
      <c r="J458" cm="1">
        <f t="array" ref="J458">SUM(IF((LEFT('2-1 采购订单物料明细表报表导出'!$K:$K,7)=J$1)*('2-1 采购订单物料明细表报表导出'!$D:$D=$A458),'2-1 采购订单物料明细表报表导出'!$H:$H,0))</f>
        <v>0</v>
      </c>
      <c r="K458" cm="1">
        <f t="array" ref="K458">SUM(IF((LEFT('2-1 采购订单物料明细表报表导出'!$K:$K,7)=K$1)*('2-1 采购订单物料明细表报表导出'!$D:$D=$A458),'2-1 采购订单物料明细表报表导出'!$H:$H,0))</f>
        <v>0</v>
      </c>
      <c r="L458" cm="1">
        <f t="array" ref="L458">SUM(IF((LEFT('2-1 采购订单物料明细表报表导出'!$K:$K,7)=L$1)*('2-1 采购订单物料明细表报表导出'!$D:$D=$A458),'2-1 采购订单物料明细表报表导出'!$H:$H,0))</f>
        <v>0</v>
      </c>
      <c r="M458" cm="1">
        <f t="array" ref="M458">SUM(IF((LEFT('2-1 采购订单物料明细表报表导出'!$K:$K,7)=M$1)*('2-1 采购订单物料明细表报表导出'!$D:$D=$A458),'2-1 采购订单物料明细表报表导出'!$H:$H,0))</f>
        <v>0</v>
      </c>
      <c r="N458" cm="1">
        <f t="array" ref="N458">SUM(IF((LEFT('2-1 采购订单物料明细表报表导出'!$K:$K,7)=N$1)*('2-1 采购订单物料明细表报表导出'!$D:$D=$A458),'2-1 采购订单物料明细表报表导出'!$H:$H,0))</f>
        <v>0</v>
      </c>
      <c r="O458" cm="1">
        <f t="array" ref="O458">SUM(IF((LEFT('2-1 采购订单物料明细表报表导出'!$K:$K,7)=O$1)*('2-1 采购订单物料明细表报表导出'!$D:$D=$A458),'2-1 采购订单物料明细表报表导出'!$H:$H,0))</f>
        <v>0</v>
      </c>
    </row>
    <row r="459" ht="16.5" spans="1:15">
      <c r="A459" s="17" t="s">
        <v>3867</v>
      </c>
      <c r="B459" s="32" t="s">
        <v>2120</v>
      </c>
      <c r="C459" s="33" t="s">
        <v>2121</v>
      </c>
      <c r="D459" cm="1">
        <f t="array" ref="D459">SUM(IF((LEFT('2-1 采购订单物料明细表报表导出'!$K:$K,7)=D$1)*('2-1 采购订单物料明细表报表导出'!$D:$D=$A459),'2-1 采购订单物料明细表报表导出'!$H:$H,0))</f>
        <v>0</v>
      </c>
      <c r="E459" cm="1">
        <f t="array" ref="E459">SUM(IF((LEFT('2-1 采购订单物料明细表报表导出'!$K:$K,7)=E$1)*('2-1 采购订单物料明细表报表导出'!$D:$D=$A459),'2-1 采购订单物料明细表报表导出'!$H:$H,0))</f>
        <v>0</v>
      </c>
      <c r="F459" cm="1">
        <f t="array" ref="F459">SUM(IF((LEFT('2-1 采购订单物料明细表报表导出'!$K:$K,7)=F$1)*('2-1 采购订单物料明细表报表导出'!$D:$D=$A459),'2-1 采购订单物料明细表报表导出'!$H:$H,0))</f>
        <v>0</v>
      </c>
      <c r="G459" cm="1">
        <f t="array" ref="G459">SUM(IF((LEFT('2-1 采购订单物料明细表报表导出'!$K:$K,7)=G$1)*('2-1 采购订单物料明细表报表导出'!$D:$D=$A459),'2-1 采购订单物料明细表报表导出'!$H:$H,0))</f>
        <v>0</v>
      </c>
      <c r="H459" cm="1">
        <f t="array" ref="H459">SUM(IF((LEFT('2-1 采购订单物料明细表报表导出'!$K:$K,7)=H$1)*('2-1 采购订单物料明细表报表导出'!$D:$D=$A459),'2-1 采购订单物料明细表报表导出'!$H:$H,0))</f>
        <v>0</v>
      </c>
      <c r="I459" cm="1">
        <f t="array" ref="I459">SUM(IF((LEFT('2-1 采购订单物料明细表报表导出'!$K:$K,7)=I$1)*('2-1 采购订单物料明细表报表导出'!$D:$D=$A459),'2-1 采购订单物料明细表报表导出'!$H:$H,0))</f>
        <v>0</v>
      </c>
      <c r="J459" cm="1">
        <f t="array" ref="J459">SUM(IF((LEFT('2-1 采购订单物料明细表报表导出'!$K:$K,7)=J$1)*('2-1 采购订单物料明细表报表导出'!$D:$D=$A459),'2-1 采购订单物料明细表报表导出'!$H:$H,0))</f>
        <v>0</v>
      </c>
      <c r="K459" cm="1">
        <f t="array" ref="K459">SUM(IF((LEFT('2-1 采购订单物料明细表报表导出'!$K:$K,7)=K$1)*('2-1 采购订单物料明细表报表导出'!$D:$D=$A459),'2-1 采购订单物料明细表报表导出'!$H:$H,0))</f>
        <v>0</v>
      </c>
      <c r="L459" cm="1">
        <f t="array" ref="L459">SUM(IF((LEFT('2-1 采购订单物料明细表报表导出'!$K:$K,7)=L$1)*('2-1 采购订单物料明细表报表导出'!$D:$D=$A459),'2-1 采购订单物料明细表报表导出'!$H:$H,0))</f>
        <v>0</v>
      </c>
      <c r="M459" cm="1">
        <f t="array" ref="M459">SUM(IF((LEFT('2-1 采购订单物料明细表报表导出'!$K:$K,7)=M$1)*('2-1 采购订单物料明细表报表导出'!$D:$D=$A459),'2-1 采购订单物料明细表报表导出'!$H:$H,0))</f>
        <v>0</v>
      </c>
      <c r="N459" cm="1">
        <f t="array" ref="N459">SUM(IF((LEFT('2-1 采购订单物料明细表报表导出'!$K:$K,7)=N$1)*('2-1 采购订单物料明细表报表导出'!$D:$D=$A459),'2-1 采购订单物料明细表报表导出'!$H:$H,0))</f>
        <v>0</v>
      </c>
      <c r="O459" cm="1">
        <f t="array" ref="O459">SUM(IF((LEFT('2-1 采购订单物料明细表报表导出'!$K:$K,7)=O$1)*('2-1 采购订单物料明细表报表导出'!$D:$D=$A459),'2-1 采购订单物料明细表报表导出'!$H:$H,0))</f>
        <v>0</v>
      </c>
    </row>
    <row r="460" ht="16.5" spans="1:15">
      <c r="A460" s="17" t="s">
        <v>3868</v>
      </c>
      <c r="B460" s="32" t="s">
        <v>2120</v>
      </c>
      <c r="C460" s="33" t="s">
        <v>2121</v>
      </c>
      <c r="D460" cm="1">
        <f t="array" ref="D460">SUM(IF((LEFT('2-1 采购订单物料明细表报表导出'!$K:$K,7)=D$1)*('2-1 采购订单物料明细表报表导出'!$D:$D=$A460),'2-1 采购订单物料明细表报表导出'!$H:$H,0))</f>
        <v>0</v>
      </c>
      <c r="E460" cm="1">
        <f t="array" ref="E460">SUM(IF((LEFT('2-1 采购订单物料明细表报表导出'!$K:$K,7)=E$1)*('2-1 采购订单物料明细表报表导出'!$D:$D=$A460),'2-1 采购订单物料明细表报表导出'!$H:$H,0))</f>
        <v>0</v>
      </c>
      <c r="F460" cm="1">
        <f t="array" ref="F460">SUM(IF((LEFT('2-1 采购订单物料明细表报表导出'!$K:$K,7)=F$1)*('2-1 采购订单物料明细表报表导出'!$D:$D=$A460),'2-1 采购订单物料明细表报表导出'!$H:$H,0))</f>
        <v>0</v>
      </c>
      <c r="G460" cm="1">
        <f t="array" ref="G460">SUM(IF((LEFT('2-1 采购订单物料明细表报表导出'!$K:$K,7)=G$1)*('2-1 采购订单物料明细表报表导出'!$D:$D=$A460),'2-1 采购订单物料明细表报表导出'!$H:$H,0))</f>
        <v>0</v>
      </c>
      <c r="H460" cm="1">
        <f t="array" ref="H460">SUM(IF((LEFT('2-1 采购订单物料明细表报表导出'!$K:$K,7)=H$1)*('2-1 采购订单物料明细表报表导出'!$D:$D=$A460),'2-1 采购订单物料明细表报表导出'!$H:$H,0))</f>
        <v>0</v>
      </c>
      <c r="I460" cm="1">
        <f t="array" ref="I460">SUM(IF((LEFT('2-1 采购订单物料明细表报表导出'!$K:$K,7)=I$1)*('2-1 采购订单物料明细表报表导出'!$D:$D=$A460),'2-1 采购订单物料明细表报表导出'!$H:$H,0))</f>
        <v>0</v>
      </c>
      <c r="J460" cm="1">
        <f t="array" ref="J460">SUM(IF((LEFT('2-1 采购订单物料明细表报表导出'!$K:$K,7)=J$1)*('2-1 采购订单物料明细表报表导出'!$D:$D=$A460),'2-1 采购订单物料明细表报表导出'!$H:$H,0))</f>
        <v>0</v>
      </c>
      <c r="K460" cm="1">
        <f t="array" ref="K460">SUM(IF((LEFT('2-1 采购订单物料明细表报表导出'!$K:$K,7)=K$1)*('2-1 采购订单物料明细表报表导出'!$D:$D=$A460),'2-1 采购订单物料明细表报表导出'!$H:$H,0))</f>
        <v>0</v>
      </c>
      <c r="L460" cm="1">
        <f t="array" ref="L460">SUM(IF((LEFT('2-1 采购订单物料明细表报表导出'!$K:$K,7)=L$1)*('2-1 采购订单物料明细表报表导出'!$D:$D=$A460),'2-1 采购订单物料明细表报表导出'!$H:$H,0))</f>
        <v>0</v>
      </c>
      <c r="M460" cm="1">
        <f t="array" ref="M460">SUM(IF((LEFT('2-1 采购订单物料明细表报表导出'!$K:$K,7)=M$1)*('2-1 采购订单物料明细表报表导出'!$D:$D=$A460),'2-1 采购订单物料明细表报表导出'!$H:$H,0))</f>
        <v>0</v>
      </c>
      <c r="N460" cm="1">
        <f t="array" ref="N460">SUM(IF((LEFT('2-1 采购订单物料明细表报表导出'!$K:$K,7)=N$1)*('2-1 采购订单物料明细表报表导出'!$D:$D=$A460),'2-1 采购订单物料明细表报表导出'!$H:$H,0))</f>
        <v>0</v>
      </c>
      <c r="O460" cm="1">
        <f t="array" ref="O460">SUM(IF((LEFT('2-1 采购订单物料明细表报表导出'!$K:$K,7)=O$1)*('2-1 采购订单物料明细表报表导出'!$D:$D=$A460),'2-1 采购订单物料明细表报表导出'!$H:$H,0))</f>
        <v>0</v>
      </c>
    </row>
    <row r="461" ht="16.5" spans="1:15">
      <c r="A461" s="17" t="s">
        <v>3869</v>
      </c>
      <c r="B461" s="32" t="s">
        <v>2120</v>
      </c>
      <c r="C461" s="33" t="s">
        <v>2121</v>
      </c>
      <c r="D461" cm="1">
        <f t="array" ref="D461">SUM(IF((LEFT('2-1 采购订单物料明细表报表导出'!$K:$K,7)=D$1)*('2-1 采购订单物料明细表报表导出'!$D:$D=$A461),'2-1 采购订单物料明细表报表导出'!$H:$H,0))</f>
        <v>0</v>
      </c>
      <c r="E461" cm="1">
        <f t="array" ref="E461">SUM(IF((LEFT('2-1 采购订单物料明细表报表导出'!$K:$K,7)=E$1)*('2-1 采购订单物料明细表报表导出'!$D:$D=$A461),'2-1 采购订单物料明细表报表导出'!$H:$H,0))</f>
        <v>0</v>
      </c>
      <c r="F461" cm="1">
        <f t="array" ref="F461">SUM(IF((LEFT('2-1 采购订单物料明细表报表导出'!$K:$K,7)=F$1)*('2-1 采购订单物料明细表报表导出'!$D:$D=$A461),'2-1 采购订单物料明细表报表导出'!$H:$H,0))</f>
        <v>0</v>
      </c>
      <c r="G461" cm="1">
        <f t="array" ref="G461">SUM(IF((LEFT('2-1 采购订单物料明细表报表导出'!$K:$K,7)=G$1)*('2-1 采购订单物料明细表报表导出'!$D:$D=$A461),'2-1 采购订单物料明细表报表导出'!$H:$H,0))</f>
        <v>0</v>
      </c>
      <c r="H461" cm="1">
        <f t="array" ref="H461">SUM(IF((LEFT('2-1 采购订单物料明细表报表导出'!$K:$K,7)=H$1)*('2-1 采购订单物料明细表报表导出'!$D:$D=$A461),'2-1 采购订单物料明细表报表导出'!$H:$H,0))</f>
        <v>0</v>
      </c>
      <c r="I461" cm="1">
        <f t="array" ref="I461">SUM(IF((LEFT('2-1 采购订单物料明细表报表导出'!$K:$K,7)=I$1)*('2-1 采购订单物料明细表报表导出'!$D:$D=$A461),'2-1 采购订单物料明细表报表导出'!$H:$H,0))</f>
        <v>0</v>
      </c>
      <c r="J461" cm="1">
        <f t="array" ref="J461">SUM(IF((LEFT('2-1 采购订单物料明细表报表导出'!$K:$K,7)=J$1)*('2-1 采购订单物料明细表报表导出'!$D:$D=$A461),'2-1 采购订单物料明细表报表导出'!$H:$H,0))</f>
        <v>0</v>
      </c>
      <c r="K461" cm="1">
        <f t="array" ref="K461">SUM(IF((LEFT('2-1 采购订单物料明细表报表导出'!$K:$K,7)=K$1)*('2-1 采购订单物料明细表报表导出'!$D:$D=$A461),'2-1 采购订单物料明细表报表导出'!$H:$H,0))</f>
        <v>0</v>
      </c>
      <c r="L461" cm="1">
        <f t="array" ref="L461">SUM(IF((LEFT('2-1 采购订单物料明细表报表导出'!$K:$K,7)=L$1)*('2-1 采购订单物料明细表报表导出'!$D:$D=$A461),'2-1 采购订单物料明细表报表导出'!$H:$H,0))</f>
        <v>0</v>
      </c>
      <c r="M461" cm="1">
        <f t="array" ref="M461">SUM(IF((LEFT('2-1 采购订单物料明细表报表导出'!$K:$K,7)=M$1)*('2-1 采购订单物料明细表报表导出'!$D:$D=$A461),'2-1 采购订单物料明细表报表导出'!$H:$H,0))</f>
        <v>0</v>
      </c>
      <c r="N461" cm="1">
        <f t="array" ref="N461">SUM(IF((LEFT('2-1 采购订单物料明细表报表导出'!$K:$K,7)=N$1)*('2-1 采购订单物料明细表报表导出'!$D:$D=$A461),'2-1 采购订单物料明细表报表导出'!$H:$H,0))</f>
        <v>0</v>
      </c>
      <c r="O461" cm="1">
        <f t="array" ref="O461">SUM(IF((LEFT('2-1 采购订单物料明细表报表导出'!$K:$K,7)=O$1)*('2-1 采购订单物料明细表报表导出'!$D:$D=$A461),'2-1 采购订单物料明细表报表导出'!$H:$H,0))</f>
        <v>0</v>
      </c>
    </row>
    <row r="462" ht="16.5" spans="1:15">
      <c r="A462" s="34" t="s">
        <v>3870</v>
      </c>
      <c r="B462" s="32" t="s">
        <v>2120</v>
      </c>
      <c r="C462" s="33" t="s">
        <v>2121</v>
      </c>
      <c r="D462" cm="1">
        <f t="array" ref="D462">SUM(IF((LEFT('2-1 采购订单物料明细表报表导出'!$K:$K,7)=D$1)*('2-1 采购订单物料明细表报表导出'!$D:$D=$A462),'2-1 采购订单物料明细表报表导出'!$H:$H,0))</f>
        <v>0</v>
      </c>
      <c r="E462" cm="1">
        <f t="array" ref="E462">SUM(IF((LEFT('2-1 采购订单物料明细表报表导出'!$K:$K,7)=E$1)*('2-1 采购订单物料明细表报表导出'!$D:$D=$A462),'2-1 采购订单物料明细表报表导出'!$H:$H,0))</f>
        <v>0</v>
      </c>
      <c r="F462" cm="1">
        <f t="array" ref="F462">SUM(IF((LEFT('2-1 采购订单物料明细表报表导出'!$K:$K,7)=F$1)*('2-1 采购订单物料明细表报表导出'!$D:$D=$A462),'2-1 采购订单物料明细表报表导出'!$H:$H,0))</f>
        <v>0</v>
      </c>
      <c r="G462" cm="1">
        <f t="array" ref="G462">SUM(IF((LEFT('2-1 采购订单物料明细表报表导出'!$K:$K,7)=G$1)*('2-1 采购订单物料明细表报表导出'!$D:$D=$A462),'2-1 采购订单物料明细表报表导出'!$H:$H,0))</f>
        <v>0</v>
      </c>
      <c r="H462" cm="1">
        <f t="array" ref="H462">SUM(IF((LEFT('2-1 采购订单物料明细表报表导出'!$K:$K,7)=H$1)*('2-1 采购订单物料明细表报表导出'!$D:$D=$A462),'2-1 采购订单物料明细表报表导出'!$H:$H,0))</f>
        <v>0</v>
      </c>
      <c r="I462" cm="1">
        <f t="array" ref="I462">SUM(IF((LEFT('2-1 采购订单物料明细表报表导出'!$K:$K,7)=I$1)*('2-1 采购订单物料明细表报表导出'!$D:$D=$A462),'2-1 采购订单物料明细表报表导出'!$H:$H,0))</f>
        <v>0</v>
      </c>
      <c r="J462" cm="1">
        <f t="array" ref="J462">SUM(IF((LEFT('2-1 采购订单物料明细表报表导出'!$K:$K,7)=J$1)*('2-1 采购订单物料明细表报表导出'!$D:$D=$A462),'2-1 采购订单物料明细表报表导出'!$H:$H,0))</f>
        <v>0</v>
      </c>
      <c r="K462" cm="1">
        <f t="array" ref="K462">SUM(IF((LEFT('2-1 采购订单物料明细表报表导出'!$K:$K,7)=K$1)*('2-1 采购订单物料明细表报表导出'!$D:$D=$A462),'2-1 采购订单物料明细表报表导出'!$H:$H,0))</f>
        <v>0</v>
      </c>
      <c r="L462" cm="1">
        <f t="array" ref="L462">SUM(IF((LEFT('2-1 采购订单物料明细表报表导出'!$K:$K,7)=L$1)*('2-1 采购订单物料明细表报表导出'!$D:$D=$A462),'2-1 采购订单物料明细表报表导出'!$H:$H,0))</f>
        <v>0</v>
      </c>
      <c r="M462" cm="1">
        <f t="array" ref="M462">SUM(IF((LEFT('2-1 采购订单物料明细表报表导出'!$K:$K,7)=M$1)*('2-1 采购订单物料明细表报表导出'!$D:$D=$A462),'2-1 采购订单物料明细表报表导出'!$H:$H,0))</f>
        <v>0</v>
      </c>
      <c r="N462" cm="1">
        <f t="array" ref="N462">SUM(IF((LEFT('2-1 采购订单物料明细表报表导出'!$K:$K,7)=N$1)*('2-1 采购订单物料明细表报表导出'!$D:$D=$A462),'2-1 采购订单物料明细表报表导出'!$H:$H,0))</f>
        <v>0</v>
      </c>
      <c r="O462" cm="1">
        <f t="array" ref="O462">SUM(IF((LEFT('2-1 采购订单物料明细表报表导出'!$K:$K,7)=O$1)*('2-1 采购订单物料明细表报表导出'!$D:$D=$A462),'2-1 采购订单物料明细表报表导出'!$H:$H,0))</f>
        <v>0</v>
      </c>
    </row>
    <row r="463" ht="16.5" spans="1:15">
      <c r="A463" s="17" t="s">
        <v>3871</v>
      </c>
      <c r="B463" s="32" t="s">
        <v>2120</v>
      </c>
      <c r="C463" s="33" t="s">
        <v>2121</v>
      </c>
      <c r="D463" cm="1">
        <f t="array" ref="D463">SUM(IF((LEFT('2-1 采购订单物料明细表报表导出'!$K:$K,7)=D$1)*('2-1 采购订单物料明细表报表导出'!$D:$D=$A463),'2-1 采购订单物料明细表报表导出'!$H:$H,0))</f>
        <v>0</v>
      </c>
      <c r="E463" cm="1">
        <f t="array" ref="E463">SUM(IF((LEFT('2-1 采购订单物料明细表报表导出'!$K:$K,7)=E$1)*('2-1 采购订单物料明细表报表导出'!$D:$D=$A463),'2-1 采购订单物料明细表报表导出'!$H:$H,0))</f>
        <v>0</v>
      </c>
      <c r="F463" cm="1">
        <f t="array" ref="F463">SUM(IF((LEFT('2-1 采购订单物料明细表报表导出'!$K:$K,7)=F$1)*('2-1 采购订单物料明细表报表导出'!$D:$D=$A463),'2-1 采购订单物料明细表报表导出'!$H:$H,0))</f>
        <v>0</v>
      </c>
      <c r="G463" cm="1">
        <f t="array" ref="G463">SUM(IF((LEFT('2-1 采购订单物料明细表报表导出'!$K:$K,7)=G$1)*('2-1 采购订单物料明细表报表导出'!$D:$D=$A463),'2-1 采购订单物料明细表报表导出'!$H:$H,0))</f>
        <v>0</v>
      </c>
      <c r="H463" cm="1">
        <f t="array" ref="H463">SUM(IF((LEFT('2-1 采购订单物料明细表报表导出'!$K:$K,7)=H$1)*('2-1 采购订单物料明细表报表导出'!$D:$D=$A463),'2-1 采购订单物料明细表报表导出'!$H:$H,0))</f>
        <v>0</v>
      </c>
      <c r="I463" cm="1">
        <f t="array" ref="I463">SUM(IF((LEFT('2-1 采购订单物料明细表报表导出'!$K:$K,7)=I$1)*('2-1 采购订单物料明细表报表导出'!$D:$D=$A463),'2-1 采购订单物料明细表报表导出'!$H:$H,0))</f>
        <v>0</v>
      </c>
      <c r="J463" cm="1">
        <f t="array" ref="J463">SUM(IF((LEFT('2-1 采购订单物料明细表报表导出'!$K:$K,7)=J$1)*('2-1 采购订单物料明细表报表导出'!$D:$D=$A463),'2-1 采购订单物料明细表报表导出'!$H:$H,0))</f>
        <v>0</v>
      </c>
      <c r="K463" cm="1">
        <f t="array" ref="K463">SUM(IF((LEFT('2-1 采购订单物料明细表报表导出'!$K:$K,7)=K$1)*('2-1 采购订单物料明细表报表导出'!$D:$D=$A463),'2-1 采购订单物料明细表报表导出'!$H:$H,0))</f>
        <v>0</v>
      </c>
      <c r="L463" cm="1">
        <f t="array" ref="L463">SUM(IF((LEFT('2-1 采购订单物料明细表报表导出'!$K:$K,7)=L$1)*('2-1 采购订单物料明细表报表导出'!$D:$D=$A463),'2-1 采购订单物料明细表报表导出'!$H:$H,0))</f>
        <v>0</v>
      </c>
      <c r="M463" cm="1">
        <f t="array" ref="M463">SUM(IF((LEFT('2-1 采购订单物料明细表报表导出'!$K:$K,7)=M$1)*('2-1 采购订单物料明细表报表导出'!$D:$D=$A463),'2-1 采购订单物料明细表报表导出'!$H:$H,0))</f>
        <v>0</v>
      </c>
      <c r="N463" cm="1">
        <f t="array" ref="N463">SUM(IF((LEFT('2-1 采购订单物料明细表报表导出'!$K:$K,7)=N$1)*('2-1 采购订单物料明细表报表导出'!$D:$D=$A463),'2-1 采购订单物料明细表报表导出'!$H:$H,0))</f>
        <v>0</v>
      </c>
      <c r="O463" cm="1">
        <f t="array" ref="O463">SUM(IF((LEFT('2-1 采购订单物料明细表报表导出'!$K:$K,7)=O$1)*('2-1 采购订单物料明细表报表导出'!$D:$D=$A463),'2-1 采购订单物料明细表报表导出'!$H:$H,0))</f>
        <v>0</v>
      </c>
    </row>
    <row r="464" ht="16.5" spans="1:15">
      <c r="A464" s="17" t="s">
        <v>3872</v>
      </c>
      <c r="B464" s="32" t="s">
        <v>2120</v>
      </c>
      <c r="C464" s="33" t="s">
        <v>2121</v>
      </c>
      <c r="D464" cm="1">
        <f t="array" ref="D464">SUM(IF((LEFT('2-1 采购订单物料明细表报表导出'!$K:$K,7)=D$1)*('2-1 采购订单物料明细表报表导出'!$D:$D=$A464),'2-1 采购订单物料明细表报表导出'!$H:$H,0))</f>
        <v>0</v>
      </c>
      <c r="E464" cm="1">
        <f t="array" ref="E464">SUM(IF((LEFT('2-1 采购订单物料明细表报表导出'!$K:$K,7)=E$1)*('2-1 采购订单物料明细表报表导出'!$D:$D=$A464),'2-1 采购订单物料明细表报表导出'!$H:$H,0))</f>
        <v>0</v>
      </c>
      <c r="F464" cm="1">
        <f t="array" ref="F464">SUM(IF((LEFT('2-1 采购订单物料明细表报表导出'!$K:$K,7)=F$1)*('2-1 采购订单物料明细表报表导出'!$D:$D=$A464),'2-1 采购订单物料明细表报表导出'!$H:$H,0))</f>
        <v>0</v>
      </c>
      <c r="G464" cm="1">
        <f t="array" ref="G464">SUM(IF((LEFT('2-1 采购订单物料明细表报表导出'!$K:$K,7)=G$1)*('2-1 采购订单物料明细表报表导出'!$D:$D=$A464),'2-1 采购订单物料明细表报表导出'!$H:$H,0))</f>
        <v>0</v>
      </c>
      <c r="H464" cm="1">
        <f t="array" ref="H464">SUM(IF((LEFT('2-1 采购订单物料明细表报表导出'!$K:$K,7)=H$1)*('2-1 采购订单物料明细表报表导出'!$D:$D=$A464),'2-1 采购订单物料明细表报表导出'!$H:$H,0))</f>
        <v>0</v>
      </c>
      <c r="I464" cm="1">
        <f t="array" ref="I464">SUM(IF((LEFT('2-1 采购订单物料明细表报表导出'!$K:$K,7)=I$1)*('2-1 采购订单物料明细表报表导出'!$D:$D=$A464),'2-1 采购订单物料明细表报表导出'!$H:$H,0))</f>
        <v>0</v>
      </c>
      <c r="J464" cm="1">
        <f t="array" ref="J464">SUM(IF((LEFT('2-1 采购订单物料明细表报表导出'!$K:$K,7)=J$1)*('2-1 采购订单物料明细表报表导出'!$D:$D=$A464),'2-1 采购订单物料明细表报表导出'!$H:$H,0))</f>
        <v>0</v>
      </c>
      <c r="K464" cm="1">
        <f t="array" ref="K464">SUM(IF((LEFT('2-1 采购订单物料明细表报表导出'!$K:$K,7)=K$1)*('2-1 采购订单物料明细表报表导出'!$D:$D=$A464),'2-1 采购订单物料明细表报表导出'!$H:$H,0))</f>
        <v>0</v>
      </c>
      <c r="L464" cm="1">
        <f t="array" ref="L464">SUM(IF((LEFT('2-1 采购订单物料明细表报表导出'!$K:$K,7)=L$1)*('2-1 采购订单物料明细表报表导出'!$D:$D=$A464),'2-1 采购订单物料明细表报表导出'!$H:$H,0))</f>
        <v>0</v>
      </c>
      <c r="M464" cm="1">
        <f t="array" ref="M464">SUM(IF((LEFT('2-1 采购订单物料明细表报表导出'!$K:$K,7)=M$1)*('2-1 采购订单物料明细表报表导出'!$D:$D=$A464),'2-1 采购订单物料明细表报表导出'!$H:$H,0))</f>
        <v>0</v>
      </c>
      <c r="N464" cm="1">
        <f t="array" ref="N464">SUM(IF((LEFT('2-1 采购订单物料明细表报表导出'!$K:$K,7)=N$1)*('2-1 采购订单物料明细表报表导出'!$D:$D=$A464),'2-1 采购订单物料明细表报表导出'!$H:$H,0))</f>
        <v>0</v>
      </c>
      <c r="O464" cm="1">
        <f t="array" ref="O464">SUM(IF((LEFT('2-1 采购订单物料明细表报表导出'!$K:$K,7)=O$1)*('2-1 采购订单物料明细表报表导出'!$D:$D=$A464),'2-1 采购订单物料明细表报表导出'!$H:$H,0))</f>
        <v>0</v>
      </c>
    </row>
    <row r="465" ht="16.5" spans="1:15">
      <c r="A465" s="17" t="s">
        <v>3873</v>
      </c>
      <c r="B465" s="32" t="s">
        <v>2120</v>
      </c>
      <c r="C465" s="33" t="s">
        <v>2121</v>
      </c>
      <c r="D465" cm="1">
        <f t="array" ref="D465">SUM(IF((LEFT('2-1 采购订单物料明细表报表导出'!$K:$K,7)=D$1)*('2-1 采购订单物料明细表报表导出'!$D:$D=$A465),'2-1 采购订单物料明细表报表导出'!$H:$H,0))</f>
        <v>0</v>
      </c>
      <c r="E465" cm="1">
        <f t="array" ref="E465">SUM(IF((LEFT('2-1 采购订单物料明细表报表导出'!$K:$K,7)=E$1)*('2-1 采购订单物料明细表报表导出'!$D:$D=$A465),'2-1 采购订单物料明细表报表导出'!$H:$H,0))</f>
        <v>0</v>
      </c>
      <c r="F465" cm="1">
        <f t="array" ref="F465">SUM(IF((LEFT('2-1 采购订单物料明细表报表导出'!$K:$K,7)=F$1)*('2-1 采购订单物料明细表报表导出'!$D:$D=$A465),'2-1 采购订单物料明细表报表导出'!$H:$H,0))</f>
        <v>0</v>
      </c>
      <c r="G465" cm="1">
        <f t="array" ref="G465">SUM(IF((LEFT('2-1 采购订单物料明细表报表导出'!$K:$K,7)=G$1)*('2-1 采购订单物料明细表报表导出'!$D:$D=$A465),'2-1 采购订单物料明细表报表导出'!$H:$H,0))</f>
        <v>0</v>
      </c>
      <c r="H465" cm="1">
        <f t="array" ref="H465">SUM(IF((LEFT('2-1 采购订单物料明细表报表导出'!$K:$K,7)=H$1)*('2-1 采购订单物料明细表报表导出'!$D:$D=$A465),'2-1 采购订单物料明细表报表导出'!$H:$H,0))</f>
        <v>0</v>
      </c>
      <c r="I465" cm="1">
        <f t="array" ref="I465">SUM(IF((LEFT('2-1 采购订单物料明细表报表导出'!$K:$K,7)=I$1)*('2-1 采购订单物料明细表报表导出'!$D:$D=$A465),'2-1 采购订单物料明细表报表导出'!$H:$H,0))</f>
        <v>0</v>
      </c>
      <c r="J465" cm="1">
        <f t="array" ref="J465">SUM(IF((LEFT('2-1 采购订单物料明细表报表导出'!$K:$K,7)=J$1)*('2-1 采购订单物料明细表报表导出'!$D:$D=$A465),'2-1 采购订单物料明细表报表导出'!$H:$H,0))</f>
        <v>0</v>
      </c>
      <c r="K465" cm="1">
        <f t="array" ref="K465">SUM(IF((LEFT('2-1 采购订单物料明细表报表导出'!$K:$K,7)=K$1)*('2-1 采购订单物料明细表报表导出'!$D:$D=$A465),'2-1 采购订单物料明细表报表导出'!$H:$H,0))</f>
        <v>0</v>
      </c>
      <c r="L465" cm="1">
        <f t="array" ref="L465">SUM(IF((LEFT('2-1 采购订单物料明细表报表导出'!$K:$K,7)=L$1)*('2-1 采购订单物料明细表报表导出'!$D:$D=$A465),'2-1 采购订单物料明细表报表导出'!$H:$H,0))</f>
        <v>0</v>
      </c>
      <c r="M465" cm="1">
        <f t="array" ref="M465">SUM(IF((LEFT('2-1 采购订单物料明细表报表导出'!$K:$K,7)=M$1)*('2-1 采购订单物料明细表报表导出'!$D:$D=$A465),'2-1 采购订单物料明细表报表导出'!$H:$H,0))</f>
        <v>0</v>
      </c>
      <c r="N465" cm="1">
        <f t="array" ref="N465">SUM(IF((LEFT('2-1 采购订单物料明细表报表导出'!$K:$K,7)=N$1)*('2-1 采购订单物料明细表报表导出'!$D:$D=$A465),'2-1 采购订单物料明细表报表导出'!$H:$H,0))</f>
        <v>0</v>
      </c>
      <c r="O465" cm="1">
        <f t="array" ref="O465">SUM(IF((LEFT('2-1 采购订单物料明细表报表导出'!$K:$K,7)=O$1)*('2-1 采购订单物料明细表报表导出'!$D:$D=$A465),'2-1 采购订单物料明细表报表导出'!$H:$H,0))</f>
        <v>0</v>
      </c>
    </row>
    <row r="466" ht="16.5" spans="1:15">
      <c r="A466" s="17" t="s">
        <v>3874</v>
      </c>
      <c r="B466" s="32" t="s">
        <v>2120</v>
      </c>
      <c r="C466" s="33" t="s">
        <v>2121</v>
      </c>
      <c r="D466" cm="1">
        <f t="array" ref="D466">SUM(IF((LEFT('2-1 采购订单物料明细表报表导出'!$K:$K,7)=D$1)*('2-1 采购订单物料明细表报表导出'!$D:$D=$A466),'2-1 采购订单物料明细表报表导出'!$H:$H,0))</f>
        <v>0</v>
      </c>
      <c r="E466" cm="1">
        <f t="array" ref="E466">SUM(IF((LEFT('2-1 采购订单物料明细表报表导出'!$K:$K,7)=E$1)*('2-1 采购订单物料明细表报表导出'!$D:$D=$A466),'2-1 采购订单物料明细表报表导出'!$H:$H,0))</f>
        <v>0</v>
      </c>
      <c r="F466" cm="1">
        <f t="array" ref="F466">SUM(IF((LEFT('2-1 采购订单物料明细表报表导出'!$K:$K,7)=F$1)*('2-1 采购订单物料明细表报表导出'!$D:$D=$A466),'2-1 采购订单物料明细表报表导出'!$H:$H,0))</f>
        <v>0</v>
      </c>
      <c r="G466" cm="1">
        <f t="array" ref="G466">SUM(IF((LEFT('2-1 采购订单物料明细表报表导出'!$K:$K,7)=G$1)*('2-1 采购订单物料明细表报表导出'!$D:$D=$A466),'2-1 采购订单物料明细表报表导出'!$H:$H,0))</f>
        <v>0</v>
      </c>
      <c r="H466" cm="1">
        <f t="array" ref="H466">SUM(IF((LEFT('2-1 采购订单物料明细表报表导出'!$K:$K,7)=H$1)*('2-1 采购订单物料明细表报表导出'!$D:$D=$A466),'2-1 采购订单物料明细表报表导出'!$H:$H,0))</f>
        <v>0</v>
      </c>
      <c r="I466" cm="1">
        <f t="array" ref="I466">SUM(IF((LEFT('2-1 采购订单物料明细表报表导出'!$K:$K,7)=I$1)*('2-1 采购订单物料明细表报表导出'!$D:$D=$A466),'2-1 采购订单物料明细表报表导出'!$H:$H,0))</f>
        <v>0</v>
      </c>
      <c r="J466" cm="1">
        <f t="array" ref="J466">SUM(IF((LEFT('2-1 采购订单物料明细表报表导出'!$K:$K,7)=J$1)*('2-1 采购订单物料明细表报表导出'!$D:$D=$A466),'2-1 采购订单物料明细表报表导出'!$H:$H,0))</f>
        <v>0</v>
      </c>
      <c r="K466" cm="1">
        <f t="array" ref="K466">SUM(IF((LEFT('2-1 采购订单物料明细表报表导出'!$K:$K,7)=K$1)*('2-1 采购订单物料明细表报表导出'!$D:$D=$A466),'2-1 采购订单物料明细表报表导出'!$H:$H,0))</f>
        <v>0</v>
      </c>
      <c r="L466" cm="1">
        <f t="array" ref="L466">SUM(IF((LEFT('2-1 采购订单物料明细表报表导出'!$K:$K,7)=L$1)*('2-1 采购订单物料明细表报表导出'!$D:$D=$A466),'2-1 采购订单物料明细表报表导出'!$H:$H,0))</f>
        <v>0</v>
      </c>
      <c r="M466" cm="1">
        <f t="array" ref="M466">SUM(IF((LEFT('2-1 采购订单物料明细表报表导出'!$K:$K,7)=M$1)*('2-1 采购订单物料明细表报表导出'!$D:$D=$A466),'2-1 采购订单物料明细表报表导出'!$H:$H,0))</f>
        <v>0</v>
      </c>
      <c r="N466" cm="1">
        <f t="array" ref="N466">SUM(IF((LEFT('2-1 采购订单物料明细表报表导出'!$K:$K,7)=N$1)*('2-1 采购订单物料明细表报表导出'!$D:$D=$A466),'2-1 采购订单物料明细表报表导出'!$H:$H,0))</f>
        <v>0</v>
      </c>
      <c r="O466" cm="1">
        <f t="array" ref="O466">SUM(IF((LEFT('2-1 采购订单物料明细表报表导出'!$K:$K,7)=O$1)*('2-1 采购订单物料明细表报表导出'!$D:$D=$A466),'2-1 采购订单物料明细表报表导出'!$H:$H,0))</f>
        <v>0</v>
      </c>
    </row>
    <row r="467" ht="16.5" spans="1:15">
      <c r="A467" s="17" t="s">
        <v>3875</v>
      </c>
      <c r="B467" s="32" t="s">
        <v>2120</v>
      </c>
      <c r="C467" s="33" t="s">
        <v>2121</v>
      </c>
      <c r="D467" cm="1">
        <f t="array" ref="D467">SUM(IF((LEFT('2-1 采购订单物料明细表报表导出'!$K:$K,7)=D$1)*('2-1 采购订单物料明细表报表导出'!$D:$D=$A467),'2-1 采购订单物料明细表报表导出'!$H:$H,0))</f>
        <v>0</v>
      </c>
      <c r="E467" cm="1">
        <f t="array" ref="E467">SUM(IF((LEFT('2-1 采购订单物料明细表报表导出'!$K:$K,7)=E$1)*('2-1 采购订单物料明细表报表导出'!$D:$D=$A467),'2-1 采购订单物料明细表报表导出'!$H:$H,0))</f>
        <v>0</v>
      </c>
      <c r="F467" cm="1">
        <f t="array" ref="F467">SUM(IF((LEFT('2-1 采购订单物料明细表报表导出'!$K:$K,7)=F$1)*('2-1 采购订单物料明细表报表导出'!$D:$D=$A467),'2-1 采购订单物料明细表报表导出'!$H:$H,0))</f>
        <v>0</v>
      </c>
      <c r="G467" cm="1">
        <f t="array" ref="G467">SUM(IF((LEFT('2-1 采购订单物料明细表报表导出'!$K:$K,7)=G$1)*('2-1 采购订单物料明细表报表导出'!$D:$D=$A467),'2-1 采购订单物料明细表报表导出'!$H:$H,0))</f>
        <v>0</v>
      </c>
      <c r="H467" cm="1">
        <f t="array" ref="H467">SUM(IF((LEFT('2-1 采购订单物料明细表报表导出'!$K:$K,7)=H$1)*('2-1 采购订单物料明细表报表导出'!$D:$D=$A467),'2-1 采购订单物料明细表报表导出'!$H:$H,0))</f>
        <v>0</v>
      </c>
      <c r="I467" cm="1">
        <f t="array" ref="I467">SUM(IF((LEFT('2-1 采购订单物料明细表报表导出'!$K:$K,7)=I$1)*('2-1 采购订单物料明细表报表导出'!$D:$D=$A467),'2-1 采购订单物料明细表报表导出'!$H:$H,0))</f>
        <v>0</v>
      </c>
      <c r="J467" cm="1">
        <f t="array" ref="J467">SUM(IF((LEFT('2-1 采购订单物料明细表报表导出'!$K:$K,7)=J$1)*('2-1 采购订单物料明细表报表导出'!$D:$D=$A467),'2-1 采购订单物料明细表报表导出'!$H:$H,0))</f>
        <v>0</v>
      </c>
      <c r="K467" cm="1">
        <f t="array" ref="K467">SUM(IF((LEFT('2-1 采购订单物料明细表报表导出'!$K:$K,7)=K$1)*('2-1 采购订单物料明细表报表导出'!$D:$D=$A467),'2-1 采购订单物料明细表报表导出'!$H:$H,0))</f>
        <v>0</v>
      </c>
      <c r="L467" cm="1">
        <f t="array" ref="L467">SUM(IF((LEFT('2-1 采购订单物料明细表报表导出'!$K:$K,7)=L$1)*('2-1 采购订单物料明细表报表导出'!$D:$D=$A467),'2-1 采购订单物料明细表报表导出'!$H:$H,0))</f>
        <v>0</v>
      </c>
      <c r="M467" cm="1">
        <f t="array" ref="M467">SUM(IF((LEFT('2-1 采购订单物料明细表报表导出'!$K:$K,7)=M$1)*('2-1 采购订单物料明细表报表导出'!$D:$D=$A467),'2-1 采购订单物料明细表报表导出'!$H:$H,0))</f>
        <v>0</v>
      </c>
      <c r="N467" cm="1">
        <f t="array" ref="N467">SUM(IF((LEFT('2-1 采购订单物料明细表报表导出'!$K:$K,7)=N$1)*('2-1 采购订单物料明细表报表导出'!$D:$D=$A467),'2-1 采购订单物料明细表报表导出'!$H:$H,0))</f>
        <v>0</v>
      </c>
      <c r="O467" cm="1">
        <f t="array" ref="O467">SUM(IF((LEFT('2-1 采购订单物料明细表报表导出'!$K:$K,7)=O$1)*('2-1 采购订单物料明细表报表导出'!$D:$D=$A467),'2-1 采购订单物料明细表报表导出'!$H:$H,0))</f>
        <v>0</v>
      </c>
    </row>
    <row r="468" ht="16.5" spans="1:15">
      <c r="A468" s="17" t="s">
        <v>3876</v>
      </c>
      <c r="B468" s="32" t="s">
        <v>2120</v>
      </c>
      <c r="C468" s="33" t="s">
        <v>2121</v>
      </c>
      <c r="D468" cm="1">
        <f t="array" ref="D468">SUM(IF((LEFT('2-1 采购订单物料明细表报表导出'!$K:$K,7)=D$1)*('2-1 采购订单物料明细表报表导出'!$D:$D=$A468),'2-1 采购订单物料明细表报表导出'!$H:$H,0))</f>
        <v>0</v>
      </c>
      <c r="E468" cm="1">
        <f t="array" ref="E468">SUM(IF((LEFT('2-1 采购订单物料明细表报表导出'!$K:$K,7)=E$1)*('2-1 采购订单物料明细表报表导出'!$D:$D=$A468),'2-1 采购订单物料明细表报表导出'!$H:$H,0))</f>
        <v>0</v>
      </c>
      <c r="F468" cm="1">
        <f t="array" ref="F468">SUM(IF((LEFT('2-1 采购订单物料明细表报表导出'!$K:$K,7)=F$1)*('2-1 采购订单物料明细表报表导出'!$D:$D=$A468),'2-1 采购订单物料明细表报表导出'!$H:$H,0))</f>
        <v>0</v>
      </c>
      <c r="G468" cm="1">
        <f t="array" ref="G468">SUM(IF((LEFT('2-1 采购订单物料明细表报表导出'!$K:$K,7)=G$1)*('2-1 采购订单物料明细表报表导出'!$D:$D=$A468),'2-1 采购订单物料明细表报表导出'!$H:$H,0))</f>
        <v>0</v>
      </c>
      <c r="H468" cm="1">
        <f t="array" ref="H468">SUM(IF((LEFT('2-1 采购订单物料明细表报表导出'!$K:$K,7)=H$1)*('2-1 采购订单物料明细表报表导出'!$D:$D=$A468),'2-1 采购订单物料明细表报表导出'!$H:$H,0))</f>
        <v>0</v>
      </c>
      <c r="I468" cm="1">
        <f t="array" ref="I468">SUM(IF((LEFT('2-1 采购订单物料明细表报表导出'!$K:$K,7)=I$1)*('2-1 采购订单物料明细表报表导出'!$D:$D=$A468),'2-1 采购订单物料明细表报表导出'!$H:$H,0))</f>
        <v>0</v>
      </c>
      <c r="J468" cm="1">
        <f t="array" ref="J468">SUM(IF((LEFT('2-1 采购订单物料明细表报表导出'!$K:$K,7)=J$1)*('2-1 采购订单物料明细表报表导出'!$D:$D=$A468),'2-1 采购订单物料明细表报表导出'!$H:$H,0))</f>
        <v>0</v>
      </c>
      <c r="K468" cm="1">
        <f t="array" ref="K468">SUM(IF((LEFT('2-1 采购订单物料明细表报表导出'!$K:$K,7)=K$1)*('2-1 采购订单物料明细表报表导出'!$D:$D=$A468),'2-1 采购订单物料明细表报表导出'!$H:$H,0))</f>
        <v>0</v>
      </c>
      <c r="L468" cm="1">
        <f t="array" ref="L468">SUM(IF((LEFT('2-1 采购订单物料明细表报表导出'!$K:$K,7)=L$1)*('2-1 采购订单物料明细表报表导出'!$D:$D=$A468),'2-1 采购订单物料明细表报表导出'!$H:$H,0))</f>
        <v>0</v>
      </c>
      <c r="M468" cm="1">
        <f t="array" ref="M468">SUM(IF((LEFT('2-1 采购订单物料明细表报表导出'!$K:$K,7)=M$1)*('2-1 采购订单物料明细表报表导出'!$D:$D=$A468),'2-1 采购订单物料明细表报表导出'!$H:$H,0))</f>
        <v>0</v>
      </c>
      <c r="N468" cm="1">
        <f t="array" ref="N468">SUM(IF((LEFT('2-1 采购订单物料明细表报表导出'!$K:$K,7)=N$1)*('2-1 采购订单物料明细表报表导出'!$D:$D=$A468),'2-1 采购订单物料明细表报表导出'!$H:$H,0))</f>
        <v>0</v>
      </c>
      <c r="O468" cm="1">
        <f t="array" ref="O468">SUM(IF((LEFT('2-1 采购订单物料明细表报表导出'!$K:$K,7)=O$1)*('2-1 采购订单物料明细表报表导出'!$D:$D=$A468),'2-1 采购订单物料明细表报表导出'!$H:$H,0))</f>
        <v>0</v>
      </c>
    </row>
    <row r="469" ht="16.5" spans="1:15">
      <c r="A469" s="17" t="s">
        <v>3877</v>
      </c>
      <c r="B469" s="32" t="s">
        <v>2120</v>
      </c>
      <c r="C469" s="33" t="s">
        <v>2121</v>
      </c>
      <c r="D469" cm="1">
        <f t="array" ref="D469">SUM(IF((LEFT('2-1 采购订单物料明细表报表导出'!$K:$K,7)=D$1)*('2-1 采购订单物料明细表报表导出'!$D:$D=$A469),'2-1 采购订单物料明细表报表导出'!$H:$H,0))</f>
        <v>0</v>
      </c>
      <c r="E469" cm="1">
        <f t="array" ref="E469">SUM(IF((LEFT('2-1 采购订单物料明细表报表导出'!$K:$K,7)=E$1)*('2-1 采购订单物料明细表报表导出'!$D:$D=$A469),'2-1 采购订单物料明细表报表导出'!$H:$H,0))</f>
        <v>0</v>
      </c>
      <c r="F469" cm="1">
        <f t="array" ref="F469">SUM(IF((LEFT('2-1 采购订单物料明细表报表导出'!$K:$K,7)=F$1)*('2-1 采购订单物料明细表报表导出'!$D:$D=$A469),'2-1 采购订单物料明细表报表导出'!$H:$H,0))</f>
        <v>0</v>
      </c>
      <c r="G469" cm="1">
        <f t="array" ref="G469">SUM(IF((LEFT('2-1 采购订单物料明细表报表导出'!$K:$K,7)=G$1)*('2-1 采购订单物料明细表报表导出'!$D:$D=$A469),'2-1 采购订单物料明细表报表导出'!$H:$H,0))</f>
        <v>0</v>
      </c>
      <c r="H469" cm="1">
        <f t="array" ref="H469">SUM(IF((LEFT('2-1 采购订单物料明细表报表导出'!$K:$K,7)=H$1)*('2-1 采购订单物料明细表报表导出'!$D:$D=$A469),'2-1 采购订单物料明细表报表导出'!$H:$H,0))</f>
        <v>0</v>
      </c>
      <c r="I469" cm="1">
        <f t="array" ref="I469">SUM(IF((LEFT('2-1 采购订单物料明细表报表导出'!$K:$K,7)=I$1)*('2-1 采购订单物料明细表报表导出'!$D:$D=$A469),'2-1 采购订单物料明细表报表导出'!$H:$H,0))</f>
        <v>0</v>
      </c>
      <c r="J469" cm="1">
        <f t="array" ref="J469">SUM(IF((LEFT('2-1 采购订单物料明细表报表导出'!$K:$K,7)=J$1)*('2-1 采购订单物料明细表报表导出'!$D:$D=$A469),'2-1 采购订单物料明细表报表导出'!$H:$H,0))</f>
        <v>0</v>
      </c>
      <c r="K469" cm="1">
        <f t="array" ref="K469">SUM(IF((LEFT('2-1 采购订单物料明细表报表导出'!$K:$K,7)=K$1)*('2-1 采购订单物料明细表报表导出'!$D:$D=$A469),'2-1 采购订单物料明细表报表导出'!$H:$H,0))</f>
        <v>0</v>
      </c>
      <c r="L469" cm="1">
        <f t="array" ref="L469">SUM(IF((LEFT('2-1 采购订单物料明细表报表导出'!$K:$K,7)=L$1)*('2-1 采购订单物料明细表报表导出'!$D:$D=$A469),'2-1 采购订单物料明细表报表导出'!$H:$H,0))</f>
        <v>0</v>
      </c>
      <c r="M469" cm="1">
        <f t="array" ref="M469">SUM(IF((LEFT('2-1 采购订单物料明细表报表导出'!$K:$K,7)=M$1)*('2-1 采购订单物料明细表报表导出'!$D:$D=$A469),'2-1 采购订单物料明细表报表导出'!$H:$H,0))</f>
        <v>0</v>
      </c>
      <c r="N469" cm="1">
        <f t="array" ref="N469">SUM(IF((LEFT('2-1 采购订单物料明细表报表导出'!$K:$K,7)=N$1)*('2-1 采购订单物料明细表报表导出'!$D:$D=$A469),'2-1 采购订单物料明细表报表导出'!$H:$H,0))</f>
        <v>0</v>
      </c>
      <c r="O469" cm="1">
        <f t="array" ref="O469">SUM(IF((LEFT('2-1 采购订单物料明细表报表导出'!$K:$K,7)=O$1)*('2-1 采购订单物料明细表报表导出'!$D:$D=$A469),'2-1 采购订单物料明细表报表导出'!$H:$H,0))</f>
        <v>0</v>
      </c>
    </row>
    <row r="470" ht="16.5" spans="1:15">
      <c r="A470" s="17" t="s">
        <v>3878</v>
      </c>
      <c r="B470" s="32" t="s">
        <v>2120</v>
      </c>
      <c r="C470" s="33" t="s">
        <v>2121</v>
      </c>
      <c r="D470" cm="1">
        <f t="array" ref="D470">SUM(IF((LEFT('2-1 采购订单物料明细表报表导出'!$K:$K,7)=D$1)*('2-1 采购订单物料明细表报表导出'!$D:$D=$A470),'2-1 采购订单物料明细表报表导出'!$H:$H,0))</f>
        <v>0</v>
      </c>
      <c r="E470" cm="1">
        <f t="array" ref="E470">SUM(IF((LEFT('2-1 采购订单物料明细表报表导出'!$K:$K,7)=E$1)*('2-1 采购订单物料明细表报表导出'!$D:$D=$A470),'2-1 采购订单物料明细表报表导出'!$H:$H,0))</f>
        <v>0</v>
      </c>
      <c r="F470" cm="1">
        <f t="array" ref="F470">SUM(IF((LEFT('2-1 采购订单物料明细表报表导出'!$K:$K,7)=F$1)*('2-1 采购订单物料明细表报表导出'!$D:$D=$A470),'2-1 采购订单物料明细表报表导出'!$H:$H,0))</f>
        <v>0</v>
      </c>
      <c r="G470" cm="1">
        <f t="array" ref="G470">SUM(IF((LEFT('2-1 采购订单物料明细表报表导出'!$K:$K,7)=G$1)*('2-1 采购订单物料明细表报表导出'!$D:$D=$A470),'2-1 采购订单物料明细表报表导出'!$H:$H,0))</f>
        <v>0</v>
      </c>
      <c r="H470" cm="1">
        <f t="array" ref="H470">SUM(IF((LEFT('2-1 采购订单物料明细表报表导出'!$K:$K,7)=H$1)*('2-1 采购订单物料明细表报表导出'!$D:$D=$A470),'2-1 采购订单物料明细表报表导出'!$H:$H,0))</f>
        <v>0</v>
      </c>
      <c r="I470" cm="1">
        <f t="array" ref="I470">SUM(IF((LEFT('2-1 采购订单物料明细表报表导出'!$K:$K,7)=I$1)*('2-1 采购订单物料明细表报表导出'!$D:$D=$A470),'2-1 采购订单物料明细表报表导出'!$H:$H,0))</f>
        <v>0</v>
      </c>
      <c r="J470" cm="1">
        <f t="array" ref="J470">SUM(IF((LEFT('2-1 采购订单物料明细表报表导出'!$K:$K,7)=J$1)*('2-1 采购订单物料明细表报表导出'!$D:$D=$A470),'2-1 采购订单物料明细表报表导出'!$H:$H,0))</f>
        <v>0</v>
      </c>
      <c r="K470" cm="1">
        <f t="array" ref="K470">SUM(IF((LEFT('2-1 采购订单物料明细表报表导出'!$K:$K,7)=K$1)*('2-1 采购订单物料明细表报表导出'!$D:$D=$A470),'2-1 采购订单物料明细表报表导出'!$H:$H,0))</f>
        <v>0</v>
      </c>
      <c r="L470" cm="1">
        <f t="array" ref="L470">SUM(IF((LEFT('2-1 采购订单物料明细表报表导出'!$K:$K,7)=L$1)*('2-1 采购订单物料明细表报表导出'!$D:$D=$A470),'2-1 采购订单物料明细表报表导出'!$H:$H,0))</f>
        <v>0</v>
      </c>
      <c r="M470" cm="1">
        <f t="array" ref="M470">SUM(IF((LEFT('2-1 采购订单物料明细表报表导出'!$K:$K,7)=M$1)*('2-1 采购订单物料明细表报表导出'!$D:$D=$A470),'2-1 采购订单物料明细表报表导出'!$H:$H,0))</f>
        <v>0</v>
      </c>
      <c r="N470" cm="1">
        <f t="array" ref="N470">SUM(IF((LEFT('2-1 采购订单物料明细表报表导出'!$K:$K,7)=N$1)*('2-1 采购订单物料明细表报表导出'!$D:$D=$A470),'2-1 采购订单物料明细表报表导出'!$H:$H,0))</f>
        <v>0</v>
      </c>
      <c r="O470" cm="1">
        <f t="array" ref="O470">SUM(IF((LEFT('2-1 采购订单物料明细表报表导出'!$K:$K,7)=O$1)*('2-1 采购订单物料明细表报表导出'!$D:$D=$A470),'2-1 采购订单物料明细表报表导出'!$H:$H,0))</f>
        <v>0</v>
      </c>
    </row>
    <row r="471" ht="16.5" spans="1:15">
      <c r="A471" s="17" t="s">
        <v>3879</v>
      </c>
      <c r="B471" s="32" t="s">
        <v>2120</v>
      </c>
      <c r="C471" s="33" t="s">
        <v>2121</v>
      </c>
      <c r="D471" cm="1">
        <f t="array" ref="D471">SUM(IF((LEFT('2-1 采购订单物料明细表报表导出'!$K:$K,7)=D$1)*('2-1 采购订单物料明细表报表导出'!$D:$D=$A471),'2-1 采购订单物料明细表报表导出'!$H:$H,0))</f>
        <v>0</v>
      </c>
      <c r="E471" cm="1">
        <f t="array" ref="E471">SUM(IF((LEFT('2-1 采购订单物料明细表报表导出'!$K:$K,7)=E$1)*('2-1 采购订单物料明细表报表导出'!$D:$D=$A471),'2-1 采购订单物料明细表报表导出'!$H:$H,0))</f>
        <v>0</v>
      </c>
      <c r="F471" cm="1">
        <f t="array" ref="F471">SUM(IF((LEFT('2-1 采购订单物料明细表报表导出'!$K:$K,7)=F$1)*('2-1 采购订单物料明细表报表导出'!$D:$D=$A471),'2-1 采购订单物料明细表报表导出'!$H:$H,0))</f>
        <v>0</v>
      </c>
      <c r="G471" cm="1">
        <f t="array" ref="G471">SUM(IF((LEFT('2-1 采购订单物料明细表报表导出'!$K:$K,7)=G$1)*('2-1 采购订单物料明细表报表导出'!$D:$D=$A471),'2-1 采购订单物料明细表报表导出'!$H:$H,0))</f>
        <v>0</v>
      </c>
      <c r="H471" cm="1">
        <f t="array" ref="H471">SUM(IF((LEFT('2-1 采购订单物料明细表报表导出'!$K:$K,7)=H$1)*('2-1 采购订单物料明细表报表导出'!$D:$D=$A471),'2-1 采购订单物料明细表报表导出'!$H:$H,0))</f>
        <v>0</v>
      </c>
      <c r="I471" cm="1">
        <f t="array" ref="I471">SUM(IF((LEFT('2-1 采购订单物料明细表报表导出'!$K:$K,7)=I$1)*('2-1 采购订单物料明细表报表导出'!$D:$D=$A471),'2-1 采购订单物料明细表报表导出'!$H:$H,0))</f>
        <v>0</v>
      </c>
      <c r="J471" cm="1">
        <f t="array" ref="J471">SUM(IF((LEFT('2-1 采购订单物料明细表报表导出'!$K:$K,7)=J$1)*('2-1 采购订单物料明细表报表导出'!$D:$D=$A471),'2-1 采购订单物料明细表报表导出'!$H:$H,0))</f>
        <v>0</v>
      </c>
      <c r="K471" cm="1">
        <f t="array" ref="K471">SUM(IF((LEFT('2-1 采购订单物料明细表报表导出'!$K:$K,7)=K$1)*('2-1 采购订单物料明细表报表导出'!$D:$D=$A471),'2-1 采购订单物料明细表报表导出'!$H:$H,0))</f>
        <v>0</v>
      </c>
      <c r="L471" cm="1">
        <f t="array" ref="L471">SUM(IF((LEFT('2-1 采购订单物料明细表报表导出'!$K:$K,7)=L$1)*('2-1 采购订单物料明细表报表导出'!$D:$D=$A471),'2-1 采购订单物料明细表报表导出'!$H:$H,0))</f>
        <v>0</v>
      </c>
      <c r="M471" cm="1">
        <f t="array" ref="M471">SUM(IF((LEFT('2-1 采购订单物料明细表报表导出'!$K:$K,7)=M$1)*('2-1 采购订单物料明细表报表导出'!$D:$D=$A471),'2-1 采购订单物料明细表报表导出'!$H:$H,0))</f>
        <v>0</v>
      </c>
      <c r="N471" cm="1">
        <f t="array" ref="N471">SUM(IF((LEFT('2-1 采购订单物料明细表报表导出'!$K:$K,7)=N$1)*('2-1 采购订单物料明细表报表导出'!$D:$D=$A471),'2-1 采购订单物料明细表报表导出'!$H:$H,0))</f>
        <v>0</v>
      </c>
      <c r="O471" cm="1">
        <f t="array" ref="O471">SUM(IF((LEFT('2-1 采购订单物料明细表报表导出'!$K:$K,7)=O$1)*('2-1 采购订单物料明细表报表导出'!$D:$D=$A471),'2-1 采购订单物料明细表报表导出'!$H:$H,0))</f>
        <v>0</v>
      </c>
    </row>
    <row r="472" ht="16.5" spans="1:15">
      <c r="A472" s="34" t="s">
        <v>3880</v>
      </c>
      <c r="B472" s="32" t="s">
        <v>2120</v>
      </c>
      <c r="C472" s="33" t="s">
        <v>2121</v>
      </c>
      <c r="D472" cm="1">
        <f t="array" ref="D472">SUM(IF((LEFT('2-1 采购订单物料明细表报表导出'!$K:$K,7)=D$1)*('2-1 采购订单物料明细表报表导出'!$D:$D=$A472),'2-1 采购订单物料明细表报表导出'!$H:$H,0))</f>
        <v>0</v>
      </c>
      <c r="E472" cm="1">
        <f t="array" ref="E472">SUM(IF((LEFT('2-1 采购订单物料明细表报表导出'!$K:$K,7)=E$1)*('2-1 采购订单物料明细表报表导出'!$D:$D=$A472),'2-1 采购订单物料明细表报表导出'!$H:$H,0))</f>
        <v>0</v>
      </c>
      <c r="F472" cm="1">
        <f t="array" ref="F472">SUM(IF((LEFT('2-1 采购订单物料明细表报表导出'!$K:$K,7)=F$1)*('2-1 采购订单物料明细表报表导出'!$D:$D=$A472),'2-1 采购订单物料明细表报表导出'!$H:$H,0))</f>
        <v>0</v>
      </c>
      <c r="G472" cm="1">
        <f t="array" ref="G472">SUM(IF((LEFT('2-1 采购订单物料明细表报表导出'!$K:$K,7)=G$1)*('2-1 采购订单物料明细表报表导出'!$D:$D=$A472),'2-1 采购订单物料明细表报表导出'!$H:$H,0))</f>
        <v>0</v>
      </c>
      <c r="H472" cm="1">
        <f t="array" ref="H472">SUM(IF((LEFT('2-1 采购订单物料明细表报表导出'!$K:$K,7)=H$1)*('2-1 采购订单物料明细表报表导出'!$D:$D=$A472),'2-1 采购订单物料明细表报表导出'!$H:$H,0))</f>
        <v>0</v>
      </c>
      <c r="I472" cm="1">
        <f t="array" ref="I472">SUM(IF((LEFT('2-1 采购订单物料明细表报表导出'!$K:$K,7)=I$1)*('2-1 采购订单物料明细表报表导出'!$D:$D=$A472),'2-1 采购订单物料明细表报表导出'!$H:$H,0))</f>
        <v>0</v>
      </c>
      <c r="J472" cm="1">
        <f t="array" ref="J472">SUM(IF((LEFT('2-1 采购订单物料明细表报表导出'!$K:$K,7)=J$1)*('2-1 采购订单物料明细表报表导出'!$D:$D=$A472),'2-1 采购订单物料明细表报表导出'!$H:$H,0))</f>
        <v>0</v>
      </c>
      <c r="K472" cm="1">
        <f t="array" ref="K472">SUM(IF((LEFT('2-1 采购订单物料明细表报表导出'!$K:$K,7)=K$1)*('2-1 采购订单物料明细表报表导出'!$D:$D=$A472),'2-1 采购订单物料明细表报表导出'!$H:$H,0))</f>
        <v>0</v>
      </c>
      <c r="L472" cm="1">
        <f t="array" ref="L472">SUM(IF((LEFT('2-1 采购订单物料明细表报表导出'!$K:$K,7)=L$1)*('2-1 采购订单物料明细表报表导出'!$D:$D=$A472),'2-1 采购订单物料明细表报表导出'!$H:$H,0))</f>
        <v>0</v>
      </c>
      <c r="M472" cm="1">
        <f t="array" ref="M472">SUM(IF((LEFT('2-1 采购订单物料明细表报表导出'!$K:$K,7)=M$1)*('2-1 采购订单物料明细表报表导出'!$D:$D=$A472),'2-1 采购订单物料明细表报表导出'!$H:$H,0))</f>
        <v>0</v>
      </c>
      <c r="N472" cm="1">
        <f t="array" ref="N472">SUM(IF((LEFT('2-1 采购订单物料明细表报表导出'!$K:$K,7)=N$1)*('2-1 采购订单物料明细表报表导出'!$D:$D=$A472),'2-1 采购订单物料明细表报表导出'!$H:$H,0))</f>
        <v>0</v>
      </c>
      <c r="O472" cm="1">
        <f t="array" ref="O472">SUM(IF((LEFT('2-1 采购订单物料明细表报表导出'!$K:$K,7)=O$1)*('2-1 采购订单物料明细表报表导出'!$D:$D=$A472),'2-1 采购订单物料明细表报表导出'!$H:$H,0))</f>
        <v>0</v>
      </c>
    </row>
    <row r="473" ht="16.5" spans="1:15">
      <c r="A473" s="17" t="s">
        <v>3881</v>
      </c>
      <c r="B473" s="32" t="s">
        <v>2120</v>
      </c>
      <c r="C473" s="33" t="s">
        <v>2121</v>
      </c>
      <c r="D473" cm="1">
        <f t="array" ref="D473">SUM(IF((LEFT('2-1 采购订单物料明细表报表导出'!$K:$K,7)=D$1)*('2-1 采购订单物料明细表报表导出'!$D:$D=$A473),'2-1 采购订单物料明细表报表导出'!$H:$H,0))</f>
        <v>0</v>
      </c>
      <c r="E473" cm="1">
        <f t="array" ref="E473">SUM(IF((LEFT('2-1 采购订单物料明细表报表导出'!$K:$K,7)=E$1)*('2-1 采购订单物料明细表报表导出'!$D:$D=$A473),'2-1 采购订单物料明细表报表导出'!$H:$H,0))</f>
        <v>0</v>
      </c>
      <c r="F473" cm="1">
        <f t="array" ref="F473">SUM(IF((LEFT('2-1 采购订单物料明细表报表导出'!$K:$K,7)=F$1)*('2-1 采购订单物料明细表报表导出'!$D:$D=$A473),'2-1 采购订单物料明细表报表导出'!$H:$H,0))</f>
        <v>0</v>
      </c>
      <c r="G473" cm="1">
        <f t="array" ref="G473">SUM(IF((LEFT('2-1 采购订单物料明细表报表导出'!$K:$K,7)=G$1)*('2-1 采购订单物料明细表报表导出'!$D:$D=$A473),'2-1 采购订单物料明细表报表导出'!$H:$H,0))</f>
        <v>0</v>
      </c>
      <c r="H473" cm="1">
        <f t="array" ref="H473">SUM(IF((LEFT('2-1 采购订单物料明细表报表导出'!$K:$K,7)=H$1)*('2-1 采购订单物料明细表报表导出'!$D:$D=$A473),'2-1 采购订单物料明细表报表导出'!$H:$H,0))</f>
        <v>0</v>
      </c>
      <c r="I473" cm="1">
        <f t="array" ref="I473">SUM(IF((LEFT('2-1 采购订单物料明细表报表导出'!$K:$K,7)=I$1)*('2-1 采购订单物料明细表报表导出'!$D:$D=$A473),'2-1 采购订单物料明细表报表导出'!$H:$H,0))</f>
        <v>0</v>
      </c>
      <c r="J473" cm="1">
        <f t="array" ref="J473">SUM(IF((LEFT('2-1 采购订单物料明细表报表导出'!$K:$K,7)=J$1)*('2-1 采购订单物料明细表报表导出'!$D:$D=$A473),'2-1 采购订单物料明细表报表导出'!$H:$H,0))</f>
        <v>0</v>
      </c>
      <c r="K473" cm="1">
        <f t="array" ref="K473">SUM(IF((LEFT('2-1 采购订单物料明细表报表导出'!$K:$K,7)=K$1)*('2-1 采购订单物料明细表报表导出'!$D:$D=$A473),'2-1 采购订单物料明细表报表导出'!$H:$H,0))</f>
        <v>0</v>
      </c>
      <c r="L473" cm="1">
        <f t="array" ref="L473">SUM(IF((LEFT('2-1 采购订单物料明细表报表导出'!$K:$K,7)=L$1)*('2-1 采购订单物料明细表报表导出'!$D:$D=$A473),'2-1 采购订单物料明细表报表导出'!$H:$H,0))</f>
        <v>0</v>
      </c>
      <c r="M473" cm="1">
        <f t="array" ref="M473">SUM(IF((LEFT('2-1 采购订单物料明细表报表导出'!$K:$K,7)=M$1)*('2-1 采购订单物料明细表报表导出'!$D:$D=$A473),'2-1 采购订单物料明细表报表导出'!$H:$H,0))</f>
        <v>0</v>
      </c>
      <c r="N473" cm="1">
        <f t="array" ref="N473">SUM(IF((LEFT('2-1 采购订单物料明细表报表导出'!$K:$K,7)=N$1)*('2-1 采购订单物料明细表报表导出'!$D:$D=$A473),'2-1 采购订单物料明细表报表导出'!$H:$H,0))</f>
        <v>0</v>
      </c>
      <c r="O473" cm="1">
        <f t="array" ref="O473">SUM(IF((LEFT('2-1 采购订单物料明细表报表导出'!$K:$K,7)=O$1)*('2-1 采购订单物料明细表报表导出'!$D:$D=$A473),'2-1 采购订单物料明细表报表导出'!$H:$H,0))</f>
        <v>0</v>
      </c>
    </row>
    <row r="474" ht="16.5" spans="1:15">
      <c r="A474" s="17" t="s">
        <v>3882</v>
      </c>
      <c r="B474" s="32" t="s">
        <v>2120</v>
      </c>
      <c r="C474" s="33" t="s">
        <v>2121</v>
      </c>
      <c r="D474" cm="1">
        <f t="array" ref="D474">SUM(IF((LEFT('2-1 采购订单物料明细表报表导出'!$K:$K,7)=D$1)*('2-1 采购订单物料明细表报表导出'!$D:$D=$A474),'2-1 采购订单物料明细表报表导出'!$H:$H,0))</f>
        <v>0</v>
      </c>
      <c r="E474" cm="1">
        <f t="array" ref="E474">SUM(IF((LEFT('2-1 采购订单物料明细表报表导出'!$K:$K,7)=E$1)*('2-1 采购订单物料明细表报表导出'!$D:$D=$A474),'2-1 采购订单物料明细表报表导出'!$H:$H,0))</f>
        <v>0</v>
      </c>
      <c r="F474" cm="1">
        <f t="array" ref="F474">SUM(IF((LEFT('2-1 采购订单物料明细表报表导出'!$K:$K,7)=F$1)*('2-1 采购订单物料明细表报表导出'!$D:$D=$A474),'2-1 采购订单物料明细表报表导出'!$H:$H,0))</f>
        <v>0</v>
      </c>
      <c r="G474" cm="1">
        <f t="array" ref="G474">SUM(IF((LEFT('2-1 采购订单物料明细表报表导出'!$K:$K,7)=G$1)*('2-1 采购订单物料明细表报表导出'!$D:$D=$A474),'2-1 采购订单物料明细表报表导出'!$H:$H,0))</f>
        <v>0</v>
      </c>
      <c r="H474" cm="1">
        <f t="array" ref="H474">SUM(IF((LEFT('2-1 采购订单物料明细表报表导出'!$K:$K,7)=H$1)*('2-1 采购订单物料明细表报表导出'!$D:$D=$A474),'2-1 采购订单物料明细表报表导出'!$H:$H,0))</f>
        <v>0</v>
      </c>
      <c r="I474" cm="1">
        <f t="array" ref="I474">SUM(IF((LEFT('2-1 采购订单物料明细表报表导出'!$K:$K,7)=I$1)*('2-1 采购订单物料明细表报表导出'!$D:$D=$A474),'2-1 采购订单物料明细表报表导出'!$H:$H,0))</f>
        <v>0</v>
      </c>
      <c r="J474" cm="1">
        <f t="array" ref="J474">SUM(IF((LEFT('2-1 采购订单物料明细表报表导出'!$K:$K,7)=J$1)*('2-1 采购订单物料明细表报表导出'!$D:$D=$A474),'2-1 采购订单物料明细表报表导出'!$H:$H,0))</f>
        <v>0</v>
      </c>
      <c r="K474" cm="1">
        <f t="array" ref="K474">SUM(IF((LEFT('2-1 采购订单物料明细表报表导出'!$K:$K,7)=K$1)*('2-1 采购订单物料明细表报表导出'!$D:$D=$A474),'2-1 采购订单物料明细表报表导出'!$H:$H,0))</f>
        <v>0</v>
      </c>
      <c r="L474" cm="1">
        <f t="array" ref="L474">SUM(IF((LEFT('2-1 采购订单物料明细表报表导出'!$K:$K,7)=L$1)*('2-1 采购订单物料明细表报表导出'!$D:$D=$A474),'2-1 采购订单物料明细表报表导出'!$H:$H,0))</f>
        <v>0</v>
      </c>
      <c r="M474" cm="1">
        <f t="array" ref="M474">SUM(IF((LEFT('2-1 采购订单物料明细表报表导出'!$K:$K,7)=M$1)*('2-1 采购订单物料明细表报表导出'!$D:$D=$A474),'2-1 采购订单物料明细表报表导出'!$H:$H,0))</f>
        <v>0</v>
      </c>
      <c r="N474" cm="1">
        <f t="array" ref="N474">SUM(IF((LEFT('2-1 采购订单物料明细表报表导出'!$K:$K,7)=N$1)*('2-1 采购订单物料明细表报表导出'!$D:$D=$A474),'2-1 采购订单物料明细表报表导出'!$H:$H,0))</f>
        <v>0</v>
      </c>
      <c r="O474" cm="1">
        <f t="array" ref="O474">SUM(IF((LEFT('2-1 采购订单物料明细表报表导出'!$K:$K,7)=O$1)*('2-1 采购订单物料明细表报表导出'!$D:$D=$A474),'2-1 采购订单物料明细表报表导出'!$H:$H,0))</f>
        <v>0</v>
      </c>
    </row>
    <row r="475" ht="16.5" spans="1:15">
      <c r="A475" s="17" t="s">
        <v>3883</v>
      </c>
      <c r="B475" s="32" t="s">
        <v>2120</v>
      </c>
      <c r="C475" s="33" t="s">
        <v>2121</v>
      </c>
      <c r="D475" cm="1">
        <f t="array" ref="D475">SUM(IF((LEFT('2-1 采购订单物料明细表报表导出'!$K:$K,7)=D$1)*('2-1 采购订单物料明细表报表导出'!$D:$D=$A475),'2-1 采购订单物料明细表报表导出'!$H:$H,0))</f>
        <v>0</v>
      </c>
      <c r="E475" cm="1">
        <f t="array" ref="E475">SUM(IF((LEFT('2-1 采购订单物料明细表报表导出'!$K:$K,7)=E$1)*('2-1 采购订单物料明细表报表导出'!$D:$D=$A475),'2-1 采购订单物料明细表报表导出'!$H:$H,0))</f>
        <v>0</v>
      </c>
      <c r="F475" cm="1">
        <f t="array" ref="F475">SUM(IF((LEFT('2-1 采购订单物料明细表报表导出'!$K:$K,7)=F$1)*('2-1 采购订单物料明细表报表导出'!$D:$D=$A475),'2-1 采购订单物料明细表报表导出'!$H:$H,0))</f>
        <v>0</v>
      </c>
      <c r="G475" cm="1">
        <f t="array" ref="G475">SUM(IF((LEFT('2-1 采购订单物料明细表报表导出'!$K:$K,7)=G$1)*('2-1 采购订单物料明细表报表导出'!$D:$D=$A475),'2-1 采购订单物料明细表报表导出'!$H:$H,0))</f>
        <v>0</v>
      </c>
      <c r="H475" cm="1">
        <f t="array" ref="H475">SUM(IF((LEFT('2-1 采购订单物料明细表报表导出'!$K:$K,7)=H$1)*('2-1 采购订单物料明细表报表导出'!$D:$D=$A475),'2-1 采购订单物料明细表报表导出'!$H:$H,0))</f>
        <v>0</v>
      </c>
      <c r="I475" cm="1">
        <f t="array" ref="I475">SUM(IF((LEFT('2-1 采购订单物料明细表报表导出'!$K:$K,7)=I$1)*('2-1 采购订单物料明细表报表导出'!$D:$D=$A475),'2-1 采购订单物料明细表报表导出'!$H:$H,0))</f>
        <v>0</v>
      </c>
      <c r="J475" cm="1">
        <f t="array" ref="J475">SUM(IF((LEFT('2-1 采购订单物料明细表报表导出'!$K:$K,7)=J$1)*('2-1 采购订单物料明细表报表导出'!$D:$D=$A475),'2-1 采购订单物料明细表报表导出'!$H:$H,0))</f>
        <v>0</v>
      </c>
      <c r="K475" cm="1">
        <f t="array" ref="K475">SUM(IF((LEFT('2-1 采购订单物料明细表报表导出'!$K:$K,7)=K$1)*('2-1 采购订单物料明细表报表导出'!$D:$D=$A475),'2-1 采购订单物料明细表报表导出'!$H:$H,0))</f>
        <v>0</v>
      </c>
      <c r="L475" cm="1">
        <f t="array" ref="L475">SUM(IF((LEFT('2-1 采购订单物料明细表报表导出'!$K:$K,7)=L$1)*('2-1 采购订单物料明细表报表导出'!$D:$D=$A475),'2-1 采购订单物料明细表报表导出'!$H:$H,0))</f>
        <v>0</v>
      </c>
      <c r="M475" cm="1">
        <f t="array" ref="M475">SUM(IF((LEFT('2-1 采购订单物料明细表报表导出'!$K:$K,7)=M$1)*('2-1 采购订单物料明细表报表导出'!$D:$D=$A475),'2-1 采购订单物料明细表报表导出'!$H:$H,0))</f>
        <v>0</v>
      </c>
      <c r="N475" cm="1">
        <f t="array" ref="N475">SUM(IF((LEFT('2-1 采购订单物料明细表报表导出'!$K:$K,7)=N$1)*('2-1 采购订单物料明细表报表导出'!$D:$D=$A475),'2-1 采购订单物料明细表报表导出'!$H:$H,0))</f>
        <v>0</v>
      </c>
      <c r="O475" cm="1">
        <f t="array" ref="O475">SUM(IF((LEFT('2-1 采购订单物料明细表报表导出'!$K:$K,7)=O$1)*('2-1 采购订单物料明细表报表导出'!$D:$D=$A475),'2-1 采购订单物料明细表报表导出'!$H:$H,0))</f>
        <v>0</v>
      </c>
    </row>
    <row r="476" ht="16.5" spans="1:15">
      <c r="A476" s="17" t="s">
        <v>3884</v>
      </c>
      <c r="B476" s="32" t="s">
        <v>2120</v>
      </c>
      <c r="C476" s="33" t="s">
        <v>2121</v>
      </c>
      <c r="D476" cm="1">
        <f t="array" ref="D476">SUM(IF((LEFT('2-1 采购订单物料明细表报表导出'!$K:$K,7)=D$1)*('2-1 采购订单物料明细表报表导出'!$D:$D=$A476),'2-1 采购订单物料明细表报表导出'!$H:$H,0))</f>
        <v>0</v>
      </c>
      <c r="E476" cm="1">
        <f t="array" ref="E476">SUM(IF((LEFT('2-1 采购订单物料明细表报表导出'!$K:$K,7)=E$1)*('2-1 采购订单物料明细表报表导出'!$D:$D=$A476),'2-1 采购订单物料明细表报表导出'!$H:$H,0))</f>
        <v>0</v>
      </c>
      <c r="F476" cm="1">
        <f t="array" ref="F476">SUM(IF((LEFT('2-1 采购订单物料明细表报表导出'!$K:$K,7)=F$1)*('2-1 采购订单物料明细表报表导出'!$D:$D=$A476),'2-1 采购订单物料明细表报表导出'!$H:$H,0))</f>
        <v>0</v>
      </c>
      <c r="G476" cm="1">
        <f t="array" ref="G476">SUM(IF((LEFT('2-1 采购订单物料明细表报表导出'!$K:$K,7)=G$1)*('2-1 采购订单物料明细表报表导出'!$D:$D=$A476),'2-1 采购订单物料明细表报表导出'!$H:$H,0))</f>
        <v>0</v>
      </c>
      <c r="H476" cm="1">
        <f t="array" ref="H476">SUM(IF((LEFT('2-1 采购订单物料明细表报表导出'!$K:$K,7)=H$1)*('2-1 采购订单物料明细表报表导出'!$D:$D=$A476),'2-1 采购订单物料明细表报表导出'!$H:$H,0))</f>
        <v>0</v>
      </c>
      <c r="I476" cm="1">
        <f t="array" ref="I476">SUM(IF((LEFT('2-1 采购订单物料明细表报表导出'!$K:$K,7)=I$1)*('2-1 采购订单物料明细表报表导出'!$D:$D=$A476),'2-1 采购订单物料明细表报表导出'!$H:$H,0))</f>
        <v>0</v>
      </c>
      <c r="J476" cm="1">
        <f t="array" ref="J476">SUM(IF((LEFT('2-1 采购订单物料明细表报表导出'!$K:$K,7)=J$1)*('2-1 采购订单物料明细表报表导出'!$D:$D=$A476),'2-1 采购订单物料明细表报表导出'!$H:$H,0))</f>
        <v>0</v>
      </c>
      <c r="K476" cm="1">
        <f t="array" ref="K476">SUM(IF((LEFT('2-1 采购订单物料明细表报表导出'!$K:$K,7)=K$1)*('2-1 采购订单物料明细表报表导出'!$D:$D=$A476),'2-1 采购订单物料明细表报表导出'!$H:$H,0))</f>
        <v>0</v>
      </c>
      <c r="L476" cm="1">
        <f t="array" ref="L476">SUM(IF((LEFT('2-1 采购订单物料明细表报表导出'!$K:$K,7)=L$1)*('2-1 采购订单物料明细表报表导出'!$D:$D=$A476),'2-1 采购订单物料明细表报表导出'!$H:$H,0))</f>
        <v>0</v>
      </c>
      <c r="M476" cm="1">
        <f t="array" ref="M476">SUM(IF((LEFT('2-1 采购订单物料明细表报表导出'!$K:$K,7)=M$1)*('2-1 采购订单物料明细表报表导出'!$D:$D=$A476),'2-1 采购订单物料明细表报表导出'!$H:$H,0))</f>
        <v>0</v>
      </c>
      <c r="N476" cm="1">
        <f t="array" ref="N476">SUM(IF((LEFT('2-1 采购订单物料明细表报表导出'!$K:$K,7)=N$1)*('2-1 采购订单物料明细表报表导出'!$D:$D=$A476),'2-1 采购订单物料明细表报表导出'!$H:$H,0))</f>
        <v>0</v>
      </c>
      <c r="O476" cm="1">
        <f t="array" ref="O476">SUM(IF((LEFT('2-1 采购订单物料明细表报表导出'!$K:$K,7)=O$1)*('2-1 采购订单物料明细表报表导出'!$D:$D=$A476),'2-1 采购订单物料明细表报表导出'!$H:$H,0))</f>
        <v>0</v>
      </c>
    </row>
    <row r="477" ht="16.5" spans="1:15">
      <c r="A477" s="34" t="s">
        <v>3885</v>
      </c>
      <c r="B477" s="32" t="s">
        <v>2120</v>
      </c>
      <c r="C477" s="33" t="s">
        <v>2121</v>
      </c>
      <c r="D477" cm="1">
        <f t="array" ref="D477">SUM(IF((LEFT('2-1 采购订单物料明细表报表导出'!$K:$K,7)=D$1)*('2-1 采购订单物料明细表报表导出'!$D:$D=$A477),'2-1 采购订单物料明细表报表导出'!$H:$H,0))</f>
        <v>0</v>
      </c>
      <c r="E477" cm="1">
        <f t="array" ref="E477">SUM(IF((LEFT('2-1 采购订单物料明细表报表导出'!$K:$K,7)=E$1)*('2-1 采购订单物料明细表报表导出'!$D:$D=$A477),'2-1 采购订单物料明细表报表导出'!$H:$H,0))</f>
        <v>0</v>
      </c>
      <c r="F477" cm="1">
        <f t="array" ref="F477">SUM(IF((LEFT('2-1 采购订单物料明细表报表导出'!$K:$K,7)=F$1)*('2-1 采购订单物料明细表报表导出'!$D:$D=$A477),'2-1 采购订单物料明细表报表导出'!$H:$H,0))</f>
        <v>0</v>
      </c>
      <c r="G477" cm="1">
        <f t="array" ref="G477">SUM(IF((LEFT('2-1 采购订单物料明细表报表导出'!$K:$K,7)=G$1)*('2-1 采购订单物料明细表报表导出'!$D:$D=$A477),'2-1 采购订单物料明细表报表导出'!$H:$H,0))</f>
        <v>0</v>
      </c>
      <c r="H477" cm="1">
        <f t="array" ref="H477">SUM(IF((LEFT('2-1 采购订单物料明细表报表导出'!$K:$K,7)=H$1)*('2-1 采购订单物料明细表报表导出'!$D:$D=$A477),'2-1 采购订单物料明细表报表导出'!$H:$H,0))</f>
        <v>0</v>
      </c>
      <c r="I477" cm="1">
        <f t="array" ref="I477">SUM(IF((LEFT('2-1 采购订单物料明细表报表导出'!$K:$K,7)=I$1)*('2-1 采购订单物料明细表报表导出'!$D:$D=$A477),'2-1 采购订单物料明细表报表导出'!$H:$H,0))</f>
        <v>0</v>
      </c>
      <c r="J477" cm="1">
        <f t="array" ref="J477">SUM(IF((LEFT('2-1 采购订单物料明细表报表导出'!$K:$K,7)=J$1)*('2-1 采购订单物料明细表报表导出'!$D:$D=$A477),'2-1 采购订单物料明细表报表导出'!$H:$H,0))</f>
        <v>0</v>
      </c>
      <c r="K477" cm="1">
        <f t="array" ref="K477">SUM(IF((LEFT('2-1 采购订单物料明细表报表导出'!$K:$K,7)=K$1)*('2-1 采购订单物料明细表报表导出'!$D:$D=$A477),'2-1 采购订单物料明细表报表导出'!$H:$H,0))</f>
        <v>0</v>
      </c>
      <c r="L477" cm="1">
        <f t="array" ref="L477">SUM(IF((LEFT('2-1 采购订单物料明细表报表导出'!$K:$K,7)=L$1)*('2-1 采购订单物料明细表报表导出'!$D:$D=$A477),'2-1 采购订单物料明细表报表导出'!$H:$H,0))</f>
        <v>0</v>
      </c>
      <c r="M477" cm="1">
        <f t="array" ref="M477">SUM(IF((LEFT('2-1 采购订单物料明细表报表导出'!$K:$K,7)=M$1)*('2-1 采购订单物料明细表报表导出'!$D:$D=$A477),'2-1 采购订单物料明细表报表导出'!$H:$H,0))</f>
        <v>0</v>
      </c>
      <c r="N477" cm="1">
        <f t="array" ref="N477">SUM(IF((LEFT('2-1 采购订单物料明细表报表导出'!$K:$K,7)=N$1)*('2-1 采购订单物料明细表报表导出'!$D:$D=$A477),'2-1 采购订单物料明细表报表导出'!$H:$H,0))</f>
        <v>0</v>
      </c>
      <c r="O477" cm="1">
        <f t="array" ref="O477">SUM(IF((LEFT('2-1 采购订单物料明细表报表导出'!$K:$K,7)=O$1)*('2-1 采购订单物料明细表报表导出'!$D:$D=$A477),'2-1 采购订单物料明细表报表导出'!$H:$H,0))</f>
        <v>0</v>
      </c>
    </row>
    <row r="478" ht="16.5" spans="1:15">
      <c r="A478" s="34" t="s">
        <v>3886</v>
      </c>
      <c r="B478" s="32" t="s">
        <v>2120</v>
      </c>
      <c r="C478" s="33" t="s">
        <v>2121</v>
      </c>
      <c r="D478" cm="1">
        <f t="array" ref="D478">SUM(IF((LEFT('2-1 采购订单物料明细表报表导出'!$K:$K,7)=D$1)*('2-1 采购订单物料明细表报表导出'!$D:$D=$A478),'2-1 采购订单物料明细表报表导出'!$H:$H,0))</f>
        <v>0</v>
      </c>
      <c r="E478" cm="1">
        <f t="array" ref="E478">SUM(IF((LEFT('2-1 采购订单物料明细表报表导出'!$K:$K,7)=E$1)*('2-1 采购订单物料明细表报表导出'!$D:$D=$A478),'2-1 采购订单物料明细表报表导出'!$H:$H,0))</f>
        <v>0</v>
      </c>
      <c r="F478" cm="1">
        <f t="array" ref="F478">SUM(IF((LEFT('2-1 采购订单物料明细表报表导出'!$K:$K,7)=F$1)*('2-1 采购订单物料明细表报表导出'!$D:$D=$A478),'2-1 采购订单物料明细表报表导出'!$H:$H,0))</f>
        <v>0</v>
      </c>
      <c r="G478" cm="1">
        <f t="array" ref="G478">SUM(IF((LEFT('2-1 采购订单物料明细表报表导出'!$K:$K,7)=G$1)*('2-1 采购订单物料明细表报表导出'!$D:$D=$A478),'2-1 采购订单物料明细表报表导出'!$H:$H,0))</f>
        <v>0</v>
      </c>
      <c r="H478" cm="1">
        <f t="array" ref="H478">SUM(IF((LEFT('2-1 采购订单物料明细表报表导出'!$K:$K,7)=H$1)*('2-1 采购订单物料明细表报表导出'!$D:$D=$A478),'2-1 采购订单物料明细表报表导出'!$H:$H,0))</f>
        <v>0</v>
      </c>
      <c r="I478" cm="1">
        <f t="array" ref="I478">SUM(IF((LEFT('2-1 采购订单物料明细表报表导出'!$K:$K,7)=I$1)*('2-1 采购订单物料明细表报表导出'!$D:$D=$A478),'2-1 采购订单物料明细表报表导出'!$H:$H,0))</f>
        <v>0</v>
      </c>
      <c r="J478" cm="1">
        <f t="array" ref="J478">SUM(IF((LEFT('2-1 采购订单物料明细表报表导出'!$K:$K,7)=J$1)*('2-1 采购订单物料明细表报表导出'!$D:$D=$A478),'2-1 采购订单物料明细表报表导出'!$H:$H,0))</f>
        <v>0</v>
      </c>
      <c r="K478" cm="1">
        <f t="array" ref="K478">SUM(IF((LEFT('2-1 采购订单物料明细表报表导出'!$K:$K,7)=K$1)*('2-1 采购订单物料明细表报表导出'!$D:$D=$A478),'2-1 采购订单物料明细表报表导出'!$H:$H,0))</f>
        <v>0</v>
      </c>
      <c r="L478" cm="1">
        <f t="array" ref="L478">SUM(IF((LEFT('2-1 采购订单物料明细表报表导出'!$K:$K,7)=L$1)*('2-1 采购订单物料明细表报表导出'!$D:$D=$A478),'2-1 采购订单物料明细表报表导出'!$H:$H,0))</f>
        <v>0</v>
      </c>
      <c r="M478" cm="1">
        <f t="array" ref="M478">SUM(IF((LEFT('2-1 采购订单物料明细表报表导出'!$K:$K,7)=M$1)*('2-1 采购订单物料明细表报表导出'!$D:$D=$A478),'2-1 采购订单物料明细表报表导出'!$H:$H,0))</f>
        <v>0</v>
      </c>
      <c r="N478" cm="1">
        <f t="array" ref="N478">SUM(IF((LEFT('2-1 采购订单物料明细表报表导出'!$K:$K,7)=N$1)*('2-1 采购订单物料明细表报表导出'!$D:$D=$A478),'2-1 采购订单物料明细表报表导出'!$H:$H,0))</f>
        <v>0</v>
      </c>
      <c r="O478" cm="1">
        <f t="array" ref="O478">SUM(IF((LEFT('2-1 采购订单物料明细表报表导出'!$K:$K,7)=O$1)*('2-1 采购订单物料明细表报表导出'!$D:$D=$A478),'2-1 采购订单物料明细表报表导出'!$H:$H,0))</f>
        <v>0</v>
      </c>
    </row>
    <row r="479" ht="16.5" spans="1:15">
      <c r="A479" s="17" t="s">
        <v>3887</v>
      </c>
      <c r="B479" s="32" t="s">
        <v>2120</v>
      </c>
      <c r="C479" s="33" t="s">
        <v>2121</v>
      </c>
      <c r="D479" cm="1">
        <f t="array" ref="D479">SUM(IF((LEFT('2-1 采购订单物料明细表报表导出'!$K:$K,7)=D$1)*('2-1 采购订单物料明细表报表导出'!$D:$D=$A479),'2-1 采购订单物料明细表报表导出'!$H:$H,0))</f>
        <v>0</v>
      </c>
      <c r="E479" cm="1">
        <f t="array" ref="E479">SUM(IF((LEFT('2-1 采购订单物料明细表报表导出'!$K:$K,7)=E$1)*('2-1 采购订单物料明细表报表导出'!$D:$D=$A479),'2-1 采购订单物料明细表报表导出'!$H:$H,0))</f>
        <v>0</v>
      </c>
      <c r="F479" cm="1">
        <f t="array" ref="F479">SUM(IF((LEFT('2-1 采购订单物料明细表报表导出'!$K:$K,7)=F$1)*('2-1 采购订单物料明细表报表导出'!$D:$D=$A479),'2-1 采购订单物料明细表报表导出'!$H:$H,0))</f>
        <v>0</v>
      </c>
      <c r="G479" cm="1">
        <f t="array" ref="G479">SUM(IF((LEFT('2-1 采购订单物料明细表报表导出'!$K:$K,7)=G$1)*('2-1 采购订单物料明细表报表导出'!$D:$D=$A479),'2-1 采购订单物料明细表报表导出'!$H:$H,0))</f>
        <v>0</v>
      </c>
      <c r="H479" cm="1">
        <f t="array" ref="H479">SUM(IF((LEFT('2-1 采购订单物料明细表报表导出'!$K:$K,7)=H$1)*('2-1 采购订单物料明细表报表导出'!$D:$D=$A479),'2-1 采购订单物料明细表报表导出'!$H:$H,0))</f>
        <v>0</v>
      </c>
      <c r="I479" cm="1">
        <f t="array" ref="I479">SUM(IF((LEFT('2-1 采购订单物料明细表报表导出'!$K:$K,7)=I$1)*('2-1 采购订单物料明细表报表导出'!$D:$D=$A479),'2-1 采购订单物料明细表报表导出'!$H:$H,0))</f>
        <v>0</v>
      </c>
      <c r="J479" cm="1">
        <f t="array" ref="J479">SUM(IF((LEFT('2-1 采购订单物料明细表报表导出'!$K:$K,7)=J$1)*('2-1 采购订单物料明细表报表导出'!$D:$D=$A479),'2-1 采购订单物料明细表报表导出'!$H:$H,0))</f>
        <v>0</v>
      </c>
      <c r="K479" cm="1">
        <f t="array" ref="K479">SUM(IF((LEFT('2-1 采购订单物料明细表报表导出'!$K:$K,7)=K$1)*('2-1 采购订单物料明细表报表导出'!$D:$D=$A479),'2-1 采购订单物料明细表报表导出'!$H:$H,0))</f>
        <v>0</v>
      </c>
      <c r="L479" cm="1">
        <f t="array" ref="L479">SUM(IF((LEFT('2-1 采购订单物料明细表报表导出'!$K:$K,7)=L$1)*('2-1 采购订单物料明细表报表导出'!$D:$D=$A479),'2-1 采购订单物料明细表报表导出'!$H:$H,0))</f>
        <v>0</v>
      </c>
      <c r="M479" cm="1">
        <f t="array" ref="M479">SUM(IF((LEFT('2-1 采购订单物料明细表报表导出'!$K:$K,7)=M$1)*('2-1 采购订单物料明细表报表导出'!$D:$D=$A479),'2-1 采购订单物料明细表报表导出'!$H:$H,0))</f>
        <v>0</v>
      </c>
      <c r="N479" cm="1">
        <f t="array" ref="N479">SUM(IF((LEFT('2-1 采购订单物料明细表报表导出'!$K:$K,7)=N$1)*('2-1 采购订单物料明细表报表导出'!$D:$D=$A479),'2-1 采购订单物料明细表报表导出'!$H:$H,0))</f>
        <v>0</v>
      </c>
      <c r="O479" cm="1">
        <f t="array" ref="O479">SUM(IF((LEFT('2-1 采购订单物料明细表报表导出'!$K:$K,7)=O$1)*('2-1 采购订单物料明细表报表导出'!$D:$D=$A479),'2-1 采购订单物料明细表报表导出'!$H:$H,0))</f>
        <v>0</v>
      </c>
    </row>
    <row r="480" ht="16.5" spans="1:15">
      <c r="A480" s="34" t="s">
        <v>3888</v>
      </c>
      <c r="B480" s="32" t="s">
        <v>2120</v>
      </c>
      <c r="C480" s="33" t="s">
        <v>2121</v>
      </c>
      <c r="D480" cm="1">
        <f t="array" ref="D480">SUM(IF((LEFT('2-1 采购订单物料明细表报表导出'!$K:$K,7)=D$1)*('2-1 采购订单物料明细表报表导出'!$D:$D=$A480),'2-1 采购订单物料明细表报表导出'!$H:$H,0))</f>
        <v>0</v>
      </c>
      <c r="E480" cm="1">
        <f t="array" ref="E480">SUM(IF((LEFT('2-1 采购订单物料明细表报表导出'!$K:$K,7)=E$1)*('2-1 采购订单物料明细表报表导出'!$D:$D=$A480),'2-1 采购订单物料明细表报表导出'!$H:$H,0))</f>
        <v>0</v>
      </c>
      <c r="F480" cm="1">
        <f t="array" ref="F480">SUM(IF((LEFT('2-1 采购订单物料明细表报表导出'!$K:$K,7)=F$1)*('2-1 采购订单物料明细表报表导出'!$D:$D=$A480),'2-1 采购订单物料明细表报表导出'!$H:$H,0))</f>
        <v>0</v>
      </c>
      <c r="G480" cm="1">
        <f t="array" ref="G480">SUM(IF((LEFT('2-1 采购订单物料明细表报表导出'!$K:$K,7)=G$1)*('2-1 采购订单物料明细表报表导出'!$D:$D=$A480),'2-1 采购订单物料明细表报表导出'!$H:$H,0))</f>
        <v>0</v>
      </c>
      <c r="H480" cm="1">
        <f t="array" ref="H480">SUM(IF((LEFT('2-1 采购订单物料明细表报表导出'!$K:$K,7)=H$1)*('2-1 采购订单物料明细表报表导出'!$D:$D=$A480),'2-1 采购订单物料明细表报表导出'!$H:$H,0))</f>
        <v>0</v>
      </c>
      <c r="I480" cm="1">
        <f t="array" ref="I480">SUM(IF((LEFT('2-1 采购订单物料明细表报表导出'!$K:$K,7)=I$1)*('2-1 采购订单物料明细表报表导出'!$D:$D=$A480),'2-1 采购订单物料明细表报表导出'!$H:$H,0))</f>
        <v>0</v>
      </c>
      <c r="J480" cm="1">
        <f t="array" ref="J480">SUM(IF((LEFT('2-1 采购订单物料明细表报表导出'!$K:$K,7)=J$1)*('2-1 采购订单物料明细表报表导出'!$D:$D=$A480),'2-1 采购订单物料明细表报表导出'!$H:$H,0))</f>
        <v>0</v>
      </c>
      <c r="K480" cm="1">
        <f t="array" ref="K480">SUM(IF((LEFT('2-1 采购订单物料明细表报表导出'!$K:$K,7)=K$1)*('2-1 采购订单物料明细表报表导出'!$D:$D=$A480),'2-1 采购订单物料明细表报表导出'!$H:$H,0))</f>
        <v>0</v>
      </c>
      <c r="L480" cm="1">
        <f t="array" ref="L480">SUM(IF((LEFT('2-1 采购订单物料明细表报表导出'!$K:$K,7)=L$1)*('2-1 采购订单物料明细表报表导出'!$D:$D=$A480),'2-1 采购订单物料明细表报表导出'!$H:$H,0))</f>
        <v>0</v>
      </c>
      <c r="M480" cm="1">
        <f t="array" ref="M480">SUM(IF((LEFT('2-1 采购订单物料明细表报表导出'!$K:$K,7)=M$1)*('2-1 采购订单物料明细表报表导出'!$D:$D=$A480),'2-1 采购订单物料明细表报表导出'!$H:$H,0))</f>
        <v>0</v>
      </c>
      <c r="N480" cm="1">
        <f t="array" ref="N480">SUM(IF((LEFT('2-1 采购订单物料明细表报表导出'!$K:$K,7)=N$1)*('2-1 采购订单物料明细表报表导出'!$D:$D=$A480),'2-1 采购订单物料明细表报表导出'!$H:$H,0))</f>
        <v>0</v>
      </c>
      <c r="O480" cm="1">
        <f t="array" ref="O480">SUM(IF((LEFT('2-1 采购订单物料明细表报表导出'!$K:$K,7)=O$1)*('2-1 采购订单物料明细表报表导出'!$D:$D=$A480),'2-1 采购订单物料明细表报表导出'!$H:$H,0))</f>
        <v>0</v>
      </c>
    </row>
    <row r="481" ht="16.5" spans="1:15">
      <c r="A481" s="17" t="s">
        <v>3889</v>
      </c>
      <c r="B481" s="32" t="s">
        <v>2080</v>
      </c>
      <c r="C481" s="33" t="s">
        <v>2081</v>
      </c>
      <c r="D481" cm="1">
        <f t="array" ref="D481">SUM(IF((LEFT('2-1 采购订单物料明细表报表导出'!$K:$K,7)=D$1)*('2-1 采购订单物料明细表报表导出'!$D:$D=$A481),'2-1 采购订单物料明细表报表导出'!$H:$H,0))</f>
        <v>0</v>
      </c>
      <c r="E481" cm="1">
        <f t="array" ref="E481">SUM(IF((LEFT('2-1 采购订单物料明细表报表导出'!$K:$K,7)=E$1)*('2-1 采购订单物料明细表报表导出'!$D:$D=$A481),'2-1 采购订单物料明细表报表导出'!$H:$H,0))</f>
        <v>0</v>
      </c>
      <c r="F481" cm="1">
        <f t="array" ref="F481">SUM(IF((LEFT('2-1 采购订单物料明细表报表导出'!$K:$K,7)=F$1)*('2-1 采购订单物料明细表报表导出'!$D:$D=$A481),'2-1 采购订单物料明细表报表导出'!$H:$H,0))</f>
        <v>0</v>
      </c>
      <c r="G481" cm="1">
        <f t="array" ref="G481">SUM(IF((LEFT('2-1 采购订单物料明细表报表导出'!$K:$K,7)=G$1)*('2-1 采购订单物料明细表报表导出'!$D:$D=$A481),'2-1 采购订单物料明细表报表导出'!$H:$H,0))</f>
        <v>0</v>
      </c>
      <c r="H481" cm="1">
        <f t="array" ref="H481">SUM(IF((LEFT('2-1 采购订单物料明细表报表导出'!$K:$K,7)=H$1)*('2-1 采购订单物料明细表报表导出'!$D:$D=$A481),'2-1 采购订单物料明细表报表导出'!$H:$H,0))</f>
        <v>0</v>
      </c>
      <c r="I481" cm="1">
        <f t="array" ref="I481">SUM(IF((LEFT('2-1 采购订单物料明细表报表导出'!$K:$K,7)=I$1)*('2-1 采购订单物料明细表报表导出'!$D:$D=$A481),'2-1 采购订单物料明细表报表导出'!$H:$H,0))</f>
        <v>0</v>
      </c>
      <c r="J481" cm="1">
        <f t="array" ref="J481">SUM(IF((LEFT('2-1 采购订单物料明细表报表导出'!$K:$K,7)=J$1)*('2-1 采购订单物料明细表报表导出'!$D:$D=$A481),'2-1 采购订单物料明细表报表导出'!$H:$H,0))</f>
        <v>0</v>
      </c>
      <c r="K481" cm="1">
        <f t="array" ref="K481">SUM(IF((LEFT('2-1 采购订单物料明细表报表导出'!$K:$K,7)=K$1)*('2-1 采购订单物料明细表报表导出'!$D:$D=$A481),'2-1 采购订单物料明细表报表导出'!$H:$H,0))</f>
        <v>0</v>
      </c>
      <c r="L481" cm="1">
        <f t="array" ref="L481">SUM(IF((LEFT('2-1 采购订单物料明细表报表导出'!$K:$K,7)=L$1)*('2-1 采购订单物料明细表报表导出'!$D:$D=$A481),'2-1 采购订单物料明细表报表导出'!$H:$H,0))</f>
        <v>0</v>
      </c>
      <c r="M481" cm="1">
        <f t="array" ref="M481">SUM(IF((LEFT('2-1 采购订单物料明细表报表导出'!$K:$K,7)=M$1)*('2-1 采购订单物料明细表报表导出'!$D:$D=$A481),'2-1 采购订单物料明细表报表导出'!$H:$H,0))</f>
        <v>0</v>
      </c>
      <c r="N481" cm="1">
        <f t="array" ref="N481">SUM(IF((LEFT('2-1 采购订单物料明细表报表导出'!$K:$K,7)=N$1)*('2-1 采购订单物料明细表报表导出'!$D:$D=$A481),'2-1 采购订单物料明细表报表导出'!$H:$H,0))</f>
        <v>0</v>
      </c>
      <c r="O481" cm="1">
        <f t="array" ref="O481">SUM(IF((LEFT('2-1 采购订单物料明细表报表导出'!$K:$K,7)=O$1)*('2-1 采购订单物料明细表报表导出'!$D:$D=$A481),'2-1 采购订单物料明细表报表导出'!$H:$H,0))</f>
        <v>0</v>
      </c>
    </row>
    <row r="482" ht="16.5" spans="1:15">
      <c r="A482" s="17" t="s">
        <v>3890</v>
      </c>
      <c r="B482" s="32" t="s">
        <v>2080</v>
      </c>
      <c r="C482" s="33" t="s">
        <v>2081</v>
      </c>
      <c r="D482" cm="1">
        <f t="array" ref="D482">SUM(IF((LEFT('2-1 采购订单物料明细表报表导出'!$K:$K,7)=D$1)*('2-1 采购订单物料明细表报表导出'!$D:$D=$A482),'2-1 采购订单物料明细表报表导出'!$H:$H,0))</f>
        <v>0</v>
      </c>
      <c r="E482" cm="1">
        <f t="array" ref="E482">SUM(IF((LEFT('2-1 采购订单物料明细表报表导出'!$K:$K,7)=E$1)*('2-1 采购订单物料明细表报表导出'!$D:$D=$A482),'2-1 采购订单物料明细表报表导出'!$H:$H,0))</f>
        <v>0</v>
      </c>
      <c r="F482" cm="1">
        <f t="array" ref="F482">SUM(IF((LEFT('2-1 采购订单物料明细表报表导出'!$K:$K,7)=F$1)*('2-1 采购订单物料明细表报表导出'!$D:$D=$A482),'2-1 采购订单物料明细表报表导出'!$H:$H,0))</f>
        <v>0</v>
      </c>
      <c r="G482" cm="1">
        <f t="array" ref="G482">SUM(IF((LEFT('2-1 采购订单物料明细表报表导出'!$K:$K,7)=G$1)*('2-1 采购订单物料明细表报表导出'!$D:$D=$A482),'2-1 采购订单物料明细表报表导出'!$H:$H,0))</f>
        <v>0</v>
      </c>
      <c r="H482" cm="1">
        <f t="array" ref="H482">SUM(IF((LEFT('2-1 采购订单物料明细表报表导出'!$K:$K,7)=H$1)*('2-1 采购订单物料明细表报表导出'!$D:$D=$A482),'2-1 采购订单物料明细表报表导出'!$H:$H,0))</f>
        <v>0</v>
      </c>
      <c r="I482" cm="1">
        <f t="array" ref="I482">SUM(IF((LEFT('2-1 采购订单物料明细表报表导出'!$K:$K,7)=I$1)*('2-1 采购订单物料明细表报表导出'!$D:$D=$A482),'2-1 采购订单物料明细表报表导出'!$H:$H,0))</f>
        <v>0</v>
      </c>
      <c r="J482" cm="1">
        <f t="array" ref="J482">SUM(IF((LEFT('2-1 采购订单物料明细表报表导出'!$K:$K,7)=J$1)*('2-1 采购订单物料明细表报表导出'!$D:$D=$A482),'2-1 采购订单物料明细表报表导出'!$H:$H,0))</f>
        <v>0</v>
      </c>
      <c r="K482" cm="1">
        <f t="array" ref="K482">SUM(IF((LEFT('2-1 采购订单物料明细表报表导出'!$K:$K,7)=K$1)*('2-1 采购订单物料明细表报表导出'!$D:$D=$A482),'2-1 采购订单物料明细表报表导出'!$H:$H,0))</f>
        <v>0</v>
      </c>
      <c r="L482" cm="1">
        <f t="array" ref="L482">SUM(IF((LEFT('2-1 采购订单物料明细表报表导出'!$K:$K,7)=L$1)*('2-1 采购订单物料明细表报表导出'!$D:$D=$A482),'2-1 采购订单物料明细表报表导出'!$H:$H,0))</f>
        <v>0</v>
      </c>
      <c r="M482" cm="1">
        <f t="array" ref="M482">SUM(IF((LEFT('2-1 采购订单物料明细表报表导出'!$K:$K,7)=M$1)*('2-1 采购订单物料明细表报表导出'!$D:$D=$A482),'2-1 采购订单物料明细表报表导出'!$H:$H,0))</f>
        <v>0</v>
      </c>
      <c r="N482" cm="1">
        <f t="array" ref="N482">SUM(IF((LEFT('2-1 采购订单物料明细表报表导出'!$K:$K,7)=N$1)*('2-1 采购订单物料明细表报表导出'!$D:$D=$A482),'2-1 采购订单物料明细表报表导出'!$H:$H,0))</f>
        <v>0</v>
      </c>
      <c r="O482" cm="1">
        <f t="array" ref="O482">SUM(IF((LEFT('2-1 采购订单物料明细表报表导出'!$K:$K,7)=O$1)*('2-1 采购订单物料明细表报表导出'!$D:$D=$A482),'2-1 采购订单物料明细表报表导出'!$H:$H,0))</f>
        <v>0</v>
      </c>
    </row>
    <row r="483" ht="16.5" spans="1:15">
      <c r="A483" s="17" t="s">
        <v>3891</v>
      </c>
      <c r="B483" s="32" t="s">
        <v>2080</v>
      </c>
      <c r="C483" s="33" t="s">
        <v>2081</v>
      </c>
      <c r="D483" cm="1">
        <f t="array" ref="D483">SUM(IF((LEFT('2-1 采购订单物料明细表报表导出'!$K:$K,7)=D$1)*('2-1 采购订单物料明细表报表导出'!$D:$D=$A483),'2-1 采购订单物料明细表报表导出'!$H:$H,0))</f>
        <v>0</v>
      </c>
      <c r="E483" cm="1">
        <f t="array" ref="E483">SUM(IF((LEFT('2-1 采购订单物料明细表报表导出'!$K:$K,7)=E$1)*('2-1 采购订单物料明细表报表导出'!$D:$D=$A483),'2-1 采购订单物料明细表报表导出'!$H:$H,0))</f>
        <v>0</v>
      </c>
      <c r="F483" cm="1">
        <f t="array" ref="F483">SUM(IF((LEFT('2-1 采购订单物料明细表报表导出'!$K:$K,7)=F$1)*('2-1 采购订单物料明细表报表导出'!$D:$D=$A483),'2-1 采购订单物料明细表报表导出'!$H:$H,0))</f>
        <v>0</v>
      </c>
      <c r="G483" cm="1">
        <f t="array" ref="G483">SUM(IF((LEFT('2-1 采购订单物料明细表报表导出'!$K:$K,7)=G$1)*('2-1 采购订单物料明细表报表导出'!$D:$D=$A483),'2-1 采购订单物料明细表报表导出'!$H:$H,0))</f>
        <v>0</v>
      </c>
      <c r="H483" cm="1">
        <f t="array" ref="H483">SUM(IF((LEFT('2-1 采购订单物料明细表报表导出'!$K:$K,7)=H$1)*('2-1 采购订单物料明细表报表导出'!$D:$D=$A483),'2-1 采购订单物料明细表报表导出'!$H:$H,0))</f>
        <v>0</v>
      </c>
      <c r="I483" cm="1">
        <f t="array" ref="I483">SUM(IF((LEFT('2-1 采购订单物料明细表报表导出'!$K:$K,7)=I$1)*('2-1 采购订单物料明细表报表导出'!$D:$D=$A483),'2-1 采购订单物料明细表报表导出'!$H:$H,0))</f>
        <v>0</v>
      </c>
      <c r="J483" cm="1">
        <f t="array" ref="J483">SUM(IF((LEFT('2-1 采购订单物料明细表报表导出'!$K:$K,7)=J$1)*('2-1 采购订单物料明细表报表导出'!$D:$D=$A483),'2-1 采购订单物料明细表报表导出'!$H:$H,0))</f>
        <v>0</v>
      </c>
      <c r="K483" cm="1">
        <f t="array" ref="K483">SUM(IF((LEFT('2-1 采购订单物料明细表报表导出'!$K:$K,7)=K$1)*('2-1 采购订单物料明细表报表导出'!$D:$D=$A483),'2-1 采购订单物料明细表报表导出'!$H:$H,0))</f>
        <v>0</v>
      </c>
      <c r="L483" cm="1">
        <f t="array" ref="L483">SUM(IF((LEFT('2-1 采购订单物料明细表报表导出'!$K:$K,7)=L$1)*('2-1 采购订单物料明细表报表导出'!$D:$D=$A483),'2-1 采购订单物料明细表报表导出'!$H:$H,0))</f>
        <v>0</v>
      </c>
      <c r="M483" cm="1">
        <f t="array" ref="M483">SUM(IF((LEFT('2-1 采购订单物料明细表报表导出'!$K:$K,7)=M$1)*('2-1 采购订单物料明细表报表导出'!$D:$D=$A483),'2-1 采购订单物料明细表报表导出'!$H:$H,0))</f>
        <v>0</v>
      </c>
      <c r="N483" cm="1">
        <f t="array" ref="N483">SUM(IF((LEFT('2-1 采购订单物料明细表报表导出'!$K:$K,7)=N$1)*('2-1 采购订单物料明细表报表导出'!$D:$D=$A483),'2-1 采购订单物料明细表报表导出'!$H:$H,0))</f>
        <v>0</v>
      </c>
      <c r="O483" cm="1">
        <f t="array" ref="O483">SUM(IF((LEFT('2-1 采购订单物料明细表报表导出'!$K:$K,7)=O$1)*('2-1 采购订单物料明细表报表导出'!$D:$D=$A483),'2-1 采购订单物料明细表报表导出'!$H:$H,0))</f>
        <v>0</v>
      </c>
    </row>
    <row r="484" ht="16.5" spans="1:15">
      <c r="A484" s="17" t="s">
        <v>3892</v>
      </c>
      <c r="B484" s="32" t="s">
        <v>2080</v>
      </c>
      <c r="C484" s="33" t="s">
        <v>2081</v>
      </c>
      <c r="D484" cm="1">
        <f t="array" ref="D484">SUM(IF((LEFT('2-1 采购订单物料明细表报表导出'!$K:$K,7)=D$1)*('2-1 采购订单物料明细表报表导出'!$D:$D=$A484),'2-1 采购订单物料明细表报表导出'!$H:$H,0))</f>
        <v>0</v>
      </c>
      <c r="E484" cm="1">
        <f t="array" ref="E484">SUM(IF((LEFT('2-1 采购订单物料明细表报表导出'!$K:$K,7)=E$1)*('2-1 采购订单物料明细表报表导出'!$D:$D=$A484),'2-1 采购订单物料明细表报表导出'!$H:$H,0))</f>
        <v>0</v>
      </c>
      <c r="F484" cm="1">
        <f t="array" ref="F484">SUM(IF((LEFT('2-1 采购订单物料明细表报表导出'!$K:$K,7)=F$1)*('2-1 采购订单物料明细表报表导出'!$D:$D=$A484),'2-1 采购订单物料明细表报表导出'!$H:$H,0))</f>
        <v>0</v>
      </c>
      <c r="G484" cm="1">
        <f t="array" ref="G484">SUM(IF((LEFT('2-1 采购订单物料明细表报表导出'!$K:$K,7)=G$1)*('2-1 采购订单物料明细表报表导出'!$D:$D=$A484),'2-1 采购订单物料明细表报表导出'!$H:$H,0))</f>
        <v>0</v>
      </c>
      <c r="H484" cm="1">
        <f t="array" ref="H484">SUM(IF((LEFT('2-1 采购订单物料明细表报表导出'!$K:$K,7)=H$1)*('2-1 采购订单物料明细表报表导出'!$D:$D=$A484),'2-1 采购订单物料明细表报表导出'!$H:$H,0))</f>
        <v>0</v>
      </c>
      <c r="I484" cm="1">
        <f t="array" ref="I484">SUM(IF((LEFT('2-1 采购订单物料明细表报表导出'!$K:$K,7)=I$1)*('2-1 采购订单物料明细表报表导出'!$D:$D=$A484),'2-1 采购订单物料明细表报表导出'!$H:$H,0))</f>
        <v>0</v>
      </c>
      <c r="J484" cm="1">
        <f t="array" ref="J484">SUM(IF((LEFT('2-1 采购订单物料明细表报表导出'!$K:$K,7)=J$1)*('2-1 采购订单物料明细表报表导出'!$D:$D=$A484),'2-1 采购订单物料明细表报表导出'!$H:$H,0))</f>
        <v>0</v>
      </c>
      <c r="K484" cm="1">
        <f t="array" ref="K484">SUM(IF((LEFT('2-1 采购订单物料明细表报表导出'!$K:$K,7)=K$1)*('2-1 采购订单物料明细表报表导出'!$D:$D=$A484),'2-1 采购订单物料明细表报表导出'!$H:$H,0))</f>
        <v>0</v>
      </c>
      <c r="L484" cm="1">
        <f t="array" ref="L484">SUM(IF((LEFT('2-1 采购订单物料明细表报表导出'!$K:$K,7)=L$1)*('2-1 采购订单物料明细表报表导出'!$D:$D=$A484),'2-1 采购订单物料明细表报表导出'!$H:$H,0))</f>
        <v>0</v>
      </c>
      <c r="M484" cm="1">
        <f t="array" ref="M484">SUM(IF((LEFT('2-1 采购订单物料明细表报表导出'!$K:$K,7)=M$1)*('2-1 采购订单物料明细表报表导出'!$D:$D=$A484),'2-1 采购订单物料明细表报表导出'!$H:$H,0))</f>
        <v>0</v>
      </c>
      <c r="N484" cm="1">
        <f t="array" ref="N484">SUM(IF((LEFT('2-1 采购订单物料明细表报表导出'!$K:$K,7)=N$1)*('2-1 采购订单物料明细表报表导出'!$D:$D=$A484),'2-1 采购订单物料明细表报表导出'!$H:$H,0))</f>
        <v>0</v>
      </c>
      <c r="O484" cm="1">
        <f t="array" ref="O484">SUM(IF((LEFT('2-1 采购订单物料明细表报表导出'!$K:$K,7)=O$1)*('2-1 采购订单物料明细表报表导出'!$D:$D=$A484),'2-1 采购订单物料明细表报表导出'!$H:$H,0))</f>
        <v>0</v>
      </c>
    </row>
    <row r="485" ht="16.5" spans="1:15">
      <c r="A485" s="17" t="s">
        <v>3893</v>
      </c>
      <c r="B485" s="32" t="s">
        <v>2080</v>
      </c>
      <c r="C485" s="33" t="s">
        <v>2081</v>
      </c>
      <c r="D485" cm="1">
        <f t="array" ref="D485">SUM(IF((LEFT('2-1 采购订单物料明细表报表导出'!$K:$K,7)=D$1)*('2-1 采购订单物料明细表报表导出'!$D:$D=$A485),'2-1 采购订单物料明细表报表导出'!$H:$H,0))</f>
        <v>0</v>
      </c>
      <c r="E485" cm="1">
        <f t="array" ref="E485">SUM(IF((LEFT('2-1 采购订单物料明细表报表导出'!$K:$K,7)=E$1)*('2-1 采购订单物料明细表报表导出'!$D:$D=$A485),'2-1 采购订单物料明细表报表导出'!$H:$H,0))</f>
        <v>0</v>
      </c>
      <c r="F485" cm="1">
        <f t="array" ref="F485">SUM(IF((LEFT('2-1 采购订单物料明细表报表导出'!$K:$K,7)=F$1)*('2-1 采购订单物料明细表报表导出'!$D:$D=$A485),'2-1 采购订单物料明细表报表导出'!$H:$H,0))</f>
        <v>0</v>
      </c>
      <c r="G485" cm="1">
        <f t="array" ref="G485">SUM(IF((LEFT('2-1 采购订单物料明细表报表导出'!$K:$K,7)=G$1)*('2-1 采购订单物料明细表报表导出'!$D:$D=$A485),'2-1 采购订单物料明细表报表导出'!$H:$H,0))</f>
        <v>0</v>
      </c>
      <c r="H485" cm="1">
        <f t="array" ref="H485">SUM(IF((LEFT('2-1 采购订单物料明细表报表导出'!$K:$K,7)=H$1)*('2-1 采购订单物料明细表报表导出'!$D:$D=$A485),'2-1 采购订单物料明细表报表导出'!$H:$H,0))</f>
        <v>0</v>
      </c>
      <c r="I485" cm="1">
        <f t="array" ref="I485">SUM(IF((LEFT('2-1 采购订单物料明细表报表导出'!$K:$K,7)=I$1)*('2-1 采购订单物料明细表报表导出'!$D:$D=$A485),'2-1 采购订单物料明细表报表导出'!$H:$H,0))</f>
        <v>0</v>
      </c>
      <c r="J485" cm="1">
        <f t="array" ref="J485">SUM(IF((LEFT('2-1 采购订单物料明细表报表导出'!$K:$K,7)=J$1)*('2-1 采购订单物料明细表报表导出'!$D:$D=$A485),'2-1 采购订单物料明细表报表导出'!$H:$H,0))</f>
        <v>0</v>
      </c>
      <c r="K485" cm="1">
        <f t="array" ref="K485">SUM(IF((LEFT('2-1 采购订单物料明细表报表导出'!$K:$K,7)=K$1)*('2-1 采购订单物料明细表报表导出'!$D:$D=$A485),'2-1 采购订单物料明细表报表导出'!$H:$H,0))</f>
        <v>0</v>
      </c>
      <c r="L485" cm="1">
        <f t="array" ref="L485">SUM(IF((LEFT('2-1 采购订单物料明细表报表导出'!$K:$K,7)=L$1)*('2-1 采购订单物料明细表报表导出'!$D:$D=$A485),'2-1 采购订单物料明细表报表导出'!$H:$H,0))</f>
        <v>0</v>
      </c>
      <c r="M485" cm="1">
        <f t="array" ref="M485">SUM(IF((LEFT('2-1 采购订单物料明细表报表导出'!$K:$K,7)=M$1)*('2-1 采购订单物料明细表报表导出'!$D:$D=$A485),'2-1 采购订单物料明细表报表导出'!$H:$H,0))</f>
        <v>0</v>
      </c>
      <c r="N485" cm="1">
        <f t="array" ref="N485">SUM(IF((LEFT('2-1 采购订单物料明细表报表导出'!$K:$K,7)=N$1)*('2-1 采购订单物料明细表报表导出'!$D:$D=$A485),'2-1 采购订单物料明细表报表导出'!$H:$H,0))</f>
        <v>0</v>
      </c>
      <c r="O485" cm="1">
        <f t="array" ref="O485">SUM(IF((LEFT('2-1 采购订单物料明细表报表导出'!$K:$K,7)=O$1)*('2-1 采购订单物料明细表报表导出'!$D:$D=$A485),'2-1 采购订单物料明细表报表导出'!$H:$H,0))</f>
        <v>0</v>
      </c>
    </row>
    <row r="486" ht="16.5" spans="1:15">
      <c r="A486" s="17" t="s">
        <v>3894</v>
      </c>
      <c r="B486" s="32" t="s">
        <v>2080</v>
      </c>
      <c r="C486" s="33" t="s">
        <v>2081</v>
      </c>
      <c r="D486" cm="1">
        <f t="array" ref="D486">SUM(IF((LEFT('2-1 采购订单物料明细表报表导出'!$K:$K,7)=D$1)*('2-1 采购订单物料明细表报表导出'!$D:$D=$A486),'2-1 采购订单物料明细表报表导出'!$H:$H,0))</f>
        <v>0</v>
      </c>
      <c r="E486" cm="1">
        <f t="array" ref="E486">SUM(IF((LEFT('2-1 采购订单物料明细表报表导出'!$K:$K,7)=E$1)*('2-1 采购订单物料明细表报表导出'!$D:$D=$A486),'2-1 采购订单物料明细表报表导出'!$H:$H,0))</f>
        <v>0</v>
      </c>
      <c r="F486" cm="1">
        <f t="array" ref="F486">SUM(IF((LEFT('2-1 采购订单物料明细表报表导出'!$K:$K,7)=F$1)*('2-1 采购订单物料明细表报表导出'!$D:$D=$A486),'2-1 采购订单物料明细表报表导出'!$H:$H,0))</f>
        <v>0</v>
      </c>
      <c r="G486" cm="1">
        <f t="array" ref="G486">SUM(IF((LEFT('2-1 采购订单物料明细表报表导出'!$K:$K,7)=G$1)*('2-1 采购订单物料明细表报表导出'!$D:$D=$A486),'2-1 采购订单物料明细表报表导出'!$H:$H,0))</f>
        <v>0</v>
      </c>
      <c r="H486" cm="1">
        <f t="array" ref="H486">SUM(IF((LEFT('2-1 采购订单物料明细表报表导出'!$K:$K,7)=H$1)*('2-1 采购订单物料明细表报表导出'!$D:$D=$A486),'2-1 采购订单物料明细表报表导出'!$H:$H,0))</f>
        <v>0</v>
      </c>
      <c r="I486" cm="1">
        <f t="array" ref="I486">SUM(IF((LEFT('2-1 采购订单物料明细表报表导出'!$K:$K,7)=I$1)*('2-1 采购订单物料明细表报表导出'!$D:$D=$A486),'2-1 采购订单物料明细表报表导出'!$H:$H,0))</f>
        <v>0</v>
      </c>
      <c r="J486" cm="1">
        <f t="array" ref="J486">SUM(IF((LEFT('2-1 采购订单物料明细表报表导出'!$K:$K,7)=J$1)*('2-1 采购订单物料明细表报表导出'!$D:$D=$A486),'2-1 采购订单物料明细表报表导出'!$H:$H,0))</f>
        <v>0</v>
      </c>
      <c r="K486" cm="1">
        <f t="array" ref="K486">SUM(IF((LEFT('2-1 采购订单物料明细表报表导出'!$K:$K,7)=K$1)*('2-1 采购订单物料明细表报表导出'!$D:$D=$A486),'2-1 采购订单物料明细表报表导出'!$H:$H,0))</f>
        <v>0</v>
      </c>
      <c r="L486" cm="1">
        <f t="array" ref="L486">SUM(IF((LEFT('2-1 采购订单物料明细表报表导出'!$K:$K,7)=L$1)*('2-1 采购订单物料明细表报表导出'!$D:$D=$A486),'2-1 采购订单物料明细表报表导出'!$H:$H,0))</f>
        <v>0</v>
      </c>
      <c r="M486" cm="1">
        <f t="array" ref="M486">SUM(IF((LEFT('2-1 采购订单物料明细表报表导出'!$K:$K,7)=M$1)*('2-1 采购订单物料明细表报表导出'!$D:$D=$A486),'2-1 采购订单物料明细表报表导出'!$H:$H,0))</f>
        <v>0</v>
      </c>
      <c r="N486" cm="1">
        <f t="array" ref="N486">SUM(IF((LEFT('2-1 采购订单物料明细表报表导出'!$K:$K,7)=N$1)*('2-1 采购订单物料明细表报表导出'!$D:$D=$A486),'2-1 采购订单物料明细表报表导出'!$H:$H,0))</f>
        <v>0</v>
      </c>
      <c r="O486" cm="1">
        <f t="array" ref="O486">SUM(IF((LEFT('2-1 采购订单物料明细表报表导出'!$K:$K,7)=O$1)*('2-1 采购订单物料明细表报表导出'!$D:$D=$A486),'2-1 采购订单物料明细表报表导出'!$H:$H,0))</f>
        <v>0</v>
      </c>
    </row>
    <row r="487" ht="16.5" spans="1:15">
      <c r="A487" s="17" t="s">
        <v>3895</v>
      </c>
      <c r="B487" s="32" t="s">
        <v>2080</v>
      </c>
      <c r="C487" s="33" t="s">
        <v>2081</v>
      </c>
      <c r="D487" cm="1">
        <f t="array" ref="D487">SUM(IF((LEFT('2-1 采购订单物料明细表报表导出'!$K:$K,7)=D$1)*('2-1 采购订单物料明细表报表导出'!$D:$D=$A487),'2-1 采购订单物料明细表报表导出'!$H:$H,0))</f>
        <v>0</v>
      </c>
      <c r="E487" cm="1">
        <f t="array" ref="E487">SUM(IF((LEFT('2-1 采购订单物料明细表报表导出'!$K:$K,7)=E$1)*('2-1 采购订单物料明细表报表导出'!$D:$D=$A487),'2-1 采购订单物料明细表报表导出'!$H:$H,0))</f>
        <v>0</v>
      </c>
      <c r="F487" cm="1">
        <f t="array" ref="F487">SUM(IF((LEFT('2-1 采购订单物料明细表报表导出'!$K:$K,7)=F$1)*('2-1 采购订单物料明细表报表导出'!$D:$D=$A487),'2-1 采购订单物料明细表报表导出'!$H:$H,0))</f>
        <v>0</v>
      </c>
      <c r="G487" cm="1">
        <f t="array" ref="G487">SUM(IF((LEFT('2-1 采购订单物料明细表报表导出'!$K:$K,7)=G$1)*('2-1 采购订单物料明细表报表导出'!$D:$D=$A487),'2-1 采购订单物料明细表报表导出'!$H:$H,0))</f>
        <v>0</v>
      </c>
      <c r="H487" cm="1">
        <f t="array" ref="H487">SUM(IF((LEFT('2-1 采购订单物料明细表报表导出'!$K:$K,7)=H$1)*('2-1 采购订单物料明细表报表导出'!$D:$D=$A487),'2-1 采购订单物料明细表报表导出'!$H:$H,0))</f>
        <v>0</v>
      </c>
      <c r="I487" cm="1">
        <f t="array" ref="I487">SUM(IF((LEFT('2-1 采购订单物料明细表报表导出'!$K:$K,7)=I$1)*('2-1 采购订单物料明细表报表导出'!$D:$D=$A487),'2-1 采购订单物料明细表报表导出'!$H:$H,0))</f>
        <v>0</v>
      </c>
      <c r="J487" cm="1">
        <f t="array" ref="J487">SUM(IF((LEFT('2-1 采购订单物料明细表报表导出'!$K:$K,7)=J$1)*('2-1 采购订单物料明细表报表导出'!$D:$D=$A487),'2-1 采购订单物料明细表报表导出'!$H:$H,0))</f>
        <v>0</v>
      </c>
      <c r="K487" cm="1">
        <f t="array" ref="K487">SUM(IF((LEFT('2-1 采购订单物料明细表报表导出'!$K:$K,7)=K$1)*('2-1 采购订单物料明细表报表导出'!$D:$D=$A487),'2-1 采购订单物料明细表报表导出'!$H:$H,0))</f>
        <v>0</v>
      </c>
      <c r="L487" cm="1">
        <f t="array" ref="L487">SUM(IF((LEFT('2-1 采购订单物料明细表报表导出'!$K:$K,7)=L$1)*('2-1 采购订单物料明细表报表导出'!$D:$D=$A487),'2-1 采购订单物料明细表报表导出'!$H:$H,0))</f>
        <v>0</v>
      </c>
      <c r="M487" cm="1">
        <f t="array" ref="M487">SUM(IF((LEFT('2-1 采购订单物料明细表报表导出'!$K:$K,7)=M$1)*('2-1 采购订单物料明细表报表导出'!$D:$D=$A487),'2-1 采购订单物料明细表报表导出'!$H:$H,0))</f>
        <v>0</v>
      </c>
      <c r="N487" cm="1">
        <f t="array" ref="N487">SUM(IF((LEFT('2-1 采购订单物料明细表报表导出'!$K:$K,7)=N$1)*('2-1 采购订单物料明细表报表导出'!$D:$D=$A487),'2-1 采购订单物料明细表报表导出'!$H:$H,0))</f>
        <v>0</v>
      </c>
      <c r="O487" cm="1">
        <f t="array" ref="O487">SUM(IF((LEFT('2-1 采购订单物料明细表报表导出'!$K:$K,7)=O$1)*('2-1 采购订单物料明细表报表导出'!$D:$D=$A487),'2-1 采购订单物料明细表报表导出'!$H:$H,0))</f>
        <v>0</v>
      </c>
    </row>
    <row r="488" ht="16.5" spans="1:15">
      <c r="A488" s="17" t="s">
        <v>3896</v>
      </c>
      <c r="B488" s="32" t="s">
        <v>2080</v>
      </c>
      <c r="C488" s="33" t="s">
        <v>2081</v>
      </c>
      <c r="D488" cm="1">
        <f t="array" ref="D488">SUM(IF((LEFT('2-1 采购订单物料明细表报表导出'!$K:$K,7)=D$1)*('2-1 采购订单物料明细表报表导出'!$D:$D=$A488),'2-1 采购订单物料明细表报表导出'!$H:$H,0))</f>
        <v>0</v>
      </c>
      <c r="E488" cm="1">
        <f t="array" ref="E488">SUM(IF((LEFT('2-1 采购订单物料明细表报表导出'!$K:$K,7)=E$1)*('2-1 采购订单物料明细表报表导出'!$D:$D=$A488),'2-1 采购订单物料明细表报表导出'!$H:$H,0))</f>
        <v>0</v>
      </c>
      <c r="F488" cm="1">
        <f t="array" ref="F488">SUM(IF((LEFT('2-1 采购订单物料明细表报表导出'!$K:$K,7)=F$1)*('2-1 采购订单物料明细表报表导出'!$D:$D=$A488),'2-1 采购订单物料明细表报表导出'!$H:$H,0))</f>
        <v>0</v>
      </c>
      <c r="G488" cm="1">
        <f t="array" ref="G488">SUM(IF((LEFT('2-1 采购订单物料明细表报表导出'!$K:$K,7)=G$1)*('2-1 采购订单物料明细表报表导出'!$D:$D=$A488),'2-1 采购订单物料明细表报表导出'!$H:$H,0))</f>
        <v>0</v>
      </c>
      <c r="H488" cm="1">
        <f t="array" ref="H488">SUM(IF((LEFT('2-1 采购订单物料明细表报表导出'!$K:$K,7)=H$1)*('2-1 采购订单物料明细表报表导出'!$D:$D=$A488),'2-1 采购订单物料明细表报表导出'!$H:$H,0))</f>
        <v>0</v>
      </c>
      <c r="I488" cm="1">
        <f t="array" ref="I488">SUM(IF((LEFT('2-1 采购订单物料明细表报表导出'!$K:$K,7)=I$1)*('2-1 采购订单物料明细表报表导出'!$D:$D=$A488),'2-1 采购订单物料明细表报表导出'!$H:$H,0))</f>
        <v>0</v>
      </c>
      <c r="J488" cm="1">
        <f t="array" ref="J488">SUM(IF((LEFT('2-1 采购订单物料明细表报表导出'!$K:$K,7)=J$1)*('2-1 采购订单物料明细表报表导出'!$D:$D=$A488),'2-1 采购订单物料明细表报表导出'!$H:$H,0))</f>
        <v>0</v>
      </c>
      <c r="K488" cm="1">
        <f t="array" ref="K488">SUM(IF((LEFT('2-1 采购订单物料明细表报表导出'!$K:$K,7)=K$1)*('2-1 采购订单物料明细表报表导出'!$D:$D=$A488),'2-1 采购订单物料明细表报表导出'!$H:$H,0))</f>
        <v>0</v>
      </c>
      <c r="L488" cm="1">
        <f t="array" ref="L488">SUM(IF((LEFT('2-1 采购订单物料明细表报表导出'!$K:$K,7)=L$1)*('2-1 采购订单物料明细表报表导出'!$D:$D=$A488),'2-1 采购订单物料明细表报表导出'!$H:$H,0))</f>
        <v>0</v>
      </c>
      <c r="M488" cm="1">
        <f t="array" ref="M488">SUM(IF((LEFT('2-1 采购订单物料明细表报表导出'!$K:$K,7)=M$1)*('2-1 采购订单物料明细表报表导出'!$D:$D=$A488),'2-1 采购订单物料明细表报表导出'!$H:$H,0))</f>
        <v>0</v>
      </c>
      <c r="N488" cm="1">
        <f t="array" ref="N488">SUM(IF((LEFT('2-1 采购订单物料明细表报表导出'!$K:$K,7)=N$1)*('2-1 采购订单物料明细表报表导出'!$D:$D=$A488),'2-1 采购订单物料明细表报表导出'!$H:$H,0))</f>
        <v>0</v>
      </c>
      <c r="O488" cm="1">
        <f t="array" ref="O488">SUM(IF((LEFT('2-1 采购订单物料明细表报表导出'!$K:$K,7)=O$1)*('2-1 采购订单物料明细表报表导出'!$D:$D=$A488),'2-1 采购订单物料明细表报表导出'!$H:$H,0))</f>
        <v>0</v>
      </c>
    </row>
    <row r="489" ht="16.5" spans="1:15">
      <c r="A489" s="17" t="s">
        <v>3897</v>
      </c>
      <c r="B489" s="32" t="s">
        <v>2080</v>
      </c>
      <c r="C489" s="33" t="s">
        <v>2081</v>
      </c>
      <c r="D489" cm="1">
        <f t="array" ref="D489">SUM(IF((LEFT('2-1 采购订单物料明细表报表导出'!$K:$K,7)=D$1)*('2-1 采购订单物料明细表报表导出'!$D:$D=$A489),'2-1 采购订单物料明细表报表导出'!$H:$H,0))</f>
        <v>0</v>
      </c>
      <c r="E489" cm="1">
        <f t="array" ref="E489">SUM(IF((LEFT('2-1 采购订单物料明细表报表导出'!$K:$K,7)=E$1)*('2-1 采购订单物料明细表报表导出'!$D:$D=$A489),'2-1 采购订单物料明细表报表导出'!$H:$H,0))</f>
        <v>0</v>
      </c>
      <c r="F489" cm="1">
        <f t="array" ref="F489">SUM(IF((LEFT('2-1 采购订单物料明细表报表导出'!$K:$K,7)=F$1)*('2-1 采购订单物料明细表报表导出'!$D:$D=$A489),'2-1 采购订单物料明细表报表导出'!$H:$H,0))</f>
        <v>0</v>
      </c>
      <c r="G489" cm="1">
        <f t="array" ref="G489">SUM(IF((LEFT('2-1 采购订单物料明细表报表导出'!$K:$K,7)=G$1)*('2-1 采购订单物料明细表报表导出'!$D:$D=$A489),'2-1 采购订单物料明细表报表导出'!$H:$H,0))</f>
        <v>0</v>
      </c>
      <c r="H489" cm="1">
        <f t="array" ref="H489">SUM(IF((LEFT('2-1 采购订单物料明细表报表导出'!$K:$K,7)=H$1)*('2-1 采购订单物料明细表报表导出'!$D:$D=$A489),'2-1 采购订单物料明细表报表导出'!$H:$H,0))</f>
        <v>0</v>
      </c>
      <c r="I489" cm="1">
        <f t="array" ref="I489">SUM(IF((LEFT('2-1 采购订单物料明细表报表导出'!$K:$K,7)=I$1)*('2-1 采购订单物料明细表报表导出'!$D:$D=$A489),'2-1 采购订单物料明细表报表导出'!$H:$H,0))</f>
        <v>0</v>
      </c>
      <c r="J489" cm="1">
        <f t="array" ref="J489">SUM(IF((LEFT('2-1 采购订单物料明细表报表导出'!$K:$K,7)=J$1)*('2-1 采购订单物料明细表报表导出'!$D:$D=$A489),'2-1 采购订单物料明细表报表导出'!$H:$H,0))</f>
        <v>0</v>
      </c>
      <c r="K489" cm="1">
        <f t="array" ref="K489">SUM(IF((LEFT('2-1 采购订单物料明细表报表导出'!$K:$K,7)=K$1)*('2-1 采购订单物料明细表报表导出'!$D:$D=$A489),'2-1 采购订单物料明细表报表导出'!$H:$H,0))</f>
        <v>0</v>
      </c>
      <c r="L489" cm="1">
        <f t="array" ref="L489">SUM(IF((LEFT('2-1 采购订单物料明细表报表导出'!$K:$K,7)=L$1)*('2-1 采购订单物料明细表报表导出'!$D:$D=$A489),'2-1 采购订单物料明细表报表导出'!$H:$H,0))</f>
        <v>0</v>
      </c>
      <c r="M489" cm="1">
        <f t="array" ref="M489">SUM(IF((LEFT('2-1 采购订单物料明细表报表导出'!$K:$K,7)=M$1)*('2-1 采购订单物料明细表报表导出'!$D:$D=$A489),'2-1 采购订单物料明细表报表导出'!$H:$H,0))</f>
        <v>0</v>
      </c>
      <c r="N489" cm="1">
        <f t="array" ref="N489">SUM(IF((LEFT('2-1 采购订单物料明细表报表导出'!$K:$K,7)=N$1)*('2-1 采购订单物料明细表报表导出'!$D:$D=$A489),'2-1 采购订单物料明细表报表导出'!$H:$H,0))</f>
        <v>0</v>
      </c>
      <c r="O489" cm="1">
        <f t="array" ref="O489">SUM(IF((LEFT('2-1 采购订单物料明细表报表导出'!$K:$K,7)=O$1)*('2-1 采购订单物料明细表报表导出'!$D:$D=$A489),'2-1 采购订单物料明细表报表导出'!$H:$H,0))</f>
        <v>0</v>
      </c>
    </row>
    <row r="490" ht="16.5" spans="1:15">
      <c r="A490" s="17" t="s">
        <v>3898</v>
      </c>
      <c r="B490" s="32" t="s">
        <v>2080</v>
      </c>
      <c r="C490" s="33" t="s">
        <v>2081</v>
      </c>
      <c r="D490" cm="1">
        <f t="array" ref="D490">SUM(IF((LEFT('2-1 采购订单物料明细表报表导出'!$K:$K,7)=D$1)*('2-1 采购订单物料明细表报表导出'!$D:$D=$A490),'2-1 采购订单物料明细表报表导出'!$H:$H,0))</f>
        <v>0</v>
      </c>
      <c r="E490" cm="1">
        <f t="array" ref="E490">SUM(IF((LEFT('2-1 采购订单物料明细表报表导出'!$K:$K,7)=E$1)*('2-1 采购订单物料明细表报表导出'!$D:$D=$A490),'2-1 采购订单物料明细表报表导出'!$H:$H,0))</f>
        <v>0</v>
      </c>
      <c r="F490" cm="1">
        <f t="array" ref="F490">SUM(IF((LEFT('2-1 采购订单物料明细表报表导出'!$K:$K,7)=F$1)*('2-1 采购订单物料明细表报表导出'!$D:$D=$A490),'2-1 采购订单物料明细表报表导出'!$H:$H,0))</f>
        <v>0</v>
      </c>
      <c r="G490" cm="1">
        <f t="array" ref="G490">SUM(IF((LEFT('2-1 采购订单物料明细表报表导出'!$K:$K,7)=G$1)*('2-1 采购订单物料明细表报表导出'!$D:$D=$A490),'2-1 采购订单物料明细表报表导出'!$H:$H,0))</f>
        <v>0</v>
      </c>
      <c r="H490" cm="1">
        <f t="array" ref="H490">SUM(IF((LEFT('2-1 采购订单物料明细表报表导出'!$K:$K,7)=H$1)*('2-1 采购订单物料明细表报表导出'!$D:$D=$A490),'2-1 采购订单物料明细表报表导出'!$H:$H,0))</f>
        <v>0</v>
      </c>
      <c r="I490" cm="1">
        <f t="array" ref="I490">SUM(IF((LEFT('2-1 采购订单物料明细表报表导出'!$K:$K,7)=I$1)*('2-1 采购订单物料明细表报表导出'!$D:$D=$A490),'2-1 采购订单物料明细表报表导出'!$H:$H,0))</f>
        <v>0</v>
      </c>
      <c r="J490" cm="1">
        <f t="array" ref="J490">SUM(IF((LEFT('2-1 采购订单物料明细表报表导出'!$K:$K,7)=J$1)*('2-1 采购订单物料明细表报表导出'!$D:$D=$A490),'2-1 采购订单物料明细表报表导出'!$H:$H,0))</f>
        <v>0</v>
      </c>
      <c r="K490" cm="1">
        <f t="array" ref="K490">SUM(IF((LEFT('2-1 采购订单物料明细表报表导出'!$K:$K,7)=K$1)*('2-1 采购订单物料明细表报表导出'!$D:$D=$A490),'2-1 采购订单物料明细表报表导出'!$H:$H,0))</f>
        <v>0</v>
      </c>
      <c r="L490" cm="1">
        <f t="array" ref="L490">SUM(IF((LEFT('2-1 采购订单物料明细表报表导出'!$K:$K,7)=L$1)*('2-1 采购订单物料明细表报表导出'!$D:$D=$A490),'2-1 采购订单物料明细表报表导出'!$H:$H,0))</f>
        <v>0</v>
      </c>
      <c r="M490" cm="1">
        <f t="array" ref="M490">SUM(IF((LEFT('2-1 采购订单物料明细表报表导出'!$K:$K,7)=M$1)*('2-1 采购订单物料明细表报表导出'!$D:$D=$A490),'2-1 采购订单物料明细表报表导出'!$H:$H,0))</f>
        <v>0</v>
      </c>
      <c r="N490" cm="1">
        <f t="array" ref="N490">SUM(IF((LEFT('2-1 采购订单物料明细表报表导出'!$K:$K,7)=N$1)*('2-1 采购订单物料明细表报表导出'!$D:$D=$A490),'2-1 采购订单物料明细表报表导出'!$H:$H,0))</f>
        <v>0</v>
      </c>
      <c r="O490" cm="1">
        <f t="array" ref="O490">SUM(IF((LEFT('2-1 采购订单物料明细表报表导出'!$K:$K,7)=O$1)*('2-1 采购订单物料明细表报表导出'!$D:$D=$A490),'2-1 采购订单物料明细表报表导出'!$H:$H,0))</f>
        <v>0</v>
      </c>
    </row>
    <row r="491" ht="16.5" spans="1:15">
      <c r="A491" s="17" t="s">
        <v>3899</v>
      </c>
      <c r="B491" s="32" t="s">
        <v>2080</v>
      </c>
      <c r="C491" s="33" t="s">
        <v>2081</v>
      </c>
      <c r="D491" cm="1">
        <f t="array" ref="D491">SUM(IF((LEFT('2-1 采购订单物料明细表报表导出'!$K:$K,7)=D$1)*('2-1 采购订单物料明细表报表导出'!$D:$D=$A491),'2-1 采购订单物料明细表报表导出'!$H:$H,0))</f>
        <v>0</v>
      </c>
      <c r="E491" cm="1">
        <f t="array" ref="E491">SUM(IF((LEFT('2-1 采购订单物料明细表报表导出'!$K:$K,7)=E$1)*('2-1 采购订单物料明细表报表导出'!$D:$D=$A491),'2-1 采购订单物料明细表报表导出'!$H:$H,0))</f>
        <v>0</v>
      </c>
      <c r="F491" cm="1">
        <f t="array" ref="F491">SUM(IF((LEFT('2-1 采购订单物料明细表报表导出'!$K:$K,7)=F$1)*('2-1 采购订单物料明细表报表导出'!$D:$D=$A491),'2-1 采购订单物料明细表报表导出'!$H:$H,0))</f>
        <v>0</v>
      </c>
      <c r="G491" cm="1">
        <f t="array" ref="G491">SUM(IF((LEFT('2-1 采购订单物料明细表报表导出'!$K:$K,7)=G$1)*('2-1 采购订单物料明细表报表导出'!$D:$D=$A491),'2-1 采购订单物料明细表报表导出'!$H:$H,0))</f>
        <v>0</v>
      </c>
      <c r="H491" cm="1">
        <f t="array" ref="H491">SUM(IF((LEFT('2-1 采购订单物料明细表报表导出'!$K:$K,7)=H$1)*('2-1 采购订单物料明细表报表导出'!$D:$D=$A491),'2-1 采购订单物料明细表报表导出'!$H:$H,0))</f>
        <v>0</v>
      </c>
      <c r="I491" cm="1">
        <f t="array" ref="I491">SUM(IF((LEFT('2-1 采购订单物料明细表报表导出'!$K:$K,7)=I$1)*('2-1 采购订单物料明细表报表导出'!$D:$D=$A491),'2-1 采购订单物料明细表报表导出'!$H:$H,0))</f>
        <v>0</v>
      </c>
      <c r="J491" cm="1">
        <f t="array" ref="J491">SUM(IF((LEFT('2-1 采购订单物料明细表报表导出'!$K:$K,7)=J$1)*('2-1 采购订单物料明细表报表导出'!$D:$D=$A491),'2-1 采购订单物料明细表报表导出'!$H:$H,0))</f>
        <v>0</v>
      </c>
      <c r="K491" cm="1">
        <f t="array" ref="K491">SUM(IF((LEFT('2-1 采购订单物料明细表报表导出'!$K:$K,7)=K$1)*('2-1 采购订单物料明细表报表导出'!$D:$D=$A491),'2-1 采购订单物料明细表报表导出'!$H:$H,0))</f>
        <v>0</v>
      </c>
      <c r="L491" cm="1">
        <f t="array" ref="L491">SUM(IF((LEFT('2-1 采购订单物料明细表报表导出'!$K:$K,7)=L$1)*('2-1 采购订单物料明细表报表导出'!$D:$D=$A491),'2-1 采购订单物料明细表报表导出'!$H:$H,0))</f>
        <v>0</v>
      </c>
      <c r="M491" cm="1">
        <f t="array" ref="M491">SUM(IF((LEFT('2-1 采购订单物料明细表报表导出'!$K:$K,7)=M$1)*('2-1 采购订单物料明细表报表导出'!$D:$D=$A491),'2-1 采购订单物料明细表报表导出'!$H:$H,0))</f>
        <v>0</v>
      </c>
      <c r="N491" cm="1">
        <f t="array" ref="N491">SUM(IF((LEFT('2-1 采购订单物料明细表报表导出'!$K:$K,7)=N$1)*('2-1 采购订单物料明细表报表导出'!$D:$D=$A491),'2-1 采购订单物料明细表报表导出'!$H:$H,0))</f>
        <v>0</v>
      </c>
      <c r="O491" cm="1">
        <f t="array" ref="O491">SUM(IF((LEFT('2-1 采购订单物料明细表报表导出'!$K:$K,7)=O$1)*('2-1 采购订单物料明细表报表导出'!$D:$D=$A491),'2-1 采购订单物料明细表报表导出'!$H:$H,0))</f>
        <v>0</v>
      </c>
    </row>
    <row r="492" ht="16.5" spans="1:15">
      <c r="A492" s="17" t="s">
        <v>3900</v>
      </c>
      <c r="B492" s="32" t="s">
        <v>2080</v>
      </c>
      <c r="C492" s="33" t="s">
        <v>2081</v>
      </c>
      <c r="D492" cm="1">
        <f t="array" ref="D492">SUM(IF((LEFT('2-1 采购订单物料明细表报表导出'!$K:$K,7)=D$1)*('2-1 采购订单物料明细表报表导出'!$D:$D=$A492),'2-1 采购订单物料明细表报表导出'!$H:$H,0))</f>
        <v>0</v>
      </c>
      <c r="E492" cm="1">
        <f t="array" ref="E492">SUM(IF((LEFT('2-1 采购订单物料明细表报表导出'!$K:$K,7)=E$1)*('2-1 采购订单物料明细表报表导出'!$D:$D=$A492),'2-1 采购订单物料明细表报表导出'!$H:$H,0))</f>
        <v>0</v>
      </c>
      <c r="F492" cm="1">
        <f t="array" ref="F492">SUM(IF((LEFT('2-1 采购订单物料明细表报表导出'!$K:$K,7)=F$1)*('2-1 采购订单物料明细表报表导出'!$D:$D=$A492),'2-1 采购订单物料明细表报表导出'!$H:$H,0))</f>
        <v>0</v>
      </c>
      <c r="G492" cm="1">
        <f t="array" ref="G492">SUM(IF((LEFT('2-1 采购订单物料明细表报表导出'!$K:$K,7)=G$1)*('2-1 采购订单物料明细表报表导出'!$D:$D=$A492),'2-1 采购订单物料明细表报表导出'!$H:$H,0))</f>
        <v>0</v>
      </c>
      <c r="H492" cm="1">
        <f t="array" ref="H492">SUM(IF((LEFT('2-1 采购订单物料明细表报表导出'!$K:$K,7)=H$1)*('2-1 采购订单物料明细表报表导出'!$D:$D=$A492),'2-1 采购订单物料明细表报表导出'!$H:$H,0))</f>
        <v>0</v>
      </c>
      <c r="I492" cm="1">
        <f t="array" ref="I492">SUM(IF((LEFT('2-1 采购订单物料明细表报表导出'!$K:$K,7)=I$1)*('2-1 采购订单物料明细表报表导出'!$D:$D=$A492),'2-1 采购订单物料明细表报表导出'!$H:$H,0))</f>
        <v>0</v>
      </c>
      <c r="J492" cm="1">
        <f t="array" ref="J492">SUM(IF((LEFT('2-1 采购订单物料明细表报表导出'!$K:$K,7)=J$1)*('2-1 采购订单物料明细表报表导出'!$D:$D=$A492),'2-1 采购订单物料明细表报表导出'!$H:$H,0))</f>
        <v>0</v>
      </c>
      <c r="K492" cm="1">
        <f t="array" ref="K492">SUM(IF((LEFT('2-1 采购订单物料明细表报表导出'!$K:$K,7)=K$1)*('2-1 采购订单物料明细表报表导出'!$D:$D=$A492),'2-1 采购订单物料明细表报表导出'!$H:$H,0))</f>
        <v>0</v>
      </c>
      <c r="L492" cm="1">
        <f t="array" ref="L492">SUM(IF((LEFT('2-1 采购订单物料明细表报表导出'!$K:$K,7)=L$1)*('2-1 采购订单物料明细表报表导出'!$D:$D=$A492),'2-1 采购订单物料明细表报表导出'!$H:$H,0))</f>
        <v>0</v>
      </c>
      <c r="M492" cm="1">
        <f t="array" ref="M492">SUM(IF((LEFT('2-1 采购订单物料明细表报表导出'!$K:$K,7)=M$1)*('2-1 采购订单物料明细表报表导出'!$D:$D=$A492),'2-1 采购订单物料明细表报表导出'!$H:$H,0))</f>
        <v>0</v>
      </c>
      <c r="N492" cm="1">
        <f t="array" ref="N492">SUM(IF((LEFT('2-1 采购订单物料明细表报表导出'!$K:$K,7)=N$1)*('2-1 采购订单物料明细表报表导出'!$D:$D=$A492),'2-1 采购订单物料明细表报表导出'!$H:$H,0))</f>
        <v>0</v>
      </c>
      <c r="O492" cm="1">
        <f t="array" ref="O492">SUM(IF((LEFT('2-1 采购订单物料明细表报表导出'!$K:$K,7)=O$1)*('2-1 采购订单物料明细表报表导出'!$D:$D=$A492),'2-1 采购订单物料明细表报表导出'!$H:$H,0))</f>
        <v>0</v>
      </c>
    </row>
    <row r="493" ht="16.5" spans="1:15">
      <c r="A493" s="17" t="s">
        <v>3901</v>
      </c>
      <c r="B493" s="32" t="s">
        <v>2080</v>
      </c>
      <c r="C493" s="33" t="s">
        <v>2081</v>
      </c>
      <c r="D493" cm="1">
        <f t="array" ref="D493">SUM(IF((LEFT('2-1 采购订单物料明细表报表导出'!$K:$K,7)=D$1)*('2-1 采购订单物料明细表报表导出'!$D:$D=$A493),'2-1 采购订单物料明细表报表导出'!$H:$H,0))</f>
        <v>0</v>
      </c>
      <c r="E493" cm="1">
        <f t="array" ref="E493">SUM(IF((LEFT('2-1 采购订单物料明细表报表导出'!$K:$K,7)=E$1)*('2-1 采购订单物料明细表报表导出'!$D:$D=$A493),'2-1 采购订单物料明细表报表导出'!$H:$H,0))</f>
        <v>0</v>
      </c>
      <c r="F493" cm="1">
        <f t="array" ref="F493">SUM(IF((LEFT('2-1 采购订单物料明细表报表导出'!$K:$K,7)=F$1)*('2-1 采购订单物料明细表报表导出'!$D:$D=$A493),'2-1 采购订单物料明细表报表导出'!$H:$H,0))</f>
        <v>0</v>
      </c>
      <c r="G493" cm="1">
        <f t="array" ref="G493">SUM(IF((LEFT('2-1 采购订单物料明细表报表导出'!$K:$K,7)=G$1)*('2-1 采购订单物料明细表报表导出'!$D:$D=$A493),'2-1 采购订单物料明细表报表导出'!$H:$H,0))</f>
        <v>0</v>
      </c>
      <c r="H493" cm="1">
        <f t="array" ref="H493">SUM(IF((LEFT('2-1 采购订单物料明细表报表导出'!$K:$K,7)=H$1)*('2-1 采购订单物料明细表报表导出'!$D:$D=$A493),'2-1 采购订单物料明细表报表导出'!$H:$H,0))</f>
        <v>0</v>
      </c>
      <c r="I493" cm="1">
        <f t="array" ref="I493">SUM(IF((LEFT('2-1 采购订单物料明细表报表导出'!$K:$K,7)=I$1)*('2-1 采购订单物料明细表报表导出'!$D:$D=$A493),'2-1 采购订单物料明细表报表导出'!$H:$H,0))</f>
        <v>0</v>
      </c>
      <c r="J493" cm="1">
        <f t="array" ref="J493">SUM(IF((LEFT('2-1 采购订单物料明细表报表导出'!$K:$K,7)=J$1)*('2-1 采购订单物料明细表报表导出'!$D:$D=$A493),'2-1 采购订单物料明细表报表导出'!$H:$H,0))</f>
        <v>0</v>
      </c>
      <c r="K493" cm="1">
        <f t="array" ref="K493">SUM(IF((LEFT('2-1 采购订单物料明细表报表导出'!$K:$K,7)=K$1)*('2-1 采购订单物料明细表报表导出'!$D:$D=$A493),'2-1 采购订单物料明细表报表导出'!$H:$H,0))</f>
        <v>0</v>
      </c>
      <c r="L493" cm="1">
        <f t="array" ref="L493">SUM(IF((LEFT('2-1 采购订单物料明细表报表导出'!$K:$K,7)=L$1)*('2-1 采购订单物料明细表报表导出'!$D:$D=$A493),'2-1 采购订单物料明细表报表导出'!$H:$H,0))</f>
        <v>0</v>
      </c>
      <c r="M493" cm="1">
        <f t="array" ref="M493">SUM(IF((LEFT('2-1 采购订单物料明细表报表导出'!$K:$K,7)=M$1)*('2-1 采购订单物料明细表报表导出'!$D:$D=$A493),'2-1 采购订单物料明细表报表导出'!$H:$H,0))</f>
        <v>0</v>
      </c>
      <c r="N493" cm="1">
        <f t="array" ref="N493">SUM(IF((LEFT('2-1 采购订单物料明细表报表导出'!$K:$K,7)=N$1)*('2-1 采购订单物料明细表报表导出'!$D:$D=$A493),'2-1 采购订单物料明细表报表导出'!$H:$H,0))</f>
        <v>0</v>
      </c>
      <c r="O493" cm="1">
        <f t="array" ref="O493">SUM(IF((LEFT('2-1 采购订单物料明细表报表导出'!$K:$K,7)=O$1)*('2-1 采购订单物料明细表报表导出'!$D:$D=$A493),'2-1 采购订单物料明细表报表导出'!$H:$H,0))</f>
        <v>0</v>
      </c>
    </row>
    <row r="494" ht="16.5" spans="1:15">
      <c r="A494" s="17" t="s">
        <v>2866</v>
      </c>
      <c r="B494" s="32" t="s">
        <v>2080</v>
      </c>
      <c r="C494" s="33" t="s">
        <v>2081</v>
      </c>
      <c r="D494" cm="1">
        <f t="array" ref="D494">SUM(IF((LEFT('2-1 采购订单物料明细表报表导出'!$K:$K,7)=D$1)*('2-1 采购订单物料明细表报表导出'!$D:$D=$A494),'2-1 采购订单物料明细表报表导出'!$H:$H,0))</f>
        <v>0</v>
      </c>
      <c r="E494" cm="1">
        <f t="array" ref="E494">SUM(IF((LEFT('2-1 采购订单物料明细表报表导出'!$K:$K,7)=E$1)*('2-1 采购订单物料明细表报表导出'!$D:$D=$A494),'2-1 采购订单物料明细表报表导出'!$H:$H,0))</f>
        <v>0</v>
      </c>
      <c r="F494" cm="1">
        <f t="array" ref="F494">SUM(IF((LEFT('2-1 采购订单物料明细表报表导出'!$K:$K,7)=F$1)*('2-1 采购订单物料明细表报表导出'!$D:$D=$A494),'2-1 采购订单物料明细表报表导出'!$H:$H,0))</f>
        <v>0</v>
      </c>
      <c r="G494" cm="1">
        <f t="array" ref="G494">SUM(IF((LEFT('2-1 采购订单物料明细表报表导出'!$K:$K,7)=G$1)*('2-1 采购订单物料明细表报表导出'!$D:$D=$A494),'2-1 采购订单物料明细表报表导出'!$H:$H,0))</f>
        <v>0</v>
      </c>
      <c r="H494" cm="1">
        <f t="array" ref="H494">SUM(IF((LEFT('2-1 采购订单物料明细表报表导出'!$K:$K,7)=H$1)*('2-1 采购订单物料明细表报表导出'!$D:$D=$A494),'2-1 采购订单物料明细表报表导出'!$H:$H,0))</f>
        <v>0</v>
      </c>
      <c r="I494" cm="1">
        <f t="array" ref="I494">SUM(IF((LEFT('2-1 采购订单物料明细表报表导出'!$K:$K,7)=I$1)*('2-1 采购订单物料明细表报表导出'!$D:$D=$A494),'2-1 采购订单物料明细表报表导出'!$H:$H,0))</f>
        <v>63.7</v>
      </c>
      <c r="J494" cm="1">
        <f t="array" ref="J494">SUM(IF((LEFT('2-1 采购订单物料明细表报表导出'!$K:$K,7)=J$1)*('2-1 采购订单物料明细表报表导出'!$D:$D=$A494),'2-1 采购订单物料明细表报表导出'!$H:$H,0))</f>
        <v>0</v>
      </c>
      <c r="K494" cm="1">
        <f t="array" ref="K494">SUM(IF((LEFT('2-1 采购订单物料明细表报表导出'!$K:$K,7)=K$1)*('2-1 采购订单物料明细表报表导出'!$D:$D=$A494),'2-1 采购订单物料明细表报表导出'!$H:$H,0))</f>
        <v>0</v>
      </c>
      <c r="L494" cm="1">
        <f t="array" ref="L494">SUM(IF((LEFT('2-1 采购订单物料明细表报表导出'!$K:$K,7)=L$1)*('2-1 采购订单物料明细表报表导出'!$D:$D=$A494),'2-1 采购订单物料明细表报表导出'!$H:$H,0))</f>
        <v>0</v>
      </c>
      <c r="M494" cm="1">
        <f t="array" ref="M494">SUM(IF((LEFT('2-1 采购订单物料明细表报表导出'!$K:$K,7)=M$1)*('2-1 采购订单物料明细表报表导出'!$D:$D=$A494),'2-1 采购订单物料明细表报表导出'!$H:$H,0))</f>
        <v>0</v>
      </c>
      <c r="N494" cm="1">
        <f t="array" ref="N494">SUM(IF((LEFT('2-1 采购订单物料明细表报表导出'!$K:$K,7)=N$1)*('2-1 采购订单物料明细表报表导出'!$D:$D=$A494),'2-1 采购订单物料明细表报表导出'!$H:$H,0))</f>
        <v>0</v>
      </c>
      <c r="O494" cm="1">
        <f t="array" ref="O494">SUM(IF((LEFT('2-1 采购订单物料明细表报表导出'!$K:$K,7)=O$1)*('2-1 采购订单物料明细表报表导出'!$D:$D=$A494),'2-1 采购订单物料明细表报表导出'!$H:$H,0))</f>
        <v>0</v>
      </c>
    </row>
    <row r="495" ht="16.5" spans="1:15">
      <c r="A495" s="17" t="s">
        <v>3902</v>
      </c>
      <c r="B495" s="32" t="s">
        <v>2080</v>
      </c>
      <c r="C495" s="33" t="s">
        <v>2081</v>
      </c>
      <c r="D495" cm="1">
        <f t="array" ref="D495">SUM(IF((LEFT('2-1 采购订单物料明细表报表导出'!$K:$K,7)=D$1)*('2-1 采购订单物料明细表报表导出'!$D:$D=$A495),'2-1 采购订单物料明细表报表导出'!$H:$H,0))</f>
        <v>0</v>
      </c>
      <c r="E495" cm="1">
        <f t="array" ref="E495">SUM(IF((LEFT('2-1 采购订单物料明细表报表导出'!$K:$K,7)=E$1)*('2-1 采购订单物料明细表报表导出'!$D:$D=$A495),'2-1 采购订单物料明细表报表导出'!$H:$H,0))</f>
        <v>0</v>
      </c>
      <c r="F495" cm="1">
        <f t="array" ref="F495">SUM(IF((LEFT('2-1 采购订单物料明细表报表导出'!$K:$K,7)=F$1)*('2-1 采购订单物料明细表报表导出'!$D:$D=$A495),'2-1 采购订单物料明细表报表导出'!$H:$H,0))</f>
        <v>0</v>
      </c>
      <c r="G495" cm="1">
        <f t="array" ref="G495">SUM(IF((LEFT('2-1 采购订单物料明细表报表导出'!$K:$K,7)=G$1)*('2-1 采购订单物料明细表报表导出'!$D:$D=$A495),'2-1 采购订单物料明细表报表导出'!$H:$H,0))</f>
        <v>0</v>
      </c>
      <c r="H495" cm="1">
        <f t="array" ref="H495">SUM(IF((LEFT('2-1 采购订单物料明细表报表导出'!$K:$K,7)=H$1)*('2-1 采购订单物料明细表报表导出'!$D:$D=$A495),'2-1 采购订单物料明细表报表导出'!$H:$H,0))</f>
        <v>0</v>
      </c>
      <c r="I495" cm="1">
        <f t="array" ref="I495">SUM(IF((LEFT('2-1 采购订单物料明细表报表导出'!$K:$K,7)=I$1)*('2-1 采购订单物料明细表报表导出'!$D:$D=$A495),'2-1 采购订单物料明细表报表导出'!$H:$H,0))</f>
        <v>0</v>
      </c>
      <c r="J495" cm="1">
        <f t="array" ref="J495">SUM(IF((LEFT('2-1 采购订单物料明细表报表导出'!$K:$K,7)=J$1)*('2-1 采购订单物料明细表报表导出'!$D:$D=$A495),'2-1 采购订单物料明细表报表导出'!$H:$H,0))</f>
        <v>0</v>
      </c>
      <c r="K495" cm="1">
        <f t="array" ref="K495">SUM(IF((LEFT('2-1 采购订单物料明细表报表导出'!$K:$K,7)=K$1)*('2-1 采购订单物料明细表报表导出'!$D:$D=$A495),'2-1 采购订单物料明细表报表导出'!$H:$H,0))</f>
        <v>0</v>
      </c>
      <c r="L495" cm="1">
        <f t="array" ref="L495">SUM(IF((LEFT('2-1 采购订单物料明细表报表导出'!$K:$K,7)=L$1)*('2-1 采购订单物料明细表报表导出'!$D:$D=$A495),'2-1 采购订单物料明细表报表导出'!$H:$H,0))</f>
        <v>0</v>
      </c>
      <c r="M495" cm="1">
        <f t="array" ref="M495">SUM(IF((LEFT('2-1 采购订单物料明细表报表导出'!$K:$K,7)=M$1)*('2-1 采购订单物料明细表报表导出'!$D:$D=$A495),'2-1 采购订单物料明细表报表导出'!$H:$H,0))</f>
        <v>0</v>
      </c>
      <c r="N495" cm="1">
        <f t="array" ref="N495">SUM(IF((LEFT('2-1 采购订单物料明细表报表导出'!$K:$K,7)=N$1)*('2-1 采购订单物料明细表报表导出'!$D:$D=$A495),'2-1 采购订单物料明细表报表导出'!$H:$H,0))</f>
        <v>0</v>
      </c>
      <c r="O495" cm="1">
        <f t="array" ref="O495">SUM(IF((LEFT('2-1 采购订单物料明细表报表导出'!$K:$K,7)=O$1)*('2-1 采购订单物料明细表报表导出'!$D:$D=$A495),'2-1 采购订单物料明细表报表导出'!$H:$H,0))</f>
        <v>0</v>
      </c>
    </row>
    <row r="496" ht="16.5" spans="1:15">
      <c r="A496" s="17" t="s">
        <v>2870</v>
      </c>
      <c r="B496" s="32" t="s">
        <v>2080</v>
      </c>
      <c r="C496" s="33" t="s">
        <v>2081</v>
      </c>
      <c r="D496" cm="1">
        <f t="array" ref="D496">SUM(IF((LEFT('2-1 采购订单物料明细表报表导出'!$K:$K,7)=D$1)*('2-1 采购订单物料明细表报表导出'!$D:$D=$A496),'2-1 采购订单物料明细表报表导出'!$H:$H,0))</f>
        <v>0</v>
      </c>
      <c r="E496" cm="1">
        <f t="array" ref="E496">SUM(IF((LEFT('2-1 采购订单物料明细表报表导出'!$K:$K,7)=E$1)*('2-1 采购订单物料明细表报表导出'!$D:$D=$A496),'2-1 采购订单物料明细表报表导出'!$H:$H,0))</f>
        <v>0</v>
      </c>
      <c r="F496" cm="1">
        <f t="array" ref="F496">SUM(IF((LEFT('2-1 采购订单物料明细表报表导出'!$K:$K,7)=F$1)*('2-1 采购订单物料明细表报表导出'!$D:$D=$A496),'2-1 采购订单物料明细表报表导出'!$H:$H,0))</f>
        <v>0</v>
      </c>
      <c r="G496" cm="1">
        <f t="array" ref="G496">SUM(IF((LEFT('2-1 采购订单物料明细表报表导出'!$K:$K,7)=G$1)*('2-1 采购订单物料明细表报表导出'!$D:$D=$A496),'2-1 采购订单物料明细表报表导出'!$H:$H,0))</f>
        <v>0</v>
      </c>
      <c r="H496" cm="1">
        <f t="array" ref="H496">SUM(IF((LEFT('2-1 采购订单物料明细表报表导出'!$K:$K,7)=H$1)*('2-1 采购订单物料明细表报表导出'!$D:$D=$A496),'2-1 采购订单物料明细表报表导出'!$H:$H,0))</f>
        <v>0</v>
      </c>
      <c r="I496" cm="1">
        <f t="array" ref="I496">SUM(IF((LEFT('2-1 采购订单物料明细表报表导出'!$K:$K,7)=I$1)*('2-1 采购订单物料明细表报表导出'!$D:$D=$A496),'2-1 采购订单物料明细表报表导出'!$H:$H,0))</f>
        <v>110.43</v>
      </c>
      <c r="J496" cm="1">
        <f t="array" ref="J496">SUM(IF((LEFT('2-1 采购订单物料明细表报表导出'!$K:$K,7)=J$1)*('2-1 采购订单物料明细表报表导出'!$D:$D=$A496),'2-1 采购订单物料明细表报表导出'!$H:$H,0))</f>
        <v>0</v>
      </c>
      <c r="K496" cm="1">
        <f t="array" ref="K496">SUM(IF((LEFT('2-1 采购订单物料明细表报表导出'!$K:$K,7)=K$1)*('2-1 采购订单物料明细表报表导出'!$D:$D=$A496),'2-1 采购订单物料明细表报表导出'!$H:$H,0))</f>
        <v>0</v>
      </c>
      <c r="L496" cm="1">
        <f t="array" ref="L496">SUM(IF((LEFT('2-1 采购订单物料明细表报表导出'!$K:$K,7)=L$1)*('2-1 采购订单物料明细表报表导出'!$D:$D=$A496),'2-1 采购订单物料明细表报表导出'!$H:$H,0))</f>
        <v>0</v>
      </c>
      <c r="M496" cm="1">
        <f t="array" ref="M496">SUM(IF((LEFT('2-1 采购订单物料明细表报表导出'!$K:$K,7)=M$1)*('2-1 采购订单物料明细表报表导出'!$D:$D=$A496),'2-1 采购订单物料明细表报表导出'!$H:$H,0))</f>
        <v>0</v>
      </c>
      <c r="N496" cm="1">
        <f t="array" ref="N496">SUM(IF((LEFT('2-1 采购订单物料明细表报表导出'!$K:$K,7)=N$1)*('2-1 采购订单物料明细表报表导出'!$D:$D=$A496),'2-1 采购订单物料明细表报表导出'!$H:$H,0))</f>
        <v>0</v>
      </c>
      <c r="O496" cm="1">
        <f t="array" ref="O496">SUM(IF((LEFT('2-1 采购订单物料明细表报表导出'!$K:$K,7)=O$1)*('2-1 采购订单物料明细表报表导出'!$D:$D=$A496),'2-1 采购订单物料明细表报表导出'!$H:$H,0))</f>
        <v>0</v>
      </c>
    </row>
    <row r="497" ht="16.5" spans="1:15">
      <c r="A497" s="17" t="s">
        <v>3903</v>
      </c>
      <c r="B497" s="32" t="s">
        <v>2080</v>
      </c>
      <c r="C497" s="33" t="s">
        <v>2081</v>
      </c>
      <c r="D497" cm="1">
        <f t="array" ref="D497">SUM(IF((LEFT('2-1 采购订单物料明细表报表导出'!$K:$K,7)=D$1)*('2-1 采购订单物料明细表报表导出'!$D:$D=$A497),'2-1 采购订单物料明细表报表导出'!$H:$H,0))</f>
        <v>0</v>
      </c>
      <c r="E497" cm="1">
        <f t="array" ref="E497">SUM(IF((LEFT('2-1 采购订单物料明细表报表导出'!$K:$K,7)=E$1)*('2-1 采购订单物料明细表报表导出'!$D:$D=$A497),'2-1 采购订单物料明细表报表导出'!$H:$H,0))</f>
        <v>0</v>
      </c>
      <c r="F497" cm="1">
        <f t="array" ref="F497">SUM(IF((LEFT('2-1 采购订单物料明细表报表导出'!$K:$K,7)=F$1)*('2-1 采购订单物料明细表报表导出'!$D:$D=$A497),'2-1 采购订单物料明细表报表导出'!$H:$H,0))</f>
        <v>0</v>
      </c>
      <c r="G497" cm="1">
        <f t="array" ref="G497">SUM(IF((LEFT('2-1 采购订单物料明细表报表导出'!$K:$K,7)=G$1)*('2-1 采购订单物料明细表报表导出'!$D:$D=$A497),'2-1 采购订单物料明细表报表导出'!$H:$H,0))</f>
        <v>0</v>
      </c>
      <c r="H497" cm="1">
        <f t="array" ref="H497">SUM(IF((LEFT('2-1 采购订单物料明细表报表导出'!$K:$K,7)=H$1)*('2-1 采购订单物料明细表报表导出'!$D:$D=$A497),'2-1 采购订单物料明细表报表导出'!$H:$H,0))</f>
        <v>0</v>
      </c>
      <c r="I497" cm="1">
        <f t="array" ref="I497">SUM(IF((LEFT('2-1 采购订单物料明细表报表导出'!$K:$K,7)=I$1)*('2-1 采购订单物料明细表报表导出'!$D:$D=$A497),'2-1 采购订单物料明细表报表导出'!$H:$H,0))</f>
        <v>0</v>
      </c>
      <c r="J497" cm="1">
        <f t="array" ref="J497">SUM(IF((LEFT('2-1 采购订单物料明细表报表导出'!$K:$K,7)=J$1)*('2-1 采购订单物料明细表报表导出'!$D:$D=$A497),'2-1 采购订单物料明细表报表导出'!$H:$H,0))</f>
        <v>0</v>
      </c>
      <c r="K497" cm="1">
        <f t="array" ref="K497">SUM(IF((LEFT('2-1 采购订单物料明细表报表导出'!$K:$K,7)=K$1)*('2-1 采购订单物料明细表报表导出'!$D:$D=$A497),'2-1 采购订单物料明细表报表导出'!$H:$H,0))</f>
        <v>0</v>
      </c>
      <c r="L497" cm="1">
        <f t="array" ref="L497">SUM(IF((LEFT('2-1 采购订单物料明细表报表导出'!$K:$K,7)=L$1)*('2-1 采购订单物料明细表报表导出'!$D:$D=$A497),'2-1 采购订单物料明细表报表导出'!$H:$H,0))</f>
        <v>0</v>
      </c>
      <c r="M497" cm="1">
        <f t="array" ref="M497">SUM(IF((LEFT('2-1 采购订单物料明细表报表导出'!$K:$K,7)=M$1)*('2-1 采购订单物料明细表报表导出'!$D:$D=$A497),'2-1 采购订单物料明细表报表导出'!$H:$H,0))</f>
        <v>0</v>
      </c>
      <c r="N497" cm="1">
        <f t="array" ref="N497">SUM(IF((LEFT('2-1 采购订单物料明细表报表导出'!$K:$K,7)=N$1)*('2-1 采购订单物料明细表报表导出'!$D:$D=$A497),'2-1 采购订单物料明细表报表导出'!$H:$H,0))</f>
        <v>0</v>
      </c>
      <c r="O497" cm="1">
        <f t="array" ref="O497">SUM(IF((LEFT('2-1 采购订单物料明细表报表导出'!$K:$K,7)=O$1)*('2-1 采购订单物料明细表报表导出'!$D:$D=$A497),'2-1 采购订单物料明细表报表导出'!$H:$H,0))</f>
        <v>0</v>
      </c>
    </row>
    <row r="498" ht="16.5" spans="1:15">
      <c r="A498" s="17" t="s">
        <v>3904</v>
      </c>
      <c r="B498" s="32" t="s">
        <v>2080</v>
      </c>
      <c r="C498" s="33" t="s">
        <v>2081</v>
      </c>
      <c r="D498" cm="1">
        <f t="array" ref="D498">SUM(IF((LEFT('2-1 采购订单物料明细表报表导出'!$K:$K,7)=D$1)*('2-1 采购订单物料明细表报表导出'!$D:$D=$A498),'2-1 采购订单物料明细表报表导出'!$H:$H,0))</f>
        <v>0</v>
      </c>
      <c r="E498" cm="1">
        <f t="array" ref="E498">SUM(IF((LEFT('2-1 采购订单物料明细表报表导出'!$K:$K,7)=E$1)*('2-1 采购订单物料明细表报表导出'!$D:$D=$A498),'2-1 采购订单物料明细表报表导出'!$H:$H,0))</f>
        <v>0</v>
      </c>
      <c r="F498" cm="1">
        <f t="array" ref="F498">SUM(IF((LEFT('2-1 采购订单物料明细表报表导出'!$K:$K,7)=F$1)*('2-1 采购订单物料明细表报表导出'!$D:$D=$A498),'2-1 采购订单物料明细表报表导出'!$H:$H,0))</f>
        <v>0</v>
      </c>
      <c r="G498" cm="1">
        <f t="array" ref="G498">SUM(IF((LEFT('2-1 采购订单物料明细表报表导出'!$K:$K,7)=G$1)*('2-1 采购订单物料明细表报表导出'!$D:$D=$A498),'2-1 采购订单物料明细表报表导出'!$H:$H,0))</f>
        <v>0</v>
      </c>
      <c r="H498" cm="1">
        <f t="array" ref="H498">SUM(IF((LEFT('2-1 采购订单物料明细表报表导出'!$K:$K,7)=H$1)*('2-1 采购订单物料明细表报表导出'!$D:$D=$A498),'2-1 采购订单物料明细表报表导出'!$H:$H,0))</f>
        <v>0</v>
      </c>
      <c r="I498" cm="1">
        <f t="array" ref="I498">SUM(IF((LEFT('2-1 采购订单物料明细表报表导出'!$K:$K,7)=I$1)*('2-1 采购订单物料明细表报表导出'!$D:$D=$A498),'2-1 采购订单物料明细表报表导出'!$H:$H,0))</f>
        <v>0</v>
      </c>
      <c r="J498" cm="1">
        <f t="array" ref="J498">SUM(IF((LEFT('2-1 采购订单物料明细表报表导出'!$K:$K,7)=J$1)*('2-1 采购订单物料明细表报表导出'!$D:$D=$A498),'2-1 采购订单物料明细表报表导出'!$H:$H,0))</f>
        <v>0</v>
      </c>
      <c r="K498" cm="1">
        <f t="array" ref="K498">SUM(IF((LEFT('2-1 采购订单物料明细表报表导出'!$K:$K,7)=K$1)*('2-1 采购订单物料明细表报表导出'!$D:$D=$A498),'2-1 采购订单物料明细表报表导出'!$H:$H,0))</f>
        <v>0</v>
      </c>
      <c r="L498" cm="1">
        <f t="array" ref="L498">SUM(IF((LEFT('2-1 采购订单物料明细表报表导出'!$K:$K,7)=L$1)*('2-1 采购订单物料明细表报表导出'!$D:$D=$A498),'2-1 采购订单物料明细表报表导出'!$H:$H,0))</f>
        <v>0</v>
      </c>
      <c r="M498" cm="1">
        <f t="array" ref="M498">SUM(IF((LEFT('2-1 采购订单物料明细表报表导出'!$K:$K,7)=M$1)*('2-1 采购订单物料明细表报表导出'!$D:$D=$A498),'2-1 采购订单物料明细表报表导出'!$H:$H,0))</f>
        <v>0</v>
      </c>
      <c r="N498" cm="1">
        <f t="array" ref="N498">SUM(IF((LEFT('2-1 采购订单物料明细表报表导出'!$K:$K,7)=N$1)*('2-1 采购订单物料明细表报表导出'!$D:$D=$A498),'2-1 采购订单物料明细表报表导出'!$H:$H,0))</f>
        <v>0</v>
      </c>
      <c r="O498" cm="1">
        <f t="array" ref="O498">SUM(IF((LEFT('2-1 采购订单物料明细表报表导出'!$K:$K,7)=O$1)*('2-1 采购订单物料明细表报表导出'!$D:$D=$A498),'2-1 采购订单物料明细表报表导出'!$H:$H,0))</f>
        <v>0</v>
      </c>
    </row>
    <row r="499" ht="16.5" spans="1:15">
      <c r="A499" s="17" t="s">
        <v>3905</v>
      </c>
      <c r="B499" s="32" t="s">
        <v>2120</v>
      </c>
      <c r="C499" s="33" t="s">
        <v>2121</v>
      </c>
      <c r="D499" cm="1">
        <f t="array" ref="D499">SUM(IF((LEFT('2-1 采购订单物料明细表报表导出'!$K:$K,7)=D$1)*('2-1 采购订单物料明细表报表导出'!$D:$D=$A499),'2-1 采购订单物料明细表报表导出'!$H:$H,0))</f>
        <v>0</v>
      </c>
      <c r="E499" cm="1">
        <f t="array" ref="E499">SUM(IF((LEFT('2-1 采购订单物料明细表报表导出'!$K:$K,7)=E$1)*('2-1 采购订单物料明细表报表导出'!$D:$D=$A499),'2-1 采购订单物料明细表报表导出'!$H:$H,0))</f>
        <v>0</v>
      </c>
      <c r="F499" cm="1">
        <f t="array" ref="F499">SUM(IF((LEFT('2-1 采购订单物料明细表报表导出'!$K:$K,7)=F$1)*('2-1 采购订单物料明细表报表导出'!$D:$D=$A499),'2-1 采购订单物料明细表报表导出'!$H:$H,0))</f>
        <v>0</v>
      </c>
      <c r="G499" cm="1">
        <f t="array" ref="G499">SUM(IF((LEFT('2-1 采购订单物料明细表报表导出'!$K:$K,7)=G$1)*('2-1 采购订单物料明细表报表导出'!$D:$D=$A499),'2-1 采购订单物料明细表报表导出'!$H:$H,0))</f>
        <v>0</v>
      </c>
      <c r="H499" cm="1">
        <f t="array" ref="H499">SUM(IF((LEFT('2-1 采购订单物料明细表报表导出'!$K:$K,7)=H$1)*('2-1 采购订单物料明细表报表导出'!$D:$D=$A499),'2-1 采购订单物料明细表报表导出'!$H:$H,0))</f>
        <v>0</v>
      </c>
      <c r="I499" cm="1">
        <f t="array" ref="I499">SUM(IF((LEFT('2-1 采购订单物料明细表报表导出'!$K:$K,7)=I$1)*('2-1 采购订单物料明细表报表导出'!$D:$D=$A499),'2-1 采购订单物料明细表报表导出'!$H:$H,0))</f>
        <v>0</v>
      </c>
      <c r="J499" cm="1">
        <f t="array" ref="J499">SUM(IF((LEFT('2-1 采购订单物料明细表报表导出'!$K:$K,7)=J$1)*('2-1 采购订单物料明细表报表导出'!$D:$D=$A499),'2-1 采购订单物料明细表报表导出'!$H:$H,0))</f>
        <v>0</v>
      </c>
      <c r="K499" cm="1">
        <f t="array" ref="K499">SUM(IF((LEFT('2-1 采购订单物料明细表报表导出'!$K:$K,7)=K$1)*('2-1 采购订单物料明细表报表导出'!$D:$D=$A499),'2-1 采购订单物料明细表报表导出'!$H:$H,0))</f>
        <v>0</v>
      </c>
      <c r="L499" cm="1">
        <f t="array" ref="L499">SUM(IF((LEFT('2-1 采购订单物料明细表报表导出'!$K:$K,7)=L$1)*('2-1 采购订单物料明细表报表导出'!$D:$D=$A499),'2-1 采购订单物料明细表报表导出'!$H:$H,0))</f>
        <v>0</v>
      </c>
      <c r="M499" cm="1">
        <f t="array" ref="M499">SUM(IF((LEFT('2-1 采购订单物料明细表报表导出'!$K:$K,7)=M$1)*('2-1 采购订单物料明细表报表导出'!$D:$D=$A499),'2-1 采购订单物料明细表报表导出'!$H:$H,0))</f>
        <v>0</v>
      </c>
      <c r="N499" cm="1">
        <f t="array" ref="N499">SUM(IF((LEFT('2-1 采购订单物料明细表报表导出'!$K:$K,7)=N$1)*('2-1 采购订单物料明细表报表导出'!$D:$D=$A499),'2-1 采购订单物料明细表报表导出'!$H:$H,0))</f>
        <v>0</v>
      </c>
      <c r="O499" cm="1">
        <f t="array" ref="O499">SUM(IF((LEFT('2-1 采购订单物料明细表报表导出'!$K:$K,7)=O$1)*('2-1 采购订单物料明细表报表导出'!$D:$D=$A499),'2-1 采购订单物料明细表报表导出'!$H:$H,0))</f>
        <v>0</v>
      </c>
    </row>
    <row r="500" ht="16.5" spans="1:15">
      <c r="A500" s="17" t="s">
        <v>3906</v>
      </c>
      <c r="B500" s="32" t="s">
        <v>2120</v>
      </c>
      <c r="C500" s="33" t="s">
        <v>2121</v>
      </c>
      <c r="D500" cm="1">
        <f t="array" ref="D500">SUM(IF((LEFT('2-1 采购订单物料明细表报表导出'!$K:$K,7)=D$1)*('2-1 采购订单物料明细表报表导出'!$D:$D=$A500),'2-1 采购订单物料明细表报表导出'!$H:$H,0))</f>
        <v>0</v>
      </c>
      <c r="E500" cm="1">
        <f t="array" ref="E500">SUM(IF((LEFT('2-1 采购订单物料明细表报表导出'!$K:$K,7)=E$1)*('2-1 采购订单物料明细表报表导出'!$D:$D=$A500),'2-1 采购订单物料明细表报表导出'!$H:$H,0))</f>
        <v>0</v>
      </c>
      <c r="F500" cm="1">
        <f t="array" ref="F500">SUM(IF((LEFT('2-1 采购订单物料明细表报表导出'!$K:$K,7)=F$1)*('2-1 采购订单物料明细表报表导出'!$D:$D=$A500),'2-1 采购订单物料明细表报表导出'!$H:$H,0))</f>
        <v>0</v>
      </c>
      <c r="G500" cm="1">
        <f t="array" ref="G500">SUM(IF((LEFT('2-1 采购订单物料明细表报表导出'!$K:$K,7)=G$1)*('2-1 采购订单物料明细表报表导出'!$D:$D=$A500),'2-1 采购订单物料明细表报表导出'!$H:$H,0))</f>
        <v>0</v>
      </c>
      <c r="H500" cm="1">
        <f t="array" ref="H500">SUM(IF((LEFT('2-1 采购订单物料明细表报表导出'!$K:$K,7)=H$1)*('2-1 采购订单物料明细表报表导出'!$D:$D=$A500),'2-1 采购订单物料明细表报表导出'!$H:$H,0))</f>
        <v>0</v>
      </c>
      <c r="I500" cm="1">
        <f t="array" ref="I500">SUM(IF((LEFT('2-1 采购订单物料明细表报表导出'!$K:$K,7)=I$1)*('2-1 采购订单物料明细表报表导出'!$D:$D=$A500),'2-1 采购订单物料明细表报表导出'!$H:$H,0))</f>
        <v>0</v>
      </c>
      <c r="J500" cm="1">
        <f t="array" ref="J500">SUM(IF((LEFT('2-1 采购订单物料明细表报表导出'!$K:$K,7)=J$1)*('2-1 采购订单物料明细表报表导出'!$D:$D=$A500),'2-1 采购订单物料明细表报表导出'!$H:$H,0))</f>
        <v>0</v>
      </c>
      <c r="K500" cm="1">
        <f t="array" ref="K500">SUM(IF((LEFT('2-1 采购订单物料明细表报表导出'!$K:$K,7)=K$1)*('2-1 采购订单物料明细表报表导出'!$D:$D=$A500),'2-1 采购订单物料明细表报表导出'!$H:$H,0))</f>
        <v>0</v>
      </c>
      <c r="L500" cm="1">
        <f t="array" ref="L500">SUM(IF((LEFT('2-1 采购订单物料明细表报表导出'!$K:$K,7)=L$1)*('2-1 采购订单物料明细表报表导出'!$D:$D=$A500),'2-1 采购订单物料明细表报表导出'!$H:$H,0))</f>
        <v>0</v>
      </c>
      <c r="M500" cm="1">
        <f t="array" ref="M500">SUM(IF((LEFT('2-1 采购订单物料明细表报表导出'!$K:$K,7)=M$1)*('2-1 采购订单物料明细表报表导出'!$D:$D=$A500),'2-1 采购订单物料明细表报表导出'!$H:$H,0))</f>
        <v>0</v>
      </c>
      <c r="N500" cm="1">
        <f t="array" ref="N500">SUM(IF((LEFT('2-1 采购订单物料明细表报表导出'!$K:$K,7)=N$1)*('2-1 采购订单物料明细表报表导出'!$D:$D=$A500),'2-1 采购订单物料明细表报表导出'!$H:$H,0))</f>
        <v>0</v>
      </c>
      <c r="O500" cm="1">
        <f t="array" ref="O500">SUM(IF((LEFT('2-1 采购订单物料明细表报表导出'!$K:$K,7)=O$1)*('2-1 采购订单物料明细表报表导出'!$D:$D=$A500),'2-1 采购订单物料明细表报表导出'!$H:$H,0))</f>
        <v>0</v>
      </c>
    </row>
    <row r="501" ht="16.5" spans="1:15">
      <c r="A501" s="17" t="s">
        <v>3907</v>
      </c>
      <c r="B501" s="32" t="s">
        <v>2120</v>
      </c>
      <c r="C501" s="33" t="s">
        <v>2121</v>
      </c>
      <c r="D501" cm="1">
        <f t="array" ref="D501">SUM(IF((LEFT('2-1 采购订单物料明细表报表导出'!$K:$K,7)=D$1)*('2-1 采购订单物料明细表报表导出'!$D:$D=$A501),'2-1 采购订单物料明细表报表导出'!$H:$H,0))</f>
        <v>0</v>
      </c>
      <c r="E501" cm="1">
        <f t="array" ref="E501">SUM(IF((LEFT('2-1 采购订单物料明细表报表导出'!$K:$K,7)=E$1)*('2-1 采购订单物料明细表报表导出'!$D:$D=$A501),'2-1 采购订单物料明细表报表导出'!$H:$H,0))</f>
        <v>0</v>
      </c>
      <c r="F501" cm="1">
        <f t="array" ref="F501">SUM(IF((LEFT('2-1 采购订单物料明细表报表导出'!$K:$K,7)=F$1)*('2-1 采购订单物料明细表报表导出'!$D:$D=$A501),'2-1 采购订单物料明细表报表导出'!$H:$H,0))</f>
        <v>0</v>
      </c>
      <c r="G501" cm="1">
        <f t="array" ref="G501">SUM(IF((LEFT('2-1 采购订单物料明细表报表导出'!$K:$K,7)=G$1)*('2-1 采购订单物料明细表报表导出'!$D:$D=$A501),'2-1 采购订单物料明细表报表导出'!$H:$H,0))</f>
        <v>0</v>
      </c>
      <c r="H501" cm="1">
        <f t="array" ref="H501">SUM(IF((LEFT('2-1 采购订单物料明细表报表导出'!$K:$K,7)=H$1)*('2-1 采购订单物料明细表报表导出'!$D:$D=$A501),'2-1 采购订单物料明细表报表导出'!$H:$H,0))</f>
        <v>0</v>
      </c>
      <c r="I501" cm="1">
        <f t="array" ref="I501">SUM(IF((LEFT('2-1 采购订单物料明细表报表导出'!$K:$K,7)=I$1)*('2-1 采购订单物料明细表报表导出'!$D:$D=$A501),'2-1 采购订单物料明细表报表导出'!$H:$H,0))</f>
        <v>0</v>
      </c>
      <c r="J501" cm="1">
        <f t="array" ref="J501">SUM(IF((LEFT('2-1 采购订单物料明细表报表导出'!$K:$K,7)=J$1)*('2-1 采购订单物料明细表报表导出'!$D:$D=$A501),'2-1 采购订单物料明细表报表导出'!$H:$H,0))</f>
        <v>0</v>
      </c>
      <c r="K501" cm="1">
        <f t="array" ref="K501">SUM(IF((LEFT('2-1 采购订单物料明细表报表导出'!$K:$K,7)=K$1)*('2-1 采购订单物料明细表报表导出'!$D:$D=$A501),'2-1 采购订单物料明细表报表导出'!$H:$H,0))</f>
        <v>0</v>
      </c>
      <c r="L501" cm="1">
        <f t="array" ref="L501">SUM(IF((LEFT('2-1 采购订单物料明细表报表导出'!$K:$K,7)=L$1)*('2-1 采购订单物料明细表报表导出'!$D:$D=$A501),'2-1 采购订单物料明细表报表导出'!$H:$H,0))</f>
        <v>0</v>
      </c>
      <c r="M501" cm="1">
        <f t="array" ref="M501">SUM(IF((LEFT('2-1 采购订单物料明细表报表导出'!$K:$K,7)=M$1)*('2-1 采购订单物料明细表报表导出'!$D:$D=$A501),'2-1 采购订单物料明细表报表导出'!$H:$H,0))</f>
        <v>0</v>
      </c>
      <c r="N501" cm="1">
        <f t="array" ref="N501">SUM(IF((LEFT('2-1 采购订单物料明细表报表导出'!$K:$K,7)=N$1)*('2-1 采购订单物料明细表报表导出'!$D:$D=$A501),'2-1 采购订单物料明细表报表导出'!$H:$H,0))</f>
        <v>0</v>
      </c>
      <c r="O501" cm="1">
        <f t="array" ref="O501">SUM(IF((LEFT('2-1 采购订单物料明细表报表导出'!$K:$K,7)=O$1)*('2-1 采购订单物料明细表报表导出'!$D:$D=$A501),'2-1 采购订单物料明细表报表导出'!$H:$H,0))</f>
        <v>0</v>
      </c>
    </row>
    <row r="502" ht="16.5" spans="1:15">
      <c r="A502" s="17" t="s">
        <v>3908</v>
      </c>
      <c r="B502" s="32" t="s">
        <v>2120</v>
      </c>
      <c r="C502" s="33" t="s">
        <v>2121</v>
      </c>
      <c r="D502" cm="1">
        <f t="array" ref="D502">SUM(IF((LEFT('2-1 采购订单物料明细表报表导出'!$K:$K,7)=D$1)*('2-1 采购订单物料明细表报表导出'!$D:$D=$A502),'2-1 采购订单物料明细表报表导出'!$H:$H,0))</f>
        <v>0</v>
      </c>
      <c r="E502" cm="1">
        <f t="array" ref="E502">SUM(IF((LEFT('2-1 采购订单物料明细表报表导出'!$K:$K,7)=E$1)*('2-1 采购订单物料明细表报表导出'!$D:$D=$A502),'2-1 采购订单物料明细表报表导出'!$H:$H,0))</f>
        <v>0</v>
      </c>
      <c r="F502" cm="1">
        <f t="array" ref="F502">SUM(IF((LEFT('2-1 采购订单物料明细表报表导出'!$K:$K,7)=F$1)*('2-1 采购订单物料明细表报表导出'!$D:$D=$A502),'2-1 采购订单物料明细表报表导出'!$H:$H,0))</f>
        <v>0</v>
      </c>
      <c r="G502" cm="1">
        <f t="array" ref="G502">SUM(IF((LEFT('2-1 采购订单物料明细表报表导出'!$K:$K,7)=G$1)*('2-1 采购订单物料明细表报表导出'!$D:$D=$A502),'2-1 采购订单物料明细表报表导出'!$H:$H,0))</f>
        <v>0</v>
      </c>
      <c r="H502" cm="1">
        <f t="array" ref="H502">SUM(IF((LEFT('2-1 采购订单物料明细表报表导出'!$K:$K,7)=H$1)*('2-1 采购订单物料明细表报表导出'!$D:$D=$A502),'2-1 采购订单物料明细表报表导出'!$H:$H,0))</f>
        <v>0</v>
      </c>
      <c r="I502" cm="1">
        <f t="array" ref="I502">SUM(IF((LEFT('2-1 采购订单物料明细表报表导出'!$K:$K,7)=I$1)*('2-1 采购订单物料明细表报表导出'!$D:$D=$A502),'2-1 采购订单物料明细表报表导出'!$H:$H,0))</f>
        <v>0</v>
      </c>
      <c r="J502" cm="1">
        <f t="array" ref="J502">SUM(IF((LEFT('2-1 采购订单物料明细表报表导出'!$K:$K,7)=J$1)*('2-1 采购订单物料明细表报表导出'!$D:$D=$A502),'2-1 采购订单物料明细表报表导出'!$H:$H,0))</f>
        <v>0</v>
      </c>
      <c r="K502" cm="1">
        <f t="array" ref="K502">SUM(IF((LEFT('2-1 采购订单物料明细表报表导出'!$K:$K,7)=K$1)*('2-1 采购订单物料明细表报表导出'!$D:$D=$A502),'2-1 采购订单物料明细表报表导出'!$H:$H,0))</f>
        <v>0</v>
      </c>
      <c r="L502" cm="1">
        <f t="array" ref="L502">SUM(IF((LEFT('2-1 采购订单物料明细表报表导出'!$K:$K,7)=L$1)*('2-1 采购订单物料明细表报表导出'!$D:$D=$A502),'2-1 采购订单物料明细表报表导出'!$H:$H,0))</f>
        <v>0</v>
      </c>
      <c r="M502" cm="1">
        <f t="array" ref="M502">SUM(IF((LEFT('2-1 采购订单物料明细表报表导出'!$K:$K,7)=M$1)*('2-1 采购订单物料明细表报表导出'!$D:$D=$A502),'2-1 采购订单物料明细表报表导出'!$H:$H,0))</f>
        <v>0</v>
      </c>
      <c r="N502" cm="1">
        <f t="array" ref="N502">SUM(IF((LEFT('2-1 采购订单物料明细表报表导出'!$K:$K,7)=N$1)*('2-1 采购订单物料明细表报表导出'!$D:$D=$A502),'2-1 采购订单物料明细表报表导出'!$H:$H,0))</f>
        <v>0</v>
      </c>
      <c r="O502" cm="1">
        <f t="array" ref="O502">SUM(IF((LEFT('2-1 采购订单物料明细表报表导出'!$K:$K,7)=O$1)*('2-1 采购订单物料明细表报表导出'!$D:$D=$A502),'2-1 采购订单物料明细表报表导出'!$H:$H,0))</f>
        <v>0</v>
      </c>
    </row>
    <row r="503" ht="16.5" spans="1:15">
      <c r="A503" s="17" t="s">
        <v>3909</v>
      </c>
      <c r="B503" s="32" t="s">
        <v>2120</v>
      </c>
      <c r="C503" s="33" t="s">
        <v>2121</v>
      </c>
      <c r="D503" cm="1">
        <f t="array" ref="D503">SUM(IF((LEFT('2-1 采购订单物料明细表报表导出'!$K:$K,7)=D$1)*('2-1 采购订单物料明细表报表导出'!$D:$D=$A503),'2-1 采购订单物料明细表报表导出'!$H:$H,0))</f>
        <v>0</v>
      </c>
      <c r="E503" cm="1">
        <f t="array" ref="E503">SUM(IF((LEFT('2-1 采购订单物料明细表报表导出'!$K:$K,7)=E$1)*('2-1 采购订单物料明细表报表导出'!$D:$D=$A503),'2-1 采购订单物料明细表报表导出'!$H:$H,0))</f>
        <v>0</v>
      </c>
      <c r="F503" cm="1">
        <f t="array" ref="F503">SUM(IF((LEFT('2-1 采购订单物料明细表报表导出'!$K:$K,7)=F$1)*('2-1 采购订单物料明细表报表导出'!$D:$D=$A503),'2-1 采购订单物料明细表报表导出'!$H:$H,0))</f>
        <v>0</v>
      </c>
      <c r="G503" cm="1">
        <f t="array" ref="G503">SUM(IF((LEFT('2-1 采购订单物料明细表报表导出'!$K:$K,7)=G$1)*('2-1 采购订单物料明细表报表导出'!$D:$D=$A503),'2-1 采购订单物料明细表报表导出'!$H:$H,0))</f>
        <v>0</v>
      </c>
      <c r="H503" cm="1">
        <f t="array" ref="H503">SUM(IF((LEFT('2-1 采购订单物料明细表报表导出'!$K:$K,7)=H$1)*('2-1 采购订单物料明细表报表导出'!$D:$D=$A503),'2-1 采购订单物料明细表报表导出'!$H:$H,0))</f>
        <v>0</v>
      </c>
      <c r="I503" cm="1">
        <f t="array" ref="I503">SUM(IF((LEFT('2-1 采购订单物料明细表报表导出'!$K:$K,7)=I$1)*('2-1 采购订单物料明细表报表导出'!$D:$D=$A503),'2-1 采购订单物料明细表报表导出'!$H:$H,0))</f>
        <v>0</v>
      </c>
      <c r="J503" cm="1">
        <f t="array" ref="J503">SUM(IF((LEFT('2-1 采购订单物料明细表报表导出'!$K:$K,7)=J$1)*('2-1 采购订单物料明细表报表导出'!$D:$D=$A503),'2-1 采购订单物料明细表报表导出'!$H:$H,0))</f>
        <v>0</v>
      </c>
      <c r="K503" cm="1">
        <f t="array" ref="K503">SUM(IF((LEFT('2-1 采购订单物料明细表报表导出'!$K:$K,7)=K$1)*('2-1 采购订单物料明细表报表导出'!$D:$D=$A503),'2-1 采购订单物料明细表报表导出'!$H:$H,0))</f>
        <v>0</v>
      </c>
      <c r="L503" cm="1">
        <f t="array" ref="L503">SUM(IF((LEFT('2-1 采购订单物料明细表报表导出'!$K:$K,7)=L$1)*('2-1 采购订单物料明细表报表导出'!$D:$D=$A503),'2-1 采购订单物料明细表报表导出'!$H:$H,0))</f>
        <v>0</v>
      </c>
      <c r="M503" cm="1">
        <f t="array" ref="M503">SUM(IF((LEFT('2-1 采购订单物料明细表报表导出'!$K:$K,7)=M$1)*('2-1 采购订单物料明细表报表导出'!$D:$D=$A503),'2-1 采购订单物料明细表报表导出'!$H:$H,0))</f>
        <v>0</v>
      </c>
      <c r="N503" cm="1">
        <f t="array" ref="N503">SUM(IF((LEFT('2-1 采购订单物料明细表报表导出'!$K:$K,7)=N$1)*('2-1 采购订单物料明细表报表导出'!$D:$D=$A503),'2-1 采购订单物料明细表报表导出'!$H:$H,0))</f>
        <v>0</v>
      </c>
      <c r="O503" cm="1">
        <f t="array" ref="O503">SUM(IF((LEFT('2-1 采购订单物料明细表报表导出'!$K:$K,7)=O$1)*('2-1 采购订单物料明细表报表导出'!$D:$D=$A503),'2-1 采购订单物料明细表报表导出'!$H:$H,0))</f>
        <v>0</v>
      </c>
    </row>
    <row r="504" ht="16.5" spans="1:15">
      <c r="A504" s="17" t="s">
        <v>3910</v>
      </c>
      <c r="B504" s="32" t="s">
        <v>2120</v>
      </c>
      <c r="C504" s="33" t="s">
        <v>2121</v>
      </c>
      <c r="D504" cm="1">
        <f t="array" ref="D504">SUM(IF((LEFT('2-1 采购订单物料明细表报表导出'!$K:$K,7)=D$1)*('2-1 采购订单物料明细表报表导出'!$D:$D=$A504),'2-1 采购订单物料明细表报表导出'!$H:$H,0))</f>
        <v>0</v>
      </c>
      <c r="E504" cm="1">
        <f t="array" ref="E504">SUM(IF((LEFT('2-1 采购订单物料明细表报表导出'!$K:$K,7)=E$1)*('2-1 采购订单物料明细表报表导出'!$D:$D=$A504),'2-1 采购订单物料明细表报表导出'!$H:$H,0))</f>
        <v>0</v>
      </c>
      <c r="F504" cm="1">
        <f t="array" ref="F504">SUM(IF((LEFT('2-1 采购订单物料明细表报表导出'!$K:$K,7)=F$1)*('2-1 采购订单物料明细表报表导出'!$D:$D=$A504),'2-1 采购订单物料明细表报表导出'!$H:$H,0))</f>
        <v>0</v>
      </c>
      <c r="G504" cm="1">
        <f t="array" ref="G504">SUM(IF((LEFT('2-1 采购订单物料明细表报表导出'!$K:$K,7)=G$1)*('2-1 采购订单物料明细表报表导出'!$D:$D=$A504),'2-1 采购订单物料明细表报表导出'!$H:$H,0))</f>
        <v>0</v>
      </c>
      <c r="H504" cm="1">
        <f t="array" ref="H504">SUM(IF((LEFT('2-1 采购订单物料明细表报表导出'!$K:$K,7)=H$1)*('2-1 采购订单物料明细表报表导出'!$D:$D=$A504),'2-1 采购订单物料明细表报表导出'!$H:$H,0))</f>
        <v>0</v>
      </c>
      <c r="I504" cm="1">
        <f t="array" ref="I504">SUM(IF((LEFT('2-1 采购订单物料明细表报表导出'!$K:$K,7)=I$1)*('2-1 采购订单物料明细表报表导出'!$D:$D=$A504),'2-1 采购订单物料明细表报表导出'!$H:$H,0))</f>
        <v>0</v>
      </c>
      <c r="J504" cm="1">
        <f t="array" ref="J504">SUM(IF((LEFT('2-1 采购订单物料明细表报表导出'!$K:$K,7)=J$1)*('2-1 采购订单物料明细表报表导出'!$D:$D=$A504),'2-1 采购订单物料明细表报表导出'!$H:$H,0))</f>
        <v>0</v>
      </c>
      <c r="K504" cm="1">
        <f t="array" ref="K504">SUM(IF((LEFT('2-1 采购订单物料明细表报表导出'!$K:$K,7)=K$1)*('2-1 采购订单物料明细表报表导出'!$D:$D=$A504),'2-1 采购订单物料明细表报表导出'!$H:$H,0))</f>
        <v>0</v>
      </c>
      <c r="L504" cm="1">
        <f t="array" ref="L504">SUM(IF((LEFT('2-1 采购订单物料明细表报表导出'!$K:$K,7)=L$1)*('2-1 采购订单物料明细表报表导出'!$D:$D=$A504),'2-1 采购订单物料明细表报表导出'!$H:$H,0))</f>
        <v>0</v>
      </c>
      <c r="M504" cm="1">
        <f t="array" ref="M504">SUM(IF((LEFT('2-1 采购订单物料明细表报表导出'!$K:$K,7)=M$1)*('2-1 采购订单物料明细表报表导出'!$D:$D=$A504),'2-1 采购订单物料明细表报表导出'!$H:$H,0))</f>
        <v>0</v>
      </c>
      <c r="N504" cm="1">
        <f t="array" ref="N504">SUM(IF((LEFT('2-1 采购订单物料明细表报表导出'!$K:$K,7)=N$1)*('2-1 采购订单物料明细表报表导出'!$D:$D=$A504),'2-1 采购订单物料明细表报表导出'!$H:$H,0))</f>
        <v>0</v>
      </c>
      <c r="O504" cm="1">
        <f t="array" ref="O504">SUM(IF((LEFT('2-1 采购订单物料明细表报表导出'!$K:$K,7)=O$1)*('2-1 采购订单物料明细表报表导出'!$D:$D=$A504),'2-1 采购订单物料明细表报表导出'!$H:$H,0))</f>
        <v>0</v>
      </c>
    </row>
    <row r="505" ht="16.5" spans="1:15">
      <c r="A505" s="17" t="s">
        <v>3911</v>
      </c>
      <c r="B505" s="32" t="s">
        <v>2120</v>
      </c>
      <c r="C505" s="33" t="s">
        <v>2121</v>
      </c>
      <c r="D505" cm="1">
        <f t="array" ref="D505">SUM(IF((LEFT('2-1 采购订单物料明细表报表导出'!$K:$K,7)=D$1)*('2-1 采购订单物料明细表报表导出'!$D:$D=$A505),'2-1 采购订单物料明细表报表导出'!$H:$H,0))</f>
        <v>0</v>
      </c>
      <c r="E505" cm="1">
        <f t="array" ref="E505">SUM(IF((LEFT('2-1 采购订单物料明细表报表导出'!$K:$K,7)=E$1)*('2-1 采购订单物料明细表报表导出'!$D:$D=$A505),'2-1 采购订单物料明细表报表导出'!$H:$H,0))</f>
        <v>0</v>
      </c>
      <c r="F505" cm="1">
        <f t="array" ref="F505">SUM(IF((LEFT('2-1 采购订单物料明细表报表导出'!$K:$K,7)=F$1)*('2-1 采购订单物料明细表报表导出'!$D:$D=$A505),'2-1 采购订单物料明细表报表导出'!$H:$H,0))</f>
        <v>0</v>
      </c>
      <c r="G505" cm="1">
        <f t="array" ref="G505">SUM(IF((LEFT('2-1 采购订单物料明细表报表导出'!$K:$K,7)=G$1)*('2-1 采购订单物料明细表报表导出'!$D:$D=$A505),'2-1 采购订单物料明细表报表导出'!$H:$H,0))</f>
        <v>0</v>
      </c>
      <c r="H505" cm="1">
        <f t="array" ref="H505">SUM(IF((LEFT('2-1 采购订单物料明细表报表导出'!$K:$K,7)=H$1)*('2-1 采购订单物料明细表报表导出'!$D:$D=$A505),'2-1 采购订单物料明细表报表导出'!$H:$H,0))</f>
        <v>0</v>
      </c>
      <c r="I505" cm="1">
        <f t="array" ref="I505">SUM(IF((LEFT('2-1 采购订单物料明细表报表导出'!$K:$K,7)=I$1)*('2-1 采购订单物料明细表报表导出'!$D:$D=$A505),'2-1 采购订单物料明细表报表导出'!$H:$H,0))</f>
        <v>0</v>
      </c>
      <c r="J505" cm="1">
        <f t="array" ref="J505">SUM(IF((LEFT('2-1 采购订单物料明细表报表导出'!$K:$K,7)=J$1)*('2-1 采购订单物料明细表报表导出'!$D:$D=$A505),'2-1 采购订单物料明细表报表导出'!$H:$H,0))</f>
        <v>0</v>
      </c>
      <c r="K505" cm="1">
        <f t="array" ref="K505">SUM(IF((LEFT('2-1 采购订单物料明细表报表导出'!$K:$K,7)=K$1)*('2-1 采购订单物料明细表报表导出'!$D:$D=$A505),'2-1 采购订单物料明细表报表导出'!$H:$H,0))</f>
        <v>0</v>
      </c>
      <c r="L505" cm="1">
        <f t="array" ref="L505">SUM(IF((LEFT('2-1 采购订单物料明细表报表导出'!$K:$K,7)=L$1)*('2-1 采购订单物料明细表报表导出'!$D:$D=$A505),'2-1 采购订单物料明细表报表导出'!$H:$H,0))</f>
        <v>0</v>
      </c>
      <c r="M505" cm="1">
        <f t="array" ref="M505">SUM(IF((LEFT('2-1 采购订单物料明细表报表导出'!$K:$K,7)=M$1)*('2-1 采购订单物料明细表报表导出'!$D:$D=$A505),'2-1 采购订单物料明细表报表导出'!$H:$H,0))</f>
        <v>0</v>
      </c>
      <c r="N505" cm="1">
        <f t="array" ref="N505">SUM(IF((LEFT('2-1 采购订单物料明细表报表导出'!$K:$K,7)=N$1)*('2-1 采购订单物料明细表报表导出'!$D:$D=$A505),'2-1 采购订单物料明细表报表导出'!$H:$H,0))</f>
        <v>0</v>
      </c>
      <c r="O505" cm="1">
        <f t="array" ref="O505">SUM(IF((LEFT('2-1 采购订单物料明细表报表导出'!$K:$K,7)=O$1)*('2-1 采购订单物料明细表报表导出'!$D:$D=$A505),'2-1 采购订单物料明细表报表导出'!$H:$H,0))</f>
        <v>0</v>
      </c>
    </row>
    <row r="506" ht="16.5" spans="1:15">
      <c r="A506" s="17" t="s">
        <v>2952</v>
      </c>
      <c r="B506" s="32" t="s">
        <v>2120</v>
      </c>
      <c r="C506" s="33" t="s">
        <v>2121</v>
      </c>
      <c r="D506" cm="1">
        <f t="array" ref="D506">SUM(IF((LEFT('2-1 采购订单物料明细表报表导出'!$K:$K,7)=D$1)*('2-1 采购订单物料明细表报表导出'!$D:$D=$A506),'2-1 采购订单物料明细表报表导出'!$H:$H,0))</f>
        <v>0</v>
      </c>
      <c r="E506" cm="1">
        <f t="array" ref="E506">SUM(IF((LEFT('2-1 采购订单物料明细表报表导出'!$K:$K,7)=E$1)*('2-1 采购订单物料明细表报表导出'!$D:$D=$A506),'2-1 采购订单物料明细表报表导出'!$H:$H,0))</f>
        <v>0</v>
      </c>
      <c r="F506" cm="1">
        <f t="array" ref="F506">SUM(IF((LEFT('2-1 采购订单物料明细表报表导出'!$K:$K,7)=F$1)*('2-1 采购订单物料明细表报表导出'!$D:$D=$A506),'2-1 采购订单物料明细表报表导出'!$H:$H,0))</f>
        <v>0</v>
      </c>
      <c r="G506" cm="1">
        <f t="array" ref="G506">SUM(IF((LEFT('2-1 采购订单物料明细表报表导出'!$K:$K,7)=G$1)*('2-1 采购订单物料明细表报表导出'!$D:$D=$A506),'2-1 采购订单物料明细表报表导出'!$H:$H,0))</f>
        <v>0</v>
      </c>
      <c r="H506" cm="1">
        <f t="array" ref="H506">SUM(IF((LEFT('2-1 采购订单物料明细表报表导出'!$K:$K,7)=H$1)*('2-1 采购订单物料明细表报表导出'!$D:$D=$A506),'2-1 采购订单物料明细表报表导出'!$H:$H,0))</f>
        <v>320</v>
      </c>
      <c r="I506" cm="1">
        <f t="array" ref="I506">SUM(IF((LEFT('2-1 采购订单物料明细表报表导出'!$K:$K,7)=I$1)*('2-1 采购订单物料明细表报表导出'!$D:$D=$A506),'2-1 采购订单物料明细表报表导出'!$H:$H,0))</f>
        <v>0</v>
      </c>
      <c r="J506" cm="1">
        <f t="array" ref="J506">SUM(IF((LEFT('2-1 采购订单物料明细表报表导出'!$K:$K,7)=J$1)*('2-1 采购订单物料明细表报表导出'!$D:$D=$A506),'2-1 采购订单物料明细表报表导出'!$H:$H,0))</f>
        <v>0</v>
      </c>
      <c r="K506" cm="1">
        <f t="array" ref="K506">SUM(IF((LEFT('2-1 采购订单物料明细表报表导出'!$K:$K,7)=K$1)*('2-1 采购订单物料明细表报表导出'!$D:$D=$A506),'2-1 采购订单物料明细表报表导出'!$H:$H,0))</f>
        <v>0</v>
      </c>
      <c r="L506" cm="1">
        <f t="array" ref="L506">SUM(IF((LEFT('2-1 采购订单物料明细表报表导出'!$K:$K,7)=L$1)*('2-1 采购订单物料明细表报表导出'!$D:$D=$A506),'2-1 采购订单物料明细表报表导出'!$H:$H,0))</f>
        <v>0</v>
      </c>
      <c r="M506" cm="1">
        <f t="array" ref="M506">SUM(IF((LEFT('2-1 采购订单物料明细表报表导出'!$K:$K,7)=M$1)*('2-1 采购订单物料明细表报表导出'!$D:$D=$A506),'2-1 采购订单物料明细表报表导出'!$H:$H,0))</f>
        <v>0</v>
      </c>
      <c r="N506" cm="1">
        <f t="array" ref="N506">SUM(IF((LEFT('2-1 采购订单物料明细表报表导出'!$K:$K,7)=N$1)*('2-1 采购订单物料明细表报表导出'!$D:$D=$A506),'2-1 采购订单物料明细表报表导出'!$H:$H,0))</f>
        <v>0</v>
      </c>
      <c r="O506" cm="1">
        <f t="array" ref="O506">SUM(IF((LEFT('2-1 采购订单物料明细表报表导出'!$K:$K,7)=O$1)*('2-1 采购订单物料明细表报表导出'!$D:$D=$A506),'2-1 采购订单物料明细表报表导出'!$H:$H,0))</f>
        <v>0</v>
      </c>
    </row>
    <row r="507" ht="16.5" spans="1:15">
      <c r="A507" s="17" t="s">
        <v>3069</v>
      </c>
      <c r="B507" s="32" t="s">
        <v>2120</v>
      </c>
      <c r="C507" s="33" t="s">
        <v>2121</v>
      </c>
      <c r="D507" cm="1">
        <f t="array" ref="D507">SUM(IF((LEFT('2-1 采购订单物料明细表报表导出'!$K:$K,7)=D$1)*('2-1 采购订单物料明细表报表导出'!$D:$D=$A507),'2-1 采购订单物料明细表报表导出'!$H:$H,0))</f>
        <v>0</v>
      </c>
      <c r="E507" cm="1">
        <f t="array" ref="E507">SUM(IF((LEFT('2-1 采购订单物料明细表报表导出'!$K:$K,7)=E$1)*('2-1 采购订单物料明细表报表导出'!$D:$D=$A507),'2-1 采购订单物料明细表报表导出'!$H:$H,0))</f>
        <v>0</v>
      </c>
      <c r="F507" cm="1">
        <f t="array" ref="F507">SUM(IF((LEFT('2-1 采购订单物料明细表报表导出'!$K:$K,7)=F$1)*('2-1 采购订单物料明细表报表导出'!$D:$D=$A507),'2-1 采购订单物料明细表报表导出'!$H:$H,0))</f>
        <v>165.36</v>
      </c>
      <c r="G507" cm="1">
        <f t="array" ref="G507">SUM(IF((LEFT('2-1 采购订单物料明细表报表导出'!$K:$K,7)=G$1)*('2-1 采购订单物料明细表报表导出'!$D:$D=$A507),'2-1 采购订单物料明细表报表导出'!$H:$H,0))</f>
        <v>0</v>
      </c>
      <c r="H507" cm="1">
        <f t="array" ref="H507">SUM(IF((LEFT('2-1 采购订单物料明细表报表导出'!$K:$K,7)=H$1)*('2-1 采购订单物料明细表报表导出'!$D:$D=$A507),'2-1 采购订单物料明细表报表导出'!$H:$H,0))</f>
        <v>0</v>
      </c>
      <c r="I507" cm="1">
        <f t="array" ref="I507">SUM(IF((LEFT('2-1 采购订单物料明细表报表导出'!$K:$K,7)=I$1)*('2-1 采购订单物料明细表报表导出'!$D:$D=$A507),'2-1 采购订单物料明细表报表导出'!$H:$H,0))</f>
        <v>0</v>
      </c>
      <c r="J507" cm="1">
        <f t="array" ref="J507">SUM(IF((LEFT('2-1 采购订单物料明细表报表导出'!$K:$K,7)=J$1)*('2-1 采购订单物料明细表报表导出'!$D:$D=$A507),'2-1 采购订单物料明细表报表导出'!$H:$H,0))</f>
        <v>0</v>
      </c>
      <c r="K507" cm="1">
        <f t="array" ref="K507">SUM(IF((LEFT('2-1 采购订单物料明细表报表导出'!$K:$K,7)=K$1)*('2-1 采购订单物料明细表报表导出'!$D:$D=$A507),'2-1 采购订单物料明细表报表导出'!$H:$H,0))</f>
        <v>0</v>
      </c>
      <c r="L507" cm="1">
        <f t="array" ref="L507">SUM(IF((LEFT('2-1 采购订单物料明细表报表导出'!$K:$K,7)=L$1)*('2-1 采购订单物料明细表报表导出'!$D:$D=$A507),'2-1 采购订单物料明细表报表导出'!$H:$H,0))</f>
        <v>0</v>
      </c>
      <c r="M507" cm="1">
        <f t="array" ref="M507">SUM(IF((LEFT('2-1 采购订单物料明细表报表导出'!$K:$K,7)=M$1)*('2-1 采购订单物料明细表报表导出'!$D:$D=$A507),'2-1 采购订单物料明细表报表导出'!$H:$H,0))</f>
        <v>0</v>
      </c>
      <c r="N507" cm="1">
        <f t="array" ref="N507">SUM(IF((LEFT('2-1 采购订单物料明细表报表导出'!$K:$K,7)=N$1)*('2-1 采购订单物料明细表报表导出'!$D:$D=$A507),'2-1 采购订单物料明细表报表导出'!$H:$H,0))</f>
        <v>0</v>
      </c>
      <c r="O507" cm="1">
        <f t="array" ref="O507">SUM(IF((LEFT('2-1 采购订单物料明细表报表导出'!$K:$K,7)=O$1)*('2-1 采购订单物料明细表报表导出'!$D:$D=$A507),'2-1 采购订单物料明细表报表导出'!$H:$H,0))</f>
        <v>0</v>
      </c>
    </row>
    <row r="508" ht="16.5" spans="1:15">
      <c r="A508" s="17" t="s">
        <v>3912</v>
      </c>
      <c r="B508" s="32" t="s">
        <v>2120</v>
      </c>
      <c r="C508" s="33" t="s">
        <v>2121</v>
      </c>
      <c r="D508" cm="1">
        <f t="array" ref="D508">SUM(IF((LEFT('2-1 采购订单物料明细表报表导出'!$K:$K,7)=D$1)*('2-1 采购订单物料明细表报表导出'!$D:$D=$A508),'2-1 采购订单物料明细表报表导出'!$H:$H,0))</f>
        <v>0</v>
      </c>
      <c r="E508" cm="1">
        <f t="array" ref="E508">SUM(IF((LEFT('2-1 采购订单物料明细表报表导出'!$K:$K,7)=E$1)*('2-1 采购订单物料明细表报表导出'!$D:$D=$A508),'2-1 采购订单物料明细表报表导出'!$H:$H,0))</f>
        <v>0</v>
      </c>
      <c r="F508" cm="1">
        <f t="array" ref="F508">SUM(IF((LEFT('2-1 采购订单物料明细表报表导出'!$K:$K,7)=F$1)*('2-1 采购订单物料明细表报表导出'!$D:$D=$A508),'2-1 采购订单物料明细表报表导出'!$H:$H,0))</f>
        <v>0</v>
      </c>
      <c r="G508" cm="1">
        <f t="array" ref="G508">SUM(IF((LEFT('2-1 采购订单物料明细表报表导出'!$K:$K,7)=G$1)*('2-1 采购订单物料明细表报表导出'!$D:$D=$A508),'2-1 采购订单物料明细表报表导出'!$H:$H,0))</f>
        <v>0</v>
      </c>
      <c r="H508" cm="1">
        <f t="array" ref="H508">SUM(IF((LEFT('2-1 采购订单物料明细表报表导出'!$K:$K,7)=H$1)*('2-1 采购订单物料明细表报表导出'!$D:$D=$A508),'2-1 采购订单物料明细表报表导出'!$H:$H,0))</f>
        <v>0</v>
      </c>
      <c r="I508" cm="1">
        <f t="array" ref="I508">SUM(IF((LEFT('2-1 采购订单物料明细表报表导出'!$K:$K,7)=I$1)*('2-1 采购订单物料明细表报表导出'!$D:$D=$A508),'2-1 采购订单物料明细表报表导出'!$H:$H,0))</f>
        <v>0</v>
      </c>
      <c r="J508" cm="1">
        <f t="array" ref="J508">SUM(IF((LEFT('2-1 采购订单物料明细表报表导出'!$K:$K,7)=J$1)*('2-1 采购订单物料明细表报表导出'!$D:$D=$A508),'2-1 采购订单物料明细表报表导出'!$H:$H,0))</f>
        <v>0</v>
      </c>
      <c r="K508" cm="1">
        <f t="array" ref="K508">SUM(IF((LEFT('2-1 采购订单物料明细表报表导出'!$K:$K,7)=K$1)*('2-1 采购订单物料明细表报表导出'!$D:$D=$A508),'2-1 采购订单物料明细表报表导出'!$H:$H,0))</f>
        <v>0</v>
      </c>
      <c r="L508" cm="1">
        <f t="array" ref="L508">SUM(IF((LEFT('2-1 采购订单物料明细表报表导出'!$K:$K,7)=L$1)*('2-1 采购订单物料明细表报表导出'!$D:$D=$A508),'2-1 采购订单物料明细表报表导出'!$H:$H,0))</f>
        <v>0</v>
      </c>
      <c r="M508" cm="1">
        <f t="array" ref="M508">SUM(IF((LEFT('2-1 采购订单物料明细表报表导出'!$K:$K,7)=M$1)*('2-1 采购订单物料明细表报表导出'!$D:$D=$A508),'2-1 采购订单物料明细表报表导出'!$H:$H,0))</f>
        <v>0</v>
      </c>
      <c r="N508" cm="1">
        <f t="array" ref="N508">SUM(IF((LEFT('2-1 采购订单物料明细表报表导出'!$K:$K,7)=N$1)*('2-1 采购订单物料明细表报表导出'!$D:$D=$A508),'2-1 采购订单物料明细表报表导出'!$H:$H,0))</f>
        <v>0</v>
      </c>
      <c r="O508" cm="1">
        <f t="array" ref="O508">SUM(IF((LEFT('2-1 采购订单物料明细表报表导出'!$K:$K,7)=O$1)*('2-1 采购订单物料明细表报表导出'!$D:$D=$A508),'2-1 采购订单物料明细表报表导出'!$H:$H,0))</f>
        <v>0</v>
      </c>
    </row>
    <row r="509" ht="16.5" spans="1:15">
      <c r="A509" s="17" t="s">
        <v>3913</v>
      </c>
      <c r="B509" s="32" t="s">
        <v>2120</v>
      </c>
      <c r="C509" s="33" t="s">
        <v>2121</v>
      </c>
      <c r="D509" cm="1">
        <f t="array" ref="D509">SUM(IF((LEFT('2-1 采购订单物料明细表报表导出'!$K:$K,7)=D$1)*('2-1 采购订单物料明细表报表导出'!$D:$D=$A509),'2-1 采购订单物料明细表报表导出'!$H:$H,0))</f>
        <v>0</v>
      </c>
      <c r="E509" cm="1">
        <f t="array" ref="E509">SUM(IF((LEFT('2-1 采购订单物料明细表报表导出'!$K:$K,7)=E$1)*('2-1 采购订单物料明细表报表导出'!$D:$D=$A509),'2-1 采购订单物料明细表报表导出'!$H:$H,0))</f>
        <v>0</v>
      </c>
      <c r="F509" cm="1">
        <f t="array" ref="F509">SUM(IF((LEFT('2-1 采购订单物料明细表报表导出'!$K:$K,7)=F$1)*('2-1 采购订单物料明细表报表导出'!$D:$D=$A509),'2-1 采购订单物料明细表报表导出'!$H:$H,0))</f>
        <v>0</v>
      </c>
      <c r="G509" cm="1">
        <f t="array" ref="G509">SUM(IF((LEFT('2-1 采购订单物料明细表报表导出'!$K:$K,7)=G$1)*('2-1 采购订单物料明细表报表导出'!$D:$D=$A509),'2-1 采购订单物料明细表报表导出'!$H:$H,0))</f>
        <v>0</v>
      </c>
      <c r="H509" cm="1">
        <f t="array" ref="H509">SUM(IF((LEFT('2-1 采购订单物料明细表报表导出'!$K:$K,7)=H$1)*('2-1 采购订单物料明细表报表导出'!$D:$D=$A509),'2-1 采购订单物料明细表报表导出'!$H:$H,0))</f>
        <v>0</v>
      </c>
      <c r="I509" cm="1">
        <f t="array" ref="I509">SUM(IF((LEFT('2-1 采购订单物料明细表报表导出'!$K:$K,7)=I$1)*('2-1 采购订单物料明细表报表导出'!$D:$D=$A509),'2-1 采购订单物料明细表报表导出'!$H:$H,0))</f>
        <v>0</v>
      </c>
      <c r="J509" cm="1">
        <f t="array" ref="J509">SUM(IF((LEFT('2-1 采购订单物料明细表报表导出'!$K:$K,7)=J$1)*('2-1 采购订单物料明细表报表导出'!$D:$D=$A509),'2-1 采购订单物料明细表报表导出'!$H:$H,0))</f>
        <v>0</v>
      </c>
      <c r="K509" cm="1">
        <f t="array" ref="K509">SUM(IF((LEFT('2-1 采购订单物料明细表报表导出'!$K:$K,7)=K$1)*('2-1 采购订单物料明细表报表导出'!$D:$D=$A509),'2-1 采购订单物料明细表报表导出'!$H:$H,0))</f>
        <v>0</v>
      </c>
      <c r="L509" cm="1">
        <f t="array" ref="L509">SUM(IF((LEFT('2-1 采购订单物料明细表报表导出'!$K:$K,7)=L$1)*('2-1 采购订单物料明细表报表导出'!$D:$D=$A509),'2-1 采购订单物料明细表报表导出'!$H:$H,0))</f>
        <v>0</v>
      </c>
      <c r="M509" cm="1">
        <f t="array" ref="M509">SUM(IF((LEFT('2-1 采购订单物料明细表报表导出'!$K:$K,7)=M$1)*('2-1 采购订单物料明细表报表导出'!$D:$D=$A509),'2-1 采购订单物料明细表报表导出'!$H:$H,0))</f>
        <v>0</v>
      </c>
      <c r="N509" cm="1">
        <f t="array" ref="N509">SUM(IF((LEFT('2-1 采购订单物料明细表报表导出'!$K:$K,7)=N$1)*('2-1 采购订单物料明细表报表导出'!$D:$D=$A509),'2-1 采购订单物料明细表报表导出'!$H:$H,0))</f>
        <v>0</v>
      </c>
      <c r="O509" cm="1">
        <f t="array" ref="O509">SUM(IF((LEFT('2-1 采购订单物料明细表报表导出'!$K:$K,7)=O$1)*('2-1 采购订单物料明细表报表导出'!$D:$D=$A509),'2-1 采购订单物料明细表报表导出'!$H:$H,0))</f>
        <v>0</v>
      </c>
    </row>
    <row r="510" ht="16.5" spans="1:15">
      <c r="A510" s="17" t="s">
        <v>3914</v>
      </c>
      <c r="B510" s="32" t="s">
        <v>2120</v>
      </c>
      <c r="C510" s="33" t="s">
        <v>2121</v>
      </c>
      <c r="D510" cm="1">
        <f t="array" ref="D510">SUM(IF((LEFT('2-1 采购订单物料明细表报表导出'!$K:$K,7)=D$1)*('2-1 采购订单物料明细表报表导出'!$D:$D=$A510),'2-1 采购订单物料明细表报表导出'!$H:$H,0))</f>
        <v>0</v>
      </c>
      <c r="E510" cm="1">
        <f t="array" ref="E510">SUM(IF((LEFT('2-1 采购订单物料明细表报表导出'!$K:$K,7)=E$1)*('2-1 采购订单物料明细表报表导出'!$D:$D=$A510),'2-1 采购订单物料明细表报表导出'!$H:$H,0))</f>
        <v>0</v>
      </c>
      <c r="F510" cm="1">
        <f t="array" ref="F510">SUM(IF((LEFT('2-1 采购订单物料明细表报表导出'!$K:$K,7)=F$1)*('2-1 采购订单物料明细表报表导出'!$D:$D=$A510),'2-1 采购订单物料明细表报表导出'!$H:$H,0))</f>
        <v>0</v>
      </c>
      <c r="G510" cm="1">
        <f t="array" ref="G510">SUM(IF((LEFT('2-1 采购订单物料明细表报表导出'!$K:$K,7)=G$1)*('2-1 采购订单物料明细表报表导出'!$D:$D=$A510),'2-1 采购订单物料明细表报表导出'!$H:$H,0))</f>
        <v>0</v>
      </c>
      <c r="H510" cm="1">
        <f t="array" ref="H510">SUM(IF((LEFT('2-1 采购订单物料明细表报表导出'!$K:$K,7)=H$1)*('2-1 采购订单物料明细表报表导出'!$D:$D=$A510),'2-1 采购订单物料明细表报表导出'!$H:$H,0))</f>
        <v>0</v>
      </c>
      <c r="I510" cm="1">
        <f t="array" ref="I510">SUM(IF((LEFT('2-1 采购订单物料明细表报表导出'!$K:$K,7)=I$1)*('2-1 采购订单物料明细表报表导出'!$D:$D=$A510),'2-1 采购订单物料明细表报表导出'!$H:$H,0))</f>
        <v>0</v>
      </c>
      <c r="J510" cm="1">
        <f t="array" ref="J510">SUM(IF((LEFT('2-1 采购订单物料明细表报表导出'!$K:$K,7)=J$1)*('2-1 采购订单物料明细表报表导出'!$D:$D=$A510),'2-1 采购订单物料明细表报表导出'!$H:$H,0))</f>
        <v>0</v>
      </c>
      <c r="K510" cm="1">
        <f t="array" ref="K510">SUM(IF((LEFT('2-1 采购订单物料明细表报表导出'!$K:$K,7)=K$1)*('2-1 采购订单物料明细表报表导出'!$D:$D=$A510),'2-1 采购订单物料明细表报表导出'!$H:$H,0))</f>
        <v>0</v>
      </c>
      <c r="L510" cm="1">
        <f t="array" ref="L510">SUM(IF((LEFT('2-1 采购订单物料明细表报表导出'!$K:$K,7)=L$1)*('2-1 采购订单物料明细表报表导出'!$D:$D=$A510),'2-1 采购订单物料明细表报表导出'!$H:$H,0))</f>
        <v>0</v>
      </c>
      <c r="M510" cm="1">
        <f t="array" ref="M510">SUM(IF((LEFT('2-1 采购订单物料明细表报表导出'!$K:$K,7)=M$1)*('2-1 采购订单物料明细表报表导出'!$D:$D=$A510),'2-1 采购订单物料明细表报表导出'!$H:$H,0))</f>
        <v>0</v>
      </c>
      <c r="N510" cm="1">
        <f t="array" ref="N510">SUM(IF((LEFT('2-1 采购订单物料明细表报表导出'!$K:$K,7)=N$1)*('2-1 采购订单物料明细表报表导出'!$D:$D=$A510),'2-1 采购订单物料明细表报表导出'!$H:$H,0))</f>
        <v>0</v>
      </c>
      <c r="O510" cm="1">
        <f t="array" ref="O510">SUM(IF((LEFT('2-1 采购订单物料明细表报表导出'!$K:$K,7)=O$1)*('2-1 采购订单物料明细表报表导出'!$D:$D=$A510),'2-1 采购订单物料明细表报表导出'!$H:$H,0))</f>
        <v>0</v>
      </c>
    </row>
    <row r="511" ht="16.5" spans="1:15">
      <c r="A511" s="17" t="s">
        <v>3915</v>
      </c>
      <c r="B511" s="32" t="s">
        <v>2120</v>
      </c>
      <c r="C511" s="33" t="s">
        <v>2121</v>
      </c>
      <c r="D511" cm="1">
        <f t="array" ref="D511">SUM(IF((LEFT('2-1 采购订单物料明细表报表导出'!$K:$K,7)=D$1)*('2-1 采购订单物料明细表报表导出'!$D:$D=$A511),'2-1 采购订单物料明细表报表导出'!$H:$H,0))</f>
        <v>0</v>
      </c>
      <c r="E511" cm="1">
        <f t="array" ref="E511">SUM(IF((LEFT('2-1 采购订单物料明细表报表导出'!$K:$K,7)=E$1)*('2-1 采购订单物料明细表报表导出'!$D:$D=$A511),'2-1 采购订单物料明细表报表导出'!$H:$H,0))</f>
        <v>0</v>
      </c>
      <c r="F511" cm="1">
        <f t="array" ref="F511">SUM(IF((LEFT('2-1 采购订单物料明细表报表导出'!$K:$K,7)=F$1)*('2-1 采购订单物料明细表报表导出'!$D:$D=$A511),'2-1 采购订单物料明细表报表导出'!$H:$H,0))</f>
        <v>0</v>
      </c>
      <c r="G511" cm="1">
        <f t="array" ref="G511">SUM(IF((LEFT('2-1 采购订单物料明细表报表导出'!$K:$K,7)=G$1)*('2-1 采购订单物料明细表报表导出'!$D:$D=$A511),'2-1 采购订单物料明细表报表导出'!$H:$H,0))</f>
        <v>0</v>
      </c>
      <c r="H511" cm="1">
        <f t="array" ref="H511">SUM(IF((LEFT('2-1 采购订单物料明细表报表导出'!$K:$K,7)=H$1)*('2-1 采购订单物料明细表报表导出'!$D:$D=$A511),'2-1 采购订单物料明细表报表导出'!$H:$H,0))</f>
        <v>0</v>
      </c>
      <c r="I511" cm="1">
        <f t="array" ref="I511">SUM(IF((LEFT('2-1 采购订单物料明细表报表导出'!$K:$K,7)=I$1)*('2-1 采购订单物料明细表报表导出'!$D:$D=$A511),'2-1 采购订单物料明细表报表导出'!$H:$H,0))</f>
        <v>0</v>
      </c>
      <c r="J511" cm="1">
        <f t="array" ref="J511">SUM(IF((LEFT('2-1 采购订单物料明细表报表导出'!$K:$K,7)=J$1)*('2-1 采购订单物料明细表报表导出'!$D:$D=$A511),'2-1 采购订单物料明细表报表导出'!$H:$H,0))</f>
        <v>0</v>
      </c>
      <c r="K511" cm="1">
        <f t="array" ref="K511">SUM(IF((LEFT('2-1 采购订单物料明细表报表导出'!$K:$K,7)=K$1)*('2-1 采购订单物料明细表报表导出'!$D:$D=$A511),'2-1 采购订单物料明细表报表导出'!$H:$H,0))</f>
        <v>0</v>
      </c>
      <c r="L511" cm="1">
        <f t="array" ref="L511">SUM(IF((LEFT('2-1 采购订单物料明细表报表导出'!$K:$K,7)=L$1)*('2-1 采购订单物料明细表报表导出'!$D:$D=$A511),'2-1 采购订单物料明细表报表导出'!$H:$H,0))</f>
        <v>0</v>
      </c>
      <c r="M511" cm="1">
        <f t="array" ref="M511">SUM(IF((LEFT('2-1 采购订单物料明细表报表导出'!$K:$K,7)=M$1)*('2-1 采购订单物料明细表报表导出'!$D:$D=$A511),'2-1 采购订单物料明细表报表导出'!$H:$H,0))</f>
        <v>0</v>
      </c>
      <c r="N511" cm="1">
        <f t="array" ref="N511">SUM(IF((LEFT('2-1 采购订单物料明细表报表导出'!$K:$K,7)=N$1)*('2-1 采购订单物料明细表报表导出'!$D:$D=$A511),'2-1 采购订单物料明细表报表导出'!$H:$H,0))</f>
        <v>0</v>
      </c>
      <c r="O511" cm="1">
        <f t="array" ref="O511">SUM(IF((LEFT('2-1 采购订单物料明细表报表导出'!$K:$K,7)=O$1)*('2-1 采购订单物料明细表报表导出'!$D:$D=$A511),'2-1 采购订单物料明细表报表导出'!$H:$H,0))</f>
        <v>0</v>
      </c>
    </row>
    <row r="512" ht="16.5" spans="1:15">
      <c r="A512" s="17" t="s">
        <v>3916</v>
      </c>
      <c r="B512" s="32" t="s">
        <v>2120</v>
      </c>
      <c r="C512" s="33" t="s">
        <v>2121</v>
      </c>
      <c r="D512" cm="1">
        <f t="array" ref="D512">SUM(IF((LEFT('2-1 采购订单物料明细表报表导出'!$K:$K,7)=D$1)*('2-1 采购订单物料明细表报表导出'!$D:$D=$A512),'2-1 采购订单物料明细表报表导出'!$H:$H,0))</f>
        <v>0</v>
      </c>
      <c r="E512" cm="1">
        <f t="array" ref="E512">SUM(IF((LEFT('2-1 采购订单物料明细表报表导出'!$K:$K,7)=E$1)*('2-1 采购订单物料明细表报表导出'!$D:$D=$A512),'2-1 采购订单物料明细表报表导出'!$H:$H,0))</f>
        <v>0</v>
      </c>
      <c r="F512" cm="1">
        <f t="array" ref="F512">SUM(IF((LEFT('2-1 采购订单物料明细表报表导出'!$K:$K,7)=F$1)*('2-1 采购订单物料明细表报表导出'!$D:$D=$A512),'2-1 采购订单物料明细表报表导出'!$H:$H,0))</f>
        <v>0</v>
      </c>
      <c r="G512" cm="1">
        <f t="array" ref="G512">SUM(IF((LEFT('2-1 采购订单物料明细表报表导出'!$K:$K,7)=G$1)*('2-1 采购订单物料明细表报表导出'!$D:$D=$A512),'2-1 采购订单物料明细表报表导出'!$H:$H,0))</f>
        <v>0</v>
      </c>
      <c r="H512" cm="1">
        <f t="array" ref="H512">SUM(IF((LEFT('2-1 采购订单物料明细表报表导出'!$K:$K,7)=H$1)*('2-1 采购订单物料明细表报表导出'!$D:$D=$A512),'2-1 采购订单物料明细表报表导出'!$H:$H,0))</f>
        <v>0</v>
      </c>
      <c r="I512" cm="1">
        <f t="array" ref="I512">SUM(IF((LEFT('2-1 采购订单物料明细表报表导出'!$K:$K,7)=I$1)*('2-1 采购订单物料明细表报表导出'!$D:$D=$A512),'2-1 采购订单物料明细表报表导出'!$H:$H,0))</f>
        <v>0</v>
      </c>
      <c r="J512" cm="1">
        <f t="array" ref="J512">SUM(IF((LEFT('2-1 采购订单物料明细表报表导出'!$K:$K,7)=J$1)*('2-1 采购订单物料明细表报表导出'!$D:$D=$A512),'2-1 采购订单物料明细表报表导出'!$H:$H,0))</f>
        <v>0</v>
      </c>
      <c r="K512" cm="1">
        <f t="array" ref="K512">SUM(IF((LEFT('2-1 采购订单物料明细表报表导出'!$K:$K,7)=K$1)*('2-1 采购订单物料明细表报表导出'!$D:$D=$A512),'2-1 采购订单物料明细表报表导出'!$H:$H,0))</f>
        <v>0</v>
      </c>
      <c r="L512" cm="1">
        <f t="array" ref="L512">SUM(IF((LEFT('2-1 采购订单物料明细表报表导出'!$K:$K,7)=L$1)*('2-1 采购订单物料明细表报表导出'!$D:$D=$A512),'2-1 采购订单物料明细表报表导出'!$H:$H,0))</f>
        <v>0</v>
      </c>
      <c r="M512" cm="1">
        <f t="array" ref="M512">SUM(IF((LEFT('2-1 采购订单物料明细表报表导出'!$K:$K,7)=M$1)*('2-1 采购订单物料明细表报表导出'!$D:$D=$A512),'2-1 采购订单物料明细表报表导出'!$H:$H,0))</f>
        <v>0</v>
      </c>
      <c r="N512" cm="1">
        <f t="array" ref="N512">SUM(IF((LEFT('2-1 采购订单物料明细表报表导出'!$K:$K,7)=N$1)*('2-1 采购订单物料明细表报表导出'!$D:$D=$A512),'2-1 采购订单物料明细表报表导出'!$H:$H,0))</f>
        <v>0</v>
      </c>
      <c r="O512" cm="1">
        <f t="array" ref="O512">SUM(IF((LEFT('2-1 采购订单物料明细表报表导出'!$K:$K,7)=O$1)*('2-1 采购订单物料明细表报表导出'!$D:$D=$A512),'2-1 采购订单物料明细表报表导出'!$H:$H,0))</f>
        <v>0</v>
      </c>
    </row>
    <row r="513" ht="16.5" spans="1:15">
      <c r="A513" s="17" t="s">
        <v>3917</v>
      </c>
      <c r="B513" s="32" t="s">
        <v>2120</v>
      </c>
      <c r="C513" s="33" t="s">
        <v>2121</v>
      </c>
      <c r="D513" cm="1">
        <f t="array" ref="D513">SUM(IF((LEFT('2-1 采购订单物料明细表报表导出'!$K:$K,7)=D$1)*('2-1 采购订单物料明细表报表导出'!$D:$D=$A513),'2-1 采购订单物料明细表报表导出'!$H:$H,0))</f>
        <v>0</v>
      </c>
      <c r="E513" cm="1">
        <f t="array" ref="E513">SUM(IF((LEFT('2-1 采购订单物料明细表报表导出'!$K:$K,7)=E$1)*('2-1 采购订单物料明细表报表导出'!$D:$D=$A513),'2-1 采购订单物料明细表报表导出'!$H:$H,0))</f>
        <v>0</v>
      </c>
      <c r="F513" cm="1">
        <f t="array" ref="F513">SUM(IF((LEFT('2-1 采购订单物料明细表报表导出'!$K:$K,7)=F$1)*('2-1 采购订单物料明细表报表导出'!$D:$D=$A513),'2-1 采购订单物料明细表报表导出'!$H:$H,0))</f>
        <v>0</v>
      </c>
      <c r="G513" cm="1">
        <f t="array" ref="G513">SUM(IF((LEFT('2-1 采购订单物料明细表报表导出'!$K:$K,7)=G$1)*('2-1 采购订单物料明细表报表导出'!$D:$D=$A513),'2-1 采购订单物料明细表报表导出'!$H:$H,0))</f>
        <v>0</v>
      </c>
      <c r="H513" cm="1">
        <f t="array" ref="H513">SUM(IF((LEFT('2-1 采购订单物料明细表报表导出'!$K:$K,7)=H$1)*('2-1 采购订单物料明细表报表导出'!$D:$D=$A513),'2-1 采购订单物料明细表报表导出'!$H:$H,0))</f>
        <v>0</v>
      </c>
      <c r="I513" cm="1">
        <f t="array" ref="I513">SUM(IF((LEFT('2-1 采购订单物料明细表报表导出'!$K:$K,7)=I$1)*('2-1 采购订单物料明细表报表导出'!$D:$D=$A513),'2-1 采购订单物料明细表报表导出'!$H:$H,0))</f>
        <v>0</v>
      </c>
      <c r="J513" cm="1">
        <f t="array" ref="J513">SUM(IF((LEFT('2-1 采购订单物料明细表报表导出'!$K:$K,7)=J$1)*('2-1 采购订单物料明细表报表导出'!$D:$D=$A513),'2-1 采购订单物料明细表报表导出'!$H:$H,0))</f>
        <v>0</v>
      </c>
      <c r="K513" cm="1">
        <f t="array" ref="K513">SUM(IF((LEFT('2-1 采购订单物料明细表报表导出'!$K:$K,7)=K$1)*('2-1 采购订单物料明细表报表导出'!$D:$D=$A513),'2-1 采购订单物料明细表报表导出'!$H:$H,0))</f>
        <v>0</v>
      </c>
      <c r="L513" cm="1">
        <f t="array" ref="L513">SUM(IF((LEFT('2-1 采购订单物料明细表报表导出'!$K:$K,7)=L$1)*('2-1 采购订单物料明细表报表导出'!$D:$D=$A513),'2-1 采购订单物料明细表报表导出'!$H:$H,0))</f>
        <v>0</v>
      </c>
      <c r="M513" cm="1">
        <f t="array" ref="M513">SUM(IF((LEFT('2-1 采购订单物料明细表报表导出'!$K:$K,7)=M$1)*('2-1 采购订单物料明细表报表导出'!$D:$D=$A513),'2-1 采购订单物料明细表报表导出'!$H:$H,0))</f>
        <v>0</v>
      </c>
      <c r="N513" cm="1">
        <f t="array" ref="N513">SUM(IF((LEFT('2-1 采购订单物料明细表报表导出'!$K:$K,7)=N$1)*('2-1 采购订单物料明细表报表导出'!$D:$D=$A513),'2-1 采购订单物料明细表报表导出'!$H:$H,0))</f>
        <v>0</v>
      </c>
      <c r="O513" cm="1">
        <f t="array" ref="O513">SUM(IF((LEFT('2-1 采购订单物料明细表报表导出'!$K:$K,7)=O$1)*('2-1 采购订单物料明细表报表导出'!$D:$D=$A513),'2-1 采购订单物料明细表报表导出'!$H:$H,0))</f>
        <v>0</v>
      </c>
    </row>
    <row r="514" ht="16.5" spans="1:15">
      <c r="A514" s="17" t="s">
        <v>3918</v>
      </c>
      <c r="B514" s="32" t="s">
        <v>2120</v>
      </c>
      <c r="C514" s="33" t="s">
        <v>2121</v>
      </c>
      <c r="D514" cm="1">
        <f t="array" ref="D514">SUM(IF((LEFT('2-1 采购订单物料明细表报表导出'!$K:$K,7)=D$1)*('2-1 采购订单物料明细表报表导出'!$D:$D=$A514),'2-1 采购订单物料明细表报表导出'!$H:$H,0))</f>
        <v>0</v>
      </c>
      <c r="E514" cm="1">
        <f t="array" ref="E514">SUM(IF((LEFT('2-1 采购订单物料明细表报表导出'!$K:$K,7)=E$1)*('2-1 采购订单物料明细表报表导出'!$D:$D=$A514),'2-1 采购订单物料明细表报表导出'!$H:$H,0))</f>
        <v>0</v>
      </c>
      <c r="F514" cm="1">
        <f t="array" ref="F514">SUM(IF((LEFT('2-1 采购订单物料明细表报表导出'!$K:$K,7)=F$1)*('2-1 采购订单物料明细表报表导出'!$D:$D=$A514),'2-1 采购订单物料明细表报表导出'!$H:$H,0))</f>
        <v>0</v>
      </c>
      <c r="G514" cm="1">
        <f t="array" ref="G514">SUM(IF((LEFT('2-1 采购订单物料明细表报表导出'!$K:$K,7)=G$1)*('2-1 采购订单物料明细表报表导出'!$D:$D=$A514),'2-1 采购订单物料明细表报表导出'!$H:$H,0))</f>
        <v>0</v>
      </c>
      <c r="H514" cm="1">
        <f t="array" ref="H514">SUM(IF((LEFT('2-1 采购订单物料明细表报表导出'!$K:$K,7)=H$1)*('2-1 采购订单物料明细表报表导出'!$D:$D=$A514),'2-1 采购订单物料明细表报表导出'!$H:$H,0))</f>
        <v>0</v>
      </c>
      <c r="I514" cm="1">
        <f t="array" ref="I514">SUM(IF((LEFT('2-1 采购订单物料明细表报表导出'!$K:$K,7)=I$1)*('2-1 采购订单物料明细表报表导出'!$D:$D=$A514),'2-1 采购订单物料明细表报表导出'!$H:$H,0))</f>
        <v>0</v>
      </c>
      <c r="J514" cm="1">
        <f t="array" ref="J514">SUM(IF((LEFT('2-1 采购订单物料明细表报表导出'!$K:$K,7)=J$1)*('2-1 采购订单物料明细表报表导出'!$D:$D=$A514),'2-1 采购订单物料明细表报表导出'!$H:$H,0))</f>
        <v>0</v>
      </c>
      <c r="K514" cm="1">
        <f t="array" ref="K514">SUM(IF((LEFT('2-1 采购订单物料明细表报表导出'!$K:$K,7)=K$1)*('2-1 采购订单物料明细表报表导出'!$D:$D=$A514),'2-1 采购订单物料明细表报表导出'!$H:$H,0))</f>
        <v>0</v>
      </c>
      <c r="L514" cm="1">
        <f t="array" ref="L514">SUM(IF((LEFT('2-1 采购订单物料明细表报表导出'!$K:$K,7)=L$1)*('2-1 采购订单物料明细表报表导出'!$D:$D=$A514),'2-1 采购订单物料明细表报表导出'!$H:$H,0))</f>
        <v>0</v>
      </c>
      <c r="M514" cm="1">
        <f t="array" ref="M514">SUM(IF((LEFT('2-1 采购订单物料明细表报表导出'!$K:$K,7)=M$1)*('2-1 采购订单物料明细表报表导出'!$D:$D=$A514),'2-1 采购订单物料明细表报表导出'!$H:$H,0))</f>
        <v>0</v>
      </c>
      <c r="N514" cm="1">
        <f t="array" ref="N514">SUM(IF((LEFT('2-1 采购订单物料明细表报表导出'!$K:$K,7)=N$1)*('2-1 采购订单物料明细表报表导出'!$D:$D=$A514),'2-1 采购订单物料明细表报表导出'!$H:$H,0))</f>
        <v>0</v>
      </c>
      <c r="O514" cm="1">
        <f t="array" ref="O514">SUM(IF((LEFT('2-1 采购订单物料明细表报表导出'!$K:$K,7)=O$1)*('2-1 采购订单物料明细表报表导出'!$D:$D=$A514),'2-1 采购订单物料明细表报表导出'!$H:$H,0))</f>
        <v>0</v>
      </c>
    </row>
    <row r="515" ht="16.5" spans="1:15">
      <c r="A515" s="17" t="s">
        <v>3919</v>
      </c>
      <c r="B515" s="32" t="s">
        <v>2120</v>
      </c>
      <c r="C515" s="33" t="s">
        <v>2121</v>
      </c>
      <c r="D515" cm="1">
        <f t="array" ref="D515">SUM(IF((LEFT('2-1 采购订单物料明细表报表导出'!$K:$K,7)=D$1)*('2-1 采购订单物料明细表报表导出'!$D:$D=$A515),'2-1 采购订单物料明细表报表导出'!$H:$H,0))</f>
        <v>0</v>
      </c>
      <c r="E515" cm="1">
        <f t="array" ref="E515">SUM(IF((LEFT('2-1 采购订单物料明细表报表导出'!$K:$K,7)=E$1)*('2-1 采购订单物料明细表报表导出'!$D:$D=$A515),'2-1 采购订单物料明细表报表导出'!$H:$H,0))</f>
        <v>0</v>
      </c>
      <c r="F515" cm="1">
        <f t="array" ref="F515">SUM(IF((LEFT('2-1 采购订单物料明细表报表导出'!$K:$K,7)=F$1)*('2-1 采购订单物料明细表报表导出'!$D:$D=$A515),'2-1 采购订单物料明细表报表导出'!$H:$H,0))</f>
        <v>0</v>
      </c>
      <c r="G515" cm="1">
        <f t="array" ref="G515">SUM(IF((LEFT('2-1 采购订单物料明细表报表导出'!$K:$K,7)=G$1)*('2-1 采购订单物料明细表报表导出'!$D:$D=$A515),'2-1 采购订单物料明细表报表导出'!$H:$H,0))</f>
        <v>0</v>
      </c>
      <c r="H515" cm="1">
        <f t="array" ref="H515">SUM(IF((LEFT('2-1 采购订单物料明细表报表导出'!$K:$K,7)=H$1)*('2-1 采购订单物料明细表报表导出'!$D:$D=$A515),'2-1 采购订单物料明细表报表导出'!$H:$H,0))</f>
        <v>0</v>
      </c>
      <c r="I515" cm="1">
        <f t="array" ref="I515">SUM(IF((LEFT('2-1 采购订单物料明细表报表导出'!$K:$K,7)=I$1)*('2-1 采购订单物料明细表报表导出'!$D:$D=$A515),'2-1 采购订单物料明细表报表导出'!$H:$H,0))</f>
        <v>0</v>
      </c>
      <c r="J515" cm="1">
        <f t="array" ref="J515">SUM(IF((LEFT('2-1 采购订单物料明细表报表导出'!$K:$K,7)=J$1)*('2-1 采购订单物料明细表报表导出'!$D:$D=$A515),'2-1 采购订单物料明细表报表导出'!$H:$H,0))</f>
        <v>0</v>
      </c>
      <c r="K515" cm="1">
        <f t="array" ref="K515">SUM(IF((LEFT('2-1 采购订单物料明细表报表导出'!$K:$K,7)=K$1)*('2-1 采购订单物料明细表报表导出'!$D:$D=$A515),'2-1 采购订单物料明细表报表导出'!$H:$H,0))</f>
        <v>0</v>
      </c>
      <c r="L515" cm="1">
        <f t="array" ref="L515">SUM(IF((LEFT('2-1 采购订单物料明细表报表导出'!$K:$K,7)=L$1)*('2-1 采购订单物料明细表报表导出'!$D:$D=$A515),'2-1 采购订单物料明细表报表导出'!$H:$H,0))</f>
        <v>0</v>
      </c>
      <c r="M515" cm="1">
        <f t="array" ref="M515">SUM(IF((LEFT('2-1 采购订单物料明细表报表导出'!$K:$K,7)=M$1)*('2-1 采购订单物料明细表报表导出'!$D:$D=$A515),'2-1 采购订单物料明细表报表导出'!$H:$H,0))</f>
        <v>0</v>
      </c>
      <c r="N515" cm="1">
        <f t="array" ref="N515">SUM(IF((LEFT('2-1 采购订单物料明细表报表导出'!$K:$K,7)=N$1)*('2-1 采购订单物料明细表报表导出'!$D:$D=$A515),'2-1 采购订单物料明细表报表导出'!$H:$H,0))</f>
        <v>0</v>
      </c>
      <c r="O515" cm="1">
        <f t="array" ref="O515">SUM(IF((LEFT('2-1 采购订单物料明细表报表导出'!$K:$K,7)=O$1)*('2-1 采购订单物料明细表报表导出'!$D:$D=$A515),'2-1 采购订单物料明细表报表导出'!$H:$H,0))</f>
        <v>0</v>
      </c>
    </row>
    <row r="516" ht="16.5" spans="1:15">
      <c r="A516" s="17" t="s">
        <v>3920</v>
      </c>
      <c r="B516" s="32" t="s">
        <v>2120</v>
      </c>
      <c r="C516" s="33" t="s">
        <v>2121</v>
      </c>
      <c r="D516" cm="1">
        <f t="array" ref="D516">SUM(IF((LEFT('2-1 采购订单物料明细表报表导出'!$K:$K,7)=D$1)*('2-1 采购订单物料明细表报表导出'!$D:$D=$A516),'2-1 采购订单物料明细表报表导出'!$H:$H,0))</f>
        <v>0</v>
      </c>
      <c r="E516" cm="1">
        <f t="array" ref="E516">SUM(IF((LEFT('2-1 采购订单物料明细表报表导出'!$K:$K,7)=E$1)*('2-1 采购订单物料明细表报表导出'!$D:$D=$A516),'2-1 采购订单物料明细表报表导出'!$H:$H,0))</f>
        <v>0</v>
      </c>
      <c r="F516" cm="1">
        <f t="array" ref="F516">SUM(IF((LEFT('2-1 采购订单物料明细表报表导出'!$K:$K,7)=F$1)*('2-1 采购订单物料明细表报表导出'!$D:$D=$A516),'2-1 采购订单物料明细表报表导出'!$H:$H,0))</f>
        <v>0</v>
      </c>
      <c r="G516" cm="1">
        <f t="array" ref="G516">SUM(IF((LEFT('2-1 采购订单物料明细表报表导出'!$K:$K,7)=G$1)*('2-1 采购订单物料明细表报表导出'!$D:$D=$A516),'2-1 采购订单物料明细表报表导出'!$H:$H,0))</f>
        <v>0</v>
      </c>
      <c r="H516" cm="1">
        <f t="array" ref="H516">SUM(IF((LEFT('2-1 采购订单物料明细表报表导出'!$K:$K,7)=H$1)*('2-1 采购订单物料明细表报表导出'!$D:$D=$A516),'2-1 采购订单物料明细表报表导出'!$H:$H,0))</f>
        <v>0</v>
      </c>
      <c r="I516" cm="1">
        <f t="array" ref="I516">SUM(IF((LEFT('2-1 采购订单物料明细表报表导出'!$K:$K,7)=I$1)*('2-1 采购订单物料明细表报表导出'!$D:$D=$A516),'2-1 采购订单物料明细表报表导出'!$H:$H,0))</f>
        <v>0</v>
      </c>
      <c r="J516" cm="1">
        <f t="array" ref="J516">SUM(IF((LEFT('2-1 采购订单物料明细表报表导出'!$K:$K,7)=J$1)*('2-1 采购订单物料明细表报表导出'!$D:$D=$A516),'2-1 采购订单物料明细表报表导出'!$H:$H,0))</f>
        <v>0</v>
      </c>
      <c r="K516" cm="1">
        <f t="array" ref="K516">SUM(IF((LEFT('2-1 采购订单物料明细表报表导出'!$K:$K,7)=K$1)*('2-1 采购订单物料明细表报表导出'!$D:$D=$A516),'2-1 采购订单物料明细表报表导出'!$H:$H,0))</f>
        <v>0</v>
      </c>
      <c r="L516" cm="1">
        <f t="array" ref="L516">SUM(IF((LEFT('2-1 采购订单物料明细表报表导出'!$K:$K,7)=L$1)*('2-1 采购订单物料明细表报表导出'!$D:$D=$A516),'2-1 采购订单物料明细表报表导出'!$H:$H,0))</f>
        <v>0</v>
      </c>
      <c r="M516" cm="1">
        <f t="array" ref="M516">SUM(IF((LEFT('2-1 采购订单物料明细表报表导出'!$K:$K,7)=M$1)*('2-1 采购订单物料明细表报表导出'!$D:$D=$A516),'2-1 采购订单物料明细表报表导出'!$H:$H,0))</f>
        <v>0</v>
      </c>
      <c r="N516" cm="1">
        <f t="array" ref="N516">SUM(IF((LEFT('2-1 采购订单物料明细表报表导出'!$K:$K,7)=N$1)*('2-1 采购订单物料明细表报表导出'!$D:$D=$A516),'2-1 采购订单物料明细表报表导出'!$H:$H,0))</f>
        <v>0</v>
      </c>
      <c r="O516" cm="1">
        <f t="array" ref="O516">SUM(IF((LEFT('2-1 采购订单物料明细表报表导出'!$K:$K,7)=O$1)*('2-1 采购订单物料明细表报表导出'!$D:$D=$A516),'2-1 采购订单物料明细表报表导出'!$H:$H,0))</f>
        <v>0</v>
      </c>
    </row>
    <row r="517" ht="16.5" spans="1:15">
      <c r="A517" s="34" t="s">
        <v>3921</v>
      </c>
      <c r="B517" s="32" t="s">
        <v>2120</v>
      </c>
      <c r="C517" s="33" t="s">
        <v>2121</v>
      </c>
      <c r="D517" cm="1">
        <f t="array" ref="D517">SUM(IF((LEFT('2-1 采购订单物料明细表报表导出'!$K:$K,7)=D$1)*('2-1 采购订单物料明细表报表导出'!$D:$D=$A517),'2-1 采购订单物料明细表报表导出'!$H:$H,0))</f>
        <v>0</v>
      </c>
      <c r="E517" cm="1">
        <f t="array" ref="E517">SUM(IF((LEFT('2-1 采购订单物料明细表报表导出'!$K:$K,7)=E$1)*('2-1 采购订单物料明细表报表导出'!$D:$D=$A517),'2-1 采购订单物料明细表报表导出'!$H:$H,0))</f>
        <v>0</v>
      </c>
      <c r="F517" cm="1">
        <f t="array" ref="F517">SUM(IF((LEFT('2-1 采购订单物料明细表报表导出'!$K:$K,7)=F$1)*('2-1 采购订单物料明细表报表导出'!$D:$D=$A517),'2-1 采购订单物料明细表报表导出'!$H:$H,0))</f>
        <v>0</v>
      </c>
      <c r="G517" cm="1">
        <f t="array" ref="G517">SUM(IF((LEFT('2-1 采购订单物料明细表报表导出'!$K:$K,7)=G$1)*('2-1 采购订单物料明细表报表导出'!$D:$D=$A517),'2-1 采购订单物料明细表报表导出'!$H:$H,0))</f>
        <v>0</v>
      </c>
      <c r="H517" cm="1">
        <f t="array" ref="H517">SUM(IF((LEFT('2-1 采购订单物料明细表报表导出'!$K:$K,7)=H$1)*('2-1 采购订单物料明细表报表导出'!$D:$D=$A517),'2-1 采购订单物料明细表报表导出'!$H:$H,0))</f>
        <v>0</v>
      </c>
      <c r="I517" cm="1">
        <f t="array" ref="I517">SUM(IF((LEFT('2-1 采购订单物料明细表报表导出'!$K:$K,7)=I$1)*('2-1 采购订单物料明细表报表导出'!$D:$D=$A517),'2-1 采购订单物料明细表报表导出'!$H:$H,0))</f>
        <v>0</v>
      </c>
      <c r="J517" cm="1">
        <f t="array" ref="J517">SUM(IF((LEFT('2-1 采购订单物料明细表报表导出'!$K:$K,7)=J$1)*('2-1 采购订单物料明细表报表导出'!$D:$D=$A517),'2-1 采购订单物料明细表报表导出'!$H:$H,0))</f>
        <v>0</v>
      </c>
      <c r="K517" cm="1">
        <f t="array" ref="K517">SUM(IF((LEFT('2-1 采购订单物料明细表报表导出'!$K:$K,7)=K$1)*('2-1 采购订单物料明细表报表导出'!$D:$D=$A517),'2-1 采购订单物料明细表报表导出'!$H:$H,0))</f>
        <v>0</v>
      </c>
      <c r="L517" cm="1">
        <f t="array" ref="L517">SUM(IF((LEFT('2-1 采购订单物料明细表报表导出'!$K:$K,7)=L$1)*('2-1 采购订单物料明细表报表导出'!$D:$D=$A517),'2-1 采购订单物料明细表报表导出'!$H:$H,0))</f>
        <v>0</v>
      </c>
      <c r="M517" cm="1">
        <f t="array" ref="M517">SUM(IF((LEFT('2-1 采购订单物料明细表报表导出'!$K:$K,7)=M$1)*('2-1 采购订单物料明细表报表导出'!$D:$D=$A517),'2-1 采购订单物料明细表报表导出'!$H:$H,0))</f>
        <v>0</v>
      </c>
      <c r="N517" cm="1">
        <f t="array" ref="N517">SUM(IF((LEFT('2-1 采购订单物料明细表报表导出'!$K:$K,7)=N$1)*('2-1 采购订单物料明细表报表导出'!$D:$D=$A517),'2-1 采购订单物料明细表报表导出'!$H:$H,0))</f>
        <v>0</v>
      </c>
      <c r="O517" cm="1">
        <f t="array" ref="O517">SUM(IF((LEFT('2-1 采购订单物料明细表报表导出'!$K:$K,7)=O$1)*('2-1 采购订单物料明细表报表导出'!$D:$D=$A517),'2-1 采购订单物料明细表报表导出'!$H:$H,0))</f>
        <v>0</v>
      </c>
    </row>
    <row r="518" ht="16.5" spans="1:15">
      <c r="A518" s="17" t="s">
        <v>3922</v>
      </c>
      <c r="B518" s="32" t="s">
        <v>2120</v>
      </c>
      <c r="C518" s="33" t="s">
        <v>2121</v>
      </c>
      <c r="D518" cm="1">
        <f t="array" ref="D518">SUM(IF((LEFT('2-1 采购订单物料明细表报表导出'!$K:$K,7)=D$1)*('2-1 采购订单物料明细表报表导出'!$D:$D=$A518),'2-1 采购订单物料明细表报表导出'!$H:$H,0))</f>
        <v>0</v>
      </c>
      <c r="E518" cm="1">
        <f t="array" ref="E518">SUM(IF((LEFT('2-1 采购订单物料明细表报表导出'!$K:$K,7)=E$1)*('2-1 采购订单物料明细表报表导出'!$D:$D=$A518),'2-1 采购订单物料明细表报表导出'!$H:$H,0))</f>
        <v>0</v>
      </c>
      <c r="F518" cm="1">
        <f t="array" ref="F518">SUM(IF((LEFT('2-1 采购订单物料明细表报表导出'!$K:$K,7)=F$1)*('2-1 采购订单物料明细表报表导出'!$D:$D=$A518),'2-1 采购订单物料明细表报表导出'!$H:$H,0))</f>
        <v>0</v>
      </c>
      <c r="G518" cm="1">
        <f t="array" ref="G518">SUM(IF((LEFT('2-1 采购订单物料明细表报表导出'!$K:$K,7)=G$1)*('2-1 采购订单物料明细表报表导出'!$D:$D=$A518),'2-1 采购订单物料明细表报表导出'!$H:$H,0))</f>
        <v>0</v>
      </c>
      <c r="H518" cm="1">
        <f t="array" ref="H518">SUM(IF((LEFT('2-1 采购订单物料明细表报表导出'!$K:$K,7)=H$1)*('2-1 采购订单物料明细表报表导出'!$D:$D=$A518),'2-1 采购订单物料明细表报表导出'!$H:$H,0))</f>
        <v>0</v>
      </c>
      <c r="I518" cm="1">
        <f t="array" ref="I518">SUM(IF((LEFT('2-1 采购订单物料明细表报表导出'!$K:$K,7)=I$1)*('2-1 采购订单物料明细表报表导出'!$D:$D=$A518),'2-1 采购订单物料明细表报表导出'!$H:$H,0))</f>
        <v>0</v>
      </c>
      <c r="J518" cm="1">
        <f t="array" ref="J518">SUM(IF((LEFT('2-1 采购订单物料明细表报表导出'!$K:$K,7)=J$1)*('2-1 采购订单物料明细表报表导出'!$D:$D=$A518),'2-1 采购订单物料明细表报表导出'!$H:$H,0))</f>
        <v>0</v>
      </c>
      <c r="K518" cm="1">
        <f t="array" ref="K518">SUM(IF((LEFT('2-1 采购订单物料明细表报表导出'!$K:$K,7)=K$1)*('2-1 采购订单物料明细表报表导出'!$D:$D=$A518),'2-1 采购订单物料明细表报表导出'!$H:$H,0))</f>
        <v>0</v>
      </c>
      <c r="L518" cm="1">
        <f t="array" ref="L518">SUM(IF((LEFT('2-1 采购订单物料明细表报表导出'!$K:$K,7)=L$1)*('2-1 采购订单物料明细表报表导出'!$D:$D=$A518),'2-1 采购订单物料明细表报表导出'!$H:$H,0))</f>
        <v>0</v>
      </c>
      <c r="M518" cm="1">
        <f t="array" ref="M518">SUM(IF((LEFT('2-1 采购订单物料明细表报表导出'!$K:$K,7)=M$1)*('2-1 采购订单物料明细表报表导出'!$D:$D=$A518),'2-1 采购订单物料明细表报表导出'!$H:$H,0))</f>
        <v>0</v>
      </c>
      <c r="N518" cm="1">
        <f t="array" ref="N518">SUM(IF((LEFT('2-1 采购订单物料明细表报表导出'!$K:$K,7)=N$1)*('2-1 采购订单物料明细表报表导出'!$D:$D=$A518),'2-1 采购订单物料明细表报表导出'!$H:$H,0))</f>
        <v>0</v>
      </c>
      <c r="O518" cm="1">
        <f t="array" ref="O518">SUM(IF((LEFT('2-1 采购订单物料明细表报表导出'!$K:$K,7)=O$1)*('2-1 采购订单物料明细表报表导出'!$D:$D=$A518),'2-1 采购订单物料明细表报表导出'!$H:$H,0))</f>
        <v>0</v>
      </c>
    </row>
    <row r="519" ht="16.5" spans="1:15">
      <c r="A519" s="17" t="s">
        <v>3923</v>
      </c>
      <c r="B519" s="32" t="s">
        <v>2120</v>
      </c>
      <c r="C519" s="33" t="s">
        <v>2121</v>
      </c>
      <c r="D519" cm="1">
        <f t="array" ref="D519">SUM(IF((LEFT('2-1 采购订单物料明细表报表导出'!$K:$K,7)=D$1)*('2-1 采购订单物料明细表报表导出'!$D:$D=$A519),'2-1 采购订单物料明细表报表导出'!$H:$H,0))</f>
        <v>0</v>
      </c>
      <c r="E519" cm="1">
        <f t="array" ref="E519">SUM(IF((LEFT('2-1 采购订单物料明细表报表导出'!$K:$K,7)=E$1)*('2-1 采购订单物料明细表报表导出'!$D:$D=$A519),'2-1 采购订单物料明细表报表导出'!$H:$H,0))</f>
        <v>0</v>
      </c>
      <c r="F519" cm="1">
        <f t="array" ref="F519">SUM(IF((LEFT('2-1 采购订单物料明细表报表导出'!$K:$K,7)=F$1)*('2-1 采购订单物料明细表报表导出'!$D:$D=$A519),'2-1 采购订单物料明细表报表导出'!$H:$H,0))</f>
        <v>0</v>
      </c>
      <c r="G519" cm="1">
        <f t="array" ref="G519">SUM(IF((LEFT('2-1 采购订单物料明细表报表导出'!$K:$K,7)=G$1)*('2-1 采购订单物料明细表报表导出'!$D:$D=$A519),'2-1 采购订单物料明细表报表导出'!$H:$H,0))</f>
        <v>0</v>
      </c>
      <c r="H519" cm="1">
        <f t="array" ref="H519">SUM(IF((LEFT('2-1 采购订单物料明细表报表导出'!$K:$K,7)=H$1)*('2-1 采购订单物料明细表报表导出'!$D:$D=$A519),'2-1 采购订单物料明细表报表导出'!$H:$H,0))</f>
        <v>0</v>
      </c>
      <c r="I519" cm="1">
        <f t="array" ref="I519">SUM(IF((LEFT('2-1 采购订单物料明细表报表导出'!$K:$K,7)=I$1)*('2-1 采购订单物料明细表报表导出'!$D:$D=$A519),'2-1 采购订单物料明细表报表导出'!$H:$H,0))</f>
        <v>0</v>
      </c>
      <c r="J519" cm="1">
        <f t="array" ref="J519">SUM(IF((LEFT('2-1 采购订单物料明细表报表导出'!$K:$K,7)=J$1)*('2-1 采购订单物料明细表报表导出'!$D:$D=$A519),'2-1 采购订单物料明细表报表导出'!$H:$H,0))</f>
        <v>0</v>
      </c>
      <c r="K519" cm="1">
        <f t="array" ref="K519">SUM(IF((LEFT('2-1 采购订单物料明细表报表导出'!$K:$K,7)=K$1)*('2-1 采购订单物料明细表报表导出'!$D:$D=$A519),'2-1 采购订单物料明细表报表导出'!$H:$H,0))</f>
        <v>0</v>
      </c>
      <c r="L519" cm="1">
        <f t="array" ref="L519">SUM(IF((LEFT('2-1 采购订单物料明细表报表导出'!$K:$K,7)=L$1)*('2-1 采购订单物料明细表报表导出'!$D:$D=$A519),'2-1 采购订单物料明细表报表导出'!$H:$H,0))</f>
        <v>0</v>
      </c>
      <c r="M519" cm="1">
        <f t="array" ref="M519">SUM(IF((LEFT('2-1 采购订单物料明细表报表导出'!$K:$K,7)=M$1)*('2-1 采购订单物料明细表报表导出'!$D:$D=$A519),'2-1 采购订单物料明细表报表导出'!$H:$H,0))</f>
        <v>0</v>
      </c>
      <c r="N519" cm="1">
        <f t="array" ref="N519">SUM(IF((LEFT('2-1 采购订单物料明细表报表导出'!$K:$K,7)=N$1)*('2-1 采购订单物料明细表报表导出'!$D:$D=$A519),'2-1 采购订单物料明细表报表导出'!$H:$H,0))</f>
        <v>0</v>
      </c>
      <c r="O519" cm="1">
        <f t="array" ref="O519">SUM(IF((LEFT('2-1 采购订单物料明细表报表导出'!$K:$K,7)=O$1)*('2-1 采购订单物料明细表报表导出'!$D:$D=$A519),'2-1 采购订单物料明细表报表导出'!$H:$H,0))</f>
        <v>0</v>
      </c>
    </row>
    <row r="520" ht="16.5" spans="1:15">
      <c r="A520" s="34" t="s">
        <v>3924</v>
      </c>
      <c r="B520" s="32" t="s">
        <v>2120</v>
      </c>
      <c r="C520" s="33" t="s">
        <v>2121</v>
      </c>
      <c r="D520" cm="1">
        <f t="array" ref="D520">SUM(IF((LEFT('2-1 采购订单物料明细表报表导出'!$K:$K,7)=D$1)*('2-1 采购订单物料明细表报表导出'!$D:$D=$A520),'2-1 采购订单物料明细表报表导出'!$H:$H,0))</f>
        <v>0</v>
      </c>
      <c r="E520" cm="1">
        <f t="array" ref="E520">SUM(IF((LEFT('2-1 采购订单物料明细表报表导出'!$K:$K,7)=E$1)*('2-1 采购订单物料明细表报表导出'!$D:$D=$A520),'2-1 采购订单物料明细表报表导出'!$H:$H,0))</f>
        <v>0</v>
      </c>
      <c r="F520" cm="1">
        <f t="array" ref="F520">SUM(IF((LEFT('2-1 采购订单物料明细表报表导出'!$K:$K,7)=F$1)*('2-1 采购订单物料明细表报表导出'!$D:$D=$A520),'2-1 采购订单物料明细表报表导出'!$H:$H,0))</f>
        <v>0</v>
      </c>
      <c r="G520" cm="1">
        <f t="array" ref="G520">SUM(IF((LEFT('2-1 采购订单物料明细表报表导出'!$K:$K,7)=G$1)*('2-1 采购订单物料明细表报表导出'!$D:$D=$A520),'2-1 采购订单物料明细表报表导出'!$H:$H,0))</f>
        <v>0</v>
      </c>
      <c r="H520" cm="1">
        <f t="array" ref="H520">SUM(IF((LEFT('2-1 采购订单物料明细表报表导出'!$K:$K,7)=H$1)*('2-1 采购订单物料明细表报表导出'!$D:$D=$A520),'2-1 采购订单物料明细表报表导出'!$H:$H,0))</f>
        <v>0</v>
      </c>
      <c r="I520" cm="1">
        <f t="array" ref="I520">SUM(IF((LEFT('2-1 采购订单物料明细表报表导出'!$K:$K,7)=I$1)*('2-1 采购订单物料明细表报表导出'!$D:$D=$A520),'2-1 采购订单物料明细表报表导出'!$H:$H,0))</f>
        <v>0</v>
      </c>
      <c r="J520" cm="1">
        <f t="array" ref="J520">SUM(IF((LEFT('2-1 采购订单物料明细表报表导出'!$K:$K,7)=J$1)*('2-1 采购订单物料明细表报表导出'!$D:$D=$A520),'2-1 采购订单物料明细表报表导出'!$H:$H,0))</f>
        <v>0</v>
      </c>
      <c r="K520" cm="1">
        <f t="array" ref="K520">SUM(IF((LEFT('2-1 采购订单物料明细表报表导出'!$K:$K,7)=K$1)*('2-1 采购订单物料明细表报表导出'!$D:$D=$A520),'2-1 采购订单物料明细表报表导出'!$H:$H,0))</f>
        <v>0</v>
      </c>
      <c r="L520" cm="1">
        <f t="array" ref="L520">SUM(IF((LEFT('2-1 采购订单物料明细表报表导出'!$K:$K,7)=L$1)*('2-1 采购订单物料明细表报表导出'!$D:$D=$A520),'2-1 采购订单物料明细表报表导出'!$H:$H,0))</f>
        <v>0</v>
      </c>
      <c r="M520" cm="1">
        <f t="array" ref="M520">SUM(IF((LEFT('2-1 采购订单物料明细表报表导出'!$K:$K,7)=M$1)*('2-1 采购订单物料明细表报表导出'!$D:$D=$A520),'2-1 采购订单物料明细表报表导出'!$H:$H,0))</f>
        <v>0</v>
      </c>
      <c r="N520" cm="1">
        <f t="array" ref="N520">SUM(IF((LEFT('2-1 采购订单物料明细表报表导出'!$K:$K,7)=N$1)*('2-1 采购订单物料明细表报表导出'!$D:$D=$A520),'2-1 采购订单物料明细表报表导出'!$H:$H,0))</f>
        <v>0</v>
      </c>
      <c r="O520" cm="1">
        <f t="array" ref="O520">SUM(IF((LEFT('2-1 采购订单物料明细表报表导出'!$K:$K,7)=O$1)*('2-1 采购订单物料明细表报表导出'!$D:$D=$A520),'2-1 采购订单物料明细表报表导出'!$H:$H,0))</f>
        <v>0</v>
      </c>
    </row>
    <row r="521" ht="33" spans="1:15">
      <c r="A521" s="17" t="s">
        <v>3925</v>
      </c>
      <c r="B521" s="28" t="s">
        <v>2310</v>
      </c>
      <c r="C521" s="29" t="s">
        <v>2311</v>
      </c>
      <c r="D521" cm="1">
        <f t="array" ref="D521">SUM(IF((LEFT('2-1 采购订单物料明细表报表导出'!$K:$K,7)=D$1)*('2-1 采购订单物料明细表报表导出'!$D:$D=$A521),'2-1 采购订单物料明细表报表导出'!$H:$H,0))</f>
        <v>0</v>
      </c>
      <c r="E521" cm="1">
        <f t="array" ref="E521">SUM(IF((LEFT('2-1 采购订单物料明细表报表导出'!$K:$K,7)=E$1)*('2-1 采购订单物料明细表报表导出'!$D:$D=$A521),'2-1 采购订单物料明细表报表导出'!$H:$H,0))</f>
        <v>0</v>
      </c>
      <c r="F521" cm="1">
        <f t="array" ref="F521">SUM(IF((LEFT('2-1 采购订单物料明细表报表导出'!$K:$K,7)=F$1)*('2-1 采购订单物料明细表报表导出'!$D:$D=$A521),'2-1 采购订单物料明细表报表导出'!$H:$H,0))</f>
        <v>0</v>
      </c>
      <c r="G521" cm="1">
        <f t="array" ref="G521">SUM(IF((LEFT('2-1 采购订单物料明细表报表导出'!$K:$K,7)=G$1)*('2-1 采购订单物料明细表报表导出'!$D:$D=$A521),'2-1 采购订单物料明细表报表导出'!$H:$H,0))</f>
        <v>0</v>
      </c>
      <c r="H521" cm="1">
        <f t="array" ref="H521">SUM(IF((LEFT('2-1 采购订单物料明细表报表导出'!$K:$K,7)=H$1)*('2-1 采购订单物料明细表报表导出'!$D:$D=$A521),'2-1 采购订单物料明细表报表导出'!$H:$H,0))</f>
        <v>0</v>
      </c>
      <c r="I521" cm="1">
        <f t="array" ref="I521">SUM(IF((LEFT('2-1 采购订单物料明细表报表导出'!$K:$K,7)=I$1)*('2-1 采购订单物料明细表报表导出'!$D:$D=$A521),'2-1 采购订单物料明细表报表导出'!$H:$H,0))</f>
        <v>0</v>
      </c>
      <c r="J521" cm="1">
        <f t="array" ref="J521">SUM(IF((LEFT('2-1 采购订单物料明细表报表导出'!$K:$K,7)=J$1)*('2-1 采购订单物料明细表报表导出'!$D:$D=$A521),'2-1 采购订单物料明细表报表导出'!$H:$H,0))</f>
        <v>0</v>
      </c>
      <c r="K521" cm="1">
        <f t="array" ref="K521">SUM(IF((LEFT('2-1 采购订单物料明细表报表导出'!$K:$K,7)=K$1)*('2-1 采购订单物料明细表报表导出'!$D:$D=$A521),'2-1 采购订单物料明细表报表导出'!$H:$H,0))</f>
        <v>0</v>
      </c>
      <c r="L521" cm="1">
        <f t="array" ref="L521">SUM(IF((LEFT('2-1 采购订单物料明细表报表导出'!$K:$K,7)=L$1)*('2-1 采购订单物料明细表报表导出'!$D:$D=$A521),'2-1 采购订单物料明细表报表导出'!$H:$H,0))</f>
        <v>0</v>
      </c>
      <c r="M521" cm="1">
        <f t="array" ref="M521">SUM(IF((LEFT('2-1 采购订单物料明细表报表导出'!$K:$K,7)=M$1)*('2-1 采购订单物料明细表报表导出'!$D:$D=$A521),'2-1 采购订单物料明细表报表导出'!$H:$H,0))</f>
        <v>0</v>
      </c>
      <c r="N521" cm="1">
        <f t="array" ref="N521">SUM(IF((LEFT('2-1 采购订单物料明细表报表导出'!$K:$K,7)=N$1)*('2-1 采购订单物料明细表报表导出'!$D:$D=$A521),'2-1 采购订单物料明细表报表导出'!$H:$H,0))</f>
        <v>0</v>
      </c>
      <c r="O521" cm="1">
        <f t="array" ref="O521">SUM(IF((LEFT('2-1 采购订单物料明细表报表导出'!$K:$K,7)=O$1)*('2-1 采购订单物料明细表报表导出'!$D:$D=$A521),'2-1 采购订单物料明细表报表导出'!$H:$H,0))</f>
        <v>0</v>
      </c>
    </row>
    <row r="522" ht="33" spans="1:15">
      <c r="A522" s="17" t="s">
        <v>3926</v>
      </c>
      <c r="B522" s="28" t="s">
        <v>2310</v>
      </c>
      <c r="C522" s="29" t="s">
        <v>2311</v>
      </c>
      <c r="D522" cm="1">
        <f t="array" ref="D522">SUM(IF((LEFT('2-1 采购订单物料明细表报表导出'!$K:$K,7)=D$1)*('2-1 采购订单物料明细表报表导出'!$D:$D=$A522),'2-1 采购订单物料明细表报表导出'!$H:$H,0))</f>
        <v>0</v>
      </c>
      <c r="E522" cm="1">
        <f t="array" ref="E522">SUM(IF((LEFT('2-1 采购订单物料明细表报表导出'!$K:$K,7)=E$1)*('2-1 采购订单物料明细表报表导出'!$D:$D=$A522),'2-1 采购订单物料明细表报表导出'!$H:$H,0))</f>
        <v>0</v>
      </c>
      <c r="F522" cm="1">
        <f t="array" ref="F522">SUM(IF((LEFT('2-1 采购订单物料明细表报表导出'!$K:$K,7)=F$1)*('2-1 采购订单物料明细表报表导出'!$D:$D=$A522),'2-1 采购订单物料明细表报表导出'!$H:$H,0))</f>
        <v>0</v>
      </c>
      <c r="G522" cm="1">
        <f t="array" ref="G522">SUM(IF((LEFT('2-1 采购订单物料明细表报表导出'!$K:$K,7)=G$1)*('2-1 采购订单物料明细表报表导出'!$D:$D=$A522),'2-1 采购订单物料明细表报表导出'!$H:$H,0))</f>
        <v>0</v>
      </c>
      <c r="H522" cm="1">
        <f t="array" ref="H522">SUM(IF((LEFT('2-1 采购订单物料明细表报表导出'!$K:$K,7)=H$1)*('2-1 采购订单物料明细表报表导出'!$D:$D=$A522),'2-1 采购订单物料明细表报表导出'!$H:$H,0))</f>
        <v>0</v>
      </c>
      <c r="I522" cm="1">
        <f t="array" ref="I522">SUM(IF((LEFT('2-1 采购订单物料明细表报表导出'!$K:$K,7)=I$1)*('2-1 采购订单物料明细表报表导出'!$D:$D=$A522),'2-1 采购订单物料明细表报表导出'!$H:$H,0))</f>
        <v>0</v>
      </c>
      <c r="J522" cm="1">
        <f t="array" ref="J522">SUM(IF((LEFT('2-1 采购订单物料明细表报表导出'!$K:$K,7)=J$1)*('2-1 采购订单物料明细表报表导出'!$D:$D=$A522),'2-1 采购订单物料明细表报表导出'!$H:$H,0))</f>
        <v>0</v>
      </c>
      <c r="K522" cm="1">
        <f t="array" ref="K522">SUM(IF((LEFT('2-1 采购订单物料明细表报表导出'!$K:$K,7)=K$1)*('2-1 采购订单物料明细表报表导出'!$D:$D=$A522),'2-1 采购订单物料明细表报表导出'!$H:$H,0))</f>
        <v>0</v>
      </c>
      <c r="L522" cm="1">
        <f t="array" ref="L522">SUM(IF((LEFT('2-1 采购订单物料明细表报表导出'!$K:$K,7)=L$1)*('2-1 采购订单物料明细表报表导出'!$D:$D=$A522),'2-1 采购订单物料明细表报表导出'!$H:$H,0))</f>
        <v>0</v>
      </c>
      <c r="M522" cm="1">
        <f t="array" ref="M522">SUM(IF((LEFT('2-1 采购订单物料明细表报表导出'!$K:$K,7)=M$1)*('2-1 采购订单物料明细表报表导出'!$D:$D=$A522),'2-1 采购订单物料明细表报表导出'!$H:$H,0))</f>
        <v>0</v>
      </c>
      <c r="N522" cm="1">
        <f t="array" ref="N522">SUM(IF((LEFT('2-1 采购订单物料明细表报表导出'!$K:$K,7)=N$1)*('2-1 采购订单物料明细表报表导出'!$D:$D=$A522),'2-1 采购订单物料明细表报表导出'!$H:$H,0))</f>
        <v>0</v>
      </c>
      <c r="O522" cm="1">
        <f t="array" ref="O522">SUM(IF((LEFT('2-1 采购订单物料明细表报表导出'!$K:$K,7)=O$1)*('2-1 采购订单物料明细表报表导出'!$D:$D=$A522),'2-1 采购订单物料明细表报表导出'!$H:$H,0))</f>
        <v>0</v>
      </c>
    </row>
    <row r="523" ht="33" spans="1:15">
      <c r="A523" s="17" t="s">
        <v>3927</v>
      </c>
      <c r="B523" s="28" t="s">
        <v>2310</v>
      </c>
      <c r="C523" s="29" t="s">
        <v>2311</v>
      </c>
      <c r="D523" cm="1">
        <f t="array" ref="D523">SUM(IF((LEFT('2-1 采购订单物料明细表报表导出'!$K:$K,7)=D$1)*('2-1 采购订单物料明细表报表导出'!$D:$D=$A523),'2-1 采购订单物料明细表报表导出'!$H:$H,0))</f>
        <v>0</v>
      </c>
      <c r="E523" cm="1">
        <f t="array" ref="E523">SUM(IF((LEFT('2-1 采购订单物料明细表报表导出'!$K:$K,7)=E$1)*('2-1 采购订单物料明细表报表导出'!$D:$D=$A523),'2-1 采购订单物料明细表报表导出'!$H:$H,0))</f>
        <v>0</v>
      </c>
      <c r="F523" cm="1">
        <f t="array" ref="F523">SUM(IF((LEFT('2-1 采购订单物料明细表报表导出'!$K:$K,7)=F$1)*('2-1 采购订单物料明细表报表导出'!$D:$D=$A523),'2-1 采购订单物料明细表报表导出'!$H:$H,0))</f>
        <v>0</v>
      </c>
      <c r="G523" cm="1">
        <f t="array" ref="G523">SUM(IF((LEFT('2-1 采购订单物料明细表报表导出'!$K:$K,7)=G$1)*('2-1 采购订单物料明细表报表导出'!$D:$D=$A523),'2-1 采购订单物料明细表报表导出'!$H:$H,0))</f>
        <v>0</v>
      </c>
      <c r="H523" cm="1">
        <f t="array" ref="H523">SUM(IF((LEFT('2-1 采购订单物料明细表报表导出'!$K:$K,7)=H$1)*('2-1 采购订单物料明细表报表导出'!$D:$D=$A523),'2-1 采购订单物料明细表报表导出'!$H:$H,0))</f>
        <v>0</v>
      </c>
      <c r="I523" cm="1">
        <f t="array" ref="I523">SUM(IF((LEFT('2-1 采购订单物料明细表报表导出'!$K:$K,7)=I$1)*('2-1 采购订单物料明细表报表导出'!$D:$D=$A523),'2-1 采购订单物料明细表报表导出'!$H:$H,0))</f>
        <v>0</v>
      </c>
      <c r="J523" cm="1">
        <f t="array" ref="J523">SUM(IF((LEFT('2-1 采购订单物料明细表报表导出'!$K:$K,7)=J$1)*('2-1 采购订单物料明细表报表导出'!$D:$D=$A523),'2-1 采购订单物料明细表报表导出'!$H:$H,0))</f>
        <v>0</v>
      </c>
      <c r="K523" cm="1">
        <f t="array" ref="K523">SUM(IF((LEFT('2-1 采购订单物料明细表报表导出'!$K:$K,7)=K$1)*('2-1 采购订单物料明细表报表导出'!$D:$D=$A523),'2-1 采购订单物料明细表报表导出'!$H:$H,0))</f>
        <v>0</v>
      </c>
      <c r="L523" cm="1">
        <f t="array" ref="L523">SUM(IF((LEFT('2-1 采购订单物料明细表报表导出'!$K:$K,7)=L$1)*('2-1 采购订单物料明细表报表导出'!$D:$D=$A523),'2-1 采购订单物料明细表报表导出'!$H:$H,0))</f>
        <v>0</v>
      </c>
      <c r="M523" cm="1">
        <f t="array" ref="M523">SUM(IF((LEFT('2-1 采购订单物料明细表报表导出'!$K:$K,7)=M$1)*('2-1 采购订单物料明细表报表导出'!$D:$D=$A523),'2-1 采购订单物料明细表报表导出'!$H:$H,0))</f>
        <v>0</v>
      </c>
      <c r="N523" cm="1">
        <f t="array" ref="N523">SUM(IF((LEFT('2-1 采购订单物料明细表报表导出'!$K:$K,7)=N$1)*('2-1 采购订单物料明细表报表导出'!$D:$D=$A523),'2-1 采购订单物料明细表报表导出'!$H:$H,0))</f>
        <v>0</v>
      </c>
      <c r="O523" cm="1">
        <f t="array" ref="O523">SUM(IF((LEFT('2-1 采购订单物料明细表报表导出'!$K:$K,7)=O$1)*('2-1 采购订单物料明细表报表导出'!$D:$D=$A523),'2-1 采购订单物料明细表报表导出'!$H:$H,0))</f>
        <v>0</v>
      </c>
    </row>
    <row r="524" ht="33" spans="1:15">
      <c r="A524" s="17" t="s">
        <v>2975</v>
      </c>
      <c r="B524" s="28" t="s">
        <v>2310</v>
      </c>
      <c r="C524" s="29" t="s">
        <v>2311</v>
      </c>
      <c r="D524" cm="1">
        <f t="array" ref="D524">SUM(IF((LEFT('2-1 采购订单物料明细表报表导出'!$K:$K,7)=D$1)*('2-1 采购订单物料明细表报表导出'!$D:$D=$A524),'2-1 采购订单物料明细表报表导出'!$H:$H,0))</f>
        <v>0</v>
      </c>
      <c r="E524" cm="1">
        <f t="array" ref="E524">SUM(IF((LEFT('2-1 采购订单物料明细表报表导出'!$K:$K,7)=E$1)*('2-1 采购订单物料明细表报表导出'!$D:$D=$A524),'2-1 采购订单物料明细表报表导出'!$H:$H,0))</f>
        <v>0</v>
      </c>
      <c r="F524" cm="1">
        <f t="array" ref="F524">SUM(IF((LEFT('2-1 采购订单物料明细表报表导出'!$K:$K,7)=F$1)*('2-1 采购订单物料明细表报表导出'!$D:$D=$A524),'2-1 采购订单物料明细表报表导出'!$H:$H,0))</f>
        <v>0</v>
      </c>
      <c r="G524" cm="1">
        <f t="array" ref="G524">SUM(IF((LEFT('2-1 采购订单物料明细表报表导出'!$K:$K,7)=G$1)*('2-1 采购订单物料明细表报表导出'!$D:$D=$A524),'2-1 采购订单物料明细表报表导出'!$H:$H,0))</f>
        <v>128.55</v>
      </c>
      <c r="H524" cm="1">
        <f t="array" ref="H524">SUM(IF((LEFT('2-1 采购订单物料明细表报表导出'!$K:$K,7)=H$1)*('2-1 采购订单物料明细表报表导出'!$D:$D=$A524),'2-1 采购订单物料明细表报表导出'!$H:$H,0))</f>
        <v>0</v>
      </c>
      <c r="I524" cm="1">
        <f t="array" ref="I524">SUM(IF((LEFT('2-1 采购订单物料明细表报表导出'!$K:$K,7)=I$1)*('2-1 采购订单物料明细表报表导出'!$D:$D=$A524),'2-1 采购订单物料明细表报表导出'!$H:$H,0))</f>
        <v>0</v>
      </c>
      <c r="J524" cm="1">
        <f t="array" ref="J524">SUM(IF((LEFT('2-1 采购订单物料明细表报表导出'!$K:$K,7)=J$1)*('2-1 采购订单物料明细表报表导出'!$D:$D=$A524),'2-1 采购订单物料明细表报表导出'!$H:$H,0))</f>
        <v>0</v>
      </c>
      <c r="K524" cm="1">
        <f t="array" ref="K524">SUM(IF((LEFT('2-1 采购订单物料明细表报表导出'!$K:$K,7)=K$1)*('2-1 采购订单物料明细表报表导出'!$D:$D=$A524),'2-1 采购订单物料明细表报表导出'!$H:$H,0))</f>
        <v>0</v>
      </c>
      <c r="L524" cm="1">
        <f t="array" ref="L524">SUM(IF((LEFT('2-1 采购订单物料明细表报表导出'!$K:$K,7)=L$1)*('2-1 采购订单物料明细表报表导出'!$D:$D=$A524),'2-1 采购订单物料明细表报表导出'!$H:$H,0))</f>
        <v>0</v>
      </c>
      <c r="M524" cm="1">
        <f t="array" ref="M524">SUM(IF((LEFT('2-1 采购订单物料明细表报表导出'!$K:$K,7)=M$1)*('2-1 采购订单物料明细表报表导出'!$D:$D=$A524),'2-1 采购订单物料明细表报表导出'!$H:$H,0))</f>
        <v>0</v>
      </c>
      <c r="N524" cm="1">
        <f t="array" ref="N524">SUM(IF((LEFT('2-1 采购订单物料明细表报表导出'!$K:$K,7)=N$1)*('2-1 采购订单物料明细表报表导出'!$D:$D=$A524),'2-1 采购订单物料明细表报表导出'!$H:$H,0))</f>
        <v>0</v>
      </c>
      <c r="O524" cm="1">
        <f t="array" ref="O524">SUM(IF((LEFT('2-1 采购订单物料明细表报表导出'!$K:$K,7)=O$1)*('2-1 采购订单物料明细表报表导出'!$D:$D=$A524),'2-1 采购订单物料明细表报表导出'!$H:$H,0))</f>
        <v>0</v>
      </c>
    </row>
    <row r="525" ht="33" spans="1:15">
      <c r="A525" s="17" t="s">
        <v>3928</v>
      </c>
      <c r="B525" s="28" t="s">
        <v>2310</v>
      </c>
      <c r="C525" s="29" t="s">
        <v>2311</v>
      </c>
      <c r="D525" cm="1">
        <f t="array" ref="D525">SUM(IF((LEFT('2-1 采购订单物料明细表报表导出'!$K:$K,7)=D$1)*('2-1 采购订单物料明细表报表导出'!$D:$D=$A525),'2-1 采购订单物料明细表报表导出'!$H:$H,0))</f>
        <v>0</v>
      </c>
      <c r="E525" cm="1">
        <f t="array" ref="E525">SUM(IF((LEFT('2-1 采购订单物料明细表报表导出'!$K:$K,7)=E$1)*('2-1 采购订单物料明细表报表导出'!$D:$D=$A525),'2-1 采购订单物料明细表报表导出'!$H:$H,0))</f>
        <v>0</v>
      </c>
      <c r="F525" cm="1">
        <f t="array" ref="F525">SUM(IF((LEFT('2-1 采购订单物料明细表报表导出'!$K:$K,7)=F$1)*('2-1 采购订单物料明细表报表导出'!$D:$D=$A525),'2-1 采购订单物料明细表报表导出'!$H:$H,0))</f>
        <v>0</v>
      </c>
      <c r="G525" cm="1">
        <f t="array" ref="G525">SUM(IF((LEFT('2-1 采购订单物料明细表报表导出'!$K:$K,7)=G$1)*('2-1 采购订单物料明细表报表导出'!$D:$D=$A525),'2-1 采购订单物料明细表报表导出'!$H:$H,0))</f>
        <v>0</v>
      </c>
      <c r="H525" cm="1">
        <f t="array" ref="H525">SUM(IF((LEFT('2-1 采购订单物料明细表报表导出'!$K:$K,7)=H$1)*('2-1 采购订单物料明细表报表导出'!$D:$D=$A525),'2-1 采购订单物料明细表报表导出'!$H:$H,0))</f>
        <v>0</v>
      </c>
      <c r="I525" cm="1">
        <f t="array" ref="I525">SUM(IF((LEFT('2-1 采购订单物料明细表报表导出'!$K:$K,7)=I$1)*('2-1 采购订单物料明细表报表导出'!$D:$D=$A525),'2-1 采购订单物料明细表报表导出'!$H:$H,0))</f>
        <v>0</v>
      </c>
      <c r="J525" cm="1">
        <f t="array" ref="J525">SUM(IF((LEFT('2-1 采购订单物料明细表报表导出'!$K:$K,7)=J$1)*('2-1 采购订单物料明细表报表导出'!$D:$D=$A525),'2-1 采购订单物料明细表报表导出'!$H:$H,0))</f>
        <v>0</v>
      </c>
      <c r="K525" cm="1">
        <f t="array" ref="K525">SUM(IF((LEFT('2-1 采购订单物料明细表报表导出'!$K:$K,7)=K$1)*('2-1 采购订单物料明细表报表导出'!$D:$D=$A525),'2-1 采购订单物料明细表报表导出'!$H:$H,0))</f>
        <v>0</v>
      </c>
      <c r="L525" cm="1">
        <f t="array" ref="L525">SUM(IF((LEFT('2-1 采购订单物料明细表报表导出'!$K:$K,7)=L$1)*('2-1 采购订单物料明细表报表导出'!$D:$D=$A525),'2-1 采购订单物料明细表报表导出'!$H:$H,0))</f>
        <v>0</v>
      </c>
      <c r="M525" cm="1">
        <f t="array" ref="M525">SUM(IF((LEFT('2-1 采购订单物料明细表报表导出'!$K:$K,7)=M$1)*('2-1 采购订单物料明细表报表导出'!$D:$D=$A525),'2-1 采购订单物料明细表报表导出'!$H:$H,0))</f>
        <v>0</v>
      </c>
      <c r="N525" cm="1">
        <f t="array" ref="N525">SUM(IF((LEFT('2-1 采购订单物料明细表报表导出'!$K:$K,7)=N$1)*('2-1 采购订单物料明细表报表导出'!$D:$D=$A525),'2-1 采购订单物料明细表报表导出'!$H:$H,0))</f>
        <v>0</v>
      </c>
      <c r="O525" cm="1">
        <f t="array" ref="O525">SUM(IF((LEFT('2-1 采购订单物料明细表报表导出'!$K:$K,7)=O$1)*('2-1 采购订单物料明细表报表导出'!$D:$D=$A525),'2-1 采购订单物料明细表报表导出'!$H:$H,0))</f>
        <v>0</v>
      </c>
    </row>
    <row r="526" ht="33" spans="1:15">
      <c r="A526" s="17" t="s">
        <v>3929</v>
      </c>
      <c r="B526" s="28" t="s">
        <v>2310</v>
      </c>
      <c r="C526" s="29" t="s">
        <v>2311</v>
      </c>
      <c r="D526" cm="1">
        <f t="array" ref="D526">SUM(IF((LEFT('2-1 采购订单物料明细表报表导出'!$K:$K,7)=D$1)*('2-1 采购订单物料明细表报表导出'!$D:$D=$A526),'2-1 采购订单物料明细表报表导出'!$H:$H,0))</f>
        <v>0</v>
      </c>
      <c r="E526" cm="1">
        <f t="array" ref="E526">SUM(IF((LEFT('2-1 采购订单物料明细表报表导出'!$K:$K,7)=E$1)*('2-1 采购订单物料明细表报表导出'!$D:$D=$A526),'2-1 采购订单物料明细表报表导出'!$H:$H,0))</f>
        <v>0</v>
      </c>
      <c r="F526" cm="1">
        <f t="array" ref="F526">SUM(IF((LEFT('2-1 采购订单物料明细表报表导出'!$K:$K,7)=F$1)*('2-1 采购订单物料明细表报表导出'!$D:$D=$A526),'2-1 采购订单物料明细表报表导出'!$H:$H,0))</f>
        <v>0</v>
      </c>
      <c r="G526" cm="1">
        <f t="array" ref="G526">SUM(IF((LEFT('2-1 采购订单物料明细表报表导出'!$K:$K,7)=G$1)*('2-1 采购订单物料明细表报表导出'!$D:$D=$A526),'2-1 采购订单物料明细表报表导出'!$H:$H,0))</f>
        <v>0</v>
      </c>
      <c r="H526" cm="1">
        <f t="array" ref="H526">SUM(IF((LEFT('2-1 采购订单物料明细表报表导出'!$K:$K,7)=H$1)*('2-1 采购订单物料明细表报表导出'!$D:$D=$A526),'2-1 采购订单物料明细表报表导出'!$H:$H,0))</f>
        <v>0</v>
      </c>
      <c r="I526" cm="1">
        <f t="array" ref="I526">SUM(IF((LEFT('2-1 采购订单物料明细表报表导出'!$K:$K,7)=I$1)*('2-1 采购订单物料明细表报表导出'!$D:$D=$A526),'2-1 采购订单物料明细表报表导出'!$H:$H,0))</f>
        <v>0</v>
      </c>
      <c r="J526" cm="1">
        <f t="array" ref="J526">SUM(IF((LEFT('2-1 采购订单物料明细表报表导出'!$K:$K,7)=J$1)*('2-1 采购订单物料明细表报表导出'!$D:$D=$A526),'2-1 采购订单物料明细表报表导出'!$H:$H,0))</f>
        <v>0</v>
      </c>
      <c r="K526" cm="1">
        <f t="array" ref="K526">SUM(IF((LEFT('2-1 采购订单物料明细表报表导出'!$K:$K,7)=K$1)*('2-1 采购订单物料明细表报表导出'!$D:$D=$A526),'2-1 采购订单物料明细表报表导出'!$H:$H,0))</f>
        <v>0</v>
      </c>
      <c r="L526" cm="1">
        <f t="array" ref="L526">SUM(IF((LEFT('2-1 采购订单物料明细表报表导出'!$K:$K,7)=L$1)*('2-1 采购订单物料明细表报表导出'!$D:$D=$A526),'2-1 采购订单物料明细表报表导出'!$H:$H,0))</f>
        <v>0</v>
      </c>
      <c r="M526" cm="1">
        <f t="array" ref="M526">SUM(IF((LEFT('2-1 采购订单物料明细表报表导出'!$K:$K,7)=M$1)*('2-1 采购订单物料明细表报表导出'!$D:$D=$A526),'2-1 采购订单物料明细表报表导出'!$H:$H,0))</f>
        <v>0</v>
      </c>
      <c r="N526" cm="1">
        <f t="array" ref="N526">SUM(IF((LEFT('2-1 采购订单物料明细表报表导出'!$K:$K,7)=N$1)*('2-1 采购订单物料明细表报表导出'!$D:$D=$A526),'2-1 采购订单物料明细表报表导出'!$H:$H,0))</f>
        <v>0</v>
      </c>
      <c r="O526" cm="1">
        <f t="array" ref="O526">SUM(IF((LEFT('2-1 采购订单物料明细表报表导出'!$K:$K,7)=O$1)*('2-1 采购订单物料明细表报表导出'!$D:$D=$A526),'2-1 采购订单物料明细表报表导出'!$H:$H,0))</f>
        <v>0</v>
      </c>
    </row>
    <row r="527" ht="33" spans="1:15">
      <c r="A527" s="17" t="s">
        <v>3930</v>
      </c>
      <c r="B527" s="28" t="s">
        <v>2310</v>
      </c>
      <c r="C527" s="29" t="s">
        <v>2311</v>
      </c>
      <c r="D527" cm="1">
        <f t="array" ref="D527">SUM(IF((LEFT('2-1 采购订单物料明细表报表导出'!$K:$K,7)=D$1)*('2-1 采购订单物料明细表报表导出'!$D:$D=$A527),'2-1 采购订单物料明细表报表导出'!$H:$H,0))</f>
        <v>0</v>
      </c>
      <c r="E527" cm="1">
        <f t="array" ref="E527">SUM(IF((LEFT('2-1 采购订单物料明细表报表导出'!$K:$K,7)=E$1)*('2-1 采购订单物料明细表报表导出'!$D:$D=$A527),'2-1 采购订单物料明细表报表导出'!$H:$H,0))</f>
        <v>0</v>
      </c>
      <c r="F527" cm="1">
        <f t="array" ref="F527">SUM(IF((LEFT('2-1 采购订单物料明细表报表导出'!$K:$K,7)=F$1)*('2-1 采购订单物料明细表报表导出'!$D:$D=$A527),'2-1 采购订单物料明细表报表导出'!$H:$H,0))</f>
        <v>0</v>
      </c>
      <c r="G527" cm="1">
        <f t="array" ref="G527">SUM(IF((LEFT('2-1 采购订单物料明细表报表导出'!$K:$K,7)=G$1)*('2-1 采购订单物料明细表报表导出'!$D:$D=$A527),'2-1 采购订单物料明细表报表导出'!$H:$H,0))</f>
        <v>0</v>
      </c>
      <c r="H527" cm="1">
        <f t="array" ref="H527">SUM(IF((LEFT('2-1 采购订单物料明细表报表导出'!$K:$K,7)=H$1)*('2-1 采购订单物料明细表报表导出'!$D:$D=$A527),'2-1 采购订单物料明细表报表导出'!$H:$H,0))</f>
        <v>0</v>
      </c>
      <c r="I527" cm="1">
        <f t="array" ref="I527">SUM(IF((LEFT('2-1 采购订单物料明细表报表导出'!$K:$K,7)=I$1)*('2-1 采购订单物料明细表报表导出'!$D:$D=$A527),'2-1 采购订单物料明细表报表导出'!$H:$H,0))</f>
        <v>0</v>
      </c>
      <c r="J527" cm="1">
        <f t="array" ref="J527">SUM(IF((LEFT('2-1 采购订单物料明细表报表导出'!$K:$K,7)=J$1)*('2-1 采购订单物料明细表报表导出'!$D:$D=$A527),'2-1 采购订单物料明细表报表导出'!$H:$H,0))</f>
        <v>0</v>
      </c>
      <c r="K527" cm="1">
        <f t="array" ref="K527">SUM(IF((LEFT('2-1 采购订单物料明细表报表导出'!$K:$K,7)=K$1)*('2-1 采购订单物料明细表报表导出'!$D:$D=$A527),'2-1 采购订单物料明细表报表导出'!$H:$H,0))</f>
        <v>0</v>
      </c>
      <c r="L527" cm="1">
        <f t="array" ref="L527">SUM(IF((LEFT('2-1 采购订单物料明细表报表导出'!$K:$K,7)=L$1)*('2-1 采购订单物料明细表报表导出'!$D:$D=$A527),'2-1 采购订单物料明细表报表导出'!$H:$H,0))</f>
        <v>0</v>
      </c>
      <c r="M527" cm="1">
        <f t="array" ref="M527">SUM(IF((LEFT('2-1 采购订单物料明细表报表导出'!$K:$K,7)=M$1)*('2-1 采购订单物料明细表报表导出'!$D:$D=$A527),'2-1 采购订单物料明细表报表导出'!$H:$H,0))</f>
        <v>0</v>
      </c>
      <c r="N527" cm="1">
        <f t="array" ref="N527">SUM(IF((LEFT('2-1 采购订单物料明细表报表导出'!$K:$K,7)=N$1)*('2-1 采购订单物料明细表报表导出'!$D:$D=$A527),'2-1 采购订单物料明细表报表导出'!$H:$H,0))</f>
        <v>0</v>
      </c>
      <c r="O527" cm="1">
        <f t="array" ref="O527">SUM(IF((LEFT('2-1 采购订单物料明细表报表导出'!$K:$K,7)=O$1)*('2-1 采购订单物料明细表报表导出'!$D:$D=$A527),'2-1 采购订单物料明细表报表导出'!$H:$H,0))</f>
        <v>0</v>
      </c>
    </row>
    <row r="528" ht="33" spans="1:15">
      <c r="A528" s="17" t="s">
        <v>2882</v>
      </c>
      <c r="B528" s="28" t="s">
        <v>2310</v>
      </c>
      <c r="C528" s="29" t="s">
        <v>2311</v>
      </c>
      <c r="D528" cm="1">
        <f t="array" ref="D528">SUM(IF((LEFT('2-1 采购订单物料明细表报表导出'!$K:$K,7)=D$1)*('2-1 采购订单物料明细表报表导出'!$D:$D=$A528),'2-1 采购订单物料明细表报表导出'!$H:$H,0))</f>
        <v>0</v>
      </c>
      <c r="E528" cm="1">
        <f t="array" ref="E528">SUM(IF((LEFT('2-1 采购订单物料明细表报表导出'!$K:$K,7)=E$1)*('2-1 采购订单物料明细表报表导出'!$D:$D=$A528),'2-1 采购订单物料明细表报表导出'!$H:$H,0))</f>
        <v>0</v>
      </c>
      <c r="F528" cm="1">
        <f t="array" ref="F528">SUM(IF((LEFT('2-1 采购订单物料明细表报表导出'!$K:$K,7)=F$1)*('2-1 采购订单物料明细表报表导出'!$D:$D=$A528),'2-1 采购订单物料明细表报表导出'!$H:$H,0))</f>
        <v>0</v>
      </c>
      <c r="G528" cm="1">
        <f t="array" ref="G528">SUM(IF((LEFT('2-1 采购订单物料明细表报表导出'!$K:$K,7)=G$1)*('2-1 采购订单物料明细表报表导出'!$D:$D=$A528),'2-1 采购订单物料明细表报表导出'!$H:$H,0))</f>
        <v>0</v>
      </c>
      <c r="H528" cm="1">
        <f t="array" ref="H528">SUM(IF((LEFT('2-1 采购订单物料明细表报表导出'!$K:$K,7)=H$1)*('2-1 采购订单物料明细表报表导出'!$D:$D=$A528),'2-1 采购订单物料明细表报表导出'!$H:$H,0))</f>
        <v>0</v>
      </c>
      <c r="I528" cm="1">
        <f t="array" ref="I528">SUM(IF((LEFT('2-1 采购订单物料明细表报表导出'!$K:$K,7)=I$1)*('2-1 采购订单物料明细表报表导出'!$D:$D=$A528),'2-1 采购订单物料明细表报表导出'!$H:$H,0))</f>
        <v>279</v>
      </c>
      <c r="J528" cm="1">
        <f t="array" ref="J528">SUM(IF((LEFT('2-1 采购订单物料明细表报表导出'!$K:$K,7)=J$1)*('2-1 采购订单物料明细表报表导出'!$D:$D=$A528),'2-1 采购订单物料明细表报表导出'!$H:$H,0))</f>
        <v>0</v>
      </c>
      <c r="K528" cm="1">
        <f t="array" ref="K528">SUM(IF((LEFT('2-1 采购订单物料明细表报表导出'!$K:$K,7)=K$1)*('2-1 采购订单物料明细表报表导出'!$D:$D=$A528),'2-1 采购订单物料明细表报表导出'!$H:$H,0))</f>
        <v>0</v>
      </c>
      <c r="L528" cm="1">
        <f t="array" ref="L528">SUM(IF((LEFT('2-1 采购订单物料明细表报表导出'!$K:$K,7)=L$1)*('2-1 采购订单物料明细表报表导出'!$D:$D=$A528),'2-1 采购订单物料明细表报表导出'!$H:$H,0))</f>
        <v>0</v>
      </c>
      <c r="M528" cm="1">
        <f t="array" ref="M528">SUM(IF((LEFT('2-1 采购订单物料明细表报表导出'!$K:$K,7)=M$1)*('2-1 采购订单物料明细表报表导出'!$D:$D=$A528),'2-1 采购订单物料明细表报表导出'!$H:$H,0))</f>
        <v>0</v>
      </c>
      <c r="N528" cm="1">
        <f t="array" ref="N528">SUM(IF((LEFT('2-1 采购订单物料明细表报表导出'!$K:$K,7)=N$1)*('2-1 采购订单物料明细表报表导出'!$D:$D=$A528),'2-1 采购订单物料明细表报表导出'!$H:$H,0))</f>
        <v>0</v>
      </c>
      <c r="O528" cm="1">
        <f t="array" ref="O528">SUM(IF((LEFT('2-1 采购订单物料明细表报表导出'!$K:$K,7)=O$1)*('2-1 采购订单物料明细表报表导出'!$D:$D=$A528),'2-1 采购订单物料明细表报表导出'!$H:$H,0))</f>
        <v>0</v>
      </c>
    </row>
    <row r="529" ht="33" spans="1:15">
      <c r="A529" s="17" t="s">
        <v>3931</v>
      </c>
      <c r="B529" s="28" t="s">
        <v>2310</v>
      </c>
      <c r="C529" s="29" t="s">
        <v>2311</v>
      </c>
      <c r="D529" cm="1">
        <f t="array" ref="D529">SUM(IF((LEFT('2-1 采购订单物料明细表报表导出'!$K:$K,7)=D$1)*('2-1 采购订单物料明细表报表导出'!$D:$D=$A529),'2-1 采购订单物料明细表报表导出'!$H:$H,0))</f>
        <v>0</v>
      </c>
      <c r="E529" cm="1">
        <f t="array" ref="E529">SUM(IF((LEFT('2-1 采购订单物料明细表报表导出'!$K:$K,7)=E$1)*('2-1 采购订单物料明细表报表导出'!$D:$D=$A529),'2-1 采购订单物料明细表报表导出'!$H:$H,0))</f>
        <v>0</v>
      </c>
      <c r="F529" cm="1">
        <f t="array" ref="F529">SUM(IF((LEFT('2-1 采购订单物料明细表报表导出'!$K:$K,7)=F$1)*('2-1 采购订单物料明细表报表导出'!$D:$D=$A529),'2-1 采购订单物料明细表报表导出'!$H:$H,0))</f>
        <v>0</v>
      </c>
      <c r="G529" cm="1">
        <f t="array" ref="G529">SUM(IF((LEFT('2-1 采购订单物料明细表报表导出'!$K:$K,7)=G$1)*('2-1 采购订单物料明细表报表导出'!$D:$D=$A529),'2-1 采购订单物料明细表报表导出'!$H:$H,0))</f>
        <v>0</v>
      </c>
      <c r="H529" cm="1">
        <f t="array" ref="H529">SUM(IF((LEFT('2-1 采购订单物料明细表报表导出'!$K:$K,7)=H$1)*('2-1 采购订单物料明细表报表导出'!$D:$D=$A529),'2-1 采购订单物料明细表报表导出'!$H:$H,0))</f>
        <v>0</v>
      </c>
      <c r="I529" cm="1">
        <f t="array" ref="I529">SUM(IF((LEFT('2-1 采购订单物料明细表报表导出'!$K:$K,7)=I$1)*('2-1 采购订单物料明细表报表导出'!$D:$D=$A529),'2-1 采购订单物料明细表报表导出'!$H:$H,0))</f>
        <v>0</v>
      </c>
      <c r="J529" cm="1">
        <f t="array" ref="J529">SUM(IF((LEFT('2-1 采购订单物料明细表报表导出'!$K:$K,7)=J$1)*('2-1 采购订单物料明细表报表导出'!$D:$D=$A529),'2-1 采购订单物料明细表报表导出'!$H:$H,0))</f>
        <v>0</v>
      </c>
      <c r="K529" cm="1">
        <f t="array" ref="K529">SUM(IF((LEFT('2-1 采购订单物料明细表报表导出'!$K:$K,7)=K$1)*('2-1 采购订单物料明细表报表导出'!$D:$D=$A529),'2-1 采购订单物料明细表报表导出'!$H:$H,0))</f>
        <v>0</v>
      </c>
      <c r="L529" cm="1">
        <f t="array" ref="L529">SUM(IF((LEFT('2-1 采购订单物料明细表报表导出'!$K:$K,7)=L$1)*('2-1 采购订单物料明细表报表导出'!$D:$D=$A529),'2-1 采购订单物料明细表报表导出'!$H:$H,0))</f>
        <v>0</v>
      </c>
      <c r="M529" cm="1">
        <f t="array" ref="M529">SUM(IF((LEFT('2-1 采购订单物料明细表报表导出'!$K:$K,7)=M$1)*('2-1 采购订单物料明细表报表导出'!$D:$D=$A529),'2-1 采购订单物料明细表报表导出'!$H:$H,0))</f>
        <v>0</v>
      </c>
      <c r="N529" cm="1">
        <f t="array" ref="N529">SUM(IF((LEFT('2-1 采购订单物料明细表报表导出'!$K:$K,7)=N$1)*('2-1 采购订单物料明细表报表导出'!$D:$D=$A529),'2-1 采购订单物料明细表报表导出'!$H:$H,0))</f>
        <v>0</v>
      </c>
      <c r="O529" cm="1">
        <f t="array" ref="O529">SUM(IF((LEFT('2-1 采购订单物料明细表报表导出'!$K:$K,7)=O$1)*('2-1 采购订单物料明细表报表导出'!$D:$D=$A529),'2-1 采购订单物料明细表报表导出'!$H:$H,0))</f>
        <v>0</v>
      </c>
    </row>
    <row r="530" ht="33" spans="1:15">
      <c r="A530" s="17" t="s">
        <v>3932</v>
      </c>
      <c r="B530" s="28" t="s">
        <v>2310</v>
      </c>
      <c r="C530" s="29" t="s">
        <v>2311</v>
      </c>
      <c r="D530" cm="1">
        <f t="array" ref="D530">SUM(IF((LEFT('2-1 采购订单物料明细表报表导出'!$K:$K,7)=D$1)*('2-1 采购订单物料明细表报表导出'!$D:$D=$A530),'2-1 采购订单物料明细表报表导出'!$H:$H,0))</f>
        <v>0</v>
      </c>
      <c r="E530" cm="1">
        <f t="array" ref="E530">SUM(IF((LEFT('2-1 采购订单物料明细表报表导出'!$K:$K,7)=E$1)*('2-1 采购订单物料明细表报表导出'!$D:$D=$A530),'2-1 采购订单物料明细表报表导出'!$H:$H,0))</f>
        <v>0</v>
      </c>
      <c r="F530" cm="1">
        <f t="array" ref="F530">SUM(IF((LEFT('2-1 采购订单物料明细表报表导出'!$K:$K,7)=F$1)*('2-1 采购订单物料明细表报表导出'!$D:$D=$A530),'2-1 采购订单物料明细表报表导出'!$H:$H,0))</f>
        <v>0</v>
      </c>
      <c r="G530" cm="1">
        <f t="array" ref="G530">SUM(IF((LEFT('2-1 采购订单物料明细表报表导出'!$K:$K,7)=G$1)*('2-1 采购订单物料明细表报表导出'!$D:$D=$A530),'2-1 采购订单物料明细表报表导出'!$H:$H,0))</f>
        <v>0</v>
      </c>
      <c r="H530" cm="1">
        <f t="array" ref="H530">SUM(IF((LEFT('2-1 采购订单物料明细表报表导出'!$K:$K,7)=H$1)*('2-1 采购订单物料明细表报表导出'!$D:$D=$A530),'2-1 采购订单物料明细表报表导出'!$H:$H,0))</f>
        <v>0</v>
      </c>
      <c r="I530" cm="1">
        <f t="array" ref="I530">SUM(IF((LEFT('2-1 采购订单物料明细表报表导出'!$K:$K,7)=I$1)*('2-1 采购订单物料明细表报表导出'!$D:$D=$A530),'2-1 采购订单物料明细表报表导出'!$H:$H,0))</f>
        <v>0</v>
      </c>
      <c r="J530" cm="1">
        <f t="array" ref="J530">SUM(IF((LEFT('2-1 采购订单物料明细表报表导出'!$K:$K,7)=J$1)*('2-1 采购订单物料明细表报表导出'!$D:$D=$A530),'2-1 采购订单物料明细表报表导出'!$H:$H,0))</f>
        <v>0</v>
      </c>
      <c r="K530" cm="1">
        <f t="array" ref="K530">SUM(IF((LEFT('2-1 采购订单物料明细表报表导出'!$K:$K,7)=K$1)*('2-1 采购订单物料明细表报表导出'!$D:$D=$A530),'2-1 采购订单物料明细表报表导出'!$H:$H,0))</f>
        <v>0</v>
      </c>
      <c r="L530" cm="1">
        <f t="array" ref="L530">SUM(IF((LEFT('2-1 采购订单物料明细表报表导出'!$K:$K,7)=L$1)*('2-1 采购订单物料明细表报表导出'!$D:$D=$A530),'2-1 采购订单物料明细表报表导出'!$H:$H,0))</f>
        <v>0</v>
      </c>
      <c r="M530" cm="1">
        <f t="array" ref="M530">SUM(IF((LEFT('2-1 采购订单物料明细表报表导出'!$K:$K,7)=M$1)*('2-1 采购订单物料明细表报表导出'!$D:$D=$A530),'2-1 采购订单物料明细表报表导出'!$H:$H,0))</f>
        <v>0</v>
      </c>
      <c r="N530" cm="1">
        <f t="array" ref="N530">SUM(IF((LEFT('2-1 采购订单物料明细表报表导出'!$K:$K,7)=N$1)*('2-1 采购订单物料明细表报表导出'!$D:$D=$A530),'2-1 采购订单物料明细表报表导出'!$H:$H,0))</f>
        <v>0</v>
      </c>
      <c r="O530" cm="1">
        <f t="array" ref="O530">SUM(IF((LEFT('2-1 采购订单物料明细表报表导出'!$K:$K,7)=O$1)*('2-1 采购订单物料明细表报表导出'!$D:$D=$A530),'2-1 采购订单物料明细表报表导出'!$H:$H,0))</f>
        <v>0</v>
      </c>
    </row>
    <row r="531" ht="33" spans="1:15">
      <c r="A531" s="17" t="s">
        <v>3933</v>
      </c>
      <c r="B531" s="28" t="s">
        <v>2310</v>
      </c>
      <c r="C531" s="29" t="s">
        <v>2311</v>
      </c>
      <c r="D531" cm="1">
        <f t="array" ref="D531">SUM(IF((LEFT('2-1 采购订单物料明细表报表导出'!$K:$K,7)=D$1)*('2-1 采购订单物料明细表报表导出'!$D:$D=$A531),'2-1 采购订单物料明细表报表导出'!$H:$H,0))</f>
        <v>0</v>
      </c>
      <c r="E531" cm="1">
        <f t="array" ref="E531">SUM(IF((LEFT('2-1 采购订单物料明细表报表导出'!$K:$K,7)=E$1)*('2-1 采购订单物料明细表报表导出'!$D:$D=$A531),'2-1 采购订单物料明细表报表导出'!$H:$H,0))</f>
        <v>0</v>
      </c>
      <c r="F531" cm="1">
        <f t="array" ref="F531">SUM(IF((LEFT('2-1 采购订单物料明细表报表导出'!$K:$K,7)=F$1)*('2-1 采购订单物料明细表报表导出'!$D:$D=$A531),'2-1 采购订单物料明细表报表导出'!$H:$H,0))</f>
        <v>0</v>
      </c>
      <c r="G531" cm="1">
        <f t="array" ref="G531">SUM(IF((LEFT('2-1 采购订单物料明细表报表导出'!$K:$K,7)=G$1)*('2-1 采购订单物料明细表报表导出'!$D:$D=$A531),'2-1 采购订单物料明细表报表导出'!$H:$H,0))</f>
        <v>0</v>
      </c>
      <c r="H531" cm="1">
        <f t="array" ref="H531">SUM(IF((LEFT('2-1 采购订单物料明细表报表导出'!$K:$K,7)=H$1)*('2-1 采购订单物料明细表报表导出'!$D:$D=$A531),'2-1 采购订单物料明细表报表导出'!$H:$H,0))</f>
        <v>0</v>
      </c>
      <c r="I531" cm="1">
        <f t="array" ref="I531">SUM(IF((LEFT('2-1 采购订单物料明细表报表导出'!$K:$K,7)=I$1)*('2-1 采购订单物料明细表报表导出'!$D:$D=$A531),'2-1 采购订单物料明细表报表导出'!$H:$H,0))</f>
        <v>0</v>
      </c>
      <c r="J531" cm="1">
        <f t="array" ref="J531">SUM(IF((LEFT('2-1 采购订单物料明细表报表导出'!$K:$K,7)=J$1)*('2-1 采购订单物料明细表报表导出'!$D:$D=$A531),'2-1 采购订单物料明细表报表导出'!$H:$H,0))</f>
        <v>0</v>
      </c>
      <c r="K531" cm="1">
        <f t="array" ref="K531">SUM(IF((LEFT('2-1 采购订单物料明细表报表导出'!$K:$K,7)=K$1)*('2-1 采购订单物料明细表报表导出'!$D:$D=$A531),'2-1 采购订单物料明细表报表导出'!$H:$H,0))</f>
        <v>0</v>
      </c>
      <c r="L531" cm="1">
        <f t="array" ref="L531">SUM(IF((LEFT('2-1 采购订单物料明细表报表导出'!$K:$K,7)=L$1)*('2-1 采购订单物料明细表报表导出'!$D:$D=$A531),'2-1 采购订单物料明细表报表导出'!$H:$H,0))</f>
        <v>0</v>
      </c>
      <c r="M531" cm="1">
        <f t="array" ref="M531">SUM(IF((LEFT('2-1 采购订单物料明细表报表导出'!$K:$K,7)=M$1)*('2-1 采购订单物料明细表报表导出'!$D:$D=$A531),'2-1 采购订单物料明细表报表导出'!$H:$H,0))</f>
        <v>0</v>
      </c>
      <c r="N531" cm="1">
        <f t="array" ref="N531">SUM(IF((LEFT('2-1 采购订单物料明细表报表导出'!$K:$K,7)=N$1)*('2-1 采购订单物料明细表报表导出'!$D:$D=$A531),'2-1 采购订单物料明细表报表导出'!$H:$H,0))</f>
        <v>0</v>
      </c>
      <c r="O531" cm="1">
        <f t="array" ref="O531">SUM(IF((LEFT('2-1 采购订单物料明细表报表导出'!$K:$K,7)=O$1)*('2-1 采购订单物料明细表报表导出'!$D:$D=$A531),'2-1 采购订单物料明细表报表导出'!$H:$H,0))</f>
        <v>0</v>
      </c>
    </row>
    <row r="532" ht="33" spans="1:15">
      <c r="A532" s="17" t="s">
        <v>3934</v>
      </c>
      <c r="B532" s="32" t="s">
        <v>1711</v>
      </c>
      <c r="C532" s="33" t="s">
        <v>3935</v>
      </c>
      <c r="D532" cm="1">
        <f t="array" ref="D532">SUM(IF((LEFT('2-1 采购订单物料明细表报表导出'!$K:$K,7)=D$1)*('2-1 采购订单物料明细表报表导出'!$D:$D=$A532),'2-1 采购订单物料明细表报表导出'!$H:$H,0))</f>
        <v>0</v>
      </c>
      <c r="E532" cm="1">
        <f t="array" ref="E532">SUM(IF((LEFT('2-1 采购订单物料明细表报表导出'!$K:$K,7)=E$1)*('2-1 采购订单物料明细表报表导出'!$D:$D=$A532),'2-1 采购订单物料明细表报表导出'!$H:$H,0))</f>
        <v>0</v>
      </c>
      <c r="F532" cm="1">
        <f t="array" ref="F532">SUM(IF((LEFT('2-1 采购订单物料明细表报表导出'!$K:$K,7)=F$1)*('2-1 采购订单物料明细表报表导出'!$D:$D=$A532),'2-1 采购订单物料明细表报表导出'!$H:$H,0))</f>
        <v>0</v>
      </c>
      <c r="G532" cm="1">
        <f t="array" ref="G532">SUM(IF((LEFT('2-1 采购订单物料明细表报表导出'!$K:$K,7)=G$1)*('2-1 采购订单物料明细表报表导出'!$D:$D=$A532),'2-1 采购订单物料明细表报表导出'!$H:$H,0))</f>
        <v>0</v>
      </c>
      <c r="H532" cm="1">
        <f t="array" ref="H532">SUM(IF((LEFT('2-1 采购订单物料明细表报表导出'!$K:$K,7)=H$1)*('2-1 采购订单物料明细表报表导出'!$D:$D=$A532),'2-1 采购订单物料明细表报表导出'!$H:$H,0))</f>
        <v>0</v>
      </c>
      <c r="I532" cm="1">
        <f t="array" ref="I532">SUM(IF((LEFT('2-1 采购订单物料明细表报表导出'!$K:$K,7)=I$1)*('2-1 采购订单物料明细表报表导出'!$D:$D=$A532),'2-1 采购订单物料明细表报表导出'!$H:$H,0))</f>
        <v>0</v>
      </c>
      <c r="J532" cm="1">
        <f t="array" ref="J532">SUM(IF((LEFT('2-1 采购订单物料明细表报表导出'!$K:$K,7)=J$1)*('2-1 采购订单物料明细表报表导出'!$D:$D=$A532),'2-1 采购订单物料明细表报表导出'!$H:$H,0))</f>
        <v>0</v>
      </c>
      <c r="K532" cm="1">
        <f t="array" ref="K532">SUM(IF((LEFT('2-1 采购订单物料明细表报表导出'!$K:$K,7)=K$1)*('2-1 采购订单物料明细表报表导出'!$D:$D=$A532),'2-1 采购订单物料明细表报表导出'!$H:$H,0))</f>
        <v>0</v>
      </c>
      <c r="L532" cm="1">
        <f t="array" ref="L532">SUM(IF((LEFT('2-1 采购订单物料明细表报表导出'!$K:$K,7)=L$1)*('2-1 采购订单物料明细表报表导出'!$D:$D=$A532),'2-1 采购订单物料明细表报表导出'!$H:$H,0))</f>
        <v>0</v>
      </c>
      <c r="M532" cm="1">
        <f t="array" ref="M532">SUM(IF((LEFT('2-1 采购订单物料明细表报表导出'!$K:$K,7)=M$1)*('2-1 采购订单物料明细表报表导出'!$D:$D=$A532),'2-1 采购订单物料明细表报表导出'!$H:$H,0))</f>
        <v>0</v>
      </c>
      <c r="N532" cm="1">
        <f t="array" ref="N532">SUM(IF((LEFT('2-1 采购订单物料明细表报表导出'!$K:$K,7)=N$1)*('2-1 采购订单物料明细表报表导出'!$D:$D=$A532),'2-1 采购订单物料明细表报表导出'!$H:$H,0))</f>
        <v>0</v>
      </c>
      <c r="O532" cm="1">
        <f t="array" ref="O532">SUM(IF((LEFT('2-1 采购订单物料明细表报表导出'!$K:$K,7)=O$1)*('2-1 采购订单物料明细表报表导出'!$D:$D=$A532),'2-1 采购订单物料明细表报表导出'!$H:$H,0))</f>
        <v>0</v>
      </c>
    </row>
    <row r="533" ht="33" spans="1:15">
      <c r="A533" s="17" t="s">
        <v>3936</v>
      </c>
      <c r="B533" s="32" t="s">
        <v>1711</v>
      </c>
      <c r="C533" s="33" t="s">
        <v>3935</v>
      </c>
      <c r="D533" cm="1">
        <f t="array" ref="D533">SUM(IF((LEFT('2-1 采购订单物料明细表报表导出'!$K:$K,7)=D$1)*('2-1 采购订单物料明细表报表导出'!$D:$D=$A533),'2-1 采购订单物料明细表报表导出'!$H:$H,0))</f>
        <v>0</v>
      </c>
      <c r="E533" cm="1">
        <f t="array" ref="E533">SUM(IF((LEFT('2-1 采购订单物料明细表报表导出'!$K:$K,7)=E$1)*('2-1 采购订单物料明细表报表导出'!$D:$D=$A533),'2-1 采购订单物料明细表报表导出'!$H:$H,0))</f>
        <v>0</v>
      </c>
      <c r="F533" cm="1">
        <f t="array" ref="F533">SUM(IF((LEFT('2-1 采购订单物料明细表报表导出'!$K:$K,7)=F$1)*('2-1 采购订单物料明细表报表导出'!$D:$D=$A533),'2-1 采购订单物料明细表报表导出'!$H:$H,0))</f>
        <v>0</v>
      </c>
      <c r="G533" cm="1">
        <f t="array" ref="G533">SUM(IF((LEFT('2-1 采购订单物料明细表报表导出'!$K:$K,7)=G$1)*('2-1 采购订单物料明细表报表导出'!$D:$D=$A533),'2-1 采购订单物料明细表报表导出'!$H:$H,0))</f>
        <v>0</v>
      </c>
      <c r="H533" cm="1">
        <f t="array" ref="H533">SUM(IF((LEFT('2-1 采购订单物料明细表报表导出'!$K:$K,7)=H$1)*('2-1 采购订单物料明细表报表导出'!$D:$D=$A533),'2-1 采购订单物料明细表报表导出'!$H:$H,0))</f>
        <v>0</v>
      </c>
      <c r="I533" cm="1">
        <f t="array" ref="I533">SUM(IF((LEFT('2-1 采购订单物料明细表报表导出'!$K:$K,7)=I$1)*('2-1 采购订单物料明细表报表导出'!$D:$D=$A533),'2-1 采购订单物料明细表报表导出'!$H:$H,0))</f>
        <v>0</v>
      </c>
      <c r="J533" cm="1">
        <f t="array" ref="J533">SUM(IF((LEFT('2-1 采购订单物料明细表报表导出'!$K:$K,7)=J$1)*('2-1 采购订单物料明细表报表导出'!$D:$D=$A533),'2-1 采购订单物料明细表报表导出'!$H:$H,0))</f>
        <v>0</v>
      </c>
      <c r="K533" cm="1">
        <f t="array" ref="K533">SUM(IF((LEFT('2-1 采购订单物料明细表报表导出'!$K:$K,7)=K$1)*('2-1 采购订单物料明细表报表导出'!$D:$D=$A533),'2-1 采购订单物料明细表报表导出'!$H:$H,0))</f>
        <v>0</v>
      </c>
      <c r="L533" cm="1">
        <f t="array" ref="L533">SUM(IF((LEFT('2-1 采购订单物料明细表报表导出'!$K:$K,7)=L$1)*('2-1 采购订单物料明细表报表导出'!$D:$D=$A533),'2-1 采购订单物料明细表报表导出'!$H:$H,0))</f>
        <v>0</v>
      </c>
      <c r="M533" cm="1">
        <f t="array" ref="M533">SUM(IF((LEFT('2-1 采购订单物料明细表报表导出'!$K:$K,7)=M$1)*('2-1 采购订单物料明细表报表导出'!$D:$D=$A533),'2-1 采购订单物料明细表报表导出'!$H:$H,0))</f>
        <v>0</v>
      </c>
      <c r="N533" cm="1">
        <f t="array" ref="N533">SUM(IF((LEFT('2-1 采购订单物料明细表报表导出'!$K:$K,7)=N$1)*('2-1 采购订单物料明细表报表导出'!$D:$D=$A533),'2-1 采购订单物料明细表报表导出'!$H:$H,0))</f>
        <v>0</v>
      </c>
      <c r="O533" cm="1">
        <f t="array" ref="O533">SUM(IF((LEFT('2-1 采购订单物料明细表报表导出'!$K:$K,7)=O$1)*('2-1 采购订单物料明细表报表导出'!$D:$D=$A533),'2-1 采购订单物料明细表报表导出'!$H:$H,0))</f>
        <v>0</v>
      </c>
    </row>
    <row r="534" ht="33" spans="1:15">
      <c r="A534" s="34" t="s">
        <v>3937</v>
      </c>
      <c r="B534" s="32" t="s">
        <v>1711</v>
      </c>
      <c r="C534" s="33" t="s">
        <v>3935</v>
      </c>
      <c r="D534" cm="1">
        <f t="array" ref="D534">SUM(IF((LEFT('2-1 采购订单物料明细表报表导出'!$K:$K,7)=D$1)*('2-1 采购订单物料明细表报表导出'!$D:$D=$A534),'2-1 采购订单物料明细表报表导出'!$H:$H,0))</f>
        <v>0</v>
      </c>
      <c r="E534" cm="1">
        <f t="array" ref="E534">SUM(IF((LEFT('2-1 采购订单物料明细表报表导出'!$K:$K,7)=E$1)*('2-1 采购订单物料明细表报表导出'!$D:$D=$A534),'2-1 采购订单物料明细表报表导出'!$H:$H,0))</f>
        <v>0</v>
      </c>
      <c r="F534" cm="1">
        <f t="array" ref="F534">SUM(IF((LEFT('2-1 采购订单物料明细表报表导出'!$K:$K,7)=F$1)*('2-1 采购订单物料明细表报表导出'!$D:$D=$A534),'2-1 采购订单物料明细表报表导出'!$H:$H,0))</f>
        <v>0</v>
      </c>
      <c r="G534" cm="1">
        <f t="array" ref="G534">SUM(IF((LEFT('2-1 采购订单物料明细表报表导出'!$K:$K,7)=G$1)*('2-1 采购订单物料明细表报表导出'!$D:$D=$A534),'2-1 采购订单物料明细表报表导出'!$H:$H,0))</f>
        <v>0</v>
      </c>
      <c r="H534" cm="1">
        <f t="array" ref="H534">SUM(IF((LEFT('2-1 采购订单物料明细表报表导出'!$K:$K,7)=H$1)*('2-1 采购订单物料明细表报表导出'!$D:$D=$A534),'2-1 采购订单物料明细表报表导出'!$H:$H,0))</f>
        <v>0</v>
      </c>
      <c r="I534" cm="1">
        <f t="array" ref="I534">SUM(IF((LEFT('2-1 采购订单物料明细表报表导出'!$K:$K,7)=I$1)*('2-1 采购订单物料明细表报表导出'!$D:$D=$A534),'2-1 采购订单物料明细表报表导出'!$H:$H,0))</f>
        <v>0</v>
      </c>
      <c r="J534" cm="1">
        <f t="array" ref="J534">SUM(IF((LEFT('2-1 采购订单物料明细表报表导出'!$K:$K,7)=J$1)*('2-1 采购订单物料明细表报表导出'!$D:$D=$A534),'2-1 采购订单物料明细表报表导出'!$H:$H,0))</f>
        <v>0</v>
      </c>
      <c r="K534" cm="1">
        <f t="array" ref="K534">SUM(IF((LEFT('2-1 采购订单物料明细表报表导出'!$K:$K,7)=K$1)*('2-1 采购订单物料明细表报表导出'!$D:$D=$A534),'2-1 采购订单物料明细表报表导出'!$H:$H,0))</f>
        <v>0</v>
      </c>
      <c r="L534" cm="1">
        <f t="array" ref="L534">SUM(IF((LEFT('2-1 采购订单物料明细表报表导出'!$K:$K,7)=L$1)*('2-1 采购订单物料明细表报表导出'!$D:$D=$A534),'2-1 采购订单物料明细表报表导出'!$H:$H,0))</f>
        <v>0</v>
      </c>
      <c r="M534" cm="1">
        <f t="array" ref="M534">SUM(IF((LEFT('2-1 采购订单物料明细表报表导出'!$K:$K,7)=M$1)*('2-1 采购订单物料明细表报表导出'!$D:$D=$A534),'2-1 采购订单物料明细表报表导出'!$H:$H,0))</f>
        <v>0</v>
      </c>
      <c r="N534" cm="1">
        <f t="array" ref="N534">SUM(IF((LEFT('2-1 采购订单物料明细表报表导出'!$K:$K,7)=N$1)*('2-1 采购订单物料明细表报表导出'!$D:$D=$A534),'2-1 采购订单物料明细表报表导出'!$H:$H,0))</f>
        <v>0</v>
      </c>
      <c r="O534" cm="1">
        <f t="array" ref="O534">SUM(IF((LEFT('2-1 采购订单物料明细表报表导出'!$K:$K,7)=O$1)*('2-1 采购订单物料明细表报表导出'!$D:$D=$A534),'2-1 采购订单物料明细表报表导出'!$H:$H,0))</f>
        <v>0</v>
      </c>
    </row>
    <row r="535" ht="33" spans="1:15">
      <c r="A535" s="35" t="s">
        <v>3027</v>
      </c>
      <c r="B535" s="32" t="s">
        <v>1711</v>
      </c>
      <c r="C535" s="33" t="s">
        <v>3935</v>
      </c>
      <c r="D535" cm="1">
        <f t="array" ref="D535">SUM(IF((LEFT('2-1 采购订单物料明细表报表导出'!$K:$K,7)=D$1)*('2-1 采购订单物料明细表报表导出'!$D:$D=$A535),'2-1 采购订单物料明细表报表导出'!$H:$H,0))</f>
        <v>0</v>
      </c>
      <c r="E535" cm="1">
        <f t="array" ref="E535">SUM(IF((LEFT('2-1 采购订单物料明细表报表导出'!$K:$K,7)=E$1)*('2-1 采购订单物料明细表报表导出'!$D:$D=$A535),'2-1 采购订单物料明细表报表导出'!$H:$H,0))</f>
        <v>0</v>
      </c>
      <c r="F535" cm="1">
        <f t="array" ref="F535">SUM(IF((LEFT('2-1 采购订单物料明细表报表导出'!$K:$K,7)=F$1)*('2-1 采购订单物料明细表报表导出'!$D:$D=$A535),'2-1 采购订单物料明细表报表导出'!$H:$H,0))</f>
        <v>1841.3</v>
      </c>
      <c r="G535" cm="1">
        <f t="array" ref="G535">SUM(IF((LEFT('2-1 采购订单物料明细表报表导出'!$K:$K,7)=G$1)*('2-1 采购订单物料明细表报表导出'!$D:$D=$A535),'2-1 采购订单物料明细表报表导出'!$H:$H,0))</f>
        <v>0</v>
      </c>
      <c r="H535" cm="1">
        <f t="array" ref="H535">SUM(IF((LEFT('2-1 采购订单物料明细表报表导出'!$K:$K,7)=H$1)*('2-1 采购订单物料明细表报表导出'!$D:$D=$A535),'2-1 采购订单物料明细表报表导出'!$H:$H,0))</f>
        <v>0</v>
      </c>
      <c r="I535" cm="1">
        <f t="array" ref="I535">SUM(IF((LEFT('2-1 采购订单物料明细表报表导出'!$K:$K,7)=I$1)*('2-1 采购订单物料明细表报表导出'!$D:$D=$A535),'2-1 采购订单物料明细表报表导出'!$H:$H,0))</f>
        <v>0</v>
      </c>
      <c r="J535" cm="1">
        <f t="array" ref="J535">SUM(IF((LEFT('2-1 采购订单物料明细表报表导出'!$K:$K,7)=J$1)*('2-1 采购订单物料明细表报表导出'!$D:$D=$A535),'2-1 采购订单物料明细表报表导出'!$H:$H,0))</f>
        <v>0</v>
      </c>
      <c r="K535" cm="1">
        <f t="array" ref="K535">SUM(IF((LEFT('2-1 采购订单物料明细表报表导出'!$K:$K,7)=K$1)*('2-1 采购订单物料明细表报表导出'!$D:$D=$A535),'2-1 采购订单物料明细表报表导出'!$H:$H,0))</f>
        <v>0</v>
      </c>
      <c r="L535" cm="1">
        <f t="array" ref="L535">SUM(IF((LEFT('2-1 采购订单物料明细表报表导出'!$K:$K,7)=L$1)*('2-1 采购订单物料明细表报表导出'!$D:$D=$A535),'2-1 采购订单物料明细表报表导出'!$H:$H,0))</f>
        <v>0</v>
      </c>
      <c r="M535" cm="1">
        <f t="array" ref="M535">SUM(IF((LEFT('2-1 采购订单物料明细表报表导出'!$K:$K,7)=M$1)*('2-1 采购订单物料明细表报表导出'!$D:$D=$A535),'2-1 采购订单物料明细表报表导出'!$H:$H,0))</f>
        <v>0</v>
      </c>
      <c r="N535" cm="1">
        <f t="array" ref="N535">SUM(IF((LEFT('2-1 采购订单物料明细表报表导出'!$K:$K,7)=N$1)*('2-1 采购订单物料明细表报表导出'!$D:$D=$A535),'2-1 采购订单物料明细表报表导出'!$H:$H,0))</f>
        <v>0</v>
      </c>
      <c r="O535" cm="1">
        <f t="array" ref="O535">SUM(IF((LEFT('2-1 采购订单物料明细表报表导出'!$K:$K,7)=O$1)*('2-1 采购订单物料明细表报表导出'!$D:$D=$A535),'2-1 采购订单物料明细表报表导出'!$H:$H,0))</f>
        <v>0</v>
      </c>
    </row>
    <row r="536" ht="33" spans="1:15">
      <c r="A536" s="17" t="s">
        <v>3938</v>
      </c>
      <c r="B536" s="32" t="s">
        <v>1711</v>
      </c>
      <c r="C536" s="33" t="s">
        <v>3935</v>
      </c>
      <c r="D536" cm="1">
        <f t="array" ref="D536">SUM(IF((LEFT('2-1 采购订单物料明细表报表导出'!$K:$K,7)=D$1)*('2-1 采购订单物料明细表报表导出'!$D:$D=$A536),'2-1 采购订单物料明细表报表导出'!$H:$H,0))</f>
        <v>0</v>
      </c>
      <c r="E536" cm="1">
        <f t="array" ref="E536">SUM(IF((LEFT('2-1 采购订单物料明细表报表导出'!$K:$K,7)=E$1)*('2-1 采购订单物料明细表报表导出'!$D:$D=$A536),'2-1 采购订单物料明细表报表导出'!$H:$H,0))</f>
        <v>0</v>
      </c>
      <c r="F536" cm="1">
        <f t="array" ref="F536">SUM(IF((LEFT('2-1 采购订单物料明细表报表导出'!$K:$K,7)=F$1)*('2-1 采购订单物料明细表报表导出'!$D:$D=$A536),'2-1 采购订单物料明细表报表导出'!$H:$H,0))</f>
        <v>0</v>
      </c>
      <c r="G536" cm="1">
        <f t="array" ref="G536">SUM(IF((LEFT('2-1 采购订单物料明细表报表导出'!$K:$K,7)=G$1)*('2-1 采购订单物料明细表报表导出'!$D:$D=$A536),'2-1 采购订单物料明细表报表导出'!$H:$H,0))</f>
        <v>0</v>
      </c>
      <c r="H536" cm="1">
        <f t="array" ref="H536">SUM(IF((LEFT('2-1 采购订单物料明细表报表导出'!$K:$K,7)=H$1)*('2-1 采购订单物料明细表报表导出'!$D:$D=$A536),'2-1 采购订单物料明细表报表导出'!$H:$H,0))</f>
        <v>0</v>
      </c>
      <c r="I536" cm="1">
        <f t="array" ref="I536">SUM(IF((LEFT('2-1 采购订单物料明细表报表导出'!$K:$K,7)=I$1)*('2-1 采购订单物料明细表报表导出'!$D:$D=$A536),'2-1 采购订单物料明细表报表导出'!$H:$H,0))</f>
        <v>0</v>
      </c>
      <c r="J536" cm="1">
        <f t="array" ref="J536">SUM(IF((LEFT('2-1 采购订单物料明细表报表导出'!$K:$K,7)=J$1)*('2-1 采购订单物料明细表报表导出'!$D:$D=$A536),'2-1 采购订单物料明细表报表导出'!$H:$H,0))</f>
        <v>0</v>
      </c>
      <c r="K536" cm="1">
        <f t="array" ref="K536">SUM(IF((LEFT('2-1 采购订单物料明细表报表导出'!$K:$K,7)=K$1)*('2-1 采购订单物料明细表报表导出'!$D:$D=$A536),'2-1 采购订单物料明细表报表导出'!$H:$H,0))</f>
        <v>0</v>
      </c>
      <c r="L536" cm="1">
        <f t="array" ref="L536">SUM(IF((LEFT('2-1 采购订单物料明细表报表导出'!$K:$K,7)=L$1)*('2-1 采购订单物料明细表报表导出'!$D:$D=$A536),'2-1 采购订单物料明细表报表导出'!$H:$H,0))</f>
        <v>0</v>
      </c>
      <c r="M536" cm="1">
        <f t="array" ref="M536">SUM(IF((LEFT('2-1 采购订单物料明细表报表导出'!$K:$K,7)=M$1)*('2-1 采购订单物料明细表报表导出'!$D:$D=$A536),'2-1 采购订单物料明细表报表导出'!$H:$H,0))</f>
        <v>0</v>
      </c>
      <c r="N536" cm="1">
        <f t="array" ref="N536">SUM(IF((LEFT('2-1 采购订单物料明细表报表导出'!$K:$K,7)=N$1)*('2-1 采购订单物料明细表报表导出'!$D:$D=$A536),'2-1 采购订单物料明细表报表导出'!$H:$H,0))</f>
        <v>0</v>
      </c>
      <c r="O536" cm="1">
        <f t="array" ref="O536">SUM(IF((LEFT('2-1 采购订单物料明细表报表导出'!$K:$K,7)=O$1)*('2-1 采购订单物料明细表报表导出'!$D:$D=$A536),'2-1 采购订单物料明细表报表导出'!$H:$H,0))</f>
        <v>0</v>
      </c>
    </row>
    <row r="537" ht="33" spans="1:15">
      <c r="A537" s="17" t="s">
        <v>3939</v>
      </c>
      <c r="B537" s="32" t="s">
        <v>1711</v>
      </c>
      <c r="C537" s="33" t="s">
        <v>3935</v>
      </c>
      <c r="D537" cm="1">
        <f t="array" ref="D537">SUM(IF((LEFT('2-1 采购订单物料明细表报表导出'!$K:$K,7)=D$1)*('2-1 采购订单物料明细表报表导出'!$D:$D=$A537),'2-1 采购订单物料明细表报表导出'!$H:$H,0))</f>
        <v>0</v>
      </c>
      <c r="E537" cm="1">
        <f t="array" ref="E537">SUM(IF((LEFT('2-1 采购订单物料明细表报表导出'!$K:$K,7)=E$1)*('2-1 采购订单物料明细表报表导出'!$D:$D=$A537),'2-1 采购订单物料明细表报表导出'!$H:$H,0))</f>
        <v>0</v>
      </c>
      <c r="F537" cm="1">
        <f t="array" ref="F537">SUM(IF((LEFT('2-1 采购订单物料明细表报表导出'!$K:$K,7)=F$1)*('2-1 采购订单物料明细表报表导出'!$D:$D=$A537),'2-1 采购订单物料明细表报表导出'!$H:$H,0))</f>
        <v>0</v>
      </c>
      <c r="G537" cm="1">
        <f t="array" ref="G537">SUM(IF((LEFT('2-1 采购订单物料明细表报表导出'!$K:$K,7)=G$1)*('2-1 采购订单物料明细表报表导出'!$D:$D=$A537),'2-1 采购订单物料明细表报表导出'!$H:$H,0))</f>
        <v>0</v>
      </c>
      <c r="H537" cm="1">
        <f t="array" ref="H537">SUM(IF((LEFT('2-1 采购订单物料明细表报表导出'!$K:$K,7)=H$1)*('2-1 采购订单物料明细表报表导出'!$D:$D=$A537),'2-1 采购订单物料明细表报表导出'!$H:$H,0))</f>
        <v>0</v>
      </c>
      <c r="I537" cm="1">
        <f t="array" ref="I537">SUM(IF((LEFT('2-1 采购订单物料明细表报表导出'!$K:$K,7)=I$1)*('2-1 采购订单物料明细表报表导出'!$D:$D=$A537),'2-1 采购订单物料明细表报表导出'!$H:$H,0))</f>
        <v>0</v>
      </c>
      <c r="J537" cm="1">
        <f t="array" ref="J537">SUM(IF((LEFT('2-1 采购订单物料明细表报表导出'!$K:$K,7)=J$1)*('2-1 采购订单物料明细表报表导出'!$D:$D=$A537),'2-1 采购订单物料明细表报表导出'!$H:$H,0))</f>
        <v>0</v>
      </c>
      <c r="K537" cm="1">
        <f t="array" ref="K537">SUM(IF((LEFT('2-1 采购订单物料明细表报表导出'!$K:$K,7)=K$1)*('2-1 采购订单物料明细表报表导出'!$D:$D=$A537),'2-1 采购订单物料明细表报表导出'!$H:$H,0))</f>
        <v>0</v>
      </c>
      <c r="L537" cm="1">
        <f t="array" ref="L537">SUM(IF((LEFT('2-1 采购订单物料明细表报表导出'!$K:$K,7)=L$1)*('2-1 采购订单物料明细表报表导出'!$D:$D=$A537),'2-1 采购订单物料明细表报表导出'!$H:$H,0))</f>
        <v>0</v>
      </c>
      <c r="M537" cm="1">
        <f t="array" ref="M537">SUM(IF((LEFT('2-1 采购订单物料明细表报表导出'!$K:$K,7)=M$1)*('2-1 采购订单物料明细表报表导出'!$D:$D=$A537),'2-1 采购订单物料明细表报表导出'!$H:$H,0))</f>
        <v>0</v>
      </c>
      <c r="N537" cm="1">
        <f t="array" ref="N537">SUM(IF((LEFT('2-1 采购订单物料明细表报表导出'!$K:$K,7)=N$1)*('2-1 采购订单物料明细表报表导出'!$D:$D=$A537),'2-1 采购订单物料明细表报表导出'!$H:$H,0))</f>
        <v>0</v>
      </c>
      <c r="O537" cm="1">
        <f t="array" ref="O537">SUM(IF((LEFT('2-1 采购订单物料明细表报表导出'!$K:$K,7)=O$1)*('2-1 采购订单物料明细表报表导出'!$D:$D=$A537),'2-1 采购订单物料明细表报表导出'!$H:$H,0))</f>
        <v>0</v>
      </c>
    </row>
    <row r="538" ht="33" spans="1:15">
      <c r="A538" s="17" t="s">
        <v>3940</v>
      </c>
      <c r="B538" s="32" t="s">
        <v>1711</v>
      </c>
      <c r="C538" s="33" t="s">
        <v>3935</v>
      </c>
      <c r="D538" cm="1">
        <f t="array" ref="D538">SUM(IF((LEFT('2-1 采购订单物料明细表报表导出'!$K:$K,7)=D$1)*('2-1 采购订单物料明细表报表导出'!$D:$D=$A538),'2-1 采购订单物料明细表报表导出'!$H:$H,0))</f>
        <v>0</v>
      </c>
      <c r="E538" cm="1">
        <f t="array" ref="E538">SUM(IF((LEFT('2-1 采购订单物料明细表报表导出'!$K:$K,7)=E$1)*('2-1 采购订单物料明细表报表导出'!$D:$D=$A538),'2-1 采购订单物料明细表报表导出'!$H:$H,0))</f>
        <v>0</v>
      </c>
      <c r="F538" cm="1">
        <f t="array" ref="F538">SUM(IF((LEFT('2-1 采购订单物料明细表报表导出'!$K:$K,7)=F$1)*('2-1 采购订单物料明细表报表导出'!$D:$D=$A538),'2-1 采购订单物料明细表报表导出'!$H:$H,0))</f>
        <v>0</v>
      </c>
      <c r="G538" cm="1">
        <f t="array" ref="G538">SUM(IF((LEFT('2-1 采购订单物料明细表报表导出'!$K:$K,7)=G$1)*('2-1 采购订单物料明细表报表导出'!$D:$D=$A538),'2-1 采购订单物料明细表报表导出'!$H:$H,0))</f>
        <v>0</v>
      </c>
      <c r="H538" cm="1">
        <f t="array" ref="H538">SUM(IF((LEFT('2-1 采购订单物料明细表报表导出'!$K:$K,7)=H$1)*('2-1 采购订单物料明细表报表导出'!$D:$D=$A538),'2-1 采购订单物料明细表报表导出'!$H:$H,0))</f>
        <v>0</v>
      </c>
      <c r="I538" cm="1">
        <f t="array" ref="I538">SUM(IF((LEFT('2-1 采购订单物料明细表报表导出'!$K:$K,7)=I$1)*('2-1 采购订单物料明细表报表导出'!$D:$D=$A538),'2-1 采购订单物料明细表报表导出'!$H:$H,0))</f>
        <v>0</v>
      </c>
      <c r="J538" cm="1">
        <f t="array" ref="J538">SUM(IF((LEFT('2-1 采购订单物料明细表报表导出'!$K:$K,7)=J$1)*('2-1 采购订单物料明细表报表导出'!$D:$D=$A538),'2-1 采购订单物料明细表报表导出'!$H:$H,0))</f>
        <v>0</v>
      </c>
      <c r="K538" cm="1">
        <f t="array" ref="K538">SUM(IF((LEFT('2-1 采购订单物料明细表报表导出'!$K:$K,7)=K$1)*('2-1 采购订单物料明细表报表导出'!$D:$D=$A538),'2-1 采购订单物料明细表报表导出'!$H:$H,0))</f>
        <v>0</v>
      </c>
      <c r="L538" cm="1">
        <f t="array" ref="L538">SUM(IF((LEFT('2-1 采购订单物料明细表报表导出'!$K:$K,7)=L$1)*('2-1 采购订单物料明细表报表导出'!$D:$D=$A538),'2-1 采购订单物料明细表报表导出'!$H:$H,0))</f>
        <v>0</v>
      </c>
      <c r="M538" cm="1">
        <f t="array" ref="M538">SUM(IF((LEFT('2-1 采购订单物料明细表报表导出'!$K:$K,7)=M$1)*('2-1 采购订单物料明细表报表导出'!$D:$D=$A538),'2-1 采购订单物料明细表报表导出'!$H:$H,0))</f>
        <v>0</v>
      </c>
      <c r="N538" cm="1">
        <f t="array" ref="N538">SUM(IF((LEFT('2-1 采购订单物料明细表报表导出'!$K:$K,7)=N$1)*('2-1 采购订单物料明细表报表导出'!$D:$D=$A538),'2-1 采购订单物料明细表报表导出'!$H:$H,0))</f>
        <v>0</v>
      </c>
      <c r="O538" cm="1">
        <f t="array" ref="O538">SUM(IF((LEFT('2-1 采购订单物料明细表报表导出'!$K:$K,7)=O$1)*('2-1 采购订单物料明细表报表导出'!$D:$D=$A538),'2-1 采购订单物料明细表报表导出'!$H:$H,0))</f>
        <v>0</v>
      </c>
    </row>
    <row r="539" ht="33" spans="1:15">
      <c r="A539" s="17" t="s">
        <v>3941</v>
      </c>
      <c r="B539" s="32" t="s">
        <v>1711</v>
      </c>
      <c r="C539" s="33" t="s">
        <v>3935</v>
      </c>
      <c r="D539" cm="1">
        <f t="array" ref="D539">SUM(IF((LEFT('2-1 采购订单物料明细表报表导出'!$K:$K,7)=D$1)*('2-1 采购订单物料明细表报表导出'!$D:$D=$A539),'2-1 采购订单物料明细表报表导出'!$H:$H,0))</f>
        <v>0</v>
      </c>
      <c r="E539" cm="1">
        <f t="array" ref="E539">SUM(IF((LEFT('2-1 采购订单物料明细表报表导出'!$K:$K,7)=E$1)*('2-1 采购订单物料明细表报表导出'!$D:$D=$A539),'2-1 采购订单物料明细表报表导出'!$H:$H,0))</f>
        <v>0</v>
      </c>
      <c r="F539" cm="1">
        <f t="array" ref="F539">SUM(IF((LEFT('2-1 采购订单物料明细表报表导出'!$K:$K,7)=F$1)*('2-1 采购订单物料明细表报表导出'!$D:$D=$A539),'2-1 采购订单物料明细表报表导出'!$H:$H,0))</f>
        <v>0</v>
      </c>
      <c r="G539" cm="1">
        <f t="array" ref="G539">SUM(IF((LEFT('2-1 采购订单物料明细表报表导出'!$K:$K,7)=G$1)*('2-1 采购订单物料明细表报表导出'!$D:$D=$A539),'2-1 采购订单物料明细表报表导出'!$H:$H,0))</f>
        <v>0</v>
      </c>
      <c r="H539" cm="1">
        <f t="array" ref="H539">SUM(IF((LEFT('2-1 采购订单物料明细表报表导出'!$K:$K,7)=H$1)*('2-1 采购订单物料明细表报表导出'!$D:$D=$A539),'2-1 采购订单物料明细表报表导出'!$H:$H,0))</f>
        <v>0</v>
      </c>
      <c r="I539" cm="1">
        <f t="array" ref="I539">SUM(IF((LEFT('2-1 采购订单物料明细表报表导出'!$K:$K,7)=I$1)*('2-1 采购订单物料明细表报表导出'!$D:$D=$A539),'2-1 采购订单物料明细表报表导出'!$H:$H,0))</f>
        <v>0</v>
      </c>
      <c r="J539" cm="1">
        <f t="array" ref="J539">SUM(IF((LEFT('2-1 采购订单物料明细表报表导出'!$K:$K,7)=J$1)*('2-1 采购订单物料明细表报表导出'!$D:$D=$A539),'2-1 采购订单物料明细表报表导出'!$H:$H,0))</f>
        <v>0</v>
      </c>
      <c r="K539" cm="1">
        <f t="array" ref="K539">SUM(IF((LEFT('2-1 采购订单物料明细表报表导出'!$K:$K,7)=K$1)*('2-1 采购订单物料明细表报表导出'!$D:$D=$A539),'2-1 采购订单物料明细表报表导出'!$H:$H,0))</f>
        <v>0</v>
      </c>
      <c r="L539" cm="1">
        <f t="array" ref="L539">SUM(IF((LEFT('2-1 采购订单物料明细表报表导出'!$K:$K,7)=L$1)*('2-1 采购订单物料明细表报表导出'!$D:$D=$A539),'2-1 采购订单物料明细表报表导出'!$H:$H,0))</f>
        <v>0</v>
      </c>
      <c r="M539" cm="1">
        <f t="array" ref="M539">SUM(IF((LEFT('2-1 采购订单物料明细表报表导出'!$K:$K,7)=M$1)*('2-1 采购订单物料明细表报表导出'!$D:$D=$A539),'2-1 采购订单物料明细表报表导出'!$H:$H,0))</f>
        <v>0</v>
      </c>
      <c r="N539" cm="1">
        <f t="array" ref="N539">SUM(IF((LEFT('2-1 采购订单物料明细表报表导出'!$K:$K,7)=N$1)*('2-1 采购订单物料明细表报表导出'!$D:$D=$A539),'2-1 采购订单物料明细表报表导出'!$H:$H,0))</f>
        <v>0</v>
      </c>
      <c r="O539" cm="1">
        <f t="array" ref="O539">SUM(IF((LEFT('2-1 采购订单物料明细表报表导出'!$K:$K,7)=O$1)*('2-1 采购订单物料明细表报表导出'!$D:$D=$A539),'2-1 采购订单物料明细表报表导出'!$H:$H,0))</f>
        <v>0</v>
      </c>
    </row>
    <row r="540" ht="33" spans="1:15">
      <c r="A540" s="17" t="s">
        <v>3942</v>
      </c>
      <c r="B540" s="32" t="s">
        <v>1711</v>
      </c>
      <c r="C540" s="33" t="s">
        <v>3935</v>
      </c>
      <c r="D540" cm="1">
        <f t="array" ref="D540">SUM(IF((LEFT('2-1 采购订单物料明细表报表导出'!$K:$K,7)=D$1)*('2-1 采购订单物料明细表报表导出'!$D:$D=$A540),'2-1 采购订单物料明细表报表导出'!$H:$H,0))</f>
        <v>0</v>
      </c>
      <c r="E540" cm="1">
        <f t="array" ref="E540">SUM(IF((LEFT('2-1 采购订单物料明细表报表导出'!$K:$K,7)=E$1)*('2-1 采购订单物料明细表报表导出'!$D:$D=$A540),'2-1 采购订单物料明细表报表导出'!$H:$H,0))</f>
        <v>0</v>
      </c>
      <c r="F540" cm="1">
        <f t="array" ref="F540">SUM(IF((LEFT('2-1 采购订单物料明细表报表导出'!$K:$K,7)=F$1)*('2-1 采购订单物料明细表报表导出'!$D:$D=$A540),'2-1 采购订单物料明细表报表导出'!$H:$H,0))</f>
        <v>0</v>
      </c>
      <c r="G540" cm="1">
        <f t="array" ref="G540">SUM(IF((LEFT('2-1 采购订单物料明细表报表导出'!$K:$K,7)=G$1)*('2-1 采购订单物料明细表报表导出'!$D:$D=$A540),'2-1 采购订单物料明细表报表导出'!$H:$H,0))</f>
        <v>0</v>
      </c>
      <c r="H540" cm="1">
        <f t="array" ref="H540">SUM(IF((LEFT('2-1 采购订单物料明细表报表导出'!$K:$K,7)=H$1)*('2-1 采购订单物料明细表报表导出'!$D:$D=$A540),'2-1 采购订单物料明细表报表导出'!$H:$H,0))</f>
        <v>0</v>
      </c>
      <c r="I540" cm="1">
        <f t="array" ref="I540">SUM(IF((LEFT('2-1 采购订单物料明细表报表导出'!$K:$K,7)=I$1)*('2-1 采购订单物料明细表报表导出'!$D:$D=$A540),'2-1 采购订单物料明细表报表导出'!$H:$H,0))</f>
        <v>0</v>
      </c>
      <c r="J540" cm="1">
        <f t="array" ref="J540">SUM(IF((LEFT('2-1 采购订单物料明细表报表导出'!$K:$K,7)=J$1)*('2-1 采购订单物料明细表报表导出'!$D:$D=$A540),'2-1 采购订单物料明细表报表导出'!$H:$H,0))</f>
        <v>0</v>
      </c>
      <c r="K540" cm="1">
        <f t="array" ref="K540">SUM(IF((LEFT('2-1 采购订单物料明细表报表导出'!$K:$K,7)=K$1)*('2-1 采购订单物料明细表报表导出'!$D:$D=$A540),'2-1 采购订单物料明细表报表导出'!$H:$H,0))</f>
        <v>0</v>
      </c>
      <c r="L540" cm="1">
        <f t="array" ref="L540">SUM(IF((LEFT('2-1 采购订单物料明细表报表导出'!$K:$K,7)=L$1)*('2-1 采购订单物料明细表报表导出'!$D:$D=$A540),'2-1 采购订单物料明细表报表导出'!$H:$H,0))</f>
        <v>0</v>
      </c>
      <c r="M540" cm="1">
        <f t="array" ref="M540">SUM(IF((LEFT('2-1 采购订单物料明细表报表导出'!$K:$K,7)=M$1)*('2-1 采购订单物料明细表报表导出'!$D:$D=$A540),'2-1 采购订单物料明细表报表导出'!$H:$H,0))</f>
        <v>0</v>
      </c>
      <c r="N540" cm="1">
        <f t="array" ref="N540">SUM(IF((LEFT('2-1 采购订单物料明细表报表导出'!$K:$K,7)=N$1)*('2-1 采购订单物料明细表报表导出'!$D:$D=$A540),'2-1 采购订单物料明细表报表导出'!$H:$H,0))</f>
        <v>0</v>
      </c>
      <c r="O540" cm="1">
        <f t="array" ref="O540">SUM(IF((LEFT('2-1 采购订单物料明细表报表导出'!$K:$K,7)=O$1)*('2-1 采购订单物料明细表报表导出'!$D:$D=$A540),'2-1 采购订单物料明细表报表导出'!$H:$H,0))</f>
        <v>0</v>
      </c>
    </row>
    <row r="541" ht="33" spans="1:15">
      <c r="A541" s="17" t="s">
        <v>3943</v>
      </c>
      <c r="B541" s="32" t="s">
        <v>1711</v>
      </c>
      <c r="C541" s="33" t="s">
        <v>3935</v>
      </c>
      <c r="D541" cm="1">
        <f t="array" ref="D541">SUM(IF((LEFT('2-1 采购订单物料明细表报表导出'!$K:$K,7)=D$1)*('2-1 采购订单物料明细表报表导出'!$D:$D=$A541),'2-1 采购订单物料明细表报表导出'!$H:$H,0))</f>
        <v>0</v>
      </c>
      <c r="E541" cm="1">
        <f t="array" ref="E541">SUM(IF((LEFT('2-1 采购订单物料明细表报表导出'!$K:$K,7)=E$1)*('2-1 采购订单物料明细表报表导出'!$D:$D=$A541),'2-1 采购订单物料明细表报表导出'!$H:$H,0))</f>
        <v>0</v>
      </c>
      <c r="F541" cm="1">
        <f t="array" ref="F541">SUM(IF((LEFT('2-1 采购订单物料明细表报表导出'!$K:$K,7)=F$1)*('2-1 采购订单物料明细表报表导出'!$D:$D=$A541),'2-1 采购订单物料明细表报表导出'!$H:$H,0))</f>
        <v>0</v>
      </c>
      <c r="G541" cm="1">
        <f t="array" ref="G541">SUM(IF((LEFT('2-1 采购订单物料明细表报表导出'!$K:$K,7)=G$1)*('2-1 采购订单物料明细表报表导出'!$D:$D=$A541),'2-1 采购订单物料明细表报表导出'!$H:$H,0))</f>
        <v>0</v>
      </c>
      <c r="H541" cm="1">
        <f t="array" ref="H541">SUM(IF((LEFT('2-1 采购订单物料明细表报表导出'!$K:$K,7)=H$1)*('2-1 采购订单物料明细表报表导出'!$D:$D=$A541),'2-1 采购订单物料明细表报表导出'!$H:$H,0))</f>
        <v>0</v>
      </c>
      <c r="I541" cm="1">
        <f t="array" ref="I541">SUM(IF((LEFT('2-1 采购订单物料明细表报表导出'!$K:$K,7)=I$1)*('2-1 采购订单物料明细表报表导出'!$D:$D=$A541),'2-1 采购订单物料明细表报表导出'!$H:$H,0))</f>
        <v>0</v>
      </c>
      <c r="J541" cm="1">
        <f t="array" ref="J541">SUM(IF((LEFT('2-1 采购订单物料明细表报表导出'!$K:$K,7)=J$1)*('2-1 采购订单物料明细表报表导出'!$D:$D=$A541),'2-1 采购订单物料明细表报表导出'!$H:$H,0))</f>
        <v>0</v>
      </c>
      <c r="K541" cm="1">
        <f t="array" ref="K541">SUM(IF((LEFT('2-1 采购订单物料明细表报表导出'!$K:$K,7)=K$1)*('2-1 采购订单物料明细表报表导出'!$D:$D=$A541),'2-1 采购订单物料明细表报表导出'!$H:$H,0))</f>
        <v>0</v>
      </c>
      <c r="L541" cm="1">
        <f t="array" ref="L541">SUM(IF((LEFT('2-1 采购订单物料明细表报表导出'!$K:$K,7)=L$1)*('2-1 采购订单物料明细表报表导出'!$D:$D=$A541),'2-1 采购订单物料明细表报表导出'!$H:$H,0))</f>
        <v>0</v>
      </c>
      <c r="M541" cm="1">
        <f t="array" ref="M541">SUM(IF((LEFT('2-1 采购订单物料明细表报表导出'!$K:$K,7)=M$1)*('2-1 采购订单物料明细表报表导出'!$D:$D=$A541),'2-1 采购订单物料明细表报表导出'!$H:$H,0))</f>
        <v>0</v>
      </c>
      <c r="N541" cm="1">
        <f t="array" ref="N541">SUM(IF((LEFT('2-1 采购订单物料明细表报表导出'!$K:$K,7)=N$1)*('2-1 采购订单物料明细表报表导出'!$D:$D=$A541),'2-1 采购订单物料明细表报表导出'!$H:$H,0))</f>
        <v>0</v>
      </c>
      <c r="O541" cm="1">
        <f t="array" ref="O541">SUM(IF((LEFT('2-1 采购订单物料明细表报表导出'!$K:$K,7)=O$1)*('2-1 采购订单物料明细表报表导出'!$D:$D=$A541),'2-1 采购订单物料明细表报表导出'!$H:$H,0))</f>
        <v>0</v>
      </c>
    </row>
    <row r="542" ht="33" spans="1:15">
      <c r="A542" s="34" t="s">
        <v>3944</v>
      </c>
      <c r="B542" s="32" t="s">
        <v>1711</v>
      </c>
      <c r="C542" s="33" t="s">
        <v>3935</v>
      </c>
      <c r="D542" cm="1">
        <f t="array" ref="D542">SUM(IF((LEFT('2-1 采购订单物料明细表报表导出'!$K:$K,7)=D$1)*('2-1 采购订单物料明细表报表导出'!$D:$D=$A542),'2-1 采购订单物料明细表报表导出'!$H:$H,0))</f>
        <v>0</v>
      </c>
      <c r="E542" cm="1">
        <f t="array" ref="E542">SUM(IF((LEFT('2-1 采购订单物料明细表报表导出'!$K:$K,7)=E$1)*('2-1 采购订单物料明细表报表导出'!$D:$D=$A542),'2-1 采购订单物料明细表报表导出'!$H:$H,0))</f>
        <v>0</v>
      </c>
      <c r="F542" cm="1">
        <f t="array" ref="F542">SUM(IF((LEFT('2-1 采购订单物料明细表报表导出'!$K:$K,7)=F$1)*('2-1 采购订单物料明细表报表导出'!$D:$D=$A542),'2-1 采购订单物料明细表报表导出'!$H:$H,0))</f>
        <v>0</v>
      </c>
      <c r="G542" cm="1">
        <f t="array" ref="G542">SUM(IF((LEFT('2-1 采购订单物料明细表报表导出'!$K:$K,7)=G$1)*('2-1 采购订单物料明细表报表导出'!$D:$D=$A542),'2-1 采购订单物料明细表报表导出'!$H:$H,0))</f>
        <v>0</v>
      </c>
      <c r="H542" cm="1">
        <f t="array" ref="H542">SUM(IF((LEFT('2-1 采购订单物料明细表报表导出'!$K:$K,7)=H$1)*('2-1 采购订单物料明细表报表导出'!$D:$D=$A542),'2-1 采购订单物料明细表报表导出'!$H:$H,0))</f>
        <v>0</v>
      </c>
      <c r="I542" cm="1">
        <f t="array" ref="I542">SUM(IF((LEFT('2-1 采购订单物料明细表报表导出'!$K:$K,7)=I$1)*('2-1 采购订单物料明细表报表导出'!$D:$D=$A542),'2-1 采购订单物料明细表报表导出'!$H:$H,0))</f>
        <v>0</v>
      </c>
      <c r="J542" cm="1">
        <f t="array" ref="J542">SUM(IF((LEFT('2-1 采购订单物料明细表报表导出'!$K:$K,7)=J$1)*('2-1 采购订单物料明细表报表导出'!$D:$D=$A542),'2-1 采购订单物料明细表报表导出'!$H:$H,0))</f>
        <v>0</v>
      </c>
      <c r="K542" cm="1">
        <f t="array" ref="K542">SUM(IF((LEFT('2-1 采购订单物料明细表报表导出'!$K:$K,7)=K$1)*('2-1 采购订单物料明细表报表导出'!$D:$D=$A542),'2-1 采购订单物料明细表报表导出'!$H:$H,0))</f>
        <v>0</v>
      </c>
      <c r="L542" cm="1">
        <f t="array" ref="L542">SUM(IF((LEFT('2-1 采购订单物料明细表报表导出'!$K:$K,7)=L$1)*('2-1 采购订单物料明细表报表导出'!$D:$D=$A542),'2-1 采购订单物料明细表报表导出'!$H:$H,0))</f>
        <v>0</v>
      </c>
      <c r="M542" cm="1">
        <f t="array" ref="M542">SUM(IF((LEFT('2-1 采购订单物料明细表报表导出'!$K:$K,7)=M$1)*('2-1 采购订单物料明细表报表导出'!$D:$D=$A542),'2-1 采购订单物料明细表报表导出'!$H:$H,0))</f>
        <v>0</v>
      </c>
      <c r="N542" cm="1">
        <f t="array" ref="N542">SUM(IF((LEFT('2-1 采购订单物料明细表报表导出'!$K:$K,7)=N$1)*('2-1 采购订单物料明细表报表导出'!$D:$D=$A542),'2-1 采购订单物料明细表报表导出'!$H:$H,0))</f>
        <v>0</v>
      </c>
      <c r="O542" cm="1">
        <f t="array" ref="O542">SUM(IF((LEFT('2-1 采购订单物料明细表报表导出'!$K:$K,7)=O$1)*('2-1 采购订单物料明细表报表导出'!$D:$D=$A542),'2-1 采购订单物料明细表报表导出'!$H:$H,0))</f>
        <v>0</v>
      </c>
    </row>
    <row r="543" ht="33" spans="1:15">
      <c r="A543" s="34" t="s">
        <v>3945</v>
      </c>
      <c r="B543" s="32" t="s">
        <v>1711</v>
      </c>
      <c r="C543" s="33" t="s">
        <v>3935</v>
      </c>
      <c r="D543" cm="1">
        <f t="array" ref="D543">SUM(IF((LEFT('2-1 采购订单物料明细表报表导出'!$K:$K,7)=D$1)*('2-1 采购订单物料明细表报表导出'!$D:$D=$A543),'2-1 采购订单物料明细表报表导出'!$H:$H,0))</f>
        <v>0</v>
      </c>
      <c r="E543" cm="1">
        <f t="array" ref="E543">SUM(IF((LEFT('2-1 采购订单物料明细表报表导出'!$K:$K,7)=E$1)*('2-1 采购订单物料明细表报表导出'!$D:$D=$A543),'2-1 采购订单物料明细表报表导出'!$H:$H,0))</f>
        <v>0</v>
      </c>
      <c r="F543" cm="1">
        <f t="array" ref="F543">SUM(IF((LEFT('2-1 采购订单物料明细表报表导出'!$K:$K,7)=F$1)*('2-1 采购订单物料明细表报表导出'!$D:$D=$A543),'2-1 采购订单物料明细表报表导出'!$H:$H,0))</f>
        <v>0</v>
      </c>
      <c r="G543" cm="1">
        <f t="array" ref="G543">SUM(IF((LEFT('2-1 采购订单物料明细表报表导出'!$K:$K,7)=G$1)*('2-1 采购订单物料明细表报表导出'!$D:$D=$A543),'2-1 采购订单物料明细表报表导出'!$H:$H,0))</f>
        <v>0</v>
      </c>
      <c r="H543" cm="1">
        <f t="array" ref="H543">SUM(IF((LEFT('2-1 采购订单物料明细表报表导出'!$K:$K,7)=H$1)*('2-1 采购订单物料明细表报表导出'!$D:$D=$A543),'2-1 采购订单物料明细表报表导出'!$H:$H,0))</f>
        <v>0</v>
      </c>
      <c r="I543" cm="1">
        <f t="array" ref="I543">SUM(IF((LEFT('2-1 采购订单物料明细表报表导出'!$K:$K,7)=I$1)*('2-1 采购订单物料明细表报表导出'!$D:$D=$A543),'2-1 采购订单物料明细表报表导出'!$H:$H,0))</f>
        <v>0</v>
      </c>
      <c r="J543" cm="1">
        <f t="array" ref="J543">SUM(IF((LEFT('2-1 采购订单物料明细表报表导出'!$K:$K,7)=J$1)*('2-1 采购订单物料明细表报表导出'!$D:$D=$A543),'2-1 采购订单物料明细表报表导出'!$H:$H,0))</f>
        <v>0</v>
      </c>
      <c r="K543" cm="1">
        <f t="array" ref="K543">SUM(IF((LEFT('2-1 采购订单物料明细表报表导出'!$K:$K,7)=K$1)*('2-1 采购订单物料明细表报表导出'!$D:$D=$A543),'2-1 采购订单物料明细表报表导出'!$H:$H,0))</f>
        <v>0</v>
      </c>
      <c r="L543" cm="1">
        <f t="array" ref="L543">SUM(IF((LEFT('2-1 采购订单物料明细表报表导出'!$K:$K,7)=L$1)*('2-1 采购订单物料明细表报表导出'!$D:$D=$A543),'2-1 采购订单物料明细表报表导出'!$H:$H,0))</f>
        <v>0</v>
      </c>
      <c r="M543" cm="1">
        <f t="array" ref="M543">SUM(IF((LEFT('2-1 采购订单物料明细表报表导出'!$K:$K,7)=M$1)*('2-1 采购订单物料明细表报表导出'!$D:$D=$A543),'2-1 采购订单物料明细表报表导出'!$H:$H,0))</f>
        <v>0</v>
      </c>
      <c r="N543" cm="1">
        <f t="array" ref="N543">SUM(IF((LEFT('2-1 采购订单物料明细表报表导出'!$K:$K,7)=N$1)*('2-1 采购订单物料明细表报表导出'!$D:$D=$A543),'2-1 采购订单物料明细表报表导出'!$H:$H,0))</f>
        <v>0</v>
      </c>
      <c r="O543" cm="1">
        <f t="array" ref="O543">SUM(IF((LEFT('2-1 采购订单物料明细表报表导出'!$K:$K,7)=O$1)*('2-1 采购订单物料明细表报表导出'!$D:$D=$A543),'2-1 采购订单物料明细表报表导出'!$H:$H,0))</f>
        <v>0</v>
      </c>
    </row>
    <row r="544" ht="33" spans="1:15">
      <c r="A544" s="34" t="s">
        <v>3946</v>
      </c>
      <c r="B544" s="32" t="s">
        <v>1711</v>
      </c>
      <c r="C544" s="33" t="s">
        <v>3935</v>
      </c>
      <c r="D544" cm="1">
        <f t="array" ref="D544">SUM(IF((LEFT('2-1 采购订单物料明细表报表导出'!$K:$K,7)=D$1)*('2-1 采购订单物料明细表报表导出'!$D:$D=$A544),'2-1 采购订单物料明细表报表导出'!$H:$H,0))</f>
        <v>0</v>
      </c>
      <c r="E544" cm="1">
        <f t="array" ref="E544">SUM(IF((LEFT('2-1 采购订单物料明细表报表导出'!$K:$K,7)=E$1)*('2-1 采购订单物料明细表报表导出'!$D:$D=$A544),'2-1 采购订单物料明细表报表导出'!$H:$H,0))</f>
        <v>0</v>
      </c>
      <c r="F544" cm="1">
        <f t="array" ref="F544">SUM(IF((LEFT('2-1 采购订单物料明细表报表导出'!$K:$K,7)=F$1)*('2-1 采购订单物料明细表报表导出'!$D:$D=$A544),'2-1 采购订单物料明细表报表导出'!$H:$H,0))</f>
        <v>0</v>
      </c>
      <c r="G544" cm="1">
        <f t="array" ref="G544">SUM(IF((LEFT('2-1 采购订单物料明细表报表导出'!$K:$K,7)=G$1)*('2-1 采购订单物料明细表报表导出'!$D:$D=$A544),'2-1 采购订单物料明细表报表导出'!$H:$H,0))</f>
        <v>0</v>
      </c>
      <c r="H544" cm="1">
        <f t="array" ref="H544">SUM(IF((LEFT('2-1 采购订单物料明细表报表导出'!$K:$K,7)=H$1)*('2-1 采购订单物料明细表报表导出'!$D:$D=$A544),'2-1 采购订单物料明细表报表导出'!$H:$H,0))</f>
        <v>0</v>
      </c>
      <c r="I544" cm="1">
        <f t="array" ref="I544">SUM(IF((LEFT('2-1 采购订单物料明细表报表导出'!$K:$K,7)=I$1)*('2-1 采购订单物料明细表报表导出'!$D:$D=$A544),'2-1 采购订单物料明细表报表导出'!$H:$H,0))</f>
        <v>0</v>
      </c>
      <c r="J544" cm="1">
        <f t="array" ref="J544">SUM(IF((LEFT('2-1 采购订单物料明细表报表导出'!$K:$K,7)=J$1)*('2-1 采购订单物料明细表报表导出'!$D:$D=$A544),'2-1 采购订单物料明细表报表导出'!$H:$H,0))</f>
        <v>0</v>
      </c>
      <c r="K544" cm="1">
        <f t="array" ref="K544">SUM(IF((LEFT('2-1 采购订单物料明细表报表导出'!$K:$K,7)=K$1)*('2-1 采购订单物料明细表报表导出'!$D:$D=$A544),'2-1 采购订单物料明细表报表导出'!$H:$H,0))</f>
        <v>0</v>
      </c>
      <c r="L544" cm="1">
        <f t="array" ref="L544">SUM(IF((LEFT('2-1 采购订单物料明细表报表导出'!$K:$K,7)=L$1)*('2-1 采购订单物料明细表报表导出'!$D:$D=$A544),'2-1 采购订单物料明细表报表导出'!$H:$H,0))</f>
        <v>0</v>
      </c>
      <c r="M544" cm="1">
        <f t="array" ref="M544">SUM(IF((LEFT('2-1 采购订单物料明细表报表导出'!$K:$K,7)=M$1)*('2-1 采购订单物料明细表报表导出'!$D:$D=$A544),'2-1 采购订单物料明细表报表导出'!$H:$H,0))</f>
        <v>0</v>
      </c>
      <c r="N544" cm="1">
        <f t="array" ref="N544">SUM(IF((LEFT('2-1 采购订单物料明细表报表导出'!$K:$K,7)=N$1)*('2-1 采购订单物料明细表报表导出'!$D:$D=$A544),'2-1 采购订单物料明细表报表导出'!$H:$H,0))</f>
        <v>0</v>
      </c>
      <c r="O544" cm="1">
        <f t="array" ref="O544">SUM(IF((LEFT('2-1 采购订单物料明细表报表导出'!$K:$K,7)=O$1)*('2-1 采购订单物料明细表报表导出'!$D:$D=$A544),'2-1 采购订单物料明细表报表导出'!$H:$H,0))</f>
        <v>0</v>
      </c>
    </row>
    <row r="545" ht="33" spans="1:15">
      <c r="A545" s="34" t="s">
        <v>3947</v>
      </c>
      <c r="B545" s="32" t="s">
        <v>1711</v>
      </c>
      <c r="C545" s="33" t="s">
        <v>3935</v>
      </c>
      <c r="D545" cm="1">
        <f t="array" ref="D545">SUM(IF((LEFT('2-1 采购订单物料明细表报表导出'!$K:$K,7)=D$1)*('2-1 采购订单物料明细表报表导出'!$D:$D=$A545),'2-1 采购订单物料明细表报表导出'!$H:$H,0))</f>
        <v>0</v>
      </c>
      <c r="E545" cm="1">
        <f t="array" ref="E545">SUM(IF((LEFT('2-1 采购订单物料明细表报表导出'!$K:$K,7)=E$1)*('2-1 采购订单物料明细表报表导出'!$D:$D=$A545),'2-1 采购订单物料明细表报表导出'!$H:$H,0))</f>
        <v>0</v>
      </c>
      <c r="F545" cm="1">
        <f t="array" ref="F545">SUM(IF((LEFT('2-1 采购订单物料明细表报表导出'!$K:$K,7)=F$1)*('2-1 采购订单物料明细表报表导出'!$D:$D=$A545),'2-1 采购订单物料明细表报表导出'!$H:$H,0))</f>
        <v>0</v>
      </c>
      <c r="G545" cm="1">
        <f t="array" ref="G545">SUM(IF((LEFT('2-1 采购订单物料明细表报表导出'!$K:$K,7)=G$1)*('2-1 采购订单物料明细表报表导出'!$D:$D=$A545),'2-1 采购订单物料明细表报表导出'!$H:$H,0))</f>
        <v>0</v>
      </c>
      <c r="H545" cm="1">
        <f t="array" ref="H545">SUM(IF((LEFT('2-1 采购订单物料明细表报表导出'!$K:$K,7)=H$1)*('2-1 采购订单物料明细表报表导出'!$D:$D=$A545),'2-1 采购订单物料明细表报表导出'!$H:$H,0))</f>
        <v>0</v>
      </c>
      <c r="I545" cm="1">
        <f t="array" ref="I545">SUM(IF((LEFT('2-1 采购订单物料明细表报表导出'!$K:$K,7)=I$1)*('2-1 采购订单物料明细表报表导出'!$D:$D=$A545),'2-1 采购订单物料明细表报表导出'!$H:$H,0))</f>
        <v>0</v>
      </c>
      <c r="J545" cm="1">
        <f t="array" ref="J545">SUM(IF((LEFT('2-1 采购订单物料明细表报表导出'!$K:$K,7)=J$1)*('2-1 采购订单物料明细表报表导出'!$D:$D=$A545),'2-1 采购订单物料明细表报表导出'!$H:$H,0))</f>
        <v>0</v>
      </c>
      <c r="K545" cm="1">
        <f t="array" ref="K545">SUM(IF((LEFT('2-1 采购订单物料明细表报表导出'!$K:$K,7)=K$1)*('2-1 采购订单物料明细表报表导出'!$D:$D=$A545),'2-1 采购订单物料明细表报表导出'!$H:$H,0))</f>
        <v>0</v>
      </c>
      <c r="L545" cm="1">
        <f t="array" ref="L545">SUM(IF((LEFT('2-1 采购订单物料明细表报表导出'!$K:$K,7)=L$1)*('2-1 采购订单物料明细表报表导出'!$D:$D=$A545),'2-1 采购订单物料明细表报表导出'!$H:$H,0))</f>
        <v>0</v>
      </c>
      <c r="M545" cm="1">
        <f t="array" ref="M545">SUM(IF((LEFT('2-1 采购订单物料明细表报表导出'!$K:$K,7)=M$1)*('2-1 采购订单物料明细表报表导出'!$D:$D=$A545),'2-1 采购订单物料明细表报表导出'!$H:$H,0))</f>
        <v>0</v>
      </c>
      <c r="N545" cm="1">
        <f t="array" ref="N545">SUM(IF((LEFT('2-1 采购订单物料明细表报表导出'!$K:$K,7)=N$1)*('2-1 采购订单物料明细表报表导出'!$D:$D=$A545),'2-1 采购订单物料明细表报表导出'!$H:$H,0))</f>
        <v>0</v>
      </c>
      <c r="O545" cm="1">
        <f t="array" ref="O545">SUM(IF((LEFT('2-1 采购订单物料明细表报表导出'!$K:$K,7)=O$1)*('2-1 采购订单物料明细表报表导出'!$D:$D=$A545),'2-1 采购订单物料明细表报表导出'!$H:$H,0))</f>
        <v>0</v>
      </c>
    </row>
    <row r="546" ht="33" spans="1:15">
      <c r="A546" s="34" t="s">
        <v>3948</v>
      </c>
      <c r="B546" s="32" t="s">
        <v>1711</v>
      </c>
      <c r="C546" s="33" t="s">
        <v>3935</v>
      </c>
      <c r="D546" cm="1">
        <f t="array" ref="D546">SUM(IF((LEFT('2-1 采购订单物料明细表报表导出'!$K:$K,7)=D$1)*('2-1 采购订单物料明细表报表导出'!$D:$D=$A546),'2-1 采购订单物料明细表报表导出'!$H:$H,0))</f>
        <v>0</v>
      </c>
      <c r="E546" cm="1">
        <f t="array" ref="E546">SUM(IF((LEFT('2-1 采购订单物料明细表报表导出'!$K:$K,7)=E$1)*('2-1 采购订单物料明细表报表导出'!$D:$D=$A546),'2-1 采购订单物料明细表报表导出'!$H:$H,0))</f>
        <v>0</v>
      </c>
      <c r="F546" cm="1">
        <f t="array" ref="F546">SUM(IF((LEFT('2-1 采购订单物料明细表报表导出'!$K:$K,7)=F$1)*('2-1 采购订单物料明细表报表导出'!$D:$D=$A546),'2-1 采购订单物料明细表报表导出'!$H:$H,0))</f>
        <v>0</v>
      </c>
      <c r="G546" cm="1">
        <f t="array" ref="G546">SUM(IF((LEFT('2-1 采购订单物料明细表报表导出'!$K:$K,7)=G$1)*('2-1 采购订单物料明细表报表导出'!$D:$D=$A546),'2-1 采购订单物料明细表报表导出'!$H:$H,0))</f>
        <v>0</v>
      </c>
      <c r="H546" cm="1">
        <f t="array" ref="H546">SUM(IF((LEFT('2-1 采购订单物料明细表报表导出'!$K:$K,7)=H$1)*('2-1 采购订单物料明细表报表导出'!$D:$D=$A546),'2-1 采购订单物料明细表报表导出'!$H:$H,0))</f>
        <v>0</v>
      </c>
      <c r="I546" cm="1">
        <f t="array" ref="I546">SUM(IF((LEFT('2-1 采购订单物料明细表报表导出'!$K:$K,7)=I$1)*('2-1 采购订单物料明细表报表导出'!$D:$D=$A546),'2-1 采购订单物料明细表报表导出'!$H:$H,0))</f>
        <v>0</v>
      </c>
      <c r="J546" cm="1">
        <f t="array" ref="J546">SUM(IF((LEFT('2-1 采购订单物料明细表报表导出'!$K:$K,7)=J$1)*('2-1 采购订单物料明细表报表导出'!$D:$D=$A546),'2-1 采购订单物料明细表报表导出'!$H:$H,0))</f>
        <v>0</v>
      </c>
      <c r="K546" cm="1">
        <f t="array" ref="K546">SUM(IF((LEFT('2-1 采购订单物料明细表报表导出'!$K:$K,7)=K$1)*('2-1 采购订单物料明细表报表导出'!$D:$D=$A546),'2-1 采购订单物料明细表报表导出'!$H:$H,0))</f>
        <v>0</v>
      </c>
      <c r="L546" cm="1">
        <f t="array" ref="L546">SUM(IF((LEFT('2-1 采购订单物料明细表报表导出'!$K:$K,7)=L$1)*('2-1 采购订单物料明细表报表导出'!$D:$D=$A546),'2-1 采购订单物料明细表报表导出'!$H:$H,0))</f>
        <v>0</v>
      </c>
      <c r="M546" cm="1">
        <f t="array" ref="M546">SUM(IF((LEFT('2-1 采购订单物料明细表报表导出'!$K:$K,7)=M$1)*('2-1 采购订单物料明细表报表导出'!$D:$D=$A546),'2-1 采购订单物料明细表报表导出'!$H:$H,0))</f>
        <v>0</v>
      </c>
      <c r="N546" cm="1">
        <f t="array" ref="N546">SUM(IF((LEFT('2-1 采购订单物料明细表报表导出'!$K:$K,7)=N$1)*('2-1 采购订单物料明细表报表导出'!$D:$D=$A546),'2-1 采购订单物料明细表报表导出'!$H:$H,0))</f>
        <v>0</v>
      </c>
      <c r="O546" cm="1">
        <f t="array" ref="O546">SUM(IF((LEFT('2-1 采购订单物料明细表报表导出'!$K:$K,7)=O$1)*('2-1 采购订单物料明细表报表导出'!$D:$D=$A546),'2-1 采购订单物料明细表报表导出'!$H:$H,0))</f>
        <v>0</v>
      </c>
    </row>
    <row r="547" ht="16.5" spans="1:15">
      <c r="A547" s="17" t="s">
        <v>3949</v>
      </c>
      <c r="B547" s="32" t="s">
        <v>1851</v>
      </c>
      <c r="C547" s="33" t="s">
        <v>1852</v>
      </c>
      <c r="D547" cm="1">
        <f t="array" ref="D547">SUM(IF((LEFT('2-1 采购订单物料明细表报表导出'!$K:$K,7)=D$1)*('2-1 采购订单物料明细表报表导出'!$D:$D=$A547),'2-1 采购订单物料明细表报表导出'!$H:$H,0))</f>
        <v>0</v>
      </c>
      <c r="E547" cm="1">
        <f t="array" ref="E547">SUM(IF((LEFT('2-1 采购订单物料明细表报表导出'!$K:$K,7)=E$1)*('2-1 采购订单物料明细表报表导出'!$D:$D=$A547),'2-1 采购订单物料明细表报表导出'!$H:$H,0))</f>
        <v>0</v>
      </c>
      <c r="F547" cm="1">
        <f t="array" ref="F547">SUM(IF((LEFT('2-1 采购订单物料明细表报表导出'!$K:$K,7)=F$1)*('2-1 采购订单物料明细表报表导出'!$D:$D=$A547),'2-1 采购订单物料明细表报表导出'!$H:$H,0))</f>
        <v>0</v>
      </c>
      <c r="G547" cm="1">
        <f t="array" ref="G547">SUM(IF((LEFT('2-1 采购订单物料明细表报表导出'!$K:$K,7)=G$1)*('2-1 采购订单物料明细表报表导出'!$D:$D=$A547),'2-1 采购订单物料明细表报表导出'!$H:$H,0))</f>
        <v>0</v>
      </c>
      <c r="H547" cm="1">
        <f t="array" ref="H547">SUM(IF((LEFT('2-1 采购订单物料明细表报表导出'!$K:$K,7)=H$1)*('2-1 采购订单物料明细表报表导出'!$D:$D=$A547),'2-1 采购订单物料明细表报表导出'!$H:$H,0))</f>
        <v>0</v>
      </c>
      <c r="I547" cm="1">
        <f t="array" ref="I547">SUM(IF((LEFT('2-1 采购订单物料明细表报表导出'!$K:$K,7)=I$1)*('2-1 采购订单物料明细表报表导出'!$D:$D=$A547),'2-1 采购订单物料明细表报表导出'!$H:$H,0))</f>
        <v>0</v>
      </c>
      <c r="J547" cm="1">
        <f t="array" ref="J547">SUM(IF((LEFT('2-1 采购订单物料明细表报表导出'!$K:$K,7)=J$1)*('2-1 采购订单物料明细表报表导出'!$D:$D=$A547),'2-1 采购订单物料明细表报表导出'!$H:$H,0))</f>
        <v>0</v>
      </c>
      <c r="K547" cm="1">
        <f t="array" ref="K547">SUM(IF((LEFT('2-1 采购订单物料明细表报表导出'!$K:$K,7)=K$1)*('2-1 采购订单物料明细表报表导出'!$D:$D=$A547),'2-1 采购订单物料明细表报表导出'!$H:$H,0))</f>
        <v>0</v>
      </c>
      <c r="L547" cm="1">
        <f t="array" ref="L547">SUM(IF((LEFT('2-1 采购订单物料明细表报表导出'!$K:$K,7)=L$1)*('2-1 采购订单物料明细表报表导出'!$D:$D=$A547),'2-1 采购订单物料明细表报表导出'!$H:$H,0))</f>
        <v>0</v>
      </c>
      <c r="M547" cm="1">
        <f t="array" ref="M547">SUM(IF((LEFT('2-1 采购订单物料明细表报表导出'!$K:$K,7)=M$1)*('2-1 采购订单物料明细表报表导出'!$D:$D=$A547),'2-1 采购订单物料明细表报表导出'!$H:$H,0))</f>
        <v>0</v>
      </c>
      <c r="N547" cm="1">
        <f t="array" ref="N547">SUM(IF((LEFT('2-1 采购订单物料明细表报表导出'!$K:$K,7)=N$1)*('2-1 采购订单物料明细表报表导出'!$D:$D=$A547),'2-1 采购订单物料明细表报表导出'!$H:$H,0))</f>
        <v>0</v>
      </c>
      <c r="O547" cm="1">
        <f t="array" ref="O547">SUM(IF((LEFT('2-1 采购订单物料明细表报表导出'!$K:$K,7)=O$1)*('2-1 采购订单物料明细表报表导出'!$D:$D=$A547),'2-1 采购订单物料明细表报表导出'!$H:$H,0))</f>
        <v>0</v>
      </c>
    </row>
    <row r="548" ht="16.5" spans="1:15">
      <c r="A548" s="17" t="s">
        <v>3950</v>
      </c>
      <c r="B548" s="32" t="s">
        <v>1851</v>
      </c>
      <c r="C548" s="33" t="s">
        <v>1852</v>
      </c>
      <c r="D548" cm="1">
        <f t="array" ref="D548">SUM(IF((LEFT('2-1 采购订单物料明细表报表导出'!$K:$K,7)=D$1)*('2-1 采购订单物料明细表报表导出'!$D:$D=$A548),'2-1 采购订单物料明细表报表导出'!$H:$H,0))</f>
        <v>0</v>
      </c>
      <c r="E548" cm="1">
        <f t="array" ref="E548">SUM(IF((LEFT('2-1 采购订单物料明细表报表导出'!$K:$K,7)=E$1)*('2-1 采购订单物料明细表报表导出'!$D:$D=$A548),'2-1 采购订单物料明细表报表导出'!$H:$H,0))</f>
        <v>0</v>
      </c>
      <c r="F548" cm="1">
        <f t="array" ref="F548">SUM(IF((LEFT('2-1 采购订单物料明细表报表导出'!$K:$K,7)=F$1)*('2-1 采购订单物料明细表报表导出'!$D:$D=$A548),'2-1 采购订单物料明细表报表导出'!$H:$H,0))</f>
        <v>0</v>
      </c>
      <c r="G548" cm="1">
        <f t="array" ref="G548">SUM(IF((LEFT('2-1 采购订单物料明细表报表导出'!$K:$K,7)=G$1)*('2-1 采购订单物料明细表报表导出'!$D:$D=$A548),'2-1 采购订单物料明细表报表导出'!$H:$H,0))</f>
        <v>0</v>
      </c>
      <c r="H548" cm="1">
        <f t="array" ref="H548">SUM(IF((LEFT('2-1 采购订单物料明细表报表导出'!$K:$K,7)=H$1)*('2-1 采购订单物料明细表报表导出'!$D:$D=$A548),'2-1 采购订单物料明细表报表导出'!$H:$H,0))</f>
        <v>0</v>
      </c>
      <c r="I548" cm="1">
        <f t="array" ref="I548">SUM(IF((LEFT('2-1 采购订单物料明细表报表导出'!$K:$K,7)=I$1)*('2-1 采购订单物料明细表报表导出'!$D:$D=$A548),'2-1 采购订单物料明细表报表导出'!$H:$H,0))</f>
        <v>0</v>
      </c>
      <c r="J548" cm="1">
        <f t="array" ref="J548">SUM(IF((LEFT('2-1 采购订单物料明细表报表导出'!$K:$K,7)=J$1)*('2-1 采购订单物料明细表报表导出'!$D:$D=$A548),'2-1 采购订单物料明细表报表导出'!$H:$H,0))</f>
        <v>0</v>
      </c>
      <c r="K548" cm="1">
        <f t="array" ref="K548">SUM(IF((LEFT('2-1 采购订单物料明细表报表导出'!$K:$K,7)=K$1)*('2-1 采购订单物料明细表报表导出'!$D:$D=$A548),'2-1 采购订单物料明细表报表导出'!$H:$H,0))</f>
        <v>0</v>
      </c>
      <c r="L548" cm="1">
        <f t="array" ref="L548">SUM(IF((LEFT('2-1 采购订单物料明细表报表导出'!$K:$K,7)=L$1)*('2-1 采购订单物料明细表报表导出'!$D:$D=$A548),'2-1 采购订单物料明细表报表导出'!$H:$H,0))</f>
        <v>0</v>
      </c>
      <c r="M548" cm="1">
        <f t="array" ref="M548">SUM(IF((LEFT('2-1 采购订单物料明细表报表导出'!$K:$K,7)=M$1)*('2-1 采购订单物料明细表报表导出'!$D:$D=$A548),'2-1 采购订单物料明细表报表导出'!$H:$H,0))</f>
        <v>0</v>
      </c>
      <c r="N548" cm="1">
        <f t="array" ref="N548">SUM(IF((LEFT('2-1 采购订单物料明细表报表导出'!$K:$K,7)=N$1)*('2-1 采购订单物料明细表报表导出'!$D:$D=$A548),'2-1 采购订单物料明细表报表导出'!$H:$H,0))</f>
        <v>0</v>
      </c>
      <c r="O548" cm="1">
        <f t="array" ref="O548">SUM(IF((LEFT('2-1 采购订单物料明细表报表导出'!$K:$K,7)=O$1)*('2-1 采购订单物料明细表报表导出'!$D:$D=$A548),'2-1 采购订单物料明细表报表导出'!$H:$H,0))</f>
        <v>0</v>
      </c>
    </row>
    <row r="549" ht="16.5" spans="1:15">
      <c r="A549" s="17" t="s">
        <v>3951</v>
      </c>
      <c r="B549" s="32" t="s">
        <v>1851</v>
      </c>
      <c r="C549" s="33" t="s">
        <v>1852</v>
      </c>
      <c r="D549" cm="1">
        <f t="array" ref="D549">SUM(IF((LEFT('2-1 采购订单物料明细表报表导出'!$K:$K,7)=D$1)*('2-1 采购订单物料明细表报表导出'!$D:$D=$A549),'2-1 采购订单物料明细表报表导出'!$H:$H,0))</f>
        <v>0</v>
      </c>
      <c r="E549" cm="1">
        <f t="array" ref="E549">SUM(IF((LEFT('2-1 采购订单物料明细表报表导出'!$K:$K,7)=E$1)*('2-1 采购订单物料明细表报表导出'!$D:$D=$A549),'2-1 采购订单物料明细表报表导出'!$H:$H,0))</f>
        <v>0</v>
      </c>
      <c r="F549" cm="1">
        <f t="array" ref="F549">SUM(IF((LEFT('2-1 采购订单物料明细表报表导出'!$K:$K,7)=F$1)*('2-1 采购订单物料明细表报表导出'!$D:$D=$A549),'2-1 采购订单物料明细表报表导出'!$H:$H,0))</f>
        <v>0</v>
      </c>
      <c r="G549" cm="1">
        <f t="array" ref="G549">SUM(IF((LEFT('2-1 采购订单物料明细表报表导出'!$K:$K,7)=G$1)*('2-1 采购订单物料明细表报表导出'!$D:$D=$A549),'2-1 采购订单物料明细表报表导出'!$H:$H,0))</f>
        <v>0</v>
      </c>
      <c r="H549" cm="1">
        <f t="array" ref="H549">SUM(IF((LEFT('2-1 采购订单物料明细表报表导出'!$K:$K,7)=H$1)*('2-1 采购订单物料明细表报表导出'!$D:$D=$A549),'2-1 采购订单物料明细表报表导出'!$H:$H,0))</f>
        <v>0</v>
      </c>
      <c r="I549" cm="1">
        <f t="array" ref="I549">SUM(IF((LEFT('2-1 采购订单物料明细表报表导出'!$K:$K,7)=I$1)*('2-1 采购订单物料明细表报表导出'!$D:$D=$A549),'2-1 采购订单物料明细表报表导出'!$H:$H,0))</f>
        <v>0</v>
      </c>
      <c r="J549" cm="1">
        <f t="array" ref="J549">SUM(IF((LEFT('2-1 采购订单物料明细表报表导出'!$K:$K,7)=J$1)*('2-1 采购订单物料明细表报表导出'!$D:$D=$A549),'2-1 采购订单物料明细表报表导出'!$H:$H,0))</f>
        <v>0</v>
      </c>
      <c r="K549" cm="1">
        <f t="array" ref="K549">SUM(IF((LEFT('2-1 采购订单物料明细表报表导出'!$K:$K,7)=K$1)*('2-1 采购订单物料明细表报表导出'!$D:$D=$A549),'2-1 采购订单物料明细表报表导出'!$H:$H,0))</f>
        <v>0</v>
      </c>
      <c r="L549" cm="1">
        <f t="array" ref="L549">SUM(IF((LEFT('2-1 采购订单物料明细表报表导出'!$K:$K,7)=L$1)*('2-1 采购订单物料明细表报表导出'!$D:$D=$A549),'2-1 采购订单物料明细表报表导出'!$H:$H,0))</f>
        <v>0</v>
      </c>
      <c r="M549" cm="1">
        <f t="array" ref="M549">SUM(IF((LEFT('2-1 采购订单物料明细表报表导出'!$K:$K,7)=M$1)*('2-1 采购订单物料明细表报表导出'!$D:$D=$A549),'2-1 采购订单物料明细表报表导出'!$H:$H,0))</f>
        <v>0</v>
      </c>
      <c r="N549" cm="1">
        <f t="array" ref="N549">SUM(IF((LEFT('2-1 采购订单物料明细表报表导出'!$K:$K,7)=N$1)*('2-1 采购订单物料明细表报表导出'!$D:$D=$A549),'2-1 采购订单物料明细表报表导出'!$H:$H,0))</f>
        <v>0</v>
      </c>
      <c r="O549" cm="1">
        <f t="array" ref="O549">SUM(IF((LEFT('2-1 采购订单物料明细表报表导出'!$K:$K,7)=O$1)*('2-1 采购订单物料明细表报表导出'!$D:$D=$A549),'2-1 采购订单物料明细表报表导出'!$H:$H,0))</f>
        <v>0</v>
      </c>
    </row>
    <row r="550" ht="16.5" spans="1:15">
      <c r="A550" s="17" t="s">
        <v>3952</v>
      </c>
      <c r="B550" s="32" t="s">
        <v>1851</v>
      </c>
      <c r="C550" s="33" t="s">
        <v>1852</v>
      </c>
      <c r="D550" cm="1">
        <f t="array" ref="D550">SUM(IF((LEFT('2-1 采购订单物料明细表报表导出'!$K:$K,7)=D$1)*('2-1 采购订单物料明细表报表导出'!$D:$D=$A550),'2-1 采购订单物料明细表报表导出'!$H:$H,0))</f>
        <v>0</v>
      </c>
      <c r="E550" cm="1">
        <f t="array" ref="E550">SUM(IF((LEFT('2-1 采购订单物料明细表报表导出'!$K:$K,7)=E$1)*('2-1 采购订单物料明细表报表导出'!$D:$D=$A550),'2-1 采购订单物料明细表报表导出'!$H:$H,0))</f>
        <v>0</v>
      </c>
      <c r="F550" cm="1">
        <f t="array" ref="F550">SUM(IF((LEFT('2-1 采购订单物料明细表报表导出'!$K:$K,7)=F$1)*('2-1 采购订单物料明细表报表导出'!$D:$D=$A550),'2-1 采购订单物料明细表报表导出'!$H:$H,0))</f>
        <v>0</v>
      </c>
      <c r="G550" cm="1">
        <f t="array" ref="G550">SUM(IF((LEFT('2-1 采购订单物料明细表报表导出'!$K:$K,7)=G$1)*('2-1 采购订单物料明细表报表导出'!$D:$D=$A550),'2-1 采购订单物料明细表报表导出'!$H:$H,0))</f>
        <v>0</v>
      </c>
      <c r="H550" cm="1">
        <f t="array" ref="H550">SUM(IF((LEFT('2-1 采购订单物料明细表报表导出'!$K:$K,7)=H$1)*('2-1 采购订单物料明细表报表导出'!$D:$D=$A550),'2-1 采购订单物料明细表报表导出'!$H:$H,0))</f>
        <v>0</v>
      </c>
      <c r="I550" cm="1">
        <f t="array" ref="I550">SUM(IF((LEFT('2-1 采购订单物料明细表报表导出'!$K:$K,7)=I$1)*('2-1 采购订单物料明细表报表导出'!$D:$D=$A550),'2-1 采购订单物料明细表报表导出'!$H:$H,0))</f>
        <v>0</v>
      </c>
      <c r="J550" cm="1">
        <f t="array" ref="J550">SUM(IF((LEFT('2-1 采购订单物料明细表报表导出'!$K:$K,7)=J$1)*('2-1 采购订单物料明细表报表导出'!$D:$D=$A550),'2-1 采购订单物料明细表报表导出'!$H:$H,0))</f>
        <v>0</v>
      </c>
      <c r="K550" cm="1">
        <f t="array" ref="K550">SUM(IF((LEFT('2-1 采购订单物料明细表报表导出'!$K:$K,7)=K$1)*('2-1 采购订单物料明细表报表导出'!$D:$D=$A550),'2-1 采购订单物料明细表报表导出'!$H:$H,0))</f>
        <v>0</v>
      </c>
      <c r="L550" cm="1">
        <f t="array" ref="L550">SUM(IF((LEFT('2-1 采购订单物料明细表报表导出'!$K:$K,7)=L$1)*('2-1 采购订单物料明细表报表导出'!$D:$D=$A550),'2-1 采购订单物料明细表报表导出'!$H:$H,0))</f>
        <v>0</v>
      </c>
      <c r="M550" cm="1">
        <f t="array" ref="M550">SUM(IF((LEFT('2-1 采购订单物料明细表报表导出'!$K:$K,7)=M$1)*('2-1 采购订单物料明细表报表导出'!$D:$D=$A550),'2-1 采购订单物料明细表报表导出'!$H:$H,0))</f>
        <v>0</v>
      </c>
      <c r="N550" cm="1">
        <f t="array" ref="N550">SUM(IF((LEFT('2-1 采购订单物料明细表报表导出'!$K:$K,7)=N$1)*('2-1 采购订单物料明细表报表导出'!$D:$D=$A550),'2-1 采购订单物料明细表报表导出'!$H:$H,0))</f>
        <v>0</v>
      </c>
      <c r="O550" cm="1">
        <f t="array" ref="O550">SUM(IF((LEFT('2-1 采购订单物料明细表报表导出'!$K:$K,7)=O$1)*('2-1 采购订单物料明细表报表导出'!$D:$D=$A550),'2-1 采购订单物料明细表报表导出'!$H:$H,0))</f>
        <v>0</v>
      </c>
    </row>
    <row r="551" ht="16.5" spans="1:15">
      <c r="A551" s="17" t="s">
        <v>3953</v>
      </c>
      <c r="B551" s="32" t="s">
        <v>1851</v>
      </c>
      <c r="C551" s="33" t="s">
        <v>1852</v>
      </c>
      <c r="D551" cm="1">
        <f t="array" ref="D551">SUM(IF((LEFT('2-1 采购订单物料明细表报表导出'!$K:$K,7)=D$1)*('2-1 采购订单物料明细表报表导出'!$D:$D=$A551),'2-1 采购订单物料明细表报表导出'!$H:$H,0))</f>
        <v>0</v>
      </c>
      <c r="E551" cm="1">
        <f t="array" ref="E551">SUM(IF((LEFT('2-1 采购订单物料明细表报表导出'!$K:$K,7)=E$1)*('2-1 采购订单物料明细表报表导出'!$D:$D=$A551),'2-1 采购订单物料明细表报表导出'!$H:$H,0))</f>
        <v>0</v>
      </c>
      <c r="F551" cm="1">
        <f t="array" ref="F551">SUM(IF((LEFT('2-1 采购订单物料明细表报表导出'!$K:$K,7)=F$1)*('2-1 采购订单物料明细表报表导出'!$D:$D=$A551),'2-1 采购订单物料明细表报表导出'!$H:$H,0))</f>
        <v>0</v>
      </c>
      <c r="G551" cm="1">
        <f t="array" ref="G551">SUM(IF((LEFT('2-1 采购订单物料明细表报表导出'!$K:$K,7)=G$1)*('2-1 采购订单物料明细表报表导出'!$D:$D=$A551),'2-1 采购订单物料明细表报表导出'!$H:$H,0))</f>
        <v>0</v>
      </c>
      <c r="H551" cm="1">
        <f t="array" ref="H551">SUM(IF((LEFT('2-1 采购订单物料明细表报表导出'!$K:$K,7)=H$1)*('2-1 采购订单物料明细表报表导出'!$D:$D=$A551),'2-1 采购订单物料明细表报表导出'!$H:$H,0))</f>
        <v>0</v>
      </c>
      <c r="I551" cm="1">
        <f t="array" ref="I551">SUM(IF((LEFT('2-1 采购订单物料明细表报表导出'!$K:$K,7)=I$1)*('2-1 采购订单物料明细表报表导出'!$D:$D=$A551),'2-1 采购订单物料明细表报表导出'!$H:$H,0))</f>
        <v>0</v>
      </c>
      <c r="J551" cm="1">
        <f t="array" ref="J551">SUM(IF((LEFT('2-1 采购订单物料明细表报表导出'!$K:$K,7)=J$1)*('2-1 采购订单物料明细表报表导出'!$D:$D=$A551),'2-1 采购订单物料明细表报表导出'!$H:$H,0))</f>
        <v>0</v>
      </c>
      <c r="K551" cm="1">
        <f t="array" ref="K551">SUM(IF((LEFT('2-1 采购订单物料明细表报表导出'!$K:$K,7)=K$1)*('2-1 采购订单物料明细表报表导出'!$D:$D=$A551),'2-1 采购订单物料明细表报表导出'!$H:$H,0))</f>
        <v>0</v>
      </c>
      <c r="L551" cm="1">
        <f t="array" ref="L551">SUM(IF((LEFT('2-1 采购订单物料明细表报表导出'!$K:$K,7)=L$1)*('2-1 采购订单物料明细表报表导出'!$D:$D=$A551),'2-1 采购订单物料明细表报表导出'!$H:$H,0))</f>
        <v>0</v>
      </c>
      <c r="M551" cm="1">
        <f t="array" ref="M551">SUM(IF((LEFT('2-1 采购订单物料明细表报表导出'!$K:$K,7)=M$1)*('2-1 采购订单物料明细表报表导出'!$D:$D=$A551),'2-1 采购订单物料明细表报表导出'!$H:$H,0))</f>
        <v>0</v>
      </c>
      <c r="N551" cm="1">
        <f t="array" ref="N551">SUM(IF((LEFT('2-1 采购订单物料明细表报表导出'!$K:$K,7)=N$1)*('2-1 采购订单物料明细表报表导出'!$D:$D=$A551),'2-1 采购订单物料明细表报表导出'!$H:$H,0))</f>
        <v>0</v>
      </c>
      <c r="O551" cm="1">
        <f t="array" ref="O551">SUM(IF((LEFT('2-1 采购订单物料明细表报表导出'!$K:$K,7)=O$1)*('2-1 采购订单物料明细表报表导出'!$D:$D=$A551),'2-1 采购订单物料明细表报表导出'!$H:$H,0))</f>
        <v>0</v>
      </c>
    </row>
    <row r="552" ht="16.5" spans="1:15">
      <c r="A552" s="17" t="s">
        <v>3954</v>
      </c>
      <c r="B552" s="32" t="s">
        <v>1851</v>
      </c>
      <c r="C552" s="33" t="s">
        <v>1852</v>
      </c>
      <c r="D552" cm="1">
        <f t="array" ref="D552">SUM(IF((LEFT('2-1 采购订单物料明细表报表导出'!$K:$K,7)=D$1)*('2-1 采购订单物料明细表报表导出'!$D:$D=$A552),'2-1 采购订单物料明细表报表导出'!$H:$H,0))</f>
        <v>0</v>
      </c>
      <c r="E552" cm="1">
        <f t="array" ref="E552">SUM(IF((LEFT('2-1 采购订单物料明细表报表导出'!$K:$K,7)=E$1)*('2-1 采购订单物料明细表报表导出'!$D:$D=$A552),'2-1 采购订单物料明细表报表导出'!$H:$H,0))</f>
        <v>0</v>
      </c>
      <c r="F552" cm="1">
        <f t="array" ref="F552">SUM(IF((LEFT('2-1 采购订单物料明细表报表导出'!$K:$K,7)=F$1)*('2-1 采购订单物料明细表报表导出'!$D:$D=$A552),'2-1 采购订单物料明细表报表导出'!$H:$H,0))</f>
        <v>0</v>
      </c>
      <c r="G552" cm="1">
        <f t="array" ref="G552">SUM(IF((LEFT('2-1 采购订单物料明细表报表导出'!$K:$K,7)=G$1)*('2-1 采购订单物料明细表报表导出'!$D:$D=$A552),'2-1 采购订单物料明细表报表导出'!$H:$H,0))</f>
        <v>0</v>
      </c>
      <c r="H552" cm="1">
        <f t="array" ref="H552">SUM(IF((LEFT('2-1 采购订单物料明细表报表导出'!$K:$K,7)=H$1)*('2-1 采购订单物料明细表报表导出'!$D:$D=$A552),'2-1 采购订单物料明细表报表导出'!$H:$H,0))</f>
        <v>0</v>
      </c>
      <c r="I552" cm="1">
        <f t="array" ref="I552">SUM(IF((LEFT('2-1 采购订单物料明细表报表导出'!$K:$K,7)=I$1)*('2-1 采购订单物料明细表报表导出'!$D:$D=$A552),'2-1 采购订单物料明细表报表导出'!$H:$H,0))</f>
        <v>0</v>
      </c>
      <c r="J552" cm="1">
        <f t="array" ref="J552">SUM(IF((LEFT('2-1 采购订单物料明细表报表导出'!$K:$K,7)=J$1)*('2-1 采购订单物料明细表报表导出'!$D:$D=$A552),'2-1 采购订单物料明细表报表导出'!$H:$H,0))</f>
        <v>0</v>
      </c>
      <c r="K552" cm="1">
        <f t="array" ref="K552">SUM(IF((LEFT('2-1 采购订单物料明细表报表导出'!$K:$K,7)=K$1)*('2-1 采购订单物料明细表报表导出'!$D:$D=$A552),'2-1 采购订单物料明细表报表导出'!$H:$H,0))</f>
        <v>0</v>
      </c>
      <c r="L552" cm="1">
        <f t="array" ref="L552">SUM(IF((LEFT('2-1 采购订单物料明细表报表导出'!$K:$K,7)=L$1)*('2-1 采购订单物料明细表报表导出'!$D:$D=$A552),'2-1 采购订单物料明细表报表导出'!$H:$H,0))</f>
        <v>0</v>
      </c>
      <c r="M552" cm="1">
        <f t="array" ref="M552">SUM(IF((LEFT('2-1 采购订单物料明细表报表导出'!$K:$K,7)=M$1)*('2-1 采购订单物料明细表报表导出'!$D:$D=$A552),'2-1 采购订单物料明细表报表导出'!$H:$H,0))</f>
        <v>0</v>
      </c>
      <c r="N552" cm="1">
        <f t="array" ref="N552">SUM(IF((LEFT('2-1 采购订单物料明细表报表导出'!$K:$K,7)=N$1)*('2-1 采购订单物料明细表报表导出'!$D:$D=$A552),'2-1 采购订单物料明细表报表导出'!$H:$H,0))</f>
        <v>0</v>
      </c>
      <c r="O552" cm="1">
        <f t="array" ref="O552">SUM(IF((LEFT('2-1 采购订单物料明细表报表导出'!$K:$K,7)=O$1)*('2-1 采购订单物料明细表报表导出'!$D:$D=$A552),'2-1 采购订单物料明细表报表导出'!$H:$H,0))</f>
        <v>0</v>
      </c>
    </row>
    <row r="553" ht="16.5" spans="1:15">
      <c r="A553" s="17" t="s">
        <v>3955</v>
      </c>
      <c r="B553" s="32" t="s">
        <v>1851</v>
      </c>
      <c r="C553" s="33" t="s">
        <v>1852</v>
      </c>
      <c r="D553" cm="1">
        <f t="array" ref="D553">SUM(IF((LEFT('2-1 采购订单物料明细表报表导出'!$K:$K,7)=D$1)*('2-1 采购订单物料明细表报表导出'!$D:$D=$A553),'2-1 采购订单物料明细表报表导出'!$H:$H,0))</f>
        <v>0</v>
      </c>
      <c r="E553" cm="1">
        <f t="array" ref="E553">SUM(IF((LEFT('2-1 采购订单物料明细表报表导出'!$K:$K,7)=E$1)*('2-1 采购订单物料明细表报表导出'!$D:$D=$A553),'2-1 采购订单物料明细表报表导出'!$H:$H,0))</f>
        <v>0</v>
      </c>
      <c r="F553" cm="1">
        <f t="array" ref="F553">SUM(IF((LEFT('2-1 采购订单物料明细表报表导出'!$K:$K,7)=F$1)*('2-1 采购订单物料明细表报表导出'!$D:$D=$A553),'2-1 采购订单物料明细表报表导出'!$H:$H,0))</f>
        <v>0</v>
      </c>
      <c r="G553" cm="1">
        <f t="array" ref="G553">SUM(IF((LEFT('2-1 采购订单物料明细表报表导出'!$K:$K,7)=G$1)*('2-1 采购订单物料明细表报表导出'!$D:$D=$A553),'2-1 采购订单物料明细表报表导出'!$H:$H,0))</f>
        <v>0</v>
      </c>
      <c r="H553" cm="1">
        <f t="array" ref="H553">SUM(IF((LEFT('2-1 采购订单物料明细表报表导出'!$K:$K,7)=H$1)*('2-1 采购订单物料明细表报表导出'!$D:$D=$A553),'2-1 采购订单物料明细表报表导出'!$H:$H,0))</f>
        <v>0</v>
      </c>
      <c r="I553" cm="1">
        <f t="array" ref="I553">SUM(IF((LEFT('2-1 采购订单物料明细表报表导出'!$K:$K,7)=I$1)*('2-1 采购订单物料明细表报表导出'!$D:$D=$A553),'2-1 采购订单物料明细表报表导出'!$H:$H,0))</f>
        <v>0</v>
      </c>
      <c r="J553" cm="1">
        <f t="array" ref="J553">SUM(IF((LEFT('2-1 采购订单物料明细表报表导出'!$K:$K,7)=J$1)*('2-1 采购订单物料明细表报表导出'!$D:$D=$A553),'2-1 采购订单物料明细表报表导出'!$H:$H,0))</f>
        <v>0</v>
      </c>
      <c r="K553" cm="1">
        <f t="array" ref="K553">SUM(IF((LEFT('2-1 采购订单物料明细表报表导出'!$K:$K,7)=K$1)*('2-1 采购订单物料明细表报表导出'!$D:$D=$A553),'2-1 采购订单物料明细表报表导出'!$H:$H,0))</f>
        <v>0</v>
      </c>
      <c r="L553" cm="1">
        <f t="array" ref="L553">SUM(IF((LEFT('2-1 采购订单物料明细表报表导出'!$K:$K,7)=L$1)*('2-1 采购订单物料明细表报表导出'!$D:$D=$A553),'2-1 采购订单物料明细表报表导出'!$H:$H,0))</f>
        <v>0</v>
      </c>
      <c r="M553" cm="1">
        <f t="array" ref="M553">SUM(IF((LEFT('2-1 采购订单物料明细表报表导出'!$K:$K,7)=M$1)*('2-1 采购订单物料明细表报表导出'!$D:$D=$A553),'2-1 采购订单物料明细表报表导出'!$H:$H,0))</f>
        <v>0</v>
      </c>
      <c r="N553" cm="1">
        <f t="array" ref="N553">SUM(IF((LEFT('2-1 采购订单物料明细表报表导出'!$K:$K,7)=N$1)*('2-1 采购订单物料明细表报表导出'!$D:$D=$A553),'2-1 采购订单物料明细表报表导出'!$H:$H,0))</f>
        <v>0</v>
      </c>
      <c r="O553" cm="1">
        <f t="array" ref="O553">SUM(IF((LEFT('2-1 采购订单物料明细表报表导出'!$K:$K,7)=O$1)*('2-1 采购订单物料明细表报表导出'!$D:$D=$A553),'2-1 采购订单物料明细表报表导出'!$H:$H,0))</f>
        <v>0</v>
      </c>
    </row>
    <row r="554" ht="16.5" spans="1:15">
      <c r="A554" s="34" t="s">
        <v>3956</v>
      </c>
      <c r="B554" s="32" t="s">
        <v>1839</v>
      </c>
      <c r="C554" s="33" t="s">
        <v>1840</v>
      </c>
      <c r="D554" cm="1">
        <f t="array" ref="D554">SUM(IF((LEFT('2-1 采购订单物料明细表报表导出'!$K:$K,7)=D$1)*('2-1 采购订单物料明细表报表导出'!$D:$D=$A554),'2-1 采购订单物料明细表报表导出'!$H:$H,0))</f>
        <v>0</v>
      </c>
      <c r="E554" cm="1">
        <f t="array" ref="E554">SUM(IF((LEFT('2-1 采购订单物料明细表报表导出'!$K:$K,7)=E$1)*('2-1 采购订单物料明细表报表导出'!$D:$D=$A554),'2-1 采购订单物料明细表报表导出'!$H:$H,0))</f>
        <v>0</v>
      </c>
      <c r="F554" cm="1">
        <f t="array" ref="F554">SUM(IF((LEFT('2-1 采购订单物料明细表报表导出'!$K:$K,7)=F$1)*('2-1 采购订单物料明细表报表导出'!$D:$D=$A554),'2-1 采购订单物料明细表报表导出'!$H:$H,0))</f>
        <v>0</v>
      </c>
      <c r="G554" cm="1">
        <f t="array" ref="G554">SUM(IF((LEFT('2-1 采购订单物料明细表报表导出'!$K:$K,7)=G$1)*('2-1 采购订单物料明细表报表导出'!$D:$D=$A554),'2-1 采购订单物料明细表报表导出'!$H:$H,0))</f>
        <v>0</v>
      </c>
      <c r="H554" cm="1">
        <f t="array" ref="H554">SUM(IF((LEFT('2-1 采购订单物料明细表报表导出'!$K:$K,7)=H$1)*('2-1 采购订单物料明细表报表导出'!$D:$D=$A554),'2-1 采购订单物料明细表报表导出'!$H:$H,0))</f>
        <v>0</v>
      </c>
      <c r="I554" cm="1">
        <f t="array" ref="I554">SUM(IF((LEFT('2-1 采购订单物料明细表报表导出'!$K:$K,7)=I$1)*('2-1 采购订单物料明细表报表导出'!$D:$D=$A554),'2-1 采购订单物料明细表报表导出'!$H:$H,0))</f>
        <v>0</v>
      </c>
      <c r="J554" cm="1">
        <f t="array" ref="J554">SUM(IF((LEFT('2-1 采购订单物料明细表报表导出'!$K:$K,7)=J$1)*('2-1 采购订单物料明细表报表导出'!$D:$D=$A554),'2-1 采购订单物料明细表报表导出'!$H:$H,0))</f>
        <v>0</v>
      </c>
      <c r="K554" cm="1">
        <f t="array" ref="K554">SUM(IF((LEFT('2-1 采购订单物料明细表报表导出'!$K:$K,7)=K$1)*('2-1 采购订单物料明细表报表导出'!$D:$D=$A554),'2-1 采购订单物料明细表报表导出'!$H:$H,0))</f>
        <v>0</v>
      </c>
      <c r="L554" cm="1">
        <f t="array" ref="L554">SUM(IF((LEFT('2-1 采购订单物料明细表报表导出'!$K:$K,7)=L$1)*('2-1 采购订单物料明细表报表导出'!$D:$D=$A554),'2-1 采购订单物料明细表报表导出'!$H:$H,0))</f>
        <v>0</v>
      </c>
      <c r="M554" cm="1">
        <f t="array" ref="M554">SUM(IF((LEFT('2-1 采购订单物料明细表报表导出'!$K:$K,7)=M$1)*('2-1 采购订单物料明细表报表导出'!$D:$D=$A554),'2-1 采购订单物料明细表报表导出'!$H:$H,0))</f>
        <v>0</v>
      </c>
      <c r="N554" cm="1">
        <f t="array" ref="N554">SUM(IF((LEFT('2-1 采购订单物料明细表报表导出'!$K:$K,7)=N$1)*('2-1 采购订单物料明细表报表导出'!$D:$D=$A554),'2-1 采购订单物料明细表报表导出'!$H:$H,0))</f>
        <v>0</v>
      </c>
      <c r="O554" cm="1">
        <f t="array" ref="O554">SUM(IF((LEFT('2-1 采购订单物料明细表报表导出'!$K:$K,7)=O$1)*('2-1 采购订单物料明细表报表导出'!$D:$D=$A554),'2-1 采购订单物料明细表报表导出'!$H:$H,0))</f>
        <v>0</v>
      </c>
    </row>
    <row r="555" ht="16.5" spans="1:15">
      <c r="A555" s="34" t="s">
        <v>3957</v>
      </c>
      <c r="B555" s="32" t="s">
        <v>1839</v>
      </c>
      <c r="C555" s="33" t="s">
        <v>1840</v>
      </c>
      <c r="D555" cm="1">
        <f t="array" ref="D555">SUM(IF((LEFT('2-1 采购订单物料明细表报表导出'!$K:$K,7)=D$1)*('2-1 采购订单物料明细表报表导出'!$D:$D=$A555),'2-1 采购订单物料明细表报表导出'!$H:$H,0))</f>
        <v>0</v>
      </c>
      <c r="E555" cm="1">
        <f t="array" ref="E555">SUM(IF((LEFT('2-1 采购订单物料明细表报表导出'!$K:$K,7)=E$1)*('2-1 采购订单物料明细表报表导出'!$D:$D=$A555),'2-1 采购订单物料明细表报表导出'!$H:$H,0))</f>
        <v>0</v>
      </c>
      <c r="F555" cm="1">
        <f t="array" ref="F555">SUM(IF((LEFT('2-1 采购订单物料明细表报表导出'!$K:$K,7)=F$1)*('2-1 采购订单物料明细表报表导出'!$D:$D=$A555),'2-1 采购订单物料明细表报表导出'!$H:$H,0))</f>
        <v>0</v>
      </c>
      <c r="G555" cm="1">
        <f t="array" ref="G555">SUM(IF((LEFT('2-1 采购订单物料明细表报表导出'!$K:$K,7)=G$1)*('2-1 采购订单物料明细表报表导出'!$D:$D=$A555),'2-1 采购订单物料明细表报表导出'!$H:$H,0))</f>
        <v>0</v>
      </c>
      <c r="H555" cm="1">
        <f t="array" ref="H555">SUM(IF((LEFT('2-1 采购订单物料明细表报表导出'!$K:$K,7)=H$1)*('2-1 采购订单物料明细表报表导出'!$D:$D=$A555),'2-1 采购订单物料明细表报表导出'!$H:$H,0))</f>
        <v>0</v>
      </c>
      <c r="I555" cm="1">
        <f t="array" ref="I555">SUM(IF((LEFT('2-1 采购订单物料明细表报表导出'!$K:$K,7)=I$1)*('2-1 采购订单物料明细表报表导出'!$D:$D=$A555),'2-1 采购订单物料明细表报表导出'!$H:$H,0))</f>
        <v>0</v>
      </c>
      <c r="J555" cm="1">
        <f t="array" ref="J555">SUM(IF((LEFT('2-1 采购订单物料明细表报表导出'!$K:$K,7)=J$1)*('2-1 采购订单物料明细表报表导出'!$D:$D=$A555),'2-1 采购订单物料明细表报表导出'!$H:$H,0))</f>
        <v>0</v>
      </c>
      <c r="K555" cm="1">
        <f t="array" ref="K555">SUM(IF((LEFT('2-1 采购订单物料明细表报表导出'!$K:$K,7)=K$1)*('2-1 采购订单物料明细表报表导出'!$D:$D=$A555),'2-1 采购订单物料明细表报表导出'!$H:$H,0))</f>
        <v>0</v>
      </c>
      <c r="L555" cm="1">
        <f t="array" ref="L555">SUM(IF((LEFT('2-1 采购订单物料明细表报表导出'!$K:$K,7)=L$1)*('2-1 采购订单物料明细表报表导出'!$D:$D=$A555),'2-1 采购订单物料明细表报表导出'!$H:$H,0))</f>
        <v>0</v>
      </c>
      <c r="M555" cm="1">
        <f t="array" ref="M555">SUM(IF((LEFT('2-1 采购订单物料明细表报表导出'!$K:$K,7)=M$1)*('2-1 采购订单物料明细表报表导出'!$D:$D=$A555),'2-1 采购订单物料明细表报表导出'!$H:$H,0))</f>
        <v>0</v>
      </c>
      <c r="N555" cm="1">
        <f t="array" ref="N555">SUM(IF((LEFT('2-1 采购订单物料明细表报表导出'!$K:$K,7)=N$1)*('2-1 采购订单物料明细表报表导出'!$D:$D=$A555),'2-1 采购订单物料明细表报表导出'!$H:$H,0))</f>
        <v>0</v>
      </c>
      <c r="O555" cm="1">
        <f t="array" ref="O555">SUM(IF((LEFT('2-1 采购订单物料明细表报表导出'!$K:$K,7)=O$1)*('2-1 采购订单物料明细表报表导出'!$D:$D=$A555),'2-1 采购订单物料明细表报表导出'!$H:$H,0))</f>
        <v>0</v>
      </c>
    </row>
    <row r="556" ht="16.5" spans="1:15">
      <c r="A556" s="34" t="s">
        <v>3958</v>
      </c>
      <c r="B556" s="32" t="s">
        <v>1839</v>
      </c>
      <c r="C556" s="33" t="s">
        <v>1840</v>
      </c>
      <c r="D556" cm="1">
        <f t="array" ref="D556">SUM(IF((LEFT('2-1 采购订单物料明细表报表导出'!$K:$K,7)=D$1)*('2-1 采购订单物料明细表报表导出'!$D:$D=$A556),'2-1 采购订单物料明细表报表导出'!$H:$H,0))</f>
        <v>0</v>
      </c>
      <c r="E556" cm="1">
        <f t="array" ref="E556">SUM(IF((LEFT('2-1 采购订单物料明细表报表导出'!$K:$K,7)=E$1)*('2-1 采购订单物料明细表报表导出'!$D:$D=$A556),'2-1 采购订单物料明细表报表导出'!$H:$H,0))</f>
        <v>0</v>
      </c>
      <c r="F556" cm="1">
        <f t="array" ref="F556">SUM(IF((LEFT('2-1 采购订单物料明细表报表导出'!$K:$K,7)=F$1)*('2-1 采购订单物料明细表报表导出'!$D:$D=$A556),'2-1 采购订单物料明细表报表导出'!$H:$H,0))</f>
        <v>0</v>
      </c>
      <c r="G556" cm="1">
        <f t="array" ref="G556">SUM(IF((LEFT('2-1 采购订单物料明细表报表导出'!$K:$K,7)=G$1)*('2-1 采购订单物料明细表报表导出'!$D:$D=$A556),'2-1 采购订单物料明细表报表导出'!$H:$H,0))</f>
        <v>0</v>
      </c>
      <c r="H556" cm="1">
        <f t="array" ref="H556">SUM(IF((LEFT('2-1 采购订单物料明细表报表导出'!$K:$K,7)=H$1)*('2-1 采购订单物料明细表报表导出'!$D:$D=$A556),'2-1 采购订单物料明细表报表导出'!$H:$H,0))</f>
        <v>0</v>
      </c>
      <c r="I556" cm="1">
        <f t="array" ref="I556">SUM(IF((LEFT('2-1 采购订单物料明细表报表导出'!$K:$K,7)=I$1)*('2-1 采购订单物料明细表报表导出'!$D:$D=$A556),'2-1 采购订单物料明细表报表导出'!$H:$H,0))</f>
        <v>0</v>
      </c>
      <c r="J556" cm="1">
        <f t="array" ref="J556">SUM(IF((LEFT('2-1 采购订单物料明细表报表导出'!$K:$K,7)=J$1)*('2-1 采购订单物料明细表报表导出'!$D:$D=$A556),'2-1 采购订单物料明细表报表导出'!$H:$H,0))</f>
        <v>0</v>
      </c>
      <c r="K556" cm="1">
        <f t="array" ref="K556">SUM(IF((LEFT('2-1 采购订单物料明细表报表导出'!$K:$K,7)=K$1)*('2-1 采购订单物料明细表报表导出'!$D:$D=$A556),'2-1 采购订单物料明细表报表导出'!$H:$H,0))</f>
        <v>0</v>
      </c>
      <c r="L556" cm="1">
        <f t="array" ref="L556">SUM(IF((LEFT('2-1 采购订单物料明细表报表导出'!$K:$K,7)=L$1)*('2-1 采购订单物料明细表报表导出'!$D:$D=$A556),'2-1 采购订单物料明细表报表导出'!$H:$H,0))</f>
        <v>0</v>
      </c>
      <c r="M556" cm="1">
        <f t="array" ref="M556">SUM(IF((LEFT('2-1 采购订单物料明细表报表导出'!$K:$K,7)=M$1)*('2-1 采购订单物料明细表报表导出'!$D:$D=$A556),'2-1 采购订单物料明细表报表导出'!$H:$H,0))</f>
        <v>0</v>
      </c>
      <c r="N556" cm="1">
        <f t="array" ref="N556">SUM(IF((LEFT('2-1 采购订单物料明细表报表导出'!$K:$K,7)=N$1)*('2-1 采购订单物料明细表报表导出'!$D:$D=$A556),'2-1 采购订单物料明细表报表导出'!$H:$H,0))</f>
        <v>0</v>
      </c>
      <c r="O556" cm="1">
        <f t="array" ref="O556">SUM(IF((LEFT('2-1 采购订单物料明细表报表导出'!$K:$K,7)=O$1)*('2-1 采购订单物料明细表报表导出'!$D:$D=$A556),'2-1 采购订单物料明细表报表导出'!$H:$H,0))</f>
        <v>0</v>
      </c>
    </row>
    <row r="557" ht="16.5" spans="1:15">
      <c r="A557" s="34" t="s">
        <v>3959</v>
      </c>
      <c r="B557" s="32" t="s">
        <v>1839</v>
      </c>
      <c r="C557" s="33" t="s">
        <v>1840</v>
      </c>
      <c r="D557" cm="1">
        <f t="array" ref="D557">SUM(IF((LEFT('2-1 采购订单物料明细表报表导出'!$K:$K,7)=D$1)*('2-1 采购订单物料明细表报表导出'!$D:$D=$A557),'2-1 采购订单物料明细表报表导出'!$H:$H,0))</f>
        <v>0</v>
      </c>
      <c r="E557" cm="1">
        <f t="array" ref="E557">SUM(IF((LEFT('2-1 采购订单物料明细表报表导出'!$K:$K,7)=E$1)*('2-1 采购订单物料明细表报表导出'!$D:$D=$A557),'2-1 采购订单物料明细表报表导出'!$H:$H,0))</f>
        <v>0</v>
      </c>
      <c r="F557" cm="1">
        <f t="array" ref="F557">SUM(IF((LEFT('2-1 采购订单物料明细表报表导出'!$K:$K,7)=F$1)*('2-1 采购订单物料明细表报表导出'!$D:$D=$A557),'2-1 采购订单物料明细表报表导出'!$H:$H,0))</f>
        <v>0</v>
      </c>
      <c r="G557" cm="1">
        <f t="array" ref="G557">SUM(IF((LEFT('2-1 采购订单物料明细表报表导出'!$K:$K,7)=G$1)*('2-1 采购订单物料明细表报表导出'!$D:$D=$A557),'2-1 采购订单物料明细表报表导出'!$H:$H,0))</f>
        <v>0</v>
      </c>
      <c r="H557" cm="1">
        <f t="array" ref="H557">SUM(IF((LEFT('2-1 采购订单物料明细表报表导出'!$K:$K,7)=H$1)*('2-1 采购订单物料明细表报表导出'!$D:$D=$A557),'2-1 采购订单物料明细表报表导出'!$H:$H,0))</f>
        <v>0</v>
      </c>
      <c r="I557" cm="1">
        <f t="array" ref="I557">SUM(IF((LEFT('2-1 采购订单物料明细表报表导出'!$K:$K,7)=I$1)*('2-1 采购订单物料明细表报表导出'!$D:$D=$A557),'2-1 采购订单物料明细表报表导出'!$H:$H,0))</f>
        <v>0</v>
      </c>
      <c r="J557" cm="1">
        <f t="array" ref="J557">SUM(IF((LEFT('2-1 采购订单物料明细表报表导出'!$K:$K,7)=J$1)*('2-1 采购订单物料明细表报表导出'!$D:$D=$A557),'2-1 采购订单物料明细表报表导出'!$H:$H,0))</f>
        <v>0</v>
      </c>
      <c r="K557" cm="1">
        <f t="array" ref="K557">SUM(IF((LEFT('2-1 采购订单物料明细表报表导出'!$K:$K,7)=K$1)*('2-1 采购订单物料明细表报表导出'!$D:$D=$A557),'2-1 采购订单物料明细表报表导出'!$H:$H,0))</f>
        <v>0</v>
      </c>
      <c r="L557" cm="1">
        <f t="array" ref="L557">SUM(IF((LEFT('2-1 采购订单物料明细表报表导出'!$K:$K,7)=L$1)*('2-1 采购订单物料明细表报表导出'!$D:$D=$A557),'2-1 采购订单物料明细表报表导出'!$H:$H,0))</f>
        <v>0</v>
      </c>
      <c r="M557" cm="1">
        <f t="array" ref="M557">SUM(IF((LEFT('2-1 采购订单物料明细表报表导出'!$K:$K,7)=M$1)*('2-1 采购订单物料明细表报表导出'!$D:$D=$A557),'2-1 采购订单物料明细表报表导出'!$H:$H,0))</f>
        <v>0</v>
      </c>
      <c r="N557" cm="1">
        <f t="array" ref="N557">SUM(IF((LEFT('2-1 采购订单物料明细表报表导出'!$K:$K,7)=N$1)*('2-1 采购订单物料明细表报表导出'!$D:$D=$A557),'2-1 采购订单物料明细表报表导出'!$H:$H,0))</f>
        <v>0</v>
      </c>
      <c r="O557" cm="1">
        <f t="array" ref="O557">SUM(IF((LEFT('2-1 采购订单物料明细表报表导出'!$K:$K,7)=O$1)*('2-1 采购订单物料明细表报表导出'!$D:$D=$A557),'2-1 采购订单物料明细表报表导出'!$H:$H,0))</f>
        <v>0</v>
      </c>
    </row>
    <row r="558" ht="16.5" spans="1:15">
      <c r="A558" s="34" t="s">
        <v>3960</v>
      </c>
      <c r="B558" s="32" t="s">
        <v>1839</v>
      </c>
      <c r="C558" s="33" t="s">
        <v>1840</v>
      </c>
      <c r="D558" cm="1">
        <f t="array" ref="D558">SUM(IF((LEFT('2-1 采购订单物料明细表报表导出'!$K:$K,7)=D$1)*('2-1 采购订单物料明细表报表导出'!$D:$D=$A558),'2-1 采购订单物料明细表报表导出'!$H:$H,0))</f>
        <v>0</v>
      </c>
      <c r="E558" cm="1">
        <f t="array" ref="E558">SUM(IF((LEFT('2-1 采购订单物料明细表报表导出'!$K:$K,7)=E$1)*('2-1 采购订单物料明细表报表导出'!$D:$D=$A558),'2-1 采购订单物料明细表报表导出'!$H:$H,0))</f>
        <v>0</v>
      </c>
      <c r="F558" cm="1">
        <f t="array" ref="F558">SUM(IF((LEFT('2-1 采购订单物料明细表报表导出'!$K:$K,7)=F$1)*('2-1 采购订单物料明细表报表导出'!$D:$D=$A558),'2-1 采购订单物料明细表报表导出'!$H:$H,0))</f>
        <v>0</v>
      </c>
      <c r="G558" cm="1">
        <f t="array" ref="G558">SUM(IF((LEFT('2-1 采购订单物料明细表报表导出'!$K:$K,7)=G$1)*('2-1 采购订单物料明细表报表导出'!$D:$D=$A558),'2-1 采购订单物料明细表报表导出'!$H:$H,0))</f>
        <v>0</v>
      </c>
      <c r="H558" cm="1">
        <f t="array" ref="H558">SUM(IF((LEFT('2-1 采购订单物料明细表报表导出'!$K:$K,7)=H$1)*('2-1 采购订单物料明细表报表导出'!$D:$D=$A558),'2-1 采购订单物料明细表报表导出'!$H:$H,0))</f>
        <v>0</v>
      </c>
      <c r="I558" cm="1">
        <f t="array" ref="I558">SUM(IF((LEFT('2-1 采购订单物料明细表报表导出'!$K:$K,7)=I$1)*('2-1 采购订单物料明细表报表导出'!$D:$D=$A558),'2-1 采购订单物料明细表报表导出'!$H:$H,0))</f>
        <v>0</v>
      </c>
      <c r="J558" cm="1">
        <f t="array" ref="J558">SUM(IF((LEFT('2-1 采购订单物料明细表报表导出'!$K:$K,7)=J$1)*('2-1 采购订单物料明细表报表导出'!$D:$D=$A558),'2-1 采购订单物料明细表报表导出'!$H:$H,0))</f>
        <v>0</v>
      </c>
      <c r="K558" cm="1">
        <f t="array" ref="K558">SUM(IF((LEFT('2-1 采购订单物料明细表报表导出'!$K:$K,7)=K$1)*('2-1 采购订单物料明细表报表导出'!$D:$D=$A558),'2-1 采购订单物料明细表报表导出'!$H:$H,0))</f>
        <v>0</v>
      </c>
      <c r="L558" cm="1">
        <f t="array" ref="L558">SUM(IF((LEFT('2-1 采购订单物料明细表报表导出'!$K:$K,7)=L$1)*('2-1 采购订单物料明细表报表导出'!$D:$D=$A558),'2-1 采购订单物料明细表报表导出'!$H:$H,0))</f>
        <v>0</v>
      </c>
      <c r="M558" cm="1">
        <f t="array" ref="M558">SUM(IF((LEFT('2-1 采购订单物料明细表报表导出'!$K:$K,7)=M$1)*('2-1 采购订单物料明细表报表导出'!$D:$D=$A558),'2-1 采购订单物料明细表报表导出'!$H:$H,0))</f>
        <v>0</v>
      </c>
      <c r="N558" cm="1">
        <f t="array" ref="N558">SUM(IF((LEFT('2-1 采购订单物料明细表报表导出'!$K:$K,7)=N$1)*('2-1 采购订单物料明细表报表导出'!$D:$D=$A558),'2-1 采购订单物料明细表报表导出'!$H:$H,0))</f>
        <v>0</v>
      </c>
      <c r="O558" cm="1">
        <f t="array" ref="O558">SUM(IF((LEFT('2-1 采购订单物料明细表报表导出'!$K:$K,7)=O$1)*('2-1 采购订单物料明细表报表导出'!$D:$D=$A558),'2-1 采购订单物料明细表报表导出'!$H:$H,0))</f>
        <v>0</v>
      </c>
    </row>
    <row r="559" ht="16.5" spans="1:15">
      <c r="A559" s="34" t="s">
        <v>3961</v>
      </c>
      <c r="B559" s="32" t="s">
        <v>1839</v>
      </c>
      <c r="C559" s="33" t="s">
        <v>1840</v>
      </c>
      <c r="D559" cm="1">
        <f t="array" ref="D559">SUM(IF((LEFT('2-1 采购订单物料明细表报表导出'!$K:$K,7)=D$1)*('2-1 采购订单物料明细表报表导出'!$D:$D=$A559),'2-1 采购订单物料明细表报表导出'!$H:$H,0))</f>
        <v>0</v>
      </c>
      <c r="E559" cm="1">
        <f t="array" ref="E559">SUM(IF((LEFT('2-1 采购订单物料明细表报表导出'!$K:$K,7)=E$1)*('2-1 采购订单物料明细表报表导出'!$D:$D=$A559),'2-1 采购订单物料明细表报表导出'!$H:$H,0))</f>
        <v>0</v>
      </c>
      <c r="F559" cm="1">
        <f t="array" ref="F559">SUM(IF((LEFT('2-1 采购订单物料明细表报表导出'!$K:$K,7)=F$1)*('2-1 采购订单物料明细表报表导出'!$D:$D=$A559),'2-1 采购订单物料明细表报表导出'!$H:$H,0))</f>
        <v>0</v>
      </c>
      <c r="G559" cm="1">
        <f t="array" ref="G559">SUM(IF((LEFT('2-1 采购订单物料明细表报表导出'!$K:$K,7)=G$1)*('2-1 采购订单物料明细表报表导出'!$D:$D=$A559),'2-1 采购订单物料明细表报表导出'!$H:$H,0))</f>
        <v>0</v>
      </c>
      <c r="H559" cm="1">
        <f t="array" ref="H559">SUM(IF((LEFT('2-1 采购订单物料明细表报表导出'!$K:$K,7)=H$1)*('2-1 采购订单物料明细表报表导出'!$D:$D=$A559),'2-1 采购订单物料明细表报表导出'!$H:$H,0))</f>
        <v>0</v>
      </c>
      <c r="I559" cm="1">
        <f t="array" ref="I559">SUM(IF((LEFT('2-1 采购订单物料明细表报表导出'!$K:$K,7)=I$1)*('2-1 采购订单物料明细表报表导出'!$D:$D=$A559),'2-1 采购订单物料明细表报表导出'!$H:$H,0))</f>
        <v>0</v>
      </c>
      <c r="J559" cm="1">
        <f t="array" ref="J559">SUM(IF((LEFT('2-1 采购订单物料明细表报表导出'!$K:$K,7)=J$1)*('2-1 采购订单物料明细表报表导出'!$D:$D=$A559),'2-1 采购订单物料明细表报表导出'!$H:$H,0))</f>
        <v>0</v>
      </c>
      <c r="K559" cm="1">
        <f t="array" ref="K559">SUM(IF((LEFT('2-1 采购订单物料明细表报表导出'!$K:$K,7)=K$1)*('2-1 采购订单物料明细表报表导出'!$D:$D=$A559),'2-1 采购订单物料明细表报表导出'!$H:$H,0))</f>
        <v>0</v>
      </c>
      <c r="L559" cm="1">
        <f t="array" ref="L559">SUM(IF((LEFT('2-1 采购订单物料明细表报表导出'!$K:$K,7)=L$1)*('2-1 采购订单物料明细表报表导出'!$D:$D=$A559),'2-1 采购订单物料明细表报表导出'!$H:$H,0))</f>
        <v>0</v>
      </c>
      <c r="M559" cm="1">
        <f t="array" ref="M559">SUM(IF((LEFT('2-1 采购订单物料明细表报表导出'!$K:$K,7)=M$1)*('2-1 采购订单物料明细表报表导出'!$D:$D=$A559),'2-1 采购订单物料明细表报表导出'!$H:$H,0))</f>
        <v>0</v>
      </c>
      <c r="N559" cm="1">
        <f t="array" ref="N559">SUM(IF((LEFT('2-1 采购订单物料明细表报表导出'!$K:$K,7)=N$1)*('2-1 采购订单物料明细表报表导出'!$D:$D=$A559),'2-1 采购订单物料明细表报表导出'!$H:$H,0))</f>
        <v>0</v>
      </c>
      <c r="O559" cm="1">
        <f t="array" ref="O559">SUM(IF((LEFT('2-1 采购订单物料明细表报表导出'!$K:$K,7)=O$1)*('2-1 采购订单物料明细表报表导出'!$D:$D=$A559),'2-1 采购订单物料明细表报表导出'!$H:$H,0))</f>
        <v>0</v>
      </c>
    </row>
    <row r="560" ht="16.5" spans="1:15">
      <c r="A560" s="34" t="s">
        <v>3962</v>
      </c>
      <c r="B560" s="32" t="s">
        <v>1839</v>
      </c>
      <c r="C560" s="33" t="s">
        <v>1840</v>
      </c>
      <c r="D560" cm="1">
        <f t="array" ref="D560">SUM(IF((LEFT('2-1 采购订单物料明细表报表导出'!$K:$K,7)=D$1)*('2-1 采购订单物料明细表报表导出'!$D:$D=$A560),'2-1 采购订单物料明细表报表导出'!$H:$H,0))</f>
        <v>0</v>
      </c>
      <c r="E560" cm="1">
        <f t="array" ref="E560">SUM(IF((LEFT('2-1 采购订单物料明细表报表导出'!$K:$K,7)=E$1)*('2-1 采购订单物料明细表报表导出'!$D:$D=$A560),'2-1 采购订单物料明细表报表导出'!$H:$H,0))</f>
        <v>0</v>
      </c>
      <c r="F560" cm="1">
        <f t="array" ref="F560">SUM(IF((LEFT('2-1 采购订单物料明细表报表导出'!$K:$K,7)=F$1)*('2-1 采购订单物料明细表报表导出'!$D:$D=$A560),'2-1 采购订单物料明细表报表导出'!$H:$H,0))</f>
        <v>0</v>
      </c>
      <c r="G560" cm="1">
        <f t="array" ref="G560">SUM(IF((LEFT('2-1 采购订单物料明细表报表导出'!$K:$K,7)=G$1)*('2-1 采购订单物料明细表报表导出'!$D:$D=$A560),'2-1 采购订单物料明细表报表导出'!$H:$H,0))</f>
        <v>0</v>
      </c>
      <c r="H560" cm="1">
        <f t="array" ref="H560">SUM(IF((LEFT('2-1 采购订单物料明细表报表导出'!$K:$K,7)=H$1)*('2-1 采购订单物料明细表报表导出'!$D:$D=$A560),'2-1 采购订单物料明细表报表导出'!$H:$H,0))</f>
        <v>0</v>
      </c>
      <c r="I560" cm="1">
        <f t="array" ref="I560">SUM(IF((LEFT('2-1 采购订单物料明细表报表导出'!$K:$K,7)=I$1)*('2-1 采购订单物料明细表报表导出'!$D:$D=$A560),'2-1 采购订单物料明细表报表导出'!$H:$H,0))</f>
        <v>0</v>
      </c>
      <c r="J560" cm="1">
        <f t="array" ref="J560">SUM(IF((LEFT('2-1 采购订单物料明细表报表导出'!$K:$K,7)=J$1)*('2-1 采购订单物料明细表报表导出'!$D:$D=$A560),'2-1 采购订单物料明细表报表导出'!$H:$H,0))</f>
        <v>0</v>
      </c>
      <c r="K560" cm="1">
        <f t="array" ref="K560">SUM(IF((LEFT('2-1 采购订单物料明细表报表导出'!$K:$K,7)=K$1)*('2-1 采购订单物料明细表报表导出'!$D:$D=$A560),'2-1 采购订单物料明细表报表导出'!$H:$H,0))</f>
        <v>0</v>
      </c>
      <c r="L560" cm="1">
        <f t="array" ref="L560">SUM(IF((LEFT('2-1 采购订单物料明细表报表导出'!$K:$K,7)=L$1)*('2-1 采购订单物料明细表报表导出'!$D:$D=$A560),'2-1 采购订单物料明细表报表导出'!$H:$H,0))</f>
        <v>0</v>
      </c>
      <c r="M560" cm="1">
        <f t="array" ref="M560">SUM(IF((LEFT('2-1 采购订单物料明细表报表导出'!$K:$K,7)=M$1)*('2-1 采购订单物料明细表报表导出'!$D:$D=$A560),'2-1 采购订单物料明细表报表导出'!$H:$H,0))</f>
        <v>0</v>
      </c>
      <c r="N560" cm="1">
        <f t="array" ref="N560">SUM(IF((LEFT('2-1 采购订单物料明细表报表导出'!$K:$K,7)=N$1)*('2-1 采购订单物料明细表报表导出'!$D:$D=$A560),'2-1 采购订单物料明细表报表导出'!$H:$H,0))</f>
        <v>0</v>
      </c>
      <c r="O560" cm="1">
        <f t="array" ref="O560">SUM(IF((LEFT('2-1 采购订单物料明细表报表导出'!$K:$K,7)=O$1)*('2-1 采购订单物料明细表报表导出'!$D:$D=$A560),'2-1 采购订单物料明细表报表导出'!$H:$H,0))</f>
        <v>0</v>
      </c>
    </row>
    <row r="561" ht="16.5" spans="1:15">
      <c r="A561" s="34" t="s">
        <v>3963</v>
      </c>
      <c r="B561" s="32" t="s">
        <v>1839</v>
      </c>
      <c r="C561" s="33" t="s">
        <v>1840</v>
      </c>
      <c r="D561" cm="1">
        <f t="array" ref="D561">SUM(IF((LEFT('2-1 采购订单物料明细表报表导出'!$K:$K,7)=D$1)*('2-1 采购订单物料明细表报表导出'!$D:$D=$A561),'2-1 采购订单物料明细表报表导出'!$H:$H,0))</f>
        <v>0</v>
      </c>
      <c r="E561" cm="1">
        <f t="array" ref="E561">SUM(IF((LEFT('2-1 采购订单物料明细表报表导出'!$K:$K,7)=E$1)*('2-1 采购订单物料明细表报表导出'!$D:$D=$A561),'2-1 采购订单物料明细表报表导出'!$H:$H,0))</f>
        <v>0</v>
      </c>
      <c r="F561" cm="1">
        <f t="array" ref="F561">SUM(IF((LEFT('2-1 采购订单物料明细表报表导出'!$K:$K,7)=F$1)*('2-1 采购订单物料明细表报表导出'!$D:$D=$A561),'2-1 采购订单物料明细表报表导出'!$H:$H,0))</f>
        <v>0</v>
      </c>
      <c r="G561" cm="1">
        <f t="array" ref="G561">SUM(IF((LEFT('2-1 采购订单物料明细表报表导出'!$K:$K,7)=G$1)*('2-1 采购订单物料明细表报表导出'!$D:$D=$A561),'2-1 采购订单物料明细表报表导出'!$H:$H,0))</f>
        <v>0</v>
      </c>
      <c r="H561" cm="1">
        <f t="array" ref="H561">SUM(IF((LEFT('2-1 采购订单物料明细表报表导出'!$K:$K,7)=H$1)*('2-1 采购订单物料明细表报表导出'!$D:$D=$A561),'2-1 采购订单物料明细表报表导出'!$H:$H,0))</f>
        <v>0</v>
      </c>
      <c r="I561" cm="1">
        <f t="array" ref="I561">SUM(IF((LEFT('2-1 采购订单物料明细表报表导出'!$K:$K,7)=I$1)*('2-1 采购订单物料明细表报表导出'!$D:$D=$A561),'2-1 采购订单物料明细表报表导出'!$H:$H,0))</f>
        <v>0</v>
      </c>
      <c r="J561" cm="1">
        <f t="array" ref="J561">SUM(IF((LEFT('2-1 采购订单物料明细表报表导出'!$K:$K,7)=J$1)*('2-1 采购订单物料明细表报表导出'!$D:$D=$A561),'2-1 采购订单物料明细表报表导出'!$H:$H,0))</f>
        <v>0</v>
      </c>
      <c r="K561" cm="1">
        <f t="array" ref="K561">SUM(IF((LEFT('2-1 采购订单物料明细表报表导出'!$K:$K,7)=K$1)*('2-1 采购订单物料明细表报表导出'!$D:$D=$A561),'2-1 采购订单物料明细表报表导出'!$H:$H,0))</f>
        <v>0</v>
      </c>
      <c r="L561" cm="1">
        <f t="array" ref="L561">SUM(IF((LEFT('2-1 采购订单物料明细表报表导出'!$K:$K,7)=L$1)*('2-1 采购订单物料明细表报表导出'!$D:$D=$A561),'2-1 采购订单物料明细表报表导出'!$H:$H,0))</f>
        <v>0</v>
      </c>
      <c r="M561" cm="1">
        <f t="array" ref="M561">SUM(IF((LEFT('2-1 采购订单物料明细表报表导出'!$K:$K,7)=M$1)*('2-1 采购订单物料明细表报表导出'!$D:$D=$A561),'2-1 采购订单物料明细表报表导出'!$H:$H,0))</f>
        <v>0</v>
      </c>
      <c r="N561" cm="1">
        <f t="array" ref="N561">SUM(IF((LEFT('2-1 采购订单物料明细表报表导出'!$K:$K,7)=N$1)*('2-1 采购订单物料明细表报表导出'!$D:$D=$A561),'2-1 采购订单物料明细表报表导出'!$H:$H,0))</f>
        <v>0</v>
      </c>
      <c r="O561" cm="1">
        <f t="array" ref="O561">SUM(IF((LEFT('2-1 采购订单物料明细表报表导出'!$K:$K,7)=O$1)*('2-1 采购订单物料明细表报表导出'!$D:$D=$A561),'2-1 采购订单物料明细表报表导出'!$H:$H,0))</f>
        <v>0</v>
      </c>
    </row>
    <row r="562" ht="16.5" spans="1:15">
      <c r="A562" s="34" t="s">
        <v>3964</v>
      </c>
      <c r="B562" s="32" t="s">
        <v>1839</v>
      </c>
      <c r="C562" s="33" t="s">
        <v>1840</v>
      </c>
      <c r="D562" cm="1">
        <f t="array" ref="D562">SUM(IF((LEFT('2-1 采购订单物料明细表报表导出'!$K:$K,7)=D$1)*('2-1 采购订单物料明细表报表导出'!$D:$D=$A562),'2-1 采购订单物料明细表报表导出'!$H:$H,0))</f>
        <v>0</v>
      </c>
      <c r="E562" cm="1">
        <f t="array" ref="E562">SUM(IF((LEFT('2-1 采购订单物料明细表报表导出'!$K:$K,7)=E$1)*('2-1 采购订单物料明细表报表导出'!$D:$D=$A562),'2-1 采购订单物料明细表报表导出'!$H:$H,0))</f>
        <v>0</v>
      </c>
      <c r="F562" cm="1">
        <f t="array" ref="F562">SUM(IF((LEFT('2-1 采购订单物料明细表报表导出'!$K:$K,7)=F$1)*('2-1 采购订单物料明细表报表导出'!$D:$D=$A562),'2-1 采购订单物料明细表报表导出'!$H:$H,0))</f>
        <v>0</v>
      </c>
      <c r="G562" cm="1">
        <f t="array" ref="G562">SUM(IF((LEFT('2-1 采购订单物料明细表报表导出'!$K:$K,7)=G$1)*('2-1 采购订单物料明细表报表导出'!$D:$D=$A562),'2-1 采购订单物料明细表报表导出'!$H:$H,0))</f>
        <v>0</v>
      </c>
      <c r="H562" cm="1">
        <f t="array" ref="H562">SUM(IF((LEFT('2-1 采购订单物料明细表报表导出'!$K:$K,7)=H$1)*('2-1 采购订单物料明细表报表导出'!$D:$D=$A562),'2-1 采购订单物料明细表报表导出'!$H:$H,0))</f>
        <v>0</v>
      </c>
      <c r="I562" cm="1">
        <f t="array" ref="I562">SUM(IF((LEFT('2-1 采购订单物料明细表报表导出'!$K:$K,7)=I$1)*('2-1 采购订单物料明细表报表导出'!$D:$D=$A562),'2-1 采购订单物料明细表报表导出'!$H:$H,0))</f>
        <v>0</v>
      </c>
      <c r="J562" cm="1">
        <f t="array" ref="J562">SUM(IF((LEFT('2-1 采购订单物料明细表报表导出'!$K:$K,7)=J$1)*('2-1 采购订单物料明细表报表导出'!$D:$D=$A562),'2-1 采购订单物料明细表报表导出'!$H:$H,0))</f>
        <v>0</v>
      </c>
      <c r="K562" cm="1">
        <f t="array" ref="K562">SUM(IF((LEFT('2-1 采购订单物料明细表报表导出'!$K:$K,7)=K$1)*('2-1 采购订单物料明细表报表导出'!$D:$D=$A562),'2-1 采购订单物料明细表报表导出'!$H:$H,0))</f>
        <v>0</v>
      </c>
      <c r="L562" cm="1">
        <f t="array" ref="L562">SUM(IF((LEFT('2-1 采购订单物料明细表报表导出'!$K:$K,7)=L$1)*('2-1 采购订单物料明细表报表导出'!$D:$D=$A562),'2-1 采购订单物料明细表报表导出'!$H:$H,0))</f>
        <v>0</v>
      </c>
      <c r="M562" cm="1">
        <f t="array" ref="M562">SUM(IF((LEFT('2-1 采购订单物料明细表报表导出'!$K:$K,7)=M$1)*('2-1 采购订单物料明细表报表导出'!$D:$D=$A562),'2-1 采购订单物料明细表报表导出'!$H:$H,0))</f>
        <v>0</v>
      </c>
      <c r="N562" cm="1">
        <f t="array" ref="N562">SUM(IF((LEFT('2-1 采购订单物料明细表报表导出'!$K:$K,7)=N$1)*('2-1 采购订单物料明细表报表导出'!$D:$D=$A562),'2-1 采购订单物料明细表报表导出'!$H:$H,0))</f>
        <v>0</v>
      </c>
      <c r="O562" cm="1">
        <f t="array" ref="O562">SUM(IF((LEFT('2-1 采购订单物料明细表报表导出'!$K:$K,7)=O$1)*('2-1 采购订单物料明细表报表导出'!$D:$D=$A562),'2-1 采购订单物料明细表报表导出'!$H:$H,0))</f>
        <v>0</v>
      </c>
    </row>
    <row r="563" ht="16.5" spans="1:15">
      <c r="A563" s="34" t="s">
        <v>3965</v>
      </c>
      <c r="B563" s="32" t="s">
        <v>1839</v>
      </c>
      <c r="C563" s="33" t="s">
        <v>1840</v>
      </c>
      <c r="D563" cm="1">
        <f t="array" ref="D563">SUM(IF((LEFT('2-1 采购订单物料明细表报表导出'!$K:$K,7)=D$1)*('2-1 采购订单物料明细表报表导出'!$D:$D=$A563),'2-1 采购订单物料明细表报表导出'!$H:$H,0))</f>
        <v>0</v>
      </c>
      <c r="E563" cm="1">
        <f t="array" ref="E563">SUM(IF((LEFT('2-1 采购订单物料明细表报表导出'!$K:$K,7)=E$1)*('2-1 采购订单物料明细表报表导出'!$D:$D=$A563),'2-1 采购订单物料明细表报表导出'!$H:$H,0))</f>
        <v>0</v>
      </c>
      <c r="F563" cm="1">
        <f t="array" ref="F563">SUM(IF((LEFT('2-1 采购订单物料明细表报表导出'!$K:$K,7)=F$1)*('2-1 采购订单物料明细表报表导出'!$D:$D=$A563),'2-1 采购订单物料明细表报表导出'!$H:$H,0))</f>
        <v>0</v>
      </c>
      <c r="G563" cm="1">
        <f t="array" ref="G563">SUM(IF((LEFT('2-1 采购订单物料明细表报表导出'!$K:$K,7)=G$1)*('2-1 采购订单物料明细表报表导出'!$D:$D=$A563),'2-1 采购订单物料明细表报表导出'!$H:$H,0))</f>
        <v>0</v>
      </c>
      <c r="H563" cm="1">
        <f t="array" ref="H563">SUM(IF((LEFT('2-1 采购订单物料明细表报表导出'!$K:$K,7)=H$1)*('2-1 采购订单物料明细表报表导出'!$D:$D=$A563),'2-1 采购订单物料明细表报表导出'!$H:$H,0))</f>
        <v>0</v>
      </c>
      <c r="I563" cm="1">
        <f t="array" ref="I563">SUM(IF((LEFT('2-1 采购订单物料明细表报表导出'!$K:$K,7)=I$1)*('2-1 采购订单物料明细表报表导出'!$D:$D=$A563),'2-1 采购订单物料明细表报表导出'!$H:$H,0))</f>
        <v>0</v>
      </c>
      <c r="J563" cm="1">
        <f t="array" ref="J563">SUM(IF((LEFT('2-1 采购订单物料明细表报表导出'!$K:$K,7)=J$1)*('2-1 采购订单物料明细表报表导出'!$D:$D=$A563),'2-1 采购订单物料明细表报表导出'!$H:$H,0))</f>
        <v>0</v>
      </c>
      <c r="K563" cm="1">
        <f t="array" ref="K563">SUM(IF((LEFT('2-1 采购订单物料明细表报表导出'!$K:$K,7)=K$1)*('2-1 采购订单物料明细表报表导出'!$D:$D=$A563),'2-1 采购订单物料明细表报表导出'!$H:$H,0))</f>
        <v>0</v>
      </c>
      <c r="L563" cm="1">
        <f t="array" ref="L563">SUM(IF((LEFT('2-1 采购订单物料明细表报表导出'!$K:$K,7)=L$1)*('2-1 采购订单物料明细表报表导出'!$D:$D=$A563),'2-1 采购订单物料明细表报表导出'!$H:$H,0))</f>
        <v>0</v>
      </c>
      <c r="M563" cm="1">
        <f t="array" ref="M563">SUM(IF((LEFT('2-1 采购订单物料明细表报表导出'!$K:$K,7)=M$1)*('2-1 采购订单物料明细表报表导出'!$D:$D=$A563),'2-1 采购订单物料明细表报表导出'!$H:$H,0))</f>
        <v>0</v>
      </c>
      <c r="N563" cm="1">
        <f t="array" ref="N563">SUM(IF((LEFT('2-1 采购订单物料明细表报表导出'!$K:$K,7)=N$1)*('2-1 采购订单物料明细表报表导出'!$D:$D=$A563),'2-1 采购订单物料明细表报表导出'!$H:$H,0))</f>
        <v>0</v>
      </c>
      <c r="O563" cm="1">
        <f t="array" ref="O563">SUM(IF((LEFT('2-1 采购订单物料明细表报表导出'!$K:$K,7)=O$1)*('2-1 采购订单物料明细表报表导出'!$D:$D=$A563),'2-1 采购订单物料明细表报表导出'!$H:$H,0))</f>
        <v>0</v>
      </c>
    </row>
    <row r="564" ht="16.5" spans="1:15">
      <c r="A564" s="34" t="s">
        <v>3966</v>
      </c>
      <c r="B564" s="32" t="s">
        <v>1839</v>
      </c>
      <c r="C564" s="33" t="s">
        <v>1840</v>
      </c>
      <c r="D564" cm="1">
        <f t="array" ref="D564">SUM(IF((LEFT('2-1 采购订单物料明细表报表导出'!$K:$K,7)=D$1)*('2-1 采购订单物料明细表报表导出'!$D:$D=$A564),'2-1 采购订单物料明细表报表导出'!$H:$H,0))</f>
        <v>0</v>
      </c>
      <c r="E564" cm="1">
        <f t="array" ref="E564">SUM(IF((LEFT('2-1 采购订单物料明细表报表导出'!$K:$K,7)=E$1)*('2-1 采购订单物料明细表报表导出'!$D:$D=$A564),'2-1 采购订单物料明细表报表导出'!$H:$H,0))</f>
        <v>0</v>
      </c>
      <c r="F564" cm="1">
        <f t="array" ref="F564">SUM(IF((LEFT('2-1 采购订单物料明细表报表导出'!$K:$K,7)=F$1)*('2-1 采购订单物料明细表报表导出'!$D:$D=$A564),'2-1 采购订单物料明细表报表导出'!$H:$H,0))</f>
        <v>0</v>
      </c>
      <c r="G564" cm="1">
        <f t="array" ref="G564">SUM(IF((LEFT('2-1 采购订单物料明细表报表导出'!$K:$K,7)=G$1)*('2-1 采购订单物料明细表报表导出'!$D:$D=$A564),'2-1 采购订单物料明细表报表导出'!$H:$H,0))</f>
        <v>0</v>
      </c>
      <c r="H564" cm="1">
        <f t="array" ref="H564">SUM(IF((LEFT('2-1 采购订单物料明细表报表导出'!$K:$K,7)=H$1)*('2-1 采购订单物料明细表报表导出'!$D:$D=$A564),'2-1 采购订单物料明细表报表导出'!$H:$H,0))</f>
        <v>0</v>
      </c>
      <c r="I564" cm="1">
        <f t="array" ref="I564">SUM(IF((LEFT('2-1 采购订单物料明细表报表导出'!$K:$K,7)=I$1)*('2-1 采购订单物料明细表报表导出'!$D:$D=$A564),'2-1 采购订单物料明细表报表导出'!$H:$H,0))</f>
        <v>0</v>
      </c>
      <c r="J564" cm="1">
        <f t="array" ref="J564">SUM(IF((LEFT('2-1 采购订单物料明细表报表导出'!$K:$K,7)=J$1)*('2-1 采购订单物料明细表报表导出'!$D:$D=$A564),'2-1 采购订单物料明细表报表导出'!$H:$H,0))</f>
        <v>0</v>
      </c>
      <c r="K564" cm="1">
        <f t="array" ref="K564">SUM(IF((LEFT('2-1 采购订单物料明细表报表导出'!$K:$K,7)=K$1)*('2-1 采购订单物料明细表报表导出'!$D:$D=$A564),'2-1 采购订单物料明细表报表导出'!$H:$H,0))</f>
        <v>0</v>
      </c>
      <c r="L564" cm="1">
        <f t="array" ref="L564">SUM(IF((LEFT('2-1 采购订单物料明细表报表导出'!$K:$K,7)=L$1)*('2-1 采购订单物料明细表报表导出'!$D:$D=$A564),'2-1 采购订单物料明细表报表导出'!$H:$H,0))</f>
        <v>0</v>
      </c>
      <c r="M564" cm="1">
        <f t="array" ref="M564">SUM(IF((LEFT('2-1 采购订单物料明细表报表导出'!$K:$K,7)=M$1)*('2-1 采购订单物料明细表报表导出'!$D:$D=$A564),'2-1 采购订单物料明细表报表导出'!$H:$H,0))</f>
        <v>0</v>
      </c>
      <c r="N564" cm="1">
        <f t="array" ref="N564">SUM(IF((LEFT('2-1 采购订单物料明细表报表导出'!$K:$K,7)=N$1)*('2-1 采购订单物料明细表报表导出'!$D:$D=$A564),'2-1 采购订单物料明细表报表导出'!$H:$H,0))</f>
        <v>0</v>
      </c>
      <c r="O564" cm="1">
        <f t="array" ref="O564">SUM(IF((LEFT('2-1 采购订单物料明细表报表导出'!$K:$K,7)=O$1)*('2-1 采购订单物料明细表报表导出'!$D:$D=$A564),'2-1 采购订单物料明细表报表导出'!$H:$H,0))</f>
        <v>0</v>
      </c>
    </row>
    <row r="565" ht="16.5" spans="1:15">
      <c r="A565" s="34" t="s">
        <v>3967</v>
      </c>
      <c r="B565" s="32" t="s">
        <v>1839</v>
      </c>
      <c r="C565" s="33" t="s">
        <v>1840</v>
      </c>
      <c r="D565" cm="1">
        <f t="array" ref="D565">SUM(IF((LEFT('2-1 采购订单物料明细表报表导出'!$K:$K,7)=D$1)*('2-1 采购订单物料明细表报表导出'!$D:$D=$A565),'2-1 采购订单物料明细表报表导出'!$H:$H,0))</f>
        <v>0</v>
      </c>
      <c r="E565" cm="1">
        <f t="array" ref="E565">SUM(IF((LEFT('2-1 采购订单物料明细表报表导出'!$K:$K,7)=E$1)*('2-1 采购订单物料明细表报表导出'!$D:$D=$A565),'2-1 采购订单物料明细表报表导出'!$H:$H,0))</f>
        <v>0</v>
      </c>
      <c r="F565" cm="1">
        <f t="array" ref="F565">SUM(IF((LEFT('2-1 采购订单物料明细表报表导出'!$K:$K,7)=F$1)*('2-1 采购订单物料明细表报表导出'!$D:$D=$A565),'2-1 采购订单物料明细表报表导出'!$H:$H,0))</f>
        <v>0</v>
      </c>
      <c r="G565" cm="1">
        <f t="array" ref="G565">SUM(IF((LEFT('2-1 采购订单物料明细表报表导出'!$K:$K,7)=G$1)*('2-1 采购订单物料明细表报表导出'!$D:$D=$A565),'2-1 采购订单物料明细表报表导出'!$H:$H,0))</f>
        <v>0</v>
      </c>
      <c r="H565" cm="1">
        <f t="array" ref="H565">SUM(IF((LEFT('2-1 采购订单物料明细表报表导出'!$K:$K,7)=H$1)*('2-1 采购订单物料明细表报表导出'!$D:$D=$A565),'2-1 采购订单物料明细表报表导出'!$H:$H,0))</f>
        <v>0</v>
      </c>
      <c r="I565" cm="1">
        <f t="array" ref="I565">SUM(IF((LEFT('2-1 采购订单物料明细表报表导出'!$K:$K,7)=I$1)*('2-1 采购订单物料明细表报表导出'!$D:$D=$A565),'2-1 采购订单物料明细表报表导出'!$H:$H,0))</f>
        <v>0</v>
      </c>
      <c r="J565" cm="1">
        <f t="array" ref="J565">SUM(IF((LEFT('2-1 采购订单物料明细表报表导出'!$K:$K,7)=J$1)*('2-1 采购订单物料明细表报表导出'!$D:$D=$A565),'2-1 采购订单物料明细表报表导出'!$H:$H,0))</f>
        <v>0</v>
      </c>
      <c r="K565" cm="1">
        <f t="array" ref="K565">SUM(IF((LEFT('2-1 采购订单物料明细表报表导出'!$K:$K,7)=K$1)*('2-1 采购订单物料明细表报表导出'!$D:$D=$A565),'2-1 采购订单物料明细表报表导出'!$H:$H,0))</f>
        <v>0</v>
      </c>
      <c r="L565" cm="1">
        <f t="array" ref="L565">SUM(IF((LEFT('2-1 采购订单物料明细表报表导出'!$K:$K,7)=L$1)*('2-1 采购订单物料明细表报表导出'!$D:$D=$A565),'2-1 采购订单物料明细表报表导出'!$H:$H,0))</f>
        <v>0</v>
      </c>
      <c r="M565" cm="1">
        <f t="array" ref="M565">SUM(IF((LEFT('2-1 采购订单物料明细表报表导出'!$K:$K,7)=M$1)*('2-1 采购订单物料明细表报表导出'!$D:$D=$A565),'2-1 采购订单物料明细表报表导出'!$H:$H,0))</f>
        <v>0</v>
      </c>
      <c r="N565" cm="1">
        <f t="array" ref="N565">SUM(IF((LEFT('2-1 采购订单物料明细表报表导出'!$K:$K,7)=N$1)*('2-1 采购订单物料明细表报表导出'!$D:$D=$A565),'2-1 采购订单物料明细表报表导出'!$H:$H,0))</f>
        <v>0</v>
      </c>
      <c r="O565" cm="1">
        <f t="array" ref="O565">SUM(IF((LEFT('2-1 采购订单物料明细表报表导出'!$K:$K,7)=O$1)*('2-1 采购订单物料明细表报表导出'!$D:$D=$A565),'2-1 采购订单物料明细表报表导出'!$H:$H,0))</f>
        <v>0</v>
      </c>
    </row>
    <row r="566" ht="16.5" spans="1:15">
      <c r="A566" s="17" t="s">
        <v>3968</v>
      </c>
      <c r="B566" s="32" t="s">
        <v>1839</v>
      </c>
      <c r="C566" s="33" t="s">
        <v>1840</v>
      </c>
      <c r="D566" cm="1">
        <f t="array" ref="D566">SUM(IF((LEFT('2-1 采购订单物料明细表报表导出'!$K:$K,7)=D$1)*('2-1 采购订单物料明细表报表导出'!$D:$D=$A566),'2-1 采购订单物料明细表报表导出'!$H:$H,0))</f>
        <v>0</v>
      </c>
      <c r="E566" cm="1">
        <f t="array" ref="E566">SUM(IF((LEFT('2-1 采购订单物料明细表报表导出'!$K:$K,7)=E$1)*('2-1 采购订单物料明细表报表导出'!$D:$D=$A566),'2-1 采购订单物料明细表报表导出'!$H:$H,0))</f>
        <v>0</v>
      </c>
      <c r="F566" cm="1">
        <f t="array" ref="F566">SUM(IF((LEFT('2-1 采购订单物料明细表报表导出'!$K:$K,7)=F$1)*('2-1 采购订单物料明细表报表导出'!$D:$D=$A566),'2-1 采购订单物料明细表报表导出'!$H:$H,0))</f>
        <v>0</v>
      </c>
      <c r="G566" cm="1">
        <f t="array" ref="G566">SUM(IF((LEFT('2-1 采购订单物料明细表报表导出'!$K:$K,7)=G$1)*('2-1 采购订单物料明细表报表导出'!$D:$D=$A566),'2-1 采购订单物料明细表报表导出'!$H:$H,0))</f>
        <v>0</v>
      </c>
      <c r="H566" cm="1">
        <f t="array" ref="H566">SUM(IF((LEFT('2-1 采购订单物料明细表报表导出'!$K:$K,7)=H$1)*('2-1 采购订单物料明细表报表导出'!$D:$D=$A566),'2-1 采购订单物料明细表报表导出'!$H:$H,0))</f>
        <v>0</v>
      </c>
      <c r="I566" cm="1">
        <f t="array" ref="I566">SUM(IF((LEFT('2-1 采购订单物料明细表报表导出'!$K:$K,7)=I$1)*('2-1 采购订单物料明细表报表导出'!$D:$D=$A566),'2-1 采购订单物料明细表报表导出'!$H:$H,0))</f>
        <v>0</v>
      </c>
      <c r="J566" cm="1">
        <f t="array" ref="J566">SUM(IF((LEFT('2-1 采购订单物料明细表报表导出'!$K:$K,7)=J$1)*('2-1 采购订单物料明细表报表导出'!$D:$D=$A566),'2-1 采购订单物料明细表报表导出'!$H:$H,0))</f>
        <v>0</v>
      </c>
      <c r="K566" cm="1">
        <f t="array" ref="K566">SUM(IF((LEFT('2-1 采购订单物料明细表报表导出'!$K:$K,7)=K$1)*('2-1 采购订单物料明细表报表导出'!$D:$D=$A566),'2-1 采购订单物料明细表报表导出'!$H:$H,0))</f>
        <v>0</v>
      </c>
      <c r="L566" cm="1">
        <f t="array" ref="L566">SUM(IF((LEFT('2-1 采购订单物料明细表报表导出'!$K:$K,7)=L$1)*('2-1 采购订单物料明细表报表导出'!$D:$D=$A566),'2-1 采购订单物料明细表报表导出'!$H:$H,0))</f>
        <v>0</v>
      </c>
      <c r="M566" cm="1">
        <f t="array" ref="M566">SUM(IF((LEFT('2-1 采购订单物料明细表报表导出'!$K:$K,7)=M$1)*('2-1 采购订单物料明细表报表导出'!$D:$D=$A566),'2-1 采购订单物料明细表报表导出'!$H:$H,0))</f>
        <v>0</v>
      </c>
      <c r="N566" cm="1">
        <f t="array" ref="N566">SUM(IF((LEFT('2-1 采购订单物料明细表报表导出'!$K:$K,7)=N$1)*('2-1 采购订单物料明细表报表导出'!$D:$D=$A566),'2-1 采购订单物料明细表报表导出'!$H:$H,0))</f>
        <v>0</v>
      </c>
      <c r="O566" cm="1">
        <f t="array" ref="O566">SUM(IF((LEFT('2-1 采购订单物料明细表报表导出'!$K:$K,7)=O$1)*('2-1 采购订单物料明细表报表导出'!$D:$D=$A566),'2-1 采购订单物料明细表报表导出'!$H:$H,0))</f>
        <v>0</v>
      </c>
    </row>
    <row r="567" ht="16.5" spans="1:15">
      <c r="A567" s="17" t="s">
        <v>3969</v>
      </c>
      <c r="B567" s="32" t="s">
        <v>1839</v>
      </c>
      <c r="C567" s="33" t="s">
        <v>1840</v>
      </c>
      <c r="D567" cm="1">
        <f t="array" ref="D567">SUM(IF((LEFT('2-1 采购订单物料明细表报表导出'!$K:$K,7)=D$1)*('2-1 采购订单物料明细表报表导出'!$D:$D=$A567),'2-1 采购订单物料明细表报表导出'!$H:$H,0))</f>
        <v>0</v>
      </c>
      <c r="E567" cm="1">
        <f t="array" ref="E567">SUM(IF((LEFT('2-1 采购订单物料明细表报表导出'!$K:$K,7)=E$1)*('2-1 采购订单物料明细表报表导出'!$D:$D=$A567),'2-1 采购订单物料明细表报表导出'!$H:$H,0))</f>
        <v>0</v>
      </c>
      <c r="F567" cm="1">
        <f t="array" ref="F567">SUM(IF((LEFT('2-1 采购订单物料明细表报表导出'!$K:$K,7)=F$1)*('2-1 采购订单物料明细表报表导出'!$D:$D=$A567),'2-1 采购订单物料明细表报表导出'!$H:$H,0))</f>
        <v>0</v>
      </c>
      <c r="G567" cm="1">
        <f t="array" ref="G567">SUM(IF((LEFT('2-1 采购订单物料明细表报表导出'!$K:$K,7)=G$1)*('2-1 采购订单物料明细表报表导出'!$D:$D=$A567),'2-1 采购订单物料明细表报表导出'!$H:$H,0))</f>
        <v>0</v>
      </c>
      <c r="H567" cm="1">
        <f t="array" ref="H567">SUM(IF((LEFT('2-1 采购订单物料明细表报表导出'!$K:$K,7)=H$1)*('2-1 采购订单物料明细表报表导出'!$D:$D=$A567),'2-1 采购订单物料明细表报表导出'!$H:$H,0))</f>
        <v>0</v>
      </c>
      <c r="I567" cm="1">
        <f t="array" ref="I567">SUM(IF((LEFT('2-1 采购订单物料明细表报表导出'!$K:$K,7)=I$1)*('2-1 采购订单物料明细表报表导出'!$D:$D=$A567),'2-1 采购订单物料明细表报表导出'!$H:$H,0))</f>
        <v>0</v>
      </c>
      <c r="J567" cm="1">
        <f t="array" ref="J567">SUM(IF((LEFT('2-1 采购订单物料明细表报表导出'!$K:$K,7)=J$1)*('2-1 采购订单物料明细表报表导出'!$D:$D=$A567),'2-1 采购订单物料明细表报表导出'!$H:$H,0))</f>
        <v>0</v>
      </c>
      <c r="K567" cm="1">
        <f t="array" ref="K567">SUM(IF((LEFT('2-1 采购订单物料明细表报表导出'!$K:$K,7)=K$1)*('2-1 采购订单物料明细表报表导出'!$D:$D=$A567),'2-1 采购订单物料明细表报表导出'!$H:$H,0))</f>
        <v>0</v>
      </c>
      <c r="L567" cm="1">
        <f t="array" ref="L567">SUM(IF((LEFT('2-1 采购订单物料明细表报表导出'!$K:$K,7)=L$1)*('2-1 采购订单物料明细表报表导出'!$D:$D=$A567),'2-1 采购订单物料明细表报表导出'!$H:$H,0))</f>
        <v>0</v>
      </c>
      <c r="M567" cm="1">
        <f t="array" ref="M567">SUM(IF((LEFT('2-1 采购订单物料明细表报表导出'!$K:$K,7)=M$1)*('2-1 采购订单物料明细表报表导出'!$D:$D=$A567),'2-1 采购订单物料明细表报表导出'!$H:$H,0))</f>
        <v>0</v>
      </c>
      <c r="N567" cm="1">
        <f t="array" ref="N567">SUM(IF((LEFT('2-1 采购订单物料明细表报表导出'!$K:$K,7)=N$1)*('2-1 采购订单物料明细表报表导出'!$D:$D=$A567),'2-1 采购订单物料明细表报表导出'!$H:$H,0))</f>
        <v>0</v>
      </c>
      <c r="O567" cm="1">
        <f t="array" ref="O567">SUM(IF((LEFT('2-1 采购订单物料明细表报表导出'!$K:$K,7)=O$1)*('2-1 采购订单物料明细表报表导出'!$D:$D=$A567),'2-1 采购订单物料明细表报表导出'!$H:$H,0))</f>
        <v>0</v>
      </c>
    </row>
    <row r="568" ht="16.5" spans="1:15">
      <c r="A568" s="34" t="s">
        <v>3970</v>
      </c>
      <c r="B568" s="32" t="s">
        <v>1839</v>
      </c>
      <c r="C568" s="33" t="s">
        <v>1840</v>
      </c>
      <c r="D568" cm="1">
        <f t="array" ref="D568">SUM(IF((LEFT('2-1 采购订单物料明细表报表导出'!$K:$K,7)=D$1)*('2-1 采购订单物料明细表报表导出'!$D:$D=$A568),'2-1 采购订单物料明细表报表导出'!$H:$H,0))</f>
        <v>0</v>
      </c>
      <c r="E568" cm="1">
        <f t="array" ref="E568">SUM(IF((LEFT('2-1 采购订单物料明细表报表导出'!$K:$K,7)=E$1)*('2-1 采购订单物料明细表报表导出'!$D:$D=$A568),'2-1 采购订单物料明细表报表导出'!$H:$H,0))</f>
        <v>0</v>
      </c>
      <c r="F568" cm="1">
        <f t="array" ref="F568">SUM(IF((LEFT('2-1 采购订单物料明细表报表导出'!$K:$K,7)=F$1)*('2-1 采购订单物料明细表报表导出'!$D:$D=$A568),'2-1 采购订单物料明细表报表导出'!$H:$H,0))</f>
        <v>0</v>
      </c>
      <c r="G568" cm="1">
        <f t="array" ref="G568">SUM(IF((LEFT('2-1 采购订单物料明细表报表导出'!$K:$K,7)=G$1)*('2-1 采购订单物料明细表报表导出'!$D:$D=$A568),'2-1 采购订单物料明细表报表导出'!$H:$H,0))</f>
        <v>0</v>
      </c>
      <c r="H568" cm="1">
        <f t="array" ref="H568">SUM(IF((LEFT('2-1 采购订单物料明细表报表导出'!$K:$K,7)=H$1)*('2-1 采购订单物料明细表报表导出'!$D:$D=$A568),'2-1 采购订单物料明细表报表导出'!$H:$H,0))</f>
        <v>0</v>
      </c>
      <c r="I568" cm="1">
        <f t="array" ref="I568">SUM(IF((LEFT('2-1 采购订单物料明细表报表导出'!$K:$K,7)=I$1)*('2-1 采购订单物料明细表报表导出'!$D:$D=$A568),'2-1 采购订单物料明细表报表导出'!$H:$H,0))</f>
        <v>0</v>
      </c>
      <c r="J568" cm="1">
        <f t="array" ref="J568">SUM(IF((LEFT('2-1 采购订单物料明细表报表导出'!$K:$K,7)=J$1)*('2-1 采购订单物料明细表报表导出'!$D:$D=$A568),'2-1 采购订单物料明细表报表导出'!$H:$H,0))</f>
        <v>0</v>
      </c>
      <c r="K568" cm="1">
        <f t="array" ref="K568">SUM(IF((LEFT('2-1 采购订单物料明细表报表导出'!$K:$K,7)=K$1)*('2-1 采购订单物料明细表报表导出'!$D:$D=$A568),'2-1 采购订单物料明细表报表导出'!$H:$H,0))</f>
        <v>0</v>
      </c>
      <c r="L568" cm="1">
        <f t="array" ref="L568">SUM(IF((LEFT('2-1 采购订单物料明细表报表导出'!$K:$K,7)=L$1)*('2-1 采购订单物料明细表报表导出'!$D:$D=$A568),'2-1 采购订单物料明细表报表导出'!$H:$H,0))</f>
        <v>0</v>
      </c>
      <c r="M568" cm="1">
        <f t="array" ref="M568">SUM(IF((LEFT('2-1 采购订单物料明细表报表导出'!$K:$K,7)=M$1)*('2-1 采购订单物料明细表报表导出'!$D:$D=$A568),'2-1 采购订单物料明细表报表导出'!$H:$H,0))</f>
        <v>0</v>
      </c>
      <c r="N568" cm="1">
        <f t="array" ref="N568">SUM(IF((LEFT('2-1 采购订单物料明细表报表导出'!$K:$K,7)=N$1)*('2-1 采购订单物料明细表报表导出'!$D:$D=$A568),'2-1 采购订单物料明细表报表导出'!$H:$H,0))</f>
        <v>0</v>
      </c>
      <c r="O568" cm="1">
        <f t="array" ref="O568">SUM(IF((LEFT('2-1 采购订单物料明细表报表导出'!$K:$K,7)=O$1)*('2-1 采购订单物料明细表报表导出'!$D:$D=$A568),'2-1 采购订单物料明细表报表导出'!$H:$H,0))</f>
        <v>0</v>
      </c>
    </row>
    <row r="569" ht="16.5" spans="1:15">
      <c r="A569" s="34" t="s">
        <v>3971</v>
      </c>
      <c r="B569" s="32" t="s">
        <v>1839</v>
      </c>
      <c r="C569" s="33" t="s">
        <v>1840</v>
      </c>
      <c r="D569" cm="1">
        <f t="array" ref="D569">SUM(IF((LEFT('2-1 采购订单物料明细表报表导出'!$K:$K,7)=D$1)*('2-1 采购订单物料明细表报表导出'!$D:$D=$A569),'2-1 采购订单物料明细表报表导出'!$H:$H,0))</f>
        <v>0</v>
      </c>
      <c r="E569" cm="1">
        <f t="array" ref="E569">SUM(IF((LEFT('2-1 采购订单物料明细表报表导出'!$K:$K,7)=E$1)*('2-1 采购订单物料明细表报表导出'!$D:$D=$A569),'2-1 采购订单物料明细表报表导出'!$H:$H,0))</f>
        <v>0</v>
      </c>
      <c r="F569" cm="1">
        <f t="array" ref="F569">SUM(IF((LEFT('2-1 采购订单物料明细表报表导出'!$K:$K,7)=F$1)*('2-1 采购订单物料明细表报表导出'!$D:$D=$A569),'2-1 采购订单物料明细表报表导出'!$H:$H,0))</f>
        <v>0</v>
      </c>
      <c r="G569" cm="1">
        <f t="array" ref="G569">SUM(IF((LEFT('2-1 采购订单物料明细表报表导出'!$K:$K,7)=G$1)*('2-1 采购订单物料明细表报表导出'!$D:$D=$A569),'2-1 采购订单物料明细表报表导出'!$H:$H,0))</f>
        <v>0</v>
      </c>
      <c r="H569" cm="1">
        <f t="array" ref="H569">SUM(IF((LEFT('2-1 采购订单物料明细表报表导出'!$K:$K,7)=H$1)*('2-1 采购订单物料明细表报表导出'!$D:$D=$A569),'2-1 采购订单物料明细表报表导出'!$H:$H,0))</f>
        <v>0</v>
      </c>
      <c r="I569" cm="1">
        <f t="array" ref="I569">SUM(IF((LEFT('2-1 采购订单物料明细表报表导出'!$K:$K,7)=I$1)*('2-1 采购订单物料明细表报表导出'!$D:$D=$A569),'2-1 采购订单物料明细表报表导出'!$H:$H,0))</f>
        <v>0</v>
      </c>
      <c r="J569" cm="1">
        <f t="array" ref="J569">SUM(IF((LEFT('2-1 采购订单物料明细表报表导出'!$K:$K,7)=J$1)*('2-1 采购订单物料明细表报表导出'!$D:$D=$A569),'2-1 采购订单物料明细表报表导出'!$H:$H,0))</f>
        <v>0</v>
      </c>
      <c r="K569" cm="1">
        <f t="array" ref="K569">SUM(IF((LEFT('2-1 采购订单物料明细表报表导出'!$K:$K,7)=K$1)*('2-1 采购订单物料明细表报表导出'!$D:$D=$A569),'2-1 采购订单物料明细表报表导出'!$H:$H,0))</f>
        <v>0</v>
      </c>
      <c r="L569" cm="1">
        <f t="array" ref="L569">SUM(IF((LEFT('2-1 采购订单物料明细表报表导出'!$K:$K,7)=L$1)*('2-1 采购订单物料明细表报表导出'!$D:$D=$A569),'2-1 采购订单物料明细表报表导出'!$H:$H,0))</f>
        <v>0</v>
      </c>
      <c r="M569" cm="1">
        <f t="array" ref="M569">SUM(IF((LEFT('2-1 采购订单物料明细表报表导出'!$K:$K,7)=M$1)*('2-1 采购订单物料明细表报表导出'!$D:$D=$A569),'2-1 采购订单物料明细表报表导出'!$H:$H,0))</f>
        <v>0</v>
      </c>
      <c r="N569" cm="1">
        <f t="array" ref="N569">SUM(IF((LEFT('2-1 采购订单物料明细表报表导出'!$K:$K,7)=N$1)*('2-1 采购订单物料明细表报表导出'!$D:$D=$A569),'2-1 采购订单物料明细表报表导出'!$H:$H,0))</f>
        <v>0</v>
      </c>
      <c r="O569" cm="1">
        <f t="array" ref="O569">SUM(IF((LEFT('2-1 采购订单物料明细表报表导出'!$K:$K,7)=O$1)*('2-1 采购订单物料明细表报表导出'!$D:$D=$A569),'2-1 采购订单物料明细表报表导出'!$H:$H,0))</f>
        <v>0</v>
      </c>
    </row>
    <row r="570" ht="16.5" spans="1:15">
      <c r="A570" s="34" t="s">
        <v>3972</v>
      </c>
      <c r="B570" s="32" t="s">
        <v>1839</v>
      </c>
      <c r="C570" s="33" t="s">
        <v>1840</v>
      </c>
      <c r="D570" cm="1">
        <f t="array" ref="D570">SUM(IF((LEFT('2-1 采购订单物料明细表报表导出'!$K:$K,7)=D$1)*('2-1 采购订单物料明细表报表导出'!$D:$D=$A570),'2-1 采购订单物料明细表报表导出'!$H:$H,0))</f>
        <v>0</v>
      </c>
      <c r="E570" cm="1">
        <f t="array" ref="E570">SUM(IF((LEFT('2-1 采购订单物料明细表报表导出'!$K:$K,7)=E$1)*('2-1 采购订单物料明细表报表导出'!$D:$D=$A570),'2-1 采购订单物料明细表报表导出'!$H:$H,0))</f>
        <v>0</v>
      </c>
      <c r="F570" cm="1">
        <f t="array" ref="F570">SUM(IF((LEFT('2-1 采购订单物料明细表报表导出'!$K:$K,7)=F$1)*('2-1 采购订单物料明细表报表导出'!$D:$D=$A570),'2-1 采购订单物料明细表报表导出'!$H:$H,0))</f>
        <v>0</v>
      </c>
      <c r="G570" cm="1">
        <f t="array" ref="G570">SUM(IF((LEFT('2-1 采购订单物料明细表报表导出'!$K:$K,7)=G$1)*('2-1 采购订单物料明细表报表导出'!$D:$D=$A570),'2-1 采购订单物料明细表报表导出'!$H:$H,0))</f>
        <v>0</v>
      </c>
      <c r="H570" cm="1">
        <f t="array" ref="H570">SUM(IF((LEFT('2-1 采购订单物料明细表报表导出'!$K:$K,7)=H$1)*('2-1 采购订单物料明细表报表导出'!$D:$D=$A570),'2-1 采购订单物料明细表报表导出'!$H:$H,0))</f>
        <v>0</v>
      </c>
      <c r="I570" cm="1">
        <f t="array" ref="I570">SUM(IF((LEFT('2-1 采购订单物料明细表报表导出'!$K:$K,7)=I$1)*('2-1 采购订单物料明细表报表导出'!$D:$D=$A570),'2-1 采购订单物料明细表报表导出'!$H:$H,0))</f>
        <v>0</v>
      </c>
      <c r="J570" cm="1">
        <f t="array" ref="J570">SUM(IF((LEFT('2-1 采购订单物料明细表报表导出'!$K:$K,7)=J$1)*('2-1 采购订单物料明细表报表导出'!$D:$D=$A570),'2-1 采购订单物料明细表报表导出'!$H:$H,0))</f>
        <v>0</v>
      </c>
      <c r="K570" cm="1">
        <f t="array" ref="K570">SUM(IF((LEFT('2-1 采购订单物料明细表报表导出'!$K:$K,7)=K$1)*('2-1 采购订单物料明细表报表导出'!$D:$D=$A570),'2-1 采购订单物料明细表报表导出'!$H:$H,0))</f>
        <v>0</v>
      </c>
      <c r="L570" cm="1">
        <f t="array" ref="L570">SUM(IF((LEFT('2-1 采购订单物料明细表报表导出'!$K:$K,7)=L$1)*('2-1 采购订单物料明细表报表导出'!$D:$D=$A570),'2-1 采购订单物料明细表报表导出'!$H:$H,0))</f>
        <v>0</v>
      </c>
      <c r="M570" cm="1">
        <f t="array" ref="M570">SUM(IF((LEFT('2-1 采购订单物料明细表报表导出'!$K:$K,7)=M$1)*('2-1 采购订单物料明细表报表导出'!$D:$D=$A570),'2-1 采购订单物料明细表报表导出'!$H:$H,0))</f>
        <v>0</v>
      </c>
      <c r="N570" cm="1">
        <f t="array" ref="N570">SUM(IF((LEFT('2-1 采购订单物料明细表报表导出'!$K:$K,7)=N$1)*('2-1 采购订单物料明细表报表导出'!$D:$D=$A570),'2-1 采购订单物料明细表报表导出'!$H:$H,0))</f>
        <v>0</v>
      </c>
      <c r="O570" cm="1">
        <f t="array" ref="O570">SUM(IF((LEFT('2-1 采购订单物料明细表报表导出'!$K:$K,7)=O$1)*('2-1 采购订单物料明细表报表导出'!$D:$D=$A570),'2-1 采购订单物料明细表报表导出'!$H:$H,0))</f>
        <v>0</v>
      </c>
    </row>
    <row r="571" ht="16.5" spans="1:15">
      <c r="A571" s="34" t="s">
        <v>3973</v>
      </c>
      <c r="B571" s="32" t="s">
        <v>1839</v>
      </c>
      <c r="C571" s="33" t="s">
        <v>1840</v>
      </c>
      <c r="D571" cm="1">
        <f t="array" ref="D571">SUM(IF((LEFT('2-1 采购订单物料明细表报表导出'!$K:$K,7)=D$1)*('2-1 采购订单物料明细表报表导出'!$D:$D=$A571),'2-1 采购订单物料明细表报表导出'!$H:$H,0))</f>
        <v>0</v>
      </c>
      <c r="E571" cm="1">
        <f t="array" ref="E571">SUM(IF((LEFT('2-1 采购订单物料明细表报表导出'!$K:$K,7)=E$1)*('2-1 采购订单物料明细表报表导出'!$D:$D=$A571),'2-1 采购订单物料明细表报表导出'!$H:$H,0))</f>
        <v>0</v>
      </c>
      <c r="F571" cm="1">
        <f t="array" ref="F571">SUM(IF((LEFT('2-1 采购订单物料明细表报表导出'!$K:$K,7)=F$1)*('2-1 采购订单物料明细表报表导出'!$D:$D=$A571),'2-1 采购订单物料明细表报表导出'!$H:$H,0))</f>
        <v>0</v>
      </c>
      <c r="G571" cm="1">
        <f t="array" ref="G571">SUM(IF((LEFT('2-1 采购订单物料明细表报表导出'!$K:$K,7)=G$1)*('2-1 采购订单物料明细表报表导出'!$D:$D=$A571),'2-1 采购订单物料明细表报表导出'!$H:$H,0))</f>
        <v>0</v>
      </c>
      <c r="H571" cm="1">
        <f t="array" ref="H571">SUM(IF((LEFT('2-1 采购订单物料明细表报表导出'!$K:$K,7)=H$1)*('2-1 采购订单物料明细表报表导出'!$D:$D=$A571),'2-1 采购订单物料明细表报表导出'!$H:$H,0))</f>
        <v>0</v>
      </c>
      <c r="I571" cm="1">
        <f t="array" ref="I571">SUM(IF((LEFT('2-1 采购订单物料明细表报表导出'!$K:$K,7)=I$1)*('2-1 采购订单物料明细表报表导出'!$D:$D=$A571),'2-1 采购订单物料明细表报表导出'!$H:$H,0))</f>
        <v>0</v>
      </c>
      <c r="J571" cm="1">
        <f t="array" ref="J571">SUM(IF((LEFT('2-1 采购订单物料明细表报表导出'!$K:$K,7)=J$1)*('2-1 采购订单物料明细表报表导出'!$D:$D=$A571),'2-1 采购订单物料明细表报表导出'!$H:$H,0))</f>
        <v>0</v>
      </c>
      <c r="K571" cm="1">
        <f t="array" ref="K571">SUM(IF((LEFT('2-1 采购订单物料明细表报表导出'!$K:$K,7)=K$1)*('2-1 采购订单物料明细表报表导出'!$D:$D=$A571),'2-1 采购订单物料明细表报表导出'!$H:$H,0))</f>
        <v>0</v>
      </c>
      <c r="L571" cm="1">
        <f t="array" ref="L571">SUM(IF((LEFT('2-1 采购订单物料明细表报表导出'!$K:$K,7)=L$1)*('2-1 采购订单物料明细表报表导出'!$D:$D=$A571),'2-1 采购订单物料明细表报表导出'!$H:$H,0))</f>
        <v>0</v>
      </c>
      <c r="M571" cm="1">
        <f t="array" ref="M571">SUM(IF((LEFT('2-1 采购订单物料明细表报表导出'!$K:$K,7)=M$1)*('2-1 采购订单物料明细表报表导出'!$D:$D=$A571),'2-1 采购订单物料明细表报表导出'!$H:$H,0))</f>
        <v>0</v>
      </c>
      <c r="N571" cm="1">
        <f t="array" ref="N571">SUM(IF((LEFT('2-1 采购订单物料明细表报表导出'!$K:$K,7)=N$1)*('2-1 采购订单物料明细表报表导出'!$D:$D=$A571),'2-1 采购订单物料明细表报表导出'!$H:$H,0))</f>
        <v>0</v>
      </c>
      <c r="O571" cm="1">
        <f t="array" ref="O571">SUM(IF((LEFT('2-1 采购订单物料明细表报表导出'!$K:$K,7)=O$1)*('2-1 采购订单物料明细表报表导出'!$D:$D=$A571),'2-1 采购订单物料明细表报表导出'!$H:$H,0))</f>
        <v>0</v>
      </c>
    </row>
    <row r="572" ht="16.5" spans="1:15">
      <c r="A572" s="34" t="s">
        <v>3974</v>
      </c>
      <c r="B572" s="32" t="s">
        <v>1839</v>
      </c>
      <c r="C572" s="33" t="s">
        <v>1840</v>
      </c>
      <c r="D572" cm="1">
        <f t="array" ref="D572">SUM(IF((LEFT('2-1 采购订单物料明细表报表导出'!$K:$K,7)=D$1)*('2-1 采购订单物料明细表报表导出'!$D:$D=$A572),'2-1 采购订单物料明细表报表导出'!$H:$H,0))</f>
        <v>0</v>
      </c>
      <c r="E572" cm="1">
        <f t="array" ref="E572">SUM(IF((LEFT('2-1 采购订单物料明细表报表导出'!$K:$K,7)=E$1)*('2-1 采购订单物料明细表报表导出'!$D:$D=$A572),'2-1 采购订单物料明细表报表导出'!$H:$H,0))</f>
        <v>0</v>
      </c>
      <c r="F572" cm="1">
        <f t="array" ref="F572">SUM(IF((LEFT('2-1 采购订单物料明细表报表导出'!$K:$K,7)=F$1)*('2-1 采购订单物料明细表报表导出'!$D:$D=$A572),'2-1 采购订单物料明细表报表导出'!$H:$H,0))</f>
        <v>0</v>
      </c>
      <c r="G572" cm="1">
        <f t="array" ref="G572">SUM(IF((LEFT('2-1 采购订单物料明细表报表导出'!$K:$K,7)=G$1)*('2-1 采购订单物料明细表报表导出'!$D:$D=$A572),'2-1 采购订单物料明细表报表导出'!$H:$H,0))</f>
        <v>0</v>
      </c>
      <c r="H572" cm="1">
        <f t="array" ref="H572">SUM(IF((LEFT('2-1 采购订单物料明细表报表导出'!$K:$K,7)=H$1)*('2-1 采购订单物料明细表报表导出'!$D:$D=$A572),'2-1 采购订单物料明细表报表导出'!$H:$H,0))</f>
        <v>0</v>
      </c>
      <c r="I572" cm="1">
        <f t="array" ref="I572">SUM(IF((LEFT('2-1 采购订单物料明细表报表导出'!$K:$K,7)=I$1)*('2-1 采购订单物料明细表报表导出'!$D:$D=$A572),'2-1 采购订单物料明细表报表导出'!$H:$H,0))</f>
        <v>0</v>
      </c>
      <c r="J572" cm="1">
        <f t="array" ref="J572">SUM(IF((LEFT('2-1 采购订单物料明细表报表导出'!$K:$K,7)=J$1)*('2-1 采购订单物料明细表报表导出'!$D:$D=$A572),'2-1 采购订单物料明细表报表导出'!$H:$H,0))</f>
        <v>0</v>
      </c>
      <c r="K572" cm="1">
        <f t="array" ref="K572">SUM(IF((LEFT('2-1 采购订单物料明细表报表导出'!$K:$K,7)=K$1)*('2-1 采购订单物料明细表报表导出'!$D:$D=$A572),'2-1 采购订单物料明细表报表导出'!$H:$H,0))</f>
        <v>0</v>
      </c>
      <c r="L572" cm="1">
        <f t="array" ref="L572">SUM(IF((LEFT('2-1 采购订单物料明细表报表导出'!$K:$K,7)=L$1)*('2-1 采购订单物料明细表报表导出'!$D:$D=$A572),'2-1 采购订单物料明细表报表导出'!$H:$H,0))</f>
        <v>0</v>
      </c>
      <c r="M572" cm="1">
        <f t="array" ref="M572">SUM(IF((LEFT('2-1 采购订单物料明细表报表导出'!$K:$K,7)=M$1)*('2-1 采购订单物料明细表报表导出'!$D:$D=$A572),'2-1 采购订单物料明细表报表导出'!$H:$H,0))</f>
        <v>0</v>
      </c>
      <c r="N572" cm="1">
        <f t="array" ref="N572">SUM(IF((LEFT('2-1 采购订单物料明细表报表导出'!$K:$K,7)=N$1)*('2-1 采购订单物料明细表报表导出'!$D:$D=$A572),'2-1 采购订单物料明细表报表导出'!$H:$H,0))</f>
        <v>0</v>
      </c>
      <c r="O572" cm="1">
        <f t="array" ref="O572">SUM(IF((LEFT('2-1 采购订单物料明细表报表导出'!$K:$K,7)=O$1)*('2-1 采购订单物料明细表报表导出'!$D:$D=$A572),'2-1 采购订单物料明细表报表导出'!$H:$H,0))</f>
        <v>0</v>
      </c>
    </row>
    <row r="573" ht="16.5" spans="1:15">
      <c r="A573" s="34" t="s">
        <v>3975</v>
      </c>
      <c r="B573" s="32" t="s">
        <v>1839</v>
      </c>
      <c r="C573" s="33" t="s">
        <v>1840</v>
      </c>
      <c r="D573" cm="1">
        <f t="array" ref="D573">SUM(IF((LEFT('2-1 采购订单物料明细表报表导出'!$K:$K,7)=D$1)*('2-1 采购订单物料明细表报表导出'!$D:$D=$A573),'2-1 采购订单物料明细表报表导出'!$H:$H,0))</f>
        <v>0</v>
      </c>
      <c r="E573" cm="1">
        <f t="array" ref="E573">SUM(IF((LEFT('2-1 采购订单物料明细表报表导出'!$K:$K,7)=E$1)*('2-1 采购订单物料明细表报表导出'!$D:$D=$A573),'2-1 采购订单物料明细表报表导出'!$H:$H,0))</f>
        <v>0</v>
      </c>
      <c r="F573" cm="1">
        <f t="array" ref="F573">SUM(IF((LEFT('2-1 采购订单物料明细表报表导出'!$K:$K,7)=F$1)*('2-1 采购订单物料明细表报表导出'!$D:$D=$A573),'2-1 采购订单物料明细表报表导出'!$H:$H,0))</f>
        <v>0</v>
      </c>
      <c r="G573" cm="1">
        <f t="array" ref="G573">SUM(IF((LEFT('2-1 采购订单物料明细表报表导出'!$K:$K,7)=G$1)*('2-1 采购订单物料明细表报表导出'!$D:$D=$A573),'2-1 采购订单物料明细表报表导出'!$H:$H,0))</f>
        <v>0</v>
      </c>
      <c r="H573" cm="1">
        <f t="array" ref="H573">SUM(IF((LEFT('2-1 采购订单物料明细表报表导出'!$K:$K,7)=H$1)*('2-1 采购订单物料明细表报表导出'!$D:$D=$A573),'2-1 采购订单物料明细表报表导出'!$H:$H,0))</f>
        <v>0</v>
      </c>
      <c r="I573" cm="1">
        <f t="array" ref="I573">SUM(IF((LEFT('2-1 采购订单物料明细表报表导出'!$K:$K,7)=I$1)*('2-1 采购订单物料明细表报表导出'!$D:$D=$A573),'2-1 采购订单物料明细表报表导出'!$H:$H,0))</f>
        <v>0</v>
      </c>
      <c r="J573" cm="1">
        <f t="array" ref="J573">SUM(IF((LEFT('2-1 采购订单物料明细表报表导出'!$K:$K,7)=J$1)*('2-1 采购订单物料明细表报表导出'!$D:$D=$A573),'2-1 采购订单物料明细表报表导出'!$H:$H,0))</f>
        <v>0</v>
      </c>
      <c r="K573" cm="1">
        <f t="array" ref="K573">SUM(IF((LEFT('2-1 采购订单物料明细表报表导出'!$K:$K,7)=K$1)*('2-1 采购订单物料明细表报表导出'!$D:$D=$A573),'2-1 采购订单物料明细表报表导出'!$H:$H,0))</f>
        <v>0</v>
      </c>
      <c r="L573" cm="1">
        <f t="array" ref="L573">SUM(IF((LEFT('2-1 采购订单物料明细表报表导出'!$K:$K,7)=L$1)*('2-1 采购订单物料明细表报表导出'!$D:$D=$A573),'2-1 采购订单物料明细表报表导出'!$H:$H,0))</f>
        <v>0</v>
      </c>
      <c r="M573" cm="1">
        <f t="array" ref="M573">SUM(IF((LEFT('2-1 采购订单物料明细表报表导出'!$K:$K,7)=M$1)*('2-1 采购订单物料明细表报表导出'!$D:$D=$A573),'2-1 采购订单物料明细表报表导出'!$H:$H,0))</f>
        <v>0</v>
      </c>
      <c r="N573" cm="1">
        <f t="array" ref="N573">SUM(IF((LEFT('2-1 采购订单物料明细表报表导出'!$K:$K,7)=N$1)*('2-1 采购订单物料明细表报表导出'!$D:$D=$A573),'2-1 采购订单物料明细表报表导出'!$H:$H,0))</f>
        <v>0</v>
      </c>
      <c r="O573" cm="1">
        <f t="array" ref="O573">SUM(IF((LEFT('2-1 采购订单物料明细表报表导出'!$K:$K,7)=O$1)*('2-1 采购订单物料明细表报表导出'!$D:$D=$A573),'2-1 采购订单物料明细表报表导出'!$H:$H,0))</f>
        <v>0</v>
      </c>
    </row>
    <row r="574" ht="16.5" spans="1:15">
      <c r="A574" s="34" t="s">
        <v>3976</v>
      </c>
      <c r="B574" s="32" t="s">
        <v>1839</v>
      </c>
      <c r="C574" s="33" t="s">
        <v>1840</v>
      </c>
      <c r="D574" cm="1">
        <f t="array" ref="D574">SUM(IF((LEFT('2-1 采购订单物料明细表报表导出'!$K:$K,7)=D$1)*('2-1 采购订单物料明细表报表导出'!$D:$D=$A574),'2-1 采购订单物料明细表报表导出'!$H:$H,0))</f>
        <v>0</v>
      </c>
      <c r="E574" cm="1">
        <f t="array" ref="E574">SUM(IF((LEFT('2-1 采购订单物料明细表报表导出'!$K:$K,7)=E$1)*('2-1 采购订单物料明细表报表导出'!$D:$D=$A574),'2-1 采购订单物料明细表报表导出'!$H:$H,0))</f>
        <v>0</v>
      </c>
      <c r="F574" cm="1">
        <f t="array" ref="F574">SUM(IF((LEFT('2-1 采购订单物料明细表报表导出'!$K:$K,7)=F$1)*('2-1 采购订单物料明细表报表导出'!$D:$D=$A574),'2-1 采购订单物料明细表报表导出'!$H:$H,0))</f>
        <v>0</v>
      </c>
      <c r="G574" cm="1">
        <f t="array" ref="G574">SUM(IF((LEFT('2-1 采购订单物料明细表报表导出'!$K:$K,7)=G$1)*('2-1 采购订单物料明细表报表导出'!$D:$D=$A574),'2-1 采购订单物料明细表报表导出'!$H:$H,0))</f>
        <v>0</v>
      </c>
      <c r="H574" cm="1">
        <f t="array" ref="H574">SUM(IF((LEFT('2-1 采购订单物料明细表报表导出'!$K:$K,7)=H$1)*('2-1 采购订单物料明细表报表导出'!$D:$D=$A574),'2-1 采购订单物料明细表报表导出'!$H:$H,0))</f>
        <v>0</v>
      </c>
      <c r="I574" cm="1">
        <f t="array" ref="I574">SUM(IF((LEFT('2-1 采购订单物料明细表报表导出'!$K:$K,7)=I$1)*('2-1 采购订单物料明细表报表导出'!$D:$D=$A574),'2-1 采购订单物料明细表报表导出'!$H:$H,0))</f>
        <v>0</v>
      </c>
      <c r="J574" cm="1">
        <f t="array" ref="J574">SUM(IF((LEFT('2-1 采购订单物料明细表报表导出'!$K:$K,7)=J$1)*('2-1 采购订单物料明细表报表导出'!$D:$D=$A574),'2-1 采购订单物料明细表报表导出'!$H:$H,0))</f>
        <v>0</v>
      </c>
      <c r="K574" cm="1">
        <f t="array" ref="K574">SUM(IF((LEFT('2-1 采购订单物料明细表报表导出'!$K:$K,7)=K$1)*('2-1 采购订单物料明细表报表导出'!$D:$D=$A574),'2-1 采购订单物料明细表报表导出'!$H:$H,0))</f>
        <v>0</v>
      </c>
      <c r="L574" cm="1">
        <f t="array" ref="L574">SUM(IF((LEFT('2-1 采购订单物料明细表报表导出'!$K:$K,7)=L$1)*('2-1 采购订单物料明细表报表导出'!$D:$D=$A574),'2-1 采购订单物料明细表报表导出'!$H:$H,0))</f>
        <v>0</v>
      </c>
      <c r="M574" cm="1">
        <f t="array" ref="M574">SUM(IF((LEFT('2-1 采购订单物料明细表报表导出'!$K:$K,7)=M$1)*('2-1 采购订单物料明细表报表导出'!$D:$D=$A574),'2-1 采购订单物料明细表报表导出'!$H:$H,0))</f>
        <v>0</v>
      </c>
      <c r="N574" cm="1">
        <f t="array" ref="N574">SUM(IF((LEFT('2-1 采购订单物料明细表报表导出'!$K:$K,7)=N$1)*('2-1 采购订单物料明细表报表导出'!$D:$D=$A574),'2-1 采购订单物料明细表报表导出'!$H:$H,0))</f>
        <v>0</v>
      </c>
      <c r="O574" cm="1">
        <f t="array" ref="O574">SUM(IF((LEFT('2-1 采购订单物料明细表报表导出'!$K:$K,7)=O$1)*('2-1 采购订单物料明细表报表导出'!$D:$D=$A574),'2-1 采购订单物料明细表报表导出'!$H:$H,0))</f>
        <v>0</v>
      </c>
    </row>
    <row r="575" ht="16.5" spans="1:15">
      <c r="A575" s="34" t="s">
        <v>3977</v>
      </c>
      <c r="B575" s="32" t="s">
        <v>1839</v>
      </c>
      <c r="C575" s="33" t="s">
        <v>1840</v>
      </c>
      <c r="D575" cm="1">
        <f t="array" ref="D575">SUM(IF((LEFT('2-1 采购订单物料明细表报表导出'!$K:$K,7)=D$1)*('2-1 采购订单物料明细表报表导出'!$D:$D=$A575),'2-1 采购订单物料明细表报表导出'!$H:$H,0))</f>
        <v>0</v>
      </c>
      <c r="E575" cm="1">
        <f t="array" ref="E575">SUM(IF((LEFT('2-1 采购订单物料明细表报表导出'!$K:$K,7)=E$1)*('2-1 采购订单物料明细表报表导出'!$D:$D=$A575),'2-1 采购订单物料明细表报表导出'!$H:$H,0))</f>
        <v>0</v>
      </c>
      <c r="F575" cm="1">
        <f t="array" ref="F575">SUM(IF((LEFT('2-1 采购订单物料明细表报表导出'!$K:$K,7)=F$1)*('2-1 采购订单物料明细表报表导出'!$D:$D=$A575),'2-1 采购订单物料明细表报表导出'!$H:$H,0))</f>
        <v>0</v>
      </c>
      <c r="G575" cm="1">
        <f t="array" ref="G575">SUM(IF((LEFT('2-1 采购订单物料明细表报表导出'!$K:$K,7)=G$1)*('2-1 采购订单物料明细表报表导出'!$D:$D=$A575),'2-1 采购订单物料明细表报表导出'!$H:$H,0))</f>
        <v>0</v>
      </c>
      <c r="H575" cm="1">
        <f t="array" ref="H575">SUM(IF((LEFT('2-1 采购订单物料明细表报表导出'!$K:$K,7)=H$1)*('2-1 采购订单物料明细表报表导出'!$D:$D=$A575),'2-1 采购订单物料明细表报表导出'!$H:$H,0))</f>
        <v>0</v>
      </c>
      <c r="I575" cm="1">
        <f t="array" ref="I575">SUM(IF((LEFT('2-1 采购订单物料明细表报表导出'!$K:$K,7)=I$1)*('2-1 采购订单物料明细表报表导出'!$D:$D=$A575),'2-1 采购订单物料明细表报表导出'!$H:$H,0))</f>
        <v>0</v>
      </c>
      <c r="J575" cm="1">
        <f t="array" ref="J575">SUM(IF((LEFT('2-1 采购订单物料明细表报表导出'!$K:$K,7)=J$1)*('2-1 采购订单物料明细表报表导出'!$D:$D=$A575),'2-1 采购订单物料明细表报表导出'!$H:$H,0))</f>
        <v>0</v>
      </c>
      <c r="K575" cm="1">
        <f t="array" ref="K575">SUM(IF((LEFT('2-1 采购订单物料明细表报表导出'!$K:$K,7)=K$1)*('2-1 采购订单物料明细表报表导出'!$D:$D=$A575),'2-1 采购订单物料明细表报表导出'!$H:$H,0))</f>
        <v>0</v>
      </c>
      <c r="L575" cm="1">
        <f t="array" ref="L575">SUM(IF((LEFT('2-1 采购订单物料明细表报表导出'!$K:$K,7)=L$1)*('2-1 采购订单物料明细表报表导出'!$D:$D=$A575),'2-1 采购订单物料明细表报表导出'!$H:$H,0))</f>
        <v>0</v>
      </c>
      <c r="M575" cm="1">
        <f t="array" ref="M575">SUM(IF((LEFT('2-1 采购订单物料明细表报表导出'!$K:$K,7)=M$1)*('2-1 采购订单物料明细表报表导出'!$D:$D=$A575),'2-1 采购订单物料明细表报表导出'!$H:$H,0))</f>
        <v>0</v>
      </c>
      <c r="N575" cm="1">
        <f t="array" ref="N575">SUM(IF((LEFT('2-1 采购订单物料明细表报表导出'!$K:$K,7)=N$1)*('2-1 采购订单物料明细表报表导出'!$D:$D=$A575),'2-1 采购订单物料明细表报表导出'!$H:$H,0))</f>
        <v>0</v>
      </c>
      <c r="O575" cm="1">
        <f t="array" ref="O575">SUM(IF((LEFT('2-1 采购订单物料明细表报表导出'!$K:$K,7)=O$1)*('2-1 采购订单物料明细表报表导出'!$D:$D=$A575),'2-1 采购订单物料明细表报表导出'!$H:$H,0))</f>
        <v>0</v>
      </c>
    </row>
    <row r="576" ht="16.5" spans="1:15">
      <c r="A576" s="34" t="s">
        <v>3978</v>
      </c>
      <c r="B576" s="32" t="s">
        <v>1839</v>
      </c>
      <c r="C576" s="33" t="s">
        <v>1840</v>
      </c>
      <c r="D576" cm="1">
        <f t="array" ref="D576">SUM(IF((LEFT('2-1 采购订单物料明细表报表导出'!$K:$K,7)=D$1)*('2-1 采购订单物料明细表报表导出'!$D:$D=$A576),'2-1 采购订单物料明细表报表导出'!$H:$H,0))</f>
        <v>0</v>
      </c>
      <c r="E576" cm="1">
        <f t="array" ref="E576">SUM(IF((LEFT('2-1 采购订单物料明细表报表导出'!$K:$K,7)=E$1)*('2-1 采购订单物料明细表报表导出'!$D:$D=$A576),'2-1 采购订单物料明细表报表导出'!$H:$H,0))</f>
        <v>0</v>
      </c>
      <c r="F576" cm="1">
        <f t="array" ref="F576">SUM(IF((LEFT('2-1 采购订单物料明细表报表导出'!$K:$K,7)=F$1)*('2-1 采购订单物料明细表报表导出'!$D:$D=$A576),'2-1 采购订单物料明细表报表导出'!$H:$H,0))</f>
        <v>0</v>
      </c>
      <c r="G576" cm="1">
        <f t="array" ref="G576">SUM(IF((LEFT('2-1 采购订单物料明细表报表导出'!$K:$K,7)=G$1)*('2-1 采购订单物料明细表报表导出'!$D:$D=$A576),'2-1 采购订单物料明细表报表导出'!$H:$H,0))</f>
        <v>0</v>
      </c>
      <c r="H576" cm="1">
        <f t="array" ref="H576">SUM(IF((LEFT('2-1 采购订单物料明细表报表导出'!$K:$K,7)=H$1)*('2-1 采购订单物料明细表报表导出'!$D:$D=$A576),'2-1 采购订单物料明细表报表导出'!$H:$H,0))</f>
        <v>0</v>
      </c>
      <c r="I576" cm="1">
        <f t="array" ref="I576">SUM(IF((LEFT('2-1 采购订单物料明细表报表导出'!$K:$K,7)=I$1)*('2-1 采购订单物料明细表报表导出'!$D:$D=$A576),'2-1 采购订单物料明细表报表导出'!$H:$H,0))</f>
        <v>0</v>
      </c>
      <c r="J576" cm="1">
        <f t="array" ref="J576">SUM(IF((LEFT('2-1 采购订单物料明细表报表导出'!$K:$K,7)=J$1)*('2-1 采购订单物料明细表报表导出'!$D:$D=$A576),'2-1 采购订单物料明细表报表导出'!$H:$H,0))</f>
        <v>0</v>
      </c>
      <c r="K576" cm="1">
        <f t="array" ref="K576">SUM(IF((LEFT('2-1 采购订单物料明细表报表导出'!$K:$K,7)=K$1)*('2-1 采购订单物料明细表报表导出'!$D:$D=$A576),'2-1 采购订单物料明细表报表导出'!$H:$H,0))</f>
        <v>0</v>
      </c>
      <c r="L576" cm="1">
        <f t="array" ref="L576">SUM(IF((LEFT('2-1 采购订单物料明细表报表导出'!$K:$K,7)=L$1)*('2-1 采购订单物料明细表报表导出'!$D:$D=$A576),'2-1 采购订单物料明细表报表导出'!$H:$H,0))</f>
        <v>0</v>
      </c>
      <c r="M576" cm="1">
        <f t="array" ref="M576">SUM(IF((LEFT('2-1 采购订单物料明细表报表导出'!$K:$K,7)=M$1)*('2-1 采购订单物料明细表报表导出'!$D:$D=$A576),'2-1 采购订单物料明细表报表导出'!$H:$H,0))</f>
        <v>0</v>
      </c>
      <c r="N576" cm="1">
        <f t="array" ref="N576">SUM(IF((LEFT('2-1 采购订单物料明细表报表导出'!$K:$K,7)=N$1)*('2-1 采购订单物料明细表报表导出'!$D:$D=$A576),'2-1 采购订单物料明细表报表导出'!$H:$H,0))</f>
        <v>0</v>
      </c>
      <c r="O576" cm="1">
        <f t="array" ref="O576">SUM(IF((LEFT('2-1 采购订单物料明细表报表导出'!$K:$K,7)=O$1)*('2-1 采购订单物料明细表报表导出'!$D:$D=$A576),'2-1 采购订单物料明细表报表导出'!$H:$H,0))</f>
        <v>0</v>
      </c>
    </row>
    <row r="577" ht="16.5" spans="1:15">
      <c r="A577" s="34" t="s">
        <v>3979</v>
      </c>
      <c r="B577" s="32" t="s">
        <v>1839</v>
      </c>
      <c r="C577" s="33" t="s">
        <v>1840</v>
      </c>
      <c r="D577" cm="1">
        <f t="array" ref="D577">SUM(IF((LEFT('2-1 采购订单物料明细表报表导出'!$K:$K,7)=D$1)*('2-1 采购订单物料明细表报表导出'!$D:$D=$A577),'2-1 采购订单物料明细表报表导出'!$H:$H,0))</f>
        <v>0</v>
      </c>
      <c r="E577" cm="1">
        <f t="array" ref="E577">SUM(IF((LEFT('2-1 采购订单物料明细表报表导出'!$K:$K,7)=E$1)*('2-1 采购订单物料明细表报表导出'!$D:$D=$A577),'2-1 采购订单物料明细表报表导出'!$H:$H,0))</f>
        <v>0</v>
      </c>
      <c r="F577" cm="1">
        <f t="array" ref="F577">SUM(IF((LEFT('2-1 采购订单物料明细表报表导出'!$K:$K,7)=F$1)*('2-1 采购订单物料明细表报表导出'!$D:$D=$A577),'2-1 采购订单物料明细表报表导出'!$H:$H,0))</f>
        <v>0</v>
      </c>
      <c r="G577" cm="1">
        <f t="array" ref="G577">SUM(IF((LEFT('2-1 采购订单物料明细表报表导出'!$K:$K,7)=G$1)*('2-1 采购订单物料明细表报表导出'!$D:$D=$A577),'2-1 采购订单物料明细表报表导出'!$H:$H,0))</f>
        <v>0</v>
      </c>
      <c r="H577" cm="1">
        <f t="array" ref="H577">SUM(IF((LEFT('2-1 采购订单物料明细表报表导出'!$K:$K,7)=H$1)*('2-1 采购订单物料明细表报表导出'!$D:$D=$A577),'2-1 采购订单物料明细表报表导出'!$H:$H,0))</f>
        <v>0</v>
      </c>
      <c r="I577" cm="1">
        <f t="array" ref="I577">SUM(IF((LEFT('2-1 采购订单物料明细表报表导出'!$K:$K,7)=I$1)*('2-1 采购订单物料明细表报表导出'!$D:$D=$A577),'2-1 采购订单物料明细表报表导出'!$H:$H,0))</f>
        <v>0</v>
      </c>
      <c r="J577" cm="1">
        <f t="array" ref="J577">SUM(IF((LEFT('2-1 采购订单物料明细表报表导出'!$K:$K,7)=J$1)*('2-1 采购订单物料明细表报表导出'!$D:$D=$A577),'2-1 采购订单物料明细表报表导出'!$H:$H,0))</f>
        <v>0</v>
      </c>
      <c r="K577" cm="1">
        <f t="array" ref="K577">SUM(IF((LEFT('2-1 采购订单物料明细表报表导出'!$K:$K,7)=K$1)*('2-1 采购订单物料明细表报表导出'!$D:$D=$A577),'2-1 采购订单物料明细表报表导出'!$H:$H,0))</f>
        <v>0</v>
      </c>
      <c r="L577" cm="1">
        <f t="array" ref="L577">SUM(IF((LEFT('2-1 采购订单物料明细表报表导出'!$K:$K,7)=L$1)*('2-1 采购订单物料明细表报表导出'!$D:$D=$A577),'2-1 采购订单物料明细表报表导出'!$H:$H,0))</f>
        <v>0</v>
      </c>
      <c r="M577" cm="1">
        <f t="array" ref="M577">SUM(IF((LEFT('2-1 采购订单物料明细表报表导出'!$K:$K,7)=M$1)*('2-1 采购订单物料明细表报表导出'!$D:$D=$A577),'2-1 采购订单物料明细表报表导出'!$H:$H,0))</f>
        <v>0</v>
      </c>
      <c r="N577" cm="1">
        <f t="array" ref="N577">SUM(IF((LEFT('2-1 采购订单物料明细表报表导出'!$K:$K,7)=N$1)*('2-1 采购订单物料明细表报表导出'!$D:$D=$A577),'2-1 采购订单物料明细表报表导出'!$H:$H,0))</f>
        <v>0</v>
      </c>
      <c r="O577" cm="1">
        <f t="array" ref="O577">SUM(IF((LEFT('2-1 采购订单物料明细表报表导出'!$K:$K,7)=O$1)*('2-1 采购订单物料明细表报表导出'!$D:$D=$A577),'2-1 采购订单物料明细表报表导出'!$H:$H,0))</f>
        <v>0</v>
      </c>
    </row>
    <row r="578" ht="16.5" spans="1:15">
      <c r="A578" s="17" t="s">
        <v>3980</v>
      </c>
      <c r="B578" s="32" t="s">
        <v>1839</v>
      </c>
      <c r="C578" s="33" t="s">
        <v>1840</v>
      </c>
      <c r="D578" cm="1">
        <f t="array" ref="D578">SUM(IF((LEFT('2-1 采购订单物料明细表报表导出'!$K:$K,7)=D$1)*('2-1 采购订单物料明细表报表导出'!$D:$D=$A578),'2-1 采购订单物料明细表报表导出'!$H:$H,0))</f>
        <v>0</v>
      </c>
      <c r="E578" cm="1">
        <f t="array" ref="E578">SUM(IF((LEFT('2-1 采购订单物料明细表报表导出'!$K:$K,7)=E$1)*('2-1 采购订单物料明细表报表导出'!$D:$D=$A578),'2-1 采购订单物料明细表报表导出'!$H:$H,0))</f>
        <v>0</v>
      </c>
      <c r="F578" cm="1">
        <f t="array" ref="F578">SUM(IF((LEFT('2-1 采购订单物料明细表报表导出'!$K:$K,7)=F$1)*('2-1 采购订单物料明细表报表导出'!$D:$D=$A578),'2-1 采购订单物料明细表报表导出'!$H:$H,0))</f>
        <v>0</v>
      </c>
      <c r="G578" cm="1">
        <f t="array" ref="G578">SUM(IF((LEFT('2-1 采购订单物料明细表报表导出'!$K:$K,7)=G$1)*('2-1 采购订单物料明细表报表导出'!$D:$D=$A578),'2-1 采购订单物料明细表报表导出'!$H:$H,0))</f>
        <v>0</v>
      </c>
      <c r="H578" cm="1">
        <f t="array" ref="H578">SUM(IF((LEFT('2-1 采购订单物料明细表报表导出'!$K:$K,7)=H$1)*('2-1 采购订单物料明细表报表导出'!$D:$D=$A578),'2-1 采购订单物料明细表报表导出'!$H:$H,0))</f>
        <v>0</v>
      </c>
      <c r="I578" cm="1">
        <f t="array" ref="I578">SUM(IF((LEFT('2-1 采购订单物料明细表报表导出'!$K:$K,7)=I$1)*('2-1 采购订单物料明细表报表导出'!$D:$D=$A578),'2-1 采购订单物料明细表报表导出'!$H:$H,0))</f>
        <v>0</v>
      </c>
      <c r="J578" cm="1">
        <f t="array" ref="J578">SUM(IF((LEFT('2-1 采购订单物料明细表报表导出'!$K:$K,7)=J$1)*('2-1 采购订单物料明细表报表导出'!$D:$D=$A578),'2-1 采购订单物料明细表报表导出'!$H:$H,0))</f>
        <v>0</v>
      </c>
      <c r="K578" cm="1">
        <f t="array" ref="K578">SUM(IF((LEFT('2-1 采购订单物料明细表报表导出'!$K:$K,7)=K$1)*('2-1 采购订单物料明细表报表导出'!$D:$D=$A578),'2-1 采购订单物料明细表报表导出'!$H:$H,0))</f>
        <v>0</v>
      </c>
      <c r="L578" cm="1">
        <f t="array" ref="L578">SUM(IF((LEFT('2-1 采购订单物料明细表报表导出'!$K:$K,7)=L$1)*('2-1 采购订单物料明细表报表导出'!$D:$D=$A578),'2-1 采购订单物料明细表报表导出'!$H:$H,0))</f>
        <v>0</v>
      </c>
      <c r="M578" cm="1">
        <f t="array" ref="M578">SUM(IF((LEFT('2-1 采购订单物料明细表报表导出'!$K:$K,7)=M$1)*('2-1 采购订单物料明细表报表导出'!$D:$D=$A578),'2-1 采购订单物料明细表报表导出'!$H:$H,0))</f>
        <v>0</v>
      </c>
      <c r="N578" cm="1">
        <f t="array" ref="N578">SUM(IF((LEFT('2-1 采购订单物料明细表报表导出'!$K:$K,7)=N$1)*('2-1 采购订单物料明细表报表导出'!$D:$D=$A578),'2-1 采购订单物料明细表报表导出'!$H:$H,0))</f>
        <v>0</v>
      </c>
      <c r="O578" cm="1">
        <f t="array" ref="O578">SUM(IF((LEFT('2-1 采购订单物料明细表报表导出'!$K:$K,7)=O$1)*('2-1 采购订单物料明细表报表导出'!$D:$D=$A578),'2-1 采购订单物料明细表报表导出'!$H:$H,0))</f>
        <v>0</v>
      </c>
    </row>
    <row r="579" ht="16.5" spans="1:15">
      <c r="A579" s="17" t="s">
        <v>3981</v>
      </c>
      <c r="B579" s="32" t="s">
        <v>1839</v>
      </c>
      <c r="C579" s="33" t="s">
        <v>1840</v>
      </c>
      <c r="D579" cm="1">
        <f t="array" ref="D579">SUM(IF((LEFT('2-1 采购订单物料明细表报表导出'!$K:$K,7)=D$1)*('2-1 采购订单物料明细表报表导出'!$D:$D=$A579),'2-1 采购订单物料明细表报表导出'!$H:$H,0))</f>
        <v>0</v>
      </c>
      <c r="E579" cm="1">
        <f t="array" ref="E579">SUM(IF((LEFT('2-1 采购订单物料明细表报表导出'!$K:$K,7)=E$1)*('2-1 采购订单物料明细表报表导出'!$D:$D=$A579),'2-1 采购订单物料明细表报表导出'!$H:$H,0))</f>
        <v>0</v>
      </c>
      <c r="F579" cm="1">
        <f t="array" ref="F579">SUM(IF((LEFT('2-1 采购订单物料明细表报表导出'!$K:$K,7)=F$1)*('2-1 采购订单物料明细表报表导出'!$D:$D=$A579),'2-1 采购订单物料明细表报表导出'!$H:$H,0))</f>
        <v>0</v>
      </c>
      <c r="G579" cm="1">
        <f t="array" ref="G579">SUM(IF((LEFT('2-1 采购订单物料明细表报表导出'!$K:$K,7)=G$1)*('2-1 采购订单物料明细表报表导出'!$D:$D=$A579),'2-1 采购订单物料明细表报表导出'!$H:$H,0))</f>
        <v>0</v>
      </c>
      <c r="H579" cm="1">
        <f t="array" ref="H579">SUM(IF((LEFT('2-1 采购订单物料明细表报表导出'!$K:$K,7)=H$1)*('2-1 采购订单物料明细表报表导出'!$D:$D=$A579),'2-1 采购订单物料明细表报表导出'!$H:$H,0))</f>
        <v>0</v>
      </c>
      <c r="I579" cm="1">
        <f t="array" ref="I579">SUM(IF((LEFT('2-1 采购订单物料明细表报表导出'!$K:$K,7)=I$1)*('2-1 采购订单物料明细表报表导出'!$D:$D=$A579),'2-1 采购订单物料明细表报表导出'!$H:$H,0))</f>
        <v>0</v>
      </c>
      <c r="J579" cm="1">
        <f t="array" ref="J579">SUM(IF((LEFT('2-1 采购订单物料明细表报表导出'!$K:$K,7)=J$1)*('2-1 采购订单物料明细表报表导出'!$D:$D=$A579),'2-1 采购订单物料明细表报表导出'!$H:$H,0))</f>
        <v>0</v>
      </c>
      <c r="K579" cm="1">
        <f t="array" ref="K579">SUM(IF((LEFT('2-1 采购订单物料明细表报表导出'!$K:$K,7)=K$1)*('2-1 采购订单物料明细表报表导出'!$D:$D=$A579),'2-1 采购订单物料明细表报表导出'!$H:$H,0))</f>
        <v>0</v>
      </c>
      <c r="L579" cm="1">
        <f t="array" ref="L579">SUM(IF((LEFT('2-1 采购订单物料明细表报表导出'!$K:$K,7)=L$1)*('2-1 采购订单物料明细表报表导出'!$D:$D=$A579),'2-1 采购订单物料明细表报表导出'!$H:$H,0))</f>
        <v>0</v>
      </c>
      <c r="M579" cm="1">
        <f t="array" ref="M579">SUM(IF((LEFT('2-1 采购订单物料明细表报表导出'!$K:$K,7)=M$1)*('2-1 采购订单物料明细表报表导出'!$D:$D=$A579),'2-1 采购订单物料明细表报表导出'!$H:$H,0))</f>
        <v>0</v>
      </c>
      <c r="N579" cm="1">
        <f t="array" ref="N579">SUM(IF((LEFT('2-1 采购订单物料明细表报表导出'!$K:$K,7)=N$1)*('2-1 采购订单物料明细表报表导出'!$D:$D=$A579),'2-1 采购订单物料明细表报表导出'!$H:$H,0))</f>
        <v>0</v>
      </c>
      <c r="O579" cm="1">
        <f t="array" ref="O579">SUM(IF((LEFT('2-1 采购订单物料明细表报表导出'!$K:$K,7)=O$1)*('2-1 采购订单物料明细表报表导出'!$D:$D=$A579),'2-1 采购订单物料明细表报表导出'!$H:$H,0))</f>
        <v>0</v>
      </c>
    </row>
    <row r="580" ht="16.5" spans="1:15">
      <c r="A580" s="17" t="s">
        <v>3982</v>
      </c>
      <c r="B580" s="32" t="s">
        <v>1839</v>
      </c>
      <c r="C580" s="33" t="s">
        <v>1840</v>
      </c>
      <c r="D580" cm="1">
        <f t="array" ref="D580">SUM(IF((LEFT('2-1 采购订单物料明细表报表导出'!$K:$K,7)=D$1)*('2-1 采购订单物料明细表报表导出'!$D:$D=$A580),'2-1 采购订单物料明细表报表导出'!$H:$H,0))</f>
        <v>0</v>
      </c>
      <c r="E580" cm="1">
        <f t="array" ref="E580">SUM(IF((LEFT('2-1 采购订单物料明细表报表导出'!$K:$K,7)=E$1)*('2-1 采购订单物料明细表报表导出'!$D:$D=$A580),'2-1 采购订单物料明细表报表导出'!$H:$H,0))</f>
        <v>0</v>
      </c>
      <c r="F580" cm="1">
        <f t="array" ref="F580">SUM(IF((LEFT('2-1 采购订单物料明细表报表导出'!$K:$K,7)=F$1)*('2-1 采购订单物料明细表报表导出'!$D:$D=$A580),'2-1 采购订单物料明细表报表导出'!$H:$H,0))</f>
        <v>0</v>
      </c>
      <c r="G580" cm="1">
        <f t="array" ref="G580">SUM(IF((LEFT('2-1 采购订单物料明细表报表导出'!$K:$K,7)=G$1)*('2-1 采购订单物料明细表报表导出'!$D:$D=$A580),'2-1 采购订单物料明细表报表导出'!$H:$H,0))</f>
        <v>0</v>
      </c>
      <c r="H580" cm="1">
        <f t="array" ref="H580">SUM(IF((LEFT('2-1 采购订单物料明细表报表导出'!$K:$K,7)=H$1)*('2-1 采购订单物料明细表报表导出'!$D:$D=$A580),'2-1 采购订单物料明细表报表导出'!$H:$H,0))</f>
        <v>0</v>
      </c>
      <c r="I580" cm="1">
        <f t="array" ref="I580">SUM(IF((LEFT('2-1 采购订单物料明细表报表导出'!$K:$K,7)=I$1)*('2-1 采购订单物料明细表报表导出'!$D:$D=$A580),'2-1 采购订单物料明细表报表导出'!$H:$H,0))</f>
        <v>0</v>
      </c>
      <c r="J580" cm="1">
        <f t="array" ref="J580">SUM(IF((LEFT('2-1 采购订单物料明细表报表导出'!$K:$K,7)=J$1)*('2-1 采购订单物料明细表报表导出'!$D:$D=$A580),'2-1 采购订单物料明细表报表导出'!$H:$H,0))</f>
        <v>0</v>
      </c>
      <c r="K580" cm="1">
        <f t="array" ref="K580">SUM(IF((LEFT('2-1 采购订单物料明细表报表导出'!$K:$K,7)=K$1)*('2-1 采购订单物料明细表报表导出'!$D:$D=$A580),'2-1 采购订单物料明细表报表导出'!$H:$H,0))</f>
        <v>0</v>
      </c>
      <c r="L580" cm="1">
        <f t="array" ref="L580">SUM(IF((LEFT('2-1 采购订单物料明细表报表导出'!$K:$K,7)=L$1)*('2-1 采购订单物料明细表报表导出'!$D:$D=$A580),'2-1 采购订单物料明细表报表导出'!$H:$H,0))</f>
        <v>0</v>
      </c>
      <c r="M580" cm="1">
        <f t="array" ref="M580">SUM(IF((LEFT('2-1 采购订单物料明细表报表导出'!$K:$K,7)=M$1)*('2-1 采购订单物料明细表报表导出'!$D:$D=$A580),'2-1 采购订单物料明细表报表导出'!$H:$H,0))</f>
        <v>0</v>
      </c>
      <c r="N580" cm="1">
        <f t="array" ref="N580">SUM(IF((LEFT('2-1 采购订单物料明细表报表导出'!$K:$K,7)=N$1)*('2-1 采购订单物料明细表报表导出'!$D:$D=$A580),'2-1 采购订单物料明细表报表导出'!$H:$H,0))</f>
        <v>0</v>
      </c>
      <c r="O580" cm="1">
        <f t="array" ref="O580">SUM(IF((LEFT('2-1 采购订单物料明细表报表导出'!$K:$K,7)=O$1)*('2-1 采购订单物料明细表报表导出'!$D:$D=$A580),'2-1 采购订单物料明细表报表导出'!$H:$H,0))</f>
        <v>0</v>
      </c>
    </row>
    <row r="581" ht="16.5" spans="1:15">
      <c r="A581" s="17" t="s">
        <v>3983</v>
      </c>
      <c r="B581" s="32" t="s">
        <v>1839</v>
      </c>
      <c r="C581" s="33" t="s">
        <v>1840</v>
      </c>
      <c r="D581" cm="1">
        <f t="array" ref="D581">SUM(IF((LEFT('2-1 采购订单物料明细表报表导出'!$K:$K,7)=D$1)*('2-1 采购订单物料明细表报表导出'!$D:$D=$A581),'2-1 采购订单物料明细表报表导出'!$H:$H,0))</f>
        <v>0</v>
      </c>
      <c r="E581" cm="1">
        <f t="array" ref="E581">SUM(IF((LEFT('2-1 采购订单物料明细表报表导出'!$K:$K,7)=E$1)*('2-1 采购订单物料明细表报表导出'!$D:$D=$A581),'2-1 采购订单物料明细表报表导出'!$H:$H,0))</f>
        <v>0</v>
      </c>
      <c r="F581" cm="1">
        <f t="array" ref="F581">SUM(IF((LEFT('2-1 采购订单物料明细表报表导出'!$K:$K,7)=F$1)*('2-1 采购订单物料明细表报表导出'!$D:$D=$A581),'2-1 采购订单物料明细表报表导出'!$H:$H,0))</f>
        <v>0</v>
      </c>
      <c r="G581" cm="1">
        <f t="array" ref="G581">SUM(IF((LEFT('2-1 采购订单物料明细表报表导出'!$K:$K,7)=G$1)*('2-1 采购订单物料明细表报表导出'!$D:$D=$A581),'2-1 采购订单物料明细表报表导出'!$H:$H,0))</f>
        <v>0</v>
      </c>
      <c r="H581" cm="1">
        <f t="array" ref="H581">SUM(IF((LEFT('2-1 采购订单物料明细表报表导出'!$K:$K,7)=H$1)*('2-1 采购订单物料明细表报表导出'!$D:$D=$A581),'2-1 采购订单物料明细表报表导出'!$H:$H,0))</f>
        <v>0</v>
      </c>
      <c r="I581" cm="1">
        <f t="array" ref="I581">SUM(IF((LEFT('2-1 采购订单物料明细表报表导出'!$K:$K,7)=I$1)*('2-1 采购订单物料明细表报表导出'!$D:$D=$A581),'2-1 采购订单物料明细表报表导出'!$H:$H,0))</f>
        <v>0</v>
      </c>
      <c r="J581" cm="1">
        <f t="array" ref="J581">SUM(IF((LEFT('2-1 采购订单物料明细表报表导出'!$K:$K,7)=J$1)*('2-1 采购订单物料明细表报表导出'!$D:$D=$A581),'2-1 采购订单物料明细表报表导出'!$H:$H,0))</f>
        <v>0</v>
      </c>
      <c r="K581" cm="1">
        <f t="array" ref="K581">SUM(IF((LEFT('2-1 采购订单物料明细表报表导出'!$K:$K,7)=K$1)*('2-1 采购订单物料明细表报表导出'!$D:$D=$A581),'2-1 采购订单物料明细表报表导出'!$H:$H,0))</f>
        <v>0</v>
      </c>
      <c r="L581" cm="1">
        <f t="array" ref="L581">SUM(IF((LEFT('2-1 采购订单物料明细表报表导出'!$K:$K,7)=L$1)*('2-1 采购订单物料明细表报表导出'!$D:$D=$A581),'2-1 采购订单物料明细表报表导出'!$H:$H,0))</f>
        <v>0</v>
      </c>
      <c r="M581" cm="1">
        <f t="array" ref="M581">SUM(IF((LEFT('2-1 采购订单物料明细表报表导出'!$K:$K,7)=M$1)*('2-1 采购订单物料明细表报表导出'!$D:$D=$A581),'2-1 采购订单物料明细表报表导出'!$H:$H,0))</f>
        <v>0</v>
      </c>
      <c r="N581" cm="1">
        <f t="array" ref="N581">SUM(IF((LEFT('2-1 采购订单物料明细表报表导出'!$K:$K,7)=N$1)*('2-1 采购订单物料明细表报表导出'!$D:$D=$A581),'2-1 采购订单物料明细表报表导出'!$H:$H,0))</f>
        <v>0</v>
      </c>
      <c r="O581" cm="1">
        <f t="array" ref="O581">SUM(IF((LEFT('2-1 采购订单物料明细表报表导出'!$K:$K,7)=O$1)*('2-1 采购订单物料明细表报表导出'!$D:$D=$A581),'2-1 采购订单物料明细表报表导出'!$H:$H,0))</f>
        <v>0</v>
      </c>
    </row>
    <row r="582" ht="16.5" spans="1:15">
      <c r="A582" s="17" t="s">
        <v>3984</v>
      </c>
      <c r="B582" s="32" t="s">
        <v>1839</v>
      </c>
      <c r="C582" s="33" t="s">
        <v>1840</v>
      </c>
      <c r="D582" cm="1">
        <f t="array" ref="D582">SUM(IF((LEFT('2-1 采购订单物料明细表报表导出'!$K:$K,7)=D$1)*('2-1 采购订单物料明细表报表导出'!$D:$D=$A582),'2-1 采购订单物料明细表报表导出'!$H:$H,0))</f>
        <v>0</v>
      </c>
      <c r="E582" cm="1">
        <f t="array" ref="E582">SUM(IF((LEFT('2-1 采购订单物料明细表报表导出'!$K:$K,7)=E$1)*('2-1 采购订单物料明细表报表导出'!$D:$D=$A582),'2-1 采购订单物料明细表报表导出'!$H:$H,0))</f>
        <v>0</v>
      </c>
      <c r="F582" cm="1">
        <f t="array" ref="F582">SUM(IF((LEFT('2-1 采购订单物料明细表报表导出'!$K:$K,7)=F$1)*('2-1 采购订单物料明细表报表导出'!$D:$D=$A582),'2-1 采购订单物料明细表报表导出'!$H:$H,0))</f>
        <v>0</v>
      </c>
      <c r="G582" cm="1">
        <f t="array" ref="G582">SUM(IF((LEFT('2-1 采购订单物料明细表报表导出'!$K:$K,7)=G$1)*('2-1 采购订单物料明细表报表导出'!$D:$D=$A582),'2-1 采购订单物料明细表报表导出'!$H:$H,0))</f>
        <v>0</v>
      </c>
      <c r="H582" cm="1">
        <f t="array" ref="H582">SUM(IF((LEFT('2-1 采购订单物料明细表报表导出'!$K:$K,7)=H$1)*('2-1 采购订单物料明细表报表导出'!$D:$D=$A582),'2-1 采购订单物料明细表报表导出'!$H:$H,0))</f>
        <v>0</v>
      </c>
      <c r="I582" cm="1">
        <f t="array" ref="I582">SUM(IF((LEFT('2-1 采购订单物料明细表报表导出'!$K:$K,7)=I$1)*('2-1 采购订单物料明细表报表导出'!$D:$D=$A582),'2-1 采购订单物料明细表报表导出'!$H:$H,0))</f>
        <v>0</v>
      </c>
      <c r="J582" cm="1">
        <f t="array" ref="J582">SUM(IF((LEFT('2-1 采购订单物料明细表报表导出'!$K:$K,7)=J$1)*('2-1 采购订单物料明细表报表导出'!$D:$D=$A582),'2-1 采购订单物料明细表报表导出'!$H:$H,0))</f>
        <v>0</v>
      </c>
      <c r="K582" cm="1">
        <f t="array" ref="K582">SUM(IF((LEFT('2-1 采购订单物料明细表报表导出'!$K:$K,7)=K$1)*('2-1 采购订单物料明细表报表导出'!$D:$D=$A582),'2-1 采购订单物料明细表报表导出'!$H:$H,0))</f>
        <v>0</v>
      </c>
      <c r="L582" cm="1">
        <f t="array" ref="L582">SUM(IF((LEFT('2-1 采购订单物料明细表报表导出'!$K:$K,7)=L$1)*('2-1 采购订单物料明细表报表导出'!$D:$D=$A582),'2-1 采购订单物料明细表报表导出'!$H:$H,0))</f>
        <v>0</v>
      </c>
      <c r="M582" cm="1">
        <f t="array" ref="M582">SUM(IF((LEFT('2-1 采购订单物料明细表报表导出'!$K:$K,7)=M$1)*('2-1 采购订单物料明细表报表导出'!$D:$D=$A582),'2-1 采购订单物料明细表报表导出'!$H:$H,0))</f>
        <v>0</v>
      </c>
      <c r="N582" cm="1">
        <f t="array" ref="N582">SUM(IF((LEFT('2-1 采购订单物料明细表报表导出'!$K:$K,7)=N$1)*('2-1 采购订单物料明细表报表导出'!$D:$D=$A582),'2-1 采购订单物料明细表报表导出'!$H:$H,0))</f>
        <v>0</v>
      </c>
      <c r="O582" cm="1">
        <f t="array" ref="O582">SUM(IF((LEFT('2-1 采购订单物料明细表报表导出'!$K:$K,7)=O$1)*('2-1 采购订单物料明细表报表导出'!$D:$D=$A582),'2-1 采购订单物料明细表报表导出'!$H:$H,0))</f>
        <v>0</v>
      </c>
    </row>
    <row r="583" ht="16.5" spans="1:15">
      <c r="A583" s="17" t="s">
        <v>3985</v>
      </c>
      <c r="B583" s="32" t="s">
        <v>1839</v>
      </c>
      <c r="C583" s="33" t="s">
        <v>1840</v>
      </c>
      <c r="D583" cm="1">
        <f t="array" ref="D583">SUM(IF((LEFT('2-1 采购订单物料明细表报表导出'!$K:$K,7)=D$1)*('2-1 采购订单物料明细表报表导出'!$D:$D=$A583),'2-1 采购订单物料明细表报表导出'!$H:$H,0))</f>
        <v>0</v>
      </c>
      <c r="E583" cm="1">
        <f t="array" ref="E583">SUM(IF((LEFT('2-1 采购订单物料明细表报表导出'!$K:$K,7)=E$1)*('2-1 采购订单物料明细表报表导出'!$D:$D=$A583),'2-1 采购订单物料明细表报表导出'!$H:$H,0))</f>
        <v>0</v>
      </c>
      <c r="F583" cm="1">
        <f t="array" ref="F583">SUM(IF((LEFT('2-1 采购订单物料明细表报表导出'!$K:$K,7)=F$1)*('2-1 采购订单物料明细表报表导出'!$D:$D=$A583),'2-1 采购订单物料明细表报表导出'!$H:$H,0))</f>
        <v>0</v>
      </c>
      <c r="G583" cm="1">
        <f t="array" ref="G583">SUM(IF((LEFT('2-1 采购订单物料明细表报表导出'!$K:$K,7)=G$1)*('2-1 采购订单物料明细表报表导出'!$D:$D=$A583),'2-1 采购订单物料明细表报表导出'!$H:$H,0))</f>
        <v>0</v>
      </c>
      <c r="H583" cm="1">
        <f t="array" ref="H583">SUM(IF((LEFT('2-1 采购订单物料明细表报表导出'!$K:$K,7)=H$1)*('2-1 采购订单物料明细表报表导出'!$D:$D=$A583),'2-1 采购订单物料明细表报表导出'!$H:$H,0))</f>
        <v>0</v>
      </c>
      <c r="I583" cm="1">
        <f t="array" ref="I583">SUM(IF((LEFT('2-1 采购订单物料明细表报表导出'!$K:$K,7)=I$1)*('2-1 采购订单物料明细表报表导出'!$D:$D=$A583),'2-1 采购订单物料明细表报表导出'!$H:$H,0))</f>
        <v>0</v>
      </c>
      <c r="J583" cm="1">
        <f t="array" ref="J583">SUM(IF((LEFT('2-1 采购订单物料明细表报表导出'!$K:$K,7)=J$1)*('2-1 采购订单物料明细表报表导出'!$D:$D=$A583),'2-1 采购订单物料明细表报表导出'!$H:$H,0))</f>
        <v>0</v>
      </c>
      <c r="K583" cm="1">
        <f t="array" ref="K583">SUM(IF((LEFT('2-1 采购订单物料明细表报表导出'!$K:$K,7)=K$1)*('2-1 采购订单物料明细表报表导出'!$D:$D=$A583),'2-1 采购订单物料明细表报表导出'!$H:$H,0))</f>
        <v>0</v>
      </c>
      <c r="L583" cm="1">
        <f t="array" ref="L583">SUM(IF((LEFT('2-1 采购订单物料明细表报表导出'!$K:$K,7)=L$1)*('2-1 采购订单物料明细表报表导出'!$D:$D=$A583),'2-1 采购订单物料明细表报表导出'!$H:$H,0))</f>
        <v>0</v>
      </c>
      <c r="M583" cm="1">
        <f t="array" ref="M583">SUM(IF((LEFT('2-1 采购订单物料明细表报表导出'!$K:$K,7)=M$1)*('2-1 采购订单物料明细表报表导出'!$D:$D=$A583),'2-1 采购订单物料明细表报表导出'!$H:$H,0))</f>
        <v>0</v>
      </c>
      <c r="N583" cm="1">
        <f t="array" ref="N583">SUM(IF((LEFT('2-1 采购订单物料明细表报表导出'!$K:$K,7)=N$1)*('2-1 采购订单物料明细表报表导出'!$D:$D=$A583),'2-1 采购订单物料明细表报表导出'!$H:$H,0))</f>
        <v>0</v>
      </c>
      <c r="O583" cm="1">
        <f t="array" ref="O583">SUM(IF((LEFT('2-1 采购订单物料明细表报表导出'!$K:$K,7)=O$1)*('2-1 采购订单物料明细表报表导出'!$D:$D=$A583),'2-1 采购订单物料明细表报表导出'!$H:$H,0))</f>
        <v>0</v>
      </c>
    </row>
    <row r="584" ht="16.5" spans="1:15">
      <c r="A584" s="34" t="s">
        <v>3986</v>
      </c>
      <c r="B584" s="32" t="s">
        <v>1839</v>
      </c>
      <c r="C584" s="33" t="s">
        <v>1840</v>
      </c>
      <c r="D584" cm="1">
        <f t="array" ref="D584">SUM(IF((LEFT('2-1 采购订单物料明细表报表导出'!$K:$K,7)=D$1)*('2-1 采购订单物料明细表报表导出'!$D:$D=$A584),'2-1 采购订单物料明细表报表导出'!$H:$H,0))</f>
        <v>0</v>
      </c>
      <c r="E584" cm="1">
        <f t="array" ref="E584">SUM(IF((LEFT('2-1 采购订单物料明细表报表导出'!$K:$K,7)=E$1)*('2-1 采购订单物料明细表报表导出'!$D:$D=$A584),'2-1 采购订单物料明细表报表导出'!$H:$H,0))</f>
        <v>0</v>
      </c>
      <c r="F584" cm="1">
        <f t="array" ref="F584">SUM(IF((LEFT('2-1 采购订单物料明细表报表导出'!$K:$K,7)=F$1)*('2-1 采购订单物料明细表报表导出'!$D:$D=$A584),'2-1 采购订单物料明细表报表导出'!$H:$H,0))</f>
        <v>0</v>
      </c>
      <c r="G584" cm="1">
        <f t="array" ref="G584">SUM(IF((LEFT('2-1 采购订单物料明细表报表导出'!$K:$K,7)=G$1)*('2-1 采购订单物料明细表报表导出'!$D:$D=$A584),'2-1 采购订单物料明细表报表导出'!$H:$H,0))</f>
        <v>0</v>
      </c>
      <c r="H584" cm="1">
        <f t="array" ref="H584">SUM(IF((LEFT('2-1 采购订单物料明细表报表导出'!$K:$K,7)=H$1)*('2-1 采购订单物料明细表报表导出'!$D:$D=$A584),'2-1 采购订单物料明细表报表导出'!$H:$H,0))</f>
        <v>0</v>
      </c>
      <c r="I584" cm="1">
        <f t="array" ref="I584">SUM(IF((LEFT('2-1 采购订单物料明细表报表导出'!$K:$K,7)=I$1)*('2-1 采购订单物料明细表报表导出'!$D:$D=$A584),'2-1 采购订单物料明细表报表导出'!$H:$H,0))</f>
        <v>0</v>
      </c>
      <c r="J584" cm="1">
        <f t="array" ref="J584">SUM(IF((LEFT('2-1 采购订单物料明细表报表导出'!$K:$K,7)=J$1)*('2-1 采购订单物料明细表报表导出'!$D:$D=$A584),'2-1 采购订单物料明细表报表导出'!$H:$H,0))</f>
        <v>0</v>
      </c>
      <c r="K584" cm="1">
        <f t="array" ref="K584">SUM(IF((LEFT('2-1 采购订单物料明细表报表导出'!$K:$K,7)=K$1)*('2-1 采购订单物料明细表报表导出'!$D:$D=$A584),'2-1 采购订单物料明细表报表导出'!$H:$H,0))</f>
        <v>0</v>
      </c>
      <c r="L584" cm="1">
        <f t="array" ref="L584">SUM(IF((LEFT('2-1 采购订单物料明细表报表导出'!$K:$K,7)=L$1)*('2-1 采购订单物料明细表报表导出'!$D:$D=$A584),'2-1 采购订单物料明细表报表导出'!$H:$H,0))</f>
        <v>0</v>
      </c>
      <c r="M584" cm="1">
        <f t="array" ref="M584">SUM(IF((LEFT('2-1 采购订单物料明细表报表导出'!$K:$K,7)=M$1)*('2-1 采购订单物料明细表报表导出'!$D:$D=$A584),'2-1 采购订单物料明细表报表导出'!$H:$H,0))</f>
        <v>0</v>
      </c>
      <c r="N584" cm="1">
        <f t="array" ref="N584">SUM(IF((LEFT('2-1 采购订单物料明细表报表导出'!$K:$K,7)=N$1)*('2-1 采购订单物料明细表报表导出'!$D:$D=$A584),'2-1 采购订单物料明细表报表导出'!$H:$H,0))</f>
        <v>0</v>
      </c>
      <c r="O584" cm="1">
        <f t="array" ref="O584">SUM(IF((LEFT('2-1 采购订单物料明细表报表导出'!$K:$K,7)=O$1)*('2-1 采购订单物料明细表报表导出'!$D:$D=$A584),'2-1 采购订单物料明细表报表导出'!$H:$H,0))</f>
        <v>0</v>
      </c>
    </row>
    <row r="585" ht="16.5" spans="1:15">
      <c r="A585" s="17" t="s">
        <v>3987</v>
      </c>
      <c r="B585" s="32" t="s">
        <v>1839</v>
      </c>
      <c r="C585" s="33" t="s">
        <v>1840</v>
      </c>
      <c r="D585" cm="1">
        <f t="array" ref="D585">SUM(IF((LEFT('2-1 采购订单物料明细表报表导出'!$K:$K,7)=D$1)*('2-1 采购订单物料明细表报表导出'!$D:$D=$A585),'2-1 采购订单物料明细表报表导出'!$H:$H,0))</f>
        <v>0</v>
      </c>
      <c r="E585" cm="1">
        <f t="array" ref="E585">SUM(IF((LEFT('2-1 采购订单物料明细表报表导出'!$K:$K,7)=E$1)*('2-1 采购订单物料明细表报表导出'!$D:$D=$A585),'2-1 采购订单物料明细表报表导出'!$H:$H,0))</f>
        <v>0</v>
      </c>
      <c r="F585" cm="1">
        <f t="array" ref="F585">SUM(IF((LEFT('2-1 采购订单物料明细表报表导出'!$K:$K,7)=F$1)*('2-1 采购订单物料明细表报表导出'!$D:$D=$A585),'2-1 采购订单物料明细表报表导出'!$H:$H,0))</f>
        <v>0</v>
      </c>
      <c r="G585" cm="1">
        <f t="array" ref="G585">SUM(IF((LEFT('2-1 采购订单物料明细表报表导出'!$K:$K,7)=G$1)*('2-1 采购订单物料明细表报表导出'!$D:$D=$A585),'2-1 采购订单物料明细表报表导出'!$H:$H,0))</f>
        <v>0</v>
      </c>
      <c r="H585" cm="1">
        <f t="array" ref="H585">SUM(IF((LEFT('2-1 采购订单物料明细表报表导出'!$K:$K,7)=H$1)*('2-1 采购订单物料明细表报表导出'!$D:$D=$A585),'2-1 采购订单物料明细表报表导出'!$H:$H,0))</f>
        <v>0</v>
      </c>
      <c r="I585" cm="1">
        <f t="array" ref="I585">SUM(IF((LEFT('2-1 采购订单物料明细表报表导出'!$K:$K,7)=I$1)*('2-1 采购订单物料明细表报表导出'!$D:$D=$A585),'2-1 采购订单物料明细表报表导出'!$H:$H,0))</f>
        <v>0</v>
      </c>
      <c r="J585" cm="1">
        <f t="array" ref="J585">SUM(IF((LEFT('2-1 采购订单物料明细表报表导出'!$K:$K,7)=J$1)*('2-1 采购订单物料明细表报表导出'!$D:$D=$A585),'2-1 采购订单物料明细表报表导出'!$H:$H,0))</f>
        <v>0</v>
      </c>
      <c r="K585" cm="1">
        <f t="array" ref="K585">SUM(IF((LEFT('2-1 采购订单物料明细表报表导出'!$K:$K,7)=K$1)*('2-1 采购订单物料明细表报表导出'!$D:$D=$A585),'2-1 采购订单物料明细表报表导出'!$H:$H,0))</f>
        <v>0</v>
      </c>
      <c r="L585" cm="1">
        <f t="array" ref="L585">SUM(IF((LEFT('2-1 采购订单物料明细表报表导出'!$K:$K,7)=L$1)*('2-1 采购订单物料明细表报表导出'!$D:$D=$A585),'2-1 采购订单物料明细表报表导出'!$H:$H,0))</f>
        <v>0</v>
      </c>
      <c r="M585" cm="1">
        <f t="array" ref="M585">SUM(IF((LEFT('2-1 采购订单物料明细表报表导出'!$K:$K,7)=M$1)*('2-1 采购订单物料明细表报表导出'!$D:$D=$A585),'2-1 采购订单物料明细表报表导出'!$H:$H,0))</f>
        <v>0</v>
      </c>
      <c r="N585" cm="1">
        <f t="array" ref="N585">SUM(IF((LEFT('2-1 采购订单物料明细表报表导出'!$K:$K,7)=N$1)*('2-1 采购订单物料明细表报表导出'!$D:$D=$A585),'2-1 采购订单物料明细表报表导出'!$H:$H,0))</f>
        <v>0</v>
      </c>
      <c r="O585" cm="1">
        <f t="array" ref="O585">SUM(IF((LEFT('2-1 采购订单物料明细表报表导出'!$K:$K,7)=O$1)*('2-1 采购订单物料明细表报表导出'!$D:$D=$A585),'2-1 采购订单物料明细表报表导出'!$H:$H,0))</f>
        <v>0</v>
      </c>
    </row>
    <row r="586" ht="16.5" spans="1:15">
      <c r="A586" s="17" t="s">
        <v>3988</v>
      </c>
      <c r="B586" s="32" t="s">
        <v>1839</v>
      </c>
      <c r="C586" s="33" t="s">
        <v>1840</v>
      </c>
      <c r="D586" cm="1">
        <f t="array" ref="D586">SUM(IF((LEFT('2-1 采购订单物料明细表报表导出'!$K:$K,7)=D$1)*('2-1 采购订单物料明细表报表导出'!$D:$D=$A586),'2-1 采购订单物料明细表报表导出'!$H:$H,0))</f>
        <v>0</v>
      </c>
      <c r="E586" cm="1">
        <f t="array" ref="E586">SUM(IF((LEFT('2-1 采购订单物料明细表报表导出'!$K:$K,7)=E$1)*('2-1 采购订单物料明细表报表导出'!$D:$D=$A586),'2-1 采购订单物料明细表报表导出'!$H:$H,0))</f>
        <v>0</v>
      </c>
      <c r="F586" cm="1">
        <f t="array" ref="F586">SUM(IF((LEFT('2-1 采购订单物料明细表报表导出'!$K:$K,7)=F$1)*('2-1 采购订单物料明细表报表导出'!$D:$D=$A586),'2-1 采购订单物料明细表报表导出'!$H:$H,0))</f>
        <v>0</v>
      </c>
      <c r="G586" cm="1">
        <f t="array" ref="G586">SUM(IF((LEFT('2-1 采购订单物料明细表报表导出'!$K:$K,7)=G$1)*('2-1 采购订单物料明细表报表导出'!$D:$D=$A586),'2-1 采购订单物料明细表报表导出'!$H:$H,0))</f>
        <v>0</v>
      </c>
      <c r="H586" cm="1">
        <f t="array" ref="H586">SUM(IF((LEFT('2-1 采购订单物料明细表报表导出'!$K:$K,7)=H$1)*('2-1 采购订单物料明细表报表导出'!$D:$D=$A586),'2-1 采购订单物料明细表报表导出'!$H:$H,0))</f>
        <v>0</v>
      </c>
      <c r="I586" cm="1">
        <f t="array" ref="I586">SUM(IF((LEFT('2-1 采购订单物料明细表报表导出'!$K:$K,7)=I$1)*('2-1 采购订单物料明细表报表导出'!$D:$D=$A586),'2-1 采购订单物料明细表报表导出'!$H:$H,0))</f>
        <v>0</v>
      </c>
      <c r="J586" cm="1">
        <f t="array" ref="J586">SUM(IF((LEFT('2-1 采购订单物料明细表报表导出'!$K:$K,7)=J$1)*('2-1 采购订单物料明细表报表导出'!$D:$D=$A586),'2-1 采购订单物料明细表报表导出'!$H:$H,0))</f>
        <v>0</v>
      </c>
      <c r="K586" cm="1">
        <f t="array" ref="K586">SUM(IF((LEFT('2-1 采购订单物料明细表报表导出'!$K:$K,7)=K$1)*('2-1 采购订单物料明细表报表导出'!$D:$D=$A586),'2-1 采购订单物料明细表报表导出'!$H:$H,0))</f>
        <v>0</v>
      </c>
      <c r="L586" cm="1">
        <f t="array" ref="L586">SUM(IF((LEFT('2-1 采购订单物料明细表报表导出'!$K:$K,7)=L$1)*('2-1 采购订单物料明细表报表导出'!$D:$D=$A586),'2-1 采购订单物料明细表报表导出'!$H:$H,0))</f>
        <v>0</v>
      </c>
      <c r="M586" cm="1">
        <f t="array" ref="M586">SUM(IF((LEFT('2-1 采购订单物料明细表报表导出'!$K:$K,7)=M$1)*('2-1 采购订单物料明细表报表导出'!$D:$D=$A586),'2-1 采购订单物料明细表报表导出'!$H:$H,0))</f>
        <v>0</v>
      </c>
      <c r="N586" cm="1">
        <f t="array" ref="N586">SUM(IF((LEFT('2-1 采购订单物料明细表报表导出'!$K:$K,7)=N$1)*('2-1 采购订单物料明细表报表导出'!$D:$D=$A586),'2-1 采购订单物料明细表报表导出'!$H:$H,0))</f>
        <v>0</v>
      </c>
      <c r="O586" cm="1">
        <f t="array" ref="O586">SUM(IF((LEFT('2-1 采购订单物料明细表报表导出'!$K:$K,7)=O$1)*('2-1 采购订单物料明细表报表导出'!$D:$D=$A586),'2-1 采购订单物料明细表报表导出'!$H:$H,0))</f>
        <v>0</v>
      </c>
    </row>
    <row r="587" ht="16.5" spans="1:15">
      <c r="A587" s="17" t="s">
        <v>3989</v>
      </c>
      <c r="B587" s="32" t="s">
        <v>1839</v>
      </c>
      <c r="C587" s="33" t="s">
        <v>1840</v>
      </c>
      <c r="D587" cm="1">
        <f t="array" ref="D587">SUM(IF((LEFT('2-1 采购订单物料明细表报表导出'!$K:$K,7)=D$1)*('2-1 采购订单物料明细表报表导出'!$D:$D=$A587),'2-1 采购订单物料明细表报表导出'!$H:$H,0))</f>
        <v>0</v>
      </c>
      <c r="E587" cm="1">
        <f t="array" ref="E587">SUM(IF((LEFT('2-1 采购订单物料明细表报表导出'!$K:$K,7)=E$1)*('2-1 采购订单物料明细表报表导出'!$D:$D=$A587),'2-1 采购订单物料明细表报表导出'!$H:$H,0))</f>
        <v>0</v>
      </c>
      <c r="F587" cm="1">
        <f t="array" ref="F587">SUM(IF((LEFT('2-1 采购订单物料明细表报表导出'!$K:$K,7)=F$1)*('2-1 采购订单物料明细表报表导出'!$D:$D=$A587),'2-1 采购订单物料明细表报表导出'!$H:$H,0))</f>
        <v>0</v>
      </c>
      <c r="G587" cm="1">
        <f t="array" ref="G587">SUM(IF((LEFT('2-1 采购订单物料明细表报表导出'!$K:$K,7)=G$1)*('2-1 采购订单物料明细表报表导出'!$D:$D=$A587),'2-1 采购订单物料明细表报表导出'!$H:$H,0))</f>
        <v>0</v>
      </c>
      <c r="H587" cm="1">
        <f t="array" ref="H587">SUM(IF((LEFT('2-1 采购订单物料明细表报表导出'!$K:$K,7)=H$1)*('2-1 采购订单物料明细表报表导出'!$D:$D=$A587),'2-1 采购订单物料明细表报表导出'!$H:$H,0))</f>
        <v>0</v>
      </c>
      <c r="I587" cm="1">
        <f t="array" ref="I587">SUM(IF((LEFT('2-1 采购订单物料明细表报表导出'!$K:$K,7)=I$1)*('2-1 采购订单物料明细表报表导出'!$D:$D=$A587),'2-1 采购订单物料明细表报表导出'!$H:$H,0))</f>
        <v>0</v>
      </c>
      <c r="J587" cm="1">
        <f t="array" ref="J587">SUM(IF((LEFT('2-1 采购订单物料明细表报表导出'!$K:$K,7)=J$1)*('2-1 采购订单物料明细表报表导出'!$D:$D=$A587),'2-1 采购订单物料明细表报表导出'!$H:$H,0))</f>
        <v>0</v>
      </c>
      <c r="K587" cm="1">
        <f t="array" ref="K587">SUM(IF((LEFT('2-1 采购订单物料明细表报表导出'!$K:$K,7)=K$1)*('2-1 采购订单物料明细表报表导出'!$D:$D=$A587),'2-1 采购订单物料明细表报表导出'!$H:$H,0))</f>
        <v>0</v>
      </c>
      <c r="L587" cm="1">
        <f t="array" ref="L587">SUM(IF((LEFT('2-1 采购订单物料明细表报表导出'!$K:$K,7)=L$1)*('2-1 采购订单物料明细表报表导出'!$D:$D=$A587),'2-1 采购订单物料明细表报表导出'!$H:$H,0))</f>
        <v>0</v>
      </c>
      <c r="M587" cm="1">
        <f t="array" ref="M587">SUM(IF((LEFT('2-1 采购订单物料明细表报表导出'!$K:$K,7)=M$1)*('2-1 采购订单物料明细表报表导出'!$D:$D=$A587),'2-1 采购订单物料明细表报表导出'!$H:$H,0))</f>
        <v>0</v>
      </c>
      <c r="N587" cm="1">
        <f t="array" ref="N587">SUM(IF((LEFT('2-1 采购订单物料明细表报表导出'!$K:$K,7)=N$1)*('2-1 采购订单物料明细表报表导出'!$D:$D=$A587),'2-1 采购订单物料明细表报表导出'!$H:$H,0))</f>
        <v>0</v>
      </c>
      <c r="O587" cm="1">
        <f t="array" ref="O587">SUM(IF((LEFT('2-1 采购订单物料明细表报表导出'!$K:$K,7)=O$1)*('2-1 采购订单物料明细表报表导出'!$D:$D=$A587),'2-1 采购订单物料明细表报表导出'!$H:$H,0))</f>
        <v>0</v>
      </c>
    </row>
    <row r="588" ht="16.5" spans="1:15">
      <c r="A588" s="17" t="s">
        <v>3990</v>
      </c>
      <c r="B588" s="32" t="s">
        <v>1851</v>
      </c>
      <c r="C588" s="33" t="s">
        <v>1852</v>
      </c>
      <c r="D588" cm="1">
        <f t="array" ref="D588">SUM(IF((LEFT('2-1 采购订单物料明细表报表导出'!$K:$K,7)=D$1)*('2-1 采购订单物料明细表报表导出'!$D:$D=$A588),'2-1 采购订单物料明细表报表导出'!$H:$H,0))</f>
        <v>0</v>
      </c>
      <c r="E588" cm="1">
        <f t="array" ref="E588">SUM(IF((LEFT('2-1 采购订单物料明细表报表导出'!$K:$K,7)=E$1)*('2-1 采购订单物料明细表报表导出'!$D:$D=$A588),'2-1 采购订单物料明细表报表导出'!$H:$H,0))</f>
        <v>0</v>
      </c>
      <c r="F588" cm="1">
        <f t="array" ref="F588">SUM(IF((LEFT('2-1 采购订单物料明细表报表导出'!$K:$K,7)=F$1)*('2-1 采购订单物料明细表报表导出'!$D:$D=$A588),'2-1 采购订单物料明细表报表导出'!$H:$H,0))</f>
        <v>0</v>
      </c>
      <c r="G588" cm="1">
        <f t="array" ref="G588">SUM(IF((LEFT('2-1 采购订单物料明细表报表导出'!$K:$K,7)=G$1)*('2-1 采购订单物料明细表报表导出'!$D:$D=$A588),'2-1 采购订单物料明细表报表导出'!$H:$H,0))</f>
        <v>0</v>
      </c>
      <c r="H588" cm="1">
        <f t="array" ref="H588">SUM(IF((LEFT('2-1 采购订单物料明细表报表导出'!$K:$K,7)=H$1)*('2-1 采购订单物料明细表报表导出'!$D:$D=$A588),'2-1 采购订单物料明细表报表导出'!$H:$H,0))</f>
        <v>0</v>
      </c>
      <c r="I588" cm="1">
        <f t="array" ref="I588">SUM(IF((LEFT('2-1 采购订单物料明细表报表导出'!$K:$K,7)=I$1)*('2-1 采购订单物料明细表报表导出'!$D:$D=$A588),'2-1 采购订单物料明细表报表导出'!$H:$H,0))</f>
        <v>0</v>
      </c>
      <c r="J588" cm="1">
        <f t="array" ref="J588">SUM(IF((LEFT('2-1 采购订单物料明细表报表导出'!$K:$K,7)=J$1)*('2-1 采购订单物料明细表报表导出'!$D:$D=$A588),'2-1 采购订单物料明细表报表导出'!$H:$H,0))</f>
        <v>0</v>
      </c>
      <c r="K588" cm="1">
        <f t="array" ref="K588">SUM(IF((LEFT('2-1 采购订单物料明细表报表导出'!$K:$K,7)=K$1)*('2-1 采购订单物料明细表报表导出'!$D:$D=$A588),'2-1 采购订单物料明细表报表导出'!$H:$H,0))</f>
        <v>0</v>
      </c>
      <c r="L588" cm="1">
        <f t="array" ref="L588">SUM(IF((LEFT('2-1 采购订单物料明细表报表导出'!$K:$K,7)=L$1)*('2-1 采购订单物料明细表报表导出'!$D:$D=$A588),'2-1 采购订单物料明细表报表导出'!$H:$H,0))</f>
        <v>0</v>
      </c>
      <c r="M588" cm="1">
        <f t="array" ref="M588">SUM(IF((LEFT('2-1 采购订单物料明细表报表导出'!$K:$K,7)=M$1)*('2-1 采购订单物料明细表报表导出'!$D:$D=$A588),'2-1 采购订单物料明细表报表导出'!$H:$H,0))</f>
        <v>0</v>
      </c>
      <c r="N588" cm="1">
        <f t="array" ref="N588">SUM(IF((LEFT('2-1 采购订单物料明细表报表导出'!$K:$K,7)=N$1)*('2-1 采购订单物料明细表报表导出'!$D:$D=$A588),'2-1 采购订单物料明细表报表导出'!$H:$H,0))</f>
        <v>0</v>
      </c>
      <c r="O588" cm="1">
        <f t="array" ref="O588">SUM(IF((LEFT('2-1 采购订单物料明细表报表导出'!$K:$K,7)=O$1)*('2-1 采购订单物料明细表报表导出'!$D:$D=$A588),'2-1 采购订单物料明细表报表导出'!$H:$H,0))</f>
        <v>0</v>
      </c>
    </row>
    <row r="589" ht="16.5" spans="1:15">
      <c r="A589" s="17" t="s">
        <v>3991</v>
      </c>
      <c r="B589" s="32" t="s">
        <v>1851</v>
      </c>
      <c r="C589" s="33" t="s">
        <v>1852</v>
      </c>
      <c r="D589" cm="1">
        <f t="array" ref="D589">SUM(IF((LEFT('2-1 采购订单物料明细表报表导出'!$K:$K,7)=D$1)*('2-1 采购订单物料明细表报表导出'!$D:$D=$A589),'2-1 采购订单物料明细表报表导出'!$H:$H,0))</f>
        <v>0</v>
      </c>
      <c r="E589" cm="1">
        <f t="array" ref="E589">SUM(IF((LEFT('2-1 采购订单物料明细表报表导出'!$K:$K,7)=E$1)*('2-1 采购订单物料明细表报表导出'!$D:$D=$A589),'2-1 采购订单物料明细表报表导出'!$H:$H,0))</f>
        <v>0</v>
      </c>
      <c r="F589" cm="1">
        <f t="array" ref="F589">SUM(IF((LEFT('2-1 采购订单物料明细表报表导出'!$K:$K,7)=F$1)*('2-1 采购订单物料明细表报表导出'!$D:$D=$A589),'2-1 采购订单物料明细表报表导出'!$H:$H,0))</f>
        <v>0</v>
      </c>
      <c r="G589" cm="1">
        <f t="array" ref="G589">SUM(IF((LEFT('2-1 采购订单物料明细表报表导出'!$K:$K,7)=G$1)*('2-1 采购订单物料明细表报表导出'!$D:$D=$A589),'2-1 采购订单物料明细表报表导出'!$H:$H,0))</f>
        <v>0</v>
      </c>
      <c r="H589" cm="1">
        <f t="array" ref="H589">SUM(IF((LEFT('2-1 采购订单物料明细表报表导出'!$K:$K,7)=H$1)*('2-1 采购订单物料明细表报表导出'!$D:$D=$A589),'2-1 采购订单物料明细表报表导出'!$H:$H,0))</f>
        <v>0</v>
      </c>
      <c r="I589" cm="1">
        <f t="array" ref="I589">SUM(IF((LEFT('2-1 采购订单物料明细表报表导出'!$K:$K,7)=I$1)*('2-1 采购订单物料明细表报表导出'!$D:$D=$A589),'2-1 采购订单物料明细表报表导出'!$H:$H,0))</f>
        <v>0</v>
      </c>
      <c r="J589" cm="1">
        <f t="array" ref="J589">SUM(IF((LEFT('2-1 采购订单物料明细表报表导出'!$K:$K,7)=J$1)*('2-1 采购订单物料明细表报表导出'!$D:$D=$A589),'2-1 采购订单物料明细表报表导出'!$H:$H,0))</f>
        <v>0</v>
      </c>
      <c r="K589" cm="1">
        <f t="array" ref="K589">SUM(IF((LEFT('2-1 采购订单物料明细表报表导出'!$K:$K,7)=K$1)*('2-1 采购订单物料明细表报表导出'!$D:$D=$A589),'2-1 采购订单物料明细表报表导出'!$H:$H,0))</f>
        <v>0</v>
      </c>
      <c r="L589" cm="1">
        <f t="array" ref="L589">SUM(IF((LEFT('2-1 采购订单物料明细表报表导出'!$K:$K,7)=L$1)*('2-1 采购订单物料明细表报表导出'!$D:$D=$A589),'2-1 采购订单物料明细表报表导出'!$H:$H,0))</f>
        <v>0</v>
      </c>
      <c r="M589" cm="1">
        <f t="array" ref="M589">SUM(IF((LEFT('2-1 采购订单物料明细表报表导出'!$K:$K,7)=M$1)*('2-1 采购订单物料明细表报表导出'!$D:$D=$A589),'2-1 采购订单物料明细表报表导出'!$H:$H,0))</f>
        <v>0</v>
      </c>
      <c r="N589" cm="1">
        <f t="array" ref="N589">SUM(IF((LEFT('2-1 采购订单物料明细表报表导出'!$K:$K,7)=N$1)*('2-1 采购订单物料明细表报表导出'!$D:$D=$A589),'2-1 采购订单物料明细表报表导出'!$H:$H,0))</f>
        <v>0</v>
      </c>
      <c r="O589" cm="1">
        <f t="array" ref="O589">SUM(IF((LEFT('2-1 采购订单物料明细表报表导出'!$K:$K,7)=O$1)*('2-1 采购订单物料明细表报表导出'!$D:$D=$A589),'2-1 采购订单物料明细表报表导出'!$H:$H,0))</f>
        <v>0</v>
      </c>
    </row>
    <row r="590" ht="16.5" spans="1:15">
      <c r="A590" s="17" t="s">
        <v>3992</v>
      </c>
      <c r="B590" s="32" t="s">
        <v>1851</v>
      </c>
      <c r="C590" s="33" t="s">
        <v>1852</v>
      </c>
      <c r="D590" cm="1">
        <f t="array" ref="D590">SUM(IF((LEFT('2-1 采购订单物料明细表报表导出'!$K:$K,7)=D$1)*('2-1 采购订单物料明细表报表导出'!$D:$D=$A590),'2-1 采购订单物料明细表报表导出'!$H:$H,0))</f>
        <v>0</v>
      </c>
      <c r="E590" cm="1">
        <f t="array" ref="E590">SUM(IF((LEFT('2-1 采购订单物料明细表报表导出'!$K:$K,7)=E$1)*('2-1 采购订单物料明细表报表导出'!$D:$D=$A590),'2-1 采购订单物料明细表报表导出'!$H:$H,0))</f>
        <v>0</v>
      </c>
      <c r="F590" cm="1">
        <f t="array" ref="F590">SUM(IF((LEFT('2-1 采购订单物料明细表报表导出'!$K:$K,7)=F$1)*('2-1 采购订单物料明细表报表导出'!$D:$D=$A590),'2-1 采购订单物料明细表报表导出'!$H:$H,0))</f>
        <v>0</v>
      </c>
      <c r="G590" cm="1">
        <f t="array" ref="G590">SUM(IF((LEFT('2-1 采购订单物料明细表报表导出'!$K:$K,7)=G$1)*('2-1 采购订单物料明细表报表导出'!$D:$D=$A590),'2-1 采购订单物料明细表报表导出'!$H:$H,0))</f>
        <v>0</v>
      </c>
      <c r="H590" cm="1">
        <f t="array" ref="H590">SUM(IF((LEFT('2-1 采购订单物料明细表报表导出'!$K:$K,7)=H$1)*('2-1 采购订单物料明细表报表导出'!$D:$D=$A590),'2-1 采购订单物料明细表报表导出'!$H:$H,0))</f>
        <v>0</v>
      </c>
      <c r="I590" cm="1">
        <f t="array" ref="I590">SUM(IF((LEFT('2-1 采购订单物料明细表报表导出'!$K:$K,7)=I$1)*('2-1 采购订单物料明细表报表导出'!$D:$D=$A590),'2-1 采购订单物料明细表报表导出'!$H:$H,0))</f>
        <v>0</v>
      </c>
      <c r="J590" cm="1">
        <f t="array" ref="J590">SUM(IF((LEFT('2-1 采购订单物料明细表报表导出'!$K:$K,7)=J$1)*('2-1 采购订单物料明细表报表导出'!$D:$D=$A590),'2-1 采购订单物料明细表报表导出'!$H:$H,0))</f>
        <v>0</v>
      </c>
      <c r="K590" cm="1">
        <f t="array" ref="K590">SUM(IF((LEFT('2-1 采购订单物料明细表报表导出'!$K:$K,7)=K$1)*('2-1 采购订单物料明细表报表导出'!$D:$D=$A590),'2-1 采购订单物料明细表报表导出'!$H:$H,0))</f>
        <v>0</v>
      </c>
      <c r="L590" cm="1">
        <f t="array" ref="L590">SUM(IF((LEFT('2-1 采购订单物料明细表报表导出'!$K:$K,7)=L$1)*('2-1 采购订单物料明细表报表导出'!$D:$D=$A590),'2-1 采购订单物料明细表报表导出'!$H:$H,0))</f>
        <v>0</v>
      </c>
      <c r="M590" cm="1">
        <f t="array" ref="M590">SUM(IF((LEFT('2-1 采购订单物料明细表报表导出'!$K:$K,7)=M$1)*('2-1 采购订单物料明细表报表导出'!$D:$D=$A590),'2-1 采购订单物料明细表报表导出'!$H:$H,0))</f>
        <v>0</v>
      </c>
      <c r="N590" cm="1">
        <f t="array" ref="N590">SUM(IF((LEFT('2-1 采购订单物料明细表报表导出'!$K:$K,7)=N$1)*('2-1 采购订单物料明细表报表导出'!$D:$D=$A590),'2-1 采购订单物料明细表报表导出'!$H:$H,0))</f>
        <v>0</v>
      </c>
      <c r="O590" cm="1">
        <f t="array" ref="O590">SUM(IF((LEFT('2-1 采购订单物料明细表报表导出'!$K:$K,7)=O$1)*('2-1 采购订单物料明细表报表导出'!$D:$D=$A590),'2-1 采购订单物料明细表报表导出'!$H:$H,0))</f>
        <v>0</v>
      </c>
    </row>
    <row r="591" ht="16.5" spans="1:15">
      <c r="A591" s="17" t="s">
        <v>3993</v>
      </c>
      <c r="B591" s="32" t="s">
        <v>1878</v>
      </c>
      <c r="C591" s="33" t="s">
        <v>1879</v>
      </c>
      <c r="D591" cm="1">
        <f t="array" ref="D591">SUM(IF((LEFT('2-1 采购订单物料明细表报表导出'!$K:$K,7)=D$1)*('2-1 采购订单物料明细表报表导出'!$D:$D=$A591),'2-1 采购订单物料明细表报表导出'!$H:$H,0))</f>
        <v>0</v>
      </c>
      <c r="E591" cm="1">
        <f t="array" ref="E591">SUM(IF((LEFT('2-1 采购订单物料明细表报表导出'!$K:$K,7)=E$1)*('2-1 采购订单物料明细表报表导出'!$D:$D=$A591),'2-1 采购订单物料明细表报表导出'!$H:$H,0))</f>
        <v>0</v>
      </c>
      <c r="F591" cm="1">
        <f t="array" ref="F591">SUM(IF((LEFT('2-1 采购订单物料明细表报表导出'!$K:$K,7)=F$1)*('2-1 采购订单物料明细表报表导出'!$D:$D=$A591),'2-1 采购订单物料明细表报表导出'!$H:$H,0))</f>
        <v>0</v>
      </c>
      <c r="G591" cm="1">
        <f t="array" ref="G591">SUM(IF((LEFT('2-1 采购订单物料明细表报表导出'!$K:$K,7)=G$1)*('2-1 采购订单物料明细表报表导出'!$D:$D=$A591),'2-1 采购订单物料明细表报表导出'!$H:$H,0))</f>
        <v>0</v>
      </c>
      <c r="H591" cm="1">
        <f t="array" ref="H591">SUM(IF((LEFT('2-1 采购订单物料明细表报表导出'!$K:$K,7)=H$1)*('2-1 采购订单物料明细表报表导出'!$D:$D=$A591),'2-1 采购订单物料明细表报表导出'!$H:$H,0))</f>
        <v>0</v>
      </c>
      <c r="I591" cm="1">
        <f t="array" ref="I591">SUM(IF((LEFT('2-1 采购订单物料明细表报表导出'!$K:$K,7)=I$1)*('2-1 采购订单物料明细表报表导出'!$D:$D=$A591),'2-1 采购订单物料明细表报表导出'!$H:$H,0))</f>
        <v>0</v>
      </c>
      <c r="J591" cm="1">
        <f t="array" ref="J591">SUM(IF((LEFT('2-1 采购订单物料明细表报表导出'!$K:$K,7)=J$1)*('2-1 采购订单物料明细表报表导出'!$D:$D=$A591),'2-1 采购订单物料明细表报表导出'!$H:$H,0))</f>
        <v>0</v>
      </c>
      <c r="K591" cm="1">
        <f t="array" ref="K591">SUM(IF((LEFT('2-1 采购订单物料明细表报表导出'!$K:$K,7)=K$1)*('2-1 采购订单物料明细表报表导出'!$D:$D=$A591),'2-1 采购订单物料明细表报表导出'!$H:$H,0))</f>
        <v>0</v>
      </c>
      <c r="L591" cm="1">
        <f t="array" ref="L591">SUM(IF((LEFT('2-1 采购订单物料明细表报表导出'!$K:$K,7)=L$1)*('2-1 采购订单物料明细表报表导出'!$D:$D=$A591),'2-1 采购订单物料明细表报表导出'!$H:$H,0))</f>
        <v>0</v>
      </c>
      <c r="M591" cm="1">
        <f t="array" ref="M591">SUM(IF((LEFT('2-1 采购订单物料明细表报表导出'!$K:$K,7)=M$1)*('2-1 采购订单物料明细表报表导出'!$D:$D=$A591),'2-1 采购订单物料明细表报表导出'!$H:$H,0))</f>
        <v>0</v>
      </c>
      <c r="N591" cm="1">
        <f t="array" ref="N591">SUM(IF((LEFT('2-1 采购订单物料明细表报表导出'!$K:$K,7)=N$1)*('2-1 采购订单物料明细表报表导出'!$D:$D=$A591),'2-1 采购订单物料明细表报表导出'!$H:$H,0))</f>
        <v>0</v>
      </c>
      <c r="O591" cm="1">
        <f t="array" ref="O591">SUM(IF((LEFT('2-1 采购订单物料明细表报表导出'!$K:$K,7)=O$1)*('2-1 采购订单物料明细表报表导出'!$D:$D=$A591),'2-1 采购订单物料明细表报表导出'!$H:$H,0))</f>
        <v>0</v>
      </c>
    </row>
    <row r="592" ht="16.5" spans="1:15">
      <c r="A592" s="17" t="s">
        <v>3994</v>
      </c>
      <c r="B592" s="32" t="s">
        <v>1878</v>
      </c>
      <c r="C592" s="33" t="s">
        <v>1879</v>
      </c>
      <c r="D592" cm="1">
        <f t="array" ref="D592">SUM(IF((LEFT('2-1 采购订单物料明细表报表导出'!$K:$K,7)=D$1)*('2-1 采购订单物料明细表报表导出'!$D:$D=$A592),'2-1 采购订单物料明细表报表导出'!$H:$H,0))</f>
        <v>0</v>
      </c>
      <c r="E592" cm="1">
        <f t="array" ref="E592">SUM(IF((LEFT('2-1 采购订单物料明细表报表导出'!$K:$K,7)=E$1)*('2-1 采购订单物料明细表报表导出'!$D:$D=$A592),'2-1 采购订单物料明细表报表导出'!$H:$H,0))</f>
        <v>0</v>
      </c>
      <c r="F592" cm="1">
        <f t="array" ref="F592">SUM(IF((LEFT('2-1 采购订单物料明细表报表导出'!$K:$K,7)=F$1)*('2-1 采购订单物料明细表报表导出'!$D:$D=$A592),'2-1 采购订单物料明细表报表导出'!$H:$H,0))</f>
        <v>0</v>
      </c>
      <c r="G592" cm="1">
        <f t="array" ref="G592">SUM(IF((LEFT('2-1 采购订单物料明细表报表导出'!$K:$K,7)=G$1)*('2-1 采购订单物料明细表报表导出'!$D:$D=$A592),'2-1 采购订单物料明细表报表导出'!$H:$H,0))</f>
        <v>0</v>
      </c>
      <c r="H592" cm="1">
        <f t="array" ref="H592">SUM(IF((LEFT('2-1 采购订单物料明细表报表导出'!$K:$K,7)=H$1)*('2-1 采购订单物料明细表报表导出'!$D:$D=$A592),'2-1 采购订单物料明细表报表导出'!$H:$H,0))</f>
        <v>0</v>
      </c>
      <c r="I592" cm="1">
        <f t="array" ref="I592">SUM(IF((LEFT('2-1 采购订单物料明细表报表导出'!$K:$K,7)=I$1)*('2-1 采购订单物料明细表报表导出'!$D:$D=$A592),'2-1 采购订单物料明细表报表导出'!$H:$H,0))</f>
        <v>0</v>
      </c>
      <c r="J592" cm="1">
        <f t="array" ref="J592">SUM(IF((LEFT('2-1 采购订单物料明细表报表导出'!$K:$K,7)=J$1)*('2-1 采购订单物料明细表报表导出'!$D:$D=$A592),'2-1 采购订单物料明细表报表导出'!$H:$H,0))</f>
        <v>0</v>
      </c>
      <c r="K592" cm="1">
        <f t="array" ref="K592">SUM(IF((LEFT('2-1 采购订单物料明细表报表导出'!$K:$K,7)=K$1)*('2-1 采购订单物料明细表报表导出'!$D:$D=$A592),'2-1 采购订单物料明细表报表导出'!$H:$H,0))</f>
        <v>0</v>
      </c>
      <c r="L592" cm="1">
        <f t="array" ref="L592">SUM(IF((LEFT('2-1 采购订单物料明细表报表导出'!$K:$K,7)=L$1)*('2-1 采购订单物料明细表报表导出'!$D:$D=$A592),'2-1 采购订单物料明细表报表导出'!$H:$H,0))</f>
        <v>0</v>
      </c>
      <c r="M592" cm="1">
        <f t="array" ref="M592">SUM(IF((LEFT('2-1 采购订单物料明细表报表导出'!$K:$K,7)=M$1)*('2-1 采购订单物料明细表报表导出'!$D:$D=$A592),'2-1 采购订单物料明细表报表导出'!$H:$H,0))</f>
        <v>0</v>
      </c>
      <c r="N592" cm="1">
        <f t="array" ref="N592">SUM(IF((LEFT('2-1 采购订单物料明细表报表导出'!$K:$K,7)=N$1)*('2-1 采购订单物料明细表报表导出'!$D:$D=$A592),'2-1 采购订单物料明细表报表导出'!$H:$H,0))</f>
        <v>0</v>
      </c>
      <c r="O592" cm="1">
        <f t="array" ref="O592">SUM(IF((LEFT('2-1 采购订单物料明细表报表导出'!$K:$K,7)=O$1)*('2-1 采购订单物料明细表报表导出'!$D:$D=$A592),'2-1 采购订单物料明细表报表导出'!$H:$H,0))</f>
        <v>0</v>
      </c>
    </row>
    <row r="593" ht="16.5" spans="1:15">
      <c r="A593" s="17" t="s">
        <v>3995</v>
      </c>
      <c r="B593" s="32" t="s">
        <v>1878</v>
      </c>
      <c r="C593" s="33" t="s">
        <v>1879</v>
      </c>
      <c r="D593" cm="1">
        <f t="array" ref="D593">SUM(IF((LEFT('2-1 采购订单物料明细表报表导出'!$K:$K,7)=D$1)*('2-1 采购订单物料明细表报表导出'!$D:$D=$A593),'2-1 采购订单物料明细表报表导出'!$H:$H,0))</f>
        <v>0</v>
      </c>
      <c r="E593" cm="1">
        <f t="array" ref="E593">SUM(IF((LEFT('2-1 采购订单物料明细表报表导出'!$K:$K,7)=E$1)*('2-1 采购订单物料明细表报表导出'!$D:$D=$A593),'2-1 采购订单物料明细表报表导出'!$H:$H,0))</f>
        <v>0</v>
      </c>
      <c r="F593" cm="1">
        <f t="array" ref="F593">SUM(IF((LEFT('2-1 采购订单物料明细表报表导出'!$K:$K,7)=F$1)*('2-1 采购订单物料明细表报表导出'!$D:$D=$A593),'2-1 采购订单物料明细表报表导出'!$H:$H,0))</f>
        <v>0</v>
      </c>
      <c r="G593" cm="1">
        <f t="array" ref="G593">SUM(IF((LEFT('2-1 采购订单物料明细表报表导出'!$K:$K,7)=G$1)*('2-1 采购订单物料明细表报表导出'!$D:$D=$A593),'2-1 采购订单物料明细表报表导出'!$H:$H,0))</f>
        <v>0</v>
      </c>
      <c r="H593" cm="1">
        <f t="array" ref="H593">SUM(IF((LEFT('2-1 采购订单物料明细表报表导出'!$K:$K,7)=H$1)*('2-1 采购订单物料明细表报表导出'!$D:$D=$A593),'2-1 采购订单物料明细表报表导出'!$H:$H,0))</f>
        <v>0</v>
      </c>
      <c r="I593" cm="1">
        <f t="array" ref="I593">SUM(IF((LEFT('2-1 采购订单物料明细表报表导出'!$K:$K,7)=I$1)*('2-1 采购订单物料明细表报表导出'!$D:$D=$A593),'2-1 采购订单物料明细表报表导出'!$H:$H,0))</f>
        <v>0</v>
      </c>
      <c r="J593" cm="1">
        <f t="array" ref="J593">SUM(IF((LEFT('2-1 采购订单物料明细表报表导出'!$K:$K,7)=J$1)*('2-1 采购订单物料明细表报表导出'!$D:$D=$A593),'2-1 采购订单物料明细表报表导出'!$H:$H,0))</f>
        <v>0</v>
      </c>
      <c r="K593" cm="1">
        <f t="array" ref="K593">SUM(IF((LEFT('2-1 采购订单物料明细表报表导出'!$K:$K,7)=K$1)*('2-1 采购订单物料明细表报表导出'!$D:$D=$A593),'2-1 采购订单物料明细表报表导出'!$H:$H,0))</f>
        <v>0</v>
      </c>
      <c r="L593" cm="1">
        <f t="array" ref="L593">SUM(IF((LEFT('2-1 采购订单物料明细表报表导出'!$K:$K,7)=L$1)*('2-1 采购订单物料明细表报表导出'!$D:$D=$A593),'2-1 采购订单物料明细表报表导出'!$H:$H,0))</f>
        <v>0</v>
      </c>
      <c r="M593" cm="1">
        <f t="array" ref="M593">SUM(IF((LEFT('2-1 采购订单物料明细表报表导出'!$K:$K,7)=M$1)*('2-1 采购订单物料明细表报表导出'!$D:$D=$A593),'2-1 采购订单物料明细表报表导出'!$H:$H,0))</f>
        <v>0</v>
      </c>
      <c r="N593" cm="1">
        <f t="array" ref="N593">SUM(IF((LEFT('2-1 采购订单物料明细表报表导出'!$K:$K,7)=N$1)*('2-1 采购订单物料明细表报表导出'!$D:$D=$A593),'2-1 采购订单物料明细表报表导出'!$H:$H,0))</f>
        <v>0</v>
      </c>
      <c r="O593" cm="1">
        <f t="array" ref="O593">SUM(IF((LEFT('2-1 采购订单物料明细表报表导出'!$K:$K,7)=O$1)*('2-1 采购订单物料明细表报表导出'!$D:$D=$A593),'2-1 采购订单物料明细表报表导出'!$H:$H,0))</f>
        <v>0</v>
      </c>
    </row>
    <row r="594" ht="16.5" spans="1:15">
      <c r="A594" s="17" t="s">
        <v>3996</v>
      </c>
      <c r="B594" s="32" t="s">
        <v>1878</v>
      </c>
      <c r="C594" s="33" t="s">
        <v>1879</v>
      </c>
      <c r="D594" cm="1">
        <f t="array" ref="D594">SUM(IF((LEFT('2-1 采购订单物料明细表报表导出'!$K:$K,7)=D$1)*('2-1 采购订单物料明细表报表导出'!$D:$D=$A594),'2-1 采购订单物料明细表报表导出'!$H:$H,0))</f>
        <v>0</v>
      </c>
      <c r="E594" cm="1">
        <f t="array" ref="E594">SUM(IF((LEFT('2-1 采购订单物料明细表报表导出'!$K:$K,7)=E$1)*('2-1 采购订单物料明细表报表导出'!$D:$D=$A594),'2-1 采购订单物料明细表报表导出'!$H:$H,0))</f>
        <v>0</v>
      </c>
      <c r="F594" cm="1">
        <f t="array" ref="F594">SUM(IF((LEFT('2-1 采购订单物料明细表报表导出'!$K:$K,7)=F$1)*('2-1 采购订单物料明细表报表导出'!$D:$D=$A594),'2-1 采购订单物料明细表报表导出'!$H:$H,0))</f>
        <v>0</v>
      </c>
      <c r="G594" cm="1">
        <f t="array" ref="G594">SUM(IF((LEFT('2-1 采购订单物料明细表报表导出'!$K:$K,7)=G$1)*('2-1 采购订单物料明细表报表导出'!$D:$D=$A594),'2-1 采购订单物料明细表报表导出'!$H:$H,0))</f>
        <v>0</v>
      </c>
      <c r="H594" cm="1">
        <f t="array" ref="H594">SUM(IF((LEFT('2-1 采购订单物料明细表报表导出'!$K:$K,7)=H$1)*('2-1 采购订单物料明细表报表导出'!$D:$D=$A594),'2-1 采购订单物料明细表报表导出'!$H:$H,0))</f>
        <v>0</v>
      </c>
      <c r="I594" cm="1">
        <f t="array" ref="I594">SUM(IF((LEFT('2-1 采购订单物料明细表报表导出'!$K:$K,7)=I$1)*('2-1 采购订单物料明细表报表导出'!$D:$D=$A594),'2-1 采购订单物料明细表报表导出'!$H:$H,0))</f>
        <v>0</v>
      </c>
      <c r="J594" cm="1">
        <f t="array" ref="J594">SUM(IF((LEFT('2-1 采购订单物料明细表报表导出'!$K:$K,7)=J$1)*('2-1 采购订单物料明细表报表导出'!$D:$D=$A594),'2-1 采购订单物料明细表报表导出'!$H:$H,0))</f>
        <v>0</v>
      </c>
      <c r="K594" cm="1">
        <f t="array" ref="K594">SUM(IF((LEFT('2-1 采购订单物料明细表报表导出'!$K:$K,7)=K$1)*('2-1 采购订单物料明细表报表导出'!$D:$D=$A594),'2-1 采购订单物料明细表报表导出'!$H:$H,0))</f>
        <v>0</v>
      </c>
      <c r="L594" cm="1">
        <f t="array" ref="L594">SUM(IF((LEFT('2-1 采购订单物料明细表报表导出'!$K:$K,7)=L$1)*('2-1 采购订单物料明细表报表导出'!$D:$D=$A594),'2-1 采购订单物料明细表报表导出'!$H:$H,0))</f>
        <v>0</v>
      </c>
      <c r="M594" cm="1">
        <f t="array" ref="M594">SUM(IF((LEFT('2-1 采购订单物料明细表报表导出'!$K:$K,7)=M$1)*('2-1 采购订单物料明细表报表导出'!$D:$D=$A594),'2-1 采购订单物料明细表报表导出'!$H:$H,0))</f>
        <v>0</v>
      </c>
      <c r="N594" cm="1">
        <f t="array" ref="N594">SUM(IF((LEFT('2-1 采购订单物料明细表报表导出'!$K:$K,7)=N$1)*('2-1 采购订单物料明细表报表导出'!$D:$D=$A594),'2-1 采购订单物料明细表报表导出'!$H:$H,0))</f>
        <v>0</v>
      </c>
      <c r="O594" cm="1">
        <f t="array" ref="O594">SUM(IF((LEFT('2-1 采购订单物料明细表报表导出'!$K:$K,7)=O$1)*('2-1 采购订单物料明细表报表导出'!$D:$D=$A594),'2-1 采购订单物料明细表报表导出'!$H:$H,0))</f>
        <v>0</v>
      </c>
    </row>
    <row r="595" ht="16.5" spans="1:15">
      <c r="A595" s="17" t="s">
        <v>3997</v>
      </c>
      <c r="B595" s="32" t="s">
        <v>1878</v>
      </c>
      <c r="C595" s="33" t="s">
        <v>1879</v>
      </c>
      <c r="D595" cm="1">
        <f t="array" ref="D595">SUM(IF((LEFT('2-1 采购订单物料明细表报表导出'!$K:$K,7)=D$1)*('2-1 采购订单物料明细表报表导出'!$D:$D=$A595),'2-1 采购订单物料明细表报表导出'!$H:$H,0))</f>
        <v>0</v>
      </c>
      <c r="E595" cm="1">
        <f t="array" ref="E595">SUM(IF((LEFT('2-1 采购订单物料明细表报表导出'!$K:$K,7)=E$1)*('2-1 采购订单物料明细表报表导出'!$D:$D=$A595),'2-1 采购订单物料明细表报表导出'!$H:$H,0))</f>
        <v>0</v>
      </c>
      <c r="F595" cm="1">
        <f t="array" ref="F595">SUM(IF((LEFT('2-1 采购订单物料明细表报表导出'!$K:$K,7)=F$1)*('2-1 采购订单物料明细表报表导出'!$D:$D=$A595),'2-1 采购订单物料明细表报表导出'!$H:$H,0))</f>
        <v>0</v>
      </c>
      <c r="G595" cm="1">
        <f t="array" ref="G595">SUM(IF((LEFT('2-1 采购订单物料明细表报表导出'!$K:$K,7)=G$1)*('2-1 采购订单物料明细表报表导出'!$D:$D=$A595),'2-1 采购订单物料明细表报表导出'!$H:$H,0))</f>
        <v>0</v>
      </c>
      <c r="H595" cm="1">
        <f t="array" ref="H595">SUM(IF((LEFT('2-1 采购订单物料明细表报表导出'!$K:$K,7)=H$1)*('2-1 采购订单物料明细表报表导出'!$D:$D=$A595),'2-1 采购订单物料明细表报表导出'!$H:$H,0))</f>
        <v>0</v>
      </c>
      <c r="I595" cm="1">
        <f t="array" ref="I595">SUM(IF((LEFT('2-1 采购订单物料明细表报表导出'!$K:$K,7)=I$1)*('2-1 采购订单物料明细表报表导出'!$D:$D=$A595),'2-1 采购订单物料明细表报表导出'!$H:$H,0))</f>
        <v>0</v>
      </c>
      <c r="J595" cm="1">
        <f t="array" ref="J595">SUM(IF((LEFT('2-1 采购订单物料明细表报表导出'!$K:$K,7)=J$1)*('2-1 采购订单物料明细表报表导出'!$D:$D=$A595),'2-1 采购订单物料明细表报表导出'!$H:$H,0))</f>
        <v>0</v>
      </c>
      <c r="K595" cm="1">
        <f t="array" ref="K595">SUM(IF((LEFT('2-1 采购订单物料明细表报表导出'!$K:$K,7)=K$1)*('2-1 采购订单物料明细表报表导出'!$D:$D=$A595),'2-1 采购订单物料明细表报表导出'!$H:$H,0))</f>
        <v>0</v>
      </c>
      <c r="L595" cm="1">
        <f t="array" ref="L595">SUM(IF((LEFT('2-1 采购订单物料明细表报表导出'!$K:$K,7)=L$1)*('2-1 采购订单物料明细表报表导出'!$D:$D=$A595),'2-1 采购订单物料明细表报表导出'!$H:$H,0))</f>
        <v>0</v>
      </c>
      <c r="M595" cm="1">
        <f t="array" ref="M595">SUM(IF((LEFT('2-1 采购订单物料明细表报表导出'!$K:$K,7)=M$1)*('2-1 采购订单物料明细表报表导出'!$D:$D=$A595),'2-1 采购订单物料明细表报表导出'!$H:$H,0))</f>
        <v>0</v>
      </c>
      <c r="N595" cm="1">
        <f t="array" ref="N595">SUM(IF((LEFT('2-1 采购订单物料明细表报表导出'!$K:$K,7)=N$1)*('2-1 采购订单物料明细表报表导出'!$D:$D=$A595),'2-1 采购订单物料明细表报表导出'!$H:$H,0))</f>
        <v>0</v>
      </c>
      <c r="O595" cm="1">
        <f t="array" ref="O595">SUM(IF((LEFT('2-1 采购订单物料明细表报表导出'!$K:$K,7)=O$1)*('2-1 采购订单物料明细表报表导出'!$D:$D=$A595),'2-1 采购订单物料明细表报表导出'!$H:$H,0))</f>
        <v>0</v>
      </c>
    </row>
    <row r="596" ht="16.5" spans="1:15">
      <c r="A596" s="17" t="s">
        <v>3998</v>
      </c>
      <c r="B596" s="32" t="s">
        <v>1878</v>
      </c>
      <c r="C596" s="33" t="s">
        <v>1879</v>
      </c>
      <c r="D596" cm="1">
        <f t="array" ref="D596">SUM(IF((LEFT('2-1 采购订单物料明细表报表导出'!$K:$K,7)=D$1)*('2-1 采购订单物料明细表报表导出'!$D:$D=$A596),'2-1 采购订单物料明细表报表导出'!$H:$H,0))</f>
        <v>0</v>
      </c>
      <c r="E596" cm="1">
        <f t="array" ref="E596">SUM(IF((LEFT('2-1 采购订单物料明细表报表导出'!$K:$K,7)=E$1)*('2-1 采购订单物料明细表报表导出'!$D:$D=$A596),'2-1 采购订单物料明细表报表导出'!$H:$H,0))</f>
        <v>0</v>
      </c>
      <c r="F596" cm="1">
        <f t="array" ref="F596">SUM(IF((LEFT('2-1 采购订单物料明细表报表导出'!$K:$K,7)=F$1)*('2-1 采购订单物料明细表报表导出'!$D:$D=$A596),'2-1 采购订单物料明细表报表导出'!$H:$H,0))</f>
        <v>0</v>
      </c>
      <c r="G596" cm="1">
        <f t="array" ref="G596">SUM(IF((LEFT('2-1 采购订单物料明细表报表导出'!$K:$K,7)=G$1)*('2-1 采购订单物料明细表报表导出'!$D:$D=$A596),'2-1 采购订单物料明细表报表导出'!$H:$H,0))</f>
        <v>0</v>
      </c>
      <c r="H596" cm="1">
        <f t="array" ref="H596">SUM(IF((LEFT('2-1 采购订单物料明细表报表导出'!$K:$K,7)=H$1)*('2-1 采购订单物料明细表报表导出'!$D:$D=$A596),'2-1 采购订单物料明细表报表导出'!$H:$H,0))</f>
        <v>0</v>
      </c>
      <c r="I596" cm="1">
        <f t="array" ref="I596">SUM(IF((LEFT('2-1 采购订单物料明细表报表导出'!$K:$K,7)=I$1)*('2-1 采购订单物料明细表报表导出'!$D:$D=$A596),'2-1 采购订单物料明细表报表导出'!$H:$H,0))</f>
        <v>0</v>
      </c>
      <c r="J596" cm="1">
        <f t="array" ref="J596">SUM(IF((LEFT('2-1 采购订单物料明细表报表导出'!$K:$K,7)=J$1)*('2-1 采购订单物料明细表报表导出'!$D:$D=$A596),'2-1 采购订单物料明细表报表导出'!$H:$H,0))</f>
        <v>0</v>
      </c>
      <c r="K596" cm="1">
        <f t="array" ref="K596">SUM(IF((LEFT('2-1 采购订单物料明细表报表导出'!$K:$K,7)=K$1)*('2-1 采购订单物料明细表报表导出'!$D:$D=$A596),'2-1 采购订单物料明细表报表导出'!$H:$H,0))</f>
        <v>0</v>
      </c>
      <c r="L596" cm="1">
        <f t="array" ref="L596">SUM(IF((LEFT('2-1 采购订单物料明细表报表导出'!$K:$K,7)=L$1)*('2-1 采购订单物料明细表报表导出'!$D:$D=$A596),'2-1 采购订单物料明细表报表导出'!$H:$H,0))</f>
        <v>0</v>
      </c>
      <c r="M596" cm="1">
        <f t="array" ref="M596">SUM(IF((LEFT('2-1 采购订单物料明细表报表导出'!$K:$K,7)=M$1)*('2-1 采购订单物料明细表报表导出'!$D:$D=$A596),'2-1 采购订单物料明细表报表导出'!$H:$H,0))</f>
        <v>0</v>
      </c>
      <c r="N596" cm="1">
        <f t="array" ref="N596">SUM(IF((LEFT('2-1 采购订单物料明细表报表导出'!$K:$K,7)=N$1)*('2-1 采购订单物料明细表报表导出'!$D:$D=$A596),'2-1 采购订单物料明细表报表导出'!$H:$H,0))</f>
        <v>0</v>
      </c>
      <c r="O596" cm="1">
        <f t="array" ref="O596">SUM(IF((LEFT('2-1 采购订单物料明细表报表导出'!$K:$K,7)=O$1)*('2-1 采购订单物料明细表报表导出'!$D:$D=$A596),'2-1 采购订单物料明细表报表导出'!$H:$H,0))</f>
        <v>0</v>
      </c>
    </row>
    <row r="597" ht="16.5" spans="1:15">
      <c r="A597" s="17" t="s">
        <v>3999</v>
      </c>
      <c r="B597" s="32" t="s">
        <v>1878</v>
      </c>
      <c r="C597" s="33" t="s">
        <v>1879</v>
      </c>
      <c r="D597" cm="1">
        <f t="array" ref="D597">SUM(IF((LEFT('2-1 采购订单物料明细表报表导出'!$K:$K,7)=D$1)*('2-1 采购订单物料明细表报表导出'!$D:$D=$A597),'2-1 采购订单物料明细表报表导出'!$H:$H,0))</f>
        <v>0</v>
      </c>
      <c r="E597" cm="1">
        <f t="array" ref="E597">SUM(IF((LEFT('2-1 采购订单物料明细表报表导出'!$K:$K,7)=E$1)*('2-1 采购订单物料明细表报表导出'!$D:$D=$A597),'2-1 采购订单物料明细表报表导出'!$H:$H,0))</f>
        <v>0</v>
      </c>
      <c r="F597" cm="1">
        <f t="array" ref="F597">SUM(IF((LEFT('2-1 采购订单物料明细表报表导出'!$K:$K,7)=F$1)*('2-1 采购订单物料明细表报表导出'!$D:$D=$A597),'2-1 采购订单物料明细表报表导出'!$H:$H,0))</f>
        <v>0</v>
      </c>
      <c r="G597" cm="1">
        <f t="array" ref="G597">SUM(IF((LEFT('2-1 采购订单物料明细表报表导出'!$K:$K,7)=G$1)*('2-1 采购订单物料明细表报表导出'!$D:$D=$A597),'2-1 采购订单物料明细表报表导出'!$H:$H,0))</f>
        <v>0</v>
      </c>
      <c r="H597" cm="1">
        <f t="array" ref="H597">SUM(IF((LEFT('2-1 采购订单物料明细表报表导出'!$K:$K,7)=H$1)*('2-1 采购订单物料明细表报表导出'!$D:$D=$A597),'2-1 采购订单物料明细表报表导出'!$H:$H,0))</f>
        <v>0</v>
      </c>
      <c r="I597" cm="1">
        <f t="array" ref="I597">SUM(IF((LEFT('2-1 采购订单物料明细表报表导出'!$K:$K,7)=I$1)*('2-1 采购订单物料明细表报表导出'!$D:$D=$A597),'2-1 采购订单物料明细表报表导出'!$H:$H,0))</f>
        <v>0</v>
      </c>
      <c r="J597" cm="1">
        <f t="array" ref="J597">SUM(IF((LEFT('2-1 采购订单物料明细表报表导出'!$K:$K,7)=J$1)*('2-1 采购订单物料明细表报表导出'!$D:$D=$A597),'2-1 采购订单物料明细表报表导出'!$H:$H,0))</f>
        <v>0</v>
      </c>
      <c r="K597" cm="1">
        <f t="array" ref="K597">SUM(IF((LEFT('2-1 采购订单物料明细表报表导出'!$K:$K,7)=K$1)*('2-1 采购订单物料明细表报表导出'!$D:$D=$A597),'2-1 采购订单物料明细表报表导出'!$H:$H,0))</f>
        <v>0</v>
      </c>
      <c r="L597" cm="1">
        <f t="array" ref="L597">SUM(IF((LEFT('2-1 采购订单物料明细表报表导出'!$K:$K,7)=L$1)*('2-1 采购订单物料明细表报表导出'!$D:$D=$A597),'2-1 采购订单物料明细表报表导出'!$H:$H,0))</f>
        <v>0</v>
      </c>
      <c r="M597" cm="1">
        <f t="array" ref="M597">SUM(IF((LEFT('2-1 采购订单物料明细表报表导出'!$K:$K,7)=M$1)*('2-1 采购订单物料明细表报表导出'!$D:$D=$A597),'2-1 采购订单物料明细表报表导出'!$H:$H,0))</f>
        <v>0</v>
      </c>
      <c r="N597" cm="1">
        <f t="array" ref="N597">SUM(IF((LEFT('2-1 采购订单物料明细表报表导出'!$K:$K,7)=N$1)*('2-1 采购订单物料明细表报表导出'!$D:$D=$A597),'2-1 采购订单物料明细表报表导出'!$H:$H,0))</f>
        <v>0</v>
      </c>
      <c r="O597" cm="1">
        <f t="array" ref="O597">SUM(IF((LEFT('2-1 采购订单物料明细表报表导出'!$K:$K,7)=O$1)*('2-1 采购订单物料明细表报表导出'!$D:$D=$A597),'2-1 采购订单物料明细表报表导出'!$H:$H,0))</f>
        <v>0</v>
      </c>
    </row>
    <row r="598" ht="16.5" spans="1:15">
      <c r="A598" s="17" t="s">
        <v>4000</v>
      </c>
      <c r="B598" s="32" t="s">
        <v>1878</v>
      </c>
      <c r="C598" s="33" t="s">
        <v>1879</v>
      </c>
      <c r="D598" cm="1">
        <f t="array" ref="D598">SUM(IF((LEFT('2-1 采购订单物料明细表报表导出'!$K:$K,7)=D$1)*('2-1 采购订单物料明细表报表导出'!$D:$D=$A598),'2-1 采购订单物料明细表报表导出'!$H:$H,0))</f>
        <v>0</v>
      </c>
      <c r="E598" cm="1">
        <f t="array" ref="E598">SUM(IF((LEFT('2-1 采购订单物料明细表报表导出'!$K:$K,7)=E$1)*('2-1 采购订单物料明细表报表导出'!$D:$D=$A598),'2-1 采购订单物料明细表报表导出'!$H:$H,0))</f>
        <v>0</v>
      </c>
      <c r="F598" cm="1">
        <f t="array" ref="F598">SUM(IF((LEFT('2-1 采购订单物料明细表报表导出'!$K:$K,7)=F$1)*('2-1 采购订单物料明细表报表导出'!$D:$D=$A598),'2-1 采购订单物料明细表报表导出'!$H:$H,0))</f>
        <v>0</v>
      </c>
      <c r="G598" cm="1">
        <f t="array" ref="G598">SUM(IF((LEFT('2-1 采购订单物料明细表报表导出'!$K:$K,7)=G$1)*('2-1 采购订单物料明细表报表导出'!$D:$D=$A598),'2-1 采购订单物料明细表报表导出'!$H:$H,0))</f>
        <v>0</v>
      </c>
      <c r="H598" cm="1">
        <f t="array" ref="H598">SUM(IF((LEFT('2-1 采购订单物料明细表报表导出'!$K:$K,7)=H$1)*('2-1 采购订单物料明细表报表导出'!$D:$D=$A598),'2-1 采购订单物料明细表报表导出'!$H:$H,0))</f>
        <v>0</v>
      </c>
      <c r="I598" cm="1">
        <f t="array" ref="I598">SUM(IF((LEFT('2-1 采购订单物料明细表报表导出'!$K:$K,7)=I$1)*('2-1 采购订单物料明细表报表导出'!$D:$D=$A598),'2-1 采购订单物料明细表报表导出'!$H:$H,0))</f>
        <v>0</v>
      </c>
      <c r="J598" cm="1">
        <f t="array" ref="J598">SUM(IF((LEFT('2-1 采购订单物料明细表报表导出'!$K:$K,7)=J$1)*('2-1 采购订单物料明细表报表导出'!$D:$D=$A598),'2-1 采购订单物料明细表报表导出'!$H:$H,0))</f>
        <v>0</v>
      </c>
      <c r="K598" cm="1">
        <f t="array" ref="K598">SUM(IF((LEFT('2-1 采购订单物料明细表报表导出'!$K:$K,7)=K$1)*('2-1 采购订单物料明细表报表导出'!$D:$D=$A598),'2-1 采购订单物料明细表报表导出'!$H:$H,0))</f>
        <v>0</v>
      </c>
      <c r="L598" cm="1">
        <f t="array" ref="L598">SUM(IF((LEFT('2-1 采购订单物料明细表报表导出'!$K:$K,7)=L$1)*('2-1 采购订单物料明细表报表导出'!$D:$D=$A598),'2-1 采购订单物料明细表报表导出'!$H:$H,0))</f>
        <v>0</v>
      </c>
      <c r="M598" cm="1">
        <f t="array" ref="M598">SUM(IF((LEFT('2-1 采购订单物料明细表报表导出'!$K:$K,7)=M$1)*('2-1 采购订单物料明细表报表导出'!$D:$D=$A598),'2-1 采购订单物料明细表报表导出'!$H:$H,0))</f>
        <v>0</v>
      </c>
      <c r="N598" cm="1">
        <f t="array" ref="N598">SUM(IF((LEFT('2-1 采购订单物料明细表报表导出'!$K:$K,7)=N$1)*('2-1 采购订单物料明细表报表导出'!$D:$D=$A598),'2-1 采购订单物料明细表报表导出'!$H:$H,0))</f>
        <v>0</v>
      </c>
      <c r="O598" cm="1">
        <f t="array" ref="O598">SUM(IF((LEFT('2-1 采购订单物料明细表报表导出'!$K:$K,7)=O$1)*('2-1 采购订单物料明细表报表导出'!$D:$D=$A598),'2-1 采购订单物料明细表报表导出'!$H:$H,0))</f>
        <v>0</v>
      </c>
    </row>
    <row r="599" ht="16.5" spans="1:15">
      <c r="A599" s="17" t="s">
        <v>4001</v>
      </c>
      <c r="B599" s="32" t="s">
        <v>1878</v>
      </c>
      <c r="C599" s="33" t="s">
        <v>1879</v>
      </c>
      <c r="D599" cm="1">
        <f t="array" ref="D599">SUM(IF((LEFT('2-1 采购订单物料明细表报表导出'!$K:$K,7)=D$1)*('2-1 采购订单物料明细表报表导出'!$D:$D=$A599),'2-1 采购订单物料明细表报表导出'!$H:$H,0))</f>
        <v>0</v>
      </c>
      <c r="E599" cm="1">
        <f t="array" ref="E599">SUM(IF((LEFT('2-1 采购订单物料明细表报表导出'!$K:$K,7)=E$1)*('2-1 采购订单物料明细表报表导出'!$D:$D=$A599),'2-1 采购订单物料明细表报表导出'!$H:$H,0))</f>
        <v>0</v>
      </c>
      <c r="F599" cm="1">
        <f t="array" ref="F599">SUM(IF((LEFT('2-1 采购订单物料明细表报表导出'!$K:$K,7)=F$1)*('2-1 采购订单物料明细表报表导出'!$D:$D=$A599),'2-1 采购订单物料明细表报表导出'!$H:$H,0))</f>
        <v>0</v>
      </c>
      <c r="G599" cm="1">
        <f t="array" ref="G599">SUM(IF((LEFT('2-1 采购订单物料明细表报表导出'!$K:$K,7)=G$1)*('2-1 采购订单物料明细表报表导出'!$D:$D=$A599),'2-1 采购订单物料明细表报表导出'!$H:$H,0))</f>
        <v>0</v>
      </c>
      <c r="H599" cm="1">
        <f t="array" ref="H599">SUM(IF((LEFT('2-1 采购订单物料明细表报表导出'!$K:$K,7)=H$1)*('2-1 采购订单物料明细表报表导出'!$D:$D=$A599),'2-1 采购订单物料明细表报表导出'!$H:$H,0))</f>
        <v>0</v>
      </c>
      <c r="I599" cm="1">
        <f t="array" ref="I599">SUM(IF((LEFT('2-1 采购订单物料明细表报表导出'!$K:$K,7)=I$1)*('2-1 采购订单物料明细表报表导出'!$D:$D=$A599),'2-1 采购订单物料明细表报表导出'!$H:$H,0))</f>
        <v>0</v>
      </c>
      <c r="J599" cm="1">
        <f t="array" ref="J599">SUM(IF((LEFT('2-1 采购订单物料明细表报表导出'!$K:$K,7)=J$1)*('2-1 采购订单物料明细表报表导出'!$D:$D=$A599),'2-1 采购订单物料明细表报表导出'!$H:$H,0))</f>
        <v>0</v>
      </c>
      <c r="K599" cm="1">
        <f t="array" ref="K599">SUM(IF((LEFT('2-1 采购订单物料明细表报表导出'!$K:$K,7)=K$1)*('2-1 采购订单物料明细表报表导出'!$D:$D=$A599),'2-1 采购订单物料明细表报表导出'!$H:$H,0))</f>
        <v>0</v>
      </c>
      <c r="L599" cm="1">
        <f t="array" ref="L599">SUM(IF((LEFT('2-1 采购订单物料明细表报表导出'!$K:$K,7)=L$1)*('2-1 采购订单物料明细表报表导出'!$D:$D=$A599),'2-1 采购订单物料明细表报表导出'!$H:$H,0))</f>
        <v>0</v>
      </c>
      <c r="M599" cm="1">
        <f t="array" ref="M599">SUM(IF((LEFT('2-1 采购订单物料明细表报表导出'!$K:$K,7)=M$1)*('2-1 采购订单物料明细表报表导出'!$D:$D=$A599),'2-1 采购订单物料明细表报表导出'!$H:$H,0))</f>
        <v>0</v>
      </c>
      <c r="N599" cm="1">
        <f t="array" ref="N599">SUM(IF((LEFT('2-1 采购订单物料明细表报表导出'!$K:$K,7)=N$1)*('2-1 采购订单物料明细表报表导出'!$D:$D=$A599),'2-1 采购订单物料明细表报表导出'!$H:$H,0))</f>
        <v>0</v>
      </c>
      <c r="O599" cm="1">
        <f t="array" ref="O599">SUM(IF((LEFT('2-1 采购订单物料明细表报表导出'!$K:$K,7)=O$1)*('2-1 采购订单物料明细表报表导出'!$D:$D=$A599),'2-1 采购订单物料明细表报表导出'!$H:$H,0))</f>
        <v>0</v>
      </c>
    </row>
    <row r="600" ht="16.5" spans="1:15">
      <c r="A600" s="17" t="s">
        <v>4002</v>
      </c>
      <c r="B600" s="32" t="s">
        <v>1878</v>
      </c>
      <c r="C600" s="33" t="s">
        <v>1879</v>
      </c>
      <c r="D600" cm="1">
        <f t="array" ref="D600">SUM(IF((LEFT('2-1 采购订单物料明细表报表导出'!$K:$K,7)=D$1)*('2-1 采购订单物料明细表报表导出'!$D:$D=$A600),'2-1 采购订单物料明细表报表导出'!$H:$H,0))</f>
        <v>0</v>
      </c>
      <c r="E600" cm="1">
        <f t="array" ref="E600">SUM(IF((LEFT('2-1 采购订单物料明细表报表导出'!$K:$K,7)=E$1)*('2-1 采购订单物料明细表报表导出'!$D:$D=$A600),'2-1 采购订单物料明细表报表导出'!$H:$H,0))</f>
        <v>0</v>
      </c>
      <c r="F600" cm="1">
        <f t="array" ref="F600">SUM(IF((LEFT('2-1 采购订单物料明细表报表导出'!$K:$K,7)=F$1)*('2-1 采购订单物料明细表报表导出'!$D:$D=$A600),'2-1 采购订单物料明细表报表导出'!$H:$H,0))</f>
        <v>0</v>
      </c>
      <c r="G600" cm="1">
        <f t="array" ref="G600">SUM(IF((LEFT('2-1 采购订单物料明细表报表导出'!$K:$K,7)=G$1)*('2-1 采购订单物料明细表报表导出'!$D:$D=$A600),'2-1 采购订单物料明细表报表导出'!$H:$H,0))</f>
        <v>0</v>
      </c>
      <c r="H600" cm="1">
        <f t="array" ref="H600">SUM(IF((LEFT('2-1 采购订单物料明细表报表导出'!$K:$K,7)=H$1)*('2-1 采购订单物料明细表报表导出'!$D:$D=$A600),'2-1 采购订单物料明细表报表导出'!$H:$H,0))</f>
        <v>0</v>
      </c>
      <c r="I600" cm="1">
        <f t="array" ref="I600">SUM(IF((LEFT('2-1 采购订单物料明细表报表导出'!$K:$K,7)=I$1)*('2-1 采购订单物料明细表报表导出'!$D:$D=$A600),'2-1 采购订单物料明细表报表导出'!$H:$H,0))</f>
        <v>0</v>
      </c>
      <c r="J600" cm="1">
        <f t="array" ref="J600">SUM(IF((LEFT('2-1 采购订单物料明细表报表导出'!$K:$K,7)=J$1)*('2-1 采购订单物料明细表报表导出'!$D:$D=$A600),'2-1 采购订单物料明细表报表导出'!$H:$H,0))</f>
        <v>0</v>
      </c>
      <c r="K600" cm="1">
        <f t="array" ref="K600">SUM(IF((LEFT('2-1 采购订单物料明细表报表导出'!$K:$K,7)=K$1)*('2-1 采购订单物料明细表报表导出'!$D:$D=$A600),'2-1 采购订单物料明细表报表导出'!$H:$H,0))</f>
        <v>0</v>
      </c>
      <c r="L600" cm="1">
        <f t="array" ref="L600">SUM(IF((LEFT('2-1 采购订单物料明细表报表导出'!$K:$K,7)=L$1)*('2-1 采购订单物料明细表报表导出'!$D:$D=$A600),'2-1 采购订单物料明细表报表导出'!$H:$H,0))</f>
        <v>0</v>
      </c>
      <c r="M600" cm="1">
        <f t="array" ref="M600">SUM(IF((LEFT('2-1 采购订单物料明细表报表导出'!$K:$K,7)=M$1)*('2-1 采购订单物料明细表报表导出'!$D:$D=$A600),'2-1 采购订单物料明细表报表导出'!$H:$H,0))</f>
        <v>0</v>
      </c>
      <c r="N600" cm="1">
        <f t="array" ref="N600">SUM(IF((LEFT('2-1 采购订单物料明细表报表导出'!$K:$K,7)=N$1)*('2-1 采购订单物料明细表报表导出'!$D:$D=$A600),'2-1 采购订单物料明细表报表导出'!$H:$H,0))</f>
        <v>0</v>
      </c>
      <c r="O600" cm="1">
        <f t="array" ref="O600">SUM(IF((LEFT('2-1 采购订单物料明细表报表导出'!$K:$K,7)=O$1)*('2-1 采购订单物料明细表报表导出'!$D:$D=$A600),'2-1 采购订单物料明细表报表导出'!$H:$H,0))</f>
        <v>0</v>
      </c>
    </row>
    <row r="601" ht="16.5" spans="1:15">
      <c r="A601" s="17" t="s">
        <v>4003</v>
      </c>
      <c r="B601" s="32" t="s">
        <v>1878</v>
      </c>
      <c r="C601" s="33" t="s">
        <v>1879</v>
      </c>
      <c r="D601" cm="1">
        <f t="array" ref="D601">SUM(IF((LEFT('2-1 采购订单物料明细表报表导出'!$K:$K,7)=D$1)*('2-1 采购订单物料明细表报表导出'!$D:$D=$A601),'2-1 采购订单物料明细表报表导出'!$H:$H,0))</f>
        <v>0</v>
      </c>
      <c r="E601" cm="1">
        <f t="array" ref="E601">SUM(IF((LEFT('2-1 采购订单物料明细表报表导出'!$K:$K,7)=E$1)*('2-1 采购订单物料明细表报表导出'!$D:$D=$A601),'2-1 采购订单物料明细表报表导出'!$H:$H,0))</f>
        <v>0</v>
      </c>
      <c r="F601" cm="1">
        <f t="array" ref="F601">SUM(IF((LEFT('2-1 采购订单物料明细表报表导出'!$K:$K,7)=F$1)*('2-1 采购订单物料明细表报表导出'!$D:$D=$A601),'2-1 采购订单物料明细表报表导出'!$H:$H,0))</f>
        <v>0</v>
      </c>
      <c r="G601" cm="1">
        <f t="array" ref="G601">SUM(IF((LEFT('2-1 采购订单物料明细表报表导出'!$K:$K,7)=G$1)*('2-1 采购订单物料明细表报表导出'!$D:$D=$A601),'2-1 采购订单物料明细表报表导出'!$H:$H,0))</f>
        <v>0</v>
      </c>
      <c r="H601" cm="1">
        <f t="array" ref="H601">SUM(IF((LEFT('2-1 采购订单物料明细表报表导出'!$K:$K,7)=H$1)*('2-1 采购订单物料明细表报表导出'!$D:$D=$A601),'2-1 采购订单物料明细表报表导出'!$H:$H,0))</f>
        <v>0</v>
      </c>
      <c r="I601" cm="1">
        <f t="array" ref="I601">SUM(IF((LEFT('2-1 采购订单物料明细表报表导出'!$K:$K,7)=I$1)*('2-1 采购订单物料明细表报表导出'!$D:$D=$A601),'2-1 采购订单物料明细表报表导出'!$H:$H,0))</f>
        <v>0</v>
      </c>
      <c r="J601" cm="1">
        <f t="array" ref="J601">SUM(IF((LEFT('2-1 采购订单物料明细表报表导出'!$K:$K,7)=J$1)*('2-1 采购订单物料明细表报表导出'!$D:$D=$A601),'2-1 采购订单物料明细表报表导出'!$H:$H,0))</f>
        <v>0</v>
      </c>
      <c r="K601" cm="1">
        <f t="array" ref="K601">SUM(IF((LEFT('2-1 采购订单物料明细表报表导出'!$K:$K,7)=K$1)*('2-1 采购订单物料明细表报表导出'!$D:$D=$A601),'2-1 采购订单物料明细表报表导出'!$H:$H,0))</f>
        <v>0</v>
      </c>
      <c r="L601" cm="1">
        <f t="array" ref="L601">SUM(IF((LEFT('2-1 采购订单物料明细表报表导出'!$K:$K,7)=L$1)*('2-1 采购订单物料明细表报表导出'!$D:$D=$A601),'2-1 采购订单物料明细表报表导出'!$H:$H,0))</f>
        <v>0</v>
      </c>
      <c r="M601" cm="1">
        <f t="array" ref="M601">SUM(IF((LEFT('2-1 采购订单物料明细表报表导出'!$K:$K,7)=M$1)*('2-1 采购订单物料明细表报表导出'!$D:$D=$A601),'2-1 采购订单物料明细表报表导出'!$H:$H,0))</f>
        <v>0</v>
      </c>
      <c r="N601" cm="1">
        <f t="array" ref="N601">SUM(IF((LEFT('2-1 采购订单物料明细表报表导出'!$K:$K,7)=N$1)*('2-1 采购订单物料明细表报表导出'!$D:$D=$A601),'2-1 采购订单物料明细表报表导出'!$H:$H,0))</f>
        <v>0</v>
      </c>
      <c r="O601" cm="1">
        <f t="array" ref="O601">SUM(IF((LEFT('2-1 采购订单物料明细表报表导出'!$K:$K,7)=O$1)*('2-1 采购订单物料明细表报表导出'!$D:$D=$A601),'2-1 采购订单物料明细表报表导出'!$H:$H,0))</f>
        <v>0</v>
      </c>
    </row>
    <row r="602" ht="16.5" spans="1:15">
      <c r="A602" s="17" t="s">
        <v>4004</v>
      </c>
      <c r="B602" s="32" t="s">
        <v>1878</v>
      </c>
      <c r="C602" s="33" t="s">
        <v>1879</v>
      </c>
      <c r="D602" cm="1">
        <f t="array" ref="D602">SUM(IF((LEFT('2-1 采购订单物料明细表报表导出'!$K:$K,7)=D$1)*('2-1 采购订单物料明细表报表导出'!$D:$D=$A602),'2-1 采购订单物料明细表报表导出'!$H:$H,0))</f>
        <v>0</v>
      </c>
      <c r="E602" cm="1">
        <f t="array" ref="E602">SUM(IF((LEFT('2-1 采购订单物料明细表报表导出'!$K:$K,7)=E$1)*('2-1 采购订单物料明细表报表导出'!$D:$D=$A602),'2-1 采购订单物料明细表报表导出'!$H:$H,0))</f>
        <v>0</v>
      </c>
      <c r="F602" cm="1">
        <f t="array" ref="F602">SUM(IF((LEFT('2-1 采购订单物料明细表报表导出'!$K:$K,7)=F$1)*('2-1 采购订单物料明细表报表导出'!$D:$D=$A602),'2-1 采购订单物料明细表报表导出'!$H:$H,0))</f>
        <v>0</v>
      </c>
      <c r="G602" cm="1">
        <f t="array" ref="G602">SUM(IF((LEFT('2-1 采购订单物料明细表报表导出'!$K:$K,7)=G$1)*('2-1 采购订单物料明细表报表导出'!$D:$D=$A602),'2-1 采购订单物料明细表报表导出'!$H:$H,0))</f>
        <v>0</v>
      </c>
      <c r="H602" cm="1">
        <f t="array" ref="H602">SUM(IF((LEFT('2-1 采购订单物料明细表报表导出'!$K:$K,7)=H$1)*('2-1 采购订单物料明细表报表导出'!$D:$D=$A602),'2-1 采购订单物料明细表报表导出'!$H:$H,0))</f>
        <v>0</v>
      </c>
      <c r="I602" cm="1">
        <f t="array" ref="I602">SUM(IF((LEFT('2-1 采购订单物料明细表报表导出'!$K:$K,7)=I$1)*('2-1 采购订单物料明细表报表导出'!$D:$D=$A602),'2-1 采购订单物料明细表报表导出'!$H:$H,0))</f>
        <v>0</v>
      </c>
      <c r="J602" cm="1">
        <f t="array" ref="J602">SUM(IF((LEFT('2-1 采购订单物料明细表报表导出'!$K:$K,7)=J$1)*('2-1 采购订单物料明细表报表导出'!$D:$D=$A602),'2-1 采购订单物料明细表报表导出'!$H:$H,0))</f>
        <v>0</v>
      </c>
      <c r="K602" cm="1">
        <f t="array" ref="K602">SUM(IF((LEFT('2-1 采购订单物料明细表报表导出'!$K:$K,7)=K$1)*('2-1 采购订单物料明细表报表导出'!$D:$D=$A602),'2-1 采购订单物料明细表报表导出'!$H:$H,0))</f>
        <v>0</v>
      </c>
      <c r="L602" cm="1">
        <f t="array" ref="L602">SUM(IF((LEFT('2-1 采购订单物料明细表报表导出'!$K:$K,7)=L$1)*('2-1 采购订单物料明细表报表导出'!$D:$D=$A602),'2-1 采购订单物料明细表报表导出'!$H:$H,0))</f>
        <v>0</v>
      </c>
      <c r="M602" cm="1">
        <f t="array" ref="M602">SUM(IF((LEFT('2-1 采购订单物料明细表报表导出'!$K:$K,7)=M$1)*('2-1 采购订单物料明细表报表导出'!$D:$D=$A602),'2-1 采购订单物料明细表报表导出'!$H:$H,0))</f>
        <v>0</v>
      </c>
      <c r="N602" cm="1">
        <f t="array" ref="N602">SUM(IF((LEFT('2-1 采购订单物料明细表报表导出'!$K:$K,7)=N$1)*('2-1 采购订单物料明细表报表导出'!$D:$D=$A602),'2-1 采购订单物料明细表报表导出'!$H:$H,0))</f>
        <v>0</v>
      </c>
      <c r="O602" cm="1">
        <f t="array" ref="O602">SUM(IF((LEFT('2-1 采购订单物料明细表报表导出'!$K:$K,7)=O$1)*('2-1 采购订单物料明细表报表导出'!$D:$D=$A602),'2-1 采购订单物料明细表报表导出'!$H:$H,0))</f>
        <v>0</v>
      </c>
    </row>
    <row r="603" ht="16.5" spans="1:15">
      <c r="A603" s="17" t="s">
        <v>4005</v>
      </c>
      <c r="B603" s="32" t="s">
        <v>1878</v>
      </c>
      <c r="C603" s="33" t="s">
        <v>1879</v>
      </c>
      <c r="D603" cm="1">
        <f t="array" ref="D603">SUM(IF((LEFT('2-1 采购订单物料明细表报表导出'!$K:$K,7)=D$1)*('2-1 采购订单物料明细表报表导出'!$D:$D=$A603),'2-1 采购订单物料明细表报表导出'!$H:$H,0))</f>
        <v>0</v>
      </c>
      <c r="E603" cm="1">
        <f t="array" ref="E603">SUM(IF((LEFT('2-1 采购订单物料明细表报表导出'!$K:$K,7)=E$1)*('2-1 采购订单物料明细表报表导出'!$D:$D=$A603),'2-1 采购订单物料明细表报表导出'!$H:$H,0))</f>
        <v>0</v>
      </c>
      <c r="F603" cm="1">
        <f t="array" ref="F603">SUM(IF((LEFT('2-1 采购订单物料明细表报表导出'!$K:$K,7)=F$1)*('2-1 采购订单物料明细表报表导出'!$D:$D=$A603),'2-1 采购订单物料明细表报表导出'!$H:$H,0))</f>
        <v>0</v>
      </c>
      <c r="G603" cm="1">
        <f t="array" ref="G603">SUM(IF((LEFT('2-1 采购订单物料明细表报表导出'!$K:$K,7)=G$1)*('2-1 采购订单物料明细表报表导出'!$D:$D=$A603),'2-1 采购订单物料明细表报表导出'!$H:$H,0))</f>
        <v>0</v>
      </c>
      <c r="H603" cm="1">
        <f t="array" ref="H603">SUM(IF((LEFT('2-1 采购订单物料明细表报表导出'!$K:$K,7)=H$1)*('2-1 采购订单物料明细表报表导出'!$D:$D=$A603),'2-1 采购订单物料明细表报表导出'!$H:$H,0))</f>
        <v>0</v>
      </c>
      <c r="I603" cm="1">
        <f t="array" ref="I603">SUM(IF((LEFT('2-1 采购订单物料明细表报表导出'!$K:$K,7)=I$1)*('2-1 采购订单物料明细表报表导出'!$D:$D=$A603),'2-1 采购订单物料明细表报表导出'!$H:$H,0))</f>
        <v>0</v>
      </c>
      <c r="J603" cm="1">
        <f t="array" ref="J603">SUM(IF((LEFT('2-1 采购订单物料明细表报表导出'!$K:$K,7)=J$1)*('2-1 采购订单物料明细表报表导出'!$D:$D=$A603),'2-1 采购订单物料明细表报表导出'!$H:$H,0))</f>
        <v>0</v>
      </c>
      <c r="K603" cm="1">
        <f t="array" ref="K603">SUM(IF((LEFT('2-1 采购订单物料明细表报表导出'!$K:$K,7)=K$1)*('2-1 采购订单物料明细表报表导出'!$D:$D=$A603),'2-1 采购订单物料明细表报表导出'!$H:$H,0))</f>
        <v>0</v>
      </c>
      <c r="L603" cm="1">
        <f t="array" ref="L603">SUM(IF((LEFT('2-1 采购订单物料明细表报表导出'!$K:$K,7)=L$1)*('2-1 采购订单物料明细表报表导出'!$D:$D=$A603),'2-1 采购订单物料明细表报表导出'!$H:$H,0))</f>
        <v>0</v>
      </c>
      <c r="M603" cm="1">
        <f t="array" ref="M603">SUM(IF((LEFT('2-1 采购订单物料明细表报表导出'!$K:$K,7)=M$1)*('2-1 采购订单物料明细表报表导出'!$D:$D=$A603),'2-1 采购订单物料明细表报表导出'!$H:$H,0))</f>
        <v>0</v>
      </c>
      <c r="N603" cm="1">
        <f t="array" ref="N603">SUM(IF((LEFT('2-1 采购订单物料明细表报表导出'!$K:$K,7)=N$1)*('2-1 采购订单物料明细表报表导出'!$D:$D=$A603),'2-1 采购订单物料明细表报表导出'!$H:$H,0))</f>
        <v>0</v>
      </c>
      <c r="O603" cm="1">
        <f t="array" ref="O603">SUM(IF((LEFT('2-1 采购订单物料明细表报表导出'!$K:$K,7)=O$1)*('2-1 采购订单物料明细表报表导出'!$D:$D=$A603),'2-1 采购订单物料明细表报表导出'!$H:$H,0))</f>
        <v>0</v>
      </c>
    </row>
    <row r="604" ht="16.5" spans="1:15">
      <c r="A604" s="17" t="s">
        <v>4006</v>
      </c>
      <c r="B604" s="32" t="s">
        <v>1878</v>
      </c>
      <c r="C604" s="33" t="s">
        <v>1879</v>
      </c>
      <c r="D604" cm="1">
        <f t="array" ref="D604">SUM(IF((LEFT('2-1 采购订单物料明细表报表导出'!$K:$K,7)=D$1)*('2-1 采购订单物料明细表报表导出'!$D:$D=$A604),'2-1 采购订单物料明细表报表导出'!$H:$H,0))</f>
        <v>0</v>
      </c>
      <c r="E604" cm="1">
        <f t="array" ref="E604">SUM(IF((LEFT('2-1 采购订单物料明细表报表导出'!$K:$K,7)=E$1)*('2-1 采购订单物料明细表报表导出'!$D:$D=$A604),'2-1 采购订单物料明细表报表导出'!$H:$H,0))</f>
        <v>0</v>
      </c>
      <c r="F604" cm="1">
        <f t="array" ref="F604">SUM(IF((LEFT('2-1 采购订单物料明细表报表导出'!$K:$K,7)=F$1)*('2-1 采购订单物料明细表报表导出'!$D:$D=$A604),'2-1 采购订单物料明细表报表导出'!$H:$H,0))</f>
        <v>0</v>
      </c>
      <c r="G604" cm="1">
        <f t="array" ref="G604">SUM(IF((LEFT('2-1 采购订单物料明细表报表导出'!$K:$K,7)=G$1)*('2-1 采购订单物料明细表报表导出'!$D:$D=$A604),'2-1 采购订单物料明细表报表导出'!$H:$H,0))</f>
        <v>0</v>
      </c>
      <c r="H604" cm="1">
        <f t="array" ref="H604">SUM(IF((LEFT('2-1 采购订单物料明细表报表导出'!$K:$K,7)=H$1)*('2-1 采购订单物料明细表报表导出'!$D:$D=$A604),'2-1 采购订单物料明细表报表导出'!$H:$H,0))</f>
        <v>0</v>
      </c>
      <c r="I604" cm="1">
        <f t="array" ref="I604">SUM(IF((LEFT('2-1 采购订单物料明细表报表导出'!$K:$K,7)=I$1)*('2-1 采购订单物料明细表报表导出'!$D:$D=$A604),'2-1 采购订单物料明细表报表导出'!$H:$H,0))</f>
        <v>0</v>
      </c>
      <c r="J604" cm="1">
        <f t="array" ref="J604">SUM(IF((LEFT('2-1 采购订单物料明细表报表导出'!$K:$K,7)=J$1)*('2-1 采购订单物料明细表报表导出'!$D:$D=$A604),'2-1 采购订单物料明细表报表导出'!$H:$H,0))</f>
        <v>0</v>
      </c>
      <c r="K604" cm="1">
        <f t="array" ref="K604">SUM(IF((LEFT('2-1 采购订单物料明细表报表导出'!$K:$K,7)=K$1)*('2-1 采购订单物料明细表报表导出'!$D:$D=$A604),'2-1 采购订单物料明细表报表导出'!$H:$H,0))</f>
        <v>0</v>
      </c>
      <c r="L604" cm="1">
        <f t="array" ref="L604">SUM(IF((LEFT('2-1 采购订单物料明细表报表导出'!$K:$K,7)=L$1)*('2-1 采购订单物料明细表报表导出'!$D:$D=$A604),'2-1 采购订单物料明细表报表导出'!$H:$H,0))</f>
        <v>0</v>
      </c>
      <c r="M604" cm="1">
        <f t="array" ref="M604">SUM(IF((LEFT('2-1 采购订单物料明细表报表导出'!$K:$K,7)=M$1)*('2-1 采购订单物料明细表报表导出'!$D:$D=$A604),'2-1 采购订单物料明细表报表导出'!$H:$H,0))</f>
        <v>0</v>
      </c>
      <c r="N604" cm="1">
        <f t="array" ref="N604">SUM(IF((LEFT('2-1 采购订单物料明细表报表导出'!$K:$K,7)=N$1)*('2-1 采购订单物料明细表报表导出'!$D:$D=$A604),'2-1 采购订单物料明细表报表导出'!$H:$H,0))</f>
        <v>0</v>
      </c>
      <c r="O604" cm="1">
        <f t="array" ref="O604">SUM(IF((LEFT('2-1 采购订单物料明细表报表导出'!$K:$K,7)=O$1)*('2-1 采购订单物料明细表报表导出'!$D:$D=$A604),'2-1 采购订单物料明细表报表导出'!$H:$H,0))</f>
        <v>0</v>
      </c>
    </row>
    <row r="605" ht="16.5" spans="1:15">
      <c r="A605" s="17" t="s">
        <v>4007</v>
      </c>
      <c r="B605" s="32" t="s">
        <v>1784</v>
      </c>
      <c r="C605" s="33" t="s">
        <v>1785</v>
      </c>
      <c r="D605" cm="1">
        <f t="array" ref="D605">SUM(IF((LEFT('2-1 采购订单物料明细表报表导出'!$K:$K,7)=D$1)*('2-1 采购订单物料明细表报表导出'!$D:$D=$A605),'2-1 采购订单物料明细表报表导出'!$H:$H,0))</f>
        <v>0</v>
      </c>
      <c r="E605" cm="1">
        <f t="array" ref="E605">SUM(IF((LEFT('2-1 采购订单物料明细表报表导出'!$K:$K,7)=E$1)*('2-1 采购订单物料明细表报表导出'!$D:$D=$A605),'2-1 采购订单物料明细表报表导出'!$H:$H,0))</f>
        <v>0</v>
      </c>
      <c r="F605" cm="1">
        <f t="array" ref="F605">SUM(IF((LEFT('2-1 采购订单物料明细表报表导出'!$K:$K,7)=F$1)*('2-1 采购订单物料明细表报表导出'!$D:$D=$A605),'2-1 采购订单物料明细表报表导出'!$H:$H,0))</f>
        <v>0</v>
      </c>
      <c r="G605" cm="1">
        <f t="array" ref="G605">SUM(IF((LEFT('2-1 采购订单物料明细表报表导出'!$K:$K,7)=G$1)*('2-1 采购订单物料明细表报表导出'!$D:$D=$A605),'2-1 采购订单物料明细表报表导出'!$H:$H,0))</f>
        <v>0</v>
      </c>
      <c r="H605" cm="1">
        <f t="array" ref="H605">SUM(IF((LEFT('2-1 采购订单物料明细表报表导出'!$K:$K,7)=H$1)*('2-1 采购订单物料明细表报表导出'!$D:$D=$A605),'2-1 采购订单物料明细表报表导出'!$H:$H,0))</f>
        <v>0</v>
      </c>
      <c r="I605" cm="1">
        <f t="array" ref="I605">SUM(IF((LEFT('2-1 采购订单物料明细表报表导出'!$K:$K,7)=I$1)*('2-1 采购订单物料明细表报表导出'!$D:$D=$A605),'2-1 采购订单物料明细表报表导出'!$H:$H,0))</f>
        <v>0</v>
      </c>
      <c r="J605" cm="1">
        <f t="array" ref="J605">SUM(IF((LEFT('2-1 采购订单物料明细表报表导出'!$K:$K,7)=J$1)*('2-1 采购订单物料明细表报表导出'!$D:$D=$A605),'2-1 采购订单物料明细表报表导出'!$H:$H,0))</f>
        <v>0</v>
      </c>
      <c r="K605" cm="1">
        <f t="array" ref="K605">SUM(IF((LEFT('2-1 采购订单物料明细表报表导出'!$K:$K,7)=K$1)*('2-1 采购订单物料明细表报表导出'!$D:$D=$A605),'2-1 采购订单物料明细表报表导出'!$H:$H,0))</f>
        <v>0</v>
      </c>
      <c r="L605" cm="1">
        <f t="array" ref="L605">SUM(IF((LEFT('2-1 采购订单物料明细表报表导出'!$K:$K,7)=L$1)*('2-1 采购订单物料明细表报表导出'!$D:$D=$A605),'2-1 采购订单物料明细表报表导出'!$H:$H,0))</f>
        <v>0</v>
      </c>
      <c r="M605" cm="1">
        <f t="array" ref="M605">SUM(IF((LEFT('2-1 采购订单物料明细表报表导出'!$K:$K,7)=M$1)*('2-1 采购订单物料明细表报表导出'!$D:$D=$A605),'2-1 采购订单物料明细表报表导出'!$H:$H,0))</f>
        <v>0</v>
      </c>
      <c r="N605" cm="1">
        <f t="array" ref="N605">SUM(IF((LEFT('2-1 采购订单物料明细表报表导出'!$K:$K,7)=N$1)*('2-1 采购订单物料明细表报表导出'!$D:$D=$A605),'2-1 采购订单物料明细表报表导出'!$H:$H,0))</f>
        <v>0</v>
      </c>
      <c r="O605" cm="1">
        <f t="array" ref="O605">SUM(IF((LEFT('2-1 采购订单物料明细表报表导出'!$K:$K,7)=O$1)*('2-1 采购订单物料明细表报表导出'!$D:$D=$A605),'2-1 采购订单物料明细表报表导出'!$H:$H,0))</f>
        <v>0</v>
      </c>
    </row>
    <row r="606" ht="16.5" spans="1:15">
      <c r="A606" s="17" t="s">
        <v>4008</v>
      </c>
      <c r="B606" s="32" t="s">
        <v>1784</v>
      </c>
      <c r="C606" s="33" t="s">
        <v>1785</v>
      </c>
      <c r="D606" cm="1">
        <f t="array" ref="D606">SUM(IF((LEFT('2-1 采购订单物料明细表报表导出'!$K:$K,7)=D$1)*('2-1 采购订单物料明细表报表导出'!$D:$D=$A606),'2-1 采购订单物料明细表报表导出'!$H:$H,0))</f>
        <v>0</v>
      </c>
      <c r="E606" cm="1">
        <f t="array" ref="E606">SUM(IF((LEFT('2-1 采购订单物料明细表报表导出'!$K:$K,7)=E$1)*('2-1 采购订单物料明细表报表导出'!$D:$D=$A606),'2-1 采购订单物料明细表报表导出'!$H:$H,0))</f>
        <v>0</v>
      </c>
      <c r="F606" cm="1">
        <f t="array" ref="F606">SUM(IF((LEFT('2-1 采购订单物料明细表报表导出'!$K:$K,7)=F$1)*('2-1 采购订单物料明细表报表导出'!$D:$D=$A606),'2-1 采购订单物料明细表报表导出'!$H:$H,0))</f>
        <v>0</v>
      </c>
      <c r="G606" cm="1">
        <f t="array" ref="G606">SUM(IF((LEFT('2-1 采购订单物料明细表报表导出'!$K:$K,7)=G$1)*('2-1 采购订单物料明细表报表导出'!$D:$D=$A606),'2-1 采购订单物料明细表报表导出'!$H:$H,0))</f>
        <v>0</v>
      </c>
      <c r="H606" cm="1">
        <f t="array" ref="H606">SUM(IF((LEFT('2-1 采购订单物料明细表报表导出'!$K:$K,7)=H$1)*('2-1 采购订单物料明细表报表导出'!$D:$D=$A606),'2-1 采购订单物料明细表报表导出'!$H:$H,0))</f>
        <v>0</v>
      </c>
      <c r="I606" cm="1">
        <f t="array" ref="I606">SUM(IF((LEFT('2-1 采购订单物料明细表报表导出'!$K:$K,7)=I$1)*('2-1 采购订单物料明细表报表导出'!$D:$D=$A606),'2-1 采购订单物料明细表报表导出'!$H:$H,0))</f>
        <v>0</v>
      </c>
      <c r="J606" cm="1">
        <f t="array" ref="J606">SUM(IF((LEFT('2-1 采购订单物料明细表报表导出'!$K:$K,7)=J$1)*('2-1 采购订单物料明细表报表导出'!$D:$D=$A606),'2-1 采购订单物料明细表报表导出'!$H:$H,0))</f>
        <v>0</v>
      </c>
      <c r="K606" cm="1">
        <f t="array" ref="K606">SUM(IF((LEFT('2-1 采购订单物料明细表报表导出'!$K:$K,7)=K$1)*('2-1 采购订单物料明细表报表导出'!$D:$D=$A606),'2-1 采购订单物料明细表报表导出'!$H:$H,0))</f>
        <v>0</v>
      </c>
      <c r="L606" cm="1">
        <f t="array" ref="L606">SUM(IF((LEFT('2-1 采购订单物料明细表报表导出'!$K:$K,7)=L$1)*('2-1 采购订单物料明细表报表导出'!$D:$D=$A606),'2-1 采购订单物料明细表报表导出'!$H:$H,0))</f>
        <v>0</v>
      </c>
      <c r="M606" cm="1">
        <f t="array" ref="M606">SUM(IF((LEFT('2-1 采购订单物料明细表报表导出'!$K:$K,7)=M$1)*('2-1 采购订单物料明细表报表导出'!$D:$D=$A606),'2-1 采购订单物料明细表报表导出'!$H:$H,0))</f>
        <v>0</v>
      </c>
      <c r="N606" cm="1">
        <f t="array" ref="N606">SUM(IF((LEFT('2-1 采购订单物料明细表报表导出'!$K:$K,7)=N$1)*('2-1 采购订单物料明细表报表导出'!$D:$D=$A606),'2-1 采购订单物料明细表报表导出'!$H:$H,0))</f>
        <v>0</v>
      </c>
      <c r="O606" cm="1">
        <f t="array" ref="O606">SUM(IF((LEFT('2-1 采购订单物料明细表报表导出'!$K:$K,7)=O$1)*('2-1 采购订单物料明细表报表导出'!$D:$D=$A606),'2-1 采购订单物料明细表报表导出'!$H:$H,0))</f>
        <v>0</v>
      </c>
    </row>
    <row r="607" ht="16.5" spans="1:15">
      <c r="A607" s="17" t="s">
        <v>4009</v>
      </c>
      <c r="B607" s="32" t="s">
        <v>1784</v>
      </c>
      <c r="C607" s="33" t="s">
        <v>1785</v>
      </c>
      <c r="D607" cm="1">
        <f t="array" ref="D607">SUM(IF((LEFT('2-1 采购订单物料明细表报表导出'!$K:$K,7)=D$1)*('2-1 采购订单物料明细表报表导出'!$D:$D=$A607),'2-1 采购订单物料明细表报表导出'!$H:$H,0))</f>
        <v>0</v>
      </c>
      <c r="E607" cm="1">
        <f t="array" ref="E607">SUM(IF((LEFT('2-1 采购订单物料明细表报表导出'!$K:$K,7)=E$1)*('2-1 采购订单物料明细表报表导出'!$D:$D=$A607),'2-1 采购订单物料明细表报表导出'!$H:$H,0))</f>
        <v>0</v>
      </c>
      <c r="F607" cm="1">
        <f t="array" ref="F607">SUM(IF((LEFT('2-1 采购订单物料明细表报表导出'!$K:$K,7)=F$1)*('2-1 采购订单物料明细表报表导出'!$D:$D=$A607),'2-1 采购订单物料明细表报表导出'!$H:$H,0))</f>
        <v>0</v>
      </c>
      <c r="G607" cm="1">
        <f t="array" ref="G607">SUM(IF((LEFT('2-1 采购订单物料明细表报表导出'!$K:$K,7)=G$1)*('2-1 采购订单物料明细表报表导出'!$D:$D=$A607),'2-1 采购订单物料明细表报表导出'!$H:$H,0))</f>
        <v>0</v>
      </c>
      <c r="H607" cm="1">
        <f t="array" ref="H607">SUM(IF((LEFT('2-1 采购订单物料明细表报表导出'!$K:$K,7)=H$1)*('2-1 采购订单物料明细表报表导出'!$D:$D=$A607),'2-1 采购订单物料明细表报表导出'!$H:$H,0))</f>
        <v>0</v>
      </c>
      <c r="I607" cm="1">
        <f t="array" ref="I607">SUM(IF((LEFT('2-1 采购订单物料明细表报表导出'!$K:$K,7)=I$1)*('2-1 采购订单物料明细表报表导出'!$D:$D=$A607),'2-1 采购订单物料明细表报表导出'!$H:$H,0))</f>
        <v>0</v>
      </c>
      <c r="J607" cm="1">
        <f t="array" ref="J607">SUM(IF((LEFT('2-1 采购订单物料明细表报表导出'!$K:$K,7)=J$1)*('2-1 采购订单物料明细表报表导出'!$D:$D=$A607),'2-1 采购订单物料明细表报表导出'!$H:$H,0))</f>
        <v>0</v>
      </c>
      <c r="K607" cm="1">
        <f t="array" ref="K607">SUM(IF((LEFT('2-1 采购订单物料明细表报表导出'!$K:$K,7)=K$1)*('2-1 采购订单物料明细表报表导出'!$D:$D=$A607),'2-1 采购订单物料明细表报表导出'!$H:$H,0))</f>
        <v>0</v>
      </c>
      <c r="L607" cm="1">
        <f t="array" ref="L607">SUM(IF((LEFT('2-1 采购订单物料明细表报表导出'!$K:$K,7)=L$1)*('2-1 采购订单物料明细表报表导出'!$D:$D=$A607),'2-1 采购订单物料明细表报表导出'!$H:$H,0))</f>
        <v>0</v>
      </c>
      <c r="M607" cm="1">
        <f t="array" ref="M607">SUM(IF((LEFT('2-1 采购订单物料明细表报表导出'!$K:$K,7)=M$1)*('2-1 采购订单物料明细表报表导出'!$D:$D=$A607),'2-1 采购订单物料明细表报表导出'!$H:$H,0))</f>
        <v>0</v>
      </c>
      <c r="N607" cm="1">
        <f t="array" ref="N607">SUM(IF((LEFT('2-1 采购订单物料明细表报表导出'!$K:$K,7)=N$1)*('2-1 采购订单物料明细表报表导出'!$D:$D=$A607),'2-1 采购订单物料明细表报表导出'!$H:$H,0))</f>
        <v>0</v>
      </c>
      <c r="O607" cm="1">
        <f t="array" ref="O607">SUM(IF((LEFT('2-1 采购订单物料明细表报表导出'!$K:$K,7)=O$1)*('2-1 采购订单物料明细表报表导出'!$D:$D=$A607),'2-1 采购订单物料明细表报表导出'!$H:$H,0))</f>
        <v>0</v>
      </c>
    </row>
    <row r="608" ht="16.5" spans="1:15">
      <c r="A608" s="35" t="s">
        <v>4010</v>
      </c>
      <c r="B608" s="32" t="s">
        <v>1784</v>
      </c>
      <c r="C608" s="33" t="s">
        <v>1785</v>
      </c>
      <c r="D608" cm="1">
        <f t="array" ref="D608">SUM(IF((LEFT('2-1 采购订单物料明细表报表导出'!$K:$K,7)=D$1)*('2-1 采购订单物料明细表报表导出'!$D:$D=$A608),'2-1 采购订单物料明细表报表导出'!$H:$H,0))</f>
        <v>0</v>
      </c>
      <c r="E608" cm="1">
        <f t="array" ref="E608">SUM(IF((LEFT('2-1 采购订单物料明细表报表导出'!$K:$K,7)=E$1)*('2-1 采购订单物料明细表报表导出'!$D:$D=$A608),'2-1 采购订单物料明细表报表导出'!$H:$H,0))</f>
        <v>0</v>
      </c>
      <c r="F608" cm="1">
        <f t="array" ref="F608">SUM(IF((LEFT('2-1 采购订单物料明细表报表导出'!$K:$K,7)=F$1)*('2-1 采购订单物料明细表报表导出'!$D:$D=$A608),'2-1 采购订单物料明细表报表导出'!$H:$H,0))</f>
        <v>0</v>
      </c>
      <c r="G608" cm="1">
        <f t="array" ref="G608">SUM(IF((LEFT('2-1 采购订单物料明细表报表导出'!$K:$K,7)=G$1)*('2-1 采购订单物料明细表报表导出'!$D:$D=$A608),'2-1 采购订单物料明细表报表导出'!$H:$H,0))</f>
        <v>0</v>
      </c>
      <c r="H608" cm="1">
        <f t="array" ref="H608">SUM(IF((LEFT('2-1 采购订单物料明细表报表导出'!$K:$K,7)=H$1)*('2-1 采购订单物料明细表报表导出'!$D:$D=$A608),'2-1 采购订单物料明细表报表导出'!$H:$H,0))</f>
        <v>0</v>
      </c>
      <c r="I608" cm="1">
        <f t="array" ref="I608">SUM(IF((LEFT('2-1 采购订单物料明细表报表导出'!$K:$K,7)=I$1)*('2-1 采购订单物料明细表报表导出'!$D:$D=$A608),'2-1 采购订单物料明细表报表导出'!$H:$H,0))</f>
        <v>0</v>
      </c>
      <c r="J608" cm="1">
        <f t="array" ref="J608">SUM(IF((LEFT('2-1 采购订单物料明细表报表导出'!$K:$K,7)=J$1)*('2-1 采购订单物料明细表报表导出'!$D:$D=$A608),'2-1 采购订单物料明细表报表导出'!$H:$H,0))</f>
        <v>0</v>
      </c>
      <c r="K608" cm="1">
        <f t="array" ref="K608">SUM(IF((LEFT('2-1 采购订单物料明细表报表导出'!$K:$K,7)=K$1)*('2-1 采购订单物料明细表报表导出'!$D:$D=$A608),'2-1 采购订单物料明细表报表导出'!$H:$H,0))</f>
        <v>0</v>
      </c>
      <c r="L608" cm="1">
        <f t="array" ref="L608">SUM(IF((LEFT('2-1 采购订单物料明细表报表导出'!$K:$K,7)=L$1)*('2-1 采购订单物料明细表报表导出'!$D:$D=$A608),'2-1 采购订单物料明细表报表导出'!$H:$H,0))</f>
        <v>0</v>
      </c>
      <c r="M608" cm="1">
        <f t="array" ref="M608">SUM(IF((LEFT('2-1 采购订单物料明细表报表导出'!$K:$K,7)=M$1)*('2-1 采购订单物料明细表报表导出'!$D:$D=$A608),'2-1 采购订单物料明细表报表导出'!$H:$H,0))</f>
        <v>0</v>
      </c>
      <c r="N608" cm="1">
        <f t="array" ref="N608">SUM(IF((LEFT('2-1 采购订单物料明细表报表导出'!$K:$K,7)=N$1)*('2-1 采购订单物料明细表报表导出'!$D:$D=$A608),'2-1 采购订单物料明细表报表导出'!$H:$H,0))</f>
        <v>0</v>
      </c>
      <c r="O608" cm="1">
        <f t="array" ref="O608">SUM(IF((LEFT('2-1 采购订单物料明细表报表导出'!$K:$K,7)=O$1)*('2-1 采购订单物料明细表报表导出'!$D:$D=$A608),'2-1 采购订单物料明细表报表导出'!$H:$H,0))</f>
        <v>0</v>
      </c>
    </row>
    <row r="609" ht="16.5" spans="1:15">
      <c r="A609" s="17" t="s">
        <v>4011</v>
      </c>
      <c r="B609" s="32" t="s">
        <v>1784</v>
      </c>
      <c r="C609" s="33" t="s">
        <v>1785</v>
      </c>
      <c r="D609" cm="1">
        <f t="array" ref="D609">SUM(IF((LEFT('2-1 采购订单物料明细表报表导出'!$K:$K,7)=D$1)*('2-1 采购订单物料明细表报表导出'!$D:$D=$A609),'2-1 采购订单物料明细表报表导出'!$H:$H,0))</f>
        <v>0</v>
      </c>
      <c r="E609" cm="1">
        <f t="array" ref="E609">SUM(IF((LEFT('2-1 采购订单物料明细表报表导出'!$K:$K,7)=E$1)*('2-1 采购订单物料明细表报表导出'!$D:$D=$A609),'2-1 采购订单物料明细表报表导出'!$H:$H,0))</f>
        <v>0</v>
      </c>
      <c r="F609" cm="1">
        <f t="array" ref="F609">SUM(IF((LEFT('2-1 采购订单物料明细表报表导出'!$K:$K,7)=F$1)*('2-1 采购订单物料明细表报表导出'!$D:$D=$A609),'2-1 采购订单物料明细表报表导出'!$H:$H,0))</f>
        <v>0</v>
      </c>
      <c r="G609" cm="1">
        <f t="array" ref="G609">SUM(IF((LEFT('2-1 采购订单物料明细表报表导出'!$K:$K,7)=G$1)*('2-1 采购订单物料明细表报表导出'!$D:$D=$A609),'2-1 采购订单物料明细表报表导出'!$H:$H,0))</f>
        <v>0</v>
      </c>
      <c r="H609" cm="1">
        <f t="array" ref="H609">SUM(IF((LEFT('2-1 采购订单物料明细表报表导出'!$K:$K,7)=H$1)*('2-1 采购订单物料明细表报表导出'!$D:$D=$A609),'2-1 采购订单物料明细表报表导出'!$H:$H,0))</f>
        <v>0</v>
      </c>
      <c r="I609" cm="1">
        <f t="array" ref="I609">SUM(IF((LEFT('2-1 采购订单物料明细表报表导出'!$K:$K,7)=I$1)*('2-1 采购订单物料明细表报表导出'!$D:$D=$A609),'2-1 采购订单物料明细表报表导出'!$H:$H,0))</f>
        <v>0</v>
      </c>
      <c r="J609" cm="1">
        <f t="array" ref="J609">SUM(IF((LEFT('2-1 采购订单物料明细表报表导出'!$K:$K,7)=J$1)*('2-1 采购订单物料明细表报表导出'!$D:$D=$A609),'2-1 采购订单物料明细表报表导出'!$H:$H,0))</f>
        <v>0</v>
      </c>
      <c r="K609" cm="1">
        <f t="array" ref="K609">SUM(IF((LEFT('2-1 采购订单物料明细表报表导出'!$K:$K,7)=K$1)*('2-1 采购订单物料明细表报表导出'!$D:$D=$A609),'2-1 采购订单物料明细表报表导出'!$H:$H,0))</f>
        <v>0</v>
      </c>
      <c r="L609" cm="1">
        <f t="array" ref="L609">SUM(IF((LEFT('2-1 采购订单物料明细表报表导出'!$K:$K,7)=L$1)*('2-1 采购订单物料明细表报表导出'!$D:$D=$A609),'2-1 采购订单物料明细表报表导出'!$H:$H,0))</f>
        <v>0</v>
      </c>
      <c r="M609" cm="1">
        <f t="array" ref="M609">SUM(IF((LEFT('2-1 采购订单物料明细表报表导出'!$K:$K,7)=M$1)*('2-1 采购订单物料明细表报表导出'!$D:$D=$A609),'2-1 采购订单物料明细表报表导出'!$H:$H,0))</f>
        <v>0</v>
      </c>
      <c r="N609" cm="1">
        <f t="array" ref="N609">SUM(IF((LEFT('2-1 采购订单物料明细表报表导出'!$K:$K,7)=N$1)*('2-1 采购订单物料明细表报表导出'!$D:$D=$A609),'2-1 采购订单物料明细表报表导出'!$H:$H,0))</f>
        <v>0</v>
      </c>
      <c r="O609" cm="1">
        <f t="array" ref="O609">SUM(IF((LEFT('2-1 采购订单物料明细表报表导出'!$K:$K,7)=O$1)*('2-1 采购订单物料明细表报表导出'!$D:$D=$A609),'2-1 采购订单物料明细表报表导出'!$H:$H,0))</f>
        <v>0</v>
      </c>
    </row>
    <row r="610" ht="16.5" spans="1:15">
      <c r="A610" s="17" t="s">
        <v>4012</v>
      </c>
      <c r="B610" s="32" t="s">
        <v>1784</v>
      </c>
      <c r="C610" s="33" t="s">
        <v>1785</v>
      </c>
      <c r="D610" cm="1">
        <f t="array" ref="D610">SUM(IF((LEFT('2-1 采购订单物料明细表报表导出'!$K:$K,7)=D$1)*('2-1 采购订单物料明细表报表导出'!$D:$D=$A610),'2-1 采购订单物料明细表报表导出'!$H:$H,0))</f>
        <v>0</v>
      </c>
      <c r="E610" cm="1">
        <f t="array" ref="E610">SUM(IF((LEFT('2-1 采购订单物料明细表报表导出'!$K:$K,7)=E$1)*('2-1 采购订单物料明细表报表导出'!$D:$D=$A610),'2-1 采购订单物料明细表报表导出'!$H:$H,0))</f>
        <v>0</v>
      </c>
      <c r="F610" cm="1">
        <f t="array" ref="F610">SUM(IF((LEFT('2-1 采购订单物料明细表报表导出'!$K:$K,7)=F$1)*('2-1 采购订单物料明细表报表导出'!$D:$D=$A610),'2-1 采购订单物料明细表报表导出'!$H:$H,0))</f>
        <v>0</v>
      </c>
      <c r="G610" cm="1">
        <f t="array" ref="G610">SUM(IF((LEFT('2-1 采购订单物料明细表报表导出'!$K:$K,7)=G$1)*('2-1 采购订单物料明细表报表导出'!$D:$D=$A610),'2-1 采购订单物料明细表报表导出'!$H:$H,0))</f>
        <v>0</v>
      </c>
      <c r="H610" cm="1">
        <f t="array" ref="H610">SUM(IF((LEFT('2-1 采购订单物料明细表报表导出'!$K:$K,7)=H$1)*('2-1 采购订单物料明细表报表导出'!$D:$D=$A610),'2-1 采购订单物料明细表报表导出'!$H:$H,0))</f>
        <v>0</v>
      </c>
      <c r="I610" cm="1">
        <f t="array" ref="I610">SUM(IF((LEFT('2-1 采购订单物料明细表报表导出'!$K:$K,7)=I$1)*('2-1 采购订单物料明细表报表导出'!$D:$D=$A610),'2-1 采购订单物料明细表报表导出'!$H:$H,0))</f>
        <v>0</v>
      </c>
      <c r="J610" cm="1">
        <f t="array" ref="J610">SUM(IF((LEFT('2-1 采购订单物料明细表报表导出'!$K:$K,7)=J$1)*('2-1 采购订单物料明细表报表导出'!$D:$D=$A610),'2-1 采购订单物料明细表报表导出'!$H:$H,0))</f>
        <v>0</v>
      </c>
      <c r="K610" cm="1">
        <f t="array" ref="K610">SUM(IF((LEFT('2-1 采购订单物料明细表报表导出'!$K:$K,7)=K$1)*('2-1 采购订单物料明细表报表导出'!$D:$D=$A610),'2-1 采购订单物料明细表报表导出'!$H:$H,0))</f>
        <v>0</v>
      </c>
      <c r="L610" cm="1">
        <f t="array" ref="L610">SUM(IF((LEFT('2-1 采购订单物料明细表报表导出'!$K:$K,7)=L$1)*('2-1 采购订单物料明细表报表导出'!$D:$D=$A610),'2-1 采购订单物料明细表报表导出'!$H:$H,0))</f>
        <v>0</v>
      </c>
      <c r="M610" cm="1">
        <f t="array" ref="M610">SUM(IF((LEFT('2-1 采购订单物料明细表报表导出'!$K:$K,7)=M$1)*('2-1 采购订单物料明细表报表导出'!$D:$D=$A610),'2-1 采购订单物料明细表报表导出'!$H:$H,0))</f>
        <v>0</v>
      </c>
      <c r="N610" cm="1">
        <f t="array" ref="N610">SUM(IF((LEFT('2-1 采购订单物料明细表报表导出'!$K:$K,7)=N$1)*('2-1 采购订单物料明细表报表导出'!$D:$D=$A610),'2-1 采购订单物料明细表报表导出'!$H:$H,0))</f>
        <v>0</v>
      </c>
      <c r="O610" cm="1">
        <f t="array" ref="O610">SUM(IF((LEFT('2-1 采购订单物料明细表报表导出'!$K:$K,7)=O$1)*('2-1 采购订单物料明细表报表导出'!$D:$D=$A610),'2-1 采购订单物料明细表报表导出'!$H:$H,0))</f>
        <v>0</v>
      </c>
    </row>
    <row r="611" ht="16.5" spans="1:15">
      <c r="A611" s="17" t="s">
        <v>4013</v>
      </c>
      <c r="B611" s="32" t="s">
        <v>1784</v>
      </c>
      <c r="C611" s="33" t="s">
        <v>1785</v>
      </c>
      <c r="D611" cm="1">
        <f t="array" ref="D611">SUM(IF((LEFT('2-1 采购订单物料明细表报表导出'!$K:$K,7)=D$1)*('2-1 采购订单物料明细表报表导出'!$D:$D=$A611),'2-1 采购订单物料明细表报表导出'!$H:$H,0))</f>
        <v>0</v>
      </c>
      <c r="E611" cm="1">
        <f t="array" ref="E611">SUM(IF((LEFT('2-1 采购订单物料明细表报表导出'!$K:$K,7)=E$1)*('2-1 采购订单物料明细表报表导出'!$D:$D=$A611),'2-1 采购订单物料明细表报表导出'!$H:$H,0))</f>
        <v>0</v>
      </c>
      <c r="F611" cm="1">
        <f t="array" ref="F611">SUM(IF((LEFT('2-1 采购订单物料明细表报表导出'!$K:$K,7)=F$1)*('2-1 采购订单物料明细表报表导出'!$D:$D=$A611),'2-1 采购订单物料明细表报表导出'!$H:$H,0))</f>
        <v>0</v>
      </c>
      <c r="G611" cm="1">
        <f t="array" ref="G611">SUM(IF((LEFT('2-1 采购订单物料明细表报表导出'!$K:$K,7)=G$1)*('2-1 采购订单物料明细表报表导出'!$D:$D=$A611),'2-1 采购订单物料明细表报表导出'!$H:$H,0))</f>
        <v>0</v>
      </c>
      <c r="H611" cm="1">
        <f t="array" ref="H611">SUM(IF((LEFT('2-1 采购订单物料明细表报表导出'!$K:$K,7)=H$1)*('2-1 采购订单物料明细表报表导出'!$D:$D=$A611),'2-1 采购订单物料明细表报表导出'!$H:$H,0))</f>
        <v>0</v>
      </c>
      <c r="I611" cm="1">
        <f t="array" ref="I611">SUM(IF((LEFT('2-1 采购订单物料明细表报表导出'!$K:$K,7)=I$1)*('2-1 采购订单物料明细表报表导出'!$D:$D=$A611),'2-1 采购订单物料明细表报表导出'!$H:$H,0))</f>
        <v>0</v>
      </c>
      <c r="J611" cm="1">
        <f t="array" ref="J611">SUM(IF((LEFT('2-1 采购订单物料明细表报表导出'!$K:$K,7)=J$1)*('2-1 采购订单物料明细表报表导出'!$D:$D=$A611),'2-1 采购订单物料明细表报表导出'!$H:$H,0))</f>
        <v>0</v>
      </c>
      <c r="K611" cm="1">
        <f t="array" ref="K611">SUM(IF((LEFT('2-1 采购订单物料明细表报表导出'!$K:$K,7)=K$1)*('2-1 采购订单物料明细表报表导出'!$D:$D=$A611),'2-1 采购订单物料明细表报表导出'!$H:$H,0))</f>
        <v>0</v>
      </c>
      <c r="L611" cm="1">
        <f t="array" ref="L611">SUM(IF((LEFT('2-1 采购订单物料明细表报表导出'!$K:$K,7)=L$1)*('2-1 采购订单物料明细表报表导出'!$D:$D=$A611),'2-1 采购订单物料明细表报表导出'!$H:$H,0))</f>
        <v>0</v>
      </c>
      <c r="M611" cm="1">
        <f t="array" ref="M611">SUM(IF((LEFT('2-1 采购订单物料明细表报表导出'!$K:$K,7)=M$1)*('2-1 采购订单物料明细表报表导出'!$D:$D=$A611),'2-1 采购订单物料明细表报表导出'!$H:$H,0))</f>
        <v>0</v>
      </c>
      <c r="N611" cm="1">
        <f t="array" ref="N611">SUM(IF((LEFT('2-1 采购订单物料明细表报表导出'!$K:$K,7)=N$1)*('2-1 采购订单物料明细表报表导出'!$D:$D=$A611),'2-1 采购订单物料明细表报表导出'!$H:$H,0))</f>
        <v>0</v>
      </c>
      <c r="O611" cm="1">
        <f t="array" ref="O611">SUM(IF((LEFT('2-1 采购订单物料明细表报表导出'!$K:$K,7)=O$1)*('2-1 采购订单物料明细表报表导出'!$D:$D=$A611),'2-1 采购订单物料明细表报表导出'!$H:$H,0))</f>
        <v>0</v>
      </c>
    </row>
    <row r="612" ht="16.5" spans="1:15">
      <c r="A612" s="17" t="s">
        <v>4014</v>
      </c>
      <c r="B612" s="32" t="s">
        <v>1784</v>
      </c>
      <c r="C612" s="33" t="s">
        <v>1785</v>
      </c>
      <c r="D612" cm="1">
        <f t="array" ref="D612">SUM(IF((LEFT('2-1 采购订单物料明细表报表导出'!$K:$K,7)=D$1)*('2-1 采购订单物料明细表报表导出'!$D:$D=$A612),'2-1 采购订单物料明细表报表导出'!$H:$H,0))</f>
        <v>0</v>
      </c>
      <c r="E612" cm="1">
        <f t="array" ref="E612">SUM(IF((LEFT('2-1 采购订单物料明细表报表导出'!$K:$K,7)=E$1)*('2-1 采购订单物料明细表报表导出'!$D:$D=$A612),'2-1 采购订单物料明细表报表导出'!$H:$H,0))</f>
        <v>0</v>
      </c>
      <c r="F612" cm="1">
        <f t="array" ref="F612">SUM(IF((LEFT('2-1 采购订单物料明细表报表导出'!$K:$K,7)=F$1)*('2-1 采购订单物料明细表报表导出'!$D:$D=$A612),'2-1 采购订单物料明细表报表导出'!$H:$H,0))</f>
        <v>0</v>
      </c>
      <c r="G612" cm="1">
        <f t="array" ref="G612">SUM(IF((LEFT('2-1 采购订单物料明细表报表导出'!$K:$K,7)=G$1)*('2-1 采购订单物料明细表报表导出'!$D:$D=$A612),'2-1 采购订单物料明细表报表导出'!$H:$H,0))</f>
        <v>0</v>
      </c>
      <c r="H612" cm="1">
        <f t="array" ref="H612">SUM(IF((LEFT('2-1 采购订单物料明细表报表导出'!$K:$K,7)=H$1)*('2-1 采购订单物料明细表报表导出'!$D:$D=$A612),'2-1 采购订单物料明细表报表导出'!$H:$H,0))</f>
        <v>0</v>
      </c>
      <c r="I612" cm="1">
        <f t="array" ref="I612">SUM(IF((LEFT('2-1 采购订单物料明细表报表导出'!$K:$K,7)=I$1)*('2-1 采购订单物料明细表报表导出'!$D:$D=$A612),'2-1 采购订单物料明细表报表导出'!$H:$H,0))</f>
        <v>0</v>
      </c>
      <c r="J612" cm="1">
        <f t="array" ref="J612">SUM(IF((LEFT('2-1 采购订单物料明细表报表导出'!$K:$K,7)=J$1)*('2-1 采购订单物料明细表报表导出'!$D:$D=$A612),'2-1 采购订单物料明细表报表导出'!$H:$H,0))</f>
        <v>0</v>
      </c>
      <c r="K612" cm="1">
        <f t="array" ref="K612">SUM(IF((LEFT('2-1 采购订单物料明细表报表导出'!$K:$K,7)=K$1)*('2-1 采购订单物料明细表报表导出'!$D:$D=$A612),'2-1 采购订单物料明细表报表导出'!$H:$H,0))</f>
        <v>0</v>
      </c>
      <c r="L612" cm="1">
        <f t="array" ref="L612">SUM(IF((LEFT('2-1 采购订单物料明细表报表导出'!$K:$K,7)=L$1)*('2-1 采购订单物料明细表报表导出'!$D:$D=$A612),'2-1 采购订单物料明细表报表导出'!$H:$H,0))</f>
        <v>0</v>
      </c>
      <c r="M612" cm="1">
        <f t="array" ref="M612">SUM(IF((LEFT('2-1 采购订单物料明细表报表导出'!$K:$K,7)=M$1)*('2-1 采购订单物料明细表报表导出'!$D:$D=$A612),'2-1 采购订单物料明细表报表导出'!$H:$H,0))</f>
        <v>0</v>
      </c>
      <c r="N612" cm="1">
        <f t="array" ref="N612">SUM(IF((LEFT('2-1 采购订单物料明细表报表导出'!$K:$K,7)=N$1)*('2-1 采购订单物料明细表报表导出'!$D:$D=$A612),'2-1 采购订单物料明细表报表导出'!$H:$H,0))</f>
        <v>0</v>
      </c>
      <c r="O612" cm="1">
        <f t="array" ref="O612">SUM(IF((LEFT('2-1 采购订单物料明细表报表导出'!$K:$K,7)=O$1)*('2-1 采购订单物料明细表报表导出'!$D:$D=$A612),'2-1 采购订单物料明细表报表导出'!$H:$H,0))</f>
        <v>0</v>
      </c>
    </row>
    <row r="613" ht="16.5" spans="1:15">
      <c r="A613" s="17" t="s">
        <v>4015</v>
      </c>
      <c r="B613" s="32" t="s">
        <v>1784</v>
      </c>
      <c r="C613" s="33" t="s">
        <v>1785</v>
      </c>
      <c r="D613" cm="1">
        <f t="array" ref="D613">SUM(IF((LEFT('2-1 采购订单物料明细表报表导出'!$K:$K,7)=D$1)*('2-1 采购订单物料明细表报表导出'!$D:$D=$A613),'2-1 采购订单物料明细表报表导出'!$H:$H,0))</f>
        <v>0</v>
      </c>
      <c r="E613" cm="1">
        <f t="array" ref="E613">SUM(IF((LEFT('2-1 采购订单物料明细表报表导出'!$K:$K,7)=E$1)*('2-1 采购订单物料明细表报表导出'!$D:$D=$A613),'2-1 采购订单物料明细表报表导出'!$H:$H,0))</f>
        <v>0</v>
      </c>
      <c r="F613" cm="1">
        <f t="array" ref="F613">SUM(IF((LEFT('2-1 采购订单物料明细表报表导出'!$K:$K,7)=F$1)*('2-1 采购订单物料明细表报表导出'!$D:$D=$A613),'2-1 采购订单物料明细表报表导出'!$H:$H,0))</f>
        <v>0</v>
      </c>
      <c r="G613" cm="1">
        <f t="array" ref="G613">SUM(IF((LEFT('2-1 采购订单物料明细表报表导出'!$K:$K,7)=G$1)*('2-1 采购订单物料明细表报表导出'!$D:$D=$A613),'2-1 采购订单物料明细表报表导出'!$H:$H,0))</f>
        <v>0</v>
      </c>
      <c r="H613" cm="1">
        <f t="array" ref="H613">SUM(IF((LEFT('2-1 采购订单物料明细表报表导出'!$K:$K,7)=H$1)*('2-1 采购订单物料明细表报表导出'!$D:$D=$A613),'2-1 采购订单物料明细表报表导出'!$H:$H,0))</f>
        <v>0</v>
      </c>
      <c r="I613" cm="1">
        <f t="array" ref="I613">SUM(IF((LEFT('2-1 采购订单物料明细表报表导出'!$K:$K,7)=I$1)*('2-1 采购订单物料明细表报表导出'!$D:$D=$A613),'2-1 采购订单物料明细表报表导出'!$H:$H,0))</f>
        <v>0</v>
      </c>
      <c r="J613" cm="1">
        <f t="array" ref="J613">SUM(IF((LEFT('2-1 采购订单物料明细表报表导出'!$K:$K,7)=J$1)*('2-1 采购订单物料明细表报表导出'!$D:$D=$A613),'2-1 采购订单物料明细表报表导出'!$H:$H,0))</f>
        <v>0</v>
      </c>
      <c r="K613" cm="1">
        <f t="array" ref="K613">SUM(IF((LEFT('2-1 采购订单物料明细表报表导出'!$K:$K,7)=K$1)*('2-1 采购订单物料明细表报表导出'!$D:$D=$A613),'2-1 采购订单物料明细表报表导出'!$H:$H,0))</f>
        <v>0</v>
      </c>
      <c r="L613" cm="1">
        <f t="array" ref="L613">SUM(IF((LEFT('2-1 采购订单物料明细表报表导出'!$K:$K,7)=L$1)*('2-1 采购订单物料明细表报表导出'!$D:$D=$A613),'2-1 采购订单物料明细表报表导出'!$H:$H,0))</f>
        <v>0</v>
      </c>
      <c r="M613" cm="1">
        <f t="array" ref="M613">SUM(IF((LEFT('2-1 采购订单物料明细表报表导出'!$K:$K,7)=M$1)*('2-1 采购订单物料明细表报表导出'!$D:$D=$A613),'2-1 采购订单物料明细表报表导出'!$H:$H,0))</f>
        <v>0</v>
      </c>
      <c r="N613" cm="1">
        <f t="array" ref="N613">SUM(IF((LEFT('2-1 采购订单物料明细表报表导出'!$K:$K,7)=N$1)*('2-1 采购订单物料明细表报表导出'!$D:$D=$A613),'2-1 采购订单物料明细表报表导出'!$H:$H,0))</f>
        <v>0</v>
      </c>
      <c r="O613" cm="1">
        <f t="array" ref="O613">SUM(IF((LEFT('2-1 采购订单物料明细表报表导出'!$K:$K,7)=O$1)*('2-1 采购订单物料明细表报表导出'!$D:$D=$A613),'2-1 采购订单物料明细表报表导出'!$H:$H,0))</f>
        <v>0</v>
      </c>
    </row>
    <row r="614" ht="16.5" spans="1:15">
      <c r="A614" s="17" t="s">
        <v>4016</v>
      </c>
      <c r="B614" s="32" t="s">
        <v>1784</v>
      </c>
      <c r="C614" s="33" t="s">
        <v>1785</v>
      </c>
      <c r="D614" cm="1">
        <f t="array" ref="D614">SUM(IF((LEFT('2-1 采购订单物料明细表报表导出'!$K:$K,7)=D$1)*('2-1 采购订单物料明细表报表导出'!$D:$D=$A614),'2-1 采购订单物料明细表报表导出'!$H:$H,0))</f>
        <v>0</v>
      </c>
      <c r="E614" cm="1">
        <f t="array" ref="E614">SUM(IF((LEFT('2-1 采购订单物料明细表报表导出'!$K:$K,7)=E$1)*('2-1 采购订单物料明细表报表导出'!$D:$D=$A614),'2-1 采购订单物料明细表报表导出'!$H:$H,0))</f>
        <v>0</v>
      </c>
      <c r="F614" cm="1">
        <f t="array" ref="F614">SUM(IF((LEFT('2-1 采购订单物料明细表报表导出'!$K:$K,7)=F$1)*('2-1 采购订单物料明细表报表导出'!$D:$D=$A614),'2-1 采购订单物料明细表报表导出'!$H:$H,0))</f>
        <v>0</v>
      </c>
      <c r="G614" cm="1">
        <f t="array" ref="G614">SUM(IF((LEFT('2-1 采购订单物料明细表报表导出'!$K:$K,7)=G$1)*('2-1 采购订单物料明细表报表导出'!$D:$D=$A614),'2-1 采购订单物料明细表报表导出'!$H:$H,0))</f>
        <v>0</v>
      </c>
      <c r="H614" cm="1">
        <f t="array" ref="H614">SUM(IF((LEFT('2-1 采购订单物料明细表报表导出'!$K:$K,7)=H$1)*('2-1 采购订单物料明细表报表导出'!$D:$D=$A614),'2-1 采购订单物料明细表报表导出'!$H:$H,0))</f>
        <v>0</v>
      </c>
      <c r="I614" cm="1">
        <f t="array" ref="I614">SUM(IF((LEFT('2-1 采购订单物料明细表报表导出'!$K:$K,7)=I$1)*('2-1 采购订单物料明细表报表导出'!$D:$D=$A614),'2-1 采购订单物料明细表报表导出'!$H:$H,0))</f>
        <v>0</v>
      </c>
      <c r="J614" cm="1">
        <f t="array" ref="J614">SUM(IF((LEFT('2-1 采购订单物料明细表报表导出'!$K:$K,7)=J$1)*('2-1 采购订单物料明细表报表导出'!$D:$D=$A614),'2-1 采购订单物料明细表报表导出'!$H:$H,0))</f>
        <v>0</v>
      </c>
      <c r="K614" cm="1">
        <f t="array" ref="K614">SUM(IF((LEFT('2-1 采购订单物料明细表报表导出'!$K:$K,7)=K$1)*('2-1 采购订单物料明细表报表导出'!$D:$D=$A614),'2-1 采购订单物料明细表报表导出'!$H:$H,0))</f>
        <v>0</v>
      </c>
      <c r="L614" cm="1">
        <f t="array" ref="L614">SUM(IF((LEFT('2-1 采购订单物料明细表报表导出'!$K:$K,7)=L$1)*('2-1 采购订单物料明细表报表导出'!$D:$D=$A614),'2-1 采购订单物料明细表报表导出'!$H:$H,0))</f>
        <v>0</v>
      </c>
      <c r="M614" cm="1">
        <f t="array" ref="M614">SUM(IF((LEFT('2-1 采购订单物料明细表报表导出'!$K:$K,7)=M$1)*('2-1 采购订单物料明细表报表导出'!$D:$D=$A614),'2-1 采购订单物料明细表报表导出'!$H:$H,0))</f>
        <v>0</v>
      </c>
      <c r="N614" cm="1">
        <f t="array" ref="N614">SUM(IF((LEFT('2-1 采购订单物料明细表报表导出'!$K:$K,7)=N$1)*('2-1 采购订单物料明细表报表导出'!$D:$D=$A614),'2-1 采购订单物料明细表报表导出'!$H:$H,0))</f>
        <v>0</v>
      </c>
      <c r="O614" cm="1">
        <f t="array" ref="O614">SUM(IF((LEFT('2-1 采购订单物料明细表报表导出'!$K:$K,7)=O$1)*('2-1 采购订单物料明细表报表导出'!$D:$D=$A614),'2-1 采购订单物料明细表报表导出'!$H:$H,0))</f>
        <v>0</v>
      </c>
    </row>
    <row r="615" ht="16.5" spans="1:15">
      <c r="A615" s="17" t="s">
        <v>4017</v>
      </c>
      <c r="B615" s="32" t="s">
        <v>1771</v>
      </c>
      <c r="C615" s="33" t="s">
        <v>1772</v>
      </c>
      <c r="D615" cm="1">
        <f t="array" ref="D615">SUM(IF((LEFT('2-1 采购订单物料明细表报表导出'!$K:$K,7)=D$1)*('2-1 采购订单物料明细表报表导出'!$D:$D=$A615),'2-1 采购订单物料明细表报表导出'!$H:$H,0))</f>
        <v>0</v>
      </c>
      <c r="E615" cm="1">
        <f t="array" ref="E615">SUM(IF((LEFT('2-1 采购订单物料明细表报表导出'!$K:$K,7)=E$1)*('2-1 采购订单物料明细表报表导出'!$D:$D=$A615),'2-1 采购订单物料明细表报表导出'!$H:$H,0))</f>
        <v>0</v>
      </c>
      <c r="F615" cm="1">
        <f t="array" ref="F615">SUM(IF((LEFT('2-1 采购订单物料明细表报表导出'!$K:$K,7)=F$1)*('2-1 采购订单物料明细表报表导出'!$D:$D=$A615),'2-1 采购订单物料明细表报表导出'!$H:$H,0))</f>
        <v>0</v>
      </c>
      <c r="G615" cm="1">
        <f t="array" ref="G615">SUM(IF((LEFT('2-1 采购订单物料明细表报表导出'!$K:$K,7)=G$1)*('2-1 采购订单物料明细表报表导出'!$D:$D=$A615),'2-1 采购订单物料明细表报表导出'!$H:$H,0))</f>
        <v>0</v>
      </c>
      <c r="H615" cm="1">
        <f t="array" ref="H615">SUM(IF((LEFT('2-1 采购订单物料明细表报表导出'!$K:$K,7)=H$1)*('2-1 采购订单物料明细表报表导出'!$D:$D=$A615),'2-1 采购订单物料明细表报表导出'!$H:$H,0))</f>
        <v>0</v>
      </c>
      <c r="I615" cm="1">
        <f t="array" ref="I615">SUM(IF((LEFT('2-1 采购订单物料明细表报表导出'!$K:$K,7)=I$1)*('2-1 采购订单物料明细表报表导出'!$D:$D=$A615),'2-1 采购订单物料明细表报表导出'!$H:$H,0))</f>
        <v>0</v>
      </c>
      <c r="J615" cm="1">
        <f t="array" ref="J615">SUM(IF((LEFT('2-1 采购订单物料明细表报表导出'!$K:$K,7)=J$1)*('2-1 采购订单物料明细表报表导出'!$D:$D=$A615),'2-1 采购订单物料明细表报表导出'!$H:$H,0))</f>
        <v>0</v>
      </c>
      <c r="K615" cm="1">
        <f t="array" ref="K615">SUM(IF((LEFT('2-1 采购订单物料明细表报表导出'!$K:$K,7)=K$1)*('2-1 采购订单物料明细表报表导出'!$D:$D=$A615),'2-1 采购订单物料明细表报表导出'!$H:$H,0))</f>
        <v>0</v>
      </c>
      <c r="L615" cm="1">
        <f t="array" ref="L615">SUM(IF((LEFT('2-1 采购订单物料明细表报表导出'!$K:$K,7)=L$1)*('2-1 采购订单物料明细表报表导出'!$D:$D=$A615),'2-1 采购订单物料明细表报表导出'!$H:$H,0))</f>
        <v>0</v>
      </c>
      <c r="M615" cm="1">
        <f t="array" ref="M615">SUM(IF((LEFT('2-1 采购订单物料明细表报表导出'!$K:$K,7)=M$1)*('2-1 采购订单物料明细表报表导出'!$D:$D=$A615),'2-1 采购订单物料明细表报表导出'!$H:$H,0))</f>
        <v>0</v>
      </c>
      <c r="N615" cm="1">
        <f t="array" ref="N615">SUM(IF((LEFT('2-1 采购订单物料明细表报表导出'!$K:$K,7)=N$1)*('2-1 采购订单物料明细表报表导出'!$D:$D=$A615),'2-1 采购订单物料明细表报表导出'!$H:$H,0))</f>
        <v>0</v>
      </c>
      <c r="O615" cm="1">
        <f t="array" ref="O615">SUM(IF((LEFT('2-1 采购订单物料明细表报表导出'!$K:$K,7)=O$1)*('2-1 采购订单物料明细表报表导出'!$D:$D=$A615),'2-1 采购订单物料明细表报表导出'!$H:$H,0))</f>
        <v>0</v>
      </c>
    </row>
    <row r="616" ht="16.5" spans="1:15">
      <c r="A616" s="17" t="s">
        <v>4018</v>
      </c>
      <c r="B616" s="32" t="s">
        <v>1771</v>
      </c>
      <c r="C616" s="33" t="s">
        <v>1772</v>
      </c>
      <c r="D616" cm="1">
        <f t="array" ref="D616">SUM(IF((LEFT('2-1 采购订单物料明细表报表导出'!$K:$K,7)=D$1)*('2-1 采购订单物料明细表报表导出'!$D:$D=$A616),'2-1 采购订单物料明细表报表导出'!$H:$H,0))</f>
        <v>0</v>
      </c>
      <c r="E616" cm="1">
        <f t="array" ref="E616">SUM(IF((LEFT('2-1 采购订单物料明细表报表导出'!$K:$K,7)=E$1)*('2-1 采购订单物料明细表报表导出'!$D:$D=$A616),'2-1 采购订单物料明细表报表导出'!$H:$H,0))</f>
        <v>0</v>
      </c>
      <c r="F616" cm="1">
        <f t="array" ref="F616">SUM(IF((LEFT('2-1 采购订单物料明细表报表导出'!$K:$K,7)=F$1)*('2-1 采购订单物料明细表报表导出'!$D:$D=$A616),'2-1 采购订单物料明细表报表导出'!$H:$H,0))</f>
        <v>0</v>
      </c>
      <c r="G616" cm="1">
        <f t="array" ref="G616">SUM(IF((LEFT('2-1 采购订单物料明细表报表导出'!$K:$K,7)=G$1)*('2-1 采购订单物料明细表报表导出'!$D:$D=$A616),'2-1 采购订单物料明细表报表导出'!$H:$H,0))</f>
        <v>0</v>
      </c>
      <c r="H616" cm="1">
        <f t="array" ref="H616">SUM(IF((LEFT('2-1 采购订单物料明细表报表导出'!$K:$K,7)=H$1)*('2-1 采购订单物料明细表报表导出'!$D:$D=$A616),'2-1 采购订单物料明细表报表导出'!$H:$H,0))</f>
        <v>0</v>
      </c>
      <c r="I616" cm="1">
        <f t="array" ref="I616">SUM(IF((LEFT('2-1 采购订单物料明细表报表导出'!$K:$K,7)=I$1)*('2-1 采购订单物料明细表报表导出'!$D:$D=$A616),'2-1 采购订单物料明细表报表导出'!$H:$H,0))</f>
        <v>0</v>
      </c>
      <c r="J616" cm="1">
        <f t="array" ref="J616">SUM(IF((LEFT('2-1 采购订单物料明细表报表导出'!$K:$K,7)=J$1)*('2-1 采购订单物料明细表报表导出'!$D:$D=$A616),'2-1 采购订单物料明细表报表导出'!$H:$H,0))</f>
        <v>0</v>
      </c>
      <c r="K616" cm="1">
        <f t="array" ref="K616">SUM(IF((LEFT('2-1 采购订单物料明细表报表导出'!$K:$K,7)=K$1)*('2-1 采购订单物料明细表报表导出'!$D:$D=$A616),'2-1 采购订单物料明细表报表导出'!$H:$H,0))</f>
        <v>0</v>
      </c>
      <c r="L616" cm="1">
        <f t="array" ref="L616">SUM(IF((LEFT('2-1 采购订单物料明细表报表导出'!$K:$K,7)=L$1)*('2-1 采购订单物料明细表报表导出'!$D:$D=$A616),'2-1 采购订单物料明细表报表导出'!$H:$H,0))</f>
        <v>0</v>
      </c>
      <c r="M616" cm="1">
        <f t="array" ref="M616">SUM(IF((LEFT('2-1 采购订单物料明细表报表导出'!$K:$K,7)=M$1)*('2-1 采购订单物料明细表报表导出'!$D:$D=$A616),'2-1 采购订单物料明细表报表导出'!$H:$H,0))</f>
        <v>0</v>
      </c>
      <c r="N616" cm="1">
        <f t="array" ref="N616">SUM(IF((LEFT('2-1 采购订单物料明细表报表导出'!$K:$K,7)=N$1)*('2-1 采购订单物料明细表报表导出'!$D:$D=$A616),'2-1 采购订单物料明细表报表导出'!$H:$H,0))</f>
        <v>0</v>
      </c>
      <c r="O616" cm="1">
        <f t="array" ref="O616">SUM(IF((LEFT('2-1 采购订单物料明细表报表导出'!$K:$K,7)=O$1)*('2-1 采购订单物料明细表报表导出'!$D:$D=$A616),'2-1 采购订单物料明细表报表导出'!$H:$H,0))</f>
        <v>0</v>
      </c>
    </row>
    <row r="617" ht="16.5" spans="1:15">
      <c r="A617" s="17" t="s">
        <v>4019</v>
      </c>
      <c r="B617" s="32" t="s">
        <v>1771</v>
      </c>
      <c r="C617" s="33" t="s">
        <v>1772</v>
      </c>
      <c r="D617" cm="1">
        <f t="array" ref="D617">SUM(IF((LEFT('2-1 采购订单物料明细表报表导出'!$K:$K,7)=D$1)*('2-1 采购订单物料明细表报表导出'!$D:$D=$A617),'2-1 采购订单物料明细表报表导出'!$H:$H,0))</f>
        <v>0</v>
      </c>
      <c r="E617" cm="1">
        <f t="array" ref="E617">SUM(IF((LEFT('2-1 采购订单物料明细表报表导出'!$K:$K,7)=E$1)*('2-1 采购订单物料明细表报表导出'!$D:$D=$A617),'2-1 采购订单物料明细表报表导出'!$H:$H,0))</f>
        <v>0</v>
      </c>
      <c r="F617" cm="1">
        <f t="array" ref="F617">SUM(IF((LEFT('2-1 采购订单物料明细表报表导出'!$K:$K,7)=F$1)*('2-1 采购订单物料明细表报表导出'!$D:$D=$A617),'2-1 采购订单物料明细表报表导出'!$H:$H,0))</f>
        <v>0</v>
      </c>
      <c r="G617" cm="1">
        <f t="array" ref="G617">SUM(IF((LEFT('2-1 采购订单物料明细表报表导出'!$K:$K,7)=G$1)*('2-1 采购订单物料明细表报表导出'!$D:$D=$A617),'2-1 采购订单物料明细表报表导出'!$H:$H,0))</f>
        <v>0</v>
      </c>
      <c r="H617" cm="1">
        <f t="array" ref="H617">SUM(IF((LEFT('2-1 采购订单物料明细表报表导出'!$K:$K,7)=H$1)*('2-1 采购订单物料明细表报表导出'!$D:$D=$A617),'2-1 采购订单物料明细表报表导出'!$H:$H,0))</f>
        <v>0</v>
      </c>
      <c r="I617" cm="1">
        <f t="array" ref="I617">SUM(IF((LEFT('2-1 采购订单物料明细表报表导出'!$K:$K,7)=I$1)*('2-1 采购订单物料明细表报表导出'!$D:$D=$A617),'2-1 采购订单物料明细表报表导出'!$H:$H,0))</f>
        <v>0</v>
      </c>
      <c r="J617" cm="1">
        <f t="array" ref="J617">SUM(IF((LEFT('2-1 采购订单物料明细表报表导出'!$K:$K,7)=J$1)*('2-1 采购订单物料明细表报表导出'!$D:$D=$A617),'2-1 采购订单物料明细表报表导出'!$H:$H,0))</f>
        <v>0</v>
      </c>
      <c r="K617" cm="1">
        <f t="array" ref="K617">SUM(IF((LEFT('2-1 采购订单物料明细表报表导出'!$K:$K,7)=K$1)*('2-1 采购订单物料明细表报表导出'!$D:$D=$A617),'2-1 采购订单物料明细表报表导出'!$H:$H,0))</f>
        <v>0</v>
      </c>
      <c r="L617" cm="1">
        <f t="array" ref="L617">SUM(IF((LEFT('2-1 采购订单物料明细表报表导出'!$K:$K,7)=L$1)*('2-1 采购订单物料明细表报表导出'!$D:$D=$A617),'2-1 采购订单物料明细表报表导出'!$H:$H,0))</f>
        <v>0</v>
      </c>
      <c r="M617" cm="1">
        <f t="array" ref="M617">SUM(IF((LEFT('2-1 采购订单物料明细表报表导出'!$K:$K,7)=M$1)*('2-1 采购订单物料明细表报表导出'!$D:$D=$A617),'2-1 采购订单物料明细表报表导出'!$H:$H,0))</f>
        <v>0</v>
      </c>
      <c r="N617" cm="1">
        <f t="array" ref="N617">SUM(IF((LEFT('2-1 采购订单物料明细表报表导出'!$K:$K,7)=N$1)*('2-1 采购订单物料明细表报表导出'!$D:$D=$A617),'2-1 采购订单物料明细表报表导出'!$H:$H,0))</f>
        <v>0</v>
      </c>
      <c r="O617" cm="1">
        <f t="array" ref="O617">SUM(IF((LEFT('2-1 采购订单物料明细表报表导出'!$K:$K,7)=O$1)*('2-1 采购订单物料明细表报表导出'!$D:$D=$A617),'2-1 采购订单物料明细表报表导出'!$H:$H,0))</f>
        <v>0</v>
      </c>
    </row>
    <row r="618" ht="16.5" spans="1:15">
      <c r="A618" s="17" t="s">
        <v>4020</v>
      </c>
      <c r="B618" s="32" t="s">
        <v>1771</v>
      </c>
      <c r="C618" s="33" t="s">
        <v>1772</v>
      </c>
      <c r="D618" cm="1">
        <f t="array" ref="D618">SUM(IF((LEFT('2-1 采购订单物料明细表报表导出'!$K:$K,7)=D$1)*('2-1 采购订单物料明细表报表导出'!$D:$D=$A618),'2-1 采购订单物料明细表报表导出'!$H:$H,0))</f>
        <v>0</v>
      </c>
      <c r="E618" cm="1">
        <f t="array" ref="E618">SUM(IF((LEFT('2-1 采购订单物料明细表报表导出'!$K:$K,7)=E$1)*('2-1 采购订单物料明细表报表导出'!$D:$D=$A618),'2-1 采购订单物料明细表报表导出'!$H:$H,0))</f>
        <v>0</v>
      </c>
      <c r="F618" cm="1">
        <f t="array" ref="F618">SUM(IF((LEFT('2-1 采购订单物料明细表报表导出'!$K:$K,7)=F$1)*('2-1 采购订单物料明细表报表导出'!$D:$D=$A618),'2-1 采购订单物料明细表报表导出'!$H:$H,0))</f>
        <v>0</v>
      </c>
      <c r="G618" cm="1">
        <f t="array" ref="G618">SUM(IF((LEFT('2-1 采购订单物料明细表报表导出'!$K:$K,7)=G$1)*('2-1 采购订单物料明细表报表导出'!$D:$D=$A618),'2-1 采购订单物料明细表报表导出'!$H:$H,0))</f>
        <v>0</v>
      </c>
      <c r="H618" cm="1">
        <f t="array" ref="H618">SUM(IF((LEFT('2-1 采购订单物料明细表报表导出'!$K:$K,7)=H$1)*('2-1 采购订单物料明细表报表导出'!$D:$D=$A618),'2-1 采购订单物料明细表报表导出'!$H:$H,0))</f>
        <v>0</v>
      </c>
      <c r="I618" cm="1">
        <f t="array" ref="I618">SUM(IF((LEFT('2-1 采购订单物料明细表报表导出'!$K:$K,7)=I$1)*('2-1 采购订单物料明细表报表导出'!$D:$D=$A618),'2-1 采购订单物料明细表报表导出'!$H:$H,0))</f>
        <v>0</v>
      </c>
      <c r="J618" cm="1">
        <f t="array" ref="J618">SUM(IF((LEFT('2-1 采购订单物料明细表报表导出'!$K:$K,7)=J$1)*('2-1 采购订单物料明细表报表导出'!$D:$D=$A618),'2-1 采购订单物料明细表报表导出'!$H:$H,0))</f>
        <v>0</v>
      </c>
      <c r="K618" cm="1">
        <f t="array" ref="K618">SUM(IF((LEFT('2-1 采购订单物料明细表报表导出'!$K:$K,7)=K$1)*('2-1 采购订单物料明细表报表导出'!$D:$D=$A618),'2-1 采购订单物料明细表报表导出'!$H:$H,0))</f>
        <v>0</v>
      </c>
      <c r="L618" cm="1">
        <f t="array" ref="L618">SUM(IF((LEFT('2-1 采购订单物料明细表报表导出'!$K:$K,7)=L$1)*('2-1 采购订单物料明细表报表导出'!$D:$D=$A618),'2-1 采购订单物料明细表报表导出'!$H:$H,0))</f>
        <v>0</v>
      </c>
      <c r="M618" cm="1">
        <f t="array" ref="M618">SUM(IF((LEFT('2-1 采购订单物料明细表报表导出'!$K:$K,7)=M$1)*('2-1 采购订单物料明细表报表导出'!$D:$D=$A618),'2-1 采购订单物料明细表报表导出'!$H:$H,0))</f>
        <v>0</v>
      </c>
      <c r="N618" cm="1">
        <f t="array" ref="N618">SUM(IF((LEFT('2-1 采购订单物料明细表报表导出'!$K:$K,7)=N$1)*('2-1 采购订单物料明细表报表导出'!$D:$D=$A618),'2-1 采购订单物料明细表报表导出'!$H:$H,0))</f>
        <v>0</v>
      </c>
      <c r="O618" cm="1">
        <f t="array" ref="O618">SUM(IF((LEFT('2-1 采购订单物料明细表报表导出'!$K:$K,7)=O$1)*('2-1 采购订单物料明细表报表导出'!$D:$D=$A618),'2-1 采购订单物料明细表报表导出'!$H:$H,0))</f>
        <v>0</v>
      </c>
    </row>
    <row r="619" ht="16.5" spans="1:15">
      <c r="A619" s="17" t="s">
        <v>4021</v>
      </c>
      <c r="B619" s="32" t="s">
        <v>1771</v>
      </c>
      <c r="C619" s="33" t="s">
        <v>1772</v>
      </c>
      <c r="D619" cm="1">
        <f t="array" ref="D619">SUM(IF((LEFT('2-1 采购订单物料明细表报表导出'!$K:$K,7)=D$1)*('2-1 采购订单物料明细表报表导出'!$D:$D=$A619),'2-1 采购订单物料明细表报表导出'!$H:$H,0))</f>
        <v>0</v>
      </c>
      <c r="E619" cm="1">
        <f t="array" ref="E619">SUM(IF((LEFT('2-1 采购订单物料明细表报表导出'!$K:$K,7)=E$1)*('2-1 采购订单物料明细表报表导出'!$D:$D=$A619),'2-1 采购订单物料明细表报表导出'!$H:$H,0))</f>
        <v>0</v>
      </c>
      <c r="F619" cm="1">
        <f t="array" ref="F619">SUM(IF((LEFT('2-1 采购订单物料明细表报表导出'!$K:$K,7)=F$1)*('2-1 采购订单物料明细表报表导出'!$D:$D=$A619),'2-1 采购订单物料明细表报表导出'!$H:$H,0))</f>
        <v>0</v>
      </c>
      <c r="G619" cm="1">
        <f t="array" ref="G619">SUM(IF((LEFT('2-1 采购订单物料明细表报表导出'!$K:$K,7)=G$1)*('2-1 采购订单物料明细表报表导出'!$D:$D=$A619),'2-1 采购订单物料明细表报表导出'!$H:$H,0))</f>
        <v>0</v>
      </c>
      <c r="H619" cm="1">
        <f t="array" ref="H619">SUM(IF((LEFT('2-1 采购订单物料明细表报表导出'!$K:$K,7)=H$1)*('2-1 采购订单物料明细表报表导出'!$D:$D=$A619),'2-1 采购订单物料明细表报表导出'!$H:$H,0))</f>
        <v>0</v>
      </c>
      <c r="I619" cm="1">
        <f t="array" ref="I619">SUM(IF((LEFT('2-1 采购订单物料明细表报表导出'!$K:$K,7)=I$1)*('2-1 采购订单物料明细表报表导出'!$D:$D=$A619),'2-1 采购订单物料明细表报表导出'!$H:$H,0))</f>
        <v>0</v>
      </c>
      <c r="J619" cm="1">
        <f t="array" ref="J619">SUM(IF((LEFT('2-1 采购订单物料明细表报表导出'!$K:$K,7)=J$1)*('2-1 采购订单物料明细表报表导出'!$D:$D=$A619),'2-1 采购订单物料明细表报表导出'!$H:$H,0))</f>
        <v>0</v>
      </c>
      <c r="K619" cm="1">
        <f t="array" ref="K619">SUM(IF((LEFT('2-1 采购订单物料明细表报表导出'!$K:$K,7)=K$1)*('2-1 采购订单物料明细表报表导出'!$D:$D=$A619),'2-1 采购订单物料明细表报表导出'!$H:$H,0))</f>
        <v>0</v>
      </c>
      <c r="L619" cm="1">
        <f t="array" ref="L619">SUM(IF((LEFT('2-1 采购订单物料明细表报表导出'!$K:$K,7)=L$1)*('2-1 采购订单物料明细表报表导出'!$D:$D=$A619),'2-1 采购订单物料明细表报表导出'!$H:$H,0))</f>
        <v>0</v>
      </c>
      <c r="M619" cm="1">
        <f t="array" ref="M619">SUM(IF((LEFT('2-1 采购订单物料明细表报表导出'!$K:$K,7)=M$1)*('2-1 采购订单物料明细表报表导出'!$D:$D=$A619),'2-1 采购订单物料明细表报表导出'!$H:$H,0))</f>
        <v>0</v>
      </c>
      <c r="N619" cm="1">
        <f t="array" ref="N619">SUM(IF((LEFT('2-1 采购订单物料明细表报表导出'!$K:$K,7)=N$1)*('2-1 采购订单物料明细表报表导出'!$D:$D=$A619),'2-1 采购订单物料明细表报表导出'!$H:$H,0))</f>
        <v>0</v>
      </c>
      <c r="O619" cm="1">
        <f t="array" ref="O619">SUM(IF((LEFT('2-1 采购订单物料明细表报表导出'!$K:$K,7)=O$1)*('2-1 采购订单物料明细表报表导出'!$D:$D=$A619),'2-1 采购订单物料明细表报表导出'!$H:$H,0))</f>
        <v>0</v>
      </c>
    </row>
    <row r="620" ht="16.5" spans="1:15">
      <c r="A620" s="17" t="s">
        <v>4022</v>
      </c>
      <c r="B620" s="32" t="s">
        <v>1771</v>
      </c>
      <c r="C620" s="33" t="s">
        <v>1772</v>
      </c>
      <c r="D620" cm="1">
        <f t="array" ref="D620">SUM(IF((LEFT('2-1 采购订单物料明细表报表导出'!$K:$K,7)=D$1)*('2-1 采购订单物料明细表报表导出'!$D:$D=$A620),'2-1 采购订单物料明细表报表导出'!$H:$H,0))</f>
        <v>0</v>
      </c>
      <c r="E620" cm="1">
        <f t="array" ref="E620">SUM(IF((LEFT('2-1 采购订单物料明细表报表导出'!$K:$K,7)=E$1)*('2-1 采购订单物料明细表报表导出'!$D:$D=$A620),'2-1 采购订单物料明细表报表导出'!$H:$H,0))</f>
        <v>0</v>
      </c>
      <c r="F620" cm="1">
        <f t="array" ref="F620">SUM(IF((LEFT('2-1 采购订单物料明细表报表导出'!$K:$K,7)=F$1)*('2-1 采购订单物料明细表报表导出'!$D:$D=$A620),'2-1 采购订单物料明细表报表导出'!$H:$H,0))</f>
        <v>0</v>
      </c>
      <c r="G620" cm="1">
        <f t="array" ref="G620">SUM(IF((LEFT('2-1 采购订单物料明细表报表导出'!$K:$K,7)=G$1)*('2-1 采购订单物料明细表报表导出'!$D:$D=$A620),'2-1 采购订单物料明细表报表导出'!$H:$H,0))</f>
        <v>0</v>
      </c>
      <c r="H620" cm="1">
        <f t="array" ref="H620">SUM(IF((LEFT('2-1 采购订单物料明细表报表导出'!$K:$K,7)=H$1)*('2-1 采购订单物料明细表报表导出'!$D:$D=$A620),'2-1 采购订单物料明细表报表导出'!$H:$H,0))</f>
        <v>0</v>
      </c>
      <c r="I620" cm="1">
        <f t="array" ref="I620">SUM(IF((LEFT('2-1 采购订单物料明细表报表导出'!$K:$K,7)=I$1)*('2-1 采购订单物料明细表报表导出'!$D:$D=$A620),'2-1 采购订单物料明细表报表导出'!$H:$H,0))</f>
        <v>0</v>
      </c>
      <c r="J620" cm="1">
        <f t="array" ref="J620">SUM(IF((LEFT('2-1 采购订单物料明细表报表导出'!$K:$K,7)=J$1)*('2-1 采购订单物料明细表报表导出'!$D:$D=$A620),'2-1 采购订单物料明细表报表导出'!$H:$H,0))</f>
        <v>0</v>
      </c>
      <c r="K620" cm="1">
        <f t="array" ref="K620">SUM(IF((LEFT('2-1 采购订单物料明细表报表导出'!$K:$K,7)=K$1)*('2-1 采购订单物料明细表报表导出'!$D:$D=$A620),'2-1 采购订单物料明细表报表导出'!$H:$H,0))</f>
        <v>0</v>
      </c>
      <c r="L620" cm="1">
        <f t="array" ref="L620">SUM(IF((LEFT('2-1 采购订单物料明细表报表导出'!$K:$K,7)=L$1)*('2-1 采购订单物料明细表报表导出'!$D:$D=$A620),'2-1 采购订单物料明细表报表导出'!$H:$H,0))</f>
        <v>0</v>
      </c>
      <c r="M620" cm="1">
        <f t="array" ref="M620">SUM(IF((LEFT('2-1 采购订单物料明细表报表导出'!$K:$K,7)=M$1)*('2-1 采购订单物料明细表报表导出'!$D:$D=$A620),'2-1 采购订单物料明细表报表导出'!$H:$H,0))</f>
        <v>0</v>
      </c>
      <c r="N620" cm="1">
        <f t="array" ref="N620">SUM(IF((LEFT('2-1 采购订单物料明细表报表导出'!$K:$K,7)=N$1)*('2-1 采购订单物料明细表报表导出'!$D:$D=$A620),'2-1 采购订单物料明细表报表导出'!$H:$H,0))</f>
        <v>0</v>
      </c>
      <c r="O620" cm="1">
        <f t="array" ref="O620">SUM(IF((LEFT('2-1 采购订单物料明细表报表导出'!$K:$K,7)=O$1)*('2-1 采购订单物料明细表报表导出'!$D:$D=$A620),'2-1 采购订单物料明细表报表导出'!$H:$H,0))</f>
        <v>0</v>
      </c>
    </row>
    <row r="621" ht="16.5" spans="1:15">
      <c r="A621" s="17" t="s">
        <v>4023</v>
      </c>
      <c r="B621" s="32" t="s">
        <v>1771</v>
      </c>
      <c r="C621" s="33" t="s">
        <v>1772</v>
      </c>
      <c r="D621" cm="1">
        <f t="array" ref="D621">SUM(IF((LEFT('2-1 采购订单物料明细表报表导出'!$K:$K,7)=D$1)*('2-1 采购订单物料明细表报表导出'!$D:$D=$A621),'2-1 采购订单物料明细表报表导出'!$H:$H,0))</f>
        <v>0</v>
      </c>
      <c r="E621" cm="1">
        <f t="array" ref="E621">SUM(IF((LEFT('2-1 采购订单物料明细表报表导出'!$K:$K,7)=E$1)*('2-1 采购订单物料明细表报表导出'!$D:$D=$A621),'2-1 采购订单物料明细表报表导出'!$H:$H,0))</f>
        <v>0</v>
      </c>
      <c r="F621" cm="1">
        <f t="array" ref="F621">SUM(IF((LEFT('2-1 采购订单物料明细表报表导出'!$K:$K,7)=F$1)*('2-1 采购订单物料明细表报表导出'!$D:$D=$A621),'2-1 采购订单物料明细表报表导出'!$H:$H,0))</f>
        <v>0</v>
      </c>
      <c r="G621" cm="1">
        <f t="array" ref="G621">SUM(IF((LEFT('2-1 采购订单物料明细表报表导出'!$K:$K,7)=G$1)*('2-1 采购订单物料明细表报表导出'!$D:$D=$A621),'2-1 采购订单物料明细表报表导出'!$H:$H,0))</f>
        <v>0</v>
      </c>
      <c r="H621" cm="1">
        <f t="array" ref="H621">SUM(IF((LEFT('2-1 采购订单物料明细表报表导出'!$K:$K,7)=H$1)*('2-1 采购订单物料明细表报表导出'!$D:$D=$A621),'2-1 采购订单物料明细表报表导出'!$H:$H,0))</f>
        <v>0</v>
      </c>
      <c r="I621" cm="1">
        <f t="array" ref="I621">SUM(IF((LEFT('2-1 采购订单物料明细表报表导出'!$K:$K,7)=I$1)*('2-1 采购订单物料明细表报表导出'!$D:$D=$A621),'2-1 采购订单物料明细表报表导出'!$H:$H,0))</f>
        <v>0</v>
      </c>
      <c r="J621" cm="1">
        <f t="array" ref="J621">SUM(IF((LEFT('2-1 采购订单物料明细表报表导出'!$K:$K,7)=J$1)*('2-1 采购订单物料明细表报表导出'!$D:$D=$A621),'2-1 采购订单物料明细表报表导出'!$H:$H,0))</f>
        <v>0</v>
      </c>
      <c r="K621" cm="1">
        <f t="array" ref="K621">SUM(IF((LEFT('2-1 采购订单物料明细表报表导出'!$K:$K,7)=K$1)*('2-1 采购订单物料明细表报表导出'!$D:$D=$A621),'2-1 采购订单物料明细表报表导出'!$H:$H,0))</f>
        <v>0</v>
      </c>
      <c r="L621" cm="1">
        <f t="array" ref="L621">SUM(IF((LEFT('2-1 采购订单物料明细表报表导出'!$K:$K,7)=L$1)*('2-1 采购订单物料明细表报表导出'!$D:$D=$A621),'2-1 采购订单物料明细表报表导出'!$H:$H,0))</f>
        <v>0</v>
      </c>
      <c r="M621" cm="1">
        <f t="array" ref="M621">SUM(IF((LEFT('2-1 采购订单物料明细表报表导出'!$K:$K,7)=M$1)*('2-1 采购订单物料明细表报表导出'!$D:$D=$A621),'2-1 采购订单物料明细表报表导出'!$H:$H,0))</f>
        <v>0</v>
      </c>
      <c r="N621" cm="1">
        <f t="array" ref="N621">SUM(IF((LEFT('2-1 采购订单物料明细表报表导出'!$K:$K,7)=N$1)*('2-1 采购订单物料明细表报表导出'!$D:$D=$A621),'2-1 采购订单物料明细表报表导出'!$H:$H,0))</f>
        <v>0</v>
      </c>
      <c r="O621" cm="1">
        <f t="array" ref="O621">SUM(IF((LEFT('2-1 采购订单物料明细表报表导出'!$K:$K,7)=O$1)*('2-1 采购订单物料明细表报表导出'!$D:$D=$A621),'2-1 采购订单物料明细表报表导出'!$H:$H,0))</f>
        <v>0</v>
      </c>
    </row>
    <row r="622" ht="16.5" spans="1:15">
      <c r="A622" s="17" t="s">
        <v>4024</v>
      </c>
      <c r="B622" s="32" t="s">
        <v>1771</v>
      </c>
      <c r="C622" s="33" t="s">
        <v>1772</v>
      </c>
      <c r="D622" cm="1">
        <f t="array" ref="D622">SUM(IF((LEFT('2-1 采购订单物料明细表报表导出'!$K:$K,7)=D$1)*('2-1 采购订单物料明细表报表导出'!$D:$D=$A622),'2-1 采购订单物料明细表报表导出'!$H:$H,0))</f>
        <v>0</v>
      </c>
      <c r="E622" cm="1">
        <f t="array" ref="E622">SUM(IF((LEFT('2-1 采购订单物料明细表报表导出'!$K:$K,7)=E$1)*('2-1 采购订单物料明细表报表导出'!$D:$D=$A622),'2-1 采购订单物料明细表报表导出'!$H:$H,0))</f>
        <v>0</v>
      </c>
      <c r="F622" cm="1">
        <f t="array" ref="F622">SUM(IF((LEFT('2-1 采购订单物料明细表报表导出'!$K:$K,7)=F$1)*('2-1 采购订单物料明细表报表导出'!$D:$D=$A622),'2-1 采购订单物料明细表报表导出'!$H:$H,0))</f>
        <v>0</v>
      </c>
      <c r="G622" cm="1">
        <f t="array" ref="G622">SUM(IF((LEFT('2-1 采购订单物料明细表报表导出'!$K:$K,7)=G$1)*('2-1 采购订单物料明细表报表导出'!$D:$D=$A622),'2-1 采购订单物料明细表报表导出'!$H:$H,0))</f>
        <v>0</v>
      </c>
      <c r="H622" cm="1">
        <f t="array" ref="H622">SUM(IF((LEFT('2-1 采购订单物料明细表报表导出'!$K:$K,7)=H$1)*('2-1 采购订单物料明细表报表导出'!$D:$D=$A622),'2-1 采购订单物料明细表报表导出'!$H:$H,0))</f>
        <v>0</v>
      </c>
      <c r="I622" cm="1">
        <f t="array" ref="I622">SUM(IF((LEFT('2-1 采购订单物料明细表报表导出'!$K:$K,7)=I$1)*('2-1 采购订单物料明细表报表导出'!$D:$D=$A622),'2-1 采购订单物料明细表报表导出'!$H:$H,0))</f>
        <v>0</v>
      </c>
      <c r="J622" cm="1">
        <f t="array" ref="J622">SUM(IF((LEFT('2-1 采购订单物料明细表报表导出'!$K:$K,7)=J$1)*('2-1 采购订单物料明细表报表导出'!$D:$D=$A622),'2-1 采购订单物料明细表报表导出'!$H:$H,0))</f>
        <v>0</v>
      </c>
      <c r="K622" cm="1">
        <f t="array" ref="K622">SUM(IF((LEFT('2-1 采购订单物料明细表报表导出'!$K:$K,7)=K$1)*('2-1 采购订单物料明细表报表导出'!$D:$D=$A622),'2-1 采购订单物料明细表报表导出'!$H:$H,0))</f>
        <v>0</v>
      </c>
      <c r="L622" cm="1">
        <f t="array" ref="L622">SUM(IF((LEFT('2-1 采购订单物料明细表报表导出'!$K:$K,7)=L$1)*('2-1 采购订单物料明细表报表导出'!$D:$D=$A622),'2-1 采购订单物料明细表报表导出'!$H:$H,0))</f>
        <v>0</v>
      </c>
      <c r="M622" cm="1">
        <f t="array" ref="M622">SUM(IF((LEFT('2-1 采购订单物料明细表报表导出'!$K:$K,7)=M$1)*('2-1 采购订单物料明细表报表导出'!$D:$D=$A622),'2-1 采购订单物料明细表报表导出'!$H:$H,0))</f>
        <v>0</v>
      </c>
      <c r="N622" cm="1">
        <f t="array" ref="N622">SUM(IF((LEFT('2-1 采购订单物料明细表报表导出'!$K:$K,7)=N$1)*('2-1 采购订单物料明细表报表导出'!$D:$D=$A622),'2-1 采购订单物料明细表报表导出'!$H:$H,0))</f>
        <v>0</v>
      </c>
      <c r="O622" cm="1">
        <f t="array" ref="O622">SUM(IF((LEFT('2-1 采购订单物料明细表报表导出'!$K:$K,7)=O$1)*('2-1 采购订单物料明细表报表导出'!$D:$D=$A622),'2-1 采购订单物料明细表报表导出'!$H:$H,0))</f>
        <v>0</v>
      </c>
    </row>
    <row r="623" ht="16.5" spans="1:15">
      <c r="A623" s="17" t="s">
        <v>4025</v>
      </c>
      <c r="B623" s="32" t="s">
        <v>1771</v>
      </c>
      <c r="C623" s="33" t="s">
        <v>1772</v>
      </c>
      <c r="D623" cm="1">
        <f t="array" ref="D623">SUM(IF((LEFT('2-1 采购订单物料明细表报表导出'!$K:$K,7)=D$1)*('2-1 采购订单物料明细表报表导出'!$D:$D=$A623),'2-1 采购订单物料明细表报表导出'!$H:$H,0))</f>
        <v>0</v>
      </c>
      <c r="E623" cm="1">
        <f t="array" ref="E623">SUM(IF((LEFT('2-1 采购订单物料明细表报表导出'!$K:$K,7)=E$1)*('2-1 采购订单物料明细表报表导出'!$D:$D=$A623),'2-1 采购订单物料明细表报表导出'!$H:$H,0))</f>
        <v>0</v>
      </c>
      <c r="F623" cm="1">
        <f t="array" ref="F623">SUM(IF((LEFT('2-1 采购订单物料明细表报表导出'!$K:$K,7)=F$1)*('2-1 采购订单物料明细表报表导出'!$D:$D=$A623),'2-1 采购订单物料明细表报表导出'!$H:$H,0))</f>
        <v>0</v>
      </c>
      <c r="G623" cm="1">
        <f t="array" ref="G623">SUM(IF((LEFT('2-1 采购订单物料明细表报表导出'!$K:$K,7)=G$1)*('2-1 采购订单物料明细表报表导出'!$D:$D=$A623),'2-1 采购订单物料明细表报表导出'!$H:$H,0))</f>
        <v>0</v>
      </c>
      <c r="H623" cm="1">
        <f t="array" ref="H623">SUM(IF((LEFT('2-1 采购订单物料明细表报表导出'!$K:$K,7)=H$1)*('2-1 采购订单物料明细表报表导出'!$D:$D=$A623),'2-1 采购订单物料明细表报表导出'!$H:$H,0))</f>
        <v>0</v>
      </c>
      <c r="I623" cm="1">
        <f t="array" ref="I623">SUM(IF((LEFT('2-1 采购订单物料明细表报表导出'!$K:$K,7)=I$1)*('2-1 采购订单物料明细表报表导出'!$D:$D=$A623),'2-1 采购订单物料明细表报表导出'!$H:$H,0))</f>
        <v>0</v>
      </c>
      <c r="J623" cm="1">
        <f t="array" ref="J623">SUM(IF((LEFT('2-1 采购订单物料明细表报表导出'!$K:$K,7)=J$1)*('2-1 采购订单物料明细表报表导出'!$D:$D=$A623),'2-1 采购订单物料明细表报表导出'!$H:$H,0))</f>
        <v>0</v>
      </c>
      <c r="K623" cm="1">
        <f t="array" ref="K623">SUM(IF((LEFT('2-1 采购订单物料明细表报表导出'!$K:$K,7)=K$1)*('2-1 采购订单物料明细表报表导出'!$D:$D=$A623),'2-1 采购订单物料明细表报表导出'!$H:$H,0))</f>
        <v>0</v>
      </c>
      <c r="L623" cm="1">
        <f t="array" ref="L623">SUM(IF((LEFT('2-1 采购订单物料明细表报表导出'!$K:$K,7)=L$1)*('2-1 采购订单物料明细表报表导出'!$D:$D=$A623),'2-1 采购订单物料明细表报表导出'!$H:$H,0))</f>
        <v>0</v>
      </c>
      <c r="M623" cm="1">
        <f t="array" ref="M623">SUM(IF((LEFT('2-1 采购订单物料明细表报表导出'!$K:$K,7)=M$1)*('2-1 采购订单物料明细表报表导出'!$D:$D=$A623),'2-1 采购订单物料明细表报表导出'!$H:$H,0))</f>
        <v>0</v>
      </c>
      <c r="N623" cm="1">
        <f t="array" ref="N623">SUM(IF((LEFT('2-1 采购订单物料明细表报表导出'!$K:$K,7)=N$1)*('2-1 采购订单物料明细表报表导出'!$D:$D=$A623),'2-1 采购订单物料明细表报表导出'!$H:$H,0))</f>
        <v>0</v>
      </c>
      <c r="O623" cm="1">
        <f t="array" ref="O623">SUM(IF((LEFT('2-1 采购订单物料明细表报表导出'!$K:$K,7)=O$1)*('2-1 采购订单物料明细表报表导出'!$D:$D=$A623),'2-1 采购订单物料明细表报表导出'!$H:$H,0))</f>
        <v>0</v>
      </c>
    </row>
    <row r="624" ht="16.5" spans="1:15">
      <c r="A624" s="17" t="s">
        <v>4026</v>
      </c>
      <c r="B624" s="32" t="s">
        <v>1771</v>
      </c>
      <c r="C624" s="33" t="s">
        <v>1772</v>
      </c>
      <c r="D624" cm="1">
        <f t="array" ref="D624">SUM(IF((LEFT('2-1 采购订单物料明细表报表导出'!$K:$K,7)=D$1)*('2-1 采购订单物料明细表报表导出'!$D:$D=$A624),'2-1 采购订单物料明细表报表导出'!$H:$H,0))</f>
        <v>0</v>
      </c>
      <c r="E624" cm="1">
        <f t="array" ref="E624">SUM(IF((LEFT('2-1 采购订单物料明细表报表导出'!$K:$K,7)=E$1)*('2-1 采购订单物料明细表报表导出'!$D:$D=$A624),'2-1 采购订单物料明细表报表导出'!$H:$H,0))</f>
        <v>0</v>
      </c>
      <c r="F624" cm="1">
        <f t="array" ref="F624">SUM(IF((LEFT('2-1 采购订单物料明细表报表导出'!$K:$K,7)=F$1)*('2-1 采购订单物料明细表报表导出'!$D:$D=$A624),'2-1 采购订单物料明细表报表导出'!$H:$H,0))</f>
        <v>0</v>
      </c>
      <c r="G624" cm="1">
        <f t="array" ref="G624">SUM(IF((LEFT('2-1 采购订单物料明细表报表导出'!$K:$K,7)=G$1)*('2-1 采购订单物料明细表报表导出'!$D:$D=$A624),'2-1 采购订单物料明细表报表导出'!$H:$H,0))</f>
        <v>0</v>
      </c>
      <c r="H624" cm="1">
        <f t="array" ref="H624">SUM(IF((LEFT('2-1 采购订单物料明细表报表导出'!$K:$K,7)=H$1)*('2-1 采购订单物料明细表报表导出'!$D:$D=$A624),'2-1 采购订单物料明细表报表导出'!$H:$H,0))</f>
        <v>0</v>
      </c>
      <c r="I624" cm="1">
        <f t="array" ref="I624">SUM(IF((LEFT('2-1 采购订单物料明细表报表导出'!$K:$K,7)=I$1)*('2-1 采购订单物料明细表报表导出'!$D:$D=$A624),'2-1 采购订单物料明细表报表导出'!$H:$H,0))</f>
        <v>0</v>
      </c>
      <c r="J624" cm="1">
        <f t="array" ref="J624">SUM(IF((LEFT('2-1 采购订单物料明细表报表导出'!$K:$K,7)=J$1)*('2-1 采购订单物料明细表报表导出'!$D:$D=$A624),'2-1 采购订单物料明细表报表导出'!$H:$H,0))</f>
        <v>0</v>
      </c>
      <c r="K624" cm="1">
        <f t="array" ref="K624">SUM(IF((LEFT('2-1 采购订单物料明细表报表导出'!$K:$K,7)=K$1)*('2-1 采购订单物料明细表报表导出'!$D:$D=$A624),'2-1 采购订单物料明细表报表导出'!$H:$H,0))</f>
        <v>0</v>
      </c>
      <c r="L624" cm="1">
        <f t="array" ref="L624">SUM(IF((LEFT('2-1 采购订单物料明细表报表导出'!$K:$K,7)=L$1)*('2-1 采购订单物料明细表报表导出'!$D:$D=$A624),'2-1 采购订单物料明细表报表导出'!$H:$H,0))</f>
        <v>0</v>
      </c>
      <c r="M624" cm="1">
        <f t="array" ref="M624">SUM(IF((LEFT('2-1 采购订单物料明细表报表导出'!$K:$K,7)=M$1)*('2-1 采购订单物料明细表报表导出'!$D:$D=$A624),'2-1 采购订单物料明细表报表导出'!$H:$H,0))</f>
        <v>0</v>
      </c>
      <c r="N624" cm="1">
        <f t="array" ref="N624">SUM(IF((LEFT('2-1 采购订单物料明细表报表导出'!$K:$K,7)=N$1)*('2-1 采购订单物料明细表报表导出'!$D:$D=$A624),'2-1 采购订单物料明细表报表导出'!$H:$H,0))</f>
        <v>0</v>
      </c>
      <c r="O624" cm="1">
        <f t="array" ref="O624">SUM(IF((LEFT('2-1 采购订单物料明细表报表导出'!$K:$K,7)=O$1)*('2-1 采购订单物料明细表报表导出'!$D:$D=$A624),'2-1 采购订单物料明细表报表导出'!$H:$H,0))</f>
        <v>0</v>
      </c>
    </row>
    <row r="625" ht="16.5" spans="1:15">
      <c r="A625" s="34" t="s">
        <v>4027</v>
      </c>
      <c r="B625" s="32" t="s">
        <v>1771</v>
      </c>
      <c r="C625" s="33" t="s">
        <v>1772</v>
      </c>
      <c r="D625" cm="1">
        <f t="array" ref="D625">SUM(IF((LEFT('2-1 采购订单物料明细表报表导出'!$K:$K,7)=D$1)*('2-1 采购订单物料明细表报表导出'!$D:$D=$A625),'2-1 采购订单物料明细表报表导出'!$H:$H,0))</f>
        <v>0</v>
      </c>
      <c r="E625" cm="1">
        <f t="array" ref="E625">SUM(IF((LEFT('2-1 采购订单物料明细表报表导出'!$K:$K,7)=E$1)*('2-1 采购订单物料明细表报表导出'!$D:$D=$A625),'2-1 采购订单物料明细表报表导出'!$H:$H,0))</f>
        <v>0</v>
      </c>
      <c r="F625" cm="1">
        <f t="array" ref="F625">SUM(IF((LEFT('2-1 采购订单物料明细表报表导出'!$K:$K,7)=F$1)*('2-1 采购订单物料明细表报表导出'!$D:$D=$A625),'2-1 采购订单物料明细表报表导出'!$H:$H,0))</f>
        <v>0</v>
      </c>
      <c r="G625" cm="1">
        <f t="array" ref="G625">SUM(IF((LEFT('2-1 采购订单物料明细表报表导出'!$K:$K,7)=G$1)*('2-1 采购订单物料明细表报表导出'!$D:$D=$A625),'2-1 采购订单物料明细表报表导出'!$H:$H,0))</f>
        <v>0</v>
      </c>
      <c r="H625" cm="1">
        <f t="array" ref="H625">SUM(IF((LEFT('2-1 采购订单物料明细表报表导出'!$K:$K,7)=H$1)*('2-1 采购订单物料明细表报表导出'!$D:$D=$A625),'2-1 采购订单物料明细表报表导出'!$H:$H,0))</f>
        <v>0</v>
      </c>
      <c r="I625" cm="1">
        <f t="array" ref="I625">SUM(IF((LEFT('2-1 采购订单物料明细表报表导出'!$K:$K,7)=I$1)*('2-1 采购订单物料明细表报表导出'!$D:$D=$A625),'2-1 采购订单物料明细表报表导出'!$H:$H,0))</f>
        <v>0</v>
      </c>
      <c r="J625" cm="1">
        <f t="array" ref="J625">SUM(IF((LEFT('2-1 采购订单物料明细表报表导出'!$K:$K,7)=J$1)*('2-1 采购订单物料明细表报表导出'!$D:$D=$A625),'2-1 采购订单物料明细表报表导出'!$H:$H,0))</f>
        <v>0</v>
      </c>
      <c r="K625" cm="1">
        <f t="array" ref="K625">SUM(IF((LEFT('2-1 采购订单物料明细表报表导出'!$K:$K,7)=K$1)*('2-1 采购订单物料明细表报表导出'!$D:$D=$A625),'2-1 采购订单物料明细表报表导出'!$H:$H,0))</f>
        <v>0</v>
      </c>
      <c r="L625" cm="1">
        <f t="array" ref="L625">SUM(IF((LEFT('2-1 采购订单物料明细表报表导出'!$K:$K,7)=L$1)*('2-1 采购订单物料明细表报表导出'!$D:$D=$A625),'2-1 采购订单物料明细表报表导出'!$H:$H,0))</f>
        <v>0</v>
      </c>
      <c r="M625" cm="1">
        <f t="array" ref="M625">SUM(IF((LEFT('2-1 采购订单物料明细表报表导出'!$K:$K,7)=M$1)*('2-1 采购订单物料明细表报表导出'!$D:$D=$A625),'2-1 采购订单物料明细表报表导出'!$H:$H,0))</f>
        <v>0</v>
      </c>
      <c r="N625" cm="1">
        <f t="array" ref="N625">SUM(IF((LEFT('2-1 采购订单物料明细表报表导出'!$K:$K,7)=N$1)*('2-1 采购订单物料明细表报表导出'!$D:$D=$A625),'2-1 采购订单物料明细表报表导出'!$H:$H,0))</f>
        <v>0</v>
      </c>
      <c r="O625" cm="1">
        <f t="array" ref="O625">SUM(IF((LEFT('2-1 采购订单物料明细表报表导出'!$K:$K,7)=O$1)*('2-1 采购订单物料明细表报表导出'!$D:$D=$A625),'2-1 采购订单物料明细表报表导出'!$H:$H,0))</f>
        <v>0</v>
      </c>
    </row>
    <row r="626" ht="16.5" spans="1:15">
      <c r="A626" s="17" t="s">
        <v>4028</v>
      </c>
      <c r="B626" s="32" t="s">
        <v>1771</v>
      </c>
      <c r="C626" s="33" t="s">
        <v>1772</v>
      </c>
      <c r="D626" cm="1">
        <f t="array" ref="D626">SUM(IF((LEFT('2-1 采购订单物料明细表报表导出'!$K:$K,7)=D$1)*('2-1 采购订单物料明细表报表导出'!$D:$D=$A626),'2-1 采购订单物料明细表报表导出'!$H:$H,0))</f>
        <v>0</v>
      </c>
      <c r="E626" cm="1">
        <f t="array" ref="E626">SUM(IF((LEFT('2-1 采购订单物料明细表报表导出'!$K:$K,7)=E$1)*('2-1 采购订单物料明细表报表导出'!$D:$D=$A626),'2-1 采购订单物料明细表报表导出'!$H:$H,0))</f>
        <v>0</v>
      </c>
      <c r="F626" cm="1">
        <f t="array" ref="F626">SUM(IF((LEFT('2-1 采购订单物料明细表报表导出'!$K:$K,7)=F$1)*('2-1 采购订单物料明细表报表导出'!$D:$D=$A626),'2-1 采购订单物料明细表报表导出'!$H:$H,0))</f>
        <v>0</v>
      </c>
      <c r="G626" cm="1">
        <f t="array" ref="G626">SUM(IF((LEFT('2-1 采购订单物料明细表报表导出'!$K:$K,7)=G$1)*('2-1 采购订单物料明细表报表导出'!$D:$D=$A626),'2-1 采购订单物料明细表报表导出'!$H:$H,0))</f>
        <v>0</v>
      </c>
      <c r="H626" cm="1">
        <f t="array" ref="H626">SUM(IF((LEFT('2-1 采购订单物料明细表报表导出'!$K:$K,7)=H$1)*('2-1 采购订单物料明细表报表导出'!$D:$D=$A626),'2-1 采购订单物料明细表报表导出'!$H:$H,0))</f>
        <v>0</v>
      </c>
      <c r="I626" cm="1">
        <f t="array" ref="I626">SUM(IF((LEFT('2-1 采购订单物料明细表报表导出'!$K:$K,7)=I$1)*('2-1 采购订单物料明细表报表导出'!$D:$D=$A626),'2-1 采购订单物料明细表报表导出'!$H:$H,0))</f>
        <v>0</v>
      </c>
      <c r="J626" cm="1">
        <f t="array" ref="J626">SUM(IF((LEFT('2-1 采购订单物料明细表报表导出'!$K:$K,7)=J$1)*('2-1 采购订单物料明细表报表导出'!$D:$D=$A626),'2-1 采购订单物料明细表报表导出'!$H:$H,0))</f>
        <v>0</v>
      </c>
      <c r="K626" cm="1">
        <f t="array" ref="K626">SUM(IF((LEFT('2-1 采购订单物料明细表报表导出'!$K:$K,7)=K$1)*('2-1 采购订单物料明细表报表导出'!$D:$D=$A626),'2-1 采购订单物料明细表报表导出'!$H:$H,0))</f>
        <v>0</v>
      </c>
      <c r="L626" cm="1">
        <f t="array" ref="L626">SUM(IF((LEFT('2-1 采购订单物料明细表报表导出'!$K:$K,7)=L$1)*('2-1 采购订单物料明细表报表导出'!$D:$D=$A626),'2-1 采购订单物料明细表报表导出'!$H:$H,0))</f>
        <v>0</v>
      </c>
      <c r="M626" cm="1">
        <f t="array" ref="M626">SUM(IF((LEFT('2-1 采购订单物料明细表报表导出'!$K:$K,7)=M$1)*('2-1 采购订单物料明细表报表导出'!$D:$D=$A626),'2-1 采购订单物料明细表报表导出'!$H:$H,0))</f>
        <v>0</v>
      </c>
      <c r="N626" cm="1">
        <f t="array" ref="N626">SUM(IF((LEFT('2-1 采购订单物料明细表报表导出'!$K:$K,7)=N$1)*('2-1 采购订单物料明细表报表导出'!$D:$D=$A626),'2-1 采购订单物料明细表报表导出'!$H:$H,0))</f>
        <v>0</v>
      </c>
      <c r="O626" cm="1">
        <f t="array" ref="O626">SUM(IF((LEFT('2-1 采购订单物料明细表报表导出'!$K:$K,7)=O$1)*('2-1 采购订单物料明细表报表导出'!$D:$D=$A626),'2-1 采购订单物料明细表报表导出'!$H:$H,0))</f>
        <v>0</v>
      </c>
    </row>
    <row r="627" ht="16.5" spans="1:15">
      <c r="A627" s="17" t="s">
        <v>4029</v>
      </c>
      <c r="B627" s="32" t="s">
        <v>1771</v>
      </c>
      <c r="C627" s="33" t="s">
        <v>1772</v>
      </c>
      <c r="D627" cm="1">
        <f t="array" ref="D627">SUM(IF((LEFT('2-1 采购订单物料明细表报表导出'!$K:$K,7)=D$1)*('2-1 采购订单物料明细表报表导出'!$D:$D=$A627),'2-1 采购订单物料明细表报表导出'!$H:$H,0))</f>
        <v>0</v>
      </c>
      <c r="E627" cm="1">
        <f t="array" ref="E627">SUM(IF((LEFT('2-1 采购订单物料明细表报表导出'!$K:$K,7)=E$1)*('2-1 采购订单物料明细表报表导出'!$D:$D=$A627),'2-1 采购订单物料明细表报表导出'!$H:$H,0))</f>
        <v>0</v>
      </c>
      <c r="F627" cm="1">
        <f t="array" ref="F627">SUM(IF((LEFT('2-1 采购订单物料明细表报表导出'!$K:$K,7)=F$1)*('2-1 采购订单物料明细表报表导出'!$D:$D=$A627),'2-1 采购订单物料明细表报表导出'!$H:$H,0))</f>
        <v>0</v>
      </c>
      <c r="G627" cm="1">
        <f t="array" ref="G627">SUM(IF((LEFT('2-1 采购订单物料明细表报表导出'!$K:$K,7)=G$1)*('2-1 采购订单物料明细表报表导出'!$D:$D=$A627),'2-1 采购订单物料明细表报表导出'!$H:$H,0))</f>
        <v>0</v>
      </c>
      <c r="H627" cm="1">
        <f t="array" ref="H627">SUM(IF((LEFT('2-1 采购订单物料明细表报表导出'!$K:$K,7)=H$1)*('2-1 采购订单物料明细表报表导出'!$D:$D=$A627),'2-1 采购订单物料明细表报表导出'!$H:$H,0))</f>
        <v>0</v>
      </c>
      <c r="I627" cm="1">
        <f t="array" ref="I627">SUM(IF((LEFT('2-1 采购订单物料明细表报表导出'!$K:$K,7)=I$1)*('2-1 采购订单物料明细表报表导出'!$D:$D=$A627),'2-1 采购订单物料明细表报表导出'!$H:$H,0))</f>
        <v>0</v>
      </c>
      <c r="J627" cm="1">
        <f t="array" ref="J627">SUM(IF((LEFT('2-1 采购订单物料明细表报表导出'!$K:$K,7)=J$1)*('2-1 采购订单物料明细表报表导出'!$D:$D=$A627),'2-1 采购订单物料明细表报表导出'!$H:$H,0))</f>
        <v>0</v>
      </c>
      <c r="K627" cm="1">
        <f t="array" ref="K627">SUM(IF((LEFT('2-1 采购订单物料明细表报表导出'!$K:$K,7)=K$1)*('2-1 采购订单物料明细表报表导出'!$D:$D=$A627),'2-1 采购订单物料明细表报表导出'!$H:$H,0))</f>
        <v>0</v>
      </c>
      <c r="L627" cm="1">
        <f t="array" ref="L627">SUM(IF((LEFT('2-1 采购订单物料明细表报表导出'!$K:$K,7)=L$1)*('2-1 采购订单物料明细表报表导出'!$D:$D=$A627),'2-1 采购订单物料明细表报表导出'!$H:$H,0))</f>
        <v>0</v>
      </c>
      <c r="M627" cm="1">
        <f t="array" ref="M627">SUM(IF((LEFT('2-1 采购订单物料明细表报表导出'!$K:$K,7)=M$1)*('2-1 采购订单物料明细表报表导出'!$D:$D=$A627),'2-1 采购订单物料明细表报表导出'!$H:$H,0))</f>
        <v>0</v>
      </c>
      <c r="N627" cm="1">
        <f t="array" ref="N627">SUM(IF((LEFT('2-1 采购订单物料明细表报表导出'!$K:$K,7)=N$1)*('2-1 采购订单物料明细表报表导出'!$D:$D=$A627),'2-1 采购订单物料明细表报表导出'!$H:$H,0))</f>
        <v>0</v>
      </c>
      <c r="O627" cm="1">
        <f t="array" ref="O627">SUM(IF((LEFT('2-1 采购订单物料明细表报表导出'!$K:$K,7)=O$1)*('2-1 采购订单物料明细表报表导出'!$D:$D=$A627),'2-1 采购订单物料明细表报表导出'!$H:$H,0))</f>
        <v>0</v>
      </c>
    </row>
    <row r="628" ht="16.5" spans="1:15">
      <c r="A628" s="17" t="s">
        <v>4030</v>
      </c>
      <c r="B628" s="32" t="s">
        <v>1771</v>
      </c>
      <c r="C628" s="33" t="s">
        <v>1772</v>
      </c>
      <c r="D628" cm="1">
        <f t="array" ref="D628">SUM(IF((LEFT('2-1 采购订单物料明细表报表导出'!$K:$K,7)=D$1)*('2-1 采购订单物料明细表报表导出'!$D:$D=$A628),'2-1 采购订单物料明细表报表导出'!$H:$H,0))</f>
        <v>0</v>
      </c>
      <c r="E628" cm="1">
        <f t="array" ref="E628">SUM(IF((LEFT('2-1 采购订单物料明细表报表导出'!$K:$K,7)=E$1)*('2-1 采购订单物料明细表报表导出'!$D:$D=$A628),'2-1 采购订单物料明细表报表导出'!$H:$H,0))</f>
        <v>0</v>
      </c>
      <c r="F628" cm="1">
        <f t="array" ref="F628">SUM(IF((LEFT('2-1 采购订单物料明细表报表导出'!$K:$K,7)=F$1)*('2-1 采购订单物料明细表报表导出'!$D:$D=$A628),'2-1 采购订单物料明细表报表导出'!$H:$H,0))</f>
        <v>0</v>
      </c>
      <c r="G628" cm="1">
        <f t="array" ref="G628">SUM(IF((LEFT('2-1 采购订单物料明细表报表导出'!$K:$K,7)=G$1)*('2-1 采购订单物料明细表报表导出'!$D:$D=$A628),'2-1 采购订单物料明细表报表导出'!$H:$H,0))</f>
        <v>0</v>
      </c>
      <c r="H628" cm="1">
        <f t="array" ref="H628">SUM(IF((LEFT('2-1 采购订单物料明细表报表导出'!$K:$K,7)=H$1)*('2-1 采购订单物料明细表报表导出'!$D:$D=$A628),'2-1 采购订单物料明细表报表导出'!$H:$H,0))</f>
        <v>0</v>
      </c>
      <c r="I628" cm="1">
        <f t="array" ref="I628">SUM(IF((LEFT('2-1 采购订单物料明细表报表导出'!$K:$K,7)=I$1)*('2-1 采购订单物料明细表报表导出'!$D:$D=$A628),'2-1 采购订单物料明细表报表导出'!$H:$H,0))</f>
        <v>0</v>
      </c>
      <c r="J628" cm="1">
        <f t="array" ref="J628">SUM(IF((LEFT('2-1 采购订单物料明细表报表导出'!$K:$K,7)=J$1)*('2-1 采购订单物料明细表报表导出'!$D:$D=$A628),'2-1 采购订单物料明细表报表导出'!$H:$H,0))</f>
        <v>0</v>
      </c>
      <c r="K628" cm="1">
        <f t="array" ref="K628">SUM(IF((LEFT('2-1 采购订单物料明细表报表导出'!$K:$K,7)=K$1)*('2-1 采购订单物料明细表报表导出'!$D:$D=$A628),'2-1 采购订单物料明细表报表导出'!$H:$H,0))</f>
        <v>0</v>
      </c>
      <c r="L628" cm="1">
        <f t="array" ref="L628">SUM(IF((LEFT('2-1 采购订单物料明细表报表导出'!$K:$K,7)=L$1)*('2-1 采购订单物料明细表报表导出'!$D:$D=$A628),'2-1 采购订单物料明细表报表导出'!$H:$H,0))</f>
        <v>0</v>
      </c>
      <c r="M628" cm="1">
        <f t="array" ref="M628">SUM(IF((LEFT('2-1 采购订单物料明细表报表导出'!$K:$K,7)=M$1)*('2-1 采购订单物料明细表报表导出'!$D:$D=$A628),'2-1 采购订单物料明细表报表导出'!$H:$H,0))</f>
        <v>0</v>
      </c>
      <c r="N628" cm="1">
        <f t="array" ref="N628">SUM(IF((LEFT('2-1 采购订单物料明细表报表导出'!$K:$K,7)=N$1)*('2-1 采购订单物料明细表报表导出'!$D:$D=$A628),'2-1 采购订单物料明细表报表导出'!$H:$H,0))</f>
        <v>0</v>
      </c>
      <c r="O628" cm="1">
        <f t="array" ref="O628">SUM(IF((LEFT('2-1 采购订单物料明细表报表导出'!$K:$K,7)=O$1)*('2-1 采购订单物料明细表报表导出'!$D:$D=$A628),'2-1 采购订单物料明细表报表导出'!$H:$H,0))</f>
        <v>0</v>
      </c>
    </row>
    <row r="629" ht="16.5" spans="1:15">
      <c r="A629" s="17" t="s">
        <v>4031</v>
      </c>
      <c r="B629" s="32" t="s">
        <v>1771</v>
      </c>
      <c r="C629" s="33" t="s">
        <v>1772</v>
      </c>
      <c r="D629" cm="1">
        <f t="array" ref="D629">SUM(IF((LEFT('2-1 采购订单物料明细表报表导出'!$K:$K,7)=D$1)*('2-1 采购订单物料明细表报表导出'!$D:$D=$A629),'2-1 采购订单物料明细表报表导出'!$H:$H,0))</f>
        <v>0</v>
      </c>
      <c r="E629" cm="1">
        <f t="array" ref="E629">SUM(IF((LEFT('2-1 采购订单物料明细表报表导出'!$K:$K,7)=E$1)*('2-1 采购订单物料明细表报表导出'!$D:$D=$A629),'2-1 采购订单物料明细表报表导出'!$H:$H,0))</f>
        <v>0</v>
      </c>
      <c r="F629" cm="1">
        <f t="array" ref="F629">SUM(IF((LEFT('2-1 采购订单物料明细表报表导出'!$K:$K,7)=F$1)*('2-1 采购订单物料明细表报表导出'!$D:$D=$A629),'2-1 采购订单物料明细表报表导出'!$H:$H,0))</f>
        <v>0</v>
      </c>
      <c r="G629" cm="1">
        <f t="array" ref="G629">SUM(IF((LEFT('2-1 采购订单物料明细表报表导出'!$K:$K,7)=G$1)*('2-1 采购订单物料明细表报表导出'!$D:$D=$A629),'2-1 采购订单物料明细表报表导出'!$H:$H,0))</f>
        <v>0</v>
      </c>
      <c r="H629" cm="1">
        <f t="array" ref="H629">SUM(IF((LEFT('2-1 采购订单物料明细表报表导出'!$K:$K,7)=H$1)*('2-1 采购订单物料明细表报表导出'!$D:$D=$A629),'2-1 采购订单物料明细表报表导出'!$H:$H,0))</f>
        <v>0</v>
      </c>
      <c r="I629" cm="1">
        <f t="array" ref="I629">SUM(IF((LEFT('2-1 采购订单物料明细表报表导出'!$K:$K,7)=I$1)*('2-1 采购订单物料明细表报表导出'!$D:$D=$A629),'2-1 采购订单物料明细表报表导出'!$H:$H,0))</f>
        <v>0</v>
      </c>
      <c r="J629" cm="1">
        <f t="array" ref="J629">SUM(IF((LEFT('2-1 采购订单物料明细表报表导出'!$K:$K,7)=J$1)*('2-1 采购订单物料明细表报表导出'!$D:$D=$A629),'2-1 采购订单物料明细表报表导出'!$H:$H,0))</f>
        <v>0</v>
      </c>
      <c r="K629" cm="1">
        <f t="array" ref="K629">SUM(IF((LEFT('2-1 采购订单物料明细表报表导出'!$K:$K,7)=K$1)*('2-1 采购订单物料明细表报表导出'!$D:$D=$A629),'2-1 采购订单物料明细表报表导出'!$H:$H,0))</f>
        <v>0</v>
      </c>
      <c r="L629" cm="1">
        <f t="array" ref="L629">SUM(IF((LEFT('2-1 采购订单物料明细表报表导出'!$K:$K,7)=L$1)*('2-1 采购订单物料明细表报表导出'!$D:$D=$A629),'2-1 采购订单物料明细表报表导出'!$H:$H,0))</f>
        <v>0</v>
      </c>
      <c r="M629" cm="1">
        <f t="array" ref="M629">SUM(IF((LEFT('2-1 采购订单物料明细表报表导出'!$K:$K,7)=M$1)*('2-1 采购订单物料明细表报表导出'!$D:$D=$A629),'2-1 采购订单物料明细表报表导出'!$H:$H,0))</f>
        <v>0</v>
      </c>
      <c r="N629" cm="1">
        <f t="array" ref="N629">SUM(IF((LEFT('2-1 采购订单物料明细表报表导出'!$K:$K,7)=N$1)*('2-1 采购订单物料明细表报表导出'!$D:$D=$A629),'2-1 采购订单物料明细表报表导出'!$H:$H,0))</f>
        <v>0</v>
      </c>
      <c r="O629" cm="1">
        <f t="array" ref="O629">SUM(IF((LEFT('2-1 采购订单物料明细表报表导出'!$K:$K,7)=O$1)*('2-1 采购订单物料明细表报表导出'!$D:$D=$A629),'2-1 采购订单物料明细表报表导出'!$H:$H,0))</f>
        <v>0</v>
      </c>
    </row>
    <row r="630" ht="16.5" spans="1:15">
      <c r="A630" s="17" t="s">
        <v>4032</v>
      </c>
      <c r="B630" s="32" t="s">
        <v>1771</v>
      </c>
      <c r="C630" s="33" t="s">
        <v>1772</v>
      </c>
      <c r="D630" cm="1">
        <f t="array" ref="D630">SUM(IF((LEFT('2-1 采购订单物料明细表报表导出'!$K:$K,7)=D$1)*('2-1 采购订单物料明细表报表导出'!$D:$D=$A630),'2-1 采购订单物料明细表报表导出'!$H:$H,0))</f>
        <v>0</v>
      </c>
      <c r="E630" cm="1">
        <f t="array" ref="E630">SUM(IF((LEFT('2-1 采购订单物料明细表报表导出'!$K:$K,7)=E$1)*('2-1 采购订单物料明细表报表导出'!$D:$D=$A630),'2-1 采购订单物料明细表报表导出'!$H:$H,0))</f>
        <v>0</v>
      </c>
      <c r="F630" cm="1">
        <f t="array" ref="F630">SUM(IF((LEFT('2-1 采购订单物料明细表报表导出'!$K:$K,7)=F$1)*('2-1 采购订单物料明细表报表导出'!$D:$D=$A630),'2-1 采购订单物料明细表报表导出'!$H:$H,0))</f>
        <v>0</v>
      </c>
      <c r="G630" cm="1">
        <f t="array" ref="G630">SUM(IF((LEFT('2-1 采购订单物料明细表报表导出'!$K:$K,7)=G$1)*('2-1 采购订单物料明细表报表导出'!$D:$D=$A630),'2-1 采购订单物料明细表报表导出'!$H:$H,0))</f>
        <v>0</v>
      </c>
      <c r="H630" cm="1">
        <f t="array" ref="H630">SUM(IF((LEFT('2-1 采购订单物料明细表报表导出'!$K:$K,7)=H$1)*('2-1 采购订单物料明细表报表导出'!$D:$D=$A630),'2-1 采购订单物料明细表报表导出'!$H:$H,0))</f>
        <v>0</v>
      </c>
      <c r="I630" cm="1">
        <f t="array" ref="I630">SUM(IF((LEFT('2-1 采购订单物料明细表报表导出'!$K:$K,7)=I$1)*('2-1 采购订单物料明细表报表导出'!$D:$D=$A630),'2-1 采购订单物料明细表报表导出'!$H:$H,0))</f>
        <v>0</v>
      </c>
      <c r="J630" cm="1">
        <f t="array" ref="J630">SUM(IF((LEFT('2-1 采购订单物料明细表报表导出'!$K:$K,7)=J$1)*('2-1 采购订单物料明细表报表导出'!$D:$D=$A630),'2-1 采购订单物料明细表报表导出'!$H:$H,0))</f>
        <v>0</v>
      </c>
      <c r="K630" cm="1">
        <f t="array" ref="K630">SUM(IF((LEFT('2-1 采购订单物料明细表报表导出'!$K:$K,7)=K$1)*('2-1 采购订单物料明细表报表导出'!$D:$D=$A630),'2-1 采购订单物料明细表报表导出'!$H:$H,0))</f>
        <v>0</v>
      </c>
      <c r="L630" cm="1">
        <f t="array" ref="L630">SUM(IF((LEFT('2-1 采购订单物料明细表报表导出'!$K:$K,7)=L$1)*('2-1 采购订单物料明细表报表导出'!$D:$D=$A630),'2-1 采购订单物料明细表报表导出'!$H:$H,0))</f>
        <v>0</v>
      </c>
      <c r="M630" cm="1">
        <f t="array" ref="M630">SUM(IF((LEFT('2-1 采购订单物料明细表报表导出'!$K:$K,7)=M$1)*('2-1 采购订单物料明细表报表导出'!$D:$D=$A630),'2-1 采购订单物料明细表报表导出'!$H:$H,0))</f>
        <v>0</v>
      </c>
      <c r="N630" cm="1">
        <f t="array" ref="N630">SUM(IF((LEFT('2-1 采购订单物料明细表报表导出'!$K:$K,7)=N$1)*('2-1 采购订单物料明细表报表导出'!$D:$D=$A630),'2-1 采购订单物料明细表报表导出'!$H:$H,0))</f>
        <v>0</v>
      </c>
      <c r="O630" cm="1">
        <f t="array" ref="O630">SUM(IF((LEFT('2-1 采购订单物料明细表报表导出'!$K:$K,7)=O$1)*('2-1 采购订单物料明细表报表导出'!$D:$D=$A630),'2-1 采购订单物料明细表报表导出'!$H:$H,0))</f>
        <v>0</v>
      </c>
    </row>
    <row r="631" ht="16.5" spans="1:15">
      <c r="A631" s="17" t="s">
        <v>4033</v>
      </c>
      <c r="B631" s="32" t="s">
        <v>1771</v>
      </c>
      <c r="C631" s="33" t="s">
        <v>1772</v>
      </c>
      <c r="D631" cm="1">
        <f t="array" ref="D631">SUM(IF((LEFT('2-1 采购订单物料明细表报表导出'!$K:$K,7)=D$1)*('2-1 采购订单物料明细表报表导出'!$D:$D=$A631),'2-1 采购订单物料明细表报表导出'!$H:$H,0))</f>
        <v>0</v>
      </c>
      <c r="E631" cm="1">
        <f t="array" ref="E631">SUM(IF((LEFT('2-1 采购订单物料明细表报表导出'!$K:$K,7)=E$1)*('2-1 采购订单物料明细表报表导出'!$D:$D=$A631),'2-1 采购订单物料明细表报表导出'!$H:$H,0))</f>
        <v>0</v>
      </c>
      <c r="F631" cm="1">
        <f t="array" ref="F631">SUM(IF((LEFT('2-1 采购订单物料明细表报表导出'!$K:$K,7)=F$1)*('2-1 采购订单物料明细表报表导出'!$D:$D=$A631),'2-1 采购订单物料明细表报表导出'!$H:$H,0))</f>
        <v>0</v>
      </c>
      <c r="G631" cm="1">
        <f t="array" ref="G631">SUM(IF((LEFT('2-1 采购订单物料明细表报表导出'!$K:$K,7)=G$1)*('2-1 采购订单物料明细表报表导出'!$D:$D=$A631),'2-1 采购订单物料明细表报表导出'!$H:$H,0))</f>
        <v>0</v>
      </c>
      <c r="H631" cm="1">
        <f t="array" ref="H631">SUM(IF((LEFT('2-1 采购订单物料明细表报表导出'!$K:$K,7)=H$1)*('2-1 采购订单物料明细表报表导出'!$D:$D=$A631),'2-1 采购订单物料明细表报表导出'!$H:$H,0))</f>
        <v>0</v>
      </c>
      <c r="I631" cm="1">
        <f t="array" ref="I631">SUM(IF((LEFT('2-1 采购订单物料明细表报表导出'!$K:$K,7)=I$1)*('2-1 采购订单物料明细表报表导出'!$D:$D=$A631),'2-1 采购订单物料明细表报表导出'!$H:$H,0))</f>
        <v>0</v>
      </c>
      <c r="J631" cm="1">
        <f t="array" ref="J631">SUM(IF((LEFT('2-1 采购订单物料明细表报表导出'!$K:$K,7)=J$1)*('2-1 采购订单物料明细表报表导出'!$D:$D=$A631),'2-1 采购订单物料明细表报表导出'!$H:$H,0))</f>
        <v>0</v>
      </c>
      <c r="K631" cm="1">
        <f t="array" ref="K631">SUM(IF((LEFT('2-1 采购订单物料明细表报表导出'!$K:$K,7)=K$1)*('2-1 采购订单物料明细表报表导出'!$D:$D=$A631),'2-1 采购订单物料明细表报表导出'!$H:$H,0))</f>
        <v>0</v>
      </c>
      <c r="L631" cm="1">
        <f t="array" ref="L631">SUM(IF((LEFT('2-1 采购订单物料明细表报表导出'!$K:$K,7)=L$1)*('2-1 采购订单物料明细表报表导出'!$D:$D=$A631),'2-1 采购订单物料明细表报表导出'!$H:$H,0))</f>
        <v>0</v>
      </c>
      <c r="M631" cm="1">
        <f t="array" ref="M631">SUM(IF((LEFT('2-1 采购订单物料明细表报表导出'!$K:$K,7)=M$1)*('2-1 采购订单物料明细表报表导出'!$D:$D=$A631),'2-1 采购订单物料明细表报表导出'!$H:$H,0))</f>
        <v>0</v>
      </c>
      <c r="N631" cm="1">
        <f t="array" ref="N631">SUM(IF((LEFT('2-1 采购订单物料明细表报表导出'!$K:$K,7)=N$1)*('2-1 采购订单物料明细表报表导出'!$D:$D=$A631),'2-1 采购订单物料明细表报表导出'!$H:$H,0))</f>
        <v>0</v>
      </c>
      <c r="O631" cm="1">
        <f t="array" ref="O631">SUM(IF((LEFT('2-1 采购订单物料明细表报表导出'!$K:$K,7)=O$1)*('2-1 采购订单物料明细表报表导出'!$D:$D=$A631),'2-1 采购订单物料明细表报表导出'!$H:$H,0))</f>
        <v>0</v>
      </c>
    </row>
    <row r="632" ht="16.5" spans="1:15">
      <c r="A632" s="17" t="s">
        <v>4034</v>
      </c>
      <c r="B632" s="32" t="s">
        <v>1771</v>
      </c>
      <c r="C632" s="33" t="s">
        <v>1772</v>
      </c>
      <c r="D632" cm="1">
        <f t="array" ref="D632">SUM(IF((LEFT('2-1 采购订单物料明细表报表导出'!$K:$K,7)=D$1)*('2-1 采购订单物料明细表报表导出'!$D:$D=$A632),'2-1 采购订单物料明细表报表导出'!$H:$H,0))</f>
        <v>0</v>
      </c>
      <c r="E632" cm="1">
        <f t="array" ref="E632">SUM(IF((LEFT('2-1 采购订单物料明细表报表导出'!$K:$K,7)=E$1)*('2-1 采购订单物料明细表报表导出'!$D:$D=$A632),'2-1 采购订单物料明细表报表导出'!$H:$H,0))</f>
        <v>0</v>
      </c>
      <c r="F632" cm="1">
        <f t="array" ref="F632">SUM(IF((LEFT('2-1 采购订单物料明细表报表导出'!$K:$K,7)=F$1)*('2-1 采购订单物料明细表报表导出'!$D:$D=$A632),'2-1 采购订单物料明细表报表导出'!$H:$H,0))</f>
        <v>0</v>
      </c>
      <c r="G632" cm="1">
        <f t="array" ref="G632">SUM(IF((LEFT('2-1 采购订单物料明细表报表导出'!$K:$K,7)=G$1)*('2-1 采购订单物料明细表报表导出'!$D:$D=$A632),'2-1 采购订单物料明细表报表导出'!$H:$H,0))</f>
        <v>0</v>
      </c>
      <c r="H632" cm="1">
        <f t="array" ref="H632">SUM(IF((LEFT('2-1 采购订单物料明细表报表导出'!$K:$K,7)=H$1)*('2-1 采购订单物料明细表报表导出'!$D:$D=$A632),'2-1 采购订单物料明细表报表导出'!$H:$H,0))</f>
        <v>0</v>
      </c>
      <c r="I632" cm="1">
        <f t="array" ref="I632">SUM(IF((LEFT('2-1 采购订单物料明细表报表导出'!$K:$K,7)=I$1)*('2-1 采购订单物料明细表报表导出'!$D:$D=$A632),'2-1 采购订单物料明细表报表导出'!$H:$H,0))</f>
        <v>0</v>
      </c>
      <c r="J632" cm="1">
        <f t="array" ref="J632">SUM(IF((LEFT('2-1 采购订单物料明细表报表导出'!$K:$K,7)=J$1)*('2-1 采购订单物料明细表报表导出'!$D:$D=$A632),'2-1 采购订单物料明细表报表导出'!$H:$H,0))</f>
        <v>0</v>
      </c>
      <c r="K632" cm="1">
        <f t="array" ref="K632">SUM(IF((LEFT('2-1 采购订单物料明细表报表导出'!$K:$K,7)=K$1)*('2-1 采购订单物料明细表报表导出'!$D:$D=$A632),'2-1 采购订单物料明细表报表导出'!$H:$H,0))</f>
        <v>0</v>
      </c>
      <c r="L632" cm="1">
        <f t="array" ref="L632">SUM(IF((LEFT('2-1 采购订单物料明细表报表导出'!$K:$K,7)=L$1)*('2-1 采购订单物料明细表报表导出'!$D:$D=$A632),'2-1 采购订单物料明细表报表导出'!$H:$H,0))</f>
        <v>0</v>
      </c>
      <c r="M632" cm="1">
        <f t="array" ref="M632">SUM(IF((LEFT('2-1 采购订单物料明细表报表导出'!$K:$K,7)=M$1)*('2-1 采购订单物料明细表报表导出'!$D:$D=$A632),'2-1 采购订单物料明细表报表导出'!$H:$H,0))</f>
        <v>0</v>
      </c>
      <c r="N632" cm="1">
        <f t="array" ref="N632">SUM(IF((LEFT('2-1 采购订单物料明细表报表导出'!$K:$K,7)=N$1)*('2-1 采购订单物料明细表报表导出'!$D:$D=$A632),'2-1 采购订单物料明细表报表导出'!$H:$H,0))</f>
        <v>0</v>
      </c>
      <c r="O632" cm="1">
        <f t="array" ref="O632">SUM(IF((LEFT('2-1 采购订单物料明细表报表导出'!$K:$K,7)=O$1)*('2-1 采购订单物料明细表报表导出'!$D:$D=$A632),'2-1 采购订单物料明细表报表导出'!$H:$H,0))</f>
        <v>0</v>
      </c>
    </row>
    <row r="633" ht="16.5" spans="1:15">
      <c r="A633" s="17" t="s">
        <v>4035</v>
      </c>
      <c r="B633" s="32" t="s">
        <v>1771</v>
      </c>
      <c r="C633" s="33" t="s">
        <v>1772</v>
      </c>
      <c r="D633" cm="1">
        <f t="array" ref="D633">SUM(IF((LEFT('2-1 采购订单物料明细表报表导出'!$K:$K,7)=D$1)*('2-1 采购订单物料明细表报表导出'!$D:$D=$A633),'2-1 采购订单物料明细表报表导出'!$H:$H,0))</f>
        <v>0</v>
      </c>
      <c r="E633" cm="1">
        <f t="array" ref="E633">SUM(IF((LEFT('2-1 采购订单物料明细表报表导出'!$K:$K,7)=E$1)*('2-1 采购订单物料明细表报表导出'!$D:$D=$A633),'2-1 采购订单物料明细表报表导出'!$H:$H,0))</f>
        <v>0</v>
      </c>
      <c r="F633" cm="1">
        <f t="array" ref="F633">SUM(IF((LEFT('2-1 采购订单物料明细表报表导出'!$K:$K,7)=F$1)*('2-1 采购订单物料明细表报表导出'!$D:$D=$A633),'2-1 采购订单物料明细表报表导出'!$H:$H,0))</f>
        <v>0</v>
      </c>
      <c r="G633" cm="1">
        <f t="array" ref="G633">SUM(IF((LEFT('2-1 采购订单物料明细表报表导出'!$K:$K,7)=G$1)*('2-1 采购订单物料明细表报表导出'!$D:$D=$A633),'2-1 采购订单物料明细表报表导出'!$H:$H,0))</f>
        <v>0</v>
      </c>
      <c r="H633" cm="1">
        <f t="array" ref="H633">SUM(IF((LEFT('2-1 采购订单物料明细表报表导出'!$K:$K,7)=H$1)*('2-1 采购订单物料明细表报表导出'!$D:$D=$A633),'2-1 采购订单物料明细表报表导出'!$H:$H,0))</f>
        <v>0</v>
      </c>
      <c r="I633" cm="1">
        <f t="array" ref="I633">SUM(IF((LEFT('2-1 采购订单物料明细表报表导出'!$K:$K,7)=I$1)*('2-1 采购订单物料明细表报表导出'!$D:$D=$A633),'2-1 采购订单物料明细表报表导出'!$H:$H,0))</f>
        <v>0</v>
      </c>
      <c r="J633" cm="1">
        <f t="array" ref="J633">SUM(IF((LEFT('2-1 采购订单物料明细表报表导出'!$K:$K,7)=J$1)*('2-1 采购订单物料明细表报表导出'!$D:$D=$A633),'2-1 采购订单物料明细表报表导出'!$H:$H,0))</f>
        <v>0</v>
      </c>
      <c r="K633" cm="1">
        <f t="array" ref="K633">SUM(IF((LEFT('2-1 采购订单物料明细表报表导出'!$K:$K,7)=K$1)*('2-1 采购订单物料明细表报表导出'!$D:$D=$A633),'2-1 采购订单物料明细表报表导出'!$H:$H,0))</f>
        <v>0</v>
      </c>
      <c r="L633" cm="1">
        <f t="array" ref="L633">SUM(IF((LEFT('2-1 采购订单物料明细表报表导出'!$K:$K,7)=L$1)*('2-1 采购订单物料明细表报表导出'!$D:$D=$A633),'2-1 采购订单物料明细表报表导出'!$H:$H,0))</f>
        <v>0</v>
      </c>
      <c r="M633" cm="1">
        <f t="array" ref="M633">SUM(IF((LEFT('2-1 采购订单物料明细表报表导出'!$K:$K,7)=M$1)*('2-1 采购订单物料明细表报表导出'!$D:$D=$A633),'2-1 采购订单物料明细表报表导出'!$H:$H,0))</f>
        <v>0</v>
      </c>
      <c r="N633" cm="1">
        <f t="array" ref="N633">SUM(IF((LEFT('2-1 采购订单物料明细表报表导出'!$K:$K,7)=N$1)*('2-1 采购订单物料明细表报表导出'!$D:$D=$A633),'2-1 采购订单物料明细表报表导出'!$H:$H,0))</f>
        <v>0</v>
      </c>
      <c r="O633" cm="1">
        <f t="array" ref="O633">SUM(IF((LEFT('2-1 采购订单物料明细表报表导出'!$K:$K,7)=O$1)*('2-1 采购订单物料明细表报表导出'!$D:$D=$A633),'2-1 采购订单物料明细表报表导出'!$H:$H,0))</f>
        <v>0</v>
      </c>
    </row>
    <row r="634" ht="16.5" spans="1:15">
      <c r="A634" s="17" t="s">
        <v>4036</v>
      </c>
      <c r="B634" s="32" t="s">
        <v>1771</v>
      </c>
      <c r="C634" s="33" t="s">
        <v>1772</v>
      </c>
      <c r="D634" cm="1">
        <f t="array" ref="D634">SUM(IF((LEFT('2-1 采购订单物料明细表报表导出'!$K:$K,7)=D$1)*('2-1 采购订单物料明细表报表导出'!$D:$D=$A634),'2-1 采购订单物料明细表报表导出'!$H:$H,0))</f>
        <v>0</v>
      </c>
      <c r="E634" cm="1">
        <f t="array" ref="E634">SUM(IF((LEFT('2-1 采购订单物料明细表报表导出'!$K:$K,7)=E$1)*('2-1 采购订单物料明细表报表导出'!$D:$D=$A634),'2-1 采购订单物料明细表报表导出'!$H:$H,0))</f>
        <v>0</v>
      </c>
      <c r="F634" cm="1">
        <f t="array" ref="F634">SUM(IF((LEFT('2-1 采购订单物料明细表报表导出'!$K:$K,7)=F$1)*('2-1 采购订单物料明细表报表导出'!$D:$D=$A634),'2-1 采购订单物料明细表报表导出'!$H:$H,0))</f>
        <v>0</v>
      </c>
      <c r="G634" cm="1">
        <f t="array" ref="G634">SUM(IF((LEFT('2-1 采购订单物料明细表报表导出'!$K:$K,7)=G$1)*('2-1 采购订单物料明细表报表导出'!$D:$D=$A634),'2-1 采购订单物料明细表报表导出'!$H:$H,0))</f>
        <v>0</v>
      </c>
      <c r="H634" cm="1">
        <f t="array" ref="H634">SUM(IF((LEFT('2-1 采购订单物料明细表报表导出'!$K:$K,7)=H$1)*('2-1 采购订单物料明细表报表导出'!$D:$D=$A634),'2-1 采购订单物料明细表报表导出'!$H:$H,0))</f>
        <v>0</v>
      </c>
      <c r="I634" cm="1">
        <f t="array" ref="I634">SUM(IF((LEFT('2-1 采购订单物料明细表报表导出'!$K:$K,7)=I$1)*('2-1 采购订单物料明细表报表导出'!$D:$D=$A634),'2-1 采购订单物料明细表报表导出'!$H:$H,0))</f>
        <v>0</v>
      </c>
      <c r="J634" cm="1">
        <f t="array" ref="J634">SUM(IF((LEFT('2-1 采购订单物料明细表报表导出'!$K:$K,7)=J$1)*('2-1 采购订单物料明细表报表导出'!$D:$D=$A634),'2-1 采购订单物料明细表报表导出'!$H:$H,0))</f>
        <v>0</v>
      </c>
      <c r="K634" cm="1">
        <f t="array" ref="K634">SUM(IF((LEFT('2-1 采购订单物料明细表报表导出'!$K:$K,7)=K$1)*('2-1 采购订单物料明细表报表导出'!$D:$D=$A634),'2-1 采购订单物料明细表报表导出'!$H:$H,0))</f>
        <v>0</v>
      </c>
      <c r="L634" cm="1">
        <f t="array" ref="L634">SUM(IF((LEFT('2-1 采购订单物料明细表报表导出'!$K:$K,7)=L$1)*('2-1 采购订单物料明细表报表导出'!$D:$D=$A634),'2-1 采购订单物料明细表报表导出'!$H:$H,0))</f>
        <v>0</v>
      </c>
      <c r="M634" cm="1">
        <f t="array" ref="M634">SUM(IF((LEFT('2-1 采购订单物料明细表报表导出'!$K:$K,7)=M$1)*('2-1 采购订单物料明细表报表导出'!$D:$D=$A634),'2-1 采购订单物料明细表报表导出'!$H:$H,0))</f>
        <v>0</v>
      </c>
      <c r="N634" cm="1">
        <f t="array" ref="N634">SUM(IF((LEFT('2-1 采购订单物料明细表报表导出'!$K:$K,7)=N$1)*('2-1 采购订单物料明细表报表导出'!$D:$D=$A634),'2-1 采购订单物料明细表报表导出'!$H:$H,0))</f>
        <v>0</v>
      </c>
      <c r="O634" cm="1">
        <f t="array" ref="O634">SUM(IF((LEFT('2-1 采购订单物料明细表报表导出'!$K:$K,7)=O$1)*('2-1 采购订单物料明细表报表导出'!$D:$D=$A634),'2-1 采购订单物料明细表报表导出'!$H:$H,0))</f>
        <v>0</v>
      </c>
    </row>
    <row r="635" ht="16.5" spans="1:15">
      <c r="A635" s="17" t="s">
        <v>4037</v>
      </c>
      <c r="B635" s="32" t="s">
        <v>1771</v>
      </c>
      <c r="C635" s="33" t="s">
        <v>1772</v>
      </c>
      <c r="D635" cm="1">
        <f t="array" ref="D635">SUM(IF((LEFT('2-1 采购订单物料明细表报表导出'!$K:$K,7)=D$1)*('2-1 采购订单物料明细表报表导出'!$D:$D=$A635),'2-1 采购订单物料明细表报表导出'!$H:$H,0))</f>
        <v>0</v>
      </c>
      <c r="E635" cm="1">
        <f t="array" ref="E635">SUM(IF((LEFT('2-1 采购订单物料明细表报表导出'!$K:$K,7)=E$1)*('2-1 采购订单物料明细表报表导出'!$D:$D=$A635),'2-1 采购订单物料明细表报表导出'!$H:$H,0))</f>
        <v>0</v>
      </c>
      <c r="F635" cm="1">
        <f t="array" ref="F635">SUM(IF((LEFT('2-1 采购订单物料明细表报表导出'!$K:$K,7)=F$1)*('2-1 采购订单物料明细表报表导出'!$D:$D=$A635),'2-1 采购订单物料明细表报表导出'!$H:$H,0))</f>
        <v>0</v>
      </c>
      <c r="G635" cm="1">
        <f t="array" ref="G635">SUM(IF((LEFT('2-1 采购订单物料明细表报表导出'!$K:$K,7)=G$1)*('2-1 采购订单物料明细表报表导出'!$D:$D=$A635),'2-1 采购订单物料明细表报表导出'!$H:$H,0))</f>
        <v>0</v>
      </c>
      <c r="H635" cm="1">
        <f t="array" ref="H635">SUM(IF((LEFT('2-1 采购订单物料明细表报表导出'!$K:$K,7)=H$1)*('2-1 采购订单物料明细表报表导出'!$D:$D=$A635),'2-1 采购订单物料明细表报表导出'!$H:$H,0))</f>
        <v>0</v>
      </c>
      <c r="I635" cm="1">
        <f t="array" ref="I635">SUM(IF((LEFT('2-1 采购订单物料明细表报表导出'!$K:$K,7)=I$1)*('2-1 采购订单物料明细表报表导出'!$D:$D=$A635),'2-1 采购订单物料明细表报表导出'!$H:$H,0))</f>
        <v>0</v>
      </c>
      <c r="J635" cm="1">
        <f t="array" ref="J635">SUM(IF((LEFT('2-1 采购订单物料明细表报表导出'!$K:$K,7)=J$1)*('2-1 采购订单物料明细表报表导出'!$D:$D=$A635),'2-1 采购订单物料明细表报表导出'!$H:$H,0))</f>
        <v>0</v>
      </c>
      <c r="K635" cm="1">
        <f t="array" ref="K635">SUM(IF((LEFT('2-1 采购订单物料明细表报表导出'!$K:$K,7)=K$1)*('2-1 采购订单物料明细表报表导出'!$D:$D=$A635),'2-1 采购订单物料明细表报表导出'!$H:$H,0))</f>
        <v>0</v>
      </c>
      <c r="L635" cm="1">
        <f t="array" ref="L635">SUM(IF((LEFT('2-1 采购订单物料明细表报表导出'!$K:$K,7)=L$1)*('2-1 采购订单物料明细表报表导出'!$D:$D=$A635),'2-1 采购订单物料明细表报表导出'!$H:$H,0))</f>
        <v>0</v>
      </c>
      <c r="M635" cm="1">
        <f t="array" ref="M635">SUM(IF((LEFT('2-1 采购订单物料明细表报表导出'!$K:$K,7)=M$1)*('2-1 采购订单物料明细表报表导出'!$D:$D=$A635),'2-1 采购订单物料明细表报表导出'!$H:$H,0))</f>
        <v>0</v>
      </c>
      <c r="N635" cm="1">
        <f t="array" ref="N635">SUM(IF((LEFT('2-1 采购订单物料明细表报表导出'!$K:$K,7)=N$1)*('2-1 采购订单物料明细表报表导出'!$D:$D=$A635),'2-1 采购订单物料明细表报表导出'!$H:$H,0))</f>
        <v>0</v>
      </c>
      <c r="O635" cm="1">
        <f t="array" ref="O635">SUM(IF((LEFT('2-1 采购订单物料明细表报表导出'!$K:$K,7)=O$1)*('2-1 采购订单物料明细表报表导出'!$D:$D=$A635),'2-1 采购订单物料明细表报表导出'!$H:$H,0))</f>
        <v>0</v>
      </c>
    </row>
    <row r="636" ht="16.5" spans="1:15">
      <c r="A636" s="17" t="s">
        <v>4038</v>
      </c>
      <c r="B636" s="32" t="s">
        <v>1771</v>
      </c>
      <c r="C636" s="33" t="s">
        <v>1772</v>
      </c>
      <c r="D636" cm="1">
        <f t="array" ref="D636">SUM(IF((LEFT('2-1 采购订单物料明细表报表导出'!$K:$K,7)=D$1)*('2-1 采购订单物料明细表报表导出'!$D:$D=$A636),'2-1 采购订单物料明细表报表导出'!$H:$H,0))</f>
        <v>0</v>
      </c>
      <c r="E636" cm="1">
        <f t="array" ref="E636">SUM(IF((LEFT('2-1 采购订单物料明细表报表导出'!$K:$K,7)=E$1)*('2-1 采购订单物料明细表报表导出'!$D:$D=$A636),'2-1 采购订单物料明细表报表导出'!$H:$H,0))</f>
        <v>0</v>
      </c>
      <c r="F636" cm="1">
        <f t="array" ref="F636">SUM(IF((LEFT('2-1 采购订单物料明细表报表导出'!$K:$K,7)=F$1)*('2-1 采购订单物料明细表报表导出'!$D:$D=$A636),'2-1 采购订单物料明细表报表导出'!$H:$H,0))</f>
        <v>0</v>
      </c>
      <c r="G636" cm="1">
        <f t="array" ref="G636">SUM(IF((LEFT('2-1 采购订单物料明细表报表导出'!$K:$K,7)=G$1)*('2-1 采购订单物料明细表报表导出'!$D:$D=$A636),'2-1 采购订单物料明细表报表导出'!$H:$H,0))</f>
        <v>0</v>
      </c>
      <c r="H636" cm="1">
        <f t="array" ref="H636">SUM(IF((LEFT('2-1 采购订单物料明细表报表导出'!$K:$K,7)=H$1)*('2-1 采购订单物料明细表报表导出'!$D:$D=$A636),'2-1 采购订单物料明细表报表导出'!$H:$H,0))</f>
        <v>0</v>
      </c>
      <c r="I636" cm="1">
        <f t="array" ref="I636">SUM(IF((LEFT('2-1 采购订单物料明细表报表导出'!$K:$K,7)=I$1)*('2-1 采购订单物料明细表报表导出'!$D:$D=$A636),'2-1 采购订单物料明细表报表导出'!$H:$H,0))</f>
        <v>0</v>
      </c>
      <c r="J636" cm="1">
        <f t="array" ref="J636">SUM(IF((LEFT('2-1 采购订单物料明细表报表导出'!$K:$K,7)=J$1)*('2-1 采购订单物料明细表报表导出'!$D:$D=$A636),'2-1 采购订单物料明细表报表导出'!$H:$H,0))</f>
        <v>0</v>
      </c>
      <c r="K636" cm="1">
        <f t="array" ref="K636">SUM(IF((LEFT('2-1 采购订单物料明细表报表导出'!$K:$K,7)=K$1)*('2-1 采购订单物料明细表报表导出'!$D:$D=$A636),'2-1 采购订单物料明细表报表导出'!$H:$H,0))</f>
        <v>0</v>
      </c>
      <c r="L636" cm="1">
        <f t="array" ref="L636">SUM(IF((LEFT('2-1 采购订单物料明细表报表导出'!$K:$K,7)=L$1)*('2-1 采购订单物料明细表报表导出'!$D:$D=$A636),'2-1 采购订单物料明细表报表导出'!$H:$H,0))</f>
        <v>0</v>
      </c>
      <c r="M636" cm="1">
        <f t="array" ref="M636">SUM(IF((LEFT('2-1 采购订单物料明细表报表导出'!$K:$K,7)=M$1)*('2-1 采购订单物料明细表报表导出'!$D:$D=$A636),'2-1 采购订单物料明细表报表导出'!$H:$H,0))</f>
        <v>0</v>
      </c>
      <c r="N636" cm="1">
        <f t="array" ref="N636">SUM(IF((LEFT('2-1 采购订单物料明细表报表导出'!$K:$K,7)=N$1)*('2-1 采购订单物料明细表报表导出'!$D:$D=$A636),'2-1 采购订单物料明细表报表导出'!$H:$H,0))</f>
        <v>0</v>
      </c>
      <c r="O636" cm="1">
        <f t="array" ref="O636">SUM(IF((LEFT('2-1 采购订单物料明细表报表导出'!$K:$K,7)=O$1)*('2-1 采购订单物料明细表报表导出'!$D:$D=$A636),'2-1 采购订单物料明细表报表导出'!$H:$H,0))</f>
        <v>0</v>
      </c>
    </row>
    <row r="637" ht="16.5" spans="1:15">
      <c r="A637" s="17" t="s">
        <v>4039</v>
      </c>
      <c r="B637" s="32" t="s">
        <v>1771</v>
      </c>
      <c r="C637" s="33" t="s">
        <v>1772</v>
      </c>
      <c r="D637" cm="1">
        <f t="array" ref="D637">SUM(IF((LEFT('2-1 采购订单物料明细表报表导出'!$K:$K,7)=D$1)*('2-1 采购订单物料明细表报表导出'!$D:$D=$A637),'2-1 采购订单物料明细表报表导出'!$H:$H,0))</f>
        <v>0</v>
      </c>
      <c r="E637" cm="1">
        <f t="array" ref="E637">SUM(IF((LEFT('2-1 采购订单物料明细表报表导出'!$K:$K,7)=E$1)*('2-1 采购订单物料明细表报表导出'!$D:$D=$A637),'2-1 采购订单物料明细表报表导出'!$H:$H,0))</f>
        <v>0</v>
      </c>
      <c r="F637" cm="1">
        <f t="array" ref="F637">SUM(IF((LEFT('2-1 采购订单物料明细表报表导出'!$K:$K,7)=F$1)*('2-1 采购订单物料明细表报表导出'!$D:$D=$A637),'2-1 采购订单物料明细表报表导出'!$H:$H,0))</f>
        <v>0</v>
      </c>
      <c r="G637" cm="1">
        <f t="array" ref="G637">SUM(IF((LEFT('2-1 采购订单物料明细表报表导出'!$K:$K,7)=G$1)*('2-1 采购订单物料明细表报表导出'!$D:$D=$A637),'2-1 采购订单物料明细表报表导出'!$H:$H,0))</f>
        <v>0</v>
      </c>
      <c r="H637" cm="1">
        <f t="array" ref="H637">SUM(IF((LEFT('2-1 采购订单物料明细表报表导出'!$K:$K,7)=H$1)*('2-1 采购订单物料明细表报表导出'!$D:$D=$A637),'2-1 采购订单物料明细表报表导出'!$H:$H,0))</f>
        <v>0</v>
      </c>
      <c r="I637" cm="1">
        <f t="array" ref="I637">SUM(IF((LEFT('2-1 采购订单物料明细表报表导出'!$K:$K,7)=I$1)*('2-1 采购订单物料明细表报表导出'!$D:$D=$A637),'2-1 采购订单物料明细表报表导出'!$H:$H,0))</f>
        <v>0</v>
      </c>
      <c r="J637" cm="1">
        <f t="array" ref="J637">SUM(IF((LEFT('2-1 采购订单物料明细表报表导出'!$K:$K,7)=J$1)*('2-1 采购订单物料明细表报表导出'!$D:$D=$A637),'2-1 采购订单物料明细表报表导出'!$H:$H,0))</f>
        <v>0</v>
      </c>
      <c r="K637" cm="1">
        <f t="array" ref="K637">SUM(IF((LEFT('2-1 采购订单物料明细表报表导出'!$K:$K,7)=K$1)*('2-1 采购订单物料明细表报表导出'!$D:$D=$A637),'2-1 采购订单物料明细表报表导出'!$H:$H,0))</f>
        <v>0</v>
      </c>
      <c r="L637" cm="1">
        <f t="array" ref="L637">SUM(IF((LEFT('2-1 采购订单物料明细表报表导出'!$K:$K,7)=L$1)*('2-1 采购订单物料明细表报表导出'!$D:$D=$A637),'2-1 采购订单物料明细表报表导出'!$H:$H,0))</f>
        <v>0</v>
      </c>
      <c r="M637" cm="1">
        <f t="array" ref="M637">SUM(IF((LEFT('2-1 采购订单物料明细表报表导出'!$K:$K,7)=M$1)*('2-1 采购订单物料明细表报表导出'!$D:$D=$A637),'2-1 采购订单物料明细表报表导出'!$H:$H,0))</f>
        <v>0</v>
      </c>
      <c r="N637" cm="1">
        <f t="array" ref="N637">SUM(IF((LEFT('2-1 采购订单物料明细表报表导出'!$K:$K,7)=N$1)*('2-1 采购订单物料明细表报表导出'!$D:$D=$A637),'2-1 采购订单物料明细表报表导出'!$H:$H,0))</f>
        <v>0</v>
      </c>
      <c r="O637" cm="1">
        <f t="array" ref="O637">SUM(IF((LEFT('2-1 采购订单物料明细表报表导出'!$K:$K,7)=O$1)*('2-1 采购订单物料明细表报表导出'!$D:$D=$A637),'2-1 采购订单物料明细表报表导出'!$H:$H,0))</f>
        <v>0</v>
      </c>
    </row>
    <row r="638" ht="16.5" spans="1:15">
      <c r="A638" s="17" t="s">
        <v>4040</v>
      </c>
      <c r="B638" s="32" t="s">
        <v>1771</v>
      </c>
      <c r="C638" s="33" t="s">
        <v>1772</v>
      </c>
      <c r="D638" cm="1">
        <f t="array" ref="D638">SUM(IF((LEFT('2-1 采购订单物料明细表报表导出'!$K:$K,7)=D$1)*('2-1 采购订单物料明细表报表导出'!$D:$D=$A638),'2-1 采购订单物料明细表报表导出'!$H:$H,0))</f>
        <v>0</v>
      </c>
      <c r="E638" cm="1">
        <f t="array" ref="E638">SUM(IF((LEFT('2-1 采购订单物料明细表报表导出'!$K:$K,7)=E$1)*('2-1 采购订单物料明细表报表导出'!$D:$D=$A638),'2-1 采购订单物料明细表报表导出'!$H:$H,0))</f>
        <v>0</v>
      </c>
      <c r="F638" cm="1">
        <f t="array" ref="F638">SUM(IF((LEFT('2-1 采购订单物料明细表报表导出'!$K:$K,7)=F$1)*('2-1 采购订单物料明细表报表导出'!$D:$D=$A638),'2-1 采购订单物料明细表报表导出'!$H:$H,0))</f>
        <v>0</v>
      </c>
      <c r="G638" cm="1">
        <f t="array" ref="G638">SUM(IF((LEFT('2-1 采购订单物料明细表报表导出'!$K:$K,7)=G$1)*('2-1 采购订单物料明细表报表导出'!$D:$D=$A638),'2-1 采购订单物料明细表报表导出'!$H:$H,0))</f>
        <v>0</v>
      </c>
      <c r="H638" cm="1">
        <f t="array" ref="H638">SUM(IF((LEFT('2-1 采购订单物料明细表报表导出'!$K:$K,7)=H$1)*('2-1 采购订单物料明细表报表导出'!$D:$D=$A638),'2-1 采购订单物料明细表报表导出'!$H:$H,0))</f>
        <v>0</v>
      </c>
      <c r="I638" cm="1">
        <f t="array" ref="I638">SUM(IF((LEFT('2-1 采购订单物料明细表报表导出'!$K:$K,7)=I$1)*('2-1 采购订单物料明细表报表导出'!$D:$D=$A638),'2-1 采购订单物料明细表报表导出'!$H:$H,0))</f>
        <v>0</v>
      </c>
      <c r="J638" cm="1">
        <f t="array" ref="J638">SUM(IF((LEFT('2-1 采购订单物料明细表报表导出'!$K:$K,7)=J$1)*('2-1 采购订单物料明细表报表导出'!$D:$D=$A638),'2-1 采购订单物料明细表报表导出'!$H:$H,0))</f>
        <v>0</v>
      </c>
      <c r="K638" cm="1">
        <f t="array" ref="K638">SUM(IF((LEFT('2-1 采购订单物料明细表报表导出'!$K:$K,7)=K$1)*('2-1 采购订单物料明细表报表导出'!$D:$D=$A638),'2-1 采购订单物料明细表报表导出'!$H:$H,0))</f>
        <v>0</v>
      </c>
      <c r="L638" cm="1">
        <f t="array" ref="L638">SUM(IF((LEFT('2-1 采购订单物料明细表报表导出'!$K:$K,7)=L$1)*('2-1 采购订单物料明细表报表导出'!$D:$D=$A638),'2-1 采购订单物料明细表报表导出'!$H:$H,0))</f>
        <v>0</v>
      </c>
      <c r="M638" cm="1">
        <f t="array" ref="M638">SUM(IF((LEFT('2-1 采购订单物料明细表报表导出'!$K:$K,7)=M$1)*('2-1 采购订单物料明细表报表导出'!$D:$D=$A638),'2-1 采购订单物料明细表报表导出'!$H:$H,0))</f>
        <v>0</v>
      </c>
      <c r="N638" cm="1">
        <f t="array" ref="N638">SUM(IF((LEFT('2-1 采购订单物料明细表报表导出'!$K:$K,7)=N$1)*('2-1 采购订单物料明细表报表导出'!$D:$D=$A638),'2-1 采购订单物料明细表报表导出'!$H:$H,0))</f>
        <v>0</v>
      </c>
      <c r="O638" cm="1">
        <f t="array" ref="O638">SUM(IF((LEFT('2-1 采购订单物料明细表报表导出'!$K:$K,7)=O$1)*('2-1 采购订单物料明细表报表导出'!$D:$D=$A638),'2-1 采购订单物料明细表报表导出'!$H:$H,0))</f>
        <v>0</v>
      </c>
    </row>
    <row r="639" ht="16.5" spans="1:15">
      <c r="A639" s="17" t="s">
        <v>4041</v>
      </c>
      <c r="B639" s="32" t="s">
        <v>1771</v>
      </c>
      <c r="C639" s="33" t="s">
        <v>1772</v>
      </c>
      <c r="D639" cm="1">
        <f t="array" ref="D639">SUM(IF((LEFT('2-1 采购订单物料明细表报表导出'!$K:$K,7)=D$1)*('2-1 采购订单物料明细表报表导出'!$D:$D=$A639),'2-1 采购订单物料明细表报表导出'!$H:$H,0))</f>
        <v>0</v>
      </c>
      <c r="E639" cm="1">
        <f t="array" ref="E639">SUM(IF((LEFT('2-1 采购订单物料明细表报表导出'!$K:$K,7)=E$1)*('2-1 采购订单物料明细表报表导出'!$D:$D=$A639),'2-1 采购订单物料明细表报表导出'!$H:$H,0))</f>
        <v>0</v>
      </c>
      <c r="F639" cm="1">
        <f t="array" ref="F639">SUM(IF((LEFT('2-1 采购订单物料明细表报表导出'!$K:$K,7)=F$1)*('2-1 采购订单物料明细表报表导出'!$D:$D=$A639),'2-1 采购订单物料明细表报表导出'!$H:$H,0))</f>
        <v>0</v>
      </c>
      <c r="G639" cm="1">
        <f t="array" ref="G639">SUM(IF((LEFT('2-1 采购订单物料明细表报表导出'!$K:$K,7)=G$1)*('2-1 采购订单物料明细表报表导出'!$D:$D=$A639),'2-1 采购订单物料明细表报表导出'!$H:$H,0))</f>
        <v>0</v>
      </c>
      <c r="H639" cm="1">
        <f t="array" ref="H639">SUM(IF((LEFT('2-1 采购订单物料明细表报表导出'!$K:$K,7)=H$1)*('2-1 采购订单物料明细表报表导出'!$D:$D=$A639),'2-1 采购订单物料明细表报表导出'!$H:$H,0))</f>
        <v>0</v>
      </c>
      <c r="I639" cm="1">
        <f t="array" ref="I639">SUM(IF((LEFT('2-1 采购订单物料明细表报表导出'!$K:$K,7)=I$1)*('2-1 采购订单物料明细表报表导出'!$D:$D=$A639),'2-1 采购订单物料明细表报表导出'!$H:$H,0))</f>
        <v>0</v>
      </c>
      <c r="J639" cm="1">
        <f t="array" ref="J639">SUM(IF((LEFT('2-1 采购订单物料明细表报表导出'!$K:$K,7)=J$1)*('2-1 采购订单物料明细表报表导出'!$D:$D=$A639),'2-1 采购订单物料明细表报表导出'!$H:$H,0))</f>
        <v>0</v>
      </c>
      <c r="K639" cm="1">
        <f t="array" ref="K639">SUM(IF((LEFT('2-1 采购订单物料明细表报表导出'!$K:$K,7)=K$1)*('2-1 采购订单物料明细表报表导出'!$D:$D=$A639),'2-1 采购订单物料明细表报表导出'!$H:$H,0))</f>
        <v>0</v>
      </c>
      <c r="L639" cm="1">
        <f t="array" ref="L639">SUM(IF((LEFT('2-1 采购订单物料明细表报表导出'!$K:$K,7)=L$1)*('2-1 采购订单物料明细表报表导出'!$D:$D=$A639),'2-1 采购订单物料明细表报表导出'!$H:$H,0))</f>
        <v>0</v>
      </c>
      <c r="M639" cm="1">
        <f t="array" ref="M639">SUM(IF((LEFT('2-1 采购订单物料明细表报表导出'!$K:$K,7)=M$1)*('2-1 采购订单物料明细表报表导出'!$D:$D=$A639),'2-1 采购订单物料明细表报表导出'!$H:$H,0))</f>
        <v>0</v>
      </c>
      <c r="N639" cm="1">
        <f t="array" ref="N639">SUM(IF((LEFT('2-1 采购订单物料明细表报表导出'!$K:$K,7)=N$1)*('2-1 采购订单物料明细表报表导出'!$D:$D=$A639),'2-1 采购订单物料明细表报表导出'!$H:$H,0))</f>
        <v>0</v>
      </c>
      <c r="O639" cm="1">
        <f t="array" ref="O639">SUM(IF((LEFT('2-1 采购订单物料明细表报表导出'!$K:$K,7)=O$1)*('2-1 采购订单物料明细表报表导出'!$D:$D=$A639),'2-1 采购订单物料明细表报表导出'!$H:$H,0))</f>
        <v>0</v>
      </c>
    </row>
    <row r="640" ht="16.5" spans="1:15">
      <c r="A640" s="17" t="s">
        <v>4042</v>
      </c>
      <c r="B640" s="32" t="s">
        <v>1771</v>
      </c>
      <c r="C640" s="33" t="s">
        <v>1772</v>
      </c>
      <c r="D640" cm="1">
        <f t="array" ref="D640">SUM(IF((LEFT('2-1 采购订单物料明细表报表导出'!$K:$K,7)=D$1)*('2-1 采购订单物料明细表报表导出'!$D:$D=$A640),'2-1 采购订单物料明细表报表导出'!$H:$H,0))</f>
        <v>0</v>
      </c>
      <c r="E640" cm="1">
        <f t="array" ref="E640">SUM(IF((LEFT('2-1 采购订单物料明细表报表导出'!$K:$K,7)=E$1)*('2-1 采购订单物料明细表报表导出'!$D:$D=$A640),'2-1 采购订单物料明细表报表导出'!$H:$H,0))</f>
        <v>0</v>
      </c>
      <c r="F640" cm="1">
        <f t="array" ref="F640">SUM(IF((LEFT('2-1 采购订单物料明细表报表导出'!$K:$K,7)=F$1)*('2-1 采购订单物料明细表报表导出'!$D:$D=$A640),'2-1 采购订单物料明细表报表导出'!$H:$H,0))</f>
        <v>0</v>
      </c>
      <c r="G640" cm="1">
        <f t="array" ref="G640">SUM(IF((LEFT('2-1 采购订单物料明细表报表导出'!$K:$K,7)=G$1)*('2-1 采购订单物料明细表报表导出'!$D:$D=$A640),'2-1 采购订单物料明细表报表导出'!$H:$H,0))</f>
        <v>0</v>
      </c>
      <c r="H640" cm="1">
        <f t="array" ref="H640">SUM(IF((LEFT('2-1 采购订单物料明细表报表导出'!$K:$K,7)=H$1)*('2-1 采购订单物料明细表报表导出'!$D:$D=$A640),'2-1 采购订单物料明细表报表导出'!$H:$H,0))</f>
        <v>0</v>
      </c>
      <c r="I640" cm="1">
        <f t="array" ref="I640">SUM(IF((LEFT('2-1 采购订单物料明细表报表导出'!$K:$K,7)=I$1)*('2-1 采购订单物料明细表报表导出'!$D:$D=$A640),'2-1 采购订单物料明细表报表导出'!$H:$H,0))</f>
        <v>0</v>
      </c>
      <c r="J640" cm="1">
        <f t="array" ref="J640">SUM(IF((LEFT('2-1 采购订单物料明细表报表导出'!$K:$K,7)=J$1)*('2-1 采购订单物料明细表报表导出'!$D:$D=$A640),'2-1 采购订单物料明细表报表导出'!$H:$H,0))</f>
        <v>0</v>
      </c>
      <c r="K640" cm="1">
        <f t="array" ref="K640">SUM(IF((LEFT('2-1 采购订单物料明细表报表导出'!$K:$K,7)=K$1)*('2-1 采购订单物料明细表报表导出'!$D:$D=$A640),'2-1 采购订单物料明细表报表导出'!$H:$H,0))</f>
        <v>0</v>
      </c>
      <c r="L640" cm="1">
        <f t="array" ref="L640">SUM(IF((LEFT('2-1 采购订单物料明细表报表导出'!$K:$K,7)=L$1)*('2-1 采购订单物料明细表报表导出'!$D:$D=$A640),'2-1 采购订单物料明细表报表导出'!$H:$H,0))</f>
        <v>0</v>
      </c>
      <c r="M640" cm="1">
        <f t="array" ref="M640">SUM(IF((LEFT('2-1 采购订单物料明细表报表导出'!$K:$K,7)=M$1)*('2-1 采购订单物料明细表报表导出'!$D:$D=$A640),'2-1 采购订单物料明细表报表导出'!$H:$H,0))</f>
        <v>0</v>
      </c>
      <c r="N640" cm="1">
        <f t="array" ref="N640">SUM(IF((LEFT('2-1 采购订单物料明细表报表导出'!$K:$K,7)=N$1)*('2-1 采购订单物料明细表报表导出'!$D:$D=$A640),'2-1 采购订单物料明细表报表导出'!$H:$H,0))</f>
        <v>0</v>
      </c>
      <c r="O640" cm="1">
        <f t="array" ref="O640">SUM(IF((LEFT('2-1 采购订单物料明细表报表导出'!$K:$K,7)=O$1)*('2-1 采购订单物料明细表报表导出'!$D:$D=$A640),'2-1 采购订单物料明细表报表导出'!$H:$H,0))</f>
        <v>0</v>
      </c>
    </row>
    <row r="641" ht="16.5" spans="1:15">
      <c r="A641" s="17" t="s">
        <v>4043</v>
      </c>
      <c r="B641" s="32" t="s">
        <v>1771</v>
      </c>
      <c r="C641" s="33" t="s">
        <v>1772</v>
      </c>
      <c r="D641" cm="1">
        <f t="array" ref="D641">SUM(IF((LEFT('2-1 采购订单物料明细表报表导出'!$K:$K,7)=D$1)*('2-1 采购订单物料明细表报表导出'!$D:$D=$A641),'2-1 采购订单物料明细表报表导出'!$H:$H,0))</f>
        <v>0</v>
      </c>
      <c r="E641" cm="1">
        <f t="array" ref="E641">SUM(IF((LEFT('2-1 采购订单物料明细表报表导出'!$K:$K,7)=E$1)*('2-1 采购订单物料明细表报表导出'!$D:$D=$A641),'2-1 采购订单物料明细表报表导出'!$H:$H,0))</f>
        <v>0</v>
      </c>
      <c r="F641" cm="1">
        <f t="array" ref="F641">SUM(IF((LEFT('2-1 采购订单物料明细表报表导出'!$K:$K,7)=F$1)*('2-1 采购订单物料明细表报表导出'!$D:$D=$A641),'2-1 采购订单物料明细表报表导出'!$H:$H,0))</f>
        <v>0</v>
      </c>
      <c r="G641" cm="1">
        <f t="array" ref="G641">SUM(IF((LEFT('2-1 采购订单物料明细表报表导出'!$K:$K,7)=G$1)*('2-1 采购订单物料明细表报表导出'!$D:$D=$A641),'2-1 采购订单物料明细表报表导出'!$H:$H,0))</f>
        <v>0</v>
      </c>
      <c r="H641" cm="1">
        <f t="array" ref="H641">SUM(IF((LEFT('2-1 采购订单物料明细表报表导出'!$K:$K,7)=H$1)*('2-1 采购订单物料明细表报表导出'!$D:$D=$A641),'2-1 采购订单物料明细表报表导出'!$H:$H,0))</f>
        <v>0</v>
      </c>
      <c r="I641" cm="1">
        <f t="array" ref="I641">SUM(IF((LEFT('2-1 采购订单物料明细表报表导出'!$K:$K,7)=I$1)*('2-1 采购订单物料明细表报表导出'!$D:$D=$A641),'2-1 采购订单物料明细表报表导出'!$H:$H,0))</f>
        <v>0</v>
      </c>
      <c r="J641" cm="1">
        <f t="array" ref="J641">SUM(IF((LEFT('2-1 采购订单物料明细表报表导出'!$K:$K,7)=J$1)*('2-1 采购订单物料明细表报表导出'!$D:$D=$A641),'2-1 采购订单物料明细表报表导出'!$H:$H,0))</f>
        <v>0</v>
      </c>
      <c r="K641" cm="1">
        <f t="array" ref="K641">SUM(IF((LEFT('2-1 采购订单物料明细表报表导出'!$K:$K,7)=K$1)*('2-1 采购订单物料明细表报表导出'!$D:$D=$A641),'2-1 采购订单物料明细表报表导出'!$H:$H,0))</f>
        <v>0</v>
      </c>
      <c r="L641" cm="1">
        <f t="array" ref="L641">SUM(IF((LEFT('2-1 采购订单物料明细表报表导出'!$K:$K,7)=L$1)*('2-1 采购订单物料明细表报表导出'!$D:$D=$A641),'2-1 采购订单物料明细表报表导出'!$H:$H,0))</f>
        <v>0</v>
      </c>
      <c r="M641" cm="1">
        <f t="array" ref="M641">SUM(IF((LEFT('2-1 采购订单物料明细表报表导出'!$K:$K,7)=M$1)*('2-1 采购订单物料明细表报表导出'!$D:$D=$A641),'2-1 采购订单物料明细表报表导出'!$H:$H,0))</f>
        <v>0</v>
      </c>
      <c r="N641" cm="1">
        <f t="array" ref="N641">SUM(IF((LEFT('2-1 采购订单物料明细表报表导出'!$K:$K,7)=N$1)*('2-1 采购订单物料明细表报表导出'!$D:$D=$A641),'2-1 采购订单物料明细表报表导出'!$H:$H,0))</f>
        <v>0</v>
      </c>
      <c r="O641" cm="1">
        <f t="array" ref="O641">SUM(IF((LEFT('2-1 采购订单物料明细表报表导出'!$K:$K,7)=O$1)*('2-1 采购订单物料明细表报表导出'!$D:$D=$A641),'2-1 采购订单物料明细表报表导出'!$H:$H,0))</f>
        <v>0</v>
      </c>
    </row>
    <row r="642" ht="16.5" spans="1:15">
      <c r="A642" s="17" t="s">
        <v>4044</v>
      </c>
      <c r="B642" s="32" t="s">
        <v>1771</v>
      </c>
      <c r="C642" s="33" t="s">
        <v>1772</v>
      </c>
      <c r="D642" cm="1">
        <f t="array" ref="D642">SUM(IF((LEFT('2-1 采购订单物料明细表报表导出'!$K:$K,7)=D$1)*('2-1 采购订单物料明细表报表导出'!$D:$D=$A642),'2-1 采购订单物料明细表报表导出'!$H:$H,0))</f>
        <v>0</v>
      </c>
      <c r="E642" cm="1">
        <f t="array" ref="E642">SUM(IF((LEFT('2-1 采购订单物料明细表报表导出'!$K:$K,7)=E$1)*('2-1 采购订单物料明细表报表导出'!$D:$D=$A642),'2-1 采购订单物料明细表报表导出'!$H:$H,0))</f>
        <v>0</v>
      </c>
      <c r="F642" cm="1">
        <f t="array" ref="F642">SUM(IF((LEFT('2-1 采购订单物料明细表报表导出'!$K:$K,7)=F$1)*('2-1 采购订单物料明细表报表导出'!$D:$D=$A642),'2-1 采购订单物料明细表报表导出'!$H:$H,0))</f>
        <v>0</v>
      </c>
      <c r="G642" cm="1">
        <f t="array" ref="G642">SUM(IF((LEFT('2-1 采购订单物料明细表报表导出'!$K:$K,7)=G$1)*('2-1 采购订单物料明细表报表导出'!$D:$D=$A642),'2-1 采购订单物料明细表报表导出'!$H:$H,0))</f>
        <v>0</v>
      </c>
      <c r="H642" cm="1">
        <f t="array" ref="H642">SUM(IF((LEFT('2-1 采购订单物料明细表报表导出'!$K:$K,7)=H$1)*('2-1 采购订单物料明细表报表导出'!$D:$D=$A642),'2-1 采购订单物料明细表报表导出'!$H:$H,0))</f>
        <v>0</v>
      </c>
      <c r="I642" cm="1">
        <f t="array" ref="I642">SUM(IF((LEFT('2-1 采购订单物料明细表报表导出'!$K:$K,7)=I$1)*('2-1 采购订单物料明细表报表导出'!$D:$D=$A642),'2-1 采购订单物料明细表报表导出'!$H:$H,0))</f>
        <v>0</v>
      </c>
      <c r="J642" cm="1">
        <f t="array" ref="J642">SUM(IF((LEFT('2-1 采购订单物料明细表报表导出'!$K:$K,7)=J$1)*('2-1 采购订单物料明细表报表导出'!$D:$D=$A642),'2-1 采购订单物料明细表报表导出'!$H:$H,0))</f>
        <v>0</v>
      </c>
      <c r="K642" cm="1">
        <f t="array" ref="K642">SUM(IF((LEFT('2-1 采购订单物料明细表报表导出'!$K:$K,7)=K$1)*('2-1 采购订单物料明细表报表导出'!$D:$D=$A642),'2-1 采购订单物料明细表报表导出'!$H:$H,0))</f>
        <v>0</v>
      </c>
      <c r="L642" cm="1">
        <f t="array" ref="L642">SUM(IF((LEFT('2-1 采购订单物料明细表报表导出'!$K:$K,7)=L$1)*('2-1 采购订单物料明细表报表导出'!$D:$D=$A642),'2-1 采购订单物料明细表报表导出'!$H:$H,0))</f>
        <v>0</v>
      </c>
      <c r="M642" cm="1">
        <f t="array" ref="M642">SUM(IF((LEFT('2-1 采购订单物料明细表报表导出'!$K:$K,7)=M$1)*('2-1 采购订单物料明细表报表导出'!$D:$D=$A642),'2-1 采购订单物料明细表报表导出'!$H:$H,0))</f>
        <v>0</v>
      </c>
      <c r="N642" cm="1">
        <f t="array" ref="N642">SUM(IF((LEFT('2-1 采购订单物料明细表报表导出'!$K:$K,7)=N$1)*('2-1 采购订单物料明细表报表导出'!$D:$D=$A642),'2-1 采购订单物料明细表报表导出'!$H:$H,0))</f>
        <v>0</v>
      </c>
      <c r="O642" cm="1">
        <f t="array" ref="O642">SUM(IF((LEFT('2-1 采购订单物料明细表报表导出'!$K:$K,7)=O$1)*('2-1 采购订单物料明细表报表导出'!$D:$D=$A642),'2-1 采购订单物料明细表报表导出'!$H:$H,0))</f>
        <v>0</v>
      </c>
    </row>
    <row r="643" ht="16.5" spans="1:15">
      <c r="A643" s="17" t="s">
        <v>4045</v>
      </c>
      <c r="B643" s="32" t="s">
        <v>1771</v>
      </c>
      <c r="C643" s="33" t="s">
        <v>1772</v>
      </c>
      <c r="D643" cm="1">
        <f t="array" ref="D643">SUM(IF((LEFT('2-1 采购订单物料明细表报表导出'!$K:$K,7)=D$1)*('2-1 采购订单物料明细表报表导出'!$D:$D=$A643),'2-1 采购订单物料明细表报表导出'!$H:$H,0))</f>
        <v>0</v>
      </c>
      <c r="E643" cm="1">
        <f t="array" ref="E643">SUM(IF((LEFT('2-1 采购订单物料明细表报表导出'!$K:$K,7)=E$1)*('2-1 采购订单物料明细表报表导出'!$D:$D=$A643),'2-1 采购订单物料明细表报表导出'!$H:$H,0))</f>
        <v>0</v>
      </c>
      <c r="F643" cm="1">
        <f t="array" ref="F643">SUM(IF((LEFT('2-1 采购订单物料明细表报表导出'!$K:$K,7)=F$1)*('2-1 采购订单物料明细表报表导出'!$D:$D=$A643),'2-1 采购订单物料明细表报表导出'!$H:$H,0))</f>
        <v>0</v>
      </c>
      <c r="G643" cm="1">
        <f t="array" ref="G643">SUM(IF((LEFT('2-1 采购订单物料明细表报表导出'!$K:$K,7)=G$1)*('2-1 采购订单物料明细表报表导出'!$D:$D=$A643),'2-1 采购订单物料明细表报表导出'!$H:$H,0))</f>
        <v>0</v>
      </c>
      <c r="H643" cm="1">
        <f t="array" ref="H643">SUM(IF((LEFT('2-1 采购订单物料明细表报表导出'!$K:$K,7)=H$1)*('2-1 采购订单物料明细表报表导出'!$D:$D=$A643),'2-1 采购订单物料明细表报表导出'!$H:$H,0))</f>
        <v>0</v>
      </c>
      <c r="I643" cm="1">
        <f t="array" ref="I643">SUM(IF((LEFT('2-1 采购订单物料明细表报表导出'!$K:$K,7)=I$1)*('2-1 采购订单物料明细表报表导出'!$D:$D=$A643),'2-1 采购订单物料明细表报表导出'!$H:$H,0))</f>
        <v>0</v>
      </c>
      <c r="J643" cm="1">
        <f t="array" ref="J643">SUM(IF((LEFT('2-1 采购订单物料明细表报表导出'!$K:$K,7)=J$1)*('2-1 采购订单物料明细表报表导出'!$D:$D=$A643),'2-1 采购订单物料明细表报表导出'!$H:$H,0))</f>
        <v>0</v>
      </c>
      <c r="K643" cm="1">
        <f t="array" ref="K643">SUM(IF((LEFT('2-1 采购订单物料明细表报表导出'!$K:$K,7)=K$1)*('2-1 采购订单物料明细表报表导出'!$D:$D=$A643),'2-1 采购订单物料明细表报表导出'!$H:$H,0))</f>
        <v>0</v>
      </c>
      <c r="L643" cm="1">
        <f t="array" ref="L643">SUM(IF((LEFT('2-1 采购订单物料明细表报表导出'!$K:$K,7)=L$1)*('2-1 采购订单物料明细表报表导出'!$D:$D=$A643),'2-1 采购订单物料明细表报表导出'!$H:$H,0))</f>
        <v>0</v>
      </c>
      <c r="M643" cm="1">
        <f t="array" ref="M643">SUM(IF((LEFT('2-1 采购订单物料明细表报表导出'!$K:$K,7)=M$1)*('2-1 采购订单物料明细表报表导出'!$D:$D=$A643),'2-1 采购订单物料明细表报表导出'!$H:$H,0))</f>
        <v>0</v>
      </c>
      <c r="N643" cm="1">
        <f t="array" ref="N643">SUM(IF((LEFT('2-1 采购订单物料明细表报表导出'!$K:$K,7)=N$1)*('2-1 采购订单物料明细表报表导出'!$D:$D=$A643),'2-1 采购订单物料明细表报表导出'!$H:$H,0))</f>
        <v>0</v>
      </c>
      <c r="O643" cm="1">
        <f t="array" ref="O643">SUM(IF((LEFT('2-1 采购订单物料明细表报表导出'!$K:$K,7)=O$1)*('2-1 采购订单物料明细表报表导出'!$D:$D=$A643),'2-1 采购订单物料明细表报表导出'!$H:$H,0))</f>
        <v>0</v>
      </c>
    </row>
    <row r="644" ht="16.5" spans="1:15">
      <c r="A644" s="17" t="s">
        <v>4046</v>
      </c>
      <c r="B644" s="32" t="s">
        <v>1771</v>
      </c>
      <c r="C644" s="33" t="s">
        <v>1772</v>
      </c>
      <c r="D644" cm="1">
        <f t="array" ref="D644">SUM(IF((LEFT('2-1 采购订单物料明细表报表导出'!$K:$K,7)=D$1)*('2-1 采购订单物料明细表报表导出'!$D:$D=$A644),'2-1 采购订单物料明细表报表导出'!$H:$H,0))</f>
        <v>0</v>
      </c>
      <c r="E644" cm="1">
        <f t="array" ref="E644">SUM(IF((LEFT('2-1 采购订单物料明细表报表导出'!$K:$K,7)=E$1)*('2-1 采购订单物料明细表报表导出'!$D:$D=$A644),'2-1 采购订单物料明细表报表导出'!$H:$H,0))</f>
        <v>0</v>
      </c>
      <c r="F644" cm="1">
        <f t="array" ref="F644">SUM(IF((LEFT('2-1 采购订单物料明细表报表导出'!$K:$K,7)=F$1)*('2-1 采购订单物料明细表报表导出'!$D:$D=$A644),'2-1 采购订单物料明细表报表导出'!$H:$H,0))</f>
        <v>0</v>
      </c>
      <c r="G644" cm="1">
        <f t="array" ref="G644">SUM(IF((LEFT('2-1 采购订单物料明细表报表导出'!$K:$K,7)=G$1)*('2-1 采购订单物料明细表报表导出'!$D:$D=$A644),'2-1 采购订单物料明细表报表导出'!$H:$H,0))</f>
        <v>0</v>
      </c>
      <c r="H644" cm="1">
        <f t="array" ref="H644">SUM(IF((LEFT('2-1 采购订单物料明细表报表导出'!$K:$K,7)=H$1)*('2-1 采购订单物料明细表报表导出'!$D:$D=$A644),'2-1 采购订单物料明细表报表导出'!$H:$H,0))</f>
        <v>0</v>
      </c>
      <c r="I644" cm="1">
        <f t="array" ref="I644">SUM(IF((LEFT('2-1 采购订单物料明细表报表导出'!$K:$K,7)=I$1)*('2-1 采购订单物料明细表报表导出'!$D:$D=$A644),'2-1 采购订单物料明细表报表导出'!$H:$H,0))</f>
        <v>0</v>
      </c>
      <c r="J644" cm="1">
        <f t="array" ref="J644">SUM(IF((LEFT('2-1 采购订单物料明细表报表导出'!$K:$K,7)=J$1)*('2-1 采购订单物料明细表报表导出'!$D:$D=$A644),'2-1 采购订单物料明细表报表导出'!$H:$H,0))</f>
        <v>0</v>
      </c>
      <c r="K644" cm="1">
        <f t="array" ref="K644">SUM(IF((LEFT('2-1 采购订单物料明细表报表导出'!$K:$K,7)=K$1)*('2-1 采购订单物料明细表报表导出'!$D:$D=$A644),'2-1 采购订单物料明细表报表导出'!$H:$H,0))</f>
        <v>0</v>
      </c>
      <c r="L644" cm="1">
        <f t="array" ref="L644">SUM(IF((LEFT('2-1 采购订单物料明细表报表导出'!$K:$K,7)=L$1)*('2-1 采购订单物料明细表报表导出'!$D:$D=$A644),'2-1 采购订单物料明细表报表导出'!$H:$H,0))</f>
        <v>0</v>
      </c>
      <c r="M644" cm="1">
        <f t="array" ref="M644">SUM(IF((LEFT('2-1 采购订单物料明细表报表导出'!$K:$K,7)=M$1)*('2-1 采购订单物料明细表报表导出'!$D:$D=$A644),'2-1 采购订单物料明细表报表导出'!$H:$H,0))</f>
        <v>0</v>
      </c>
      <c r="N644" cm="1">
        <f t="array" ref="N644">SUM(IF((LEFT('2-1 采购订单物料明细表报表导出'!$K:$K,7)=N$1)*('2-1 采购订单物料明细表报表导出'!$D:$D=$A644),'2-1 采购订单物料明细表报表导出'!$H:$H,0))</f>
        <v>0</v>
      </c>
      <c r="O644" cm="1">
        <f t="array" ref="O644">SUM(IF((LEFT('2-1 采购订单物料明细表报表导出'!$K:$K,7)=O$1)*('2-1 采购订单物料明细表报表导出'!$D:$D=$A644),'2-1 采购订单物料明细表报表导出'!$H:$H,0))</f>
        <v>0</v>
      </c>
    </row>
    <row r="645" ht="16.5" spans="1:15">
      <c r="A645" s="34" t="s">
        <v>4047</v>
      </c>
      <c r="B645" s="32" t="s">
        <v>1771</v>
      </c>
      <c r="C645" s="33" t="s">
        <v>1772</v>
      </c>
      <c r="D645" cm="1">
        <f t="array" ref="D645">SUM(IF((LEFT('2-1 采购订单物料明细表报表导出'!$K:$K,7)=D$1)*('2-1 采购订单物料明细表报表导出'!$D:$D=$A645),'2-1 采购订单物料明细表报表导出'!$H:$H,0))</f>
        <v>0</v>
      </c>
      <c r="E645" cm="1">
        <f t="array" ref="E645">SUM(IF((LEFT('2-1 采购订单物料明细表报表导出'!$K:$K,7)=E$1)*('2-1 采购订单物料明细表报表导出'!$D:$D=$A645),'2-1 采购订单物料明细表报表导出'!$H:$H,0))</f>
        <v>0</v>
      </c>
      <c r="F645" cm="1">
        <f t="array" ref="F645">SUM(IF((LEFT('2-1 采购订单物料明细表报表导出'!$K:$K,7)=F$1)*('2-1 采购订单物料明细表报表导出'!$D:$D=$A645),'2-1 采购订单物料明细表报表导出'!$H:$H,0))</f>
        <v>0</v>
      </c>
      <c r="G645" cm="1">
        <f t="array" ref="G645">SUM(IF((LEFT('2-1 采购订单物料明细表报表导出'!$K:$K,7)=G$1)*('2-1 采购订单物料明细表报表导出'!$D:$D=$A645),'2-1 采购订单物料明细表报表导出'!$H:$H,0))</f>
        <v>0</v>
      </c>
      <c r="H645" cm="1">
        <f t="array" ref="H645">SUM(IF((LEFT('2-1 采购订单物料明细表报表导出'!$K:$K,7)=H$1)*('2-1 采购订单物料明细表报表导出'!$D:$D=$A645),'2-1 采购订单物料明细表报表导出'!$H:$H,0))</f>
        <v>0</v>
      </c>
      <c r="I645" cm="1">
        <f t="array" ref="I645">SUM(IF((LEFT('2-1 采购订单物料明细表报表导出'!$K:$K,7)=I$1)*('2-1 采购订单物料明细表报表导出'!$D:$D=$A645),'2-1 采购订单物料明细表报表导出'!$H:$H,0))</f>
        <v>0</v>
      </c>
      <c r="J645" cm="1">
        <f t="array" ref="J645">SUM(IF((LEFT('2-1 采购订单物料明细表报表导出'!$K:$K,7)=J$1)*('2-1 采购订单物料明细表报表导出'!$D:$D=$A645),'2-1 采购订单物料明细表报表导出'!$H:$H,0))</f>
        <v>0</v>
      </c>
      <c r="K645" cm="1">
        <f t="array" ref="K645">SUM(IF((LEFT('2-1 采购订单物料明细表报表导出'!$K:$K,7)=K$1)*('2-1 采购订单物料明细表报表导出'!$D:$D=$A645),'2-1 采购订单物料明细表报表导出'!$H:$H,0))</f>
        <v>0</v>
      </c>
      <c r="L645" cm="1">
        <f t="array" ref="L645">SUM(IF((LEFT('2-1 采购订单物料明细表报表导出'!$K:$K,7)=L$1)*('2-1 采购订单物料明细表报表导出'!$D:$D=$A645),'2-1 采购订单物料明细表报表导出'!$H:$H,0))</f>
        <v>0</v>
      </c>
      <c r="M645" cm="1">
        <f t="array" ref="M645">SUM(IF((LEFT('2-1 采购订单物料明细表报表导出'!$K:$K,7)=M$1)*('2-1 采购订单物料明细表报表导出'!$D:$D=$A645),'2-1 采购订单物料明细表报表导出'!$H:$H,0))</f>
        <v>0</v>
      </c>
      <c r="N645" cm="1">
        <f t="array" ref="N645">SUM(IF((LEFT('2-1 采购订单物料明细表报表导出'!$K:$K,7)=N$1)*('2-1 采购订单物料明细表报表导出'!$D:$D=$A645),'2-1 采购订单物料明细表报表导出'!$H:$H,0))</f>
        <v>0</v>
      </c>
      <c r="O645" cm="1">
        <f t="array" ref="O645">SUM(IF((LEFT('2-1 采购订单物料明细表报表导出'!$K:$K,7)=O$1)*('2-1 采购订单物料明细表报表导出'!$D:$D=$A645),'2-1 采购订单物料明细表报表导出'!$H:$H,0))</f>
        <v>0</v>
      </c>
    </row>
    <row r="646" ht="16.5" spans="1:15">
      <c r="A646" s="17" t="s">
        <v>4048</v>
      </c>
      <c r="B646" s="32" t="s">
        <v>1771</v>
      </c>
      <c r="C646" s="33" t="s">
        <v>1772</v>
      </c>
      <c r="D646" cm="1">
        <f t="array" ref="D646">SUM(IF((LEFT('2-1 采购订单物料明细表报表导出'!$K:$K,7)=D$1)*('2-1 采购订单物料明细表报表导出'!$D:$D=$A646),'2-1 采购订单物料明细表报表导出'!$H:$H,0))</f>
        <v>0</v>
      </c>
      <c r="E646" cm="1">
        <f t="array" ref="E646">SUM(IF((LEFT('2-1 采购订单物料明细表报表导出'!$K:$K,7)=E$1)*('2-1 采购订单物料明细表报表导出'!$D:$D=$A646),'2-1 采购订单物料明细表报表导出'!$H:$H,0))</f>
        <v>0</v>
      </c>
      <c r="F646" cm="1">
        <f t="array" ref="F646">SUM(IF((LEFT('2-1 采购订单物料明细表报表导出'!$K:$K,7)=F$1)*('2-1 采购订单物料明细表报表导出'!$D:$D=$A646),'2-1 采购订单物料明细表报表导出'!$H:$H,0))</f>
        <v>0</v>
      </c>
      <c r="G646" cm="1">
        <f t="array" ref="G646">SUM(IF((LEFT('2-1 采购订单物料明细表报表导出'!$K:$K,7)=G$1)*('2-1 采购订单物料明细表报表导出'!$D:$D=$A646),'2-1 采购订单物料明细表报表导出'!$H:$H,0))</f>
        <v>0</v>
      </c>
      <c r="H646" cm="1">
        <f t="array" ref="H646">SUM(IF((LEFT('2-1 采购订单物料明细表报表导出'!$K:$K,7)=H$1)*('2-1 采购订单物料明细表报表导出'!$D:$D=$A646),'2-1 采购订单物料明细表报表导出'!$H:$H,0))</f>
        <v>0</v>
      </c>
      <c r="I646" cm="1">
        <f t="array" ref="I646">SUM(IF((LEFT('2-1 采购订单物料明细表报表导出'!$K:$K,7)=I$1)*('2-1 采购订单物料明细表报表导出'!$D:$D=$A646),'2-1 采购订单物料明细表报表导出'!$H:$H,0))</f>
        <v>0</v>
      </c>
      <c r="J646" cm="1">
        <f t="array" ref="J646">SUM(IF((LEFT('2-1 采购订单物料明细表报表导出'!$K:$K,7)=J$1)*('2-1 采购订单物料明细表报表导出'!$D:$D=$A646),'2-1 采购订单物料明细表报表导出'!$H:$H,0))</f>
        <v>0</v>
      </c>
      <c r="K646" cm="1">
        <f t="array" ref="K646">SUM(IF((LEFT('2-1 采购订单物料明细表报表导出'!$K:$K,7)=K$1)*('2-1 采购订单物料明细表报表导出'!$D:$D=$A646),'2-1 采购订单物料明细表报表导出'!$H:$H,0))</f>
        <v>0</v>
      </c>
      <c r="L646" cm="1">
        <f t="array" ref="L646">SUM(IF((LEFT('2-1 采购订单物料明细表报表导出'!$K:$K,7)=L$1)*('2-1 采购订单物料明细表报表导出'!$D:$D=$A646),'2-1 采购订单物料明细表报表导出'!$H:$H,0))</f>
        <v>0</v>
      </c>
      <c r="M646" cm="1">
        <f t="array" ref="M646">SUM(IF((LEFT('2-1 采购订单物料明细表报表导出'!$K:$K,7)=M$1)*('2-1 采购订单物料明细表报表导出'!$D:$D=$A646),'2-1 采购订单物料明细表报表导出'!$H:$H,0))</f>
        <v>0</v>
      </c>
      <c r="N646" cm="1">
        <f t="array" ref="N646">SUM(IF((LEFT('2-1 采购订单物料明细表报表导出'!$K:$K,7)=N$1)*('2-1 采购订单物料明细表报表导出'!$D:$D=$A646),'2-1 采购订单物料明细表报表导出'!$H:$H,0))</f>
        <v>0</v>
      </c>
      <c r="O646" cm="1">
        <f t="array" ref="O646">SUM(IF((LEFT('2-1 采购订单物料明细表报表导出'!$K:$K,7)=O$1)*('2-1 采购订单物料明细表报表导出'!$D:$D=$A646),'2-1 采购订单物料明细表报表导出'!$H:$H,0))</f>
        <v>0</v>
      </c>
    </row>
    <row r="647" ht="16.5" spans="1:15">
      <c r="A647" s="17" t="s">
        <v>4049</v>
      </c>
      <c r="B647" s="32" t="s">
        <v>1771</v>
      </c>
      <c r="C647" s="33" t="s">
        <v>1772</v>
      </c>
      <c r="D647" cm="1">
        <f t="array" ref="D647">SUM(IF((LEFT('2-1 采购订单物料明细表报表导出'!$K:$K,7)=D$1)*('2-1 采购订单物料明细表报表导出'!$D:$D=$A647),'2-1 采购订单物料明细表报表导出'!$H:$H,0))</f>
        <v>0</v>
      </c>
      <c r="E647" cm="1">
        <f t="array" ref="E647">SUM(IF((LEFT('2-1 采购订单物料明细表报表导出'!$K:$K,7)=E$1)*('2-1 采购订单物料明细表报表导出'!$D:$D=$A647),'2-1 采购订单物料明细表报表导出'!$H:$H,0))</f>
        <v>0</v>
      </c>
      <c r="F647" cm="1">
        <f t="array" ref="F647">SUM(IF((LEFT('2-1 采购订单物料明细表报表导出'!$K:$K,7)=F$1)*('2-1 采购订单物料明细表报表导出'!$D:$D=$A647),'2-1 采购订单物料明细表报表导出'!$H:$H,0))</f>
        <v>0</v>
      </c>
      <c r="G647" cm="1">
        <f t="array" ref="G647">SUM(IF((LEFT('2-1 采购订单物料明细表报表导出'!$K:$K,7)=G$1)*('2-1 采购订单物料明细表报表导出'!$D:$D=$A647),'2-1 采购订单物料明细表报表导出'!$H:$H,0))</f>
        <v>0</v>
      </c>
      <c r="H647" cm="1">
        <f t="array" ref="H647">SUM(IF((LEFT('2-1 采购订单物料明细表报表导出'!$K:$K,7)=H$1)*('2-1 采购订单物料明细表报表导出'!$D:$D=$A647),'2-1 采购订单物料明细表报表导出'!$H:$H,0))</f>
        <v>0</v>
      </c>
      <c r="I647" cm="1">
        <f t="array" ref="I647">SUM(IF((LEFT('2-1 采购订单物料明细表报表导出'!$K:$K,7)=I$1)*('2-1 采购订单物料明细表报表导出'!$D:$D=$A647),'2-1 采购订单物料明细表报表导出'!$H:$H,0))</f>
        <v>0</v>
      </c>
      <c r="J647" cm="1">
        <f t="array" ref="J647">SUM(IF((LEFT('2-1 采购订单物料明细表报表导出'!$K:$K,7)=J$1)*('2-1 采购订单物料明细表报表导出'!$D:$D=$A647),'2-1 采购订单物料明细表报表导出'!$H:$H,0))</f>
        <v>0</v>
      </c>
      <c r="K647" cm="1">
        <f t="array" ref="K647">SUM(IF((LEFT('2-1 采购订单物料明细表报表导出'!$K:$K,7)=K$1)*('2-1 采购订单物料明细表报表导出'!$D:$D=$A647),'2-1 采购订单物料明细表报表导出'!$H:$H,0))</f>
        <v>0</v>
      </c>
      <c r="L647" cm="1">
        <f t="array" ref="L647">SUM(IF((LEFT('2-1 采购订单物料明细表报表导出'!$K:$K,7)=L$1)*('2-1 采购订单物料明细表报表导出'!$D:$D=$A647),'2-1 采购订单物料明细表报表导出'!$H:$H,0))</f>
        <v>0</v>
      </c>
      <c r="M647" cm="1">
        <f t="array" ref="M647">SUM(IF((LEFT('2-1 采购订单物料明细表报表导出'!$K:$K,7)=M$1)*('2-1 采购订单物料明细表报表导出'!$D:$D=$A647),'2-1 采购订单物料明细表报表导出'!$H:$H,0))</f>
        <v>0</v>
      </c>
      <c r="N647" cm="1">
        <f t="array" ref="N647">SUM(IF((LEFT('2-1 采购订单物料明细表报表导出'!$K:$K,7)=N$1)*('2-1 采购订单物料明细表报表导出'!$D:$D=$A647),'2-1 采购订单物料明细表报表导出'!$H:$H,0))</f>
        <v>0</v>
      </c>
      <c r="O647" cm="1">
        <f t="array" ref="O647">SUM(IF((LEFT('2-1 采购订单物料明细表报表导出'!$K:$K,7)=O$1)*('2-1 采购订单物料明细表报表导出'!$D:$D=$A647),'2-1 采购订单物料明细表报表导出'!$H:$H,0))</f>
        <v>0</v>
      </c>
    </row>
    <row r="648" ht="16.5" spans="1:15">
      <c r="A648" s="17" t="s">
        <v>4050</v>
      </c>
      <c r="B648" s="32" t="s">
        <v>1771</v>
      </c>
      <c r="C648" s="33" t="s">
        <v>1772</v>
      </c>
      <c r="D648" cm="1">
        <f t="array" ref="D648">SUM(IF((LEFT('2-1 采购订单物料明细表报表导出'!$K:$K,7)=D$1)*('2-1 采购订单物料明细表报表导出'!$D:$D=$A648),'2-1 采购订单物料明细表报表导出'!$H:$H,0))</f>
        <v>0</v>
      </c>
      <c r="E648" cm="1">
        <f t="array" ref="E648">SUM(IF((LEFT('2-1 采购订单物料明细表报表导出'!$K:$K,7)=E$1)*('2-1 采购订单物料明细表报表导出'!$D:$D=$A648),'2-1 采购订单物料明细表报表导出'!$H:$H,0))</f>
        <v>0</v>
      </c>
      <c r="F648" cm="1">
        <f t="array" ref="F648">SUM(IF((LEFT('2-1 采购订单物料明细表报表导出'!$K:$K,7)=F$1)*('2-1 采购订单物料明细表报表导出'!$D:$D=$A648),'2-1 采购订单物料明细表报表导出'!$H:$H,0))</f>
        <v>0</v>
      </c>
      <c r="G648" cm="1">
        <f t="array" ref="G648">SUM(IF((LEFT('2-1 采购订单物料明细表报表导出'!$K:$K,7)=G$1)*('2-1 采购订单物料明细表报表导出'!$D:$D=$A648),'2-1 采购订单物料明细表报表导出'!$H:$H,0))</f>
        <v>0</v>
      </c>
      <c r="H648" cm="1">
        <f t="array" ref="H648">SUM(IF((LEFT('2-1 采购订单物料明细表报表导出'!$K:$K,7)=H$1)*('2-1 采购订单物料明细表报表导出'!$D:$D=$A648),'2-1 采购订单物料明细表报表导出'!$H:$H,0))</f>
        <v>0</v>
      </c>
      <c r="I648" cm="1">
        <f t="array" ref="I648">SUM(IF((LEFT('2-1 采购订单物料明细表报表导出'!$K:$K,7)=I$1)*('2-1 采购订单物料明细表报表导出'!$D:$D=$A648),'2-1 采购订单物料明细表报表导出'!$H:$H,0))</f>
        <v>0</v>
      </c>
      <c r="J648" cm="1">
        <f t="array" ref="J648">SUM(IF((LEFT('2-1 采购订单物料明细表报表导出'!$K:$K,7)=J$1)*('2-1 采购订单物料明细表报表导出'!$D:$D=$A648),'2-1 采购订单物料明细表报表导出'!$H:$H,0))</f>
        <v>0</v>
      </c>
      <c r="K648" cm="1">
        <f t="array" ref="K648">SUM(IF((LEFT('2-1 采购订单物料明细表报表导出'!$K:$K,7)=K$1)*('2-1 采购订单物料明细表报表导出'!$D:$D=$A648),'2-1 采购订单物料明细表报表导出'!$H:$H,0))</f>
        <v>0</v>
      </c>
      <c r="L648" cm="1">
        <f t="array" ref="L648">SUM(IF((LEFT('2-1 采购订单物料明细表报表导出'!$K:$K,7)=L$1)*('2-1 采购订单物料明细表报表导出'!$D:$D=$A648),'2-1 采购订单物料明细表报表导出'!$H:$H,0))</f>
        <v>0</v>
      </c>
      <c r="M648" cm="1">
        <f t="array" ref="M648">SUM(IF((LEFT('2-1 采购订单物料明细表报表导出'!$K:$K,7)=M$1)*('2-1 采购订单物料明细表报表导出'!$D:$D=$A648),'2-1 采购订单物料明细表报表导出'!$H:$H,0))</f>
        <v>0</v>
      </c>
      <c r="N648" cm="1">
        <f t="array" ref="N648">SUM(IF((LEFT('2-1 采购订单物料明细表报表导出'!$K:$K,7)=N$1)*('2-1 采购订单物料明细表报表导出'!$D:$D=$A648),'2-1 采购订单物料明细表报表导出'!$H:$H,0))</f>
        <v>0</v>
      </c>
      <c r="O648" cm="1">
        <f t="array" ref="O648">SUM(IF((LEFT('2-1 采购订单物料明细表报表导出'!$K:$K,7)=O$1)*('2-1 采购订单物料明细表报表导出'!$D:$D=$A648),'2-1 采购订单物料明细表报表导出'!$H:$H,0))</f>
        <v>0</v>
      </c>
    </row>
    <row r="649" ht="16.5" spans="1:15">
      <c r="A649" s="17" t="s">
        <v>4051</v>
      </c>
      <c r="B649" s="32" t="s">
        <v>1771</v>
      </c>
      <c r="C649" s="33" t="s">
        <v>1772</v>
      </c>
      <c r="D649" cm="1">
        <f t="array" ref="D649">SUM(IF((LEFT('2-1 采购订单物料明细表报表导出'!$K:$K,7)=D$1)*('2-1 采购订单物料明细表报表导出'!$D:$D=$A649),'2-1 采购订单物料明细表报表导出'!$H:$H,0))</f>
        <v>0</v>
      </c>
      <c r="E649" cm="1">
        <f t="array" ref="E649">SUM(IF((LEFT('2-1 采购订单物料明细表报表导出'!$K:$K,7)=E$1)*('2-1 采购订单物料明细表报表导出'!$D:$D=$A649),'2-1 采购订单物料明细表报表导出'!$H:$H,0))</f>
        <v>0</v>
      </c>
      <c r="F649" cm="1">
        <f t="array" ref="F649">SUM(IF((LEFT('2-1 采购订单物料明细表报表导出'!$K:$K,7)=F$1)*('2-1 采购订单物料明细表报表导出'!$D:$D=$A649),'2-1 采购订单物料明细表报表导出'!$H:$H,0))</f>
        <v>0</v>
      </c>
      <c r="G649" cm="1">
        <f t="array" ref="G649">SUM(IF((LEFT('2-1 采购订单物料明细表报表导出'!$K:$K,7)=G$1)*('2-1 采购订单物料明细表报表导出'!$D:$D=$A649),'2-1 采购订单物料明细表报表导出'!$H:$H,0))</f>
        <v>0</v>
      </c>
      <c r="H649" cm="1">
        <f t="array" ref="H649">SUM(IF((LEFT('2-1 采购订单物料明细表报表导出'!$K:$K,7)=H$1)*('2-1 采购订单物料明细表报表导出'!$D:$D=$A649),'2-1 采购订单物料明细表报表导出'!$H:$H,0))</f>
        <v>0</v>
      </c>
      <c r="I649" cm="1">
        <f t="array" ref="I649">SUM(IF((LEFT('2-1 采购订单物料明细表报表导出'!$K:$K,7)=I$1)*('2-1 采购订单物料明细表报表导出'!$D:$D=$A649),'2-1 采购订单物料明细表报表导出'!$H:$H,0))</f>
        <v>0</v>
      </c>
      <c r="J649" cm="1">
        <f t="array" ref="J649">SUM(IF((LEFT('2-1 采购订单物料明细表报表导出'!$K:$K,7)=J$1)*('2-1 采购订单物料明细表报表导出'!$D:$D=$A649),'2-1 采购订单物料明细表报表导出'!$H:$H,0))</f>
        <v>0</v>
      </c>
      <c r="K649" cm="1">
        <f t="array" ref="K649">SUM(IF((LEFT('2-1 采购订单物料明细表报表导出'!$K:$K,7)=K$1)*('2-1 采购订单物料明细表报表导出'!$D:$D=$A649),'2-1 采购订单物料明细表报表导出'!$H:$H,0))</f>
        <v>0</v>
      </c>
      <c r="L649" cm="1">
        <f t="array" ref="L649">SUM(IF((LEFT('2-1 采购订单物料明细表报表导出'!$K:$K,7)=L$1)*('2-1 采购订单物料明细表报表导出'!$D:$D=$A649),'2-1 采购订单物料明细表报表导出'!$H:$H,0))</f>
        <v>0</v>
      </c>
      <c r="M649" cm="1">
        <f t="array" ref="M649">SUM(IF((LEFT('2-1 采购订单物料明细表报表导出'!$K:$K,7)=M$1)*('2-1 采购订单物料明细表报表导出'!$D:$D=$A649),'2-1 采购订单物料明细表报表导出'!$H:$H,0))</f>
        <v>0</v>
      </c>
      <c r="N649" cm="1">
        <f t="array" ref="N649">SUM(IF((LEFT('2-1 采购订单物料明细表报表导出'!$K:$K,7)=N$1)*('2-1 采购订单物料明细表报表导出'!$D:$D=$A649),'2-1 采购订单物料明细表报表导出'!$H:$H,0))</f>
        <v>0</v>
      </c>
      <c r="O649" cm="1">
        <f t="array" ref="O649">SUM(IF((LEFT('2-1 采购订单物料明细表报表导出'!$K:$K,7)=O$1)*('2-1 采购订单物料明细表报表导出'!$D:$D=$A649),'2-1 采购订单物料明细表报表导出'!$H:$H,0))</f>
        <v>0</v>
      </c>
    </row>
    <row r="650" ht="16.5" spans="1:15">
      <c r="A650" s="17" t="s">
        <v>4052</v>
      </c>
      <c r="B650" s="32" t="s">
        <v>1771</v>
      </c>
      <c r="C650" s="33" t="s">
        <v>1772</v>
      </c>
      <c r="D650" cm="1">
        <f t="array" ref="D650">SUM(IF((LEFT('2-1 采购订单物料明细表报表导出'!$K:$K,7)=D$1)*('2-1 采购订单物料明细表报表导出'!$D:$D=$A650),'2-1 采购订单物料明细表报表导出'!$H:$H,0))</f>
        <v>0</v>
      </c>
      <c r="E650" cm="1">
        <f t="array" ref="E650">SUM(IF((LEFT('2-1 采购订单物料明细表报表导出'!$K:$K,7)=E$1)*('2-1 采购订单物料明细表报表导出'!$D:$D=$A650),'2-1 采购订单物料明细表报表导出'!$H:$H,0))</f>
        <v>0</v>
      </c>
      <c r="F650" cm="1">
        <f t="array" ref="F650">SUM(IF((LEFT('2-1 采购订单物料明细表报表导出'!$K:$K,7)=F$1)*('2-1 采购订单物料明细表报表导出'!$D:$D=$A650),'2-1 采购订单物料明细表报表导出'!$H:$H,0))</f>
        <v>0</v>
      </c>
      <c r="G650" cm="1">
        <f t="array" ref="G650">SUM(IF((LEFT('2-1 采购订单物料明细表报表导出'!$K:$K,7)=G$1)*('2-1 采购订单物料明细表报表导出'!$D:$D=$A650),'2-1 采购订单物料明细表报表导出'!$H:$H,0))</f>
        <v>0</v>
      </c>
      <c r="H650" cm="1">
        <f t="array" ref="H650">SUM(IF((LEFT('2-1 采购订单物料明细表报表导出'!$K:$K,7)=H$1)*('2-1 采购订单物料明细表报表导出'!$D:$D=$A650),'2-1 采购订单物料明细表报表导出'!$H:$H,0))</f>
        <v>0</v>
      </c>
      <c r="I650" cm="1">
        <f t="array" ref="I650">SUM(IF((LEFT('2-1 采购订单物料明细表报表导出'!$K:$K,7)=I$1)*('2-1 采购订单物料明细表报表导出'!$D:$D=$A650),'2-1 采购订单物料明细表报表导出'!$H:$H,0))</f>
        <v>0</v>
      </c>
      <c r="J650" cm="1">
        <f t="array" ref="J650">SUM(IF((LEFT('2-1 采购订单物料明细表报表导出'!$K:$K,7)=J$1)*('2-1 采购订单物料明细表报表导出'!$D:$D=$A650),'2-1 采购订单物料明细表报表导出'!$H:$H,0))</f>
        <v>0</v>
      </c>
      <c r="K650" cm="1">
        <f t="array" ref="K650">SUM(IF((LEFT('2-1 采购订单物料明细表报表导出'!$K:$K,7)=K$1)*('2-1 采购订单物料明细表报表导出'!$D:$D=$A650),'2-1 采购订单物料明细表报表导出'!$H:$H,0))</f>
        <v>0</v>
      </c>
      <c r="L650" cm="1">
        <f t="array" ref="L650">SUM(IF((LEFT('2-1 采购订单物料明细表报表导出'!$K:$K,7)=L$1)*('2-1 采购订单物料明细表报表导出'!$D:$D=$A650),'2-1 采购订单物料明细表报表导出'!$H:$H,0))</f>
        <v>0</v>
      </c>
      <c r="M650" cm="1">
        <f t="array" ref="M650">SUM(IF((LEFT('2-1 采购订单物料明细表报表导出'!$K:$K,7)=M$1)*('2-1 采购订单物料明细表报表导出'!$D:$D=$A650),'2-1 采购订单物料明细表报表导出'!$H:$H,0))</f>
        <v>0</v>
      </c>
      <c r="N650" cm="1">
        <f t="array" ref="N650">SUM(IF((LEFT('2-1 采购订单物料明细表报表导出'!$K:$K,7)=N$1)*('2-1 采购订单物料明细表报表导出'!$D:$D=$A650),'2-1 采购订单物料明细表报表导出'!$H:$H,0))</f>
        <v>0</v>
      </c>
      <c r="O650" cm="1">
        <f t="array" ref="O650">SUM(IF((LEFT('2-1 采购订单物料明细表报表导出'!$K:$K,7)=O$1)*('2-1 采购订单物料明细表报表导出'!$D:$D=$A650),'2-1 采购订单物料明细表报表导出'!$H:$H,0))</f>
        <v>0</v>
      </c>
    </row>
    <row r="651" ht="16.5" spans="1:15">
      <c r="A651" s="34" t="s">
        <v>4053</v>
      </c>
      <c r="B651" s="32" t="s">
        <v>1784</v>
      </c>
      <c r="C651" s="33" t="s">
        <v>1785</v>
      </c>
      <c r="D651" cm="1">
        <f t="array" ref="D651">SUM(IF((LEFT('2-1 采购订单物料明细表报表导出'!$K:$K,7)=D$1)*('2-1 采购订单物料明细表报表导出'!$D:$D=$A651),'2-1 采购订单物料明细表报表导出'!$H:$H,0))</f>
        <v>0</v>
      </c>
      <c r="E651" cm="1">
        <f t="array" ref="E651">SUM(IF((LEFT('2-1 采购订单物料明细表报表导出'!$K:$K,7)=E$1)*('2-1 采购订单物料明细表报表导出'!$D:$D=$A651),'2-1 采购订单物料明细表报表导出'!$H:$H,0))</f>
        <v>0</v>
      </c>
      <c r="F651" cm="1">
        <f t="array" ref="F651">SUM(IF((LEFT('2-1 采购订单物料明细表报表导出'!$K:$K,7)=F$1)*('2-1 采购订单物料明细表报表导出'!$D:$D=$A651),'2-1 采购订单物料明细表报表导出'!$H:$H,0))</f>
        <v>0</v>
      </c>
      <c r="G651" cm="1">
        <f t="array" ref="G651">SUM(IF((LEFT('2-1 采购订单物料明细表报表导出'!$K:$K,7)=G$1)*('2-1 采购订单物料明细表报表导出'!$D:$D=$A651),'2-1 采购订单物料明细表报表导出'!$H:$H,0))</f>
        <v>0</v>
      </c>
      <c r="H651" cm="1">
        <f t="array" ref="H651">SUM(IF((LEFT('2-1 采购订单物料明细表报表导出'!$K:$K,7)=H$1)*('2-1 采购订单物料明细表报表导出'!$D:$D=$A651),'2-1 采购订单物料明细表报表导出'!$H:$H,0))</f>
        <v>0</v>
      </c>
      <c r="I651" cm="1">
        <f t="array" ref="I651">SUM(IF((LEFT('2-1 采购订单物料明细表报表导出'!$K:$K,7)=I$1)*('2-1 采购订单物料明细表报表导出'!$D:$D=$A651),'2-1 采购订单物料明细表报表导出'!$H:$H,0))</f>
        <v>0</v>
      </c>
      <c r="J651" cm="1">
        <f t="array" ref="J651">SUM(IF((LEFT('2-1 采购订单物料明细表报表导出'!$K:$K,7)=J$1)*('2-1 采购订单物料明细表报表导出'!$D:$D=$A651),'2-1 采购订单物料明细表报表导出'!$H:$H,0))</f>
        <v>0</v>
      </c>
      <c r="K651" cm="1">
        <f t="array" ref="K651">SUM(IF((LEFT('2-1 采购订单物料明细表报表导出'!$K:$K,7)=K$1)*('2-1 采购订单物料明细表报表导出'!$D:$D=$A651),'2-1 采购订单物料明细表报表导出'!$H:$H,0))</f>
        <v>0</v>
      </c>
      <c r="L651" cm="1">
        <f t="array" ref="L651">SUM(IF((LEFT('2-1 采购订单物料明细表报表导出'!$K:$K,7)=L$1)*('2-1 采购订单物料明细表报表导出'!$D:$D=$A651),'2-1 采购订单物料明细表报表导出'!$H:$H,0))</f>
        <v>0</v>
      </c>
      <c r="M651" cm="1">
        <f t="array" ref="M651">SUM(IF((LEFT('2-1 采购订单物料明细表报表导出'!$K:$K,7)=M$1)*('2-1 采购订单物料明细表报表导出'!$D:$D=$A651),'2-1 采购订单物料明细表报表导出'!$H:$H,0))</f>
        <v>0</v>
      </c>
      <c r="N651" cm="1">
        <f t="array" ref="N651">SUM(IF((LEFT('2-1 采购订单物料明细表报表导出'!$K:$K,7)=N$1)*('2-1 采购订单物料明细表报表导出'!$D:$D=$A651),'2-1 采购订单物料明细表报表导出'!$H:$H,0))</f>
        <v>0</v>
      </c>
      <c r="O651" cm="1">
        <f t="array" ref="O651">SUM(IF((LEFT('2-1 采购订单物料明细表报表导出'!$K:$K,7)=O$1)*('2-1 采购订单物料明细表报表导出'!$D:$D=$A651),'2-1 采购订单物料明细表报表导出'!$H:$H,0))</f>
        <v>0</v>
      </c>
    </row>
    <row r="652" ht="16.5" spans="1:15">
      <c r="A652" s="34" t="s">
        <v>4054</v>
      </c>
      <c r="B652" s="32" t="s">
        <v>1784</v>
      </c>
      <c r="C652" s="33" t="s">
        <v>1785</v>
      </c>
      <c r="D652" cm="1">
        <f t="array" ref="D652">SUM(IF((LEFT('2-1 采购订单物料明细表报表导出'!$K:$K,7)=D$1)*('2-1 采购订单物料明细表报表导出'!$D:$D=$A652),'2-1 采购订单物料明细表报表导出'!$H:$H,0))</f>
        <v>0</v>
      </c>
      <c r="E652" cm="1">
        <f t="array" ref="E652">SUM(IF((LEFT('2-1 采购订单物料明细表报表导出'!$K:$K,7)=E$1)*('2-1 采购订单物料明细表报表导出'!$D:$D=$A652),'2-1 采购订单物料明细表报表导出'!$H:$H,0))</f>
        <v>0</v>
      </c>
      <c r="F652" cm="1">
        <f t="array" ref="F652">SUM(IF((LEFT('2-1 采购订单物料明细表报表导出'!$K:$K,7)=F$1)*('2-1 采购订单物料明细表报表导出'!$D:$D=$A652),'2-1 采购订单物料明细表报表导出'!$H:$H,0))</f>
        <v>0</v>
      </c>
      <c r="G652" cm="1">
        <f t="array" ref="G652">SUM(IF((LEFT('2-1 采购订单物料明细表报表导出'!$K:$K,7)=G$1)*('2-1 采购订单物料明细表报表导出'!$D:$D=$A652),'2-1 采购订单物料明细表报表导出'!$H:$H,0))</f>
        <v>0</v>
      </c>
      <c r="H652" cm="1">
        <f t="array" ref="H652">SUM(IF((LEFT('2-1 采购订单物料明细表报表导出'!$K:$K,7)=H$1)*('2-1 采购订单物料明细表报表导出'!$D:$D=$A652),'2-1 采购订单物料明细表报表导出'!$H:$H,0))</f>
        <v>0</v>
      </c>
      <c r="I652" cm="1">
        <f t="array" ref="I652">SUM(IF((LEFT('2-1 采购订单物料明细表报表导出'!$K:$K,7)=I$1)*('2-1 采购订单物料明细表报表导出'!$D:$D=$A652),'2-1 采购订单物料明细表报表导出'!$H:$H,0))</f>
        <v>0</v>
      </c>
      <c r="J652" cm="1">
        <f t="array" ref="J652">SUM(IF((LEFT('2-1 采购订单物料明细表报表导出'!$K:$K,7)=J$1)*('2-1 采购订单物料明细表报表导出'!$D:$D=$A652),'2-1 采购订单物料明细表报表导出'!$H:$H,0))</f>
        <v>0</v>
      </c>
      <c r="K652" cm="1">
        <f t="array" ref="K652">SUM(IF((LEFT('2-1 采购订单物料明细表报表导出'!$K:$K,7)=K$1)*('2-1 采购订单物料明细表报表导出'!$D:$D=$A652),'2-1 采购订单物料明细表报表导出'!$H:$H,0))</f>
        <v>0</v>
      </c>
      <c r="L652" cm="1">
        <f t="array" ref="L652">SUM(IF((LEFT('2-1 采购订单物料明细表报表导出'!$K:$K,7)=L$1)*('2-1 采购订单物料明细表报表导出'!$D:$D=$A652),'2-1 采购订单物料明细表报表导出'!$H:$H,0))</f>
        <v>0</v>
      </c>
      <c r="M652" cm="1">
        <f t="array" ref="M652">SUM(IF((LEFT('2-1 采购订单物料明细表报表导出'!$K:$K,7)=M$1)*('2-1 采购订单物料明细表报表导出'!$D:$D=$A652),'2-1 采购订单物料明细表报表导出'!$H:$H,0))</f>
        <v>0</v>
      </c>
      <c r="N652" cm="1">
        <f t="array" ref="N652">SUM(IF((LEFT('2-1 采购订单物料明细表报表导出'!$K:$K,7)=N$1)*('2-1 采购订单物料明细表报表导出'!$D:$D=$A652),'2-1 采购订单物料明细表报表导出'!$H:$H,0))</f>
        <v>0</v>
      </c>
      <c r="O652" cm="1">
        <f t="array" ref="O652">SUM(IF((LEFT('2-1 采购订单物料明细表报表导出'!$K:$K,7)=O$1)*('2-1 采购订单物料明细表报表导出'!$D:$D=$A652),'2-1 采购订单物料明细表报表导出'!$H:$H,0))</f>
        <v>0</v>
      </c>
    </row>
    <row r="653" ht="16.5" spans="1:15">
      <c r="A653" s="17" t="s">
        <v>4055</v>
      </c>
      <c r="B653" s="32" t="s">
        <v>1784</v>
      </c>
      <c r="C653" s="33" t="s">
        <v>1785</v>
      </c>
      <c r="D653" cm="1">
        <f t="array" ref="D653">SUM(IF((LEFT('2-1 采购订单物料明细表报表导出'!$K:$K,7)=D$1)*('2-1 采购订单物料明细表报表导出'!$D:$D=$A653),'2-1 采购订单物料明细表报表导出'!$H:$H,0))</f>
        <v>0</v>
      </c>
      <c r="E653" cm="1">
        <f t="array" ref="E653">SUM(IF((LEFT('2-1 采购订单物料明细表报表导出'!$K:$K,7)=E$1)*('2-1 采购订单物料明细表报表导出'!$D:$D=$A653),'2-1 采购订单物料明细表报表导出'!$H:$H,0))</f>
        <v>0</v>
      </c>
      <c r="F653" cm="1">
        <f t="array" ref="F653">SUM(IF((LEFT('2-1 采购订单物料明细表报表导出'!$K:$K,7)=F$1)*('2-1 采购订单物料明细表报表导出'!$D:$D=$A653),'2-1 采购订单物料明细表报表导出'!$H:$H,0))</f>
        <v>0</v>
      </c>
      <c r="G653" cm="1">
        <f t="array" ref="G653">SUM(IF((LEFT('2-1 采购订单物料明细表报表导出'!$K:$K,7)=G$1)*('2-1 采购订单物料明细表报表导出'!$D:$D=$A653),'2-1 采购订单物料明细表报表导出'!$H:$H,0))</f>
        <v>0</v>
      </c>
      <c r="H653" cm="1">
        <f t="array" ref="H653">SUM(IF((LEFT('2-1 采购订单物料明细表报表导出'!$K:$K,7)=H$1)*('2-1 采购订单物料明细表报表导出'!$D:$D=$A653),'2-1 采购订单物料明细表报表导出'!$H:$H,0))</f>
        <v>0</v>
      </c>
      <c r="I653" cm="1">
        <f t="array" ref="I653">SUM(IF((LEFT('2-1 采购订单物料明细表报表导出'!$K:$K,7)=I$1)*('2-1 采购订单物料明细表报表导出'!$D:$D=$A653),'2-1 采购订单物料明细表报表导出'!$H:$H,0))</f>
        <v>0</v>
      </c>
      <c r="J653" cm="1">
        <f t="array" ref="J653">SUM(IF((LEFT('2-1 采购订单物料明细表报表导出'!$K:$K,7)=J$1)*('2-1 采购订单物料明细表报表导出'!$D:$D=$A653),'2-1 采购订单物料明细表报表导出'!$H:$H,0))</f>
        <v>0</v>
      </c>
      <c r="K653" cm="1">
        <f t="array" ref="K653">SUM(IF((LEFT('2-1 采购订单物料明细表报表导出'!$K:$K,7)=K$1)*('2-1 采购订单物料明细表报表导出'!$D:$D=$A653),'2-1 采购订单物料明细表报表导出'!$H:$H,0))</f>
        <v>0</v>
      </c>
      <c r="L653" cm="1">
        <f t="array" ref="L653">SUM(IF((LEFT('2-1 采购订单物料明细表报表导出'!$K:$K,7)=L$1)*('2-1 采购订单物料明细表报表导出'!$D:$D=$A653),'2-1 采购订单物料明细表报表导出'!$H:$H,0))</f>
        <v>0</v>
      </c>
      <c r="M653" cm="1">
        <f t="array" ref="M653">SUM(IF((LEFT('2-1 采购订单物料明细表报表导出'!$K:$K,7)=M$1)*('2-1 采购订单物料明细表报表导出'!$D:$D=$A653),'2-1 采购订单物料明细表报表导出'!$H:$H,0))</f>
        <v>0</v>
      </c>
      <c r="N653" cm="1">
        <f t="array" ref="N653">SUM(IF((LEFT('2-1 采购订单物料明细表报表导出'!$K:$K,7)=N$1)*('2-1 采购订单物料明细表报表导出'!$D:$D=$A653),'2-1 采购订单物料明细表报表导出'!$H:$H,0))</f>
        <v>0</v>
      </c>
      <c r="O653" cm="1">
        <f t="array" ref="O653">SUM(IF((LEFT('2-1 采购订单物料明细表报表导出'!$K:$K,7)=O$1)*('2-1 采购订单物料明细表报表导出'!$D:$D=$A653),'2-1 采购订单物料明细表报表导出'!$H:$H,0))</f>
        <v>0</v>
      </c>
    </row>
    <row r="654" ht="16.5" spans="1:15">
      <c r="A654" s="34" t="s">
        <v>4056</v>
      </c>
      <c r="B654" s="32" t="s">
        <v>1784</v>
      </c>
      <c r="C654" s="33" t="s">
        <v>1785</v>
      </c>
      <c r="D654" cm="1">
        <f t="array" ref="D654">SUM(IF((LEFT('2-1 采购订单物料明细表报表导出'!$K:$K,7)=D$1)*('2-1 采购订单物料明细表报表导出'!$D:$D=$A654),'2-1 采购订单物料明细表报表导出'!$H:$H,0))</f>
        <v>0</v>
      </c>
      <c r="E654" cm="1">
        <f t="array" ref="E654">SUM(IF((LEFT('2-1 采购订单物料明细表报表导出'!$K:$K,7)=E$1)*('2-1 采购订单物料明细表报表导出'!$D:$D=$A654),'2-1 采购订单物料明细表报表导出'!$H:$H,0))</f>
        <v>0</v>
      </c>
      <c r="F654" cm="1">
        <f t="array" ref="F654">SUM(IF((LEFT('2-1 采购订单物料明细表报表导出'!$K:$K,7)=F$1)*('2-1 采购订单物料明细表报表导出'!$D:$D=$A654),'2-1 采购订单物料明细表报表导出'!$H:$H,0))</f>
        <v>0</v>
      </c>
      <c r="G654" cm="1">
        <f t="array" ref="G654">SUM(IF((LEFT('2-1 采购订单物料明细表报表导出'!$K:$K,7)=G$1)*('2-1 采购订单物料明细表报表导出'!$D:$D=$A654),'2-1 采购订单物料明细表报表导出'!$H:$H,0))</f>
        <v>0</v>
      </c>
      <c r="H654" cm="1">
        <f t="array" ref="H654">SUM(IF((LEFT('2-1 采购订单物料明细表报表导出'!$K:$K,7)=H$1)*('2-1 采购订单物料明细表报表导出'!$D:$D=$A654),'2-1 采购订单物料明细表报表导出'!$H:$H,0))</f>
        <v>0</v>
      </c>
      <c r="I654" cm="1">
        <f t="array" ref="I654">SUM(IF((LEFT('2-1 采购订单物料明细表报表导出'!$K:$K,7)=I$1)*('2-1 采购订单物料明细表报表导出'!$D:$D=$A654),'2-1 采购订单物料明细表报表导出'!$H:$H,0))</f>
        <v>0</v>
      </c>
      <c r="J654" cm="1">
        <f t="array" ref="J654">SUM(IF((LEFT('2-1 采购订单物料明细表报表导出'!$K:$K,7)=J$1)*('2-1 采购订单物料明细表报表导出'!$D:$D=$A654),'2-1 采购订单物料明细表报表导出'!$H:$H,0))</f>
        <v>0</v>
      </c>
      <c r="K654" cm="1">
        <f t="array" ref="K654">SUM(IF((LEFT('2-1 采购订单物料明细表报表导出'!$K:$K,7)=K$1)*('2-1 采购订单物料明细表报表导出'!$D:$D=$A654),'2-1 采购订单物料明细表报表导出'!$H:$H,0))</f>
        <v>0</v>
      </c>
      <c r="L654" cm="1">
        <f t="array" ref="L654">SUM(IF((LEFT('2-1 采购订单物料明细表报表导出'!$K:$K,7)=L$1)*('2-1 采购订单物料明细表报表导出'!$D:$D=$A654),'2-1 采购订单物料明细表报表导出'!$H:$H,0))</f>
        <v>0</v>
      </c>
      <c r="M654" cm="1">
        <f t="array" ref="M654">SUM(IF((LEFT('2-1 采购订单物料明细表报表导出'!$K:$K,7)=M$1)*('2-1 采购订单物料明细表报表导出'!$D:$D=$A654),'2-1 采购订单物料明细表报表导出'!$H:$H,0))</f>
        <v>0</v>
      </c>
      <c r="N654" cm="1">
        <f t="array" ref="N654">SUM(IF((LEFT('2-1 采购订单物料明细表报表导出'!$K:$K,7)=N$1)*('2-1 采购订单物料明细表报表导出'!$D:$D=$A654),'2-1 采购订单物料明细表报表导出'!$H:$H,0))</f>
        <v>0</v>
      </c>
      <c r="O654" cm="1">
        <f t="array" ref="O654">SUM(IF((LEFT('2-1 采购订单物料明细表报表导出'!$K:$K,7)=O$1)*('2-1 采购订单物料明细表报表导出'!$D:$D=$A654),'2-1 采购订单物料明细表报表导出'!$H:$H,0))</f>
        <v>0</v>
      </c>
    </row>
    <row r="655" ht="16.5" spans="1:15">
      <c r="A655" s="34" t="s">
        <v>4057</v>
      </c>
      <c r="B655" s="32" t="s">
        <v>1784</v>
      </c>
      <c r="C655" s="33" t="s">
        <v>1785</v>
      </c>
      <c r="D655" cm="1">
        <f t="array" ref="D655">SUM(IF((LEFT('2-1 采购订单物料明细表报表导出'!$K:$K,7)=D$1)*('2-1 采购订单物料明细表报表导出'!$D:$D=$A655),'2-1 采购订单物料明细表报表导出'!$H:$H,0))</f>
        <v>0</v>
      </c>
      <c r="E655" cm="1">
        <f t="array" ref="E655">SUM(IF((LEFT('2-1 采购订单物料明细表报表导出'!$K:$K,7)=E$1)*('2-1 采购订单物料明细表报表导出'!$D:$D=$A655),'2-1 采购订单物料明细表报表导出'!$H:$H,0))</f>
        <v>0</v>
      </c>
      <c r="F655" cm="1">
        <f t="array" ref="F655">SUM(IF((LEFT('2-1 采购订单物料明细表报表导出'!$K:$K,7)=F$1)*('2-1 采购订单物料明细表报表导出'!$D:$D=$A655),'2-1 采购订单物料明细表报表导出'!$H:$H,0))</f>
        <v>0</v>
      </c>
      <c r="G655" cm="1">
        <f t="array" ref="G655">SUM(IF((LEFT('2-1 采购订单物料明细表报表导出'!$K:$K,7)=G$1)*('2-1 采购订单物料明细表报表导出'!$D:$D=$A655),'2-1 采购订单物料明细表报表导出'!$H:$H,0))</f>
        <v>0</v>
      </c>
      <c r="H655" cm="1">
        <f t="array" ref="H655">SUM(IF((LEFT('2-1 采购订单物料明细表报表导出'!$K:$K,7)=H$1)*('2-1 采购订单物料明细表报表导出'!$D:$D=$A655),'2-1 采购订单物料明细表报表导出'!$H:$H,0))</f>
        <v>0</v>
      </c>
      <c r="I655" cm="1">
        <f t="array" ref="I655">SUM(IF((LEFT('2-1 采购订单物料明细表报表导出'!$K:$K,7)=I$1)*('2-1 采购订单物料明细表报表导出'!$D:$D=$A655),'2-1 采购订单物料明细表报表导出'!$H:$H,0))</f>
        <v>0</v>
      </c>
      <c r="J655" cm="1">
        <f t="array" ref="J655">SUM(IF((LEFT('2-1 采购订单物料明细表报表导出'!$K:$K,7)=J$1)*('2-1 采购订单物料明细表报表导出'!$D:$D=$A655),'2-1 采购订单物料明细表报表导出'!$H:$H,0))</f>
        <v>0</v>
      </c>
      <c r="K655" cm="1">
        <f t="array" ref="K655">SUM(IF((LEFT('2-1 采购订单物料明细表报表导出'!$K:$K,7)=K$1)*('2-1 采购订单物料明细表报表导出'!$D:$D=$A655),'2-1 采购订单物料明细表报表导出'!$H:$H,0))</f>
        <v>0</v>
      </c>
      <c r="L655" cm="1">
        <f t="array" ref="L655">SUM(IF((LEFT('2-1 采购订单物料明细表报表导出'!$K:$K,7)=L$1)*('2-1 采购订单物料明细表报表导出'!$D:$D=$A655),'2-1 采购订单物料明细表报表导出'!$H:$H,0))</f>
        <v>0</v>
      </c>
      <c r="M655" cm="1">
        <f t="array" ref="M655">SUM(IF((LEFT('2-1 采购订单物料明细表报表导出'!$K:$K,7)=M$1)*('2-1 采购订单物料明细表报表导出'!$D:$D=$A655),'2-1 采购订单物料明细表报表导出'!$H:$H,0))</f>
        <v>0</v>
      </c>
      <c r="N655" cm="1">
        <f t="array" ref="N655">SUM(IF((LEFT('2-1 采购订单物料明细表报表导出'!$K:$K,7)=N$1)*('2-1 采购订单物料明细表报表导出'!$D:$D=$A655),'2-1 采购订单物料明细表报表导出'!$H:$H,0))</f>
        <v>0</v>
      </c>
      <c r="O655" cm="1">
        <f t="array" ref="O655">SUM(IF((LEFT('2-1 采购订单物料明细表报表导出'!$K:$K,7)=O$1)*('2-1 采购订单物料明细表报表导出'!$D:$D=$A655),'2-1 采购订单物料明细表报表导出'!$H:$H,0))</f>
        <v>0</v>
      </c>
    </row>
    <row r="656" ht="16.5" spans="1:15">
      <c r="A656" s="34" t="s">
        <v>4058</v>
      </c>
      <c r="B656" s="32" t="s">
        <v>1784</v>
      </c>
      <c r="C656" s="33" t="s">
        <v>1785</v>
      </c>
      <c r="D656" cm="1">
        <f t="array" ref="D656">SUM(IF((LEFT('2-1 采购订单物料明细表报表导出'!$K:$K,7)=D$1)*('2-1 采购订单物料明细表报表导出'!$D:$D=$A656),'2-1 采购订单物料明细表报表导出'!$H:$H,0))</f>
        <v>0</v>
      </c>
      <c r="E656" cm="1">
        <f t="array" ref="E656">SUM(IF((LEFT('2-1 采购订单物料明细表报表导出'!$K:$K,7)=E$1)*('2-1 采购订单物料明细表报表导出'!$D:$D=$A656),'2-1 采购订单物料明细表报表导出'!$H:$H,0))</f>
        <v>0</v>
      </c>
      <c r="F656" cm="1">
        <f t="array" ref="F656">SUM(IF((LEFT('2-1 采购订单物料明细表报表导出'!$K:$K,7)=F$1)*('2-1 采购订单物料明细表报表导出'!$D:$D=$A656),'2-1 采购订单物料明细表报表导出'!$H:$H,0))</f>
        <v>0</v>
      </c>
      <c r="G656" cm="1">
        <f t="array" ref="G656">SUM(IF((LEFT('2-1 采购订单物料明细表报表导出'!$K:$K,7)=G$1)*('2-1 采购订单物料明细表报表导出'!$D:$D=$A656),'2-1 采购订单物料明细表报表导出'!$H:$H,0))</f>
        <v>0</v>
      </c>
      <c r="H656" cm="1">
        <f t="array" ref="H656">SUM(IF((LEFT('2-1 采购订单物料明细表报表导出'!$K:$K,7)=H$1)*('2-1 采购订单物料明细表报表导出'!$D:$D=$A656),'2-1 采购订单物料明细表报表导出'!$H:$H,0))</f>
        <v>0</v>
      </c>
      <c r="I656" cm="1">
        <f t="array" ref="I656">SUM(IF((LEFT('2-1 采购订单物料明细表报表导出'!$K:$K,7)=I$1)*('2-1 采购订单物料明细表报表导出'!$D:$D=$A656),'2-1 采购订单物料明细表报表导出'!$H:$H,0))</f>
        <v>0</v>
      </c>
      <c r="J656" cm="1">
        <f t="array" ref="J656">SUM(IF((LEFT('2-1 采购订单物料明细表报表导出'!$K:$K,7)=J$1)*('2-1 采购订单物料明细表报表导出'!$D:$D=$A656),'2-1 采购订单物料明细表报表导出'!$H:$H,0))</f>
        <v>0</v>
      </c>
      <c r="K656" cm="1">
        <f t="array" ref="K656">SUM(IF((LEFT('2-1 采购订单物料明细表报表导出'!$K:$K,7)=K$1)*('2-1 采购订单物料明细表报表导出'!$D:$D=$A656),'2-1 采购订单物料明细表报表导出'!$H:$H,0))</f>
        <v>0</v>
      </c>
      <c r="L656" cm="1">
        <f t="array" ref="L656">SUM(IF((LEFT('2-1 采购订单物料明细表报表导出'!$K:$K,7)=L$1)*('2-1 采购订单物料明细表报表导出'!$D:$D=$A656),'2-1 采购订单物料明细表报表导出'!$H:$H,0))</f>
        <v>0</v>
      </c>
      <c r="M656" cm="1">
        <f t="array" ref="M656">SUM(IF((LEFT('2-1 采购订单物料明细表报表导出'!$K:$K,7)=M$1)*('2-1 采购订单物料明细表报表导出'!$D:$D=$A656),'2-1 采购订单物料明细表报表导出'!$H:$H,0))</f>
        <v>0</v>
      </c>
      <c r="N656" cm="1">
        <f t="array" ref="N656">SUM(IF((LEFT('2-1 采购订单物料明细表报表导出'!$K:$K,7)=N$1)*('2-1 采购订单物料明细表报表导出'!$D:$D=$A656),'2-1 采购订单物料明细表报表导出'!$H:$H,0))</f>
        <v>0</v>
      </c>
      <c r="O656" cm="1">
        <f t="array" ref="O656">SUM(IF((LEFT('2-1 采购订单物料明细表报表导出'!$K:$K,7)=O$1)*('2-1 采购订单物料明细表报表导出'!$D:$D=$A656),'2-1 采购订单物料明细表报表导出'!$H:$H,0))</f>
        <v>0</v>
      </c>
    </row>
    <row r="657" ht="16.5" spans="1:15">
      <c r="A657" s="34" t="s">
        <v>4059</v>
      </c>
      <c r="B657" s="32" t="s">
        <v>1784</v>
      </c>
      <c r="C657" s="33" t="s">
        <v>1785</v>
      </c>
      <c r="D657" cm="1">
        <f t="array" ref="D657">SUM(IF((LEFT('2-1 采购订单物料明细表报表导出'!$K:$K,7)=D$1)*('2-1 采购订单物料明细表报表导出'!$D:$D=$A657),'2-1 采购订单物料明细表报表导出'!$H:$H,0))</f>
        <v>0</v>
      </c>
      <c r="E657" cm="1">
        <f t="array" ref="E657">SUM(IF((LEFT('2-1 采购订单物料明细表报表导出'!$K:$K,7)=E$1)*('2-1 采购订单物料明细表报表导出'!$D:$D=$A657),'2-1 采购订单物料明细表报表导出'!$H:$H,0))</f>
        <v>0</v>
      </c>
      <c r="F657" cm="1">
        <f t="array" ref="F657">SUM(IF((LEFT('2-1 采购订单物料明细表报表导出'!$K:$K,7)=F$1)*('2-1 采购订单物料明细表报表导出'!$D:$D=$A657),'2-1 采购订单物料明细表报表导出'!$H:$H,0))</f>
        <v>0</v>
      </c>
      <c r="G657" cm="1">
        <f t="array" ref="G657">SUM(IF((LEFT('2-1 采购订单物料明细表报表导出'!$K:$K,7)=G$1)*('2-1 采购订单物料明细表报表导出'!$D:$D=$A657),'2-1 采购订单物料明细表报表导出'!$H:$H,0))</f>
        <v>0</v>
      </c>
      <c r="H657" cm="1">
        <f t="array" ref="H657">SUM(IF((LEFT('2-1 采购订单物料明细表报表导出'!$K:$K,7)=H$1)*('2-1 采购订单物料明细表报表导出'!$D:$D=$A657),'2-1 采购订单物料明细表报表导出'!$H:$H,0))</f>
        <v>0</v>
      </c>
      <c r="I657" cm="1">
        <f t="array" ref="I657">SUM(IF((LEFT('2-1 采购订单物料明细表报表导出'!$K:$K,7)=I$1)*('2-1 采购订单物料明细表报表导出'!$D:$D=$A657),'2-1 采购订单物料明细表报表导出'!$H:$H,0))</f>
        <v>0</v>
      </c>
      <c r="J657" cm="1">
        <f t="array" ref="J657">SUM(IF((LEFT('2-1 采购订单物料明细表报表导出'!$K:$K,7)=J$1)*('2-1 采购订单物料明细表报表导出'!$D:$D=$A657),'2-1 采购订单物料明细表报表导出'!$H:$H,0))</f>
        <v>0</v>
      </c>
      <c r="K657" cm="1">
        <f t="array" ref="K657">SUM(IF((LEFT('2-1 采购订单物料明细表报表导出'!$K:$K,7)=K$1)*('2-1 采购订单物料明细表报表导出'!$D:$D=$A657),'2-1 采购订单物料明细表报表导出'!$H:$H,0))</f>
        <v>0</v>
      </c>
      <c r="L657" cm="1">
        <f t="array" ref="L657">SUM(IF((LEFT('2-1 采购订单物料明细表报表导出'!$K:$K,7)=L$1)*('2-1 采购订单物料明细表报表导出'!$D:$D=$A657),'2-1 采购订单物料明细表报表导出'!$H:$H,0))</f>
        <v>0</v>
      </c>
      <c r="M657" cm="1">
        <f t="array" ref="M657">SUM(IF((LEFT('2-1 采购订单物料明细表报表导出'!$K:$K,7)=M$1)*('2-1 采购订单物料明细表报表导出'!$D:$D=$A657),'2-1 采购订单物料明细表报表导出'!$H:$H,0))</f>
        <v>0</v>
      </c>
      <c r="N657" cm="1">
        <f t="array" ref="N657">SUM(IF((LEFT('2-1 采购订单物料明细表报表导出'!$K:$K,7)=N$1)*('2-1 采购订单物料明细表报表导出'!$D:$D=$A657),'2-1 采购订单物料明细表报表导出'!$H:$H,0))</f>
        <v>0</v>
      </c>
      <c r="O657" cm="1">
        <f t="array" ref="O657">SUM(IF((LEFT('2-1 采购订单物料明细表报表导出'!$K:$K,7)=O$1)*('2-1 采购订单物料明细表报表导出'!$D:$D=$A657),'2-1 采购订单物料明细表报表导出'!$H:$H,0))</f>
        <v>0</v>
      </c>
    </row>
    <row r="658" ht="16.5" spans="1:15">
      <c r="A658" s="34" t="s">
        <v>4060</v>
      </c>
      <c r="B658" s="32" t="s">
        <v>1784</v>
      </c>
      <c r="C658" s="33" t="s">
        <v>1785</v>
      </c>
      <c r="D658" cm="1">
        <f t="array" ref="D658">SUM(IF((LEFT('2-1 采购订单物料明细表报表导出'!$K:$K,7)=D$1)*('2-1 采购订单物料明细表报表导出'!$D:$D=$A658),'2-1 采购订单物料明细表报表导出'!$H:$H,0))</f>
        <v>0</v>
      </c>
      <c r="E658" cm="1">
        <f t="array" ref="E658">SUM(IF((LEFT('2-1 采购订单物料明细表报表导出'!$K:$K,7)=E$1)*('2-1 采购订单物料明细表报表导出'!$D:$D=$A658),'2-1 采购订单物料明细表报表导出'!$H:$H,0))</f>
        <v>0</v>
      </c>
      <c r="F658" cm="1">
        <f t="array" ref="F658">SUM(IF((LEFT('2-1 采购订单物料明细表报表导出'!$K:$K,7)=F$1)*('2-1 采购订单物料明细表报表导出'!$D:$D=$A658),'2-1 采购订单物料明细表报表导出'!$H:$H,0))</f>
        <v>0</v>
      </c>
      <c r="G658" cm="1">
        <f t="array" ref="G658">SUM(IF((LEFT('2-1 采购订单物料明细表报表导出'!$K:$K,7)=G$1)*('2-1 采购订单物料明细表报表导出'!$D:$D=$A658),'2-1 采购订单物料明细表报表导出'!$H:$H,0))</f>
        <v>0</v>
      </c>
      <c r="H658" cm="1">
        <f t="array" ref="H658">SUM(IF((LEFT('2-1 采购订单物料明细表报表导出'!$K:$K,7)=H$1)*('2-1 采购订单物料明细表报表导出'!$D:$D=$A658),'2-1 采购订单物料明细表报表导出'!$H:$H,0))</f>
        <v>0</v>
      </c>
      <c r="I658" cm="1">
        <f t="array" ref="I658">SUM(IF((LEFT('2-1 采购订单物料明细表报表导出'!$K:$K,7)=I$1)*('2-1 采购订单物料明细表报表导出'!$D:$D=$A658),'2-1 采购订单物料明细表报表导出'!$H:$H,0))</f>
        <v>0</v>
      </c>
      <c r="J658" cm="1">
        <f t="array" ref="J658">SUM(IF((LEFT('2-1 采购订单物料明细表报表导出'!$K:$K,7)=J$1)*('2-1 采购订单物料明细表报表导出'!$D:$D=$A658),'2-1 采购订单物料明细表报表导出'!$H:$H,0))</f>
        <v>0</v>
      </c>
      <c r="K658" cm="1">
        <f t="array" ref="K658">SUM(IF((LEFT('2-1 采购订单物料明细表报表导出'!$K:$K,7)=K$1)*('2-1 采购订单物料明细表报表导出'!$D:$D=$A658),'2-1 采购订单物料明细表报表导出'!$H:$H,0))</f>
        <v>0</v>
      </c>
      <c r="L658" cm="1">
        <f t="array" ref="L658">SUM(IF((LEFT('2-1 采购订单物料明细表报表导出'!$K:$K,7)=L$1)*('2-1 采购订单物料明细表报表导出'!$D:$D=$A658),'2-1 采购订单物料明细表报表导出'!$H:$H,0))</f>
        <v>0</v>
      </c>
      <c r="M658" cm="1">
        <f t="array" ref="M658">SUM(IF((LEFT('2-1 采购订单物料明细表报表导出'!$K:$K,7)=M$1)*('2-1 采购订单物料明细表报表导出'!$D:$D=$A658),'2-1 采购订单物料明细表报表导出'!$H:$H,0))</f>
        <v>0</v>
      </c>
      <c r="N658" cm="1">
        <f t="array" ref="N658">SUM(IF((LEFT('2-1 采购订单物料明细表报表导出'!$K:$K,7)=N$1)*('2-1 采购订单物料明细表报表导出'!$D:$D=$A658),'2-1 采购订单物料明细表报表导出'!$H:$H,0))</f>
        <v>0</v>
      </c>
      <c r="O658" cm="1">
        <f t="array" ref="O658">SUM(IF((LEFT('2-1 采购订单物料明细表报表导出'!$K:$K,7)=O$1)*('2-1 采购订单物料明细表报表导出'!$D:$D=$A658),'2-1 采购订单物料明细表报表导出'!$H:$H,0))</f>
        <v>0</v>
      </c>
    </row>
    <row r="659" ht="16.5" spans="1:15">
      <c r="A659" s="34" t="s">
        <v>4061</v>
      </c>
      <c r="B659" s="32" t="s">
        <v>1784</v>
      </c>
      <c r="C659" s="33" t="s">
        <v>1785</v>
      </c>
      <c r="D659" cm="1">
        <f t="array" ref="D659">SUM(IF((LEFT('2-1 采购订单物料明细表报表导出'!$K:$K,7)=D$1)*('2-1 采购订单物料明细表报表导出'!$D:$D=$A659),'2-1 采购订单物料明细表报表导出'!$H:$H,0))</f>
        <v>0</v>
      </c>
      <c r="E659" cm="1">
        <f t="array" ref="E659">SUM(IF((LEFT('2-1 采购订单物料明细表报表导出'!$K:$K,7)=E$1)*('2-1 采购订单物料明细表报表导出'!$D:$D=$A659),'2-1 采购订单物料明细表报表导出'!$H:$H,0))</f>
        <v>0</v>
      </c>
      <c r="F659" cm="1">
        <f t="array" ref="F659">SUM(IF((LEFT('2-1 采购订单物料明细表报表导出'!$K:$K,7)=F$1)*('2-1 采购订单物料明细表报表导出'!$D:$D=$A659),'2-1 采购订单物料明细表报表导出'!$H:$H,0))</f>
        <v>0</v>
      </c>
      <c r="G659" cm="1">
        <f t="array" ref="G659">SUM(IF((LEFT('2-1 采购订单物料明细表报表导出'!$K:$K,7)=G$1)*('2-1 采购订单物料明细表报表导出'!$D:$D=$A659),'2-1 采购订单物料明细表报表导出'!$H:$H,0))</f>
        <v>0</v>
      </c>
      <c r="H659" cm="1">
        <f t="array" ref="H659">SUM(IF((LEFT('2-1 采购订单物料明细表报表导出'!$K:$K,7)=H$1)*('2-1 采购订单物料明细表报表导出'!$D:$D=$A659),'2-1 采购订单物料明细表报表导出'!$H:$H,0))</f>
        <v>0</v>
      </c>
      <c r="I659" cm="1">
        <f t="array" ref="I659">SUM(IF((LEFT('2-1 采购订单物料明细表报表导出'!$K:$K,7)=I$1)*('2-1 采购订单物料明细表报表导出'!$D:$D=$A659),'2-1 采购订单物料明细表报表导出'!$H:$H,0))</f>
        <v>0</v>
      </c>
      <c r="J659" cm="1">
        <f t="array" ref="J659">SUM(IF((LEFT('2-1 采购订单物料明细表报表导出'!$K:$K,7)=J$1)*('2-1 采购订单物料明细表报表导出'!$D:$D=$A659),'2-1 采购订单物料明细表报表导出'!$H:$H,0))</f>
        <v>0</v>
      </c>
      <c r="K659" cm="1">
        <f t="array" ref="K659">SUM(IF((LEFT('2-1 采购订单物料明细表报表导出'!$K:$K,7)=K$1)*('2-1 采购订单物料明细表报表导出'!$D:$D=$A659),'2-1 采购订单物料明细表报表导出'!$H:$H,0))</f>
        <v>0</v>
      </c>
      <c r="L659" cm="1">
        <f t="array" ref="L659">SUM(IF((LEFT('2-1 采购订单物料明细表报表导出'!$K:$K,7)=L$1)*('2-1 采购订单物料明细表报表导出'!$D:$D=$A659),'2-1 采购订单物料明细表报表导出'!$H:$H,0))</f>
        <v>0</v>
      </c>
      <c r="M659" cm="1">
        <f t="array" ref="M659">SUM(IF((LEFT('2-1 采购订单物料明细表报表导出'!$K:$K,7)=M$1)*('2-1 采购订单物料明细表报表导出'!$D:$D=$A659),'2-1 采购订单物料明细表报表导出'!$H:$H,0))</f>
        <v>0</v>
      </c>
      <c r="N659" cm="1">
        <f t="array" ref="N659">SUM(IF((LEFT('2-1 采购订单物料明细表报表导出'!$K:$K,7)=N$1)*('2-1 采购订单物料明细表报表导出'!$D:$D=$A659),'2-1 采购订单物料明细表报表导出'!$H:$H,0))</f>
        <v>0</v>
      </c>
      <c r="O659" cm="1">
        <f t="array" ref="O659">SUM(IF((LEFT('2-1 采购订单物料明细表报表导出'!$K:$K,7)=O$1)*('2-1 采购订单物料明细表报表导出'!$D:$D=$A659),'2-1 采购订单物料明细表报表导出'!$H:$H,0))</f>
        <v>0</v>
      </c>
    </row>
    <row r="660" ht="16.5" spans="1:15">
      <c r="A660" s="17" t="s">
        <v>4062</v>
      </c>
      <c r="B660" s="32" t="s">
        <v>1784</v>
      </c>
      <c r="C660" s="33" t="s">
        <v>1785</v>
      </c>
      <c r="D660" cm="1">
        <f t="array" ref="D660">SUM(IF((LEFT('2-1 采购订单物料明细表报表导出'!$K:$K,7)=D$1)*('2-1 采购订单物料明细表报表导出'!$D:$D=$A660),'2-1 采购订单物料明细表报表导出'!$H:$H,0))</f>
        <v>0</v>
      </c>
      <c r="E660" cm="1">
        <f t="array" ref="E660">SUM(IF((LEFT('2-1 采购订单物料明细表报表导出'!$K:$K,7)=E$1)*('2-1 采购订单物料明细表报表导出'!$D:$D=$A660),'2-1 采购订单物料明细表报表导出'!$H:$H,0))</f>
        <v>0</v>
      </c>
      <c r="F660" cm="1">
        <f t="array" ref="F660">SUM(IF((LEFT('2-1 采购订单物料明细表报表导出'!$K:$K,7)=F$1)*('2-1 采购订单物料明细表报表导出'!$D:$D=$A660),'2-1 采购订单物料明细表报表导出'!$H:$H,0))</f>
        <v>0</v>
      </c>
      <c r="G660" cm="1">
        <f t="array" ref="G660">SUM(IF((LEFT('2-1 采购订单物料明细表报表导出'!$K:$K,7)=G$1)*('2-1 采购订单物料明细表报表导出'!$D:$D=$A660),'2-1 采购订单物料明细表报表导出'!$H:$H,0))</f>
        <v>0</v>
      </c>
      <c r="H660" cm="1">
        <f t="array" ref="H660">SUM(IF((LEFT('2-1 采购订单物料明细表报表导出'!$K:$K,7)=H$1)*('2-1 采购订单物料明细表报表导出'!$D:$D=$A660),'2-1 采购订单物料明细表报表导出'!$H:$H,0))</f>
        <v>0</v>
      </c>
      <c r="I660" cm="1">
        <f t="array" ref="I660">SUM(IF((LEFT('2-1 采购订单物料明细表报表导出'!$K:$K,7)=I$1)*('2-1 采购订单物料明细表报表导出'!$D:$D=$A660),'2-1 采购订单物料明细表报表导出'!$H:$H,0))</f>
        <v>0</v>
      </c>
      <c r="J660" cm="1">
        <f t="array" ref="J660">SUM(IF((LEFT('2-1 采购订单物料明细表报表导出'!$K:$K,7)=J$1)*('2-1 采购订单物料明细表报表导出'!$D:$D=$A660),'2-1 采购订单物料明细表报表导出'!$H:$H,0))</f>
        <v>0</v>
      </c>
      <c r="K660" cm="1">
        <f t="array" ref="K660">SUM(IF((LEFT('2-1 采购订单物料明细表报表导出'!$K:$K,7)=K$1)*('2-1 采购订单物料明细表报表导出'!$D:$D=$A660),'2-1 采购订单物料明细表报表导出'!$H:$H,0))</f>
        <v>0</v>
      </c>
      <c r="L660" cm="1">
        <f t="array" ref="L660">SUM(IF((LEFT('2-1 采购订单物料明细表报表导出'!$K:$K,7)=L$1)*('2-1 采购订单物料明细表报表导出'!$D:$D=$A660),'2-1 采购订单物料明细表报表导出'!$H:$H,0))</f>
        <v>0</v>
      </c>
      <c r="M660" cm="1">
        <f t="array" ref="M660">SUM(IF((LEFT('2-1 采购订单物料明细表报表导出'!$K:$K,7)=M$1)*('2-1 采购订单物料明细表报表导出'!$D:$D=$A660),'2-1 采购订单物料明细表报表导出'!$H:$H,0))</f>
        <v>0</v>
      </c>
      <c r="N660" cm="1">
        <f t="array" ref="N660">SUM(IF((LEFT('2-1 采购订单物料明细表报表导出'!$K:$K,7)=N$1)*('2-1 采购订单物料明细表报表导出'!$D:$D=$A660),'2-1 采购订单物料明细表报表导出'!$H:$H,0))</f>
        <v>0</v>
      </c>
      <c r="O660" cm="1">
        <f t="array" ref="O660">SUM(IF((LEFT('2-1 采购订单物料明细表报表导出'!$K:$K,7)=O$1)*('2-1 采购订单物料明细表报表导出'!$D:$D=$A660),'2-1 采购订单物料明细表报表导出'!$H:$H,0))</f>
        <v>0</v>
      </c>
    </row>
    <row r="661" ht="16.5" spans="1:15">
      <c r="A661" s="34" t="s">
        <v>4063</v>
      </c>
      <c r="B661" s="32" t="s">
        <v>1784</v>
      </c>
      <c r="C661" s="33" t="s">
        <v>1785</v>
      </c>
      <c r="D661" cm="1">
        <f t="array" ref="D661">SUM(IF((LEFT('2-1 采购订单物料明细表报表导出'!$K:$K,7)=D$1)*('2-1 采购订单物料明细表报表导出'!$D:$D=$A661),'2-1 采购订单物料明细表报表导出'!$H:$H,0))</f>
        <v>0</v>
      </c>
      <c r="E661" cm="1">
        <f t="array" ref="E661">SUM(IF((LEFT('2-1 采购订单物料明细表报表导出'!$K:$K,7)=E$1)*('2-1 采购订单物料明细表报表导出'!$D:$D=$A661),'2-1 采购订单物料明细表报表导出'!$H:$H,0))</f>
        <v>0</v>
      </c>
      <c r="F661" cm="1">
        <f t="array" ref="F661">SUM(IF((LEFT('2-1 采购订单物料明细表报表导出'!$K:$K,7)=F$1)*('2-1 采购订单物料明细表报表导出'!$D:$D=$A661),'2-1 采购订单物料明细表报表导出'!$H:$H,0))</f>
        <v>0</v>
      </c>
      <c r="G661" cm="1">
        <f t="array" ref="G661">SUM(IF((LEFT('2-1 采购订单物料明细表报表导出'!$K:$K,7)=G$1)*('2-1 采购订单物料明细表报表导出'!$D:$D=$A661),'2-1 采购订单物料明细表报表导出'!$H:$H,0))</f>
        <v>0</v>
      </c>
      <c r="H661" cm="1">
        <f t="array" ref="H661">SUM(IF((LEFT('2-1 采购订单物料明细表报表导出'!$K:$K,7)=H$1)*('2-1 采购订单物料明细表报表导出'!$D:$D=$A661),'2-1 采购订单物料明细表报表导出'!$H:$H,0))</f>
        <v>0</v>
      </c>
      <c r="I661" cm="1">
        <f t="array" ref="I661">SUM(IF((LEFT('2-1 采购订单物料明细表报表导出'!$K:$K,7)=I$1)*('2-1 采购订单物料明细表报表导出'!$D:$D=$A661),'2-1 采购订单物料明细表报表导出'!$H:$H,0))</f>
        <v>0</v>
      </c>
      <c r="J661" cm="1">
        <f t="array" ref="J661">SUM(IF((LEFT('2-1 采购订单物料明细表报表导出'!$K:$K,7)=J$1)*('2-1 采购订单物料明细表报表导出'!$D:$D=$A661),'2-1 采购订单物料明细表报表导出'!$H:$H,0))</f>
        <v>0</v>
      </c>
      <c r="K661" cm="1">
        <f t="array" ref="K661">SUM(IF((LEFT('2-1 采购订单物料明细表报表导出'!$K:$K,7)=K$1)*('2-1 采购订单物料明细表报表导出'!$D:$D=$A661),'2-1 采购订单物料明细表报表导出'!$H:$H,0))</f>
        <v>0</v>
      </c>
      <c r="L661" cm="1">
        <f t="array" ref="L661">SUM(IF((LEFT('2-1 采购订单物料明细表报表导出'!$K:$K,7)=L$1)*('2-1 采购订单物料明细表报表导出'!$D:$D=$A661),'2-1 采购订单物料明细表报表导出'!$H:$H,0))</f>
        <v>0</v>
      </c>
      <c r="M661" cm="1">
        <f t="array" ref="M661">SUM(IF((LEFT('2-1 采购订单物料明细表报表导出'!$K:$K,7)=M$1)*('2-1 采购订单物料明细表报表导出'!$D:$D=$A661),'2-1 采购订单物料明细表报表导出'!$H:$H,0))</f>
        <v>0</v>
      </c>
      <c r="N661" cm="1">
        <f t="array" ref="N661">SUM(IF((LEFT('2-1 采购订单物料明细表报表导出'!$K:$K,7)=N$1)*('2-1 采购订单物料明细表报表导出'!$D:$D=$A661),'2-1 采购订单物料明细表报表导出'!$H:$H,0))</f>
        <v>0</v>
      </c>
      <c r="O661" cm="1">
        <f t="array" ref="O661">SUM(IF((LEFT('2-1 采购订单物料明细表报表导出'!$K:$K,7)=O$1)*('2-1 采购订单物料明细表报表导出'!$D:$D=$A661),'2-1 采购订单物料明细表报表导出'!$H:$H,0))</f>
        <v>0</v>
      </c>
    </row>
    <row r="662" ht="16.5" spans="1:15">
      <c r="A662" s="34" t="s">
        <v>4064</v>
      </c>
      <c r="B662" s="32" t="s">
        <v>1784</v>
      </c>
      <c r="C662" s="33" t="s">
        <v>1785</v>
      </c>
      <c r="D662" cm="1">
        <f t="array" ref="D662">SUM(IF((LEFT('2-1 采购订单物料明细表报表导出'!$K:$K,7)=D$1)*('2-1 采购订单物料明细表报表导出'!$D:$D=$A662),'2-1 采购订单物料明细表报表导出'!$H:$H,0))</f>
        <v>0</v>
      </c>
      <c r="E662" cm="1">
        <f t="array" ref="E662">SUM(IF((LEFT('2-1 采购订单物料明细表报表导出'!$K:$K,7)=E$1)*('2-1 采购订单物料明细表报表导出'!$D:$D=$A662),'2-1 采购订单物料明细表报表导出'!$H:$H,0))</f>
        <v>0</v>
      </c>
      <c r="F662" cm="1">
        <f t="array" ref="F662">SUM(IF((LEFT('2-1 采购订单物料明细表报表导出'!$K:$K,7)=F$1)*('2-1 采购订单物料明细表报表导出'!$D:$D=$A662),'2-1 采购订单物料明细表报表导出'!$H:$H,0))</f>
        <v>0</v>
      </c>
      <c r="G662" cm="1">
        <f t="array" ref="G662">SUM(IF((LEFT('2-1 采购订单物料明细表报表导出'!$K:$K,7)=G$1)*('2-1 采购订单物料明细表报表导出'!$D:$D=$A662),'2-1 采购订单物料明细表报表导出'!$H:$H,0))</f>
        <v>0</v>
      </c>
      <c r="H662" cm="1">
        <f t="array" ref="H662">SUM(IF((LEFT('2-1 采购订单物料明细表报表导出'!$K:$K,7)=H$1)*('2-1 采购订单物料明细表报表导出'!$D:$D=$A662),'2-1 采购订单物料明细表报表导出'!$H:$H,0))</f>
        <v>0</v>
      </c>
      <c r="I662" cm="1">
        <f t="array" ref="I662">SUM(IF((LEFT('2-1 采购订单物料明细表报表导出'!$K:$K,7)=I$1)*('2-1 采购订单物料明细表报表导出'!$D:$D=$A662),'2-1 采购订单物料明细表报表导出'!$H:$H,0))</f>
        <v>0</v>
      </c>
      <c r="J662" cm="1">
        <f t="array" ref="J662">SUM(IF((LEFT('2-1 采购订单物料明细表报表导出'!$K:$K,7)=J$1)*('2-1 采购订单物料明细表报表导出'!$D:$D=$A662),'2-1 采购订单物料明细表报表导出'!$H:$H,0))</f>
        <v>0</v>
      </c>
      <c r="K662" cm="1">
        <f t="array" ref="K662">SUM(IF((LEFT('2-1 采购订单物料明细表报表导出'!$K:$K,7)=K$1)*('2-1 采购订单物料明细表报表导出'!$D:$D=$A662),'2-1 采购订单物料明细表报表导出'!$H:$H,0))</f>
        <v>0</v>
      </c>
      <c r="L662" cm="1">
        <f t="array" ref="L662">SUM(IF((LEFT('2-1 采购订单物料明细表报表导出'!$K:$K,7)=L$1)*('2-1 采购订单物料明细表报表导出'!$D:$D=$A662),'2-1 采购订单物料明细表报表导出'!$H:$H,0))</f>
        <v>0</v>
      </c>
      <c r="M662" cm="1">
        <f t="array" ref="M662">SUM(IF((LEFT('2-1 采购订单物料明细表报表导出'!$K:$K,7)=M$1)*('2-1 采购订单物料明细表报表导出'!$D:$D=$A662),'2-1 采购订单物料明细表报表导出'!$H:$H,0))</f>
        <v>0</v>
      </c>
      <c r="N662" cm="1">
        <f t="array" ref="N662">SUM(IF((LEFT('2-1 采购订单物料明细表报表导出'!$K:$K,7)=N$1)*('2-1 采购订单物料明细表报表导出'!$D:$D=$A662),'2-1 采购订单物料明细表报表导出'!$H:$H,0))</f>
        <v>0</v>
      </c>
      <c r="O662" cm="1">
        <f t="array" ref="O662">SUM(IF((LEFT('2-1 采购订单物料明细表报表导出'!$K:$K,7)=O$1)*('2-1 采购订单物料明细表报表导出'!$D:$D=$A662),'2-1 采购订单物料明细表报表导出'!$H:$H,0))</f>
        <v>0</v>
      </c>
    </row>
    <row r="663" ht="16.5" spans="1:15">
      <c r="A663" s="34" t="s">
        <v>4065</v>
      </c>
      <c r="B663" s="32" t="s">
        <v>1784</v>
      </c>
      <c r="C663" s="33" t="s">
        <v>1785</v>
      </c>
      <c r="D663" cm="1">
        <f t="array" ref="D663">SUM(IF((LEFT('2-1 采购订单物料明细表报表导出'!$K:$K,7)=D$1)*('2-1 采购订单物料明细表报表导出'!$D:$D=$A663),'2-1 采购订单物料明细表报表导出'!$H:$H,0))</f>
        <v>0</v>
      </c>
      <c r="E663" cm="1">
        <f t="array" ref="E663">SUM(IF((LEFT('2-1 采购订单物料明细表报表导出'!$K:$K,7)=E$1)*('2-1 采购订单物料明细表报表导出'!$D:$D=$A663),'2-1 采购订单物料明细表报表导出'!$H:$H,0))</f>
        <v>0</v>
      </c>
      <c r="F663" cm="1">
        <f t="array" ref="F663">SUM(IF((LEFT('2-1 采购订单物料明细表报表导出'!$K:$K,7)=F$1)*('2-1 采购订单物料明细表报表导出'!$D:$D=$A663),'2-1 采购订单物料明细表报表导出'!$H:$H,0))</f>
        <v>0</v>
      </c>
      <c r="G663" cm="1">
        <f t="array" ref="G663">SUM(IF((LEFT('2-1 采购订单物料明细表报表导出'!$K:$K,7)=G$1)*('2-1 采购订单物料明细表报表导出'!$D:$D=$A663),'2-1 采购订单物料明细表报表导出'!$H:$H,0))</f>
        <v>0</v>
      </c>
      <c r="H663" cm="1">
        <f t="array" ref="H663">SUM(IF((LEFT('2-1 采购订单物料明细表报表导出'!$K:$K,7)=H$1)*('2-1 采购订单物料明细表报表导出'!$D:$D=$A663),'2-1 采购订单物料明细表报表导出'!$H:$H,0))</f>
        <v>0</v>
      </c>
      <c r="I663" cm="1">
        <f t="array" ref="I663">SUM(IF((LEFT('2-1 采购订单物料明细表报表导出'!$K:$K,7)=I$1)*('2-1 采购订单物料明细表报表导出'!$D:$D=$A663),'2-1 采购订单物料明细表报表导出'!$H:$H,0))</f>
        <v>0</v>
      </c>
      <c r="J663" cm="1">
        <f t="array" ref="J663">SUM(IF((LEFT('2-1 采购订单物料明细表报表导出'!$K:$K,7)=J$1)*('2-1 采购订单物料明细表报表导出'!$D:$D=$A663),'2-1 采购订单物料明细表报表导出'!$H:$H,0))</f>
        <v>0</v>
      </c>
      <c r="K663" cm="1">
        <f t="array" ref="K663">SUM(IF((LEFT('2-1 采购订单物料明细表报表导出'!$K:$K,7)=K$1)*('2-1 采购订单物料明细表报表导出'!$D:$D=$A663),'2-1 采购订单物料明细表报表导出'!$H:$H,0))</f>
        <v>0</v>
      </c>
      <c r="L663" cm="1">
        <f t="array" ref="L663">SUM(IF((LEFT('2-1 采购订单物料明细表报表导出'!$K:$K,7)=L$1)*('2-1 采购订单物料明细表报表导出'!$D:$D=$A663),'2-1 采购订单物料明细表报表导出'!$H:$H,0))</f>
        <v>0</v>
      </c>
      <c r="M663" cm="1">
        <f t="array" ref="M663">SUM(IF((LEFT('2-1 采购订单物料明细表报表导出'!$K:$K,7)=M$1)*('2-1 采购订单物料明细表报表导出'!$D:$D=$A663),'2-1 采购订单物料明细表报表导出'!$H:$H,0))</f>
        <v>0</v>
      </c>
      <c r="N663" cm="1">
        <f t="array" ref="N663">SUM(IF((LEFT('2-1 采购订单物料明细表报表导出'!$K:$K,7)=N$1)*('2-1 采购订单物料明细表报表导出'!$D:$D=$A663),'2-1 采购订单物料明细表报表导出'!$H:$H,0))</f>
        <v>0</v>
      </c>
      <c r="O663" cm="1">
        <f t="array" ref="O663">SUM(IF((LEFT('2-1 采购订单物料明细表报表导出'!$K:$K,7)=O$1)*('2-1 采购订单物料明细表报表导出'!$D:$D=$A663),'2-1 采购订单物料明细表报表导出'!$H:$H,0))</f>
        <v>0</v>
      </c>
    </row>
    <row r="664" ht="16.5" spans="1:15">
      <c r="A664" s="17" t="s">
        <v>4066</v>
      </c>
      <c r="B664" s="32" t="s">
        <v>1784</v>
      </c>
      <c r="C664" s="33" t="s">
        <v>1785</v>
      </c>
      <c r="D664" cm="1">
        <f t="array" ref="D664">SUM(IF((LEFT('2-1 采购订单物料明细表报表导出'!$K:$K,7)=D$1)*('2-1 采购订单物料明细表报表导出'!$D:$D=$A664),'2-1 采购订单物料明细表报表导出'!$H:$H,0))</f>
        <v>0</v>
      </c>
      <c r="E664" cm="1">
        <f t="array" ref="E664">SUM(IF((LEFT('2-1 采购订单物料明细表报表导出'!$K:$K,7)=E$1)*('2-1 采购订单物料明细表报表导出'!$D:$D=$A664),'2-1 采购订单物料明细表报表导出'!$H:$H,0))</f>
        <v>0</v>
      </c>
      <c r="F664" cm="1">
        <f t="array" ref="F664">SUM(IF((LEFT('2-1 采购订单物料明细表报表导出'!$K:$K,7)=F$1)*('2-1 采购订单物料明细表报表导出'!$D:$D=$A664),'2-1 采购订单物料明细表报表导出'!$H:$H,0))</f>
        <v>0</v>
      </c>
      <c r="G664" cm="1">
        <f t="array" ref="G664">SUM(IF((LEFT('2-1 采购订单物料明细表报表导出'!$K:$K,7)=G$1)*('2-1 采购订单物料明细表报表导出'!$D:$D=$A664),'2-1 采购订单物料明细表报表导出'!$H:$H,0))</f>
        <v>0</v>
      </c>
      <c r="H664" cm="1">
        <f t="array" ref="H664">SUM(IF((LEFT('2-1 采购订单物料明细表报表导出'!$K:$K,7)=H$1)*('2-1 采购订单物料明细表报表导出'!$D:$D=$A664),'2-1 采购订单物料明细表报表导出'!$H:$H,0))</f>
        <v>0</v>
      </c>
      <c r="I664" cm="1">
        <f t="array" ref="I664">SUM(IF((LEFT('2-1 采购订单物料明细表报表导出'!$K:$K,7)=I$1)*('2-1 采购订单物料明细表报表导出'!$D:$D=$A664),'2-1 采购订单物料明细表报表导出'!$H:$H,0))</f>
        <v>0</v>
      </c>
      <c r="J664" cm="1">
        <f t="array" ref="J664">SUM(IF((LEFT('2-1 采购订单物料明细表报表导出'!$K:$K,7)=J$1)*('2-1 采购订单物料明细表报表导出'!$D:$D=$A664),'2-1 采购订单物料明细表报表导出'!$H:$H,0))</f>
        <v>0</v>
      </c>
      <c r="K664" cm="1">
        <f t="array" ref="K664">SUM(IF((LEFT('2-1 采购订单物料明细表报表导出'!$K:$K,7)=K$1)*('2-1 采购订单物料明细表报表导出'!$D:$D=$A664),'2-1 采购订单物料明细表报表导出'!$H:$H,0))</f>
        <v>0</v>
      </c>
      <c r="L664" cm="1">
        <f t="array" ref="L664">SUM(IF((LEFT('2-1 采购订单物料明细表报表导出'!$K:$K,7)=L$1)*('2-1 采购订单物料明细表报表导出'!$D:$D=$A664),'2-1 采购订单物料明细表报表导出'!$H:$H,0))</f>
        <v>0</v>
      </c>
      <c r="M664" cm="1">
        <f t="array" ref="M664">SUM(IF((LEFT('2-1 采购订单物料明细表报表导出'!$K:$K,7)=M$1)*('2-1 采购订单物料明细表报表导出'!$D:$D=$A664),'2-1 采购订单物料明细表报表导出'!$H:$H,0))</f>
        <v>0</v>
      </c>
      <c r="N664" cm="1">
        <f t="array" ref="N664">SUM(IF((LEFT('2-1 采购订单物料明细表报表导出'!$K:$K,7)=N$1)*('2-1 采购订单物料明细表报表导出'!$D:$D=$A664),'2-1 采购订单物料明细表报表导出'!$H:$H,0))</f>
        <v>0</v>
      </c>
      <c r="O664" cm="1">
        <f t="array" ref="O664">SUM(IF((LEFT('2-1 采购订单物料明细表报表导出'!$K:$K,7)=O$1)*('2-1 采购订单物料明细表报表导出'!$D:$D=$A664),'2-1 采购订单物料明细表报表导出'!$H:$H,0))</f>
        <v>0</v>
      </c>
    </row>
    <row r="665" ht="16.5" spans="1:15">
      <c r="A665" s="17" t="s">
        <v>4067</v>
      </c>
      <c r="B665" s="32" t="s">
        <v>1784</v>
      </c>
      <c r="C665" s="33" t="s">
        <v>1785</v>
      </c>
      <c r="D665" cm="1">
        <f t="array" ref="D665">SUM(IF((LEFT('2-1 采购订单物料明细表报表导出'!$K:$K,7)=D$1)*('2-1 采购订单物料明细表报表导出'!$D:$D=$A665),'2-1 采购订单物料明细表报表导出'!$H:$H,0))</f>
        <v>0</v>
      </c>
      <c r="E665" cm="1">
        <f t="array" ref="E665">SUM(IF((LEFT('2-1 采购订单物料明细表报表导出'!$K:$K,7)=E$1)*('2-1 采购订单物料明细表报表导出'!$D:$D=$A665),'2-1 采购订单物料明细表报表导出'!$H:$H,0))</f>
        <v>0</v>
      </c>
      <c r="F665" cm="1">
        <f t="array" ref="F665">SUM(IF((LEFT('2-1 采购订单物料明细表报表导出'!$K:$K,7)=F$1)*('2-1 采购订单物料明细表报表导出'!$D:$D=$A665),'2-1 采购订单物料明细表报表导出'!$H:$H,0))</f>
        <v>0</v>
      </c>
      <c r="G665" cm="1">
        <f t="array" ref="G665">SUM(IF((LEFT('2-1 采购订单物料明细表报表导出'!$K:$K,7)=G$1)*('2-1 采购订单物料明细表报表导出'!$D:$D=$A665),'2-1 采购订单物料明细表报表导出'!$H:$H,0))</f>
        <v>0</v>
      </c>
      <c r="H665" cm="1">
        <f t="array" ref="H665">SUM(IF((LEFT('2-1 采购订单物料明细表报表导出'!$K:$K,7)=H$1)*('2-1 采购订单物料明细表报表导出'!$D:$D=$A665),'2-1 采购订单物料明细表报表导出'!$H:$H,0))</f>
        <v>0</v>
      </c>
      <c r="I665" cm="1">
        <f t="array" ref="I665">SUM(IF((LEFT('2-1 采购订单物料明细表报表导出'!$K:$K,7)=I$1)*('2-1 采购订单物料明细表报表导出'!$D:$D=$A665),'2-1 采购订单物料明细表报表导出'!$H:$H,0))</f>
        <v>0</v>
      </c>
      <c r="J665" cm="1">
        <f t="array" ref="J665">SUM(IF((LEFT('2-1 采购订单物料明细表报表导出'!$K:$K,7)=J$1)*('2-1 采购订单物料明细表报表导出'!$D:$D=$A665),'2-1 采购订单物料明细表报表导出'!$H:$H,0))</f>
        <v>0</v>
      </c>
      <c r="K665" cm="1">
        <f t="array" ref="K665">SUM(IF((LEFT('2-1 采购订单物料明细表报表导出'!$K:$K,7)=K$1)*('2-1 采购订单物料明细表报表导出'!$D:$D=$A665),'2-1 采购订单物料明细表报表导出'!$H:$H,0))</f>
        <v>0</v>
      </c>
      <c r="L665" cm="1">
        <f t="array" ref="L665">SUM(IF((LEFT('2-1 采购订单物料明细表报表导出'!$K:$K,7)=L$1)*('2-1 采购订单物料明细表报表导出'!$D:$D=$A665),'2-1 采购订单物料明细表报表导出'!$H:$H,0))</f>
        <v>0</v>
      </c>
      <c r="M665" cm="1">
        <f t="array" ref="M665">SUM(IF((LEFT('2-1 采购订单物料明细表报表导出'!$K:$K,7)=M$1)*('2-1 采购订单物料明细表报表导出'!$D:$D=$A665),'2-1 采购订单物料明细表报表导出'!$H:$H,0))</f>
        <v>0</v>
      </c>
      <c r="N665" cm="1">
        <f t="array" ref="N665">SUM(IF((LEFT('2-1 采购订单物料明细表报表导出'!$K:$K,7)=N$1)*('2-1 采购订单物料明细表报表导出'!$D:$D=$A665),'2-1 采购订单物料明细表报表导出'!$H:$H,0))</f>
        <v>0</v>
      </c>
      <c r="O665" cm="1">
        <f t="array" ref="O665">SUM(IF((LEFT('2-1 采购订单物料明细表报表导出'!$K:$K,7)=O$1)*('2-1 采购订单物料明细表报表导出'!$D:$D=$A665),'2-1 采购订单物料明细表报表导出'!$H:$H,0))</f>
        <v>0</v>
      </c>
    </row>
    <row r="666" ht="16.5" spans="1:15">
      <c r="A666" s="34" t="s">
        <v>4068</v>
      </c>
      <c r="B666" s="32" t="s">
        <v>1784</v>
      </c>
      <c r="C666" s="33" t="s">
        <v>1785</v>
      </c>
      <c r="D666" cm="1">
        <f t="array" ref="D666">SUM(IF((LEFT('2-1 采购订单物料明细表报表导出'!$K:$K,7)=D$1)*('2-1 采购订单物料明细表报表导出'!$D:$D=$A666),'2-1 采购订单物料明细表报表导出'!$H:$H,0))</f>
        <v>0</v>
      </c>
      <c r="E666" cm="1">
        <f t="array" ref="E666">SUM(IF((LEFT('2-1 采购订单物料明细表报表导出'!$K:$K,7)=E$1)*('2-1 采购订单物料明细表报表导出'!$D:$D=$A666),'2-1 采购订单物料明细表报表导出'!$H:$H,0))</f>
        <v>0</v>
      </c>
      <c r="F666" cm="1">
        <f t="array" ref="F666">SUM(IF((LEFT('2-1 采购订单物料明细表报表导出'!$K:$K,7)=F$1)*('2-1 采购订单物料明细表报表导出'!$D:$D=$A666),'2-1 采购订单物料明细表报表导出'!$H:$H,0))</f>
        <v>0</v>
      </c>
      <c r="G666" cm="1">
        <f t="array" ref="G666">SUM(IF((LEFT('2-1 采购订单物料明细表报表导出'!$K:$K,7)=G$1)*('2-1 采购订单物料明细表报表导出'!$D:$D=$A666),'2-1 采购订单物料明细表报表导出'!$H:$H,0))</f>
        <v>0</v>
      </c>
      <c r="H666" cm="1">
        <f t="array" ref="H666">SUM(IF((LEFT('2-1 采购订单物料明细表报表导出'!$K:$K,7)=H$1)*('2-1 采购订单物料明细表报表导出'!$D:$D=$A666),'2-1 采购订单物料明细表报表导出'!$H:$H,0))</f>
        <v>0</v>
      </c>
      <c r="I666" cm="1">
        <f t="array" ref="I666">SUM(IF((LEFT('2-1 采购订单物料明细表报表导出'!$K:$K,7)=I$1)*('2-1 采购订单物料明细表报表导出'!$D:$D=$A666),'2-1 采购订单物料明细表报表导出'!$H:$H,0))</f>
        <v>0</v>
      </c>
      <c r="J666" cm="1">
        <f t="array" ref="J666">SUM(IF((LEFT('2-1 采购订单物料明细表报表导出'!$K:$K,7)=J$1)*('2-1 采购订单物料明细表报表导出'!$D:$D=$A666),'2-1 采购订单物料明细表报表导出'!$H:$H,0))</f>
        <v>0</v>
      </c>
      <c r="K666" cm="1">
        <f t="array" ref="K666">SUM(IF((LEFT('2-1 采购订单物料明细表报表导出'!$K:$K,7)=K$1)*('2-1 采购订单物料明细表报表导出'!$D:$D=$A666),'2-1 采购订单物料明细表报表导出'!$H:$H,0))</f>
        <v>0</v>
      </c>
      <c r="L666" cm="1">
        <f t="array" ref="L666">SUM(IF((LEFT('2-1 采购订单物料明细表报表导出'!$K:$K,7)=L$1)*('2-1 采购订单物料明细表报表导出'!$D:$D=$A666),'2-1 采购订单物料明细表报表导出'!$H:$H,0))</f>
        <v>0</v>
      </c>
      <c r="M666" cm="1">
        <f t="array" ref="M666">SUM(IF((LEFT('2-1 采购订单物料明细表报表导出'!$K:$K,7)=M$1)*('2-1 采购订单物料明细表报表导出'!$D:$D=$A666),'2-1 采购订单物料明细表报表导出'!$H:$H,0))</f>
        <v>0</v>
      </c>
      <c r="N666" cm="1">
        <f t="array" ref="N666">SUM(IF((LEFT('2-1 采购订单物料明细表报表导出'!$K:$K,7)=N$1)*('2-1 采购订单物料明细表报表导出'!$D:$D=$A666),'2-1 采购订单物料明细表报表导出'!$H:$H,0))</f>
        <v>0</v>
      </c>
      <c r="O666" cm="1">
        <f t="array" ref="O666">SUM(IF((LEFT('2-1 采购订单物料明细表报表导出'!$K:$K,7)=O$1)*('2-1 采购订单物料明细表报表导出'!$D:$D=$A666),'2-1 采购订单物料明细表报表导出'!$H:$H,0))</f>
        <v>0</v>
      </c>
    </row>
    <row r="667" ht="16.5" spans="1:15">
      <c r="A667" s="34" t="s">
        <v>4069</v>
      </c>
      <c r="B667" s="32" t="s">
        <v>1784</v>
      </c>
      <c r="C667" s="33" t="s">
        <v>1785</v>
      </c>
      <c r="D667" cm="1">
        <f t="array" ref="D667">SUM(IF((LEFT('2-1 采购订单物料明细表报表导出'!$K:$K,7)=D$1)*('2-1 采购订单物料明细表报表导出'!$D:$D=$A667),'2-1 采购订单物料明细表报表导出'!$H:$H,0))</f>
        <v>0</v>
      </c>
      <c r="E667" cm="1">
        <f t="array" ref="E667">SUM(IF((LEFT('2-1 采购订单物料明细表报表导出'!$K:$K,7)=E$1)*('2-1 采购订单物料明细表报表导出'!$D:$D=$A667),'2-1 采购订单物料明细表报表导出'!$H:$H,0))</f>
        <v>0</v>
      </c>
      <c r="F667" cm="1">
        <f t="array" ref="F667">SUM(IF((LEFT('2-1 采购订单物料明细表报表导出'!$K:$K,7)=F$1)*('2-1 采购订单物料明细表报表导出'!$D:$D=$A667),'2-1 采购订单物料明细表报表导出'!$H:$H,0))</f>
        <v>0</v>
      </c>
      <c r="G667" cm="1">
        <f t="array" ref="G667">SUM(IF((LEFT('2-1 采购订单物料明细表报表导出'!$K:$K,7)=G$1)*('2-1 采购订单物料明细表报表导出'!$D:$D=$A667),'2-1 采购订单物料明细表报表导出'!$H:$H,0))</f>
        <v>0</v>
      </c>
      <c r="H667" cm="1">
        <f t="array" ref="H667">SUM(IF((LEFT('2-1 采购订单物料明细表报表导出'!$K:$K,7)=H$1)*('2-1 采购订单物料明细表报表导出'!$D:$D=$A667),'2-1 采购订单物料明细表报表导出'!$H:$H,0))</f>
        <v>0</v>
      </c>
      <c r="I667" cm="1">
        <f t="array" ref="I667">SUM(IF((LEFT('2-1 采购订单物料明细表报表导出'!$K:$K,7)=I$1)*('2-1 采购订单物料明细表报表导出'!$D:$D=$A667),'2-1 采购订单物料明细表报表导出'!$H:$H,0))</f>
        <v>0</v>
      </c>
      <c r="J667" cm="1">
        <f t="array" ref="J667">SUM(IF((LEFT('2-1 采购订单物料明细表报表导出'!$K:$K,7)=J$1)*('2-1 采购订单物料明细表报表导出'!$D:$D=$A667),'2-1 采购订单物料明细表报表导出'!$H:$H,0))</f>
        <v>0</v>
      </c>
      <c r="K667" cm="1">
        <f t="array" ref="K667">SUM(IF((LEFT('2-1 采购订单物料明细表报表导出'!$K:$K,7)=K$1)*('2-1 采购订单物料明细表报表导出'!$D:$D=$A667),'2-1 采购订单物料明细表报表导出'!$H:$H,0))</f>
        <v>0</v>
      </c>
      <c r="L667" cm="1">
        <f t="array" ref="L667">SUM(IF((LEFT('2-1 采购订单物料明细表报表导出'!$K:$K,7)=L$1)*('2-1 采购订单物料明细表报表导出'!$D:$D=$A667),'2-1 采购订单物料明细表报表导出'!$H:$H,0))</f>
        <v>0</v>
      </c>
      <c r="M667" cm="1">
        <f t="array" ref="M667">SUM(IF((LEFT('2-1 采购订单物料明细表报表导出'!$K:$K,7)=M$1)*('2-1 采购订单物料明细表报表导出'!$D:$D=$A667),'2-1 采购订单物料明细表报表导出'!$H:$H,0))</f>
        <v>0</v>
      </c>
      <c r="N667" cm="1">
        <f t="array" ref="N667">SUM(IF((LEFT('2-1 采购订单物料明细表报表导出'!$K:$K,7)=N$1)*('2-1 采购订单物料明细表报表导出'!$D:$D=$A667),'2-1 采购订单物料明细表报表导出'!$H:$H,0))</f>
        <v>0</v>
      </c>
      <c r="O667" cm="1">
        <f t="array" ref="O667">SUM(IF((LEFT('2-1 采购订单物料明细表报表导出'!$K:$K,7)=O$1)*('2-1 采购订单物料明细表报表导出'!$D:$D=$A667),'2-1 采购订单物料明细表报表导出'!$H:$H,0))</f>
        <v>0</v>
      </c>
    </row>
    <row r="668" ht="16.5" spans="1:15">
      <c r="A668" s="17" t="s">
        <v>4070</v>
      </c>
      <c r="B668" s="32" t="s">
        <v>1784</v>
      </c>
      <c r="C668" s="33" t="s">
        <v>1785</v>
      </c>
      <c r="D668" cm="1">
        <f t="array" ref="D668">SUM(IF((LEFT('2-1 采购订单物料明细表报表导出'!$K:$K,7)=D$1)*('2-1 采购订单物料明细表报表导出'!$D:$D=$A668),'2-1 采购订单物料明细表报表导出'!$H:$H,0))</f>
        <v>0</v>
      </c>
      <c r="E668" cm="1">
        <f t="array" ref="E668">SUM(IF((LEFT('2-1 采购订单物料明细表报表导出'!$K:$K,7)=E$1)*('2-1 采购订单物料明细表报表导出'!$D:$D=$A668),'2-1 采购订单物料明细表报表导出'!$H:$H,0))</f>
        <v>0</v>
      </c>
      <c r="F668" cm="1">
        <f t="array" ref="F668">SUM(IF((LEFT('2-1 采购订单物料明细表报表导出'!$K:$K,7)=F$1)*('2-1 采购订单物料明细表报表导出'!$D:$D=$A668),'2-1 采购订单物料明细表报表导出'!$H:$H,0))</f>
        <v>0</v>
      </c>
      <c r="G668" cm="1">
        <f t="array" ref="G668">SUM(IF((LEFT('2-1 采购订单物料明细表报表导出'!$K:$K,7)=G$1)*('2-1 采购订单物料明细表报表导出'!$D:$D=$A668),'2-1 采购订单物料明细表报表导出'!$H:$H,0))</f>
        <v>0</v>
      </c>
      <c r="H668" cm="1">
        <f t="array" ref="H668">SUM(IF((LEFT('2-1 采购订单物料明细表报表导出'!$K:$K,7)=H$1)*('2-1 采购订单物料明细表报表导出'!$D:$D=$A668),'2-1 采购订单物料明细表报表导出'!$H:$H,0))</f>
        <v>0</v>
      </c>
      <c r="I668" cm="1">
        <f t="array" ref="I668">SUM(IF((LEFT('2-1 采购订单物料明细表报表导出'!$K:$K,7)=I$1)*('2-1 采购订单物料明细表报表导出'!$D:$D=$A668),'2-1 采购订单物料明细表报表导出'!$H:$H,0))</f>
        <v>0</v>
      </c>
      <c r="J668" cm="1">
        <f t="array" ref="J668">SUM(IF((LEFT('2-1 采购订单物料明细表报表导出'!$K:$K,7)=J$1)*('2-1 采购订单物料明细表报表导出'!$D:$D=$A668),'2-1 采购订单物料明细表报表导出'!$H:$H,0))</f>
        <v>0</v>
      </c>
      <c r="K668" cm="1">
        <f t="array" ref="K668">SUM(IF((LEFT('2-1 采购订单物料明细表报表导出'!$K:$K,7)=K$1)*('2-1 采购订单物料明细表报表导出'!$D:$D=$A668),'2-1 采购订单物料明细表报表导出'!$H:$H,0))</f>
        <v>0</v>
      </c>
      <c r="L668" cm="1">
        <f t="array" ref="L668">SUM(IF((LEFT('2-1 采购订单物料明细表报表导出'!$K:$K,7)=L$1)*('2-1 采购订单物料明细表报表导出'!$D:$D=$A668),'2-1 采购订单物料明细表报表导出'!$H:$H,0))</f>
        <v>0</v>
      </c>
      <c r="M668" cm="1">
        <f t="array" ref="M668">SUM(IF((LEFT('2-1 采购订单物料明细表报表导出'!$K:$K,7)=M$1)*('2-1 采购订单物料明细表报表导出'!$D:$D=$A668),'2-1 采购订单物料明细表报表导出'!$H:$H,0))</f>
        <v>0</v>
      </c>
      <c r="N668" cm="1">
        <f t="array" ref="N668">SUM(IF((LEFT('2-1 采购订单物料明细表报表导出'!$K:$K,7)=N$1)*('2-1 采购订单物料明细表报表导出'!$D:$D=$A668),'2-1 采购订单物料明细表报表导出'!$H:$H,0))</f>
        <v>0</v>
      </c>
      <c r="O668" cm="1">
        <f t="array" ref="O668">SUM(IF((LEFT('2-1 采购订单物料明细表报表导出'!$K:$K,7)=O$1)*('2-1 采购订单物料明细表报表导出'!$D:$D=$A668),'2-1 采购订单物料明细表报表导出'!$H:$H,0))</f>
        <v>0</v>
      </c>
    </row>
    <row r="669" ht="16.5" spans="1:15">
      <c r="A669" s="17" t="s">
        <v>4071</v>
      </c>
      <c r="B669" s="32" t="s">
        <v>1784</v>
      </c>
      <c r="C669" s="33" t="s">
        <v>1785</v>
      </c>
      <c r="D669" cm="1">
        <f t="array" ref="D669">SUM(IF((LEFT('2-1 采购订单物料明细表报表导出'!$K:$K,7)=D$1)*('2-1 采购订单物料明细表报表导出'!$D:$D=$A669),'2-1 采购订单物料明细表报表导出'!$H:$H,0))</f>
        <v>0</v>
      </c>
      <c r="E669" cm="1">
        <f t="array" ref="E669">SUM(IF((LEFT('2-1 采购订单物料明细表报表导出'!$K:$K,7)=E$1)*('2-1 采购订单物料明细表报表导出'!$D:$D=$A669),'2-1 采购订单物料明细表报表导出'!$H:$H,0))</f>
        <v>0</v>
      </c>
      <c r="F669" cm="1">
        <f t="array" ref="F669">SUM(IF((LEFT('2-1 采购订单物料明细表报表导出'!$K:$K,7)=F$1)*('2-1 采购订单物料明细表报表导出'!$D:$D=$A669),'2-1 采购订单物料明细表报表导出'!$H:$H,0))</f>
        <v>0</v>
      </c>
      <c r="G669" cm="1">
        <f t="array" ref="G669">SUM(IF((LEFT('2-1 采购订单物料明细表报表导出'!$K:$K,7)=G$1)*('2-1 采购订单物料明细表报表导出'!$D:$D=$A669),'2-1 采购订单物料明细表报表导出'!$H:$H,0))</f>
        <v>0</v>
      </c>
      <c r="H669" cm="1">
        <f t="array" ref="H669">SUM(IF((LEFT('2-1 采购订单物料明细表报表导出'!$K:$K,7)=H$1)*('2-1 采购订单物料明细表报表导出'!$D:$D=$A669),'2-1 采购订单物料明细表报表导出'!$H:$H,0))</f>
        <v>0</v>
      </c>
      <c r="I669" cm="1">
        <f t="array" ref="I669">SUM(IF((LEFT('2-1 采购订单物料明细表报表导出'!$K:$K,7)=I$1)*('2-1 采购订单物料明细表报表导出'!$D:$D=$A669),'2-1 采购订单物料明细表报表导出'!$H:$H,0))</f>
        <v>0</v>
      </c>
      <c r="J669" cm="1">
        <f t="array" ref="J669">SUM(IF((LEFT('2-1 采购订单物料明细表报表导出'!$K:$K,7)=J$1)*('2-1 采购订单物料明细表报表导出'!$D:$D=$A669),'2-1 采购订单物料明细表报表导出'!$H:$H,0))</f>
        <v>0</v>
      </c>
      <c r="K669" cm="1">
        <f t="array" ref="K669">SUM(IF((LEFT('2-1 采购订单物料明细表报表导出'!$K:$K,7)=K$1)*('2-1 采购订单物料明细表报表导出'!$D:$D=$A669),'2-1 采购订单物料明细表报表导出'!$H:$H,0))</f>
        <v>0</v>
      </c>
      <c r="L669" cm="1">
        <f t="array" ref="L669">SUM(IF((LEFT('2-1 采购订单物料明细表报表导出'!$K:$K,7)=L$1)*('2-1 采购订单物料明细表报表导出'!$D:$D=$A669),'2-1 采购订单物料明细表报表导出'!$H:$H,0))</f>
        <v>0</v>
      </c>
      <c r="M669" cm="1">
        <f t="array" ref="M669">SUM(IF((LEFT('2-1 采购订单物料明细表报表导出'!$K:$K,7)=M$1)*('2-1 采购订单物料明细表报表导出'!$D:$D=$A669),'2-1 采购订单物料明细表报表导出'!$H:$H,0))</f>
        <v>0</v>
      </c>
      <c r="N669" cm="1">
        <f t="array" ref="N669">SUM(IF((LEFT('2-1 采购订单物料明细表报表导出'!$K:$K,7)=N$1)*('2-1 采购订单物料明细表报表导出'!$D:$D=$A669),'2-1 采购订单物料明细表报表导出'!$H:$H,0))</f>
        <v>0</v>
      </c>
      <c r="O669" cm="1">
        <f t="array" ref="O669">SUM(IF((LEFT('2-1 采购订单物料明细表报表导出'!$K:$K,7)=O$1)*('2-1 采购订单物料明细表报表导出'!$D:$D=$A669),'2-1 采购订单物料明细表报表导出'!$H:$H,0))</f>
        <v>0</v>
      </c>
    </row>
    <row r="670" ht="16.5" spans="1:15">
      <c r="A670" s="34" t="s">
        <v>4072</v>
      </c>
      <c r="B670" s="32" t="s">
        <v>1784</v>
      </c>
      <c r="C670" s="33" t="s">
        <v>1785</v>
      </c>
      <c r="D670" cm="1">
        <f t="array" ref="D670">SUM(IF((LEFT('2-1 采购订单物料明细表报表导出'!$K:$K,7)=D$1)*('2-1 采购订单物料明细表报表导出'!$D:$D=$A670),'2-1 采购订单物料明细表报表导出'!$H:$H,0))</f>
        <v>0</v>
      </c>
      <c r="E670" cm="1">
        <f t="array" ref="E670">SUM(IF((LEFT('2-1 采购订单物料明细表报表导出'!$K:$K,7)=E$1)*('2-1 采购订单物料明细表报表导出'!$D:$D=$A670),'2-1 采购订单物料明细表报表导出'!$H:$H,0))</f>
        <v>0</v>
      </c>
      <c r="F670" cm="1">
        <f t="array" ref="F670">SUM(IF((LEFT('2-1 采购订单物料明细表报表导出'!$K:$K,7)=F$1)*('2-1 采购订单物料明细表报表导出'!$D:$D=$A670),'2-1 采购订单物料明细表报表导出'!$H:$H,0))</f>
        <v>0</v>
      </c>
      <c r="G670" cm="1">
        <f t="array" ref="G670">SUM(IF((LEFT('2-1 采购订单物料明细表报表导出'!$K:$K,7)=G$1)*('2-1 采购订单物料明细表报表导出'!$D:$D=$A670),'2-1 采购订单物料明细表报表导出'!$H:$H,0))</f>
        <v>0</v>
      </c>
      <c r="H670" cm="1">
        <f t="array" ref="H670">SUM(IF((LEFT('2-1 采购订单物料明细表报表导出'!$K:$K,7)=H$1)*('2-1 采购订单物料明细表报表导出'!$D:$D=$A670),'2-1 采购订单物料明细表报表导出'!$H:$H,0))</f>
        <v>0</v>
      </c>
      <c r="I670" cm="1">
        <f t="array" ref="I670">SUM(IF((LEFT('2-1 采购订单物料明细表报表导出'!$K:$K,7)=I$1)*('2-1 采购订单物料明细表报表导出'!$D:$D=$A670),'2-1 采购订单物料明细表报表导出'!$H:$H,0))</f>
        <v>0</v>
      </c>
      <c r="J670" cm="1">
        <f t="array" ref="J670">SUM(IF((LEFT('2-1 采购订单物料明细表报表导出'!$K:$K,7)=J$1)*('2-1 采购订单物料明细表报表导出'!$D:$D=$A670),'2-1 采购订单物料明细表报表导出'!$H:$H,0))</f>
        <v>0</v>
      </c>
      <c r="K670" cm="1">
        <f t="array" ref="K670">SUM(IF((LEFT('2-1 采购订单物料明细表报表导出'!$K:$K,7)=K$1)*('2-1 采购订单物料明细表报表导出'!$D:$D=$A670),'2-1 采购订单物料明细表报表导出'!$H:$H,0))</f>
        <v>0</v>
      </c>
      <c r="L670" cm="1">
        <f t="array" ref="L670">SUM(IF((LEFT('2-1 采购订单物料明细表报表导出'!$K:$K,7)=L$1)*('2-1 采购订单物料明细表报表导出'!$D:$D=$A670),'2-1 采购订单物料明细表报表导出'!$H:$H,0))</f>
        <v>0</v>
      </c>
      <c r="M670" cm="1">
        <f t="array" ref="M670">SUM(IF((LEFT('2-1 采购订单物料明细表报表导出'!$K:$K,7)=M$1)*('2-1 采购订单物料明细表报表导出'!$D:$D=$A670),'2-1 采购订单物料明细表报表导出'!$H:$H,0))</f>
        <v>0</v>
      </c>
      <c r="N670" cm="1">
        <f t="array" ref="N670">SUM(IF((LEFT('2-1 采购订单物料明细表报表导出'!$K:$K,7)=N$1)*('2-1 采购订单物料明细表报表导出'!$D:$D=$A670),'2-1 采购订单物料明细表报表导出'!$H:$H,0))</f>
        <v>0</v>
      </c>
      <c r="O670" cm="1">
        <f t="array" ref="O670">SUM(IF((LEFT('2-1 采购订单物料明细表报表导出'!$K:$K,7)=O$1)*('2-1 采购订单物料明细表报表导出'!$D:$D=$A670),'2-1 采购订单物料明细表报表导出'!$H:$H,0))</f>
        <v>0</v>
      </c>
    </row>
    <row r="671" ht="16.5" spans="1:15">
      <c r="A671" s="34" t="s">
        <v>4073</v>
      </c>
      <c r="B671" s="32" t="s">
        <v>1784</v>
      </c>
      <c r="C671" s="33" t="s">
        <v>1785</v>
      </c>
      <c r="D671" cm="1">
        <f t="array" ref="D671">SUM(IF((LEFT('2-1 采购订单物料明细表报表导出'!$K:$K,7)=D$1)*('2-1 采购订单物料明细表报表导出'!$D:$D=$A671),'2-1 采购订单物料明细表报表导出'!$H:$H,0))</f>
        <v>0</v>
      </c>
      <c r="E671" cm="1">
        <f t="array" ref="E671">SUM(IF((LEFT('2-1 采购订单物料明细表报表导出'!$K:$K,7)=E$1)*('2-1 采购订单物料明细表报表导出'!$D:$D=$A671),'2-1 采购订单物料明细表报表导出'!$H:$H,0))</f>
        <v>0</v>
      </c>
      <c r="F671" cm="1">
        <f t="array" ref="F671">SUM(IF((LEFT('2-1 采购订单物料明细表报表导出'!$K:$K,7)=F$1)*('2-1 采购订单物料明细表报表导出'!$D:$D=$A671),'2-1 采购订单物料明细表报表导出'!$H:$H,0))</f>
        <v>0</v>
      </c>
      <c r="G671" cm="1">
        <f t="array" ref="G671">SUM(IF((LEFT('2-1 采购订单物料明细表报表导出'!$K:$K,7)=G$1)*('2-1 采购订单物料明细表报表导出'!$D:$D=$A671),'2-1 采购订单物料明细表报表导出'!$H:$H,0))</f>
        <v>0</v>
      </c>
      <c r="H671" cm="1">
        <f t="array" ref="H671">SUM(IF((LEFT('2-1 采购订单物料明细表报表导出'!$K:$K,7)=H$1)*('2-1 采购订单物料明细表报表导出'!$D:$D=$A671),'2-1 采购订单物料明细表报表导出'!$H:$H,0))</f>
        <v>0</v>
      </c>
      <c r="I671" cm="1">
        <f t="array" ref="I671">SUM(IF((LEFT('2-1 采购订单物料明细表报表导出'!$K:$K,7)=I$1)*('2-1 采购订单物料明细表报表导出'!$D:$D=$A671),'2-1 采购订单物料明细表报表导出'!$H:$H,0))</f>
        <v>0</v>
      </c>
      <c r="J671" cm="1">
        <f t="array" ref="J671">SUM(IF((LEFT('2-1 采购订单物料明细表报表导出'!$K:$K,7)=J$1)*('2-1 采购订单物料明细表报表导出'!$D:$D=$A671),'2-1 采购订单物料明细表报表导出'!$H:$H,0))</f>
        <v>0</v>
      </c>
      <c r="K671" cm="1">
        <f t="array" ref="K671">SUM(IF((LEFT('2-1 采购订单物料明细表报表导出'!$K:$K,7)=K$1)*('2-1 采购订单物料明细表报表导出'!$D:$D=$A671),'2-1 采购订单物料明细表报表导出'!$H:$H,0))</f>
        <v>0</v>
      </c>
      <c r="L671" cm="1">
        <f t="array" ref="L671">SUM(IF((LEFT('2-1 采购订单物料明细表报表导出'!$K:$K,7)=L$1)*('2-1 采购订单物料明细表报表导出'!$D:$D=$A671),'2-1 采购订单物料明细表报表导出'!$H:$H,0))</f>
        <v>0</v>
      </c>
      <c r="M671" cm="1">
        <f t="array" ref="M671">SUM(IF((LEFT('2-1 采购订单物料明细表报表导出'!$K:$K,7)=M$1)*('2-1 采购订单物料明细表报表导出'!$D:$D=$A671),'2-1 采购订单物料明细表报表导出'!$H:$H,0))</f>
        <v>0</v>
      </c>
      <c r="N671" cm="1">
        <f t="array" ref="N671">SUM(IF((LEFT('2-1 采购订单物料明细表报表导出'!$K:$K,7)=N$1)*('2-1 采购订单物料明细表报表导出'!$D:$D=$A671),'2-1 采购订单物料明细表报表导出'!$H:$H,0))</f>
        <v>0</v>
      </c>
      <c r="O671" cm="1">
        <f t="array" ref="O671">SUM(IF((LEFT('2-1 采购订单物料明细表报表导出'!$K:$K,7)=O$1)*('2-1 采购订单物料明细表报表导出'!$D:$D=$A671),'2-1 采购订单物料明细表报表导出'!$H:$H,0))</f>
        <v>0</v>
      </c>
    </row>
    <row r="672" ht="16.5" spans="1:15">
      <c r="A672" s="34" t="s">
        <v>4074</v>
      </c>
      <c r="B672" s="32" t="s">
        <v>1784</v>
      </c>
      <c r="C672" s="33" t="s">
        <v>1785</v>
      </c>
      <c r="D672" cm="1">
        <f t="array" ref="D672">SUM(IF((LEFT('2-1 采购订单物料明细表报表导出'!$K:$K,7)=D$1)*('2-1 采购订单物料明细表报表导出'!$D:$D=$A672),'2-1 采购订单物料明细表报表导出'!$H:$H,0))</f>
        <v>0</v>
      </c>
      <c r="E672" cm="1">
        <f t="array" ref="E672">SUM(IF((LEFT('2-1 采购订单物料明细表报表导出'!$K:$K,7)=E$1)*('2-1 采购订单物料明细表报表导出'!$D:$D=$A672),'2-1 采购订单物料明细表报表导出'!$H:$H,0))</f>
        <v>0</v>
      </c>
      <c r="F672" cm="1">
        <f t="array" ref="F672">SUM(IF((LEFT('2-1 采购订单物料明细表报表导出'!$K:$K,7)=F$1)*('2-1 采购订单物料明细表报表导出'!$D:$D=$A672),'2-1 采购订单物料明细表报表导出'!$H:$H,0))</f>
        <v>0</v>
      </c>
      <c r="G672" cm="1">
        <f t="array" ref="G672">SUM(IF((LEFT('2-1 采购订单物料明细表报表导出'!$K:$K,7)=G$1)*('2-1 采购订单物料明细表报表导出'!$D:$D=$A672),'2-1 采购订单物料明细表报表导出'!$H:$H,0))</f>
        <v>0</v>
      </c>
      <c r="H672" cm="1">
        <f t="array" ref="H672">SUM(IF((LEFT('2-1 采购订单物料明细表报表导出'!$K:$K,7)=H$1)*('2-1 采购订单物料明细表报表导出'!$D:$D=$A672),'2-1 采购订单物料明细表报表导出'!$H:$H,0))</f>
        <v>0</v>
      </c>
      <c r="I672" cm="1">
        <f t="array" ref="I672">SUM(IF((LEFT('2-1 采购订单物料明细表报表导出'!$K:$K,7)=I$1)*('2-1 采购订单物料明细表报表导出'!$D:$D=$A672),'2-1 采购订单物料明细表报表导出'!$H:$H,0))</f>
        <v>0</v>
      </c>
      <c r="J672" cm="1">
        <f t="array" ref="J672">SUM(IF((LEFT('2-1 采购订单物料明细表报表导出'!$K:$K,7)=J$1)*('2-1 采购订单物料明细表报表导出'!$D:$D=$A672),'2-1 采购订单物料明细表报表导出'!$H:$H,0))</f>
        <v>0</v>
      </c>
      <c r="K672" cm="1">
        <f t="array" ref="K672">SUM(IF((LEFT('2-1 采购订单物料明细表报表导出'!$K:$K,7)=K$1)*('2-1 采购订单物料明细表报表导出'!$D:$D=$A672),'2-1 采购订单物料明细表报表导出'!$H:$H,0))</f>
        <v>0</v>
      </c>
      <c r="L672" cm="1">
        <f t="array" ref="L672">SUM(IF((LEFT('2-1 采购订单物料明细表报表导出'!$K:$K,7)=L$1)*('2-1 采购订单物料明细表报表导出'!$D:$D=$A672),'2-1 采购订单物料明细表报表导出'!$H:$H,0))</f>
        <v>0</v>
      </c>
      <c r="M672" cm="1">
        <f t="array" ref="M672">SUM(IF((LEFT('2-1 采购订单物料明细表报表导出'!$K:$K,7)=M$1)*('2-1 采购订单物料明细表报表导出'!$D:$D=$A672),'2-1 采购订单物料明细表报表导出'!$H:$H,0))</f>
        <v>0</v>
      </c>
      <c r="N672" cm="1">
        <f t="array" ref="N672">SUM(IF((LEFT('2-1 采购订单物料明细表报表导出'!$K:$K,7)=N$1)*('2-1 采购订单物料明细表报表导出'!$D:$D=$A672),'2-1 采购订单物料明细表报表导出'!$H:$H,0))</f>
        <v>0</v>
      </c>
      <c r="O672" cm="1">
        <f t="array" ref="O672">SUM(IF((LEFT('2-1 采购订单物料明细表报表导出'!$K:$K,7)=O$1)*('2-1 采购订单物料明细表报表导出'!$D:$D=$A672),'2-1 采购订单物料明细表报表导出'!$H:$H,0))</f>
        <v>0</v>
      </c>
    </row>
    <row r="673" ht="16.5" spans="1:15">
      <c r="A673" s="34" t="s">
        <v>4075</v>
      </c>
      <c r="B673" s="32" t="s">
        <v>1784</v>
      </c>
      <c r="C673" s="33" t="s">
        <v>1785</v>
      </c>
      <c r="D673" cm="1">
        <f t="array" ref="D673">SUM(IF((LEFT('2-1 采购订单物料明细表报表导出'!$K:$K,7)=D$1)*('2-1 采购订单物料明细表报表导出'!$D:$D=$A673),'2-1 采购订单物料明细表报表导出'!$H:$H,0))</f>
        <v>0</v>
      </c>
      <c r="E673" cm="1">
        <f t="array" ref="E673">SUM(IF((LEFT('2-1 采购订单物料明细表报表导出'!$K:$K,7)=E$1)*('2-1 采购订单物料明细表报表导出'!$D:$D=$A673),'2-1 采购订单物料明细表报表导出'!$H:$H,0))</f>
        <v>0</v>
      </c>
      <c r="F673" cm="1">
        <f t="array" ref="F673">SUM(IF((LEFT('2-1 采购订单物料明细表报表导出'!$K:$K,7)=F$1)*('2-1 采购订单物料明细表报表导出'!$D:$D=$A673),'2-1 采购订单物料明细表报表导出'!$H:$H,0))</f>
        <v>0</v>
      </c>
      <c r="G673" cm="1">
        <f t="array" ref="G673">SUM(IF((LEFT('2-1 采购订单物料明细表报表导出'!$K:$K,7)=G$1)*('2-1 采购订单物料明细表报表导出'!$D:$D=$A673),'2-1 采购订单物料明细表报表导出'!$H:$H,0))</f>
        <v>0</v>
      </c>
      <c r="H673" cm="1">
        <f t="array" ref="H673">SUM(IF((LEFT('2-1 采购订单物料明细表报表导出'!$K:$K,7)=H$1)*('2-1 采购订单物料明细表报表导出'!$D:$D=$A673),'2-1 采购订单物料明细表报表导出'!$H:$H,0))</f>
        <v>0</v>
      </c>
      <c r="I673" cm="1">
        <f t="array" ref="I673">SUM(IF((LEFT('2-1 采购订单物料明细表报表导出'!$K:$K,7)=I$1)*('2-1 采购订单物料明细表报表导出'!$D:$D=$A673),'2-1 采购订单物料明细表报表导出'!$H:$H,0))</f>
        <v>0</v>
      </c>
      <c r="J673" cm="1">
        <f t="array" ref="J673">SUM(IF((LEFT('2-1 采购订单物料明细表报表导出'!$K:$K,7)=J$1)*('2-1 采购订单物料明细表报表导出'!$D:$D=$A673),'2-1 采购订单物料明细表报表导出'!$H:$H,0))</f>
        <v>0</v>
      </c>
      <c r="K673" cm="1">
        <f t="array" ref="K673">SUM(IF((LEFT('2-1 采购订单物料明细表报表导出'!$K:$K,7)=K$1)*('2-1 采购订单物料明细表报表导出'!$D:$D=$A673),'2-1 采购订单物料明细表报表导出'!$H:$H,0))</f>
        <v>0</v>
      </c>
      <c r="L673" cm="1">
        <f t="array" ref="L673">SUM(IF((LEFT('2-1 采购订单物料明细表报表导出'!$K:$K,7)=L$1)*('2-1 采购订单物料明细表报表导出'!$D:$D=$A673),'2-1 采购订单物料明细表报表导出'!$H:$H,0))</f>
        <v>0</v>
      </c>
      <c r="M673" cm="1">
        <f t="array" ref="M673">SUM(IF((LEFT('2-1 采购订单物料明细表报表导出'!$K:$K,7)=M$1)*('2-1 采购订单物料明细表报表导出'!$D:$D=$A673),'2-1 采购订单物料明细表报表导出'!$H:$H,0))</f>
        <v>0</v>
      </c>
      <c r="N673" cm="1">
        <f t="array" ref="N673">SUM(IF((LEFT('2-1 采购订单物料明细表报表导出'!$K:$K,7)=N$1)*('2-1 采购订单物料明细表报表导出'!$D:$D=$A673),'2-1 采购订单物料明细表报表导出'!$H:$H,0))</f>
        <v>0</v>
      </c>
      <c r="O673" cm="1">
        <f t="array" ref="O673">SUM(IF((LEFT('2-1 采购订单物料明细表报表导出'!$K:$K,7)=O$1)*('2-1 采购订单物料明细表报表导出'!$D:$D=$A673),'2-1 采购订单物料明细表报表导出'!$H:$H,0))</f>
        <v>0</v>
      </c>
    </row>
    <row r="674" ht="16.5" spans="1:15">
      <c r="A674" s="34" t="s">
        <v>4076</v>
      </c>
      <c r="B674" s="32" t="s">
        <v>1784</v>
      </c>
      <c r="C674" s="33" t="s">
        <v>1785</v>
      </c>
      <c r="D674" cm="1">
        <f t="array" ref="D674">SUM(IF((LEFT('2-1 采购订单物料明细表报表导出'!$K:$K,7)=D$1)*('2-1 采购订单物料明细表报表导出'!$D:$D=$A674),'2-1 采购订单物料明细表报表导出'!$H:$H,0))</f>
        <v>0</v>
      </c>
      <c r="E674" cm="1">
        <f t="array" ref="E674">SUM(IF((LEFT('2-1 采购订单物料明细表报表导出'!$K:$K,7)=E$1)*('2-1 采购订单物料明细表报表导出'!$D:$D=$A674),'2-1 采购订单物料明细表报表导出'!$H:$H,0))</f>
        <v>0</v>
      </c>
      <c r="F674" cm="1">
        <f t="array" ref="F674">SUM(IF((LEFT('2-1 采购订单物料明细表报表导出'!$K:$K,7)=F$1)*('2-1 采购订单物料明细表报表导出'!$D:$D=$A674),'2-1 采购订单物料明细表报表导出'!$H:$H,0))</f>
        <v>0</v>
      </c>
      <c r="G674" cm="1">
        <f t="array" ref="G674">SUM(IF((LEFT('2-1 采购订单物料明细表报表导出'!$K:$K,7)=G$1)*('2-1 采购订单物料明细表报表导出'!$D:$D=$A674),'2-1 采购订单物料明细表报表导出'!$H:$H,0))</f>
        <v>0</v>
      </c>
      <c r="H674" cm="1">
        <f t="array" ref="H674">SUM(IF((LEFT('2-1 采购订单物料明细表报表导出'!$K:$K,7)=H$1)*('2-1 采购订单物料明细表报表导出'!$D:$D=$A674),'2-1 采购订单物料明细表报表导出'!$H:$H,0))</f>
        <v>0</v>
      </c>
      <c r="I674" cm="1">
        <f t="array" ref="I674">SUM(IF((LEFT('2-1 采购订单物料明细表报表导出'!$K:$K,7)=I$1)*('2-1 采购订单物料明细表报表导出'!$D:$D=$A674),'2-1 采购订单物料明细表报表导出'!$H:$H,0))</f>
        <v>0</v>
      </c>
      <c r="J674" cm="1">
        <f t="array" ref="J674">SUM(IF((LEFT('2-1 采购订单物料明细表报表导出'!$K:$K,7)=J$1)*('2-1 采购订单物料明细表报表导出'!$D:$D=$A674),'2-1 采购订单物料明细表报表导出'!$H:$H,0))</f>
        <v>0</v>
      </c>
      <c r="K674" cm="1">
        <f t="array" ref="K674">SUM(IF((LEFT('2-1 采购订单物料明细表报表导出'!$K:$K,7)=K$1)*('2-1 采购订单物料明细表报表导出'!$D:$D=$A674),'2-1 采购订单物料明细表报表导出'!$H:$H,0))</f>
        <v>0</v>
      </c>
      <c r="L674" cm="1">
        <f t="array" ref="L674">SUM(IF((LEFT('2-1 采购订单物料明细表报表导出'!$K:$K,7)=L$1)*('2-1 采购订单物料明细表报表导出'!$D:$D=$A674),'2-1 采购订单物料明细表报表导出'!$H:$H,0))</f>
        <v>0</v>
      </c>
      <c r="M674" cm="1">
        <f t="array" ref="M674">SUM(IF((LEFT('2-1 采购订单物料明细表报表导出'!$K:$K,7)=M$1)*('2-1 采购订单物料明细表报表导出'!$D:$D=$A674),'2-1 采购订单物料明细表报表导出'!$H:$H,0))</f>
        <v>0</v>
      </c>
      <c r="N674" cm="1">
        <f t="array" ref="N674">SUM(IF((LEFT('2-1 采购订单物料明细表报表导出'!$K:$K,7)=N$1)*('2-1 采购订单物料明细表报表导出'!$D:$D=$A674),'2-1 采购订单物料明细表报表导出'!$H:$H,0))</f>
        <v>0</v>
      </c>
      <c r="O674" cm="1">
        <f t="array" ref="O674">SUM(IF((LEFT('2-1 采购订单物料明细表报表导出'!$K:$K,7)=O$1)*('2-1 采购订单物料明细表报表导出'!$D:$D=$A674),'2-1 采购订单物料明细表报表导出'!$H:$H,0))</f>
        <v>0</v>
      </c>
    </row>
    <row r="675" ht="16.5" spans="1:15">
      <c r="A675" s="34" t="s">
        <v>4077</v>
      </c>
      <c r="B675" s="32" t="s">
        <v>1784</v>
      </c>
      <c r="C675" s="33" t="s">
        <v>1785</v>
      </c>
      <c r="D675" cm="1">
        <f t="array" ref="D675">SUM(IF((LEFT('2-1 采购订单物料明细表报表导出'!$K:$K,7)=D$1)*('2-1 采购订单物料明细表报表导出'!$D:$D=$A675),'2-1 采购订单物料明细表报表导出'!$H:$H,0))</f>
        <v>0</v>
      </c>
      <c r="E675" cm="1">
        <f t="array" ref="E675">SUM(IF((LEFT('2-1 采购订单物料明细表报表导出'!$K:$K,7)=E$1)*('2-1 采购订单物料明细表报表导出'!$D:$D=$A675),'2-1 采购订单物料明细表报表导出'!$H:$H,0))</f>
        <v>0</v>
      </c>
      <c r="F675" cm="1">
        <f t="array" ref="F675">SUM(IF((LEFT('2-1 采购订单物料明细表报表导出'!$K:$K,7)=F$1)*('2-1 采购订单物料明细表报表导出'!$D:$D=$A675),'2-1 采购订单物料明细表报表导出'!$H:$H,0))</f>
        <v>0</v>
      </c>
      <c r="G675" cm="1">
        <f t="array" ref="G675">SUM(IF((LEFT('2-1 采购订单物料明细表报表导出'!$K:$K,7)=G$1)*('2-1 采购订单物料明细表报表导出'!$D:$D=$A675),'2-1 采购订单物料明细表报表导出'!$H:$H,0))</f>
        <v>0</v>
      </c>
      <c r="H675" cm="1">
        <f t="array" ref="H675">SUM(IF((LEFT('2-1 采购订单物料明细表报表导出'!$K:$K,7)=H$1)*('2-1 采购订单物料明细表报表导出'!$D:$D=$A675),'2-1 采购订单物料明细表报表导出'!$H:$H,0))</f>
        <v>0</v>
      </c>
      <c r="I675" cm="1">
        <f t="array" ref="I675">SUM(IF((LEFT('2-1 采购订单物料明细表报表导出'!$K:$K,7)=I$1)*('2-1 采购订单物料明细表报表导出'!$D:$D=$A675),'2-1 采购订单物料明细表报表导出'!$H:$H,0))</f>
        <v>0</v>
      </c>
      <c r="J675" cm="1">
        <f t="array" ref="J675">SUM(IF((LEFT('2-1 采购订单物料明细表报表导出'!$K:$K,7)=J$1)*('2-1 采购订单物料明细表报表导出'!$D:$D=$A675),'2-1 采购订单物料明细表报表导出'!$H:$H,0))</f>
        <v>0</v>
      </c>
      <c r="K675" cm="1">
        <f t="array" ref="K675">SUM(IF((LEFT('2-1 采购订单物料明细表报表导出'!$K:$K,7)=K$1)*('2-1 采购订单物料明细表报表导出'!$D:$D=$A675),'2-1 采购订单物料明细表报表导出'!$H:$H,0))</f>
        <v>0</v>
      </c>
      <c r="L675" cm="1">
        <f t="array" ref="L675">SUM(IF((LEFT('2-1 采购订单物料明细表报表导出'!$K:$K,7)=L$1)*('2-1 采购订单物料明细表报表导出'!$D:$D=$A675),'2-1 采购订单物料明细表报表导出'!$H:$H,0))</f>
        <v>0</v>
      </c>
      <c r="M675" cm="1">
        <f t="array" ref="M675">SUM(IF((LEFT('2-1 采购订单物料明细表报表导出'!$K:$K,7)=M$1)*('2-1 采购订单物料明细表报表导出'!$D:$D=$A675),'2-1 采购订单物料明细表报表导出'!$H:$H,0))</f>
        <v>0</v>
      </c>
      <c r="N675" cm="1">
        <f t="array" ref="N675">SUM(IF((LEFT('2-1 采购订单物料明细表报表导出'!$K:$K,7)=N$1)*('2-1 采购订单物料明细表报表导出'!$D:$D=$A675),'2-1 采购订单物料明细表报表导出'!$H:$H,0))</f>
        <v>0</v>
      </c>
      <c r="O675" cm="1">
        <f t="array" ref="O675">SUM(IF((LEFT('2-1 采购订单物料明细表报表导出'!$K:$K,7)=O$1)*('2-1 采购订单物料明细表报表导出'!$D:$D=$A675),'2-1 采购订单物料明细表报表导出'!$H:$H,0))</f>
        <v>0</v>
      </c>
    </row>
    <row r="676" ht="16.5" spans="1:15">
      <c r="A676" s="34" t="s">
        <v>4078</v>
      </c>
      <c r="B676" s="32" t="s">
        <v>1784</v>
      </c>
      <c r="C676" s="33" t="s">
        <v>1785</v>
      </c>
      <c r="D676" cm="1">
        <f t="array" ref="D676">SUM(IF((LEFT('2-1 采购订单物料明细表报表导出'!$K:$K,7)=D$1)*('2-1 采购订单物料明细表报表导出'!$D:$D=$A676),'2-1 采购订单物料明细表报表导出'!$H:$H,0))</f>
        <v>0</v>
      </c>
      <c r="E676" cm="1">
        <f t="array" ref="E676">SUM(IF((LEFT('2-1 采购订单物料明细表报表导出'!$K:$K,7)=E$1)*('2-1 采购订单物料明细表报表导出'!$D:$D=$A676),'2-1 采购订单物料明细表报表导出'!$H:$H,0))</f>
        <v>0</v>
      </c>
      <c r="F676" cm="1">
        <f t="array" ref="F676">SUM(IF((LEFT('2-1 采购订单物料明细表报表导出'!$K:$K,7)=F$1)*('2-1 采购订单物料明细表报表导出'!$D:$D=$A676),'2-1 采购订单物料明细表报表导出'!$H:$H,0))</f>
        <v>0</v>
      </c>
      <c r="G676" cm="1">
        <f t="array" ref="G676">SUM(IF((LEFT('2-1 采购订单物料明细表报表导出'!$K:$K,7)=G$1)*('2-1 采购订单物料明细表报表导出'!$D:$D=$A676),'2-1 采购订单物料明细表报表导出'!$H:$H,0))</f>
        <v>0</v>
      </c>
      <c r="H676" cm="1">
        <f t="array" ref="H676">SUM(IF((LEFT('2-1 采购订单物料明细表报表导出'!$K:$K,7)=H$1)*('2-1 采购订单物料明细表报表导出'!$D:$D=$A676),'2-1 采购订单物料明细表报表导出'!$H:$H,0))</f>
        <v>0</v>
      </c>
      <c r="I676" cm="1">
        <f t="array" ref="I676">SUM(IF((LEFT('2-1 采购订单物料明细表报表导出'!$K:$K,7)=I$1)*('2-1 采购订单物料明细表报表导出'!$D:$D=$A676),'2-1 采购订单物料明细表报表导出'!$H:$H,0))</f>
        <v>0</v>
      </c>
      <c r="J676" cm="1">
        <f t="array" ref="J676">SUM(IF((LEFT('2-1 采购订单物料明细表报表导出'!$K:$K,7)=J$1)*('2-1 采购订单物料明细表报表导出'!$D:$D=$A676),'2-1 采购订单物料明细表报表导出'!$H:$H,0))</f>
        <v>0</v>
      </c>
      <c r="K676" cm="1">
        <f t="array" ref="K676">SUM(IF((LEFT('2-1 采购订单物料明细表报表导出'!$K:$K,7)=K$1)*('2-1 采购订单物料明细表报表导出'!$D:$D=$A676),'2-1 采购订单物料明细表报表导出'!$H:$H,0))</f>
        <v>0</v>
      </c>
      <c r="L676" cm="1">
        <f t="array" ref="L676">SUM(IF((LEFT('2-1 采购订单物料明细表报表导出'!$K:$K,7)=L$1)*('2-1 采购订单物料明细表报表导出'!$D:$D=$A676),'2-1 采购订单物料明细表报表导出'!$H:$H,0))</f>
        <v>0</v>
      </c>
      <c r="M676" cm="1">
        <f t="array" ref="M676">SUM(IF((LEFT('2-1 采购订单物料明细表报表导出'!$K:$K,7)=M$1)*('2-1 采购订单物料明细表报表导出'!$D:$D=$A676),'2-1 采购订单物料明细表报表导出'!$H:$H,0))</f>
        <v>0</v>
      </c>
      <c r="N676" cm="1">
        <f t="array" ref="N676">SUM(IF((LEFT('2-1 采购订单物料明细表报表导出'!$K:$K,7)=N$1)*('2-1 采购订单物料明细表报表导出'!$D:$D=$A676),'2-1 采购订单物料明细表报表导出'!$H:$H,0))</f>
        <v>0</v>
      </c>
      <c r="O676" cm="1">
        <f t="array" ref="O676">SUM(IF((LEFT('2-1 采购订单物料明细表报表导出'!$K:$K,7)=O$1)*('2-1 采购订单物料明细表报表导出'!$D:$D=$A676),'2-1 采购订单物料明细表报表导出'!$H:$H,0))</f>
        <v>0</v>
      </c>
    </row>
    <row r="677" ht="16.5" spans="1:15">
      <c r="A677" s="34" t="s">
        <v>4079</v>
      </c>
      <c r="B677" s="32" t="s">
        <v>1784</v>
      </c>
      <c r="C677" s="33" t="s">
        <v>1785</v>
      </c>
      <c r="D677" cm="1">
        <f t="array" ref="D677">SUM(IF((LEFT('2-1 采购订单物料明细表报表导出'!$K:$K,7)=D$1)*('2-1 采购订单物料明细表报表导出'!$D:$D=$A677),'2-1 采购订单物料明细表报表导出'!$H:$H,0))</f>
        <v>0</v>
      </c>
      <c r="E677" cm="1">
        <f t="array" ref="E677">SUM(IF((LEFT('2-1 采购订单物料明细表报表导出'!$K:$K,7)=E$1)*('2-1 采购订单物料明细表报表导出'!$D:$D=$A677),'2-1 采购订单物料明细表报表导出'!$H:$H,0))</f>
        <v>0</v>
      </c>
      <c r="F677" cm="1">
        <f t="array" ref="F677">SUM(IF((LEFT('2-1 采购订单物料明细表报表导出'!$K:$K,7)=F$1)*('2-1 采购订单物料明细表报表导出'!$D:$D=$A677),'2-1 采购订单物料明细表报表导出'!$H:$H,0))</f>
        <v>0</v>
      </c>
      <c r="G677" cm="1">
        <f t="array" ref="G677">SUM(IF((LEFT('2-1 采购订单物料明细表报表导出'!$K:$K,7)=G$1)*('2-1 采购订单物料明细表报表导出'!$D:$D=$A677),'2-1 采购订单物料明细表报表导出'!$H:$H,0))</f>
        <v>0</v>
      </c>
      <c r="H677" cm="1">
        <f t="array" ref="H677">SUM(IF((LEFT('2-1 采购订单物料明细表报表导出'!$K:$K,7)=H$1)*('2-1 采购订单物料明细表报表导出'!$D:$D=$A677),'2-1 采购订单物料明细表报表导出'!$H:$H,0))</f>
        <v>0</v>
      </c>
      <c r="I677" cm="1">
        <f t="array" ref="I677">SUM(IF((LEFT('2-1 采购订单物料明细表报表导出'!$K:$K,7)=I$1)*('2-1 采购订单物料明细表报表导出'!$D:$D=$A677),'2-1 采购订单物料明细表报表导出'!$H:$H,0))</f>
        <v>0</v>
      </c>
      <c r="J677" cm="1">
        <f t="array" ref="J677">SUM(IF((LEFT('2-1 采购订单物料明细表报表导出'!$K:$K,7)=J$1)*('2-1 采购订单物料明细表报表导出'!$D:$D=$A677),'2-1 采购订单物料明细表报表导出'!$H:$H,0))</f>
        <v>0</v>
      </c>
      <c r="K677" cm="1">
        <f t="array" ref="K677">SUM(IF((LEFT('2-1 采购订单物料明细表报表导出'!$K:$K,7)=K$1)*('2-1 采购订单物料明细表报表导出'!$D:$D=$A677),'2-1 采购订单物料明细表报表导出'!$H:$H,0))</f>
        <v>0</v>
      </c>
      <c r="L677" cm="1">
        <f t="array" ref="L677">SUM(IF((LEFT('2-1 采购订单物料明细表报表导出'!$K:$K,7)=L$1)*('2-1 采购订单物料明细表报表导出'!$D:$D=$A677),'2-1 采购订单物料明细表报表导出'!$H:$H,0))</f>
        <v>0</v>
      </c>
      <c r="M677" cm="1">
        <f t="array" ref="M677">SUM(IF((LEFT('2-1 采购订单物料明细表报表导出'!$K:$K,7)=M$1)*('2-1 采购订单物料明细表报表导出'!$D:$D=$A677),'2-1 采购订单物料明细表报表导出'!$H:$H,0))</f>
        <v>0</v>
      </c>
      <c r="N677" cm="1">
        <f t="array" ref="N677">SUM(IF((LEFT('2-1 采购订单物料明细表报表导出'!$K:$K,7)=N$1)*('2-1 采购订单物料明细表报表导出'!$D:$D=$A677),'2-1 采购订单物料明细表报表导出'!$H:$H,0))</f>
        <v>0</v>
      </c>
      <c r="O677" cm="1">
        <f t="array" ref="O677">SUM(IF((LEFT('2-1 采购订单物料明细表报表导出'!$K:$K,7)=O$1)*('2-1 采购订单物料明细表报表导出'!$D:$D=$A677),'2-1 采购订单物料明细表报表导出'!$H:$H,0))</f>
        <v>0</v>
      </c>
    </row>
    <row r="678" ht="16.5" spans="1:15">
      <c r="A678" s="34" t="s">
        <v>4080</v>
      </c>
      <c r="B678" s="32" t="s">
        <v>1784</v>
      </c>
      <c r="C678" s="33" t="s">
        <v>1785</v>
      </c>
      <c r="D678" cm="1">
        <f t="array" ref="D678">SUM(IF((LEFT('2-1 采购订单物料明细表报表导出'!$K:$K,7)=D$1)*('2-1 采购订单物料明细表报表导出'!$D:$D=$A678),'2-1 采购订单物料明细表报表导出'!$H:$H,0))</f>
        <v>0</v>
      </c>
      <c r="E678" cm="1">
        <f t="array" ref="E678">SUM(IF((LEFT('2-1 采购订单物料明细表报表导出'!$K:$K,7)=E$1)*('2-1 采购订单物料明细表报表导出'!$D:$D=$A678),'2-1 采购订单物料明细表报表导出'!$H:$H,0))</f>
        <v>0</v>
      </c>
      <c r="F678" cm="1">
        <f t="array" ref="F678">SUM(IF((LEFT('2-1 采购订单物料明细表报表导出'!$K:$K,7)=F$1)*('2-1 采购订单物料明细表报表导出'!$D:$D=$A678),'2-1 采购订单物料明细表报表导出'!$H:$H,0))</f>
        <v>0</v>
      </c>
      <c r="G678" cm="1">
        <f t="array" ref="G678">SUM(IF((LEFT('2-1 采购订单物料明细表报表导出'!$K:$K,7)=G$1)*('2-1 采购订单物料明细表报表导出'!$D:$D=$A678),'2-1 采购订单物料明细表报表导出'!$H:$H,0))</f>
        <v>0</v>
      </c>
      <c r="H678" cm="1">
        <f t="array" ref="H678">SUM(IF((LEFT('2-1 采购订单物料明细表报表导出'!$K:$K,7)=H$1)*('2-1 采购订单物料明细表报表导出'!$D:$D=$A678),'2-1 采购订单物料明细表报表导出'!$H:$H,0))</f>
        <v>0</v>
      </c>
      <c r="I678" cm="1">
        <f t="array" ref="I678">SUM(IF((LEFT('2-1 采购订单物料明细表报表导出'!$K:$K,7)=I$1)*('2-1 采购订单物料明细表报表导出'!$D:$D=$A678),'2-1 采购订单物料明细表报表导出'!$H:$H,0))</f>
        <v>0</v>
      </c>
      <c r="J678" cm="1">
        <f t="array" ref="J678">SUM(IF((LEFT('2-1 采购订单物料明细表报表导出'!$K:$K,7)=J$1)*('2-1 采购订单物料明细表报表导出'!$D:$D=$A678),'2-1 采购订单物料明细表报表导出'!$H:$H,0))</f>
        <v>0</v>
      </c>
      <c r="K678" cm="1">
        <f t="array" ref="K678">SUM(IF((LEFT('2-1 采购订单物料明细表报表导出'!$K:$K,7)=K$1)*('2-1 采购订单物料明细表报表导出'!$D:$D=$A678),'2-1 采购订单物料明细表报表导出'!$H:$H,0))</f>
        <v>0</v>
      </c>
      <c r="L678" cm="1">
        <f t="array" ref="L678">SUM(IF((LEFT('2-1 采购订单物料明细表报表导出'!$K:$K,7)=L$1)*('2-1 采购订单物料明细表报表导出'!$D:$D=$A678),'2-1 采购订单物料明细表报表导出'!$H:$H,0))</f>
        <v>0</v>
      </c>
      <c r="M678" cm="1">
        <f t="array" ref="M678">SUM(IF((LEFT('2-1 采购订单物料明细表报表导出'!$K:$K,7)=M$1)*('2-1 采购订单物料明细表报表导出'!$D:$D=$A678),'2-1 采购订单物料明细表报表导出'!$H:$H,0))</f>
        <v>0</v>
      </c>
      <c r="N678" cm="1">
        <f t="array" ref="N678">SUM(IF((LEFT('2-1 采购订单物料明细表报表导出'!$K:$K,7)=N$1)*('2-1 采购订单物料明细表报表导出'!$D:$D=$A678),'2-1 采购订单物料明细表报表导出'!$H:$H,0))</f>
        <v>0</v>
      </c>
      <c r="O678" cm="1">
        <f t="array" ref="O678">SUM(IF((LEFT('2-1 采购订单物料明细表报表导出'!$K:$K,7)=O$1)*('2-1 采购订单物料明细表报表导出'!$D:$D=$A678),'2-1 采购订单物料明细表报表导出'!$H:$H,0))</f>
        <v>0</v>
      </c>
    </row>
    <row r="679" ht="16.5" spans="1:15">
      <c r="A679" s="34" t="s">
        <v>4081</v>
      </c>
      <c r="B679" s="32" t="s">
        <v>1784</v>
      </c>
      <c r="C679" s="33" t="s">
        <v>1785</v>
      </c>
      <c r="D679" cm="1">
        <f t="array" ref="D679">SUM(IF((LEFT('2-1 采购订单物料明细表报表导出'!$K:$K,7)=D$1)*('2-1 采购订单物料明细表报表导出'!$D:$D=$A679),'2-1 采购订单物料明细表报表导出'!$H:$H,0))</f>
        <v>0</v>
      </c>
      <c r="E679" cm="1">
        <f t="array" ref="E679">SUM(IF((LEFT('2-1 采购订单物料明细表报表导出'!$K:$K,7)=E$1)*('2-1 采购订单物料明细表报表导出'!$D:$D=$A679),'2-1 采购订单物料明细表报表导出'!$H:$H,0))</f>
        <v>0</v>
      </c>
      <c r="F679" cm="1">
        <f t="array" ref="F679">SUM(IF((LEFT('2-1 采购订单物料明细表报表导出'!$K:$K,7)=F$1)*('2-1 采购订单物料明细表报表导出'!$D:$D=$A679),'2-1 采购订单物料明细表报表导出'!$H:$H,0))</f>
        <v>0</v>
      </c>
      <c r="G679" cm="1">
        <f t="array" ref="G679">SUM(IF((LEFT('2-1 采购订单物料明细表报表导出'!$K:$K,7)=G$1)*('2-1 采购订单物料明细表报表导出'!$D:$D=$A679),'2-1 采购订单物料明细表报表导出'!$H:$H,0))</f>
        <v>0</v>
      </c>
      <c r="H679" cm="1">
        <f t="array" ref="H679">SUM(IF((LEFT('2-1 采购订单物料明细表报表导出'!$K:$K,7)=H$1)*('2-1 采购订单物料明细表报表导出'!$D:$D=$A679),'2-1 采购订单物料明细表报表导出'!$H:$H,0))</f>
        <v>0</v>
      </c>
      <c r="I679" cm="1">
        <f t="array" ref="I679">SUM(IF((LEFT('2-1 采购订单物料明细表报表导出'!$K:$K,7)=I$1)*('2-1 采购订单物料明细表报表导出'!$D:$D=$A679),'2-1 采购订单物料明细表报表导出'!$H:$H,0))</f>
        <v>0</v>
      </c>
      <c r="J679" cm="1">
        <f t="array" ref="J679">SUM(IF((LEFT('2-1 采购订单物料明细表报表导出'!$K:$K,7)=J$1)*('2-1 采购订单物料明细表报表导出'!$D:$D=$A679),'2-1 采购订单物料明细表报表导出'!$H:$H,0))</f>
        <v>0</v>
      </c>
      <c r="K679" cm="1">
        <f t="array" ref="K679">SUM(IF((LEFT('2-1 采购订单物料明细表报表导出'!$K:$K,7)=K$1)*('2-1 采购订单物料明细表报表导出'!$D:$D=$A679),'2-1 采购订单物料明细表报表导出'!$H:$H,0))</f>
        <v>0</v>
      </c>
      <c r="L679" cm="1">
        <f t="array" ref="L679">SUM(IF((LEFT('2-1 采购订单物料明细表报表导出'!$K:$K,7)=L$1)*('2-1 采购订单物料明细表报表导出'!$D:$D=$A679),'2-1 采购订单物料明细表报表导出'!$H:$H,0))</f>
        <v>0</v>
      </c>
      <c r="M679" cm="1">
        <f t="array" ref="M679">SUM(IF((LEFT('2-1 采购订单物料明细表报表导出'!$K:$K,7)=M$1)*('2-1 采购订单物料明细表报表导出'!$D:$D=$A679),'2-1 采购订单物料明细表报表导出'!$H:$H,0))</f>
        <v>0</v>
      </c>
      <c r="N679" cm="1">
        <f t="array" ref="N679">SUM(IF((LEFT('2-1 采购订单物料明细表报表导出'!$K:$K,7)=N$1)*('2-1 采购订单物料明细表报表导出'!$D:$D=$A679),'2-1 采购订单物料明细表报表导出'!$H:$H,0))</f>
        <v>0</v>
      </c>
      <c r="O679" cm="1">
        <f t="array" ref="O679">SUM(IF((LEFT('2-1 采购订单物料明细表报表导出'!$K:$K,7)=O$1)*('2-1 采购订单物料明细表报表导出'!$D:$D=$A679),'2-1 采购订单物料明细表报表导出'!$H:$H,0))</f>
        <v>0</v>
      </c>
    </row>
    <row r="680" ht="16.5" spans="1:15">
      <c r="A680" s="34" t="s">
        <v>4082</v>
      </c>
      <c r="B680" s="32" t="s">
        <v>1784</v>
      </c>
      <c r="C680" s="33" t="s">
        <v>1785</v>
      </c>
      <c r="D680" cm="1">
        <f t="array" ref="D680">SUM(IF((LEFT('2-1 采购订单物料明细表报表导出'!$K:$K,7)=D$1)*('2-1 采购订单物料明细表报表导出'!$D:$D=$A680),'2-1 采购订单物料明细表报表导出'!$H:$H,0))</f>
        <v>0</v>
      </c>
      <c r="E680" cm="1">
        <f t="array" ref="E680">SUM(IF((LEFT('2-1 采购订单物料明细表报表导出'!$K:$K,7)=E$1)*('2-1 采购订单物料明细表报表导出'!$D:$D=$A680),'2-1 采购订单物料明细表报表导出'!$H:$H,0))</f>
        <v>0</v>
      </c>
      <c r="F680" cm="1">
        <f t="array" ref="F680">SUM(IF((LEFT('2-1 采购订单物料明细表报表导出'!$K:$K,7)=F$1)*('2-1 采购订单物料明细表报表导出'!$D:$D=$A680),'2-1 采购订单物料明细表报表导出'!$H:$H,0))</f>
        <v>0</v>
      </c>
      <c r="G680" cm="1">
        <f t="array" ref="G680">SUM(IF((LEFT('2-1 采购订单物料明细表报表导出'!$K:$K,7)=G$1)*('2-1 采购订单物料明细表报表导出'!$D:$D=$A680),'2-1 采购订单物料明细表报表导出'!$H:$H,0))</f>
        <v>0</v>
      </c>
      <c r="H680" cm="1">
        <f t="array" ref="H680">SUM(IF((LEFT('2-1 采购订单物料明细表报表导出'!$K:$K,7)=H$1)*('2-1 采购订单物料明细表报表导出'!$D:$D=$A680),'2-1 采购订单物料明细表报表导出'!$H:$H,0))</f>
        <v>0</v>
      </c>
      <c r="I680" cm="1">
        <f t="array" ref="I680">SUM(IF((LEFT('2-1 采购订单物料明细表报表导出'!$K:$K,7)=I$1)*('2-1 采购订单物料明细表报表导出'!$D:$D=$A680),'2-1 采购订单物料明细表报表导出'!$H:$H,0))</f>
        <v>0</v>
      </c>
      <c r="J680" cm="1">
        <f t="array" ref="J680">SUM(IF((LEFT('2-1 采购订单物料明细表报表导出'!$K:$K,7)=J$1)*('2-1 采购订单物料明细表报表导出'!$D:$D=$A680),'2-1 采购订单物料明细表报表导出'!$H:$H,0))</f>
        <v>0</v>
      </c>
      <c r="K680" cm="1">
        <f t="array" ref="K680">SUM(IF((LEFT('2-1 采购订单物料明细表报表导出'!$K:$K,7)=K$1)*('2-1 采购订单物料明细表报表导出'!$D:$D=$A680),'2-1 采购订单物料明细表报表导出'!$H:$H,0))</f>
        <v>0</v>
      </c>
      <c r="L680" cm="1">
        <f t="array" ref="L680">SUM(IF((LEFT('2-1 采购订单物料明细表报表导出'!$K:$K,7)=L$1)*('2-1 采购订单物料明细表报表导出'!$D:$D=$A680),'2-1 采购订单物料明细表报表导出'!$H:$H,0))</f>
        <v>0</v>
      </c>
      <c r="M680" cm="1">
        <f t="array" ref="M680">SUM(IF((LEFT('2-1 采购订单物料明细表报表导出'!$K:$K,7)=M$1)*('2-1 采购订单物料明细表报表导出'!$D:$D=$A680),'2-1 采购订单物料明细表报表导出'!$H:$H,0))</f>
        <v>0</v>
      </c>
      <c r="N680" cm="1">
        <f t="array" ref="N680">SUM(IF((LEFT('2-1 采购订单物料明细表报表导出'!$K:$K,7)=N$1)*('2-1 采购订单物料明细表报表导出'!$D:$D=$A680),'2-1 采购订单物料明细表报表导出'!$H:$H,0))</f>
        <v>0</v>
      </c>
      <c r="O680" cm="1">
        <f t="array" ref="O680">SUM(IF((LEFT('2-1 采购订单物料明细表报表导出'!$K:$K,7)=O$1)*('2-1 采购订单物料明细表报表导出'!$D:$D=$A680),'2-1 采购订单物料明细表报表导出'!$H:$H,0))</f>
        <v>0</v>
      </c>
    </row>
    <row r="681" ht="16.5" spans="1:15">
      <c r="A681" s="34" t="s">
        <v>4083</v>
      </c>
      <c r="B681" s="32" t="s">
        <v>1784</v>
      </c>
      <c r="C681" s="33" t="s">
        <v>1785</v>
      </c>
      <c r="D681" cm="1">
        <f t="array" ref="D681">SUM(IF((LEFT('2-1 采购订单物料明细表报表导出'!$K:$K,7)=D$1)*('2-1 采购订单物料明细表报表导出'!$D:$D=$A681),'2-1 采购订单物料明细表报表导出'!$H:$H,0))</f>
        <v>0</v>
      </c>
      <c r="E681" cm="1">
        <f t="array" ref="E681">SUM(IF((LEFT('2-1 采购订单物料明细表报表导出'!$K:$K,7)=E$1)*('2-1 采购订单物料明细表报表导出'!$D:$D=$A681),'2-1 采购订单物料明细表报表导出'!$H:$H,0))</f>
        <v>0</v>
      </c>
      <c r="F681" cm="1">
        <f t="array" ref="F681">SUM(IF((LEFT('2-1 采购订单物料明细表报表导出'!$K:$K,7)=F$1)*('2-1 采购订单物料明细表报表导出'!$D:$D=$A681),'2-1 采购订单物料明细表报表导出'!$H:$H,0))</f>
        <v>0</v>
      </c>
      <c r="G681" cm="1">
        <f t="array" ref="G681">SUM(IF((LEFT('2-1 采购订单物料明细表报表导出'!$K:$K,7)=G$1)*('2-1 采购订单物料明细表报表导出'!$D:$D=$A681),'2-1 采购订单物料明细表报表导出'!$H:$H,0))</f>
        <v>0</v>
      </c>
      <c r="H681" cm="1">
        <f t="array" ref="H681">SUM(IF((LEFT('2-1 采购订单物料明细表报表导出'!$K:$K,7)=H$1)*('2-1 采购订单物料明细表报表导出'!$D:$D=$A681),'2-1 采购订单物料明细表报表导出'!$H:$H,0))</f>
        <v>0</v>
      </c>
      <c r="I681" cm="1">
        <f t="array" ref="I681">SUM(IF((LEFT('2-1 采购订单物料明细表报表导出'!$K:$K,7)=I$1)*('2-1 采购订单物料明细表报表导出'!$D:$D=$A681),'2-1 采购订单物料明细表报表导出'!$H:$H,0))</f>
        <v>0</v>
      </c>
      <c r="J681" cm="1">
        <f t="array" ref="J681">SUM(IF((LEFT('2-1 采购订单物料明细表报表导出'!$K:$K,7)=J$1)*('2-1 采购订单物料明细表报表导出'!$D:$D=$A681),'2-1 采购订单物料明细表报表导出'!$H:$H,0))</f>
        <v>0</v>
      </c>
      <c r="K681" cm="1">
        <f t="array" ref="K681">SUM(IF((LEFT('2-1 采购订单物料明细表报表导出'!$K:$K,7)=K$1)*('2-1 采购订单物料明细表报表导出'!$D:$D=$A681),'2-1 采购订单物料明细表报表导出'!$H:$H,0))</f>
        <v>0</v>
      </c>
      <c r="L681" cm="1">
        <f t="array" ref="L681">SUM(IF((LEFT('2-1 采购订单物料明细表报表导出'!$K:$K,7)=L$1)*('2-1 采购订单物料明细表报表导出'!$D:$D=$A681),'2-1 采购订单物料明细表报表导出'!$H:$H,0))</f>
        <v>0</v>
      </c>
      <c r="M681" cm="1">
        <f t="array" ref="M681">SUM(IF((LEFT('2-1 采购订单物料明细表报表导出'!$K:$K,7)=M$1)*('2-1 采购订单物料明细表报表导出'!$D:$D=$A681),'2-1 采购订单物料明细表报表导出'!$H:$H,0))</f>
        <v>0</v>
      </c>
      <c r="N681" cm="1">
        <f t="array" ref="N681">SUM(IF((LEFT('2-1 采购订单物料明细表报表导出'!$K:$K,7)=N$1)*('2-1 采购订单物料明细表报表导出'!$D:$D=$A681),'2-1 采购订单物料明细表报表导出'!$H:$H,0))</f>
        <v>0</v>
      </c>
      <c r="O681" cm="1">
        <f t="array" ref="O681">SUM(IF((LEFT('2-1 采购订单物料明细表报表导出'!$K:$K,7)=O$1)*('2-1 采购订单物料明细表报表导出'!$D:$D=$A681),'2-1 采购订单物料明细表报表导出'!$H:$H,0))</f>
        <v>0</v>
      </c>
    </row>
    <row r="682" ht="16.5" spans="1:15">
      <c r="A682" s="34" t="s">
        <v>4084</v>
      </c>
      <c r="B682" s="32" t="s">
        <v>1784</v>
      </c>
      <c r="C682" s="33" t="s">
        <v>1785</v>
      </c>
      <c r="D682" cm="1">
        <f t="array" ref="D682">SUM(IF((LEFT('2-1 采购订单物料明细表报表导出'!$K:$K,7)=D$1)*('2-1 采购订单物料明细表报表导出'!$D:$D=$A682),'2-1 采购订单物料明细表报表导出'!$H:$H,0))</f>
        <v>0</v>
      </c>
      <c r="E682" cm="1">
        <f t="array" ref="E682">SUM(IF((LEFT('2-1 采购订单物料明细表报表导出'!$K:$K,7)=E$1)*('2-1 采购订单物料明细表报表导出'!$D:$D=$A682),'2-1 采购订单物料明细表报表导出'!$H:$H,0))</f>
        <v>0</v>
      </c>
      <c r="F682" cm="1">
        <f t="array" ref="F682">SUM(IF((LEFT('2-1 采购订单物料明细表报表导出'!$K:$K,7)=F$1)*('2-1 采购订单物料明细表报表导出'!$D:$D=$A682),'2-1 采购订单物料明细表报表导出'!$H:$H,0))</f>
        <v>0</v>
      </c>
      <c r="G682" cm="1">
        <f t="array" ref="G682">SUM(IF((LEFT('2-1 采购订单物料明细表报表导出'!$K:$K,7)=G$1)*('2-1 采购订单物料明细表报表导出'!$D:$D=$A682),'2-1 采购订单物料明细表报表导出'!$H:$H,0))</f>
        <v>0</v>
      </c>
      <c r="H682" cm="1">
        <f t="array" ref="H682">SUM(IF((LEFT('2-1 采购订单物料明细表报表导出'!$K:$K,7)=H$1)*('2-1 采购订单物料明细表报表导出'!$D:$D=$A682),'2-1 采购订单物料明细表报表导出'!$H:$H,0))</f>
        <v>0</v>
      </c>
      <c r="I682" cm="1">
        <f t="array" ref="I682">SUM(IF((LEFT('2-1 采购订单物料明细表报表导出'!$K:$K,7)=I$1)*('2-1 采购订单物料明细表报表导出'!$D:$D=$A682),'2-1 采购订单物料明细表报表导出'!$H:$H,0))</f>
        <v>0</v>
      </c>
      <c r="J682" cm="1">
        <f t="array" ref="J682">SUM(IF((LEFT('2-1 采购订单物料明细表报表导出'!$K:$K,7)=J$1)*('2-1 采购订单物料明细表报表导出'!$D:$D=$A682),'2-1 采购订单物料明细表报表导出'!$H:$H,0))</f>
        <v>0</v>
      </c>
      <c r="K682" cm="1">
        <f t="array" ref="K682">SUM(IF((LEFT('2-1 采购订单物料明细表报表导出'!$K:$K,7)=K$1)*('2-1 采购订单物料明细表报表导出'!$D:$D=$A682),'2-1 采购订单物料明细表报表导出'!$H:$H,0))</f>
        <v>0</v>
      </c>
      <c r="L682" cm="1">
        <f t="array" ref="L682">SUM(IF((LEFT('2-1 采购订单物料明细表报表导出'!$K:$K,7)=L$1)*('2-1 采购订单物料明细表报表导出'!$D:$D=$A682),'2-1 采购订单物料明细表报表导出'!$H:$H,0))</f>
        <v>0</v>
      </c>
      <c r="M682" cm="1">
        <f t="array" ref="M682">SUM(IF((LEFT('2-1 采购订单物料明细表报表导出'!$K:$K,7)=M$1)*('2-1 采购订单物料明细表报表导出'!$D:$D=$A682),'2-1 采购订单物料明细表报表导出'!$H:$H,0))</f>
        <v>0</v>
      </c>
      <c r="N682" cm="1">
        <f t="array" ref="N682">SUM(IF((LEFT('2-1 采购订单物料明细表报表导出'!$K:$K,7)=N$1)*('2-1 采购订单物料明细表报表导出'!$D:$D=$A682),'2-1 采购订单物料明细表报表导出'!$H:$H,0))</f>
        <v>0</v>
      </c>
      <c r="O682" cm="1">
        <f t="array" ref="O682">SUM(IF((LEFT('2-1 采购订单物料明细表报表导出'!$K:$K,7)=O$1)*('2-1 采购订单物料明细表报表导出'!$D:$D=$A682),'2-1 采购订单物料明细表报表导出'!$H:$H,0))</f>
        <v>0</v>
      </c>
    </row>
    <row r="683" ht="16.5" spans="1:15">
      <c r="A683" s="34" t="s">
        <v>4085</v>
      </c>
      <c r="B683" s="32" t="s">
        <v>1784</v>
      </c>
      <c r="C683" s="33" t="s">
        <v>1785</v>
      </c>
      <c r="D683" cm="1">
        <f t="array" ref="D683">SUM(IF((LEFT('2-1 采购订单物料明细表报表导出'!$K:$K,7)=D$1)*('2-1 采购订单物料明细表报表导出'!$D:$D=$A683),'2-1 采购订单物料明细表报表导出'!$H:$H,0))</f>
        <v>0</v>
      </c>
      <c r="E683" cm="1">
        <f t="array" ref="E683">SUM(IF((LEFT('2-1 采购订单物料明细表报表导出'!$K:$K,7)=E$1)*('2-1 采购订单物料明细表报表导出'!$D:$D=$A683),'2-1 采购订单物料明细表报表导出'!$H:$H,0))</f>
        <v>0</v>
      </c>
      <c r="F683" cm="1">
        <f t="array" ref="F683">SUM(IF((LEFT('2-1 采购订单物料明细表报表导出'!$K:$K,7)=F$1)*('2-1 采购订单物料明细表报表导出'!$D:$D=$A683),'2-1 采购订单物料明细表报表导出'!$H:$H,0))</f>
        <v>0</v>
      </c>
      <c r="G683" cm="1">
        <f t="array" ref="G683">SUM(IF((LEFT('2-1 采购订单物料明细表报表导出'!$K:$K,7)=G$1)*('2-1 采购订单物料明细表报表导出'!$D:$D=$A683),'2-1 采购订单物料明细表报表导出'!$H:$H,0))</f>
        <v>0</v>
      </c>
      <c r="H683" cm="1">
        <f t="array" ref="H683">SUM(IF((LEFT('2-1 采购订单物料明细表报表导出'!$K:$K,7)=H$1)*('2-1 采购订单物料明细表报表导出'!$D:$D=$A683),'2-1 采购订单物料明细表报表导出'!$H:$H,0))</f>
        <v>0</v>
      </c>
      <c r="I683" cm="1">
        <f t="array" ref="I683">SUM(IF((LEFT('2-1 采购订单物料明细表报表导出'!$K:$K,7)=I$1)*('2-1 采购订单物料明细表报表导出'!$D:$D=$A683),'2-1 采购订单物料明细表报表导出'!$H:$H,0))</f>
        <v>0</v>
      </c>
      <c r="J683" cm="1">
        <f t="array" ref="J683">SUM(IF((LEFT('2-1 采购订单物料明细表报表导出'!$K:$K,7)=J$1)*('2-1 采购订单物料明细表报表导出'!$D:$D=$A683),'2-1 采购订单物料明细表报表导出'!$H:$H,0))</f>
        <v>0</v>
      </c>
      <c r="K683" cm="1">
        <f t="array" ref="K683">SUM(IF((LEFT('2-1 采购订单物料明细表报表导出'!$K:$K,7)=K$1)*('2-1 采购订单物料明细表报表导出'!$D:$D=$A683),'2-1 采购订单物料明细表报表导出'!$H:$H,0))</f>
        <v>0</v>
      </c>
      <c r="L683" cm="1">
        <f t="array" ref="L683">SUM(IF((LEFT('2-1 采购订单物料明细表报表导出'!$K:$K,7)=L$1)*('2-1 采购订单物料明细表报表导出'!$D:$D=$A683),'2-1 采购订单物料明细表报表导出'!$H:$H,0))</f>
        <v>0</v>
      </c>
      <c r="M683" cm="1">
        <f t="array" ref="M683">SUM(IF((LEFT('2-1 采购订单物料明细表报表导出'!$K:$K,7)=M$1)*('2-1 采购订单物料明细表报表导出'!$D:$D=$A683),'2-1 采购订单物料明细表报表导出'!$H:$H,0))</f>
        <v>0</v>
      </c>
      <c r="N683" cm="1">
        <f t="array" ref="N683">SUM(IF((LEFT('2-1 采购订单物料明细表报表导出'!$K:$K,7)=N$1)*('2-1 采购订单物料明细表报表导出'!$D:$D=$A683),'2-1 采购订单物料明细表报表导出'!$H:$H,0))</f>
        <v>0</v>
      </c>
      <c r="O683" cm="1">
        <f t="array" ref="O683">SUM(IF((LEFT('2-1 采购订单物料明细表报表导出'!$K:$K,7)=O$1)*('2-1 采购订单物料明细表报表导出'!$D:$D=$A683),'2-1 采购订单物料明细表报表导出'!$H:$H,0))</f>
        <v>0</v>
      </c>
    </row>
    <row r="684" ht="16.5" spans="1:15">
      <c r="A684" s="34" t="s">
        <v>4086</v>
      </c>
      <c r="B684" s="32" t="s">
        <v>1784</v>
      </c>
      <c r="C684" s="33" t="s">
        <v>1785</v>
      </c>
      <c r="D684" cm="1">
        <f t="array" ref="D684">SUM(IF((LEFT('2-1 采购订单物料明细表报表导出'!$K:$K,7)=D$1)*('2-1 采购订单物料明细表报表导出'!$D:$D=$A684),'2-1 采购订单物料明细表报表导出'!$H:$H,0))</f>
        <v>0</v>
      </c>
      <c r="E684" cm="1">
        <f t="array" ref="E684">SUM(IF((LEFT('2-1 采购订单物料明细表报表导出'!$K:$K,7)=E$1)*('2-1 采购订单物料明细表报表导出'!$D:$D=$A684),'2-1 采购订单物料明细表报表导出'!$H:$H,0))</f>
        <v>0</v>
      </c>
      <c r="F684" cm="1">
        <f t="array" ref="F684">SUM(IF((LEFT('2-1 采购订单物料明细表报表导出'!$K:$K,7)=F$1)*('2-1 采购订单物料明细表报表导出'!$D:$D=$A684),'2-1 采购订单物料明细表报表导出'!$H:$H,0))</f>
        <v>0</v>
      </c>
      <c r="G684" cm="1">
        <f t="array" ref="G684">SUM(IF((LEFT('2-1 采购订单物料明细表报表导出'!$K:$K,7)=G$1)*('2-1 采购订单物料明细表报表导出'!$D:$D=$A684),'2-1 采购订单物料明细表报表导出'!$H:$H,0))</f>
        <v>0</v>
      </c>
      <c r="H684" cm="1">
        <f t="array" ref="H684">SUM(IF((LEFT('2-1 采购订单物料明细表报表导出'!$K:$K,7)=H$1)*('2-1 采购订单物料明细表报表导出'!$D:$D=$A684),'2-1 采购订单物料明细表报表导出'!$H:$H,0))</f>
        <v>0</v>
      </c>
      <c r="I684" cm="1">
        <f t="array" ref="I684">SUM(IF((LEFT('2-1 采购订单物料明细表报表导出'!$K:$K,7)=I$1)*('2-1 采购订单物料明细表报表导出'!$D:$D=$A684),'2-1 采购订单物料明细表报表导出'!$H:$H,0))</f>
        <v>0</v>
      </c>
      <c r="J684" cm="1">
        <f t="array" ref="J684">SUM(IF((LEFT('2-1 采购订单物料明细表报表导出'!$K:$K,7)=J$1)*('2-1 采购订单物料明细表报表导出'!$D:$D=$A684),'2-1 采购订单物料明细表报表导出'!$H:$H,0))</f>
        <v>0</v>
      </c>
      <c r="K684" cm="1">
        <f t="array" ref="K684">SUM(IF((LEFT('2-1 采购订单物料明细表报表导出'!$K:$K,7)=K$1)*('2-1 采购订单物料明细表报表导出'!$D:$D=$A684),'2-1 采购订单物料明细表报表导出'!$H:$H,0))</f>
        <v>0</v>
      </c>
      <c r="L684" cm="1">
        <f t="array" ref="L684">SUM(IF((LEFT('2-1 采购订单物料明细表报表导出'!$K:$K,7)=L$1)*('2-1 采购订单物料明细表报表导出'!$D:$D=$A684),'2-1 采购订单物料明细表报表导出'!$H:$H,0))</f>
        <v>0</v>
      </c>
      <c r="M684" cm="1">
        <f t="array" ref="M684">SUM(IF((LEFT('2-1 采购订单物料明细表报表导出'!$K:$K,7)=M$1)*('2-1 采购订单物料明细表报表导出'!$D:$D=$A684),'2-1 采购订单物料明细表报表导出'!$H:$H,0))</f>
        <v>0</v>
      </c>
      <c r="N684" cm="1">
        <f t="array" ref="N684">SUM(IF((LEFT('2-1 采购订单物料明细表报表导出'!$K:$K,7)=N$1)*('2-1 采购订单物料明细表报表导出'!$D:$D=$A684),'2-1 采购订单物料明细表报表导出'!$H:$H,0))</f>
        <v>0</v>
      </c>
      <c r="O684" cm="1">
        <f t="array" ref="O684">SUM(IF((LEFT('2-1 采购订单物料明细表报表导出'!$K:$K,7)=O$1)*('2-1 采购订单物料明细表报表导出'!$D:$D=$A684),'2-1 采购订单物料明细表报表导出'!$H:$H,0))</f>
        <v>0</v>
      </c>
    </row>
    <row r="685" ht="16.5" spans="1:15">
      <c r="A685" s="34" t="s">
        <v>4087</v>
      </c>
      <c r="B685" s="32" t="s">
        <v>1784</v>
      </c>
      <c r="C685" s="33" t="s">
        <v>1785</v>
      </c>
      <c r="D685" cm="1">
        <f t="array" ref="D685">SUM(IF((LEFT('2-1 采购订单物料明细表报表导出'!$K:$K,7)=D$1)*('2-1 采购订单物料明细表报表导出'!$D:$D=$A685),'2-1 采购订单物料明细表报表导出'!$H:$H,0))</f>
        <v>0</v>
      </c>
      <c r="E685" cm="1">
        <f t="array" ref="E685">SUM(IF((LEFT('2-1 采购订单物料明细表报表导出'!$K:$K,7)=E$1)*('2-1 采购订单物料明细表报表导出'!$D:$D=$A685),'2-1 采购订单物料明细表报表导出'!$H:$H,0))</f>
        <v>0</v>
      </c>
      <c r="F685" cm="1">
        <f t="array" ref="F685">SUM(IF((LEFT('2-1 采购订单物料明细表报表导出'!$K:$K,7)=F$1)*('2-1 采购订单物料明细表报表导出'!$D:$D=$A685),'2-1 采购订单物料明细表报表导出'!$H:$H,0))</f>
        <v>0</v>
      </c>
      <c r="G685" cm="1">
        <f t="array" ref="G685">SUM(IF((LEFT('2-1 采购订单物料明细表报表导出'!$K:$K,7)=G$1)*('2-1 采购订单物料明细表报表导出'!$D:$D=$A685),'2-1 采购订单物料明细表报表导出'!$H:$H,0))</f>
        <v>0</v>
      </c>
      <c r="H685" cm="1">
        <f t="array" ref="H685">SUM(IF((LEFT('2-1 采购订单物料明细表报表导出'!$K:$K,7)=H$1)*('2-1 采购订单物料明细表报表导出'!$D:$D=$A685),'2-1 采购订单物料明细表报表导出'!$H:$H,0))</f>
        <v>0</v>
      </c>
      <c r="I685" cm="1">
        <f t="array" ref="I685">SUM(IF((LEFT('2-1 采购订单物料明细表报表导出'!$K:$K,7)=I$1)*('2-1 采购订单物料明细表报表导出'!$D:$D=$A685),'2-1 采购订单物料明细表报表导出'!$H:$H,0))</f>
        <v>0</v>
      </c>
      <c r="J685" cm="1">
        <f t="array" ref="J685">SUM(IF((LEFT('2-1 采购订单物料明细表报表导出'!$K:$K,7)=J$1)*('2-1 采购订单物料明细表报表导出'!$D:$D=$A685),'2-1 采购订单物料明细表报表导出'!$H:$H,0))</f>
        <v>0</v>
      </c>
      <c r="K685" cm="1">
        <f t="array" ref="K685">SUM(IF((LEFT('2-1 采购订单物料明细表报表导出'!$K:$K,7)=K$1)*('2-1 采购订单物料明细表报表导出'!$D:$D=$A685),'2-1 采购订单物料明细表报表导出'!$H:$H,0))</f>
        <v>0</v>
      </c>
      <c r="L685" cm="1">
        <f t="array" ref="L685">SUM(IF((LEFT('2-1 采购订单物料明细表报表导出'!$K:$K,7)=L$1)*('2-1 采购订单物料明细表报表导出'!$D:$D=$A685),'2-1 采购订单物料明细表报表导出'!$H:$H,0))</f>
        <v>0</v>
      </c>
      <c r="M685" cm="1">
        <f t="array" ref="M685">SUM(IF((LEFT('2-1 采购订单物料明细表报表导出'!$K:$K,7)=M$1)*('2-1 采购订单物料明细表报表导出'!$D:$D=$A685),'2-1 采购订单物料明细表报表导出'!$H:$H,0))</f>
        <v>0</v>
      </c>
      <c r="N685" cm="1">
        <f t="array" ref="N685">SUM(IF((LEFT('2-1 采购订单物料明细表报表导出'!$K:$K,7)=N$1)*('2-1 采购订单物料明细表报表导出'!$D:$D=$A685),'2-1 采购订单物料明细表报表导出'!$H:$H,0))</f>
        <v>0</v>
      </c>
      <c r="O685" cm="1">
        <f t="array" ref="O685">SUM(IF((LEFT('2-1 采购订单物料明细表报表导出'!$K:$K,7)=O$1)*('2-1 采购订单物料明细表报表导出'!$D:$D=$A685),'2-1 采购订单物料明细表报表导出'!$H:$H,0))</f>
        <v>0</v>
      </c>
    </row>
    <row r="686" ht="16.5" spans="1:15">
      <c r="A686" s="34" t="s">
        <v>4088</v>
      </c>
      <c r="B686" s="32" t="s">
        <v>1784</v>
      </c>
      <c r="C686" s="33" t="s">
        <v>1785</v>
      </c>
      <c r="D686" cm="1">
        <f t="array" ref="D686">SUM(IF((LEFT('2-1 采购订单物料明细表报表导出'!$K:$K,7)=D$1)*('2-1 采购订单物料明细表报表导出'!$D:$D=$A686),'2-1 采购订单物料明细表报表导出'!$H:$H,0))</f>
        <v>0</v>
      </c>
      <c r="E686" cm="1">
        <f t="array" ref="E686">SUM(IF((LEFT('2-1 采购订单物料明细表报表导出'!$K:$K,7)=E$1)*('2-1 采购订单物料明细表报表导出'!$D:$D=$A686),'2-1 采购订单物料明细表报表导出'!$H:$H,0))</f>
        <v>0</v>
      </c>
      <c r="F686" cm="1">
        <f t="array" ref="F686">SUM(IF((LEFT('2-1 采购订单物料明细表报表导出'!$K:$K,7)=F$1)*('2-1 采购订单物料明细表报表导出'!$D:$D=$A686),'2-1 采购订单物料明细表报表导出'!$H:$H,0))</f>
        <v>0</v>
      </c>
      <c r="G686" cm="1">
        <f t="array" ref="G686">SUM(IF((LEFT('2-1 采购订单物料明细表报表导出'!$K:$K,7)=G$1)*('2-1 采购订单物料明细表报表导出'!$D:$D=$A686),'2-1 采购订单物料明细表报表导出'!$H:$H,0))</f>
        <v>0</v>
      </c>
      <c r="H686" cm="1">
        <f t="array" ref="H686">SUM(IF((LEFT('2-1 采购订单物料明细表报表导出'!$K:$K,7)=H$1)*('2-1 采购订单物料明细表报表导出'!$D:$D=$A686),'2-1 采购订单物料明细表报表导出'!$H:$H,0))</f>
        <v>0</v>
      </c>
      <c r="I686" cm="1">
        <f t="array" ref="I686">SUM(IF((LEFT('2-1 采购订单物料明细表报表导出'!$K:$K,7)=I$1)*('2-1 采购订单物料明细表报表导出'!$D:$D=$A686),'2-1 采购订单物料明细表报表导出'!$H:$H,0))</f>
        <v>0</v>
      </c>
      <c r="J686" cm="1">
        <f t="array" ref="J686">SUM(IF((LEFT('2-1 采购订单物料明细表报表导出'!$K:$K,7)=J$1)*('2-1 采购订单物料明细表报表导出'!$D:$D=$A686),'2-1 采购订单物料明细表报表导出'!$H:$H,0))</f>
        <v>0</v>
      </c>
      <c r="K686" cm="1">
        <f t="array" ref="K686">SUM(IF((LEFT('2-1 采购订单物料明细表报表导出'!$K:$K,7)=K$1)*('2-1 采购订单物料明细表报表导出'!$D:$D=$A686),'2-1 采购订单物料明细表报表导出'!$H:$H,0))</f>
        <v>0</v>
      </c>
      <c r="L686" cm="1">
        <f t="array" ref="L686">SUM(IF((LEFT('2-1 采购订单物料明细表报表导出'!$K:$K,7)=L$1)*('2-1 采购订单物料明细表报表导出'!$D:$D=$A686),'2-1 采购订单物料明细表报表导出'!$H:$H,0))</f>
        <v>0</v>
      </c>
      <c r="M686" cm="1">
        <f t="array" ref="M686">SUM(IF((LEFT('2-1 采购订单物料明细表报表导出'!$K:$K,7)=M$1)*('2-1 采购订单物料明细表报表导出'!$D:$D=$A686),'2-1 采购订单物料明细表报表导出'!$H:$H,0))</f>
        <v>0</v>
      </c>
      <c r="N686" cm="1">
        <f t="array" ref="N686">SUM(IF((LEFT('2-1 采购订单物料明细表报表导出'!$K:$K,7)=N$1)*('2-1 采购订单物料明细表报表导出'!$D:$D=$A686),'2-1 采购订单物料明细表报表导出'!$H:$H,0))</f>
        <v>0</v>
      </c>
      <c r="O686" cm="1">
        <f t="array" ref="O686">SUM(IF((LEFT('2-1 采购订单物料明细表报表导出'!$K:$K,7)=O$1)*('2-1 采购订单物料明细表报表导出'!$D:$D=$A686),'2-1 采购订单物料明细表报表导出'!$H:$H,0))</f>
        <v>0</v>
      </c>
    </row>
    <row r="687" ht="16.5" spans="1:15">
      <c r="A687" s="34" t="s">
        <v>4089</v>
      </c>
      <c r="B687" s="32" t="s">
        <v>1784</v>
      </c>
      <c r="C687" s="33" t="s">
        <v>1785</v>
      </c>
      <c r="D687" cm="1">
        <f t="array" ref="D687">SUM(IF((LEFT('2-1 采购订单物料明细表报表导出'!$K:$K,7)=D$1)*('2-1 采购订单物料明细表报表导出'!$D:$D=$A687),'2-1 采购订单物料明细表报表导出'!$H:$H,0))</f>
        <v>0</v>
      </c>
      <c r="E687" cm="1">
        <f t="array" ref="E687">SUM(IF((LEFT('2-1 采购订单物料明细表报表导出'!$K:$K,7)=E$1)*('2-1 采购订单物料明细表报表导出'!$D:$D=$A687),'2-1 采购订单物料明细表报表导出'!$H:$H,0))</f>
        <v>0</v>
      </c>
      <c r="F687" cm="1">
        <f t="array" ref="F687">SUM(IF((LEFT('2-1 采购订单物料明细表报表导出'!$K:$K,7)=F$1)*('2-1 采购订单物料明细表报表导出'!$D:$D=$A687),'2-1 采购订单物料明细表报表导出'!$H:$H,0))</f>
        <v>0</v>
      </c>
      <c r="G687" cm="1">
        <f t="array" ref="G687">SUM(IF((LEFT('2-1 采购订单物料明细表报表导出'!$K:$K,7)=G$1)*('2-1 采购订单物料明细表报表导出'!$D:$D=$A687),'2-1 采购订单物料明细表报表导出'!$H:$H,0))</f>
        <v>0</v>
      </c>
      <c r="H687" cm="1">
        <f t="array" ref="H687">SUM(IF((LEFT('2-1 采购订单物料明细表报表导出'!$K:$K,7)=H$1)*('2-1 采购订单物料明细表报表导出'!$D:$D=$A687),'2-1 采购订单物料明细表报表导出'!$H:$H,0))</f>
        <v>0</v>
      </c>
      <c r="I687" cm="1">
        <f t="array" ref="I687">SUM(IF((LEFT('2-1 采购订单物料明细表报表导出'!$K:$K,7)=I$1)*('2-1 采购订单物料明细表报表导出'!$D:$D=$A687),'2-1 采购订单物料明细表报表导出'!$H:$H,0))</f>
        <v>0</v>
      </c>
      <c r="J687" cm="1">
        <f t="array" ref="J687">SUM(IF((LEFT('2-1 采购订单物料明细表报表导出'!$K:$K,7)=J$1)*('2-1 采购订单物料明细表报表导出'!$D:$D=$A687),'2-1 采购订单物料明细表报表导出'!$H:$H,0))</f>
        <v>0</v>
      </c>
      <c r="K687" cm="1">
        <f t="array" ref="K687">SUM(IF((LEFT('2-1 采购订单物料明细表报表导出'!$K:$K,7)=K$1)*('2-1 采购订单物料明细表报表导出'!$D:$D=$A687),'2-1 采购订单物料明细表报表导出'!$H:$H,0))</f>
        <v>0</v>
      </c>
      <c r="L687" cm="1">
        <f t="array" ref="L687">SUM(IF((LEFT('2-1 采购订单物料明细表报表导出'!$K:$K,7)=L$1)*('2-1 采购订单物料明细表报表导出'!$D:$D=$A687),'2-1 采购订单物料明细表报表导出'!$H:$H,0))</f>
        <v>0</v>
      </c>
      <c r="M687" cm="1">
        <f t="array" ref="M687">SUM(IF((LEFT('2-1 采购订单物料明细表报表导出'!$K:$K,7)=M$1)*('2-1 采购订单物料明细表报表导出'!$D:$D=$A687),'2-1 采购订单物料明细表报表导出'!$H:$H,0))</f>
        <v>0</v>
      </c>
      <c r="N687" cm="1">
        <f t="array" ref="N687">SUM(IF((LEFT('2-1 采购订单物料明细表报表导出'!$K:$K,7)=N$1)*('2-1 采购订单物料明细表报表导出'!$D:$D=$A687),'2-1 采购订单物料明细表报表导出'!$H:$H,0))</f>
        <v>0</v>
      </c>
      <c r="O687" cm="1">
        <f t="array" ref="O687">SUM(IF((LEFT('2-1 采购订单物料明细表报表导出'!$K:$K,7)=O$1)*('2-1 采购订单物料明细表报表导出'!$D:$D=$A687),'2-1 采购订单物料明细表报表导出'!$H:$H,0))</f>
        <v>0</v>
      </c>
    </row>
    <row r="688" ht="16.5" spans="1:15">
      <c r="A688" s="34" t="s">
        <v>4090</v>
      </c>
      <c r="B688" s="32" t="s">
        <v>1784</v>
      </c>
      <c r="C688" s="33" t="s">
        <v>1785</v>
      </c>
      <c r="D688" cm="1">
        <f t="array" ref="D688">SUM(IF((LEFT('2-1 采购订单物料明细表报表导出'!$K:$K,7)=D$1)*('2-1 采购订单物料明细表报表导出'!$D:$D=$A688),'2-1 采购订单物料明细表报表导出'!$H:$H,0))</f>
        <v>0</v>
      </c>
      <c r="E688" cm="1">
        <f t="array" ref="E688">SUM(IF((LEFT('2-1 采购订单物料明细表报表导出'!$K:$K,7)=E$1)*('2-1 采购订单物料明细表报表导出'!$D:$D=$A688),'2-1 采购订单物料明细表报表导出'!$H:$H,0))</f>
        <v>0</v>
      </c>
      <c r="F688" cm="1">
        <f t="array" ref="F688">SUM(IF((LEFT('2-1 采购订单物料明细表报表导出'!$K:$K,7)=F$1)*('2-1 采购订单物料明细表报表导出'!$D:$D=$A688),'2-1 采购订单物料明细表报表导出'!$H:$H,0))</f>
        <v>0</v>
      </c>
      <c r="G688" cm="1">
        <f t="array" ref="G688">SUM(IF((LEFT('2-1 采购订单物料明细表报表导出'!$K:$K,7)=G$1)*('2-1 采购订单物料明细表报表导出'!$D:$D=$A688),'2-1 采购订单物料明细表报表导出'!$H:$H,0))</f>
        <v>0</v>
      </c>
      <c r="H688" cm="1">
        <f t="array" ref="H688">SUM(IF((LEFT('2-1 采购订单物料明细表报表导出'!$K:$K,7)=H$1)*('2-1 采购订单物料明细表报表导出'!$D:$D=$A688),'2-1 采购订单物料明细表报表导出'!$H:$H,0))</f>
        <v>0</v>
      </c>
      <c r="I688" cm="1">
        <f t="array" ref="I688">SUM(IF((LEFT('2-1 采购订单物料明细表报表导出'!$K:$K,7)=I$1)*('2-1 采购订单物料明细表报表导出'!$D:$D=$A688),'2-1 采购订单物料明细表报表导出'!$H:$H,0))</f>
        <v>0</v>
      </c>
      <c r="J688" cm="1">
        <f t="array" ref="J688">SUM(IF((LEFT('2-1 采购订单物料明细表报表导出'!$K:$K,7)=J$1)*('2-1 采购订单物料明细表报表导出'!$D:$D=$A688),'2-1 采购订单物料明细表报表导出'!$H:$H,0))</f>
        <v>0</v>
      </c>
      <c r="K688" cm="1">
        <f t="array" ref="K688">SUM(IF((LEFT('2-1 采购订单物料明细表报表导出'!$K:$K,7)=K$1)*('2-1 采购订单物料明细表报表导出'!$D:$D=$A688),'2-1 采购订单物料明细表报表导出'!$H:$H,0))</f>
        <v>0</v>
      </c>
      <c r="L688" cm="1">
        <f t="array" ref="L688">SUM(IF((LEFT('2-1 采购订单物料明细表报表导出'!$K:$K,7)=L$1)*('2-1 采购订单物料明细表报表导出'!$D:$D=$A688),'2-1 采购订单物料明细表报表导出'!$H:$H,0))</f>
        <v>0</v>
      </c>
      <c r="M688" cm="1">
        <f t="array" ref="M688">SUM(IF((LEFT('2-1 采购订单物料明细表报表导出'!$K:$K,7)=M$1)*('2-1 采购订单物料明细表报表导出'!$D:$D=$A688),'2-1 采购订单物料明细表报表导出'!$H:$H,0))</f>
        <v>0</v>
      </c>
      <c r="N688" cm="1">
        <f t="array" ref="N688">SUM(IF((LEFT('2-1 采购订单物料明细表报表导出'!$K:$K,7)=N$1)*('2-1 采购订单物料明细表报表导出'!$D:$D=$A688),'2-1 采购订单物料明细表报表导出'!$H:$H,0))</f>
        <v>0</v>
      </c>
      <c r="O688" cm="1">
        <f t="array" ref="O688">SUM(IF((LEFT('2-1 采购订单物料明细表报表导出'!$K:$K,7)=O$1)*('2-1 采购订单物料明细表报表导出'!$D:$D=$A688),'2-1 采购订单物料明细表报表导出'!$H:$H,0))</f>
        <v>0</v>
      </c>
    </row>
    <row r="689" ht="16.5" spans="1:15">
      <c r="A689" s="34" t="s">
        <v>4091</v>
      </c>
      <c r="B689" s="32" t="s">
        <v>1784</v>
      </c>
      <c r="C689" s="33" t="s">
        <v>1785</v>
      </c>
      <c r="D689" cm="1">
        <f t="array" ref="D689">SUM(IF((LEFT('2-1 采购订单物料明细表报表导出'!$K:$K,7)=D$1)*('2-1 采购订单物料明细表报表导出'!$D:$D=$A689),'2-1 采购订单物料明细表报表导出'!$H:$H,0))</f>
        <v>0</v>
      </c>
      <c r="E689" cm="1">
        <f t="array" ref="E689">SUM(IF((LEFT('2-1 采购订单物料明细表报表导出'!$K:$K,7)=E$1)*('2-1 采购订单物料明细表报表导出'!$D:$D=$A689),'2-1 采购订单物料明细表报表导出'!$H:$H,0))</f>
        <v>0</v>
      </c>
      <c r="F689" cm="1">
        <f t="array" ref="F689">SUM(IF((LEFT('2-1 采购订单物料明细表报表导出'!$K:$K,7)=F$1)*('2-1 采购订单物料明细表报表导出'!$D:$D=$A689),'2-1 采购订单物料明细表报表导出'!$H:$H,0))</f>
        <v>0</v>
      </c>
      <c r="G689" cm="1">
        <f t="array" ref="G689">SUM(IF((LEFT('2-1 采购订单物料明细表报表导出'!$K:$K,7)=G$1)*('2-1 采购订单物料明细表报表导出'!$D:$D=$A689),'2-1 采购订单物料明细表报表导出'!$H:$H,0))</f>
        <v>0</v>
      </c>
      <c r="H689" cm="1">
        <f t="array" ref="H689">SUM(IF((LEFT('2-1 采购订单物料明细表报表导出'!$K:$K,7)=H$1)*('2-1 采购订单物料明细表报表导出'!$D:$D=$A689),'2-1 采购订单物料明细表报表导出'!$H:$H,0))</f>
        <v>0</v>
      </c>
      <c r="I689" cm="1">
        <f t="array" ref="I689">SUM(IF((LEFT('2-1 采购订单物料明细表报表导出'!$K:$K,7)=I$1)*('2-1 采购订单物料明细表报表导出'!$D:$D=$A689),'2-1 采购订单物料明细表报表导出'!$H:$H,0))</f>
        <v>0</v>
      </c>
      <c r="J689" cm="1">
        <f t="array" ref="J689">SUM(IF((LEFT('2-1 采购订单物料明细表报表导出'!$K:$K,7)=J$1)*('2-1 采购订单物料明细表报表导出'!$D:$D=$A689),'2-1 采购订单物料明细表报表导出'!$H:$H,0))</f>
        <v>0</v>
      </c>
      <c r="K689" cm="1">
        <f t="array" ref="K689">SUM(IF((LEFT('2-1 采购订单物料明细表报表导出'!$K:$K,7)=K$1)*('2-1 采购订单物料明细表报表导出'!$D:$D=$A689),'2-1 采购订单物料明细表报表导出'!$H:$H,0))</f>
        <v>0</v>
      </c>
      <c r="L689" cm="1">
        <f t="array" ref="L689">SUM(IF((LEFT('2-1 采购订单物料明细表报表导出'!$K:$K,7)=L$1)*('2-1 采购订单物料明细表报表导出'!$D:$D=$A689),'2-1 采购订单物料明细表报表导出'!$H:$H,0))</f>
        <v>0</v>
      </c>
      <c r="M689" cm="1">
        <f t="array" ref="M689">SUM(IF((LEFT('2-1 采购订单物料明细表报表导出'!$K:$K,7)=M$1)*('2-1 采购订单物料明细表报表导出'!$D:$D=$A689),'2-1 采购订单物料明细表报表导出'!$H:$H,0))</f>
        <v>0</v>
      </c>
      <c r="N689" cm="1">
        <f t="array" ref="N689">SUM(IF((LEFT('2-1 采购订单物料明细表报表导出'!$K:$K,7)=N$1)*('2-1 采购订单物料明细表报表导出'!$D:$D=$A689),'2-1 采购订单物料明细表报表导出'!$H:$H,0))</f>
        <v>0</v>
      </c>
      <c r="O689" cm="1">
        <f t="array" ref="O689">SUM(IF((LEFT('2-1 采购订单物料明细表报表导出'!$K:$K,7)=O$1)*('2-1 采购订单物料明细表报表导出'!$D:$D=$A689),'2-1 采购订单物料明细表报表导出'!$H:$H,0))</f>
        <v>0</v>
      </c>
    </row>
    <row r="690" ht="16.5" spans="1:15">
      <c r="A690" s="34" t="s">
        <v>4092</v>
      </c>
      <c r="B690" s="32" t="s">
        <v>1784</v>
      </c>
      <c r="C690" s="33" t="s">
        <v>1785</v>
      </c>
      <c r="D690" cm="1">
        <f t="array" ref="D690">SUM(IF((LEFT('2-1 采购订单物料明细表报表导出'!$K:$K,7)=D$1)*('2-1 采购订单物料明细表报表导出'!$D:$D=$A690),'2-1 采购订单物料明细表报表导出'!$H:$H,0))</f>
        <v>0</v>
      </c>
      <c r="E690" cm="1">
        <f t="array" ref="E690">SUM(IF((LEFT('2-1 采购订单物料明细表报表导出'!$K:$K,7)=E$1)*('2-1 采购订单物料明细表报表导出'!$D:$D=$A690),'2-1 采购订单物料明细表报表导出'!$H:$H,0))</f>
        <v>0</v>
      </c>
      <c r="F690" cm="1">
        <f t="array" ref="F690">SUM(IF((LEFT('2-1 采购订单物料明细表报表导出'!$K:$K,7)=F$1)*('2-1 采购订单物料明细表报表导出'!$D:$D=$A690),'2-1 采购订单物料明细表报表导出'!$H:$H,0))</f>
        <v>0</v>
      </c>
      <c r="G690" cm="1">
        <f t="array" ref="G690">SUM(IF((LEFT('2-1 采购订单物料明细表报表导出'!$K:$K,7)=G$1)*('2-1 采购订单物料明细表报表导出'!$D:$D=$A690),'2-1 采购订单物料明细表报表导出'!$H:$H,0))</f>
        <v>0</v>
      </c>
      <c r="H690" cm="1">
        <f t="array" ref="H690">SUM(IF((LEFT('2-1 采购订单物料明细表报表导出'!$K:$K,7)=H$1)*('2-1 采购订单物料明细表报表导出'!$D:$D=$A690),'2-1 采购订单物料明细表报表导出'!$H:$H,0))</f>
        <v>0</v>
      </c>
      <c r="I690" cm="1">
        <f t="array" ref="I690">SUM(IF((LEFT('2-1 采购订单物料明细表报表导出'!$K:$K,7)=I$1)*('2-1 采购订单物料明细表报表导出'!$D:$D=$A690),'2-1 采购订单物料明细表报表导出'!$H:$H,0))</f>
        <v>0</v>
      </c>
      <c r="J690" cm="1">
        <f t="array" ref="J690">SUM(IF((LEFT('2-1 采购订单物料明细表报表导出'!$K:$K,7)=J$1)*('2-1 采购订单物料明细表报表导出'!$D:$D=$A690),'2-1 采购订单物料明细表报表导出'!$H:$H,0))</f>
        <v>0</v>
      </c>
      <c r="K690" cm="1">
        <f t="array" ref="K690">SUM(IF((LEFT('2-1 采购订单物料明细表报表导出'!$K:$K,7)=K$1)*('2-1 采购订单物料明细表报表导出'!$D:$D=$A690),'2-1 采购订单物料明细表报表导出'!$H:$H,0))</f>
        <v>0</v>
      </c>
      <c r="L690" cm="1">
        <f t="array" ref="L690">SUM(IF((LEFT('2-1 采购订单物料明细表报表导出'!$K:$K,7)=L$1)*('2-1 采购订单物料明细表报表导出'!$D:$D=$A690),'2-1 采购订单物料明细表报表导出'!$H:$H,0))</f>
        <v>0</v>
      </c>
      <c r="M690" cm="1">
        <f t="array" ref="M690">SUM(IF((LEFT('2-1 采购订单物料明细表报表导出'!$K:$K,7)=M$1)*('2-1 采购订单物料明细表报表导出'!$D:$D=$A690),'2-1 采购订单物料明细表报表导出'!$H:$H,0))</f>
        <v>0</v>
      </c>
      <c r="N690" cm="1">
        <f t="array" ref="N690">SUM(IF((LEFT('2-1 采购订单物料明细表报表导出'!$K:$K,7)=N$1)*('2-1 采购订单物料明细表报表导出'!$D:$D=$A690),'2-1 采购订单物料明细表报表导出'!$H:$H,0))</f>
        <v>0</v>
      </c>
      <c r="O690" cm="1">
        <f t="array" ref="O690">SUM(IF((LEFT('2-1 采购订单物料明细表报表导出'!$K:$K,7)=O$1)*('2-1 采购订单物料明细表报表导出'!$D:$D=$A690),'2-1 采购订单物料明细表报表导出'!$H:$H,0))</f>
        <v>0</v>
      </c>
    </row>
    <row r="691" ht="16.5" spans="1:15">
      <c r="A691" s="34" t="s">
        <v>4093</v>
      </c>
      <c r="B691" s="32" t="s">
        <v>1784</v>
      </c>
      <c r="C691" s="33" t="s">
        <v>1785</v>
      </c>
      <c r="D691" cm="1">
        <f t="array" ref="D691">SUM(IF((LEFT('2-1 采购订单物料明细表报表导出'!$K:$K,7)=D$1)*('2-1 采购订单物料明细表报表导出'!$D:$D=$A691),'2-1 采购订单物料明细表报表导出'!$H:$H,0))</f>
        <v>0</v>
      </c>
      <c r="E691" cm="1">
        <f t="array" ref="E691">SUM(IF((LEFT('2-1 采购订单物料明细表报表导出'!$K:$K,7)=E$1)*('2-1 采购订单物料明细表报表导出'!$D:$D=$A691),'2-1 采购订单物料明细表报表导出'!$H:$H,0))</f>
        <v>0</v>
      </c>
      <c r="F691" cm="1">
        <f t="array" ref="F691">SUM(IF((LEFT('2-1 采购订单物料明细表报表导出'!$K:$K,7)=F$1)*('2-1 采购订单物料明细表报表导出'!$D:$D=$A691),'2-1 采购订单物料明细表报表导出'!$H:$H,0))</f>
        <v>0</v>
      </c>
      <c r="G691" cm="1">
        <f t="array" ref="G691">SUM(IF((LEFT('2-1 采购订单物料明细表报表导出'!$K:$K,7)=G$1)*('2-1 采购订单物料明细表报表导出'!$D:$D=$A691),'2-1 采购订单物料明细表报表导出'!$H:$H,0))</f>
        <v>0</v>
      </c>
      <c r="H691" cm="1">
        <f t="array" ref="H691">SUM(IF((LEFT('2-1 采购订单物料明细表报表导出'!$K:$K,7)=H$1)*('2-1 采购订单物料明细表报表导出'!$D:$D=$A691),'2-1 采购订单物料明细表报表导出'!$H:$H,0))</f>
        <v>0</v>
      </c>
      <c r="I691" cm="1">
        <f t="array" ref="I691">SUM(IF((LEFT('2-1 采购订单物料明细表报表导出'!$K:$K,7)=I$1)*('2-1 采购订单物料明细表报表导出'!$D:$D=$A691),'2-1 采购订单物料明细表报表导出'!$H:$H,0))</f>
        <v>0</v>
      </c>
      <c r="J691" cm="1">
        <f t="array" ref="J691">SUM(IF((LEFT('2-1 采购订单物料明细表报表导出'!$K:$K,7)=J$1)*('2-1 采购订单物料明细表报表导出'!$D:$D=$A691),'2-1 采购订单物料明细表报表导出'!$H:$H,0))</f>
        <v>0</v>
      </c>
      <c r="K691" cm="1">
        <f t="array" ref="K691">SUM(IF((LEFT('2-1 采购订单物料明细表报表导出'!$K:$K,7)=K$1)*('2-1 采购订单物料明细表报表导出'!$D:$D=$A691),'2-1 采购订单物料明细表报表导出'!$H:$H,0))</f>
        <v>0</v>
      </c>
      <c r="L691" cm="1">
        <f t="array" ref="L691">SUM(IF((LEFT('2-1 采购订单物料明细表报表导出'!$K:$K,7)=L$1)*('2-1 采购订单物料明细表报表导出'!$D:$D=$A691),'2-1 采购订单物料明细表报表导出'!$H:$H,0))</f>
        <v>0</v>
      </c>
      <c r="M691" cm="1">
        <f t="array" ref="M691">SUM(IF((LEFT('2-1 采购订单物料明细表报表导出'!$K:$K,7)=M$1)*('2-1 采购订单物料明细表报表导出'!$D:$D=$A691),'2-1 采购订单物料明细表报表导出'!$H:$H,0))</f>
        <v>0</v>
      </c>
      <c r="N691" cm="1">
        <f t="array" ref="N691">SUM(IF((LEFT('2-1 采购订单物料明细表报表导出'!$K:$K,7)=N$1)*('2-1 采购订单物料明细表报表导出'!$D:$D=$A691),'2-1 采购订单物料明细表报表导出'!$H:$H,0))</f>
        <v>0</v>
      </c>
      <c r="O691" cm="1">
        <f t="array" ref="O691">SUM(IF((LEFT('2-1 采购订单物料明细表报表导出'!$K:$K,7)=O$1)*('2-1 采购订单物料明细表报表导出'!$D:$D=$A691),'2-1 采购订单物料明细表报表导出'!$H:$H,0))</f>
        <v>0</v>
      </c>
    </row>
    <row r="692" ht="16.5" spans="1:15">
      <c r="A692" s="34" t="s">
        <v>4094</v>
      </c>
      <c r="B692" s="32" t="s">
        <v>1784</v>
      </c>
      <c r="C692" s="33" t="s">
        <v>1785</v>
      </c>
      <c r="D692" cm="1">
        <f t="array" ref="D692">SUM(IF((LEFT('2-1 采购订单物料明细表报表导出'!$K:$K,7)=D$1)*('2-1 采购订单物料明细表报表导出'!$D:$D=$A692),'2-1 采购订单物料明细表报表导出'!$H:$H,0))</f>
        <v>0</v>
      </c>
      <c r="E692" cm="1">
        <f t="array" ref="E692">SUM(IF((LEFT('2-1 采购订单物料明细表报表导出'!$K:$K,7)=E$1)*('2-1 采购订单物料明细表报表导出'!$D:$D=$A692),'2-1 采购订单物料明细表报表导出'!$H:$H,0))</f>
        <v>0</v>
      </c>
      <c r="F692" cm="1">
        <f t="array" ref="F692">SUM(IF((LEFT('2-1 采购订单物料明细表报表导出'!$K:$K,7)=F$1)*('2-1 采购订单物料明细表报表导出'!$D:$D=$A692),'2-1 采购订单物料明细表报表导出'!$H:$H,0))</f>
        <v>0</v>
      </c>
      <c r="G692" cm="1">
        <f t="array" ref="G692">SUM(IF((LEFT('2-1 采购订单物料明细表报表导出'!$K:$K,7)=G$1)*('2-1 采购订单物料明细表报表导出'!$D:$D=$A692),'2-1 采购订单物料明细表报表导出'!$H:$H,0))</f>
        <v>0</v>
      </c>
      <c r="H692" cm="1">
        <f t="array" ref="H692">SUM(IF((LEFT('2-1 采购订单物料明细表报表导出'!$K:$K,7)=H$1)*('2-1 采购订单物料明细表报表导出'!$D:$D=$A692),'2-1 采购订单物料明细表报表导出'!$H:$H,0))</f>
        <v>0</v>
      </c>
      <c r="I692" cm="1">
        <f t="array" ref="I692">SUM(IF((LEFT('2-1 采购订单物料明细表报表导出'!$K:$K,7)=I$1)*('2-1 采购订单物料明细表报表导出'!$D:$D=$A692),'2-1 采购订单物料明细表报表导出'!$H:$H,0))</f>
        <v>0</v>
      </c>
      <c r="J692" cm="1">
        <f t="array" ref="J692">SUM(IF((LEFT('2-1 采购订单物料明细表报表导出'!$K:$K,7)=J$1)*('2-1 采购订单物料明细表报表导出'!$D:$D=$A692),'2-1 采购订单物料明细表报表导出'!$H:$H,0))</f>
        <v>0</v>
      </c>
      <c r="K692" cm="1">
        <f t="array" ref="K692">SUM(IF((LEFT('2-1 采购订单物料明细表报表导出'!$K:$K,7)=K$1)*('2-1 采购订单物料明细表报表导出'!$D:$D=$A692),'2-1 采购订单物料明细表报表导出'!$H:$H,0))</f>
        <v>0</v>
      </c>
      <c r="L692" cm="1">
        <f t="array" ref="L692">SUM(IF((LEFT('2-1 采购订单物料明细表报表导出'!$K:$K,7)=L$1)*('2-1 采购订单物料明细表报表导出'!$D:$D=$A692),'2-1 采购订单物料明细表报表导出'!$H:$H,0))</f>
        <v>0</v>
      </c>
      <c r="M692" cm="1">
        <f t="array" ref="M692">SUM(IF((LEFT('2-1 采购订单物料明细表报表导出'!$K:$K,7)=M$1)*('2-1 采购订单物料明细表报表导出'!$D:$D=$A692),'2-1 采购订单物料明细表报表导出'!$H:$H,0))</f>
        <v>0</v>
      </c>
      <c r="N692" cm="1">
        <f t="array" ref="N692">SUM(IF((LEFT('2-1 采购订单物料明细表报表导出'!$K:$K,7)=N$1)*('2-1 采购订单物料明细表报表导出'!$D:$D=$A692),'2-1 采购订单物料明细表报表导出'!$H:$H,0))</f>
        <v>0</v>
      </c>
      <c r="O692" cm="1">
        <f t="array" ref="O692">SUM(IF((LEFT('2-1 采购订单物料明细表报表导出'!$K:$K,7)=O$1)*('2-1 采购订单物料明细表报表导出'!$D:$D=$A692),'2-1 采购订单物料明细表报表导出'!$H:$H,0))</f>
        <v>0</v>
      </c>
    </row>
    <row r="693" ht="16.5" spans="1:15">
      <c r="A693" s="34" t="s">
        <v>4095</v>
      </c>
      <c r="B693" s="32" t="s">
        <v>1784</v>
      </c>
      <c r="C693" s="33" t="s">
        <v>1785</v>
      </c>
      <c r="D693" cm="1">
        <f t="array" ref="D693">SUM(IF((LEFT('2-1 采购订单物料明细表报表导出'!$K:$K,7)=D$1)*('2-1 采购订单物料明细表报表导出'!$D:$D=$A693),'2-1 采购订单物料明细表报表导出'!$H:$H,0))</f>
        <v>0</v>
      </c>
      <c r="E693" cm="1">
        <f t="array" ref="E693">SUM(IF((LEFT('2-1 采购订单物料明细表报表导出'!$K:$K,7)=E$1)*('2-1 采购订单物料明细表报表导出'!$D:$D=$A693),'2-1 采购订单物料明细表报表导出'!$H:$H,0))</f>
        <v>0</v>
      </c>
      <c r="F693" cm="1">
        <f t="array" ref="F693">SUM(IF((LEFT('2-1 采购订单物料明细表报表导出'!$K:$K,7)=F$1)*('2-1 采购订单物料明细表报表导出'!$D:$D=$A693),'2-1 采购订单物料明细表报表导出'!$H:$H,0))</f>
        <v>0</v>
      </c>
      <c r="G693" cm="1">
        <f t="array" ref="G693">SUM(IF((LEFT('2-1 采购订单物料明细表报表导出'!$K:$K,7)=G$1)*('2-1 采购订单物料明细表报表导出'!$D:$D=$A693),'2-1 采购订单物料明细表报表导出'!$H:$H,0))</f>
        <v>0</v>
      </c>
      <c r="H693" cm="1">
        <f t="array" ref="H693">SUM(IF((LEFT('2-1 采购订单物料明细表报表导出'!$K:$K,7)=H$1)*('2-1 采购订单物料明细表报表导出'!$D:$D=$A693),'2-1 采购订单物料明细表报表导出'!$H:$H,0))</f>
        <v>0</v>
      </c>
      <c r="I693" cm="1">
        <f t="array" ref="I693">SUM(IF((LEFT('2-1 采购订单物料明细表报表导出'!$K:$K,7)=I$1)*('2-1 采购订单物料明细表报表导出'!$D:$D=$A693),'2-1 采购订单物料明细表报表导出'!$H:$H,0))</f>
        <v>0</v>
      </c>
      <c r="J693" cm="1">
        <f t="array" ref="J693">SUM(IF((LEFT('2-1 采购订单物料明细表报表导出'!$K:$K,7)=J$1)*('2-1 采购订单物料明细表报表导出'!$D:$D=$A693),'2-1 采购订单物料明细表报表导出'!$H:$H,0))</f>
        <v>0</v>
      </c>
      <c r="K693" cm="1">
        <f t="array" ref="K693">SUM(IF((LEFT('2-1 采购订单物料明细表报表导出'!$K:$K,7)=K$1)*('2-1 采购订单物料明细表报表导出'!$D:$D=$A693),'2-1 采购订单物料明细表报表导出'!$H:$H,0))</f>
        <v>0</v>
      </c>
      <c r="L693" cm="1">
        <f t="array" ref="L693">SUM(IF((LEFT('2-1 采购订单物料明细表报表导出'!$K:$K,7)=L$1)*('2-1 采购订单物料明细表报表导出'!$D:$D=$A693),'2-1 采购订单物料明细表报表导出'!$H:$H,0))</f>
        <v>0</v>
      </c>
      <c r="M693" cm="1">
        <f t="array" ref="M693">SUM(IF((LEFT('2-1 采购订单物料明细表报表导出'!$K:$K,7)=M$1)*('2-1 采购订单物料明细表报表导出'!$D:$D=$A693),'2-1 采购订单物料明细表报表导出'!$H:$H,0))</f>
        <v>0</v>
      </c>
      <c r="N693" cm="1">
        <f t="array" ref="N693">SUM(IF((LEFT('2-1 采购订单物料明细表报表导出'!$K:$K,7)=N$1)*('2-1 采购订单物料明细表报表导出'!$D:$D=$A693),'2-1 采购订单物料明细表报表导出'!$H:$H,0))</f>
        <v>0</v>
      </c>
      <c r="O693" cm="1">
        <f t="array" ref="O693">SUM(IF((LEFT('2-1 采购订单物料明细表报表导出'!$K:$K,7)=O$1)*('2-1 采购订单物料明细表报表导出'!$D:$D=$A693),'2-1 采购订单物料明细表报表导出'!$H:$H,0))</f>
        <v>0</v>
      </c>
    </row>
    <row r="694" ht="16.5" spans="1:15">
      <c r="A694" s="34" t="s">
        <v>4096</v>
      </c>
      <c r="B694" s="32" t="s">
        <v>1784</v>
      </c>
      <c r="C694" s="33" t="s">
        <v>1785</v>
      </c>
      <c r="D694" cm="1">
        <f t="array" ref="D694">SUM(IF((LEFT('2-1 采购订单物料明细表报表导出'!$K:$K,7)=D$1)*('2-1 采购订单物料明细表报表导出'!$D:$D=$A694),'2-1 采购订单物料明细表报表导出'!$H:$H,0))</f>
        <v>0</v>
      </c>
      <c r="E694" cm="1">
        <f t="array" ref="E694">SUM(IF((LEFT('2-1 采购订单物料明细表报表导出'!$K:$K,7)=E$1)*('2-1 采购订单物料明细表报表导出'!$D:$D=$A694),'2-1 采购订单物料明细表报表导出'!$H:$H,0))</f>
        <v>0</v>
      </c>
      <c r="F694" cm="1">
        <f t="array" ref="F694">SUM(IF((LEFT('2-1 采购订单物料明细表报表导出'!$K:$K,7)=F$1)*('2-1 采购订单物料明细表报表导出'!$D:$D=$A694),'2-1 采购订单物料明细表报表导出'!$H:$H,0))</f>
        <v>0</v>
      </c>
      <c r="G694" cm="1">
        <f t="array" ref="G694">SUM(IF((LEFT('2-1 采购订单物料明细表报表导出'!$K:$K,7)=G$1)*('2-1 采购订单物料明细表报表导出'!$D:$D=$A694),'2-1 采购订单物料明细表报表导出'!$H:$H,0))</f>
        <v>0</v>
      </c>
      <c r="H694" cm="1">
        <f t="array" ref="H694">SUM(IF((LEFT('2-1 采购订单物料明细表报表导出'!$K:$K,7)=H$1)*('2-1 采购订单物料明细表报表导出'!$D:$D=$A694),'2-1 采购订单物料明细表报表导出'!$H:$H,0))</f>
        <v>0</v>
      </c>
      <c r="I694" cm="1">
        <f t="array" ref="I694">SUM(IF((LEFT('2-1 采购订单物料明细表报表导出'!$K:$K,7)=I$1)*('2-1 采购订单物料明细表报表导出'!$D:$D=$A694),'2-1 采购订单物料明细表报表导出'!$H:$H,0))</f>
        <v>0</v>
      </c>
      <c r="J694" cm="1">
        <f t="array" ref="J694">SUM(IF((LEFT('2-1 采购订单物料明细表报表导出'!$K:$K,7)=J$1)*('2-1 采购订单物料明细表报表导出'!$D:$D=$A694),'2-1 采购订单物料明细表报表导出'!$H:$H,0))</f>
        <v>0</v>
      </c>
      <c r="K694" cm="1">
        <f t="array" ref="K694">SUM(IF((LEFT('2-1 采购订单物料明细表报表导出'!$K:$K,7)=K$1)*('2-1 采购订单物料明细表报表导出'!$D:$D=$A694),'2-1 采购订单物料明细表报表导出'!$H:$H,0))</f>
        <v>0</v>
      </c>
      <c r="L694" cm="1">
        <f t="array" ref="L694">SUM(IF((LEFT('2-1 采购订单物料明细表报表导出'!$K:$K,7)=L$1)*('2-1 采购订单物料明细表报表导出'!$D:$D=$A694),'2-1 采购订单物料明细表报表导出'!$H:$H,0))</f>
        <v>0</v>
      </c>
      <c r="M694" cm="1">
        <f t="array" ref="M694">SUM(IF((LEFT('2-1 采购订单物料明细表报表导出'!$K:$K,7)=M$1)*('2-1 采购订单物料明细表报表导出'!$D:$D=$A694),'2-1 采购订单物料明细表报表导出'!$H:$H,0))</f>
        <v>0</v>
      </c>
      <c r="N694" cm="1">
        <f t="array" ref="N694">SUM(IF((LEFT('2-1 采购订单物料明细表报表导出'!$K:$K,7)=N$1)*('2-1 采购订单物料明细表报表导出'!$D:$D=$A694),'2-1 采购订单物料明细表报表导出'!$H:$H,0))</f>
        <v>0</v>
      </c>
      <c r="O694" cm="1">
        <f t="array" ref="O694">SUM(IF((LEFT('2-1 采购订单物料明细表报表导出'!$K:$K,7)=O$1)*('2-1 采购订单物料明细表报表导出'!$D:$D=$A694),'2-1 采购订单物料明细表报表导出'!$H:$H,0))</f>
        <v>0</v>
      </c>
    </row>
    <row r="695" ht="16.5" spans="1:15">
      <c r="A695" s="34" t="s">
        <v>4097</v>
      </c>
      <c r="B695" s="32" t="s">
        <v>1784</v>
      </c>
      <c r="C695" s="33" t="s">
        <v>1785</v>
      </c>
      <c r="D695" cm="1">
        <f t="array" ref="D695">SUM(IF((LEFT('2-1 采购订单物料明细表报表导出'!$K:$K,7)=D$1)*('2-1 采购订单物料明细表报表导出'!$D:$D=$A695),'2-1 采购订单物料明细表报表导出'!$H:$H,0))</f>
        <v>0</v>
      </c>
      <c r="E695" cm="1">
        <f t="array" ref="E695">SUM(IF((LEFT('2-1 采购订单物料明细表报表导出'!$K:$K,7)=E$1)*('2-1 采购订单物料明细表报表导出'!$D:$D=$A695),'2-1 采购订单物料明细表报表导出'!$H:$H,0))</f>
        <v>0</v>
      </c>
      <c r="F695" cm="1">
        <f t="array" ref="F695">SUM(IF((LEFT('2-1 采购订单物料明细表报表导出'!$K:$K,7)=F$1)*('2-1 采购订单物料明细表报表导出'!$D:$D=$A695),'2-1 采购订单物料明细表报表导出'!$H:$H,0))</f>
        <v>0</v>
      </c>
      <c r="G695" cm="1">
        <f t="array" ref="G695">SUM(IF((LEFT('2-1 采购订单物料明细表报表导出'!$K:$K,7)=G$1)*('2-1 采购订单物料明细表报表导出'!$D:$D=$A695),'2-1 采购订单物料明细表报表导出'!$H:$H,0))</f>
        <v>0</v>
      </c>
      <c r="H695" cm="1">
        <f t="array" ref="H695">SUM(IF((LEFT('2-1 采购订单物料明细表报表导出'!$K:$K,7)=H$1)*('2-1 采购订单物料明细表报表导出'!$D:$D=$A695),'2-1 采购订单物料明细表报表导出'!$H:$H,0))</f>
        <v>0</v>
      </c>
      <c r="I695" cm="1">
        <f t="array" ref="I695">SUM(IF((LEFT('2-1 采购订单物料明细表报表导出'!$K:$K,7)=I$1)*('2-1 采购订单物料明细表报表导出'!$D:$D=$A695),'2-1 采购订单物料明细表报表导出'!$H:$H,0))</f>
        <v>0</v>
      </c>
      <c r="J695" cm="1">
        <f t="array" ref="J695">SUM(IF((LEFT('2-1 采购订单物料明细表报表导出'!$K:$K,7)=J$1)*('2-1 采购订单物料明细表报表导出'!$D:$D=$A695),'2-1 采购订单物料明细表报表导出'!$H:$H,0))</f>
        <v>0</v>
      </c>
      <c r="K695" cm="1">
        <f t="array" ref="K695">SUM(IF((LEFT('2-1 采购订单物料明细表报表导出'!$K:$K,7)=K$1)*('2-1 采购订单物料明细表报表导出'!$D:$D=$A695),'2-1 采购订单物料明细表报表导出'!$H:$H,0))</f>
        <v>0</v>
      </c>
      <c r="L695" cm="1">
        <f t="array" ref="L695">SUM(IF((LEFT('2-1 采购订单物料明细表报表导出'!$K:$K,7)=L$1)*('2-1 采购订单物料明细表报表导出'!$D:$D=$A695),'2-1 采购订单物料明细表报表导出'!$H:$H,0))</f>
        <v>0</v>
      </c>
      <c r="M695" cm="1">
        <f t="array" ref="M695">SUM(IF((LEFT('2-1 采购订单物料明细表报表导出'!$K:$K,7)=M$1)*('2-1 采购订单物料明细表报表导出'!$D:$D=$A695),'2-1 采购订单物料明细表报表导出'!$H:$H,0))</f>
        <v>0</v>
      </c>
      <c r="N695" cm="1">
        <f t="array" ref="N695">SUM(IF((LEFT('2-1 采购订单物料明细表报表导出'!$K:$K,7)=N$1)*('2-1 采购订单物料明细表报表导出'!$D:$D=$A695),'2-1 采购订单物料明细表报表导出'!$H:$H,0))</f>
        <v>0</v>
      </c>
      <c r="O695" cm="1">
        <f t="array" ref="O695">SUM(IF((LEFT('2-1 采购订单物料明细表报表导出'!$K:$K,7)=O$1)*('2-1 采购订单物料明细表报表导出'!$D:$D=$A695),'2-1 采购订单物料明细表报表导出'!$H:$H,0))</f>
        <v>0</v>
      </c>
    </row>
    <row r="696" ht="16.5" spans="1:15">
      <c r="A696" s="34" t="s">
        <v>4098</v>
      </c>
      <c r="B696" s="32" t="s">
        <v>1784</v>
      </c>
      <c r="C696" s="33" t="s">
        <v>1785</v>
      </c>
      <c r="D696" cm="1">
        <f t="array" ref="D696">SUM(IF((LEFT('2-1 采购订单物料明细表报表导出'!$K:$K,7)=D$1)*('2-1 采购订单物料明细表报表导出'!$D:$D=$A696),'2-1 采购订单物料明细表报表导出'!$H:$H,0))</f>
        <v>0</v>
      </c>
      <c r="E696" cm="1">
        <f t="array" ref="E696">SUM(IF((LEFT('2-1 采购订单物料明细表报表导出'!$K:$K,7)=E$1)*('2-1 采购订单物料明细表报表导出'!$D:$D=$A696),'2-1 采购订单物料明细表报表导出'!$H:$H,0))</f>
        <v>0</v>
      </c>
      <c r="F696" cm="1">
        <f t="array" ref="F696">SUM(IF((LEFT('2-1 采购订单物料明细表报表导出'!$K:$K,7)=F$1)*('2-1 采购订单物料明细表报表导出'!$D:$D=$A696),'2-1 采购订单物料明细表报表导出'!$H:$H,0))</f>
        <v>0</v>
      </c>
      <c r="G696" cm="1">
        <f t="array" ref="G696">SUM(IF((LEFT('2-1 采购订单物料明细表报表导出'!$K:$K,7)=G$1)*('2-1 采购订单物料明细表报表导出'!$D:$D=$A696),'2-1 采购订单物料明细表报表导出'!$H:$H,0))</f>
        <v>0</v>
      </c>
      <c r="H696" cm="1">
        <f t="array" ref="H696">SUM(IF((LEFT('2-1 采购订单物料明细表报表导出'!$K:$K,7)=H$1)*('2-1 采购订单物料明细表报表导出'!$D:$D=$A696),'2-1 采购订单物料明细表报表导出'!$H:$H,0))</f>
        <v>0</v>
      </c>
      <c r="I696" cm="1">
        <f t="array" ref="I696">SUM(IF((LEFT('2-1 采购订单物料明细表报表导出'!$K:$K,7)=I$1)*('2-1 采购订单物料明细表报表导出'!$D:$D=$A696),'2-1 采购订单物料明细表报表导出'!$H:$H,0))</f>
        <v>0</v>
      </c>
      <c r="J696" cm="1">
        <f t="array" ref="J696">SUM(IF((LEFT('2-1 采购订单物料明细表报表导出'!$K:$K,7)=J$1)*('2-1 采购订单物料明细表报表导出'!$D:$D=$A696),'2-1 采购订单物料明细表报表导出'!$H:$H,0))</f>
        <v>0</v>
      </c>
      <c r="K696" cm="1">
        <f t="array" ref="K696">SUM(IF((LEFT('2-1 采购订单物料明细表报表导出'!$K:$K,7)=K$1)*('2-1 采购订单物料明细表报表导出'!$D:$D=$A696),'2-1 采购订单物料明细表报表导出'!$H:$H,0))</f>
        <v>0</v>
      </c>
      <c r="L696" cm="1">
        <f t="array" ref="L696">SUM(IF((LEFT('2-1 采购订单物料明细表报表导出'!$K:$K,7)=L$1)*('2-1 采购订单物料明细表报表导出'!$D:$D=$A696),'2-1 采购订单物料明细表报表导出'!$H:$H,0))</f>
        <v>0</v>
      </c>
      <c r="M696" cm="1">
        <f t="array" ref="M696">SUM(IF((LEFT('2-1 采购订单物料明细表报表导出'!$K:$K,7)=M$1)*('2-1 采购订单物料明细表报表导出'!$D:$D=$A696),'2-1 采购订单物料明细表报表导出'!$H:$H,0))</f>
        <v>0</v>
      </c>
      <c r="N696" cm="1">
        <f t="array" ref="N696">SUM(IF((LEFT('2-1 采购订单物料明细表报表导出'!$K:$K,7)=N$1)*('2-1 采购订单物料明细表报表导出'!$D:$D=$A696),'2-1 采购订单物料明细表报表导出'!$H:$H,0))</f>
        <v>0</v>
      </c>
      <c r="O696" cm="1">
        <f t="array" ref="O696">SUM(IF((LEFT('2-1 采购订单物料明细表报表导出'!$K:$K,7)=O$1)*('2-1 采购订单物料明细表报表导出'!$D:$D=$A696),'2-1 采购订单物料明细表报表导出'!$H:$H,0))</f>
        <v>0</v>
      </c>
    </row>
    <row r="697" ht="16.5" spans="1:15">
      <c r="A697" s="34" t="s">
        <v>4099</v>
      </c>
      <c r="B697" s="32" t="s">
        <v>1784</v>
      </c>
      <c r="C697" s="33" t="s">
        <v>1785</v>
      </c>
      <c r="D697" cm="1">
        <f t="array" ref="D697">SUM(IF((LEFT('2-1 采购订单物料明细表报表导出'!$K:$K,7)=D$1)*('2-1 采购订单物料明细表报表导出'!$D:$D=$A697),'2-1 采购订单物料明细表报表导出'!$H:$H,0))</f>
        <v>0</v>
      </c>
      <c r="E697" cm="1">
        <f t="array" ref="E697">SUM(IF((LEFT('2-1 采购订单物料明细表报表导出'!$K:$K,7)=E$1)*('2-1 采购订单物料明细表报表导出'!$D:$D=$A697),'2-1 采购订单物料明细表报表导出'!$H:$H,0))</f>
        <v>0</v>
      </c>
      <c r="F697" cm="1">
        <f t="array" ref="F697">SUM(IF((LEFT('2-1 采购订单物料明细表报表导出'!$K:$K,7)=F$1)*('2-1 采购订单物料明细表报表导出'!$D:$D=$A697),'2-1 采购订单物料明细表报表导出'!$H:$H,0))</f>
        <v>0</v>
      </c>
      <c r="G697" cm="1">
        <f t="array" ref="G697">SUM(IF((LEFT('2-1 采购订单物料明细表报表导出'!$K:$K,7)=G$1)*('2-1 采购订单物料明细表报表导出'!$D:$D=$A697),'2-1 采购订单物料明细表报表导出'!$H:$H,0))</f>
        <v>0</v>
      </c>
      <c r="H697" cm="1">
        <f t="array" ref="H697">SUM(IF((LEFT('2-1 采购订单物料明细表报表导出'!$K:$K,7)=H$1)*('2-1 采购订单物料明细表报表导出'!$D:$D=$A697),'2-1 采购订单物料明细表报表导出'!$H:$H,0))</f>
        <v>0</v>
      </c>
      <c r="I697" cm="1">
        <f t="array" ref="I697">SUM(IF((LEFT('2-1 采购订单物料明细表报表导出'!$K:$K,7)=I$1)*('2-1 采购订单物料明细表报表导出'!$D:$D=$A697),'2-1 采购订单物料明细表报表导出'!$H:$H,0))</f>
        <v>0</v>
      </c>
      <c r="J697" cm="1">
        <f t="array" ref="J697">SUM(IF((LEFT('2-1 采购订单物料明细表报表导出'!$K:$K,7)=J$1)*('2-1 采购订单物料明细表报表导出'!$D:$D=$A697),'2-1 采购订单物料明细表报表导出'!$H:$H,0))</f>
        <v>0</v>
      </c>
      <c r="K697" cm="1">
        <f t="array" ref="K697">SUM(IF((LEFT('2-1 采购订单物料明细表报表导出'!$K:$K,7)=K$1)*('2-1 采购订单物料明细表报表导出'!$D:$D=$A697),'2-1 采购订单物料明细表报表导出'!$H:$H,0))</f>
        <v>0</v>
      </c>
      <c r="L697" cm="1">
        <f t="array" ref="L697">SUM(IF((LEFT('2-1 采购订单物料明细表报表导出'!$K:$K,7)=L$1)*('2-1 采购订单物料明细表报表导出'!$D:$D=$A697),'2-1 采购订单物料明细表报表导出'!$H:$H,0))</f>
        <v>0</v>
      </c>
      <c r="M697" cm="1">
        <f t="array" ref="M697">SUM(IF((LEFT('2-1 采购订单物料明细表报表导出'!$K:$K,7)=M$1)*('2-1 采购订单物料明细表报表导出'!$D:$D=$A697),'2-1 采购订单物料明细表报表导出'!$H:$H,0))</f>
        <v>0</v>
      </c>
      <c r="N697" cm="1">
        <f t="array" ref="N697">SUM(IF((LEFT('2-1 采购订单物料明细表报表导出'!$K:$K,7)=N$1)*('2-1 采购订单物料明细表报表导出'!$D:$D=$A697),'2-1 采购订单物料明细表报表导出'!$H:$H,0))</f>
        <v>0</v>
      </c>
      <c r="O697" cm="1">
        <f t="array" ref="O697">SUM(IF((LEFT('2-1 采购订单物料明细表报表导出'!$K:$K,7)=O$1)*('2-1 采购订单物料明细表报表导出'!$D:$D=$A697),'2-1 采购订单物料明细表报表导出'!$H:$H,0))</f>
        <v>0</v>
      </c>
    </row>
    <row r="698" ht="16.5" spans="1:15">
      <c r="A698" s="34" t="s">
        <v>4100</v>
      </c>
      <c r="B698" s="32" t="s">
        <v>1784</v>
      </c>
      <c r="C698" s="33" t="s">
        <v>1785</v>
      </c>
      <c r="D698" cm="1">
        <f t="array" ref="D698">SUM(IF((LEFT('2-1 采购订单物料明细表报表导出'!$K:$K,7)=D$1)*('2-1 采购订单物料明细表报表导出'!$D:$D=$A698),'2-1 采购订单物料明细表报表导出'!$H:$H,0))</f>
        <v>0</v>
      </c>
      <c r="E698" cm="1">
        <f t="array" ref="E698">SUM(IF((LEFT('2-1 采购订单物料明细表报表导出'!$K:$K,7)=E$1)*('2-1 采购订单物料明细表报表导出'!$D:$D=$A698),'2-1 采购订单物料明细表报表导出'!$H:$H,0))</f>
        <v>0</v>
      </c>
      <c r="F698" cm="1">
        <f t="array" ref="F698">SUM(IF((LEFT('2-1 采购订单物料明细表报表导出'!$K:$K,7)=F$1)*('2-1 采购订单物料明细表报表导出'!$D:$D=$A698),'2-1 采购订单物料明细表报表导出'!$H:$H,0))</f>
        <v>0</v>
      </c>
      <c r="G698" cm="1">
        <f t="array" ref="G698">SUM(IF((LEFT('2-1 采购订单物料明细表报表导出'!$K:$K,7)=G$1)*('2-1 采购订单物料明细表报表导出'!$D:$D=$A698),'2-1 采购订单物料明细表报表导出'!$H:$H,0))</f>
        <v>0</v>
      </c>
      <c r="H698" cm="1">
        <f t="array" ref="H698">SUM(IF((LEFT('2-1 采购订单物料明细表报表导出'!$K:$K,7)=H$1)*('2-1 采购订单物料明细表报表导出'!$D:$D=$A698),'2-1 采购订单物料明细表报表导出'!$H:$H,0))</f>
        <v>0</v>
      </c>
      <c r="I698" cm="1">
        <f t="array" ref="I698">SUM(IF((LEFT('2-1 采购订单物料明细表报表导出'!$K:$K,7)=I$1)*('2-1 采购订单物料明细表报表导出'!$D:$D=$A698),'2-1 采购订单物料明细表报表导出'!$H:$H,0))</f>
        <v>0</v>
      </c>
      <c r="J698" cm="1">
        <f t="array" ref="J698">SUM(IF((LEFT('2-1 采购订单物料明细表报表导出'!$K:$K,7)=J$1)*('2-1 采购订单物料明细表报表导出'!$D:$D=$A698),'2-1 采购订单物料明细表报表导出'!$H:$H,0))</f>
        <v>0</v>
      </c>
      <c r="K698" cm="1">
        <f t="array" ref="K698">SUM(IF((LEFT('2-1 采购订单物料明细表报表导出'!$K:$K,7)=K$1)*('2-1 采购订单物料明细表报表导出'!$D:$D=$A698),'2-1 采购订单物料明细表报表导出'!$H:$H,0))</f>
        <v>0</v>
      </c>
      <c r="L698" cm="1">
        <f t="array" ref="L698">SUM(IF((LEFT('2-1 采购订单物料明细表报表导出'!$K:$K,7)=L$1)*('2-1 采购订单物料明细表报表导出'!$D:$D=$A698),'2-1 采购订单物料明细表报表导出'!$H:$H,0))</f>
        <v>0</v>
      </c>
      <c r="M698" cm="1">
        <f t="array" ref="M698">SUM(IF((LEFT('2-1 采购订单物料明细表报表导出'!$K:$K,7)=M$1)*('2-1 采购订单物料明细表报表导出'!$D:$D=$A698),'2-1 采购订单物料明细表报表导出'!$H:$H,0))</f>
        <v>0</v>
      </c>
      <c r="N698" cm="1">
        <f t="array" ref="N698">SUM(IF((LEFT('2-1 采购订单物料明细表报表导出'!$K:$K,7)=N$1)*('2-1 采购订单物料明细表报表导出'!$D:$D=$A698),'2-1 采购订单物料明细表报表导出'!$H:$H,0))</f>
        <v>0</v>
      </c>
      <c r="O698" cm="1">
        <f t="array" ref="O698">SUM(IF((LEFT('2-1 采购订单物料明细表报表导出'!$K:$K,7)=O$1)*('2-1 采购订单物料明细表报表导出'!$D:$D=$A698),'2-1 采购订单物料明细表报表导出'!$H:$H,0))</f>
        <v>0</v>
      </c>
    </row>
    <row r="699" ht="16.5" spans="1:15">
      <c r="A699" s="17" t="s">
        <v>4101</v>
      </c>
      <c r="B699" s="36" t="s">
        <v>1751</v>
      </c>
      <c r="C699" s="37" t="s">
        <v>1752</v>
      </c>
      <c r="D699" cm="1">
        <f t="array" ref="D699">SUM(IF((LEFT('2-1 采购订单物料明细表报表导出'!$K:$K,7)=D$1)*('2-1 采购订单物料明细表报表导出'!$D:$D=$A699),'2-1 采购订单物料明细表报表导出'!$H:$H,0))</f>
        <v>0</v>
      </c>
      <c r="E699" cm="1">
        <f t="array" ref="E699">SUM(IF((LEFT('2-1 采购订单物料明细表报表导出'!$K:$K,7)=E$1)*('2-1 采购订单物料明细表报表导出'!$D:$D=$A699),'2-1 采购订单物料明细表报表导出'!$H:$H,0))</f>
        <v>0</v>
      </c>
      <c r="F699" cm="1">
        <f t="array" ref="F699">SUM(IF((LEFT('2-1 采购订单物料明细表报表导出'!$K:$K,7)=F$1)*('2-1 采购订单物料明细表报表导出'!$D:$D=$A699),'2-1 采购订单物料明细表报表导出'!$H:$H,0))</f>
        <v>0</v>
      </c>
      <c r="G699" cm="1">
        <f t="array" ref="G699">SUM(IF((LEFT('2-1 采购订单物料明细表报表导出'!$K:$K,7)=G$1)*('2-1 采购订单物料明细表报表导出'!$D:$D=$A699),'2-1 采购订单物料明细表报表导出'!$H:$H,0))</f>
        <v>0</v>
      </c>
      <c r="H699" cm="1">
        <f t="array" ref="H699">SUM(IF((LEFT('2-1 采购订单物料明细表报表导出'!$K:$K,7)=H$1)*('2-1 采购订单物料明细表报表导出'!$D:$D=$A699),'2-1 采购订单物料明细表报表导出'!$H:$H,0))</f>
        <v>0</v>
      </c>
      <c r="I699" cm="1">
        <f t="array" ref="I699">SUM(IF((LEFT('2-1 采购订单物料明细表报表导出'!$K:$K,7)=I$1)*('2-1 采购订单物料明细表报表导出'!$D:$D=$A699),'2-1 采购订单物料明细表报表导出'!$H:$H,0))</f>
        <v>0</v>
      </c>
      <c r="J699" cm="1">
        <f t="array" ref="J699">SUM(IF((LEFT('2-1 采购订单物料明细表报表导出'!$K:$K,7)=J$1)*('2-1 采购订单物料明细表报表导出'!$D:$D=$A699),'2-1 采购订单物料明细表报表导出'!$H:$H,0))</f>
        <v>0</v>
      </c>
      <c r="K699" cm="1">
        <f t="array" ref="K699">SUM(IF((LEFT('2-1 采购订单物料明细表报表导出'!$K:$K,7)=K$1)*('2-1 采购订单物料明细表报表导出'!$D:$D=$A699),'2-1 采购订单物料明细表报表导出'!$H:$H,0))</f>
        <v>0</v>
      </c>
      <c r="L699" cm="1">
        <f t="array" ref="L699">SUM(IF((LEFT('2-1 采购订单物料明细表报表导出'!$K:$K,7)=L$1)*('2-1 采购订单物料明细表报表导出'!$D:$D=$A699),'2-1 采购订单物料明细表报表导出'!$H:$H,0))</f>
        <v>0</v>
      </c>
      <c r="M699" cm="1">
        <f t="array" ref="M699">SUM(IF((LEFT('2-1 采购订单物料明细表报表导出'!$K:$K,7)=M$1)*('2-1 采购订单物料明细表报表导出'!$D:$D=$A699),'2-1 采购订单物料明细表报表导出'!$H:$H,0))</f>
        <v>0</v>
      </c>
      <c r="N699" cm="1">
        <f t="array" ref="N699">SUM(IF((LEFT('2-1 采购订单物料明细表报表导出'!$K:$K,7)=N$1)*('2-1 采购订单物料明细表报表导出'!$D:$D=$A699),'2-1 采购订单物料明细表报表导出'!$H:$H,0))</f>
        <v>0</v>
      </c>
      <c r="O699" cm="1">
        <f t="array" ref="O699">SUM(IF((LEFT('2-1 采购订单物料明细表报表导出'!$K:$K,7)=O$1)*('2-1 采购订单物料明细表报表导出'!$D:$D=$A699),'2-1 采购订单物料明细表报表导出'!$H:$H,0))</f>
        <v>0</v>
      </c>
    </row>
    <row r="700" ht="16.5" spans="1:15">
      <c r="A700" s="17" t="s">
        <v>4102</v>
      </c>
      <c r="B700" s="36" t="s">
        <v>1751</v>
      </c>
      <c r="C700" s="37" t="s">
        <v>1752</v>
      </c>
      <c r="D700" cm="1">
        <f t="array" ref="D700">SUM(IF((LEFT('2-1 采购订单物料明细表报表导出'!$K:$K,7)=D$1)*('2-1 采购订单物料明细表报表导出'!$D:$D=$A700),'2-1 采购订单物料明细表报表导出'!$H:$H,0))</f>
        <v>0</v>
      </c>
      <c r="E700" cm="1">
        <f t="array" ref="E700">SUM(IF((LEFT('2-1 采购订单物料明细表报表导出'!$K:$K,7)=E$1)*('2-1 采购订单物料明细表报表导出'!$D:$D=$A700),'2-1 采购订单物料明细表报表导出'!$H:$H,0))</f>
        <v>0</v>
      </c>
      <c r="F700" cm="1">
        <f t="array" ref="F700">SUM(IF((LEFT('2-1 采购订单物料明细表报表导出'!$K:$K,7)=F$1)*('2-1 采购订单物料明细表报表导出'!$D:$D=$A700),'2-1 采购订单物料明细表报表导出'!$H:$H,0))</f>
        <v>0</v>
      </c>
      <c r="G700" cm="1">
        <f t="array" ref="G700">SUM(IF((LEFT('2-1 采购订单物料明细表报表导出'!$K:$K,7)=G$1)*('2-1 采购订单物料明细表报表导出'!$D:$D=$A700),'2-1 采购订单物料明细表报表导出'!$H:$H,0))</f>
        <v>0</v>
      </c>
      <c r="H700" cm="1">
        <f t="array" ref="H700">SUM(IF((LEFT('2-1 采购订单物料明细表报表导出'!$K:$K,7)=H$1)*('2-1 采购订单物料明细表报表导出'!$D:$D=$A700),'2-1 采购订单物料明细表报表导出'!$H:$H,0))</f>
        <v>0</v>
      </c>
      <c r="I700" cm="1">
        <f t="array" ref="I700">SUM(IF((LEFT('2-1 采购订单物料明细表报表导出'!$K:$K,7)=I$1)*('2-1 采购订单物料明细表报表导出'!$D:$D=$A700),'2-1 采购订单物料明细表报表导出'!$H:$H,0))</f>
        <v>0</v>
      </c>
      <c r="J700" cm="1">
        <f t="array" ref="J700">SUM(IF((LEFT('2-1 采购订单物料明细表报表导出'!$K:$K,7)=J$1)*('2-1 采购订单物料明细表报表导出'!$D:$D=$A700),'2-1 采购订单物料明细表报表导出'!$H:$H,0))</f>
        <v>0</v>
      </c>
      <c r="K700" cm="1">
        <f t="array" ref="K700">SUM(IF((LEFT('2-1 采购订单物料明细表报表导出'!$K:$K,7)=K$1)*('2-1 采购订单物料明细表报表导出'!$D:$D=$A700),'2-1 采购订单物料明细表报表导出'!$H:$H,0))</f>
        <v>0</v>
      </c>
      <c r="L700" cm="1">
        <f t="array" ref="L700">SUM(IF((LEFT('2-1 采购订单物料明细表报表导出'!$K:$K,7)=L$1)*('2-1 采购订单物料明细表报表导出'!$D:$D=$A700),'2-1 采购订单物料明细表报表导出'!$H:$H,0))</f>
        <v>0</v>
      </c>
      <c r="M700" cm="1">
        <f t="array" ref="M700">SUM(IF((LEFT('2-1 采购订单物料明细表报表导出'!$K:$K,7)=M$1)*('2-1 采购订单物料明细表报表导出'!$D:$D=$A700),'2-1 采购订单物料明细表报表导出'!$H:$H,0))</f>
        <v>0</v>
      </c>
      <c r="N700" cm="1">
        <f t="array" ref="N700">SUM(IF((LEFT('2-1 采购订单物料明细表报表导出'!$K:$K,7)=N$1)*('2-1 采购订单物料明细表报表导出'!$D:$D=$A700),'2-1 采购订单物料明细表报表导出'!$H:$H,0))</f>
        <v>0</v>
      </c>
      <c r="O700" cm="1">
        <f t="array" ref="O700">SUM(IF((LEFT('2-1 采购订单物料明细表报表导出'!$K:$K,7)=O$1)*('2-1 采购订单物料明细表报表导出'!$D:$D=$A700),'2-1 采购订单物料明细表报表导出'!$H:$H,0))</f>
        <v>0</v>
      </c>
    </row>
    <row r="701" ht="16.5" spans="1:15">
      <c r="A701" s="17" t="s">
        <v>4103</v>
      </c>
      <c r="B701" s="36" t="s">
        <v>1751</v>
      </c>
      <c r="C701" s="37" t="s">
        <v>1752</v>
      </c>
      <c r="D701" cm="1">
        <f t="array" ref="D701">SUM(IF((LEFT('2-1 采购订单物料明细表报表导出'!$K:$K,7)=D$1)*('2-1 采购订单物料明细表报表导出'!$D:$D=$A701),'2-1 采购订单物料明细表报表导出'!$H:$H,0))</f>
        <v>0</v>
      </c>
      <c r="E701" cm="1">
        <f t="array" ref="E701">SUM(IF((LEFT('2-1 采购订单物料明细表报表导出'!$K:$K,7)=E$1)*('2-1 采购订单物料明细表报表导出'!$D:$D=$A701),'2-1 采购订单物料明细表报表导出'!$H:$H,0))</f>
        <v>0</v>
      </c>
      <c r="F701" cm="1">
        <f t="array" ref="F701">SUM(IF((LEFT('2-1 采购订单物料明细表报表导出'!$K:$K,7)=F$1)*('2-1 采购订单物料明细表报表导出'!$D:$D=$A701),'2-1 采购订单物料明细表报表导出'!$H:$H,0))</f>
        <v>0</v>
      </c>
      <c r="G701" cm="1">
        <f t="array" ref="G701">SUM(IF((LEFT('2-1 采购订单物料明细表报表导出'!$K:$K,7)=G$1)*('2-1 采购订单物料明细表报表导出'!$D:$D=$A701),'2-1 采购订单物料明细表报表导出'!$H:$H,0))</f>
        <v>0</v>
      </c>
      <c r="H701" cm="1">
        <f t="array" ref="H701">SUM(IF((LEFT('2-1 采购订单物料明细表报表导出'!$K:$K,7)=H$1)*('2-1 采购订单物料明细表报表导出'!$D:$D=$A701),'2-1 采购订单物料明细表报表导出'!$H:$H,0))</f>
        <v>0</v>
      </c>
      <c r="I701" cm="1">
        <f t="array" ref="I701">SUM(IF((LEFT('2-1 采购订单物料明细表报表导出'!$K:$K,7)=I$1)*('2-1 采购订单物料明细表报表导出'!$D:$D=$A701),'2-1 采购订单物料明细表报表导出'!$H:$H,0))</f>
        <v>0</v>
      </c>
      <c r="J701" cm="1">
        <f t="array" ref="J701">SUM(IF((LEFT('2-1 采购订单物料明细表报表导出'!$K:$K,7)=J$1)*('2-1 采购订单物料明细表报表导出'!$D:$D=$A701),'2-1 采购订单物料明细表报表导出'!$H:$H,0))</f>
        <v>0</v>
      </c>
      <c r="K701" cm="1">
        <f t="array" ref="K701">SUM(IF((LEFT('2-1 采购订单物料明细表报表导出'!$K:$K,7)=K$1)*('2-1 采购订单物料明细表报表导出'!$D:$D=$A701),'2-1 采购订单物料明细表报表导出'!$H:$H,0))</f>
        <v>0</v>
      </c>
      <c r="L701" cm="1">
        <f t="array" ref="L701">SUM(IF((LEFT('2-1 采购订单物料明细表报表导出'!$K:$K,7)=L$1)*('2-1 采购订单物料明细表报表导出'!$D:$D=$A701),'2-1 采购订单物料明细表报表导出'!$H:$H,0))</f>
        <v>0</v>
      </c>
      <c r="M701" cm="1">
        <f t="array" ref="M701">SUM(IF((LEFT('2-1 采购订单物料明细表报表导出'!$K:$K,7)=M$1)*('2-1 采购订单物料明细表报表导出'!$D:$D=$A701),'2-1 采购订单物料明细表报表导出'!$H:$H,0))</f>
        <v>0</v>
      </c>
      <c r="N701" cm="1">
        <f t="array" ref="N701">SUM(IF((LEFT('2-1 采购订单物料明细表报表导出'!$K:$K,7)=N$1)*('2-1 采购订单物料明细表报表导出'!$D:$D=$A701),'2-1 采购订单物料明细表报表导出'!$H:$H,0))</f>
        <v>0</v>
      </c>
      <c r="O701" cm="1">
        <f t="array" ref="O701">SUM(IF((LEFT('2-1 采购订单物料明细表报表导出'!$K:$K,7)=O$1)*('2-1 采购订单物料明细表报表导出'!$D:$D=$A701),'2-1 采购订单物料明细表报表导出'!$H:$H,0))</f>
        <v>0</v>
      </c>
    </row>
    <row r="702" ht="16.5" spans="1:15">
      <c r="A702" s="17" t="s">
        <v>4104</v>
      </c>
      <c r="B702" s="36" t="s">
        <v>1751</v>
      </c>
      <c r="C702" s="37" t="s">
        <v>1752</v>
      </c>
      <c r="D702" cm="1">
        <f t="array" ref="D702">SUM(IF((LEFT('2-1 采购订单物料明细表报表导出'!$K:$K,7)=D$1)*('2-1 采购订单物料明细表报表导出'!$D:$D=$A702),'2-1 采购订单物料明细表报表导出'!$H:$H,0))</f>
        <v>0</v>
      </c>
      <c r="E702" cm="1">
        <f t="array" ref="E702">SUM(IF((LEFT('2-1 采购订单物料明细表报表导出'!$K:$K,7)=E$1)*('2-1 采购订单物料明细表报表导出'!$D:$D=$A702),'2-1 采购订单物料明细表报表导出'!$H:$H,0))</f>
        <v>0</v>
      </c>
      <c r="F702" cm="1">
        <f t="array" ref="F702">SUM(IF((LEFT('2-1 采购订单物料明细表报表导出'!$K:$K,7)=F$1)*('2-1 采购订单物料明细表报表导出'!$D:$D=$A702),'2-1 采购订单物料明细表报表导出'!$H:$H,0))</f>
        <v>0</v>
      </c>
      <c r="G702" cm="1">
        <f t="array" ref="G702">SUM(IF((LEFT('2-1 采购订单物料明细表报表导出'!$K:$K,7)=G$1)*('2-1 采购订单物料明细表报表导出'!$D:$D=$A702),'2-1 采购订单物料明细表报表导出'!$H:$H,0))</f>
        <v>0</v>
      </c>
      <c r="H702" cm="1">
        <f t="array" ref="H702">SUM(IF((LEFT('2-1 采购订单物料明细表报表导出'!$K:$K,7)=H$1)*('2-1 采购订单物料明细表报表导出'!$D:$D=$A702),'2-1 采购订单物料明细表报表导出'!$H:$H,0))</f>
        <v>0</v>
      </c>
      <c r="I702" cm="1">
        <f t="array" ref="I702">SUM(IF((LEFT('2-1 采购订单物料明细表报表导出'!$K:$K,7)=I$1)*('2-1 采购订单物料明细表报表导出'!$D:$D=$A702),'2-1 采购订单物料明细表报表导出'!$H:$H,0))</f>
        <v>0</v>
      </c>
      <c r="J702" cm="1">
        <f t="array" ref="J702">SUM(IF((LEFT('2-1 采购订单物料明细表报表导出'!$K:$K,7)=J$1)*('2-1 采购订单物料明细表报表导出'!$D:$D=$A702),'2-1 采购订单物料明细表报表导出'!$H:$H,0))</f>
        <v>0</v>
      </c>
      <c r="K702" cm="1">
        <f t="array" ref="K702">SUM(IF((LEFT('2-1 采购订单物料明细表报表导出'!$K:$K,7)=K$1)*('2-1 采购订单物料明细表报表导出'!$D:$D=$A702),'2-1 采购订单物料明细表报表导出'!$H:$H,0))</f>
        <v>0</v>
      </c>
      <c r="L702" cm="1">
        <f t="array" ref="L702">SUM(IF((LEFT('2-1 采购订单物料明细表报表导出'!$K:$K,7)=L$1)*('2-1 采购订单物料明细表报表导出'!$D:$D=$A702),'2-1 采购订单物料明细表报表导出'!$H:$H,0))</f>
        <v>0</v>
      </c>
      <c r="M702" cm="1">
        <f t="array" ref="M702">SUM(IF((LEFT('2-1 采购订单物料明细表报表导出'!$K:$K,7)=M$1)*('2-1 采购订单物料明细表报表导出'!$D:$D=$A702),'2-1 采购订单物料明细表报表导出'!$H:$H,0))</f>
        <v>0</v>
      </c>
      <c r="N702" cm="1">
        <f t="array" ref="N702">SUM(IF((LEFT('2-1 采购订单物料明细表报表导出'!$K:$K,7)=N$1)*('2-1 采购订单物料明细表报表导出'!$D:$D=$A702),'2-1 采购订单物料明细表报表导出'!$H:$H,0))</f>
        <v>0</v>
      </c>
      <c r="O702" cm="1">
        <f t="array" ref="O702">SUM(IF((LEFT('2-1 采购订单物料明细表报表导出'!$K:$K,7)=O$1)*('2-1 采购订单物料明细表报表导出'!$D:$D=$A702),'2-1 采购订单物料明细表报表导出'!$H:$H,0))</f>
        <v>0</v>
      </c>
    </row>
    <row r="703" ht="16.5" spans="1:15">
      <c r="A703" s="17" t="s">
        <v>4105</v>
      </c>
      <c r="B703" s="36" t="s">
        <v>1751</v>
      </c>
      <c r="C703" s="37" t="s">
        <v>1752</v>
      </c>
      <c r="D703" cm="1">
        <f t="array" ref="D703">SUM(IF((LEFT('2-1 采购订单物料明细表报表导出'!$K:$K,7)=D$1)*('2-1 采购订单物料明细表报表导出'!$D:$D=$A703),'2-1 采购订单物料明细表报表导出'!$H:$H,0))</f>
        <v>0</v>
      </c>
      <c r="E703" cm="1">
        <f t="array" ref="E703">SUM(IF((LEFT('2-1 采购订单物料明细表报表导出'!$K:$K,7)=E$1)*('2-1 采购订单物料明细表报表导出'!$D:$D=$A703),'2-1 采购订单物料明细表报表导出'!$H:$H,0))</f>
        <v>0</v>
      </c>
      <c r="F703" cm="1">
        <f t="array" ref="F703">SUM(IF((LEFT('2-1 采购订单物料明细表报表导出'!$K:$K,7)=F$1)*('2-1 采购订单物料明细表报表导出'!$D:$D=$A703),'2-1 采购订单物料明细表报表导出'!$H:$H,0))</f>
        <v>0</v>
      </c>
      <c r="G703" cm="1">
        <f t="array" ref="G703">SUM(IF((LEFT('2-1 采购订单物料明细表报表导出'!$K:$K,7)=G$1)*('2-1 采购订单物料明细表报表导出'!$D:$D=$A703),'2-1 采购订单物料明细表报表导出'!$H:$H,0))</f>
        <v>0</v>
      </c>
      <c r="H703" cm="1">
        <f t="array" ref="H703">SUM(IF((LEFT('2-1 采购订单物料明细表报表导出'!$K:$K,7)=H$1)*('2-1 采购订单物料明细表报表导出'!$D:$D=$A703),'2-1 采购订单物料明细表报表导出'!$H:$H,0))</f>
        <v>0</v>
      </c>
      <c r="I703" cm="1">
        <f t="array" ref="I703">SUM(IF((LEFT('2-1 采购订单物料明细表报表导出'!$K:$K,7)=I$1)*('2-1 采购订单物料明细表报表导出'!$D:$D=$A703),'2-1 采购订单物料明细表报表导出'!$H:$H,0))</f>
        <v>0</v>
      </c>
      <c r="J703" cm="1">
        <f t="array" ref="J703">SUM(IF((LEFT('2-1 采购订单物料明细表报表导出'!$K:$K,7)=J$1)*('2-1 采购订单物料明细表报表导出'!$D:$D=$A703),'2-1 采购订单物料明细表报表导出'!$H:$H,0))</f>
        <v>0</v>
      </c>
      <c r="K703" cm="1">
        <f t="array" ref="K703">SUM(IF((LEFT('2-1 采购订单物料明细表报表导出'!$K:$K,7)=K$1)*('2-1 采购订单物料明细表报表导出'!$D:$D=$A703),'2-1 采购订单物料明细表报表导出'!$H:$H,0))</f>
        <v>0</v>
      </c>
      <c r="L703" cm="1">
        <f t="array" ref="L703">SUM(IF((LEFT('2-1 采购订单物料明细表报表导出'!$K:$K,7)=L$1)*('2-1 采购订单物料明细表报表导出'!$D:$D=$A703),'2-1 采购订单物料明细表报表导出'!$H:$H,0))</f>
        <v>0</v>
      </c>
      <c r="M703" cm="1">
        <f t="array" ref="M703">SUM(IF((LEFT('2-1 采购订单物料明细表报表导出'!$K:$K,7)=M$1)*('2-1 采购订单物料明细表报表导出'!$D:$D=$A703),'2-1 采购订单物料明细表报表导出'!$H:$H,0))</f>
        <v>0</v>
      </c>
      <c r="N703" cm="1">
        <f t="array" ref="N703">SUM(IF((LEFT('2-1 采购订单物料明细表报表导出'!$K:$K,7)=N$1)*('2-1 采购订单物料明细表报表导出'!$D:$D=$A703),'2-1 采购订单物料明细表报表导出'!$H:$H,0))</f>
        <v>0</v>
      </c>
      <c r="O703" cm="1">
        <f t="array" ref="O703">SUM(IF((LEFT('2-1 采购订单物料明细表报表导出'!$K:$K,7)=O$1)*('2-1 采购订单物料明细表报表导出'!$D:$D=$A703),'2-1 采购订单物料明细表报表导出'!$H:$H,0))</f>
        <v>0</v>
      </c>
    </row>
    <row r="704" ht="16.5" spans="1:15">
      <c r="A704" s="34" t="s">
        <v>4106</v>
      </c>
      <c r="B704" s="36" t="s">
        <v>1751</v>
      </c>
      <c r="C704" s="37" t="s">
        <v>1752</v>
      </c>
      <c r="D704" cm="1">
        <f t="array" ref="D704">SUM(IF((LEFT('2-1 采购订单物料明细表报表导出'!$K:$K,7)=D$1)*('2-1 采购订单物料明细表报表导出'!$D:$D=$A704),'2-1 采购订单物料明细表报表导出'!$H:$H,0))</f>
        <v>0</v>
      </c>
      <c r="E704" cm="1">
        <f t="array" ref="E704">SUM(IF((LEFT('2-1 采购订单物料明细表报表导出'!$K:$K,7)=E$1)*('2-1 采购订单物料明细表报表导出'!$D:$D=$A704),'2-1 采购订单物料明细表报表导出'!$H:$H,0))</f>
        <v>0</v>
      </c>
      <c r="F704" cm="1">
        <f t="array" ref="F704">SUM(IF((LEFT('2-1 采购订单物料明细表报表导出'!$K:$K,7)=F$1)*('2-1 采购订单物料明细表报表导出'!$D:$D=$A704),'2-1 采购订单物料明细表报表导出'!$H:$H,0))</f>
        <v>0</v>
      </c>
      <c r="G704" cm="1">
        <f t="array" ref="G704">SUM(IF((LEFT('2-1 采购订单物料明细表报表导出'!$K:$K,7)=G$1)*('2-1 采购订单物料明细表报表导出'!$D:$D=$A704),'2-1 采购订单物料明细表报表导出'!$H:$H,0))</f>
        <v>0</v>
      </c>
      <c r="H704" cm="1">
        <f t="array" ref="H704">SUM(IF((LEFT('2-1 采购订单物料明细表报表导出'!$K:$K,7)=H$1)*('2-1 采购订单物料明细表报表导出'!$D:$D=$A704),'2-1 采购订单物料明细表报表导出'!$H:$H,0))</f>
        <v>0</v>
      </c>
      <c r="I704" cm="1">
        <f t="array" ref="I704">SUM(IF((LEFT('2-1 采购订单物料明细表报表导出'!$K:$K,7)=I$1)*('2-1 采购订单物料明细表报表导出'!$D:$D=$A704),'2-1 采购订单物料明细表报表导出'!$H:$H,0))</f>
        <v>0</v>
      </c>
      <c r="J704" cm="1">
        <f t="array" ref="J704">SUM(IF((LEFT('2-1 采购订单物料明细表报表导出'!$K:$K,7)=J$1)*('2-1 采购订单物料明细表报表导出'!$D:$D=$A704),'2-1 采购订单物料明细表报表导出'!$H:$H,0))</f>
        <v>0</v>
      </c>
      <c r="K704" cm="1">
        <f t="array" ref="K704">SUM(IF((LEFT('2-1 采购订单物料明细表报表导出'!$K:$K,7)=K$1)*('2-1 采购订单物料明细表报表导出'!$D:$D=$A704),'2-1 采购订单物料明细表报表导出'!$H:$H,0))</f>
        <v>0</v>
      </c>
      <c r="L704" cm="1">
        <f t="array" ref="L704">SUM(IF((LEFT('2-1 采购订单物料明细表报表导出'!$K:$K,7)=L$1)*('2-1 采购订单物料明细表报表导出'!$D:$D=$A704),'2-1 采购订单物料明细表报表导出'!$H:$H,0))</f>
        <v>0</v>
      </c>
      <c r="M704" cm="1">
        <f t="array" ref="M704">SUM(IF((LEFT('2-1 采购订单物料明细表报表导出'!$K:$K,7)=M$1)*('2-1 采购订单物料明细表报表导出'!$D:$D=$A704),'2-1 采购订单物料明细表报表导出'!$H:$H,0))</f>
        <v>0</v>
      </c>
      <c r="N704" cm="1">
        <f t="array" ref="N704">SUM(IF((LEFT('2-1 采购订单物料明细表报表导出'!$K:$K,7)=N$1)*('2-1 采购订单物料明细表报表导出'!$D:$D=$A704),'2-1 采购订单物料明细表报表导出'!$H:$H,0))</f>
        <v>0</v>
      </c>
      <c r="O704" cm="1">
        <f t="array" ref="O704">SUM(IF((LEFT('2-1 采购订单物料明细表报表导出'!$K:$K,7)=O$1)*('2-1 采购订单物料明细表报表导出'!$D:$D=$A704),'2-1 采购订单物料明细表报表导出'!$H:$H,0))</f>
        <v>0</v>
      </c>
    </row>
    <row r="705" ht="16.5" spans="1:15">
      <c r="A705" s="17" t="s">
        <v>4107</v>
      </c>
      <c r="B705" s="36" t="s">
        <v>1751</v>
      </c>
      <c r="C705" s="37" t="s">
        <v>1752</v>
      </c>
      <c r="D705" cm="1">
        <f t="array" ref="D705">SUM(IF((LEFT('2-1 采购订单物料明细表报表导出'!$K:$K,7)=D$1)*('2-1 采购订单物料明细表报表导出'!$D:$D=$A705),'2-1 采购订单物料明细表报表导出'!$H:$H,0))</f>
        <v>0</v>
      </c>
      <c r="E705" cm="1">
        <f t="array" ref="E705">SUM(IF((LEFT('2-1 采购订单物料明细表报表导出'!$K:$K,7)=E$1)*('2-1 采购订单物料明细表报表导出'!$D:$D=$A705),'2-1 采购订单物料明细表报表导出'!$H:$H,0))</f>
        <v>0</v>
      </c>
      <c r="F705" cm="1">
        <f t="array" ref="F705">SUM(IF((LEFT('2-1 采购订单物料明细表报表导出'!$K:$K,7)=F$1)*('2-1 采购订单物料明细表报表导出'!$D:$D=$A705),'2-1 采购订单物料明细表报表导出'!$H:$H,0))</f>
        <v>0</v>
      </c>
      <c r="G705" cm="1">
        <f t="array" ref="G705">SUM(IF((LEFT('2-1 采购订单物料明细表报表导出'!$K:$K,7)=G$1)*('2-1 采购订单物料明细表报表导出'!$D:$D=$A705),'2-1 采购订单物料明细表报表导出'!$H:$H,0))</f>
        <v>0</v>
      </c>
      <c r="H705" cm="1">
        <f t="array" ref="H705">SUM(IF((LEFT('2-1 采购订单物料明细表报表导出'!$K:$K,7)=H$1)*('2-1 采购订单物料明细表报表导出'!$D:$D=$A705),'2-1 采购订单物料明细表报表导出'!$H:$H,0))</f>
        <v>0</v>
      </c>
      <c r="I705" cm="1">
        <f t="array" ref="I705">SUM(IF((LEFT('2-1 采购订单物料明细表报表导出'!$K:$K,7)=I$1)*('2-1 采购订单物料明细表报表导出'!$D:$D=$A705),'2-1 采购订单物料明细表报表导出'!$H:$H,0))</f>
        <v>0</v>
      </c>
      <c r="J705" cm="1">
        <f t="array" ref="J705">SUM(IF((LEFT('2-1 采购订单物料明细表报表导出'!$K:$K,7)=J$1)*('2-1 采购订单物料明细表报表导出'!$D:$D=$A705),'2-1 采购订单物料明细表报表导出'!$H:$H,0))</f>
        <v>0</v>
      </c>
      <c r="K705" cm="1">
        <f t="array" ref="K705">SUM(IF((LEFT('2-1 采购订单物料明细表报表导出'!$K:$K,7)=K$1)*('2-1 采购订单物料明细表报表导出'!$D:$D=$A705),'2-1 采购订单物料明细表报表导出'!$H:$H,0))</f>
        <v>0</v>
      </c>
      <c r="L705" cm="1">
        <f t="array" ref="L705">SUM(IF((LEFT('2-1 采购订单物料明细表报表导出'!$K:$K,7)=L$1)*('2-1 采购订单物料明细表报表导出'!$D:$D=$A705),'2-1 采购订单物料明细表报表导出'!$H:$H,0))</f>
        <v>0</v>
      </c>
      <c r="M705" cm="1">
        <f t="array" ref="M705">SUM(IF((LEFT('2-1 采购订单物料明细表报表导出'!$K:$K,7)=M$1)*('2-1 采购订单物料明细表报表导出'!$D:$D=$A705),'2-1 采购订单物料明细表报表导出'!$H:$H,0))</f>
        <v>0</v>
      </c>
      <c r="N705" cm="1">
        <f t="array" ref="N705">SUM(IF((LEFT('2-1 采购订单物料明细表报表导出'!$K:$K,7)=N$1)*('2-1 采购订单物料明细表报表导出'!$D:$D=$A705),'2-1 采购订单物料明细表报表导出'!$H:$H,0))</f>
        <v>0</v>
      </c>
      <c r="O705" cm="1">
        <f t="array" ref="O705">SUM(IF((LEFT('2-1 采购订单物料明细表报表导出'!$K:$K,7)=O$1)*('2-1 采购订单物料明细表报表导出'!$D:$D=$A705),'2-1 采购订单物料明细表报表导出'!$H:$H,0))</f>
        <v>0</v>
      </c>
    </row>
    <row r="706" ht="16.5" spans="1:15">
      <c r="A706" s="17" t="s">
        <v>4108</v>
      </c>
      <c r="B706" s="36" t="s">
        <v>1751</v>
      </c>
      <c r="C706" s="37" t="s">
        <v>1752</v>
      </c>
      <c r="D706" cm="1">
        <f t="array" ref="D706">SUM(IF((LEFT('2-1 采购订单物料明细表报表导出'!$K:$K,7)=D$1)*('2-1 采购订单物料明细表报表导出'!$D:$D=$A706),'2-1 采购订单物料明细表报表导出'!$H:$H,0))</f>
        <v>0</v>
      </c>
      <c r="E706" cm="1">
        <f t="array" ref="E706">SUM(IF((LEFT('2-1 采购订单物料明细表报表导出'!$K:$K,7)=E$1)*('2-1 采购订单物料明细表报表导出'!$D:$D=$A706),'2-1 采购订单物料明细表报表导出'!$H:$H,0))</f>
        <v>0</v>
      </c>
      <c r="F706" cm="1">
        <f t="array" ref="F706">SUM(IF((LEFT('2-1 采购订单物料明细表报表导出'!$K:$K,7)=F$1)*('2-1 采购订单物料明细表报表导出'!$D:$D=$A706),'2-1 采购订单物料明细表报表导出'!$H:$H,0))</f>
        <v>0</v>
      </c>
      <c r="G706" cm="1">
        <f t="array" ref="G706">SUM(IF((LEFT('2-1 采购订单物料明细表报表导出'!$K:$K,7)=G$1)*('2-1 采购订单物料明细表报表导出'!$D:$D=$A706),'2-1 采购订单物料明细表报表导出'!$H:$H,0))</f>
        <v>0</v>
      </c>
      <c r="H706" cm="1">
        <f t="array" ref="H706">SUM(IF((LEFT('2-1 采购订单物料明细表报表导出'!$K:$K,7)=H$1)*('2-1 采购订单物料明细表报表导出'!$D:$D=$A706),'2-1 采购订单物料明细表报表导出'!$H:$H,0))</f>
        <v>0</v>
      </c>
      <c r="I706" cm="1">
        <f t="array" ref="I706">SUM(IF((LEFT('2-1 采购订单物料明细表报表导出'!$K:$K,7)=I$1)*('2-1 采购订单物料明细表报表导出'!$D:$D=$A706),'2-1 采购订单物料明细表报表导出'!$H:$H,0))</f>
        <v>0</v>
      </c>
      <c r="J706" cm="1">
        <f t="array" ref="J706">SUM(IF((LEFT('2-1 采购订单物料明细表报表导出'!$K:$K,7)=J$1)*('2-1 采购订单物料明细表报表导出'!$D:$D=$A706),'2-1 采购订单物料明细表报表导出'!$H:$H,0))</f>
        <v>0</v>
      </c>
      <c r="K706" cm="1">
        <f t="array" ref="K706">SUM(IF((LEFT('2-1 采购订单物料明细表报表导出'!$K:$K,7)=K$1)*('2-1 采购订单物料明细表报表导出'!$D:$D=$A706),'2-1 采购订单物料明细表报表导出'!$H:$H,0))</f>
        <v>0</v>
      </c>
      <c r="L706" cm="1">
        <f t="array" ref="L706">SUM(IF((LEFT('2-1 采购订单物料明细表报表导出'!$K:$K,7)=L$1)*('2-1 采购订单物料明细表报表导出'!$D:$D=$A706),'2-1 采购订单物料明细表报表导出'!$H:$H,0))</f>
        <v>0</v>
      </c>
      <c r="M706" cm="1">
        <f t="array" ref="M706">SUM(IF((LEFT('2-1 采购订单物料明细表报表导出'!$K:$K,7)=M$1)*('2-1 采购订单物料明细表报表导出'!$D:$D=$A706),'2-1 采购订单物料明细表报表导出'!$H:$H,0))</f>
        <v>0</v>
      </c>
      <c r="N706" cm="1">
        <f t="array" ref="N706">SUM(IF((LEFT('2-1 采购订单物料明细表报表导出'!$K:$K,7)=N$1)*('2-1 采购订单物料明细表报表导出'!$D:$D=$A706),'2-1 采购订单物料明细表报表导出'!$H:$H,0))</f>
        <v>0</v>
      </c>
      <c r="O706" cm="1">
        <f t="array" ref="O706">SUM(IF((LEFT('2-1 采购订单物料明细表报表导出'!$K:$K,7)=O$1)*('2-1 采购订单物料明细表报表导出'!$D:$D=$A706),'2-1 采购订单物料明细表报表导出'!$H:$H,0))</f>
        <v>0</v>
      </c>
    </row>
    <row r="707" ht="16.5" spans="1:15">
      <c r="A707" s="17" t="s">
        <v>4109</v>
      </c>
      <c r="B707" s="36" t="s">
        <v>1751</v>
      </c>
      <c r="C707" s="37" t="s">
        <v>1752</v>
      </c>
      <c r="D707" cm="1">
        <f t="array" ref="D707">SUM(IF((LEFT('2-1 采购订单物料明细表报表导出'!$K:$K,7)=D$1)*('2-1 采购订单物料明细表报表导出'!$D:$D=$A707),'2-1 采购订单物料明细表报表导出'!$H:$H,0))</f>
        <v>0</v>
      </c>
      <c r="E707" cm="1">
        <f t="array" ref="E707">SUM(IF((LEFT('2-1 采购订单物料明细表报表导出'!$K:$K,7)=E$1)*('2-1 采购订单物料明细表报表导出'!$D:$D=$A707),'2-1 采购订单物料明细表报表导出'!$H:$H,0))</f>
        <v>0</v>
      </c>
      <c r="F707" cm="1">
        <f t="array" ref="F707">SUM(IF((LEFT('2-1 采购订单物料明细表报表导出'!$K:$K,7)=F$1)*('2-1 采购订单物料明细表报表导出'!$D:$D=$A707),'2-1 采购订单物料明细表报表导出'!$H:$H,0))</f>
        <v>0</v>
      </c>
      <c r="G707" cm="1">
        <f t="array" ref="G707">SUM(IF((LEFT('2-1 采购订单物料明细表报表导出'!$K:$K,7)=G$1)*('2-1 采购订单物料明细表报表导出'!$D:$D=$A707),'2-1 采购订单物料明细表报表导出'!$H:$H,0))</f>
        <v>0</v>
      </c>
      <c r="H707" cm="1">
        <f t="array" ref="H707">SUM(IF((LEFT('2-1 采购订单物料明细表报表导出'!$K:$K,7)=H$1)*('2-1 采购订单物料明细表报表导出'!$D:$D=$A707),'2-1 采购订单物料明细表报表导出'!$H:$H,0))</f>
        <v>0</v>
      </c>
      <c r="I707" cm="1">
        <f t="array" ref="I707">SUM(IF((LEFT('2-1 采购订单物料明细表报表导出'!$K:$K,7)=I$1)*('2-1 采购订单物料明细表报表导出'!$D:$D=$A707),'2-1 采购订单物料明细表报表导出'!$H:$H,0))</f>
        <v>0</v>
      </c>
      <c r="J707" cm="1">
        <f t="array" ref="J707">SUM(IF((LEFT('2-1 采购订单物料明细表报表导出'!$K:$K,7)=J$1)*('2-1 采购订单物料明细表报表导出'!$D:$D=$A707),'2-1 采购订单物料明细表报表导出'!$H:$H,0))</f>
        <v>0</v>
      </c>
      <c r="K707" cm="1">
        <f t="array" ref="K707">SUM(IF((LEFT('2-1 采购订单物料明细表报表导出'!$K:$K,7)=K$1)*('2-1 采购订单物料明细表报表导出'!$D:$D=$A707),'2-1 采购订单物料明细表报表导出'!$H:$H,0))</f>
        <v>0</v>
      </c>
      <c r="L707" cm="1">
        <f t="array" ref="L707">SUM(IF((LEFT('2-1 采购订单物料明细表报表导出'!$K:$K,7)=L$1)*('2-1 采购订单物料明细表报表导出'!$D:$D=$A707),'2-1 采购订单物料明细表报表导出'!$H:$H,0))</f>
        <v>0</v>
      </c>
      <c r="M707" cm="1">
        <f t="array" ref="M707">SUM(IF((LEFT('2-1 采购订单物料明细表报表导出'!$K:$K,7)=M$1)*('2-1 采购订单物料明细表报表导出'!$D:$D=$A707),'2-1 采购订单物料明细表报表导出'!$H:$H,0))</f>
        <v>0</v>
      </c>
      <c r="N707" cm="1">
        <f t="array" ref="N707">SUM(IF((LEFT('2-1 采购订单物料明细表报表导出'!$K:$K,7)=N$1)*('2-1 采购订单物料明细表报表导出'!$D:$D=$A707),'2-1 采购订单物料明细表报表导出'!$H:$H,0))</f>
        <v>0</v>
      </c>
      <c r="O707" cm="1">
        <f t="array" ref="O707">SUM(IF((LEFT('2-1 采购订单物料明细表报表导出'!$K:$K,7)=O$1)*('2-1 采购订单物料明细表报表导出'!$D:$D=$A707),'2-1 采购订单物料明细表报表导出'!$H:$H,0))</f>
        <v>0</v>
      </c>
    </row>
    <row r="708" ht="16.5" spans="1:15">
      <c r="A708" s="17" t="s">
        <v>4110</v>
      </c>
      <c r="B708" s="36" t="s">
        <v>1751</v>
      </c>
      <c r="C708" s="37" t="s">
        <v>1752</v>
      </c>
      <c r="D708" cm="1">
        <f t="array" ref="D708">SUM(IF((LEFT('2-1 采购订单物料明细表报表导出'!$K:$K,7)=D$1)*('2-1 采购订单物料明细表报表导出'!$D:$D=$A708),'2-1 采购订单物料明细表报表导出'!$H:$H,0))</f>
        <v>0</v>
      </c>
      <c r="E708" cm="1">
        <f t="array" ref="E708">SUM(IF((LEFT('2-1 采购订单物料明细表报表导出'!$K:$K,7)=E$1)*('2-1 采购订单物料明细表报表导出'!$D:$D=$A708),'2-1 采购订单物料明细表报表导出'!$H:$H,0))</f>
        <v>0</v>
      </c>
      <c r="F708" cm="1">
        <f t="array" ref="F708">SUM(IF((LEFT('2-1 采购订单物料明细表报表导出'!$K:$K,7)=F$1)*('2-1 采购订单物料明细表报表导出'!$D:$D=$A708),'2-1 采购订单物料明细表报表导出'!$H:$H,0))</f>
        <v>0</v>
      </c>
      <c r="G708" cm="1">
        <f t="array" ref="G708">SUM(IF((LEFT('2-1 采购订单物料明细表报表导出'!$K:$K,7)=G$1)*('2-1 采购订单物料明细表报表导出'!$D:$D=$A708),'2-1 采购订单物料明细表报表导出'!$H:$H,0))</f>
        <v>0</v>
      </c>
      <c r="H708" cm="1">
        <f t="array" ref="H708">SUM(IF((LEFT('2-1 采购订单物料明细表报表导出'!$K:$K,7)=H$1)*('2-1 采购订单物料明细表报表导出'!$D:$D=$A708),'2-1 采购订单物料明细表报表导出'!$H:$H,0))</f>
        <v>0</v>
      </c>
      <c r="I708" cm="1">
        <f t="array" ref="I708">SUM(IF((LEFT('2-1 采购订单物料明细表报表导出'!$K:$K,7)=I$1)*('2-1 采购订单物料明细表报表导出'!$D:$D=$A708),'2-1 采购订单物料明细表报表导出'!$H:$H,0))</f>
        <v>0</v>
      </c>
      <c r="J708" cm="1">
        <f t="array" ref="J708">SUM(IF((LEFT('2-1 采购订单物料明细表报表导出'!$K:$K,7)=J$1)*('2-1 采购订单物料明细表报表导出'!$D:$D=$A708),'2-1 采购订单物料明细表报表导出'!$H:$H,0))</f>
        <v>0</v>
      </c>
      <c r="K708" cm="1">
        <f t="array" ref="K708">SUM(IF((LEFT('2-1 采购订单物料明细表报表导出'!$K:$K,7)=K$1)*('2-1 采购订单物料明细表报表导出'!$D:$D=$A708),'2-1 采购订单物料明细表报表导出'!$H:$H,0))</f>
        <v>0</v>
      </c>
      <c r="L708" cm="1">
        <f t="array" ref="L708">SUM(IF((LEFT('2-1 采购订单物料明细表报表导出'!$K:$K,7)=L$1)*('2-1 采购订单物料明细表报表导出'!$D:$D=$A708),'2-1 采购订单物料明细表报表导出'!$H:$H,0))</f>
        <v>0</v>
      </c>
      <c r="M708" cm="1">
        <f t="array" ref="M708">SUM(IF((LEFT('2-1 采购订单物料明细表报表导出'!$K:$K,7)=M$1)*('2-1 采购订单物料明细表报表导出'!$D:$D=$A708),'2-1 采购订单物料明细表报表导出'!$H:$H,0))</f>
        <v>0</v>
      </c>
      <c r="N708" cm="1">
        <f t="array" ref="N708">SUM(IF((LEFT('2-1 采购订单物料明细表报表导出'!$K:$K,7)=N$1)*('2-1 采购订单物料明细表报表导出'!$D:$D=$A708),'2-1 采购订单物料明细表报表导出'!$H:$H,0))</f>
        <v>0</v>
      </c>
      <c r="O708" cm="1">
        <f t="array" ref="O708">SUM(IF((LEFT('2-1 采购订单物料明细表报表导出'!$K:$K,7)=O$1)*('2-1 采购订单物料明细表报表导出'!$D:$D=$A708),'2-1 采购订单物料明细表报表导出'!$H:$H,0))</f>
        <v>0</v>
      </c>
    </row>
    <row r="709" ht="16.5" spans="1:15">
      <c r="A709" s="17" t="s">
        <v>4111</v>
      </c>
      <c r="B709" s="36" t="s">
        <v>1751</v>
      </c>
      <c r="C709" s="37" t="s">
        <v>1752</v>
      </c>
      <c r="D709" cm="1">
        <f t="array" ref="D709">SUM(IF((LEFT('2-1 采购订单物料明细表报表导出'!$K:$K,7)=D$1)*('2-1 采购订单物料明细表报表导出'!$D:$D=$A709),'2-1 采购订单物料明细表报表导出'!$H:$H,0))</f>
        <v>0</v>
      </c>
      <c r="E709" cm="1">
        <f t="array" ref="E709">SUM(IF((LEFT('2-1 采购订单物料明细表报表导出'!$K:$K,7)=E$1)*('2-1 采购订单物料明细表报表导出'!$D:$D=$A709),'2-1 采购订单物料明细表报表导出'!$H:$H,0))</f>
        <v>0</v>
      </c>
      <c r="F709" cm="1">
        <f t="array" ref="F709">SUM(IF((LEFT('2-1 采购订单物料明细表报表导出'!$K:$K,7)=F$1)*('2-1 采购订单物料明细表报表导出'!$D:$D=$A709),'2-1 采购订单物料明细表报表导出'!$H:$H,0))</f>
        <v>0</v>
      </c>
      <c r="G709" cm="1">
        <f t="array" ref="G709">SUM(IF((LEFT('2-1 采购订单物料明细表报表导出'!$K:$K,7)=G$1)*('2-1 采购订单物料明细表报表导出'!$D:$D=$A709),'2-1 采购订单物料明细表报表导出'!$H:$H,0))</f>
        <v>0</v>
      </c>
      <c r="H709" cm="1">
        <f t="array" ref="H709">SUM(IF((LEFT('2-1 采购订单物料明细表报表导出'!$K:$K,7)=H$1)*('2-1 采购订单物料明细表报表导出'!$D:$D=$A709),'2-1 采购订单物料明细表报表导出'!$H:$H,0))</f>
        <v>0</v>
      </c>
      <c r="I709" cm="1">
        <f t="array" ref="I709">SUM(IF((LEFT('2-1 采购订单物料明细表报表导出'!$K:$K,7)=I$1)*('2-1 采购订单物料明细表报表导出'!$D:$D=$A709),'2-1 采购订单物料明细表报表导出'!$H:$H,0))</f>
        <v>0</v>
      </c>
      <c r="J709" cm="1">
        <f t="array" ref="J709">SUM(IF((LEFT('2-1 采购订单物料明细表报表导出'!$K:$K,7)=J$1)*('2-1 采购订单物料明细表报表导出'!$D:$D=$A709),'2-1 采购订单物料明细表报表导出'!$H:$H,0))</f>
        <v>0</v>
      </c>
      <c r="K709" cm="1">
        <f t="array" ref="K709">SUM(IF((LEFT('2-1 采购订单物料明细表报表导出'!$K:$K,7)=K$1)*('2-1 采购订单物料明细表报表导出'!$D:$D=$A709),'2-1 采购订单物料明细表报表导出'!$H:$H,0))</f>
        <v>0</v>
      </c>
      <c r="L709" cm="1">
        <f t="array" ref="L709">SUM(IF((LEFT('2-1 采购订单物料明细表报表导出'!$K:$K,7)=L$1)*('2-1 采购订单物料明细表报表导出'!$D:$D=$A709),'2-1 采购订单物料明细表报表导出'!$H:$H,0))</f>
        <v>0</v>
      </c>
      <c r="M709" cm="1">
        <f t="array" ref="M709">SUM(IF((LEFT('2-1 采购订单物料明细表报表导出'!$K:$K,7)=M$1)*('2-1 采购订单物料明细表报表导出'!$D:$D=$A709),'2-1 采购订单物料明细表报表导出'!$H:$H,0))</f>
        <v>0</v>
      </c>
      <c r="N709" cm="1">
        <f t="array" ref="N709">SUM(IF((LEFT('2-1 采购订单物料明细表报表导出'!$K:$K,7)=N$1)*('2-1 采购订单物料明细表报表导出'!$D:$D=$A709),'2-1 采购订单物料明细表报表导出'!$H:$H,0))</f>
        <v>0</v>
      </c>
      <c r="O709" cm="1">
        <f t="array" ref="O709">SUM(IF((LEFT('2-1 采购订单物料明细表报表导出'!$K:$K,7)=O$1)*('2-1 采购订单物料明细表报表导出'!$D:$D=$A709),'2-1 采购订单物料明细表报表导出'!$H:$H,0))</f>
        <v>0</v>
      </c>
    </row>
    <row r="710" ht="16.5" spans="1:15">
      <c r="A710" s="17" t="s">
        <v>4112</v>
      </c>
      <c r="B710" s="36" t="s">
        <v>1751</v>
      </c>
      <c r="C710" s="37" t="s">
        <v>1752</v>
      </c>
      <c r="D710" cm="1">
        <f t="array" ref="D710">SUM(IF((LEFT('2-1 采购订单物料明细表报表导出'!$K:$K,7)=D$1)*('2-1 采购订单物料明细表报表导出'!$D:$D=$A710),'2-1 采购订单物料明细表报表导出'!$H:$H,0))</f>
        <v>0</v>
      </c>
      <c r="E710" cm="1">
        <f t="array" ref="E710">SUM(IF((LEFT('2-1 采购订单物料明细表报表导出'!$K:$K,7)=E$1)*('2-1 采购订单物料明细表报表导出'!$D:$D=$A710),'2-1 采购订单物料明细表报表导出'!$H:$H,0))</f>
        <v>0</v>
      </c>
      <c r="F710" cm="1">
        <f t="array" ref="F710">SUM(IF((LEFT('2-1 采购订单物料明细表报表导出'!$K:$K,7)=F$1)*('2-1 采购订单物料明细表报表导出'!$D:$D=$A710),'2-1 采购订单物料明细表报表导出'!$H:$H,0))</f>
        <v>0</v>
      </c>
      <c r="G710" cm="1">
        <f t="array" ref="G710">SUM(IF((LEFT('2-1 采购订单物料明细表报表导出'!$K:$K,7)=G$1)*('2-1 采购订单物料明细表报表导出'!$D:$D=$A710),'2-1 采购订单物料明细表报表导出'!$H:$H,0))</f>
        <v>0</v>
      </c>
      <c r="H710" cm="1">
        <f t="array" ref="H710">SUM(IF((LEFT('2-1 采购订单物料明细表报表导出'!$K:$K,7)=H$1)*('2-1 采购订单物料明细表报表导出'!$D:$D=$A710),'2-1 采购订单物料明细表报表导出'!$H:$H,0))</f>
        <v>0</v>
      </c>
      <c r="I710" cm="1">
        <f t="array" ref="I710">SUM(IF((LEFT('2-1 采购订单物料明细表报表导出'!$K:$K,7)=I$1)*('2-1 采购订单物料明细表报表导出'!$D:$D=$A710),'2-1 采购订单物料明细表报表导出'!$H:$H,0))</f>
        <v>0</v>
      </c>
      <c r="J710" cm="1">
        <f t="array" ref="J710">SUM(IF((LEFT('2-1 采购订单物料明细表报表导出'!$K:$K,7)=J$1)*('2-1 采购订单物料明细表报表导出'!$D:$D=$A710),'2-1 采购订单物料明细表报表导出'!$H:$H,0))</f>
        <v>0</v>
      </c>
      <c r="K710" cm="1">
        <f t="array" ref="K710">SUM(IF((LEFT('2-1 采购订单物料明细表报表导出'!$K:$K,7)=K$1)*('2-1 采购订单物料明细表报表导出'!$D:$D=$A710),'2-1 采购订单物料明细表报表导出'!$H:$H,0))</f>
        <v>0</v>
      </c>
      <c r="L710" cm="1">
        <f t="array" ref="L710">SUM(IF((LEFT('2-1 采购订单物料明细表报表导出'!$K:$K,7)=L$1)*('2-1 采购订单物料明细表报表导出'!$D:$D=$A710),'2-1 采购订单物料明细表报表导出'!$H:$H,0))</f>
        <v>0</v>
      </c>
      <c r="M710" cm="1">
        <f t="array" ref="M710">SUM(IF((LEFT('2-1 采购订单物料明细表报表导出'!$K:$K,7)=M$1)*('2-1 采购订单物料明细表报表导出'!$D:$D=$A710),'2-1 采购订单物料明细表报表导出'!$H:$H,0))</f>
        <v>0</v>
      </c>
      <c r="N710" cm="1">
        <f t="array" ref="N710">SUM(IF((LEFT('2-1 采购订单物料明细表报表导出'!$K:$K,7)=N$1)*('2-1 采购订单物料明细表报表导出'!$D:$D=$A710),'2-1 采购订单物料明细表报表导出'!$H:$H,0))</f>
        <v>0</v>
      </c>
      <c r="O710" cm="1">
        <f t="array" ref="O710">SUM(IF((LEFT('2-1 采购订单物料明细表报表导出'!$K:$K,7)=O$1)*('2-1 采购订单物料明细表报表导出'!$D:$D=$A710),'2-1 采购订单物料明细表报表导出'!$H:$H,0))</f>
        <v>0</v>
      </c>
    </row>
    <row r="711" ht="28.5" spans="1:15">
      <c r="A711" s="34" t="s">
        <v>4113</v>
      </c>
      <c r="B711" s="36" t="s">
        <v>1751</v>
      </c>
      <c r="C711" s="37" t="s">
        <v>1752</v>
      </c>
      <c r="D711" cm="1">
        <f t="array" ref="D711">SUM(IF((LEFT('2-1 采购订单物料明细表报表导出'!$K:$K,7)=D$1)*('2-1 采购订单物料明细表报表导出'!$D:$D=$A711),'2-1 采购订单物料明细表报表导出'!$H:$H,0))</f>
        <v>0</v>
      </c>
      <c r="E711" cm="1">
        <f t="array" ref="E711">SUM(IF((LEFT('2-1 采购订单物料明细表报表导出'!$K:$K,7)=E$1)*('2-1 采购订单物料明细表报表导出'!$D:$D=$A711),'2-1 采购订单物料明细表报表导出'!$H:$H,0))</f>
        <v>0</v>
      </c>
      <c r="F711" cm="1">
        <f t="array" ref="F711">SUM(IF((LEFT('2-1 采购订单物料明细表报表导出'!$K:$K,7)=F$1)*('2-1 采购订单物料明细表报表导出'!$D:$D=$A711),'2-1 采购订单物料明细表报表导出'!$H:$H,0))</f>
        <v>0</v>
      </c>
      <c r="G711" cm="1">
        <f t="array" ref="G711">SUM(IF((LEFT('2-1 采购订单物料明细表报表导出'!$K:$K,7)=G$1)*('2-1 采购订单物料明细表报表导出'!$D:$D=$A711),'2-1 采购订单物料明细表报表导出'!$H:$H,0))</f>
        <v>0</v>
      </c>
      <c r="H711" cm="1">
        <f t="array" ref="H711">SUM(IF((LEFT('2-1 采购订单物料明细表报表导出'!$K:$K,7)=H$1)*('2-1 采购订单物料明细表报表导出'!$D:$D=$A711),'2-1 采购订单物料明细表报表导出'!$H:$H,0))</f>
        <v>0</v>
      </c>
      <c r="I711" cm="1">
        <f t="array" ref="I711">SUM(IF((LEFT('2-1 采购订单物料明细表报表导出'!$K:$K,7)=I$1)*('2-1 采购订单物料明细表报表导出'!$D:$D=$A711),'2-1 采购订单物料明细表报表导出'!$H:$H,0))</f>
        <v>0</v>
      </c>
      <c r="J711" cm="1">
        <f t="array" ref="J711">SUM(IF((LEFT('2-1 采购订单物料明细表报表导出'!$K:$K,7)=J$1)*('2-1 采购订单物料明细表报表导出'!$D:$D=$A711),'2-1 采购订单物料明细表报表导出'!$H:$H,0))</f>
        <v>0</v>
      </c>
      <c r="K711" cm="1">
        <f t="array" ref="K711">SUM(IF((LEFT('2-1 采购订单物料明细表报表导出'!$K:$K,7)=K$1)*('2-1 采购订单物料明细表报表导出'!$D:$D=$A711),'2-1 采购订单物料明细表报表导出'!$H:$H,0))</f>
        <v>0</v>
      </c>
      <c r="L711" cm="1">
        <f t="array" ref="L711">SUM(IF((LEFT('2-1 采购订单物料明细表报表导出'!$K:$K,7)=L$1)*('2-1 采购订单物料明细表报表导出'!$D:$D=$A711),'2-1 采购订单物料明细表报表导出'!$H:$H,0))</f>
        <v>0</v>
      </c>
      <c r="M711" cm="1">
        <f t="array" ref="M711">SUM(IF((LEFT('2-1 采购订单物料明细表报表导出'!$K:$K,7)=M$1)*('2-1 采购订单物料明细表报表导出'!$D:$D=$A711),'2-1 采购订单物料明细表报表导出'!$H:$H,0))</f>
        <v>0</v>
      </c>
      <c r="N711" cm="1">
        <f t="array" ref="N711">SUM(IF((LEFT('2-1 采购订单物料明细表报表导出'!$K:$K,7)=N$1)*('2-1 采购订单物料明细表报表导出'!$D:$D=$A711),'2-1 采购订单物料明细表报表导出'!$H:$H,0))</f>
        <v>0</v>
      </c>
      <c r="O711" cm="1">
        <f t="array" ref="O711">SUM(IF((LEFT('2-1 采购订单物料明细表报表导出'!$K:$K,7)=O$1)*('2-1 采购订单物料明细表报表导出'!$D:$D=$A711),'2-1 采购订单物料明细表报表导出'!$H:$H,0))</f>
        <v>0</v>
      </c>
    </row>
    <row r="712" ht="28.5" spans="1:15">
      <c r="A712" s="34" t="s">
        <v>4114</v>
      </c>
      <c r="B712" s="36" t="s">
        <v>1751</v>
      </c>
      <c r="C712" s="37" t="s">
        <v>1752</v>
      </c>
      <c r="D712" cm="1">
        <f t="array" ref="D712">SUM(IF((LEFT('2-1 采购订单物料明细表报表导出'!$K:$K,7)=D$1)*('2-1 采购订单物料明细表报表导出'!$D:$D=$A712),'2-1 采购订单物料明细表报表导出'!$H:$H,0))</f>
        <v>0</v>
      </c>
      <c r="E712" cm="1">
        <f t="array" ref="E712">SUM(IF((LEFT('2-1 采购订单物料明细表报表导出'!$K:$K,7)=E$1)*('2-1 采购订单物料明细表报表导出'!$D:$D=$A712),'2-1 采购订单物料明细表报表导出'!$H:$H,0))</f>
        <v>0</v>
      </c>
      <c r="F712" cm="1">
        <f t="array" ref="F712">SUM(IF((LEFT('2-1 采购订单物料明细表报表导出'!$K:$K,7)=F$1)*('2-1 采购订单物料明细表报表导出'!$D:$D=$A712),'2-1 采购订单物料明细表报表导出'!$H:$H,0))</f>
        <v>0</v>
      </c>
      <c r="G712" cm="1">
        <f t="array" ref="G712">SUM(IF((LEFT('2-1 采购订单物料明细表报表导出'!$K:$K,7)=G$1)*('2-1 采购订单物料明细表报表导出'!$D:$D=$A712),'2-1 采购订单物料明细表报表导出'!$H:$H,0))</f>
        <v>0</v>
      </c>
      <c r="H712" cm="1">
        <f t="array" ref="H712">SUM(IF((LEFT('2-1 采购订单物料明细表报表导出'!$K:$K,7)=H$1)*('2-1 采购订单物料明细表报表导出'!$D:$D=$A712),'2-1 采购订单物料明细表报表导出'!$H:$H,0))</f>
        <v>0</v>
      </c>
      <c r="I712" cm="1">
        <f t="array" ref="I712">SUM(IF((LEFT('2-1 采购订单物料明细表报表导出'!$K:$K,7)=I$1)*('2-1 采购订单物料明细表报表导出'!$D:$D=$A712),'2-1 采购订单物料明细表报表导出'!$H:$H,0))</f>
        <v>0</v>
      </c>
      <c r="J712" cm="1">
        <f t="array" ref="J712">SUM(IF((LEFT('2-1 采购订单物料明细表报表导出'!$K:$K,7)=J$1)*('2-1 采购订单物料明细表报表导出'!$D:$D=$A712),'2-1 采购订单物料明细表报表导出'!$H:$H,0))</f>
        <v>0</v>
      </c>
      <c r="K712" cm="1">
        <f t="array" ref="K712">SUM(IF((LEFT('2-1 采购订单物料明细表报表导出'!$K:$K,7)=K$1)*('2-1 采购订单物料明细表报表导出'!$D:$D=$A712),'2-1 采购订单物料明细表报表导出'!$H:$H,0))</f>
        <v>0</v>
      </c>
      <c r="L712" cm="1">
        <f t="array" ref="L712">SUM(IF((LEFT('2-1 采购订单物料明细表报表导出'!$K:$K,7)=L$1)*('2-1 采购订单物料明细表报表导出'!$D:$D=$A712),'2-1 采购订单物料明细表报表导出'!$H:$H,0))</f>
        <v>0</v>
      </c>
      <c r="M712" cm="1">
        <f t="array" ref="M712">SUM(IF((LEFT('2-1 采购订单物料明细表报表导出'!$K:$K,7)=M$1)*('2-1 采购订单物料明细表报表导出'!$D:$D=$A712),'2-1 采购订单物料明细表报表导出'!$H:$H,0))</f>
        <v>0</v>
      </c>
      <c r="N712" cm="1">
        <f t="array" ref="N712">SUM(IF((LEFT('2-1 采购订单物料明细表报表导出'!$K:$K,7)=N$1)*('2-1 采购订单物料明细表报表导出'!$D:$D=$A712),'2-1 采购订单物料明细表报表导出'!$H:$H,0))</f>
        <v>0</v>
      </c>
      <c r="O712" cm="1">
        <f t="array" ref="O712">SUM(IF((LEFT('2-1 采购订单物料明细表报表导出'!$K:$K,7)=O$1)*('2-1 采购订单物料明细表报表导出'!$D:$D=$A712),'2-1 采购订单物料明细表报表导出'!$H:$H,0))</f>
        <v>0</v>
      </c>
    </row>
    <row r="713" ht="28.5" spans="1:15">
      <c r="A713" s="34" t="s">
        <v>4115</v>
      </c>
      <c r="B713" s="36" t="s">
        <v>1751</v>
      </c>
      <c r="C713" s="37" t="s">
        <v>1752</v>
      </c>
      <c r="D713" cm="1">
        <f t="array" ref="D713">SUM(IF((LEFT('2-1 采购订单物料明细表报表导出'!$K:$K,7)=D$1)*('2-1 采购订单物料明细表报表导出'!$D:$D=$A713),'2-1 采购订单物料明细表报表导出'!$H:$H,0))</f>
        <v>0</v>
      </c>
      <c r="E713" cm="1">
        <f t="array" ref="E713">SUM(IF((LEFT('2-1 采购订单物料明细表报表导出'!$K:$K,7)=E$1)*('2-1 采购订单物料明细表报表导出'!$D:$D=$A713),'2-1 采购订单物料明细表报表导出'!$H:$H,0))</f>
        <v>0</v>
      </c>
      <c r="F713" cm="1">
        <f t="array" ref="F713">SUM(IF((LEFT('2-1 采购订单物料明细表报表导出'!$K:$K,7)=F$1)*('2-1 采购订单物料明细表报表导出'!$D:$D=$A713),'2-1 采购订单物料明细表报表导出'!$H:$H,0))</f>
        <v>0</v>
      </c>
      <c r="G713" cm="1">
        <f t="array" ref="G713">SUM(IF((LEFT('2-1 采购订单物料明细表报表导出'!$K:$K,7)=G$1)*('2-1 采购订单物料明细表报表导出'!$D:$D=$A713),'2-1 采购订单物料明细表报表导出'!$H:$H,0))</f>
        <v>0</v>
      </c>
      <c r="H713" cm="1">
        <f t="array" ref="H713">SUM(IF((LEFT('2-1 采购订单物料明细表报表导出'!$K:$K,7)=H$1)*('2-1 采购订单物料明细表报表导出'!$D:$D=$A713),'2-1 采购订单物料明细表报表导出'!$H:$H,0))</f>
        <v>0</v>
      </c>
      <c r="I713" cm="1">
        <f t="array" ref="I713">SUM(IF((LEFT('2-1 采购订单物料明细表报表导出'!$K:$K,7)=I$1)*('2-1 采购订单物料明细表报表导出'!$D:$D=$A713),'2-1 采购订单物料明细表报表导出'!$H:$H,0))</f>
        <v>0</v>
      </c>
      <c r="J713" cm="1">
        <f t="array" ref="J713">SUM(IF((LEFT('2-1 采购订单物料明细表报表导出'!$K:$K,7)=J$1)*('2-1 采购订单物料明细表报表导出'!$D:$D=$A713),'2-1 采购订单物料明细表报表导出'!$H:$H,0))</f>
        <v>0</v>
      </c>
      <c r="K713" cm="1">
        <f t="array" ref="K713">SUM(IF((LEFT('2-1 采购订单物料明细表报表导出'!$K:$K,7)=K$1)*('2-1 采购订单物料明细表报表导出'!$D:$D=$A713),'2-1 采购订单物料明细表报表导出'!$H:$H,0))</f>
        <v>0</v>
      </c>
      <c r="L713" cm="1">
        <f t="array" ref="L713">SUM(IF((LEFT('2-1 采购订单物料明细表报表导出'!$K:$K,7)=L$1)*('2-1 采购订单物料明细表报表导出'!$D:$D=$A713),'2-1 采购订单物料明细表报表导出'!$H:$H,0))</f>
        <v>0</v>
      </c>
      <c r="M713" cm="1">
        <f t="array" ref="M713">SUM(IF((LEFT('2-1 采购订单物料明细表报表导出'!$K:$K,7)=M$1)*('2-1 采购订单物料明细表报表导出'!$D:$D=$A713),'2-1 采购订单物料明细表报表导出'!$H:$H,0))</f>
        <v>0</v>
      </c>
      <c r="N713" cm="1">
        <f t="array" ref="N713">SUM(IF((LEFT('2-1 采购订单物料明细表报表导出'!$K:$K,7)=N$1)*('2-1 采购订单物料明细表报表导出'!$D:$D=$A713),'2-1 采购订单物料明细表报表导出'!$H:$H,0))</f>
        <v>0</v>
      </c>
      <c r="O713" cm="1">
        <f t="array" ref="O713">SUM(IF((LEFT('2-1 采购订单物料明细表报表导出'!$K:$K,7)=O$1)*('2-1 采购订单物料明细表报表导出'!$D:$D=$A713),'2-1 采购订单物料明细表报表导出'!$H:$H,0))</f>
        <v>0</v>
      </c>
    </row>
    <row r="714" ht="16.5" spans="1:15">
      <c r="A714" s="17" t="s">
        <v>4116</v>
      </c>
      <c r="B714" s="36" t="s">
        <v>1784</v>
      </c>
      <c r="C714" s="37" t="s">
        <v>1785</v>
      </c>
      <c r="D714" cm="1">
        <f t="array" ref="D714">SUM(IF((LEFT('2-1 采购订单物料明细表报表导出'!$K:$K,7)=D$1)*('2-1 采购订单物料明细表报表导出'!$D:$D=$A714),'2-1 采购订单物料明细表报表导出'!$H:$H,0))</f>
        <v>0</v>
      </c>
      <c r="E714" cm="1">
        <f t="array" ref="E714">SUM(IF((LEFT('2-1 采购订单物料明细表报表导出'!$K:$K,7)=E$1)*('2-1 采购订单物料明细表报表导出'!$D:$D=$A714),'2-1 采购订单物料明细表报表导出'!$H:$H,0))</f>
        <v>0</v>
      </c>
      <c r="F714" cm="1">
        <f t="array" ref="F714">SUM(IF((LEFT('2-1 采购订单物料明细表报表导出'!$K:$K,7)=F$1)*('2-1 采购订单物料明细表报表导出'!$D:$D=$A714),'2-1 采购订单物料明细表报表导出'!$H:$H,0))</f>
        <v>0</v>
      </c>
      <c r="G714" cm="1">
        <f t="array" ref="G714">SUM(IF((LEFT('2-1 采购订单物料明细表报表导出'!$K:$K,7)=G$1)*('2-1 采购订单物料明细表报表导出'!$D:$D=$A714),'2-1 采购订单物料明细表报表导出'!$H:$H,0))</f>
        <v>0</v>
      </c>
      <c r="H714" cm="1">
        <f t="array" ref="H714">SUM(IF((LEFT('2-1 采购订单物料明细表报表导出'!$K:$K,7)=H$1)*('2-1 采购订单物料明细表报表导出'!$D:$D=$A714),'2-1 采购订单物料明细表报表导出'!$H:$H,0))</f>
        <v>0</v>
      </c>
      <c r="I714" cm="1">
        <f t="array" ref="I714">SUM(IF((LEFT('2-1 采购订单物料明细表报表导出'!$K:$K,7)=I$1)*('2-1 采购订单物料明细表报表导出'!$D:$D=$A714),'2-1 采购订单物料明细表报表导出'!$H:$H,0))</f>
        <v>0</v>
      </c>
      <c r="J714" cm="1">
        <f t="array" ref="J714">SUM(IF((LEFT('2-1 采购订单物料明细表报表导出'!$K:$K,7)=J$1)*('2-1 采购订单物料明细表报表导出'!$D:$D=$A714),'2-1 采购订单物料明细表报表导出'!$H:$H,0))</f>
        <v>0</v>
      </c>
      <c r="K714" cm="1">
        <f t="array" ref="K714">SUM(IF((LEFT('2-1 采购订单物料明细表报表导出'!$K:$K,7)=K$1)*('2-1 采购订单物料明细表报表导出'!$D:$D=$A714),'2-1 采购订单物料明细表报表导出'!$H:$H,0))</f>
        <v>0</v>
      </c>
      <c r="L714" cm="1">
        <f t="array" ref="L714">SUM(IF((LEFT('2-1 采购订单物料明细表报表导出'!$K:$K,7)=L$1)*('2-1 采购订单物料明细表报表导出'!$D:$D=$A714),'2-1 采购订单物料明细表报表导出'!$H:$H,0))</f>
        <v>0</v>
      </c>
      <c r="M714" cm="1">
        <f t="array" ref="M714">SUM(IF((LEFT('2-1 采购订单物料明细表报表导出'!$K:$K,7)=M$1)*('2-1 采购订单物料明细表报表导出'!$D:$D=$A714),'2-1 采购订单物料明细表报表导出'!$H:$H,0))</f>
        <v>0</v>
      </c>
      <c r="N714" cm="1">
        <f t="array" ref="N714">SUM(IF((LEFT('2-1 采购订单物料明细表报表导出'!$K:$K,7)=N$1)*('2-1 采购订单物料明细表报表导出'!$D:$D=$A714),'2-1 采购订单物料明细表报表导出'!$H:$H,0))</f>
        <v>0</v>
      </c>
      <c r="O714" cm="1">
        <f t="array" ref="O714">SUM(IF((LEFT('2-1 采购订单物料明细表报表导出'!$K:$K,7)=O$1)*('2-1 采购订单物料明细表报表导出'!$D:$D=$A714),'2-1 采购订单物料明细表报表导出'!$H:$H,0))</f>
        <v>0</v>
      </c>
    </row>
    <row r="715" ht="16.5" spans="1:15">
      <c r="A715" s="17" t="s">
        <v>4117</v>
      </c>
      <c r="B715" s="36" t="s">
        <v>1784</v>
      </c>
      <c r="C715" s="37" t="s">
        <v>1785</v>
      </c>
      <c r="D715" cm="1">
        <f t="array" ref="D715">SUM(IF((LEFT('2-1 采购订单物料明细表报表导出'!$K:$K,7)=D$1)*('2-1 采购订单物料明细表报表导出'!$D:$D=$A715),'2-1 采购订单物料明细表报表导出'!$H:$H,0))</f>
        <v>0</v>
      </c>
      <c r="E715" cm="1">
        <f t="array" ref="E715">SUM(IF((LEFT('2-1 采购订单物料明细表报表导出'!$K:$K,7)=E$1)*('2-1 采购订单物料明细表报表导出'!$D:$D=$A715),'2-1 采购订单物料明细表报表导出'!$H:$H,0))</f>
        <v>0</v>
      </c>
      <c r="F715" cm="1">
        <f t="array" ref="F715">SUM(IF((LEFT('2-1 采购订单物料明细表报表导出'!$K:$K,7)=F$1)*('2-1 采购订单物料明细表报表导出'!$D:$D=$A715),'2-1 采购订单物料明细表报表导出'!$H:$H,0))</f>
        <v>0</v>
      </c>
      <c r="G715" cm="1">
        <f t="array" ref="G715">SUM(IF((LEFT('2-1 采购订单物料明细表报表导出'!$K:$K,7)=G$1)*('2-1 采购订单物料明细表报表导出'!$D:$D=$A715),'2-1 采购订单物料明细表报表导出'!$H:$H,0))</f>
        <v>0</v>
      </c>
      <c r="H715" cm="1">
        <f t="array" ref="H715">SUM(IF((LEFT('2-1 采购订单物料明细表报表导出'!$K:$K,7)=H$1)*('2-1 采购订单物料明细表报表导出'!$D:$D=$A715),'2-1 采购订单物料明细表报表导出'!$H:$H,0))</f>
        <v>0</v>
      </c>
      <c r="I715" cm="1">
        <f t="array" ref="I715">SUM(IF((LEFT('2-1 采购订单物料明细表报表导出'!$K:$K,7)=I$1)*('2-1 采购订单物料明细表报表导出'!$D:$D=$A715),'2-1 采购订单物料明细表报表导出'!$H:$H,0))</f>
        <v>0</v>
      </c>
      <c r="J715" cm="1">
        <f t="array" ref="J715">SUM(IF((LEFT('2-1 采购订单物料明细表报表导出'!$K:$K,7)=J$1)*('2-1 采购订单物料明细表报表导出'!$D:$D=$A715),'2-1 采购订单物料明细表报表导出'!$H:$H,0))</f>
        <v>0</v>
      </c>
      <c r="K715" cm="1">
        <f t="array" ref="K715">SUM(IF((LEFT('2-1 采购订单物料明细表报表导出'!$K:$K,7)=K$1)*('2-1 采购订单物料明细表报表导出'!$D:$D=$A715),'2-1 采购订单物料明细表报表导出'!$H:$H,0))</f>
        <v>0</v>
      </c>
      <c r="L715" cm="1">
        <f t="array" ref="L715">SUM(IF((LEFT('2-1 采购订单物料明细表报表导出'!$K:$K,7)=L$1)*('2-1 采购订单物料明细表报表导出'!$D:$D=$A715),'2-1 采购订单物料明细表报表导出'!$H:$H,0))</f>
        <v>0</v>
      </c>
      <c r="M715" cm="1">
        <f t="array" ref="M715">SUM(IF((LEFT('2-1 采购订单物料明细表报表导出'!$K:$K,7)=M$1)*('2-1 采购订单物料明细表报表导出'!$D:$D=$A715),'2-1 采购订单物料明细表报表导出'!$H:$H,0))</f>
        <v>0</v>
      </c>
      <c r="N715" cm="1">
        <f t="array" ref="N715">SUM(IF((LEFT('2-1 采购订单物料明细表报表导出'!$K:$K,7)=N$1)*('2-1 采购订单物料明细表报表导出'!$D:$D=$A715),'2-1 采购订单物料明细表报表导出'!$H:$H,0))</f>
        <v>0</v>
      </c>
      <c r="O715" cm="1">
        <f t="array" ref="O715">SUM(IF((LEFT('2-1 采购订单物料明细表报表导出'!$K:$K,7)=O$1)*('2-1 采购订单物料明细表报表导出'!$D:$D=$A715),'2-1 采购订单物料明细表报表导出'!$H:$H,0))</f>
        <v>0</v>
      </c>
    </row>
    <row r="716" ht="16.5" spans="1:15">
      <c r="A716" s="17" t="s">
        <v>4118</v>
      </c>
      <c r="B716" s="36" t="s">
        <v>1784</v>
      </c>
      <c r="C716" s="37" t="s">
        <v>1785</v>
      </c>
      <c r="D716" cm="1">
        <f t="array" ref="D716">SUM(IF((LEFT('2-1 采购订单物料明细表报表导出'!$K:$K,7)=D$1)*('2-1 采购订单物料明细表报表导出'!$D:$D=$A716),'2-1 采购订单物料明细表报表导出'!$H:$H,0))</f>
        <v>0</v>
      </c>
      <c r="E716" cm="1">
        <f t="array" ref="E716">SUM(IF((LEFT('2-1 采购订单物料明细表报表导出'!$K:$K,7)=E$1)*('2-1 采购订单物料明细表报表导出'!$D:$D=$A716),'2-1 采购订单物料明细表报表导出'!$H:$H,0))</f>
        <v>0</v>
      </c>
      <c r="F716" cm="1">
        <f t="array" ref="F716">SUM(IF((LEFT('2-1 采购订单物料明细表报表导出'!$K:$K,7)=F$1)*('2-1 采购订单物料明细表报表导出'!$D:$D=$A716),'2-1 采购订单物料明细表报表导出'!$H:$H,0))</f>
        <v>0</v>
      </c>
      <c r="G716" cm="1">
        <f t="array" ref="G716">SUM(IF((LEFT('2-1 采购订单物料明细表报表导出'!$K:$K,7)=G$1)*('2-1 采购订单物料明细表报表导出'!$D:$D=$A716),'2-1 采购订单物料明细表报表导出'!$H:$H,0))</f>
        <v>0</v>
      </c>
      <c r="H716" cm="1">
        <f t="array" ref="H716">SUM(IF((LEFT('2-1 采购订单物料明细表报表导出'!$K:$K,7)=H$1)*('2-1 采购订单物料明细表报表导出'!$D:$D=$A716),'2-1 采购订单物料明细表报表导出'!$H:$H,0))</f>
        <v>0</v>
      </c>
      <c r="I716" cm="1">
        <f t="array" ref="I716">SUM(IF((LEFT('2-1 采购订单物料明细表报表导出'!$K:$K,7)=I$1)*('2-1 采购订单物料明细表报表导出'!$D:$D=$A716),'2-1 采购订单物料明细表报表导出'!$H:$H,0))</f>
        <v>0</v>
      </c>
      <c r="J716" cm="1">
        <f t="array" ref="J716">SUM(IF((LEFT('2-1 采购订单物料明细表报表导出'!$K:$K,7)=J$1)*('2-1 采购订单物料明细表报表导出'!$D:$D=$A716),'2-1 采购订单物料明细表报表导出'!$H:$H,0))</f>
        <v>0</v>
      </c>
      <c r="K716" cm="1">
        <f t="array" ref="K716">SUM(IF((LEFT('2-1 采购订单物料明细表报表导出'!$K:$K,7)=K$1)*('2-1 采购订单物料明细表报表导出'!$D:$D=$A716),'2-1 采购订单物料明细表报表导出'!$H:$H,0))</f>
        <v>0</v>
      </c>
      <c r="L716" cm="1">
        <f t="array" ref="L716">SUM(IF((LEFT('2-1 采购订单物料明细表报表导出'!$K:$K,7)=L$1)*('2-1 采购订单物料明细表报表导出'!$D:$D=$A716),'2-1 采购订单物料明细表报表导出'!$H:$H,0))</f>
        <v>0</v>
      </c>
      <c r="M716" cm="1">
        <f t="array" ref="M716">SUM(IF((LEFT('2-1 采购订单物料明细表报表导出'!$K:$K,7)=M$1)*('2-1 采购订单物料明细表报表导出'!$D:$D=$A716),'2-1 采购订单物料明细表报表导出'!$H:$H,0))</f>
        <v>0</v>
      </c>
      <c r="N716" cm="1">
        <f t="array" ref="N716">SUM(IF((LEFT('2-1 采购订单物料明细表报表导出'!$K:$K,7)=N$1)*('2-1 采购订单物料明细表报表导出'!$D:$D=$A716),'2-1 采购订单物料明细表报表导出'!$H:$H,0))</f>
        <v>0</v>
      </c>
      <c r="O716" cm="1">
        <f t="array" ref="O716">SUM(IF((LEFT('2-1 采购订单物料明细表报表导出'!$K:$K,7)=O$1)*('2-1 采购订单物料明细表报表导出'!$D:$D=$A716),'2-1 采购订单物料明细表报表导出'!$H:$H,0))</f>
        <v>0</v>
      </c>
    </row>
    <row r="717" ht="16.5" spans="1:15">
      <c r="A717" s="34" t="s">
        <v>4119</v>
      </c>
      <c r="B717" s="36" t="s">
        <v>1784</v>
      </c>
      <c r="C717" s="37" t="s">
        <v>1785</v>
      </c>
      <c r="D717" cm="1">
        <f t="array" ref="D717">SUM(IF((LEFT('2-1 采购订单物料明细表报表导出'!$K:$K,7)=D$1)*('2-1 采购订单物料明细表报表导出'!$D:$D=$A717),'2-1 采购订单物料明细表报表导出'!$H:$H,0))</f>
        <v>0</v>
      </c>
      <c r="E717" cm="1">
        <f t="array" ref="E717">SUM(IF((LEFT('2-1 采购订单物料明细表报表导出'!$K:$K,7)=E$1)*('2-1 采购订单物料明细表报表导出'!$D:$D=$A717),'2-1 采购订单物料明细表报表导出'!$H:$H,0))</f>
        <v>0</v>
      </c>
      <c r="F717" cm="1">
        <f t="array" ref="F717">SUM(IF((LEFT('2-1 采购订单物料明细表报表导出'!$K:$K,7)=F$1)*('2-1 采购订单物料明细表报表导出'!$D:$D=$A717),'2-1 采购订单物料明细表报表导出'!$H:$H,0))</f>
        <v>0</v>
      </c>
      <c r="G717" cm="1">
        <f t="array" ref="G717">SUM(IF((LEFT('2-1 采购订单物料明细表报表导出'!$K:$K,7)=G$1)*('2-1 采购订单物料明细表报表导出'!$D:$D=$A717),'2-1 采购订单物料明细表报表导出'!$H:$H,0))</f>
        <v>0</v>
      </c>
      <c r="H717" cm="1">
        <f t="array" ref="H717">SUM(IF((LEFT('2-1 采购订单物料明细表报表导出'!$K:$K,7)=H$1)*('2-1 采购订单物料明细表报表导出'!$D:$D=$A717),'2-1 采购订单物料明细表报表导出'!$H:$H,0))</f>
        <v>0</v>
      </c>
      <c r="I717" cm="1">
        <f t="array" ref="I717">SUM(IF((LEFT('2-1 采购订单物料明细表报表导出'!$K:$K,7)=I$1)*('2-1 采购订单物料明细表报表导出'!$D:$D=$A717),'2-1 采购订单物料明细表报表导出'!$H:$H,0))</f>
        <v>0</v>
      </c>
      <c r="J717" cm="1">
        <f t="array" ref="J717">SUM(IF((LEFT('2-1 采购订单物料明细表报表导出'!$K:$K,7)=J$1)*('2-1 采购订单物料明细表报表导出'!$D:$D=$A717),'2-1 采购订单物料明细表报表导出'!$H:$H,0))</f>
        <v>0</v>
      </c>
      <c r="K717" cm="1">
        <f t="array" ref="K717">SUM(IF((LEFT('2-1 采购订单物料明细表报表导出'!$K:$K,7)=K$1)*('2-1 采购订单物料明细表报表导出'!$D:$D=$A717),'2-1 采购订单物料明细表报表导出'!$H:$H,0))</f>
        <v>0</v>
      </c>
      <c r="L717" cm="1">
        <f t="array" ref="L717">SUM(IF((LEFT('2-1 采购订单物料明细表报表导出'!$K:$K,7)=L$1)*('2-1 采购订单物料明细表报表导出'!$D:$D=$A717),'2-1 采购订单物料明细表报表导出'!$H:$H,0))</f>
        <v>0</v>
      </c>
      <c r="M717" cm="1">
        <f t="array" ref="M717">SUM(IF((LEFT('2-1 采购订单物料明细表报表导出'!$K:$K,7)=M$1)*('2-1 采购订单物料明细表报表导出'!$D:$D=$A717),'2-1 采购订单物料明细表报表导出'!$H:$H,0))</f>
        <v>0</v>
      </c>
      <c r="N717" cm="1">
        <f t="array" ref="N717">SUM(IF((LEFT('2-1 采购订单物料明细表报表导出'!$K:$K,7)=N$1)*('2-1 采购订单物料明细表报表导出'!$D:$D=$A717),'2-1 采购订单物料明细表报表导出'!$H:$H,0))</f>
        <v>0</v>
      </c>
      <c r="O717" cm="1">
        <f t="array" ref="O717">SUM(IF((LEFT('2-1 采购订单物料明细表报表导出'!$K:$K,7)=O$1)*('2-1 采购订单物料明细表报表导出'!$D:$D=$A717),'2-1 采购订单物料明细表报表导出'!$H:$H,0))</f>
        <v>0</v>
      </c>
    </row>
    <row r="718" ht="16.5" spans="1:15">
      <c r="A718" s="17" t="s">
        <v>4120</v>
      </c>
      <c r="B718" s="36" t="s">
        <v>1784</v>
      </c>
      <c r="C718" s="37" t="s">
        <v>1785</v>
      </c>
      <c r="D718" cm="1">
        <f t="array" ref="D718">SUM(IF((LEFT('2-1 采购订单物料明细表报表导出'!$K:$K,7)=D$1)*('2-1 采购订单物料明细表报表导出'!$D:$D=$A718),'2-1 采购订单物料明细表报表导出'!$H:$H,0))</f>
        <v>0</v>
      </c>
      <c r="E718" cm="1">
        <f t="array" ref="E718">SUM(IF((LEFT('2-1 采购订单物料明细表报表导出'!$K:$K,7)=E$1)*('2-1 采购订单物料明细表报表导出'!$D:$D=$A718),'2-1 采购订单物料明细表报表导出'!$H:$H,0))</f>
        <v>0</v>
      </c>
      <c r="F718" cm="1">
        <f t="array" ref="F718">SUM(IF((LEFT('2-1 采购订单物料明细表报表导出'!$K:$K,7)=F$1)*('2-1 采购订单物料明细表报表导出'!$D:$D=$A718),'2-1 采购订单物料明细表报表导出'!$H:$H,0))</f>
        <v>0</v>
      </c>
      <c r="G718" cm="1">
        <f t="array" ref="G718">SUM(IF((LEFT('2-1 采购订单物料明细表报表导出'!$K:$K,7)=G$1)*('2-1 采购订单物料明细表报表导出'!$D:$D=$A718),'2-1 采购订单物料明细表报表导出'!$H:$H,0))</f>
        <v>0</v>
      </c>
      <c r="H718" cm="1">
        <f t="array" ref="H718">SUM(IF((LEFT('2-1 采购订单物料明细表报表导出'!$K:$K,7)=H$1)*('2-1 采购订单物料明细表报表导出'!$D:$D=$A718),'2-1 采购订单物料明细表报表导出'!$H:$H,0))</f>
        <v>0</v>
      </c>
      <c r="I718" cm="1">
        <f t="array" ref="I718">SUM(IF((LEFT('2-1 采购订单物料明细表报表导出'!$K:$K,7)=I$1)*('2-1 采购订单物料明细表报表导出'!$D:$D=$A718),'2-1 采购订单物料明细表报表导出'!$H:$H,0))</f>
        <v>0</v>
      </c>
      <c r="J718" cm="1">
        <f t="array" ref="J718">SUM(IF((LEFT('2-1 采购订单物料明细表报表导出'!$K:$K,7)=J$1)*('2-1 采购订单物料明细表报表导出'!$D:$D=$A718),'2-1 采购订单物料明细表报表导出'!$H:$H,0))</f>
        <v>0</v>
      </c>
      <c r="K718" cm="1">
        <f t="array" ref="K718">SUM(IF((LEFT('2-1 采购订单物料明细表报表导出'!$K:$K,7)=K$1)*('2-1 采购订单物料明细表报表导出'!$D:$D=$A718),'2-1 采购订单物料明细表报表导出'!$H:$H,0))</f>
        <v>0</v>
      </c>
      <c r="L718" cm="1">
        <f t="array" ref="L718">SUM(IF((LEFT('2-1 采购订单物料明细表报表导出'!$K:$K,7)=L$1)*('2-1 采购订单物料明细表报表导出'!$D:$D=$A718),'2-1 采购订单物料明细表报表导出'!$H:$H,0))</f>
        <v>0</v>
      </c>
      <c r="M718" cm="1">
        <f t="array" ref="M718">SUM(IF((LEFT('2-1 采购订单物料明细表报表导出'!$K:$K,7)=M$1)*('2-1 采购订单物料明细表报表导出'!$D:$D=$A718),'2-1 采购订单物料明细表报表导出'!$H:$H,0))</f>
        <v>0</v>
      </c>
      <c r="N718" cm="1">
        <f t="array" ref="N718">SUM(IF((LEFT('2-1 采购订单物料明细表报表导出'!$K:$K,7)=N$1)*('2-1 采购订单物料明细表报表导出'!$D:$D=$A718),'2-1 采购订单物料明细表报表导出'!$H:$H,0))</f>
        <v>0</v>
      </c>
      <c r="O718" cm="1">
        <f t="array" ref="O718">SUM(IF((LEFT('2-1 采购订单物料明细表报表导出'!$K:$K,7)=O$1)*('2-1 采购订单物料明细表报表导出'!$D:$D=$A718),'2-1 采购订单物料明细表报表导出'!$H:$H,0))</f>
        <v>0</v>
      </c>
    </row>
    <row r="719" ht="16.5" spans="1:15">
      <c r="A719" s="17" t="s">
        <v>4121</v>
      </c>
      <c r="B719" s="36" t="s">
        <v>1784</v>
      </c>
      <c r="C719" s="37" t="s">
        <v>1785</v>
      </c>
      <c r="D719" cm="1">
        <f t="array" ref="D719">SUM(IF((LEFT('2-1 采购订单物料明细表报表导出'!$K:$K,7)=D$1)*('2-1 采购订单物料明细表报表导出'!$D:$D=$A719),'2-1 采购订单物料明细表报表导出'!$H:$H,0))</f>
        <v>0</v>
      </c>
      <c r="E719" cm="1">
        <f t="array" ref="E719">SUM(IF((LEFT('2-1 采购订单物料明细表报表导出'!$K:$K,7)=E$1)*('2-1 采购订单物料明细表报表导出'!$D:$D=$A719),'2-1 采购订单物料明细表报表导出'!$H:$H,0))</f>
        <v>0</v>
      </c>
      <c r="F719" cm="1">
        <f t="array" ref="F719">SUM(IF((LEFT('2-1 采购订单物料明细表报表导出'!$K:$K,7)=F$1)*('2-1 采购订单物料明细表报表导出'!$D:$D=$A719),'2-1 采购订单物料明细表报表导出'!$H:$H,0))</f>
        <v>0</v>
      </c>
      <c r="G719" cm="1">
        <f t="array" ref="G719">SUM(IF((LEFT('2-1 采购订单物料明细表报表导出'!$K:$K,7)=G$1)*('2-1 采购订单物料明细表报表导出'!$D:$D=$A719),'2-1 采购订单物料明细表报表导出'!$H:$H,0))</f>
        <v>0</v>
      </c>
      <c r="H719" cm="1">
        <f t="array" ref="H719">SUM(IF((LEFT('2-1 采购订单物料明细表报表导出'!$K:$K,7)=H$1)*('2-1 采购订单物料明细表报表导出'!$D:$D=$A719),'2-1 采购订单物料明细表报表导出'!$H:$H,0))</f>
        <v>0</v>
      </c>
      <c r="I719" cm="1">
        <f t="array" ref="I719">SUM(IF((LEFT('2-1 采购订单物料明细表报表导出'!$K:$K,7)=I$1)*('2-1 采购订单物料明细表报表导出'!$D:$D=$A719),'2-1 采购订单物料明细表报表导出'!$H:$H,0))</f>
        <v>0</v>
      </c>
      <c r="J719" cm="1">
        <f t="array" ref="J719">SUM(IF((LEFT('2-1 采购订单物料明细表报表导出'!$K:$K,7)=J$1)*('2-1 采购订单物料明细表报表导出'!$D:$D=$A719),'2-1 采购订单物料明细表报表导出'!$H:$H,0))</f>
        <v>0</v>
      </c>
      <c r="K719" cm="1">
        <f t="array" ref="K719">SUM(IF((LEFT('2-1 采购订单物料明细表报表导出'!$K:$K,7)=K$1)*('2-1 采购订单物料明细表报表导出'!$D:$D=$A719),'2-1 采购订单物料明细表报表导出'!$H:$H,0))</f>
        <v>0</v>
      </c>
      <c r="L719" cm="1">
        <f t="array" ref="L719">SUM(IF((LEFT('2-1 采购订单物料明细表报表导出'!$K:$K,7)=L$1)*('2-1 采购订单物料明细表报表导出'!$D:$D=$A719),'2-1 采购订单物料明细表报表导出'!$H:$H,0))</f>
        <v>0</v>
      </c>
      <c r="M719" cm="1">
        <f t="array" ref="M719">SUM(IF((LEFT('2-1 采购订单物料明细表报表导出'!$K:$K,7)=M$1)*('2-1 采购订单物料明细表报表导出'!$D:$D=$A719),'2-1 采购订单物料明细表报表导出'!$H:$H,0))</f>
        <v>0</v>
      </c>
      <c r="N719" cm="1">
        <f t="array" ref="N719">SUM(IF((LEFT('2-1 采购订单物料明细表报表导出'!$K:$K,7)=N$1)*('2-1 采购订单物料明细表报表导出'!$D:$D=$A719),'2-1 采购订单物料明细表报表导出'!$H:$H,0))</f>
        <v>0</v>
      </c>
      <c r="O719" cm="1">
        <f t="array" ref="O719">SUM(IF((LEFT('2-1 采购订单物料明细表报表导出'!$K:$K,7)=O$1)*('2-1 采购订单物料明细表报表导出'!$D:$D=$A719),'2-1 采购订单物料明细表报表导出'!$H:$H,0))</f>
        <v>0</v>
      </c>
    </row>
    <row r="720" ht="16.5" spans="1:15">
      <c r="A720" s="17" t="s">
        <v>4122</v>
      </c>
      <c r="B720" s="36" t="s">
        <v>1784</v>
      </c>
      <c r="C720" s="37" t="s">
        <v>1785</v>
      </c>
      <c r="D720" cm="1">
        <f t="array" ref="D720">SUM(IF((LEFT('2-1 采购订单物料明细表报表导出'!$K:$K,7)=D$1)*('2-1 采购订单物料明细表报表导出'!$D:$D=$A720),'2-1 采购订单物料明细表报表导出'!$H:$H,0))</f>
        <v>0</v>
      </c>
      <c r="E720" cm="1">
        <f t="array" ref="E720">SUM(IF((LEFT('2-1 采购订单物料明细表报表导出'!$K:$K,7)=E$1)*('2-1 采购订单物料明细表报表导出'!$D:$D=$A720),'2-1 采购订单物料明细表报表导出'!$H:$H,0))</f>
        <v>0</v>
      </c>
      <c r="F720" cm="1">
        <f t="array" ref="F720">SUM(IF((LEFT('2-1 采购订单物料明细表报表导出'!$K:$K,7)=F$1)*('2-1 采购订单物料明细表报表导出'!$D:$D=$A720),'2-1 采购订单物料明细表报表导出'!$H:$H,0))</f>
        <v>0</v>
      </c>
      <c r="G720" cm="1">
        <f t="array" ref="G720">SUM(IF((LEFT('2-1 采购订单物料明细表报表导出'!$K:$K,7)=G$1)*('2-1 采购订单物料明细表报表导出'!$D:$D=$A720),'2-1 采购订单物料明细表报表导出'!$H:$H,0))</f>
        <v>0</v>
      </c>
      <c r="H720" cm="1">
        <f t="array" ref="H720">SUM(IF((LEFT('2-1 采购订单物料明细表报表导出'!$K:$K,7)=H$1)*('2-1 采购订单物料明细表报表导出'!$D:$D=$A720),'2-1 采购订单物料明细表报表导出'!$H:$H,0))</f>
        <v>0</v>
      </c>
      <c r="I720" cm="1">
        <f t="array" ref="I720">SUM(IF((LEFT('2-1 采购订单物料明细表报表导出'!$K:$K,7)=I$1)*('2-1 采购订单物料明细表报表导出'!$D:$D=$A720),'2-1 采购订单物料明细表报表导出'!$H:$H,0))</f>
        <v>0</v>
      </c>
      <c r="J720" cm="1">
        <f t="array" ref="J720">SUM(IF((LEFT('2-1 采购订单物料明细表报表导出'!$K:$K,7)=J$1)*('2-1 采购订单物料明细表报表导出'!$D:$D=$A720),'2-1 采购订单物料明细表报表导出'!$H:$H,0))</f>
        <v>0</v>
      </c>
      <c r="K720" cm="1">
        <f t="array" ref="K720">SUM(IF((LEFT('2-1 采购订单物料明细表报表导出'!$K:$K,7)=K$1)*('2-1 采购订单物料明细表报表导出'!$D:$D=$A720),'2-1 采购订单物料明细表报表导出'!$H:$H,0))</f>
        <v>0</v>
      </c>
      <c r="L720" cm="1">
        <f t="array" ref="L720">SUM(IF((LEFT('2-1 采购订单物料明细表报表导出'!$K:$K,7)=L$1)*('2-1 采购订单物料明细表报表导出'!$D:$D=$A720),'2-1 采购订单物料明细表报表导出'!$H:$H,0))</f>
        <v>0</v>
      </c>
      <c r="M720" cm="1">
        <f t="array" ref="M720">SUM(IF((LEFT('2-1 采购订单物料明细表报表导出'!$K:$K,7)=M$1)*('2-1 采购订单物料明细表报表导出'!$D:$D=$A720),'2-1 采购订单物料明细表报表导出'!$H:$H,0))</f>
        <v>0</v>
      </c>
      <c r="N720" cm="1">
        <f t="array" ref="N720">SUM(IF((LEFT('2-1 采购订单物料明细表报表导出'!$K:$K,7)=N$1)*('2-1 采购订单物料明细表报表导出'!$D:$D=$A720),'2-1 采购订单物料明细表报表导出'!$H:$H,0))</f>
        <v>0</v>
      </c>
      <c r="O720" cm="1">
        <f t="array" ref="O720">SUM(IF((LEFT('2-1 采购订单物料明细表报表导出'!$K:$K,7)=O$1)*('2-1 采购订单物料明细表报表导出'!$D:$D=$A720),'2-1 采购订单物料明细表报表导出'!$H:$H,0))</f>
        <v>0</v>
      </c>
    </row>
    <row r="721" ht="16.5" spans="1:15">
      <c r="A721" s="17" t="s">
        <v>4123</v>
      </c>
      <c r="B721" s="36" t="s">
        <v>1784</v>
      </c>
      <c r="C721" s="37" t="s">
        <v>1785</v>
      </c>
      <c r="D721" cm="1">
        <f t="array" ref="D721">SUM(IF((LEFT('2-1 采购订单物料明细表报表导出'!$K:$K,7)=D$1)*('2-1 采购订单物料明细表报表导出'!$D:$D=$A721),'2-1 采购订单物料明细表报表导出'!$H:$H,0))</f>
        <v>0</v>
      </c>
      <c r="E721" cm="1">
        <f t="array" ref="E721">SUM(IF((LEFT('2-1 采购订单物料明细表报表导出'!$K:$K,7)=E$1)*('2-1 采购订单物料明细表报表导出'!$D:$D=$A721),'2-1 采购订单物料明细表报表导出'!$H:$H,0))</f>
        <v>0</v>
      </c>
      <c r="F721" cm="1">
        <f t="array" ref="F721">SUM(IF((LEFT('2-1 采购订单物料明细表报表导出'!$K:$K,7)=F$1)*('2-1 采购订单物料明细表报表导出'!$D:$D=$A721),'2-1 采购订单物料明细表报表导出'!$H:$H,0))</f>
        <v>0</v>
      </c>
      <c r="G721" cm="1">
        <f t="array" ref="G721">SUM(IF((LEFT('2-1 采购订单物料明细表报表导出'!$K:$K,7)=G$1)*('2-1 采购订单物料明细表报表导出'!$D:$D=$A721),'2-1 采购订单物料明细表报表导出'!$H:$H,0))</f>
        <v>0</v>
      </c>
      <c r="H721" cm="1">
        <f t="array" ref="H721">SUM(IF((LEFT('2-1 采购订单物料明细表报表导出'!$K:$K,7)=H$1)*('2-1 采购订单物料明细表报表导出'!$D:$D=$A721),'2-1 采购订单物料明细表报表导出'!$H:$H,0))</f>
        <v>0</v>
      </c>
      <c r="I721" cm="1">
        <f t="array" ref="I721">SUM(IF((LEFT('2-1 采购订单物料明细表报表导出'!$K:$K,7)=I$1)*('2-1 采购订单物料明细表报表导出'!$D:$D=$A721),'2-1 采购订单物料明细表报表导出'!$H:$H,0))</f>
        <v>0</v>
      </c>
      <c r="J721" cm="1">
        <f t="array" ref="J721">SUM(IF((LEFT('2-1 采购订单物料明细表报表导出'!$K:$K,7)=J$1)*('2-1 采购订单物料明细表报表导出'!$D:$D=$A721),'2-1 采购订单物料明细表报表导出'!$H:$H,0))</f>
        <v>0</v>
      </c>
      <c r="K721" cm="1">
        <f t="array" ref="K721">SUM(IF((LEFT('2-1 采购订单物料明细表报表导出'!$K:$K,7)=K$1)*('2-1 采购订单物料明细表报表导出'!$D:$D=$A721),'2-1 采购订单物料明细表报表导出'!$H:$H,0))</f>
        <v>0</v>
      </c>
      <c r="L721" cm="1">
        <f t="array" ref="L721">SUM(IF((LEFT('2-1 采购订单物料明细表报表导出'!$K:$K,7)=L$1)*('2-1 采购订单物料明细表报表导出'!$D:$D=$A721),'2-1 采购订单物料明细表报表导出'!$H:$H,0))</f>
        <v>0</v>
      </c>
      <c r="M721" cm="1">
        <f t="array" ref="M721">SUM(IF((LEFT('2-1 采购订单物料明细表报表导出'!$K:$K,7)=M$1)*('2-1 采购订单物料明细表报表导出'!$D:$D=$A721),'2-1 采购订单物料明细表报表导出'!$H:$H,0))</f>
        <v>0</v>
      </c>
      <c r="N721" cm="1">
        <f t="array" ref="N721">SUM(IF((LEFT('2-1 采购订单物料明细表报表导出'!$K:$K,7)=N$1)*('2-1 采购订单物料明细表报表导出'!$D:$D=$A721),'2-1 采购订单物料明细表报表导出'!$H:$H,0))</f>
        <v>0</v>
      </c>
      <c r="O721" cm="1">
        <f t="array" ref="O721">SUM(IF((LEFT('2-1 采购订单物料明细表报表导出'!$K:$K,7)=O$1)*('2-1 采购订单物料明细表报表导出'!$D:$D=$A721),'2-1 采购订单物料明细表报表导出'!$H:$H,0))</f>
        <v>0</v>
      </c>
    </row>
    <row r="722" ht="16.5" spans="1:15">
      <c r="A722" s="17" t="s">
        <v>4124</v>
      </c>
      <c r="B722" s="36" t="s">
        <v>1784</v>
      </c>
      <c r="C722" s="37" t="s">
        <v>1785</v>
      </c>
      <c r="D722" cm="1">
        <f t="array" ref="D722">SUM(IF((LEFT('2-1 采购订单物料明细表报表导出'!$K:$K,7)=D$1)*('2-1 采购订单物料明细表报表导出'!$D:$D=$A722),'2-1 采购订单物料明细表报表导出'!$H:$H,0))</f>
        <v>0</v>
      </c>
      <c r="E722" cm="1">
        <f t="array" ref="E722">SUM(IF((LEFT('2-1 采购订单物料明细表报表导出'!$K:$K,7)=E$1)*('2-1 采购订单物料明细表报表导出'!$D:$D=$A722),'2-1 采购订单物料明细表报表导出'!$H:$H,0))</f>
        <v>0</v>
      </c>
      <c r="F722" cm="1">
        <f t="array" ref="F722">SUM(IF((LEFT('2-1 采购订单物料明细表报表导出'!$K:$K,7)=F$1)*('2-1 采购订单物料明细表报表导出'!$D:$D=$A722),'2-1 采购订单物料明细表报表导出'!$H:$H,0))</f>
        <v>0</v>
      </c>
      <c r="G722" cm="1">
        <f t="array" ref="G722">SUM(IF((LEFT('2-1 采购订单物料明细表报表导出'!$K:$K,7)=G$1)*('2-1 采购订单物料明细表报表导出'!$D:$D=$A722),'2-1 采购订单物料明细表报表导出'!$H:$H,0))</f>
        <v>0</v>
      </c>
      <c r="H722" cm="1">
        <f t="array" ref="H722">SUM(IF((LEFT('2-1 采购订单物料明细表报表导出'!$K:$K,7)=H$1)*('2-1 采购订单物料明细表报表导出'!$D:$D=$A722),'2-1 采购订单物料明细表报表导出'!$H:$H,0))</f>
        <v>0</v>
      </c>
      <c r="I722" cm="1">
        <f t="array" ref="I722">SUM(IF((LEFT('2-1 采购订单物料明细表报表导出'!$K:$K,7)=I$1)*('2-1 采购订单物料明细表报表导出'!$D:$D=$A722),'2-1 采购订单物料明细表报表导出'!$H:$H,0))</f>
        <v>0</v>
      </c>
      <c r="J722" cm="1">
        <f t="array" ref="J722">SUM(IF((LEFT('2-1 采购订单物料明细表报表导出'!$K:$K,7)=J$1)*('2-1 采购订单物料明细表报表导出'!$D:$D=$A722),'2-1 采购订单物料明细表报表导出'!$H:$H,0))</f>
        <v>0</v>
      </c>
      <c r="K722" cm="1">
        <f t="array" ref="K722">SUM(IF((LEFT('2-1 采购订单物料明细表报表导出'!$K:$K,7)=K$1)*('2-1 采购订单物料明细表报表导出'!$D:$D=$A722),'2-1 采购订单物料明细表报表导出'!$H:$H,0))</f>
        <v>0</v>
      </c>
      <c r="L722" cm="1">
        <f t="array" ref="L722">SUM(IF((LEFT('2-1 采购订单物料明细表报表导出'!$K:$K,7)=L$1)*('2-1 采购订单物料明细表报表导出'!$D:$D=$A722),'2-1 采购订单物料明细表报表导出'!$H:$H,0))</f>
        <v>0</v>
      </c>
      <c r="M722" cm="1">
        <f t="array" ref="M722">SUM(IF((LEFT('2-1 采购订单物料明细表报表导出'!$K:$K,7)=M$1)*('2-1 采购订单物料明细表报表导出'!$D:$D=$A722),'2-1 采购订单物料明细表报表导出'!$H:$H,0))</f>
        <v>0</v>
      </c>
      <c r="N722" cm="1">
        <f t="array" ref="N722">SUM(IF((LEFT('2-1 采购订单物料明细表报表导出'!$K:$K,7)=N$1)*('2-1 采购订单物料明细表报表导出'!$D:$D=$A722),'2-1 采购订单物料明细表报表导出'!$H:$H,0))</f>
        <v>0</v>
      </c>
      <c r="O722" cm="1">
        <f t="array" ref="O722">SUM(IF((LEFT('2-1 采购订单物料明细表报表导出'!$K:$K,7)=O$1)*('2-1 采购订单物料明细表报表导出'!$D:$D=$A722),'2-1 采购订单物料明细表报表导出'!$H:$H,0))</f>
        <v>0</v>
      </c>
    </row>
    <row r="723" ht="16.5" spans="1:15">
      <c r="A723" s="17" t="s">
        <v>4125</v>
      </c>
      <c r="B723" s="36" t="s">
        <v>1784</v>
      </c>
      <c r="C723" s="37" t="s">
        <v>1785</v>
      </c>
      <c r="D723" cm="1">
        <f t="array" ref="D723">SUM(IF((LEFT('2-1 采购订单物料明细表报表导出'!$K:$K,7)=D$1)*('2-1 采购订单物料明细表报表导出'!$D:$D=$A723),'2-1 采购订单物料明细表报表导出'!$H:$H,0))</f>
        <v>0</v>
      </c>
      <c r="E723" cm="1">
        <f t="array" ref="E723">SUM(IF((LEFT('2-1 采购订单物料明细表报表导出'!$K:$K,7)=E$1)*('2-1 采购订单物料明细表报表导出'!$D:$D=$A723),'2-1 采购订单物料明细表报表导出'!$H:$H,0))</f>
        <v>0</v>
      </c>
      <c r="F723" cm="1">
        <f t="array" ref="F723">SUM(IF((LEFT('2-1 采购订单物料明细表报表导出'!$K:$K,7)=F$1)*('2-1 采购订单物料明细表报表导出'!$D:$D=$A723),'2-1 采购订单物料明细表报表导出'!$H:$H,0))</f>
        <v>0</v>
      </c>
      <c r="G723" cm="1">
        <f t="array" ref="G723">SUM(IF((LEFT('2-1 采购订单物料明细表报表导出'!$K:$K,7)=G$1)*('2-1 采购订单物料明细表报表导出'!$D:$D=$A723),'2-1 采购订单物料明细表报表导出'!$H:$H,0))</f>
        <v>0</v>
      </c>
      <c r="H723" cm="1">
        <f t="array" ref="H723">SUM(IF((LEFT('2-1 采购订单物料明细表报表导出'!$K:$K,7)=H$1)*('2-1 采购订单物料明细表报表导出'!$D:$D=$A723),'2-1 采购订单物料明细表报表导出'!$H:$H,0))</f>
        <v>0</v>
      </c>
      <c r="I723" cm="1">
        <f t="array" ref="I723">SUM(IF((LEFT('2-1 采购订单物料明细表报表导出'!$K:$K,7)=I$1)*('2-1 采购订单物料明细表报表导出'!$D:$D=$A723),'2-1 采购订单物料明细表报表导出'!$H:$H,0))</f>
        <v>0</v>
      </c>
      <c r="J723" cm="1">
        <f t="array" ref="J723">SUM(IF((LEFT('2-1 采购订单物料明细表报表导出'!$K:$K,7)=J$1)*('2-1 采购订单物料明细表报表导出'!$D:$D=$A723),'2-1 采购订单物料明细表报表导出'!$H:$H,0))</f>
        <v>0</v>
      </c>
      <c r="K723" cm="1">
        <f t="array" ref="K723">SUM(IF((LEFT('2-1 采购订单物料明细表报表导出'!$K:$K,7)=K$1)*('2-1 采购订单物料明细表报表导出'!$D:$D=$A723),'2-1 采购订单物料明细表报表导出'!$H:$H,0))</f>
        <v>0</v>
      </c>
      <c r="L723" cm="1">
        <f t="array" ref="L723">SUM(IF((LEFT('2-1 采购订单物料明细表报表导出'!$K:$K,7)=L$1)*('2-1 采购订单物料明细表报表导出'!$D:$D=$A723),'2-1 采购订单物料明细表报表导出'!$H:$H,0))</f>
        <v>0</v>
      </c>
      <c r="M723" cm="1">
        <f t="array" ref="M723">SUM(IF((LEFT('2-1 采购订单物料明细表报表导出'!$K:$K,7)=M$1)*('2-1 采购订单物料明细表报表导出'!$D:$D=$A723),'2-1 采购订单物料明细表报表导出'!$H:$H,0))</f>
        <v>0</v>
      </c>
      <c r="N723" cm="1">
        <f t="array" ref="N723">SUM(IF((LEFT('2-1 采购订单物料明细表报表导出'!$K:$K,7)=N$1)*('2-1 采购订单物料明细表报表导出'!$D:$D=$A723),'2-1 采购订单物料明细表报表导出'!$H:$H,0))</f>
        <v>0</v>
      </c>
      <c r="O723" cm="1">
        <f t="array" ref="O723">SUM(IF((LEFT('2-1 采购订单物料明细表报表导出'!$K:$K,7)=O$1)*('2-1 采购订单物料明细表报表导出'!$D:$D=$A723),'2-1 采购订单物料明细表报表导出'!$H:$H,0))</f>
        <v>0</v>
      </c>
    </row>
    <row r="724" ht="28.5" spans="1:15">
      <c r="A724" s="34" t="s">
        <v>4126</v>
      </c>
      <c r="B724" s="36" t="s">
        <v>1784</v>
      </c>
      <c r="C724" s="37" t="s">
        <v>1785</v>
      </c>
      <c r="D724" cm="1">
        <f t="array" ref="D724">SUM(IF((LEFT('2-1 采购订单物料明细表报表导出'!$K:$K,7)=D$1)*('2-1 采购订单物料明细表报表导出'!$D:$D=$A724),'2-1 采购订单物料明细表报表导出'!$H:$H,0))</f>
        <v>0</v>
      </c>
      <c r="E724" cm="1">
        <f t="array" ref="E724">SUM(IF((LEFT('2-1 采购订单物料明细表报表导出'!$K:$K,7)=E$1)*('2-1 采购订单物料明细表报表导出'!$D:$D=$A724),'2-1 采购订单物料明细表报表导出'!$H:$H,0))</f>
        <v>0</v>
      </c>
      <c r="F724" cm="1">
        <f t="array" ref="F724">SUM(IF((LEFT('2-1 采购订单物料明细表报表导出'!$K:$K,7)=F$1)*('2-1 采购订单物料明细表报表导出'!$D:$D=$A724),'2-1 采购订单物料明细表报表导出'!$H:$H,0))</f>
        <v>0</v>
      </c>
      <c r="G724" cm="1">
        <f t="array" ref="G724">SUM(IF((LEFT('2-1 采购订单物料明细表报表导出'!$K:$K,7)=G$1)*('2-1 采购订单物料明细表报表导出'!$D:$D=$A724),'2-1 采购订单物料明细表报表导出'!$H:$H,0))</f>
        <v>0</v>
      </c>
      <c r="H724" cm="1">
        <f t="array" ref="H724">SUM(IF((LEFT('2-1 采购订单物料明细表报表导出'!$K:$K,7)=H$1)*('2-1 采购订单物料明细表报表导出'!$D:$D=$A724),'2-1 采购订单物料明细表报表导出'!$H:$H,0))</f>
        <v>0</v>
      </c>
      <c r="I724" cm="1">
        <f t="array" ref="I724">SUM(IF((LEFT('2-1 采购订单物料明细表报表导出'!$K:$K,7)=I$1)*('2-1 采购订单物料明细表报表导出'!$D:$D=$A724),'2-1 采购订单物料明细表报表导出'!$H:$H,0))</f>
        <v>0</v>
      </c>
      <c r="J724" cm="1">
        <f t="array" ref="J724">SUM(IF((LEFT('2-1 采购订单物料明细表报表导出'!$K:$K,7)=J$1)*('2-1 采购订单物料明细表报表导出'!$D:$D=$A724),'2-1 采购订单物料明细表报表导出'!$H:$H,0))</f>
        <v>0</v>
      </c>
      <c r="K724" cm="1">
        <f t="array" ref="K724">SUM(IF((LEFT('2-1 采购订单物料明细表报表导出'!$K:$K,7)=K$1)*('2-1 采购订单物料明细表报表导出'!$D:$D=$A724),'2-1 采购订单物料明细表报表导出'!$H:$H,0))</f>
        <v>0</v>
      </c>
      <c r="L724" cm="1">
        <f t="array" ref="L724">SUM(IF((LEFT('2-1 采购订单物料明细表报表导出'!$K:$K,7)=L$1)*('2-1 采购订单物料明细表报表导出'!$D:$D=$A724),'2-1 采购订单物料明细表报表导出'!$H:$H,0))</f>
        <v>0</v>
      </c>
      <c r="M724" cm="1">
        <f t="array" ref="M724">SUM(IF((LEFT('2-1 采购订单物料明细表报表导出'!$K:$K,7)=M$1)*('2-1 采购订单物料明细表报表导出'!$D:$D=$A724),'2-1 采购订单物料明细表报表导出'!$H:$H,0))</f>
        <v>0</v>
      </c>
      <c r="N724" cm="1">
        <f t="array" ref="N724">SUM(IF((LEFT('2-1 采购订单物料明细表报表导出'!$K:$K,7)=N$1)*('2-1 采购订单物料明细表报表导出'!$D:$D=$A724),'2-1 采购订单物料明细表报表导出'!$H:$H,0))</f>
        <v>0</v>
      </c>
      <c r="O724" cm="1">
        <f t="array" ref="O724">SUM(IF((LEFT('2-1 采购订单物料明细表报表导出'!$K:$K,7)=O$1)*('2-1 采购订单物料明细表报表导出'!$D:$D=$A724),'2-1 采购订单物料明细表报表导出'!$H:$H,0))</f>
        <v>0</v>
      </c>
    </row>
    <row r="725" ht="16.5" spans="1:15">
      <c r="A725" s="34" t="s">
        <v>4127</v>
      </c>
      <c r="B725" s="36" t="s">
        <v>1784</v>
      </c>
      <c r="C725" s="37" t="s">
        <v>1785</v>
      </c>
      <c r="D725" cm="1">
        <f t="array" ref="D725">SUM(IF((LEFT('2-1 采购订单物料明细表报表导出'!$K:$K,7)=D$1)*('2-1 采购订单物料明细表报表导出'!$D:$D=$A725),'2-1 采购订单物料明细表报表导出'!$H:$H,0))</f>
        <v>0</v>
      </c>
      <c r="E725" cm="1">
        <f t="array" ref="E725">SUM(IF((LEFT('2-1 采购订单物料明细表报表导出'!$K:$K,7)=E$1)*('2-1 采购订单物料明细表报表导出'!$D:$D=$A725),'2-1 采购订单物料明细表报表导出'!$H:$H,0))</f>
        <v>0</v>
      </c>
      <c r="F725" cm="1">
        <f t="array" ref="F725">SUM(IF((LEFT('2-1 采购订单物料明细表报表导出'!$K:$K,7)=F$1)*('2-1 采购订单物料明细表报表导出'!$D:$D=$A725),'2-1 采购订单物料明细表报表导出'!$H:$H,0))</f>
        <v>0</v>
      </c>
      <c r="G725" cm="1">
        <f t="array" ref="G725">SUM(IF((LEFT('2-1 采购订单物料明细表报表导出'!$K:$K,7)=G$1)*('2-1 采购订单物料明细表报表导出'!$D:$D=$A725),'2-1 采购订单物料明细表报表导出'!$H:$H,0))</f>
        <v>0</v>
      </c>
      <c r="H725" cm="1">
        <f t="array" ref="H725">SUM(IF((LEFT('2-1 采购订单物料明细表报表导出'!$K:$K,7)=H$1)*('2-1 采购订单物料明细表报表导出'!$D:$D=$A725),'2-1 采购订单物料明细表报表导出'!$H:$H,0))</f>
        <v>0</v>
      </c>
      <c r="I725" cm="1">
        <f t="array" ref="I725">SUM(IF((LEFT('2-1 采购订单物料明细表报表导出'!$K:$K,7)=I$1)*('2-1 采购订单物料明细表报表导出'!$D:$D=$A725),'2-1 采购订单物料明细表报表导出'!$H:$H,0))</f>
        <v>0</v>
      </c>
      <c r="J725" cm="1">
        <f t="array" ref="J725">SUM(IF((LEFT('2-1 采购订单物料明细表报表导出'!$K:$K,7)=J$1)*('2-1 采购订单物料明细表报表导出'!$D:$D=$A725),'2-1 采购订单物料明细表报表导出'!$H:$H,0))</f>
        <v>0</v>
      </c>
      <c r="K725" cm="1">
        <f t="array" ref="K725">SUM(IF((LEFT('2-1 采购订单物料明细表报表导出'!$K:$K,7)=K$1)*('2-1 采购订单物料明细表报表导出'!$D:$D=$A725),'2-1 采购订单物料明细表报表导出'!$H:$H,0))</f>
        <v>0</v>
      </c>
      <c r="L725" cm="1">
        <f t="array" ref="L725">SUM(IF((LEFT('2-1 采购订单物料明细表报表导出'!$K:$K,7)=L$1)*('2-1 采购订单物料明细表报表导出'!$D:$D=$A725),'2-1 采购订单物料明细表报表导出'!$H:$H,0))</f>
        <v>0</v>
      </c>
      <c r="M725" cm="1">
        <f t="array" ref="M725">SUM(IF((LEFT('2-1 采购订单物料明细表报表导出'!$K:$K,7)=M$1)*('2-1 采购订单物料明细表报表导出'!$D:$D=$A725),'2-1 采购订单物料明细表报表导出'!$H:$H,0))</f>
        <v>0</v>
      </c>
      <c r="N725" cm="1">
        <f t="array" ref="N725">SUM(IF((LEFT('2-1 采购订单物料明细表报表导出'!$K:$K,7)=N$1)*('2-1 采购订单物料明细表报表导出'!$D:$D=$A725),'2-1 采购订单物料明细表报表导出'!$H:$H,0))</f>
        <v>0</v>
      </c>
      <c r="O725" cm="1">
        <f t="array" ref="O725">SUM(IF((LEFT('2-1 采购订单物料明细表报表导出'!$K:$K,7)=O$1)*('2-1 采购订单物料明细表报表导出'!$D:$D=$A725),'2-1 采购订单物料明细表报表导出'!$H:$H,0))</f>
        <v>0</v>
      </c>
    </row>
    <row r="726" ht="16.5" spans="1:15">
      <c r="A726" s="34" t="s">
        <v>4128</v>
      </c>
      <c r="B726" s="36" t="s">
        <v>1784</v>
      </c>
      <c r="C726" s="37" t="s">
        <v>1785</v>
      </c>
      <c r="D726" cm="1">
        <f t="array" ref="D726">SUM(IF((LEFT('2-1 采购订单物料明细表报表导出'!$K:$K,7)=D$1)*('2-1 采购订单物料明细表报表导出'!$D:$D=$A726),'2-1 采购订单物料明细表报表导出'!$H:$H,0))</f>
        <v>0</v>
      </c>
      <c r="E726" cm="1">
        <f t="array" ref="E726">SUM(IF((LEFT('2-1 采购订单物料明细表报表导出'!$K:$K,7)=E$1)*('2-1 采购订单物料明细表报表导出'!$D:$D=$A726),'2-1 采购订单物料明细表报表导出'!$H:$H,0))</f>
        <v>0</v>
      </c>
      <c r="F726" cm="1">
        <f t="array" ref="F726">SUM(IF((LEFT('2-1 采购订单物料明细表报表导出'!$K:$K,7)=F$1)*('2-1 采购订单物料明细表报表导出'!$D:$D=$A726),'2-1 采购订单物料明细表报表导出'!$H:$H,0))</f>
        <v>0</v>
      </c>
      <c r="G726" cm="1">
        <f t="array" ref="G726">SUM(IF((LEFT('2-1 采购订单物料明细表报表导出'!$K:$K,7)=G$1)*('2-1 采购订单物料明细表报表导出'!$D:$D=$A726),'2-1 采购订单物料明细表报表导出'!$H:$H,0))</f>
        <v>0</v>
      </c>
      <c r="H726" cm="1">
        <f t="array" ref="H726">SUM(IF((LEFT('2-1 采购订单物料明细表报表导出'!$K:$K,7)=H$1)*('2-1 采购订单物料明细表报表导出'!$D:$D=$A726),'2-1 采购订单物料明细表报表导出'!$H:$H,0))</f>
        <v>0</v>
      </c>
      <c r="I726" cm="1">
        <f t="array" ref="I726">SUM(IF((LEFT('2-1 采购订单物料明细表报表导出'!$K:$K,7)=I$1)*('2-1 采购订单物料明细表报表导出'!$D:$D=$A726),'2-1 采购订单物料明细表报表导出'!$H:$H,0))</f>
        <v>0</v>
      </c>
      <c r="J726" cm="1">
        <f t="array" ref="J726">SUM(IF((LEFT('2-1 采购订单物料明细表报表导出'!$K:$K,7)=J$1)*('2-1 采购订单物料明细表报表导出'!$D:$D=$A726),'2-1 采购订单物料明细表报表导出'!$H:$H,0))</f>
        <v>0</v>
      </c>
      <c r="K726" cm="1">
        <f t="array" ref="K726">SUM(IF((LEFT('2-1 采购订单物料明细表报表导出'!$K:$K,7)=K$1)*('2-1 采购订单物料明细表报表导出'!$D:$D=$A726),'2-1 采购订单物料明细表报表导出'!$H:$H,0))</f>
        <v>0</v>
      </c>
      <c r="L726" cm="1">
        <f t="array" ref="L726">SUM(IF((LEFT('2-1 采购订单物料明细表报表导出'!$K:$K,7)=L$1)*('2-1 采购订单物料明细表报表导出'!$D:$D=$A726),'2-1 采购订单物料明细表报表导出'!$H:$H,0))</f>
        <v>0</v>
      </c>
      <c r="M726" cm="1">
        <f t="array" ref="M726">SUM(IF((LEFT('2-1 采购订单物料明细表报表导出'!$K:$K,7)=M$1)*('2-1 采购订单物料明细表报表导出'!$D:$D=$A726),'2-1 采购订单物料明细表报表导出'!$H:$H,0))</f>
        <v>0</v>
      </c>
      <c r="N726" cm="1">
        <f t="array" ref="N726">SUM(IF((LEFT('2-1 采购订单物料明细表报表导出'!$K:$K,7)=N$1)*('2-1 采购订单物料明细表报表导出'!$D:$D=$A726),'2-1 采购订单物料明细表报表导出'!$H:$H,0))</f>
        <v>0</v>
      </c>
      <c r="O726" cm="1">
        <f t="array" ref="O726">SUM(IF((LEFT('2-1 采购订单物料明细表报表导出'!$K:$K,7)=O$1)*('2-1 采购订单物料明细表报表导出'!$D:$D=$A726),'2-1 采购订单物料明细表报表导出'!$H:$H,0))</f>
        <v>0</v>
      </c>
    </row>
    <row r="727" ht="16.5" spans="1:15">
      <c r="A727" s="34" t="s">
        <v>4129</v>
      </c>
      <c r="B727" s="36" t="s">
        <v>1784</v>
      </c>
      <c r="C727" s="37" t="s">
        <v>1785</v>
      </c>
      <c r="D727" cm="1">
        <f t="array" ref="D727">SUM(IF((LEFT('2-1 采购订单物料明细表报表导出'!$K:$K,7)=D$1)*('2-1 采购订单物料明细表报表导出'!$D:$D=$A727),'2-1 采购订单物料明细表报表导出'!$H:$H,0))</f>
        <v>0</v>
      </c>
      <c r="E727" cm="1">
        <f t="array" ref="E727">SUM(IF((LEFT('2-1 采购订单物料明细表报表导出'!$K:$K,7)=E$1)*('2-1 采购订单物料明细表报表导出'!$D:$D=$A727),'2-1 采购订单物料明细表报表导出'!$H:$H,0))</f>
        <v>0</v>
      </c>
      <c r="F727" cm="1">
        <f t="array" ref="F727">SUM(IF((LEFT('2-1 采购订单物料明细表报表导出'!$K:$K,7)=F$1)*('2-1 采购订单物料明细表报表导出'!$D:$D=$A727),'2-1 采购订单物料明细表报表导出'!$H:$H,0))</f>
        <v>0</v>
      </c>
      <c r="G727" cm="1">
        <f t="array" ref="G727">SUM(IF((LEFT('2-1 采购订单物料明细表报表导出'!$K:$K,7)=G$1)*('2-1 采购订单物料明细表报表导出'!$D:$D=$A727),'2-1 采购订单物料明细表报表导出'!$H:$H,0))</f>
        <v>0</v>
      </c>
      <c r="H727" cm="1">
        <f t="array" ref="H727">SUM(IF((LEFT('2-1 采购订单物料明细表报表导出'!$K:$K,7)=H$1)*('2-1 采购订单物料明细表报表导出'!$D:$D=$A727),'2-1 采购订单物料明细表报表导出'!$H:$H,0))</f>
        <v>0</v>
      </c>
      <c r="I727" cm="1">
        <f t="array" ref="I727">SUM(IF((LEFT('2-1 采购订单物料明细表报表导出'!$K:$K,7)=I$1)*('2-1 采购订单物料明细表报表导出'!$D:$D=$A727),'2-1 采购订单物料明细表报表导出'!$H:$H,0))</f>
        <v>0</v>
      </c>
      <c r="J727" cm="1">
        <f t="array" ref="J727">SUM(IF((LEFT('2-1 采购订单物料明细表报表导出'!$K:$K,7)=J$1)*('2-1 采购订单物料明细表报表导出'!$D:$D=$A727),'2-1 采购订单物料明细表报表导出'!$H:$H,0))</f>
        <v>0</v>
      </c>
      <c r="K727" cm="1">
        <f t="array" ref="K727">SUM(IF((LEFT('2-1 采购订单物料明细表报表导出'!$K:$K,7)=K$1)*('2-1 采购订单物料明细表报表导出'!$D:$D=$A727),'2-1 采购订单物料明细表报表导出'!$H:$H,0))</f>
        <v>0</v>
      </c>
      <c r="L727" cm="1">
        <f t="array" ref="L727">SUM(IF((LEFT('2-1 采购订单物料明细表报表导出'!$K:$K,7)=L$1)*('2-1 采购订单物料明细表报表导出'!$D:$D=$A727),'2-1 采购订单物料明细表报表导出'!$H:$H,0))</f>
        <v>0</v>
      </c>
      <c r="M727" cm="1">
        <f t="array" ref="M727">SUM(IF((LEFT('2-1 采购订单物料明细表报表导出'!$K:$K,7)=M$1)*('2-1 采购订单物料明细表报表导出'!$D:$D=$A727),'2-1 采购订单物料明细表报表导出'!$H:$H,0))</f>
        <v>0</v>
      </c>
      <c r="N727" cm="1">
        <f t="array" ref="N727">SUM(IF((LEFT('2-1 采购订单物料明细表报表导出'!$K:$K,7)=N$1)*('2-1 采购订单物料明细表报表导出'!$D:$D=$A727),'2-1 采购订单物料明细表报表导出'!$H:$H,0))</f>
        <v>0</v>
      </c>
      <c r="O727" cm="1">
        <f t="array" ref="O727">SUM(IF((LEFT('2-1 采购订单物料明细表报表导出'!$K:$K,7)=O$1)*('2-1 采购订单物料明细表报表导出'!$D:$D=$A727),'2-1 采购订单物料明细表报表导出'!$H:$H,0))</f>
        <v>0</v>
      </c>
    </row>
    <row r="728" ht="16.5" spans="1:15">
      <c r="A728" s="34" t="s">
        <v>4130</v>
      </c>
      <c r="B728" s="36" t="s">
        <v>1784</v>
      </c>
      <c r="C728" s="37" t="s">
        <v>1785</v>
      </c>
      <c r="D728" cm="1">
        <f t="array" ref="D728">SUM(IF((LEFT('2-1 采购订单物料明细表报表导出'!$K:$K,7)=D$1)*('2-1 采购订单物料明细表报表导出'!$D:$D=$A728),'2-1 采购订单物料明细表报表导出'!$H:$H,0))</f>
        <v>0</v>
      </c>
      <c r="E728" cm="1">
        <f t="array" ref="E728">SUM(IF((LEFT('2-1 采购订单物料明细表报表导出'!$K:$K,7)=E$1)*('2-1 采购订单物料明细表报表导出'!$D:$D=$A728),'2-1 采购订单物料明细表报表导出'!$H:$H,0))</f>
        <v>0</v>
      </c>
      <c r="F728" cm="1">
        <f t="array" ref="F728">SUM(IF((LEFT('2-1 采购订单物料明细表报表导出'!$K:$K,7)=F$1)*('2-1 采购订单物料明细表报表导出'!$D:$D=$A728),'2-1 采购订单物料明细表报表导出'!$H:$H,0))</f>
        <v>0</v>
      </c>
      <c r="G728" cm="1">
        <f t="array" ref="G728">SUM(IF((LEFT('2-1 采购订单物料明细表报表导出'!$K:$K,7)=G$1)*('2-1 采购订单物料明细表报表导出'!$D:$D=$A728),'2-1 采购订单物料明细表报表导出'!$H:$H,0))</f>
        <v>0</v>
      </c>
      <c r="H728" cm="1">
        <f t="array" ref="H728">SUM(IF((LEFT('2-1 采购订单物料明细表报表导出'!$K:$K,7)=H$1)*('2-1 采购订单物料明细表报表导出'!$D:$D=$A728),'2-1 采购订单物料明细表报表导出'!$H:$H,0))</f>
        <v>0</v>
      </c>
      <c r="I728" cm="1">
        <f t="array" ref="I728">SUM(IF((LEFT('2-1 采购订单物料明细表报表导出'!$K:$K,7)=I$1)*('2-1 采购订单物料明细表报表导出'!$D:$D=$A728),'2-1 采购订单物料明细表报表导出'!$H:$H,0))</f>
        <v>0</v>
      </c>
      <c r="J728" cm="1">
        <f t="array" ref="J728">SUM(IF((LEFT('2-1 采购订单物料明细表报表导出'!$K:$K,7)=J$1)*('2-1 采购订单物料明细表报表导出'!$D:$D=$A728),'2-1 采购订单物料明细表报表导出'!$H:$H,0))</f>
        <v>0</v>
      </c>
      <c r="K728" cm="1">
        <f t="array" ref="K728">SUM(IF((LEFT('2-1 采购订单物料明细表报表导出'!$K:$K,7)=K$1)*('2-1 采购订单物料明细表报表导出'!$D:$D=$A728),'2-1 采购订单物料明细表报表导出'!$H:$H,0))</f>
        <v>0</v>
      </c>
      <c r="L728" cm="1">
        <f t="array" ref="L728">SUM(IF((LEFT('2-1 采购订单物料明细表报表导出'!$K:$K,7)=L$1)*('2-1 采购订单物料明细表报表导出'!$D:$D=$A728),'2-1 采购订单物料明细表报表导出'!$H:$H,0))</f>
        <v>0</v>
      </c>
      <c r="M728" cm="1">
        <f t="array" ref="M728">SUM(IF((LEFT('2-1 采购订单物料明细表报表导出'!$K:$K,7)=M$1)*('2-1 采购订单物料明细表报表导出'!$D:$D=$A728),'2-1 采购订单物料明细表报表导出'!$H:$H,0))</f>
        <v>0</v>
      </c>
      <c r="N728" cm="1">
        <f t="array" ref="N728">SUM(IF((LEFT('2-1 采购订单物料明细表报表导出'!$K:$K,7)=N$1)*('2-1 采购订单物料明细表报表导出'!$D:$D=$A728),'2-1 采购订单物料明细表报表导出'!$H:$H,0))</f>
        <v>0</v>
      </c>
      <c r="O728" cm="1">
        <f t="array" ref="O728">SUM(IF((LEFT('2-1 采购订单物料明细表报表导出'!$K:$K,7)=O$1)*('2-1 采购订单物料明细表报表导出'!$D:$D=$A728),'2-1 采购订单物料明细表报表导出'!$H:$H,0))</f>
        <v>0</v>
      </c>
    </row>
    <row r="729" ht="28.5" spans="1:15">
      <c r="A729" s="34" t="s">
        <v>4131</v>
      </c>
      <c r="B729" s="36" t="s">
        <v>1784</v>
      </c>
      <c r="C729" s="37" t="s">
        <v>1785</v>
      </c>
      <c r="D729" cm="1">
        <f t="array" ref="D729">SUM(IF((LEFT('2-1 采购订单物料明细表报表导出'!$K:$K,7)=D$1)*('2-1 采购订单物料明细表报表导出'!$D:$D=$A729),'2-1 采购订单物料明细表报表导出'!$H:$H,0))</f>
        <v>0</v>
      </c>
      <c r="E729" cm="1">
        <f t="array" ref="E729">SUM(IF((LEFT('2-1 采购订单物料明细表报表导出'!$K:$K,7)=E$1)*('2-1 采购订单物料明细表报表导出'!$D:$D=$A729),'2-1 采购订单物料明细表报表导出'!$H:$H,0))</f>
        <v>0</v>
      </c>
      <c r="F729" cm="1">
        <f t="array" ref="F729">SUM(IF((LEFT('2-1 采购订单物料明细表报表导出'!$K:$K,7)=F$1)*('2-1 采购订单物料明细表报表导出'!$D:$D=$A729),'2-1 采购订单物料明细表报表导出'!$H:$H,0))</f>
        <v>0</v>
      </c>
      <c r="G729" cm="1">
        <f t="array" ref="G729">SUM(IF((LEFT('2-1 采购订单物料明细表报表导出'!$K:$K,7)=G$1)*('2-1 采购订单物料明细表报表导出'!$D:$D=$A729),'2-1 采购订单物料明细表报表导出'!$H:$H,0))</f>
        <v>0</v>
      </c>
      <c r="H729" cm="1">
        <f t="array" ref="H729">SUM(IF((LEFT('2-1 采购订单物料明细表报表导出'!$K:$K,7)=H$1)*('2-1 采购订单物料明细表报表导出'!$D:$D=$A729),'2-1 采购订单物料明细表报表导出'!$H:$H,0))</f>
        <v>0</v>
      </c>
      <c r="I729" cm="1">
        <f t="array" ref="I729">SUM(IF((LEFT('2-1 采购订单物料明细表报表导出'!$K:$K,7)=I$1)*('2-1 采购订单物料明细表报表导出'!$D:$D=$A729),'2-1 采购订单物料明细表报表导出'!$H:$H,0))</f>
        <v>0</v>
      </c>
      <c r="J729" cm="1">
        <f t="array" ref="J729">SUM(IF((LEFT('2-1 采购订单物料明细表报表导出'!$K:$K,7)=J$1)*('2-1 采购订单物料明细表报表导出'!$D:$D=$A729),'2-1 采购订单物料明细表报表导出'!$H:$H,0))</f>
        <v>0</v>
      </c>
      <c r="K729" cm="1">
        <f t="array" ref="K729">SUM(IF((LEFT('2-1 采购订单物料明细表报表导出'!$K:$K,7)=K$1)*('2-1 采购订单物料明细表报表导出'!$D:$D=$A729),'2-1 采购订单物料明细表报表导出'!$H:$H,0))</f>
        <v>0</v>
      </c>
      <c r="L729" cm="1">
        <f t="array" ref="L729">SUM(IF((LEFT('2-1 采购订单物料明细表报表导出'!$K:$K,7)=L$1)*('2-1 采购订单物料明细表报表导出'!$D:$D=$A729),'2-1 采购订单物料明细表报表导出'!$H:$H,0))</f>
        <v>0</v>
      </c>
      <c r="M729" cm="1">
        <f t="array" ref="M729">SUM(IF((LEFT('2-1 采购订单物料明细表报表导出'!$K:$K,7)=M$1)*('2-1 采购订单物料明细表报表导出'!$D:$D=$A729),'2-1 采购订单物料明细表报表导出'!$H:$H,0))</f>
        <v>0</v>
      </c>
      <c r="N729" cm="1">
        <f t="array" ref="N729">SUM(IF((LEFT('2-1 采购订单物料明细表报表导出'!$K:$K,7)=N$1)*('2-1 采购订单物料明细表报表导出'!$D:$D=$A729),'2-1 采购订单物料明细表报表导出'!$H:$H,0))</f>
        <v>0</v>
      </c>
      <c r="O729" cm="1">
        <f t="array" ref="O729">SUM(IF((LEFT('2-1 采购订单物料明细表报表导出'!$K:$K,7)=O$1)*('2-1 采购订单物料明细表报表导出'!$D:$D=$A729),'2-1 采购订单物料明细表报表导出'!$H:$H,0))</f>
        <v>0</v>
      </c>
    </row>
    <row r="730" ht="16.5" spans="1:15">
      <c r="A730" s="34" t="s">
        <v>4132</v>
      </c>
      <c r="B730" s="36" t="s">
        <v>1784</v>
      </c>
      <c r="C730" s="37" t="s">
        <v>1785</v>
      </c>
      <c r="D730" cm="1">
        <f t="array" ref="D730">SUM(IF((LEFT('2-1 采购订单物料明细表报表导出'!$K:$K,7)=D$1)*('2-1 采购订单物料明细表报表导出'!$D:$D=$A730),'2-1 采购订单物料明细表报表导出'!$H:$H,0))</f>
        <v>0</v>
      </c>
      <c r="E730" cm="1">
        <f t="array" ref="E730">SUM(IF((LEFT('2-1 采购订单物料明细表报表导出'!$K:$K,7)=E$1)*('2-1 采购订单物料明细表报表导出'!$D:$D=$A730),'2-1 采购订单物料明细表报表导出'!$H:$H,0))</f>
        <v>0</v>
      </c>
      <c r="F730" cm="1">
        <f t="array" ref="F730">SUM(IF((LEFT('2-1 采购订单物料明细表报表导出'!$K:$K,7)=F$1)*('2-1 采购订单物料明细表报表导出'!$D:$D=$A730),'2-1 采购订单物料明细表报表导出'!$H:$H,0))</f>
        <v>0</v>
      </c>
      <c r="G730" cm="1">
        <f t="array" ref="G730">SUM(IF((LEFT('2-1 采购订单物料明细表报表导出'!$K:$K,7)=G$1)*('2-1 采购订单物料明细表报表导出'!$D:$D=$A730),'2-1 采购订单物料明细表报表导出'!$H:$H,0))</f>
        <v>0</v>
      </c>
      <c r="H730" cm="1">
        <f t="array" ref="H730">SUM(IF((LEFT('2-1 采购订单物料明细表报表导出'!$K:$K,7)=H$1)*('2-1 采购订单物料明细表报表导出'!$D:$D=$A730),'2-1 采购订单物料明细表报表导出'!$H:$H,0))</f>
        <v>0</v>
      </c>
      <c r="I730" cm="1">
        <f t="array" ref="I730">SUM(IF((LEFT('2-1 采购订单物料明细表报表导出'!$K:$K,7)=I$1)*('2-1 采购订单物料明细表报表导出'!$D:$D=$A730),'2-1 采购订单物料明细表报表导出'!$H:$H,0))</f>
        <v>0</v>
      </c>
      <c r="J730" cm="1">
        <f t="array" ref="J730">SUM(IF((LEFT('2-1 采购订单物料明细表报表导出'!$K:$K,7)=J$1)*('2-1 采购订单物料明细表报表导出'!$D:$D=$A730),'2-1 采购订单物料明细表报表导出'!$H:$H,0))</f>
        <v>0</v>
      </c>
      <c r="K730" cm="1">
        <f t="array" ref="K730">SUM(IF((LEFT('2-1 采购订单物料明细表报表导出'!$K:$K,7)=K$1)*('2-1 采购订单物料明细表报表导出'!$D:$D=$A730),'2-1 采购订单物料明细表报表导出'!$H:$H,0))</f>
        <v>0</v>
      </c>
      <c r="L730" cm="1">
        <f t="array" ref="L730">SUM(IF((LEFT('2-1 采购订单物料明细表报表导出'!$K:$K,7)=L$1)*('2-1 采购订单物料明细表报表导出'!$D:$D=$A730),'2-1 采购订单物料明细表报表导出'!$H:$H,0))</f>
        <v>0</v>
      </c>
      <c r="M730" cm="1">
        <f t="array" ref="M730">SUM(IF((LEFT('2-1 采购订单物料明细表报表导出'!$K:$K,7)=M$1)*('2-1 采购订单物料明细表报表导出'!$D:$D=$A730),'2-1 采购订单物料明细表报表导出'!$H:$H,0))</f>
        <v>0</v>
      </c>
      <c r="N730" cm="1">
        <f t="array" ref="N730">SUM(IF((LEFT('2-1 采购订单物料明细表报表导出'!$K:$K,7)=N$1)*('2-1 采购订单物料明细表报表导出'!$D:$D=$A730),'2-1 采购订单物料明细表报表导出'!$H:$H,0))</f>
        <v>0</v>
      </c>
      <c r="O730" cm="1">
        <f t="array" ref="O730">SUM(IF((LEFT('2-1 采购订单物料明细表报表导出'!$K:$K,7)=O$1)*('2-1 采购订单物料明细表报表导出'!$D:$D=$A730),'2-1 采购订单物料明细表报表导出'!$H:$H,0))</f>
        <v>0</v>
      </c>
    </row>
    <row r="731" ht="16.5" spans="1:15">
      <c r="A731" s="34" t="s">
        <v>4133</v>
      </c>
      <c r="B731" s="36" t="s">
        <v>1784</v>
      </c>
      <c r="C731" s="37" t="s">
        <v>1785</v>
      </c>
      <c r="D731" cm="1">
        <f t="array" ref="D731">SUM(IF((LEFT('2-1 采购订单物料明细表报表导出'!$K:$K,7)=D$1)*('2-1 采购订单物料明细表报表导出'!$D:$D=$A731),'2-1 采购订单物料明细表报表导出'!$H:$H,0))</f>
        <v>0</v>
      </c>
      <c r="E731" cm="1">
        <f t="array" ref="E731">SUM(IF((LEFT('2-1 采购订单物料明细表报表导出'!$K:$K,7)=E$1)*('2-1 采购订单物料明细表报表导出'!$D:$D=$A731),'2-1 采购订单物料明细表报表导出'!$H:$H,0))</f>
        <v>0</v>
      </c>
      <c r="F731" cm="1">
        <f t="array" ref="F731">SUM(IF((LEFT('2-1 采购订单物料明细表报表导出'!$K:$K,7)=F$1)*('2-1 采购订单物料明细表报表导出'!$D:$D=$A731),'2-1 采购订单物料明细表报表导出'!$H:$H,0))</f>
        <v>0</v>
      </c>
      <c r="G731" cm="1">
        <f t="array" ref="G731">SUM(IF((LEFT('2-1 采购订单物料明细表报表导出'!$K:$K,7)=G$1)*('2-1 采购订单物料明细表报表导出'!$D:$D=$A731),'2-1 采购订单物料明细表报表导出'!$H:$H,0))</f>
        <v>0</v>
      </c>
      <c r="H731" cm="1">
        <f t="array" ref="H731">SUM(IF((LEFT('2-1 采购订单物料明细表报表导出'!$K:$K,7)=H$1)*('2-1 采购订单物料明细表报表导出'!$D:$D=$A731),'2-1 采购订单物料明细表报表导出'!$H:$H,0))</f>
        <v>0</v>
      </c>
      <c r="I731" cm="1">
        <f t="array" ref="I731">SUM(IF((LEFT('2-1 采购订单物料明细表报表导出'!$K:$K,7)=I$1)*('2-1 采购订单物料明细表报表导出'!$D:$D=$A731),'2-1 采购订单物料明细表报表导出'!$H:$H,0))</f>
        <v>0</v>
      </c>
      <c r="J731" cm="1">
        <f t="array" ref="J731">SUM(IF((LEFT('2-1 采购订单物料明细表报表导出'!$K:$K,7)=J$1)*('2-1 采购订单物料明细表报表导出'!$D:$D=$A731),'2-1 采购订单物料明细表报表导出'!$H:$H,0))</f>
        <v>0</v>
      </c>
      <c r="K731" cm="1">
        <f t="array" ref="K731">SUM(IF((LEFT('2-1 采购订单物料明细表报表导出'!$K:$K,7)=K$1)*('2-1 采购订单物料明细表报表导出'!$D:$D=$A731),'2-1 采购订单物料明细表报表导出'!$H:$H,0))</f>
        <v>0</v>
      </c>
      <c r="L731" cm="1">
        <f t="array" ref="L731">SUM(IF((LEFT('2-1 采购订单物料明细表报表导出'!$K:$K,7)=L$1)*('2-1 采购订单物料明细表报表导出'!$D:$D=$A731),'2-1 采购订单物料明细表报表导出'!$H:$H,0))</f>
        <v>0</v>
      </c>
      <c r="M731" cm="1">
        <f t="array" ref="M731">SUM(IF((LEFT('2-1 采购订单物料明细表报表导出'!$K:$K,7)=M$1)*('2-1 采购订单物料明细表报表导出'!$D:$D=$A731),'2-1 采购订单物料明细表报表导出'!$H:$H,0))</f>
        <v>0</v>
      </c>
      <c r="N731" cm="1">
        <f t="array" ref="N731">SUM(IF((LEFT('2-1 采购订单物料明细表报表导出'!$K:$K,7)=N$1)*('2-1 采购订单物料明细表报表导出'!$D:$D=$A731),'2-1 采购订单物料明细表报表导出'!$H:$H,0))</f>
        <v>0</v>
      </c>
      <c r="O731" cm="1">
        <f t="array" ref="O731">SUM(IF((LEFT('2-1 采购订单物料明细表报表导出'!$K:$K,7)=O$1)*('2-1 采购订单物料明细表报表导出'!$D:$D=$A731),'2-1 采购订单物料明细表报表导出'!$H:$H,0))</f>
        <v>0</v>
      </c>
    </row>
    <row r="732" ht="16.5" spans="1:15">
      <c r="A732" s="34" t="s">
        <v>4134</v>
      </c>
      <c r="B732" s="36" t="s">
        <v>1784</v>
      </c>
      <c r="C732" s="37" t="s">
        <v>1785</v>
      </c>
      <c r="D732" cm="1">
        <f t="array" ref="D732">SUM(IF((LEFT('2-1 采购订单物料明细表报表导出'!$K:$K,7)=D$1)*('2-1 采购订单物料明细表报表导出'!$D:$D=$A732),'2-1 采购订单物料明细表报表导出'!$H:$H,0))</f>
        <v>0</v>
      </c>
      <c r="E732" cm="1">
        <f t="array" ref="E732">SUM(IF((LEFT('2-1 采购订单物料明细表报表导出'!$K:$K,7)=E$1)*('2-1 采购订单物料明细表报表导出'!$D:$D=$A732),'2-1 采购订单物料明细表报表导出'!$H:$H,0))</f>
        <v>0</v>
      </c>
      <c r="F732" cm="1">
        <f t="array" ref="F732">SUM(IF((LEFT('2-1 采购订单物料明细表报表导出'!$K:$K,7)=F$1)*('2-1 采购订单物料明细表报表导出'!$D:$D=$A732),'2-1 采购订单物料明细表报表导出'!$H:$H,0))</f>
        <v>0</v>
      </c>
      <c r="G732" cm="1">
        <f t="array" ref="G732">SUM(IF((LEFT('2-1 采购订单物料明细表报表导出'!$K:$K,7)=G$1)*('2-1 采购订单物料明细表报表导出'!$D:$D=$A732),'2-1 采购订单物料明细表报表导出'!$H:$H,0))</f>
        <v>0</v>
      </c>
      <c r="H732" cm="1">
        <f t="array" ref="H732">SUM(IF((LEFT('2-1 采购订单物料明细表报表导出'!$K:$K,7)=H$1)*('2-1 采购订单物料明细表报表导出'!$D:$D=$A732),'2-1 采购订单物料明细表报表导出'!$H:$H,0))</f>
        <v>0</v>
      </c>
      <c r="I732" cm="1">
        <f t="array" ref="I732">SUM(IF((LEFT('2-1 采购订单物料明细表报表导出'!$K:$K,7)=I$1)*('2-1 采购订单物料明细表报表导出'!$D:$D=$A732),'2-1 采购订单物料明细表报表导出'!$H:$H,0))</f>
        <v>0</v>
      </c>
      <c r="J732" cm="1">
        <f t="array" ref="J732">SUM(IF((LEFT('2-1 采购订单物料明细表报表导出'!$K:$K,7)=J$1)*('2-1 采购订单物料明细表报表导出'!$D:$D=$A732),'2-1 采购订单物料明细表报表导出'!$H:$H,0))</f>
        <v>0</v>
      </c>
      <c r="K732" cm="1">
        <f t="array" ref="K732">SUM(IF((LEFT('2-1 采购订单物料明细表报表导出'!$K:$K,7)=K$1)*('2-1 采购订单物料明细表报表导出'!$D:$D=$A732),'2-1 采购订单物料明细表报表导出'!$H:$H,0))</f>
        <v>0</v>
      </c>
      <c r="L732" cm="1">
        <f t="array" ref="L732">SUM(IF((LEFT('2-1 采购订单物料明细表报表导出'!$K:$K,7)=L$1)*('2-1 采购订单物料明细表报表导出'!$D:$D=$A732),'2-1 采购订单物料明细表报表导出'!$H:$H,0))</f>
        <v>0</v>
      </c>
      <c r="M732" cm="1">
        <f t="array" ref="M732">SUM(IF((LEFT('2-1 采购订单物料明细表报表导出'!$K:$K,7)=M$1)*('2-1 采购订单物料明细表报表导出'!$D:$D=$A732),'2-1 采购订单物料明细表报表导出'!$H:$H,0))</f>
        <v>0</v>
      </c>
      <c r="N732" cm="1">
        <f t="array" ref="N732">SUM(IF((LEFT('2-1 采购订单物料明细表报表导出'!$K:$K,7)=N$1)*('2-1 采购订单物料明细表报表导出'!$D:$D=$A732),'2-1 采购订单物料明细表报表导出'!$H:$H,0))</f>
        <v>0</v>
      </c>
      <c r="O732" cm="1">
        <f t="array" ref="O732">SUM(IF((LEFT('2-1 采购订单物料明细表报表导出'!$K:$K,7)=O$1)*('2-1 采购订单物料明细表报表导出'!$D:$D=$A732),'2-1 采购订单物料明细表报表导出'!$H:$H,0))</f>
        <v>0</v>
      </c>
    </row>
    <row r="733" ht="28.5" spans="1:15">
      <c r="A733" s="34" t="s">
        <v>4135</v>
      </c>
      <c r="B733" s="36" t="s">
        <v>1784</v>
      </c>
      <c r="C733" s="37" t="s">
        <v>1785</v>
      </c>
      <c r="D733" cm="1">
        <f t="array" ref="D733">SUM(IF((LEFT('2-1 采购订单物料明细表报表导出'!$K:$K,7)=D$1)*('2-1 采购订单物料明细表报表导出'!$D:$D=$A733),'2-1 采购订单物料明细表报表导出'!$H:$H,0))</f>
        <v>0</v>
      </c>
      <c r="E733" cm="1">
        <f t="array" ref="E733">SUM(IF((LEFT('2-1 采购订单物料明细表报表导出'!$K:$K,7)=E$1)*('2-1 采购订单物料明细表报表导出'!$D:$D=$A733),'2-1 采购订单物料明细表报表导出'!$H:$H,0))</f>
        <v>0</v>
      </c>
      <c r="F733" cm="1">
        <f t="array" ref="F733">SUM(IF((LEFT('2-1 采购订单物料明细表报表导出'!$K:$K,7)=F$1)*('2-1 采购订单物料明细表报表导出'!$D:$D=$A733),'2-1 采购订单物料明细表报表导出'!$H:$H,0))</f>
        <v>0</v>
      </c>
      <c r="G733" cm="1">
        <f t="array" ref="G733">SUM(IF((LEFT('2-1 采购订单物料明细表报表导出'!$K:$K,7)=G$1)*('2-1 采购订单物料明细表报表导出'!$D:$D=$A733),'2-1 采购订单物料明细表报表导出'!$H:$H,0))</f>
        <v>0</v>
      </c>
      <c r="H733" cm="1">
        <f t="array" ref="H733">SUM(IF((LEFT('2-1 采购订单物料明细表报表导出'!$K:$K,7)=H$1)*('2-1 采购订单物料明细表报表导出'!$D:$D=$A733),'2-1 采购订单物料明细表报表导出'!$H:$H,0))</f>
        <v>0</v>
      </c>
      <c r="I733" cm="1">
        <f t="array" ref="I733">SUM(IF((LEFT('2-1 采购订单物料明细表报表导出'!$K:$K,7)=I$1)*('2-1 采购订单物料明细表报表导出'!$D:$D=$A733),'2-1 采购订单物料明细表报表导出'!$H:$H,0))</f>
        <v>0</v>
      </c>
      <c r="J733" cm="1">
        <f t="array" ref="J733">SUM(IF((LEFT('2-1 采购订单物料明细表报表导出'!$K:$K,7)=J$1)*('2-1 采购订单物料明细表报表导出'!$D:$D=$A733),'2-1 采购订单物料明细表报表导出'!$H:$H,0))</f>
        <v>0</v>
      </c>
      <c r="K733" cm="1">
        <f t="array" ref="K733">SUM(IF((LEFT('2-1 采购订单物料明细表报表导出'!$K:$K,7)=K$1)*('2-1 采购订单物料明细表报表导出'!$D:$D=$A733),'2-1 采购订单物料明细表报表导出'!$H:$H,0))</f>
        <v>0</v>
      </c>
      <c r="L733" cm="1">
        <f t="array" ref="L733">SUM(IF((LEFT('2-1 采购订单物料明细表报表导出'!$K:$K,7)=L$1)*('2-1 采购订单物料明细表报表导出'!$D:$D=$A733),'2-1 采购订单物料明细表报表导出'!$H:$H,0))</f>
        <v>0</v>
      </c>
      <c r="M733" cm="1">
        <f t="array" ref="M733">SUM(IF((LEFT('2-1 采购订单物料明细表报表导出'!$K:$K,7)=M$1)*('2-1 采购订单物料明细表报表导出'!$D:$D=$A733),'2-1 采购订单物料明细表报表导出'!$H:$H,0))</f>
        <v>0</v>
      </c>
      <c r="N733" cm="1">
        <f t="array" ref="N733">SUM(IF((LEFT('2-1 采购订单物料明细表报表导出'!$K:$K,7)=N$1)*('2-1 采购订单物料明细表报表导出'!$D:$D=$A733),'2-1 采购订单物料明细表报表导出'!$H:$H,0))</f>
        <v>0</v>
      </c>
      <c r="O733" cm="1">
        <f t="array" ref="O733">SUM(IF((LEFT('2-1 采购订单物料明细表报表导出'!$K:$K,7)=O$1)*('2-1 采购订单物料明细表报表导出'!$D:$D=$A733),'2-1 采购订单物料明细表报表导出'!$H:$H,0))</f>
        <v>0</v>
      </c>
    </row>
    <row r="734" ht="16.5" spans="1:15">
      <c r="A734" s="34" t="s">
        <v>4136</v>
      </c>
      <c r="B734" s="36" t="s">
        <v>1784</v>
      </c>
      <c r="C734" s="37" t="s">
        <v>1785</v>
      </c>
      <c r="D734" cm="1">
        <f t="array" ref="D734">SUM(IF((LEFT('2-1 采购订单物料明细表报表导出'!$K:$K,7)=D$1)*('2-1 采购订单物料明细表报表导出'!$D:$D=$A734),'2-1 采购订单物料明细表报表导出'!$H:$H,0))</f>
        <v>0</v>
      </c>
      <c r="E734" cm="1">
        <f t="array" ref="E734">SUM(IF((LEFT('2-1 采购订单物料明细表报表导出'!$K:$K,7)=E$1)*('2-1 采购订单物料明细表报表导出'!$D:$D=$A734),'2-1 采购订单物料明细表报表导出'!$H:$H,0))</f>
        <v>0</v>
      </c>
      <c r="F734" cm="1">
        <f t="array" ref="F734">SUM(IF((LEFT('2-1 采购订单物料明细表报表导出'!$K:$K,7)=F$1)*('2-1 采购订单物料明细表报表导出'!$D:$D=$A734),'2-1 采购订单物料明细表报表导出'!$H:$H,0))</f>
        <v>0</v>
      </c>
      <c r="G734" cm="1">
        <f t="array" ref="G734">SUM(IF((LEFT('2-1 采购订单物料明细表报表导出'!$K:$K,7)=G$1)*('2-1 采购订单物料明细表报表导出'!$D:$D=$A734),'2-1 采购订单物料明细表报表导出'!$H:$H,0))</f>
        <v>0</v>
      </c>
      <c r="H734" cm="1">
        <f t="array" ref="H734">SUM(IF((LEFT('2-1 采购订单物料明细表报表导出'!$K:$K,7)=H$1)*('2-1 采购订单物料明细表报表导出'!$D:$D=$A734),'2-1 采购订单物料明细表报表导出'!$H:$H,0))</f>
        <v>0</v>
      </c>
      <c r="I734" cm="1">
        <f t="array" ref="I734">SUM(IF((LEFT('2-1 采购订单物料明细表报表导出'!$K:$K,7)=I$1)*('2-1 采购订单物料明细表报表导出'!$D:$D=$A734),'2-1 采购订单物料明细表报表导出'!$H:$H,0))</f>
        <v>0</v>
      </c>
      <c r="J734" cm="1">
        <f t="array" ref="J734">SUM(IF((LEFT('2-1 采购订单物料明细表报表导出'!$K:$K,7)=J$1)*('2-1 采购订单物料明细表报表导出'!$D:$D=$A734),'2-1 采购订单物料明细表报表导出'!$H:$H,0))</f>
        <v>0</v>
      </c>
      <c r="K734" cm="1">
        <f t="array" ref="K734">SUM(IF((LEFT('2-1 采购订单物料明细表报表导出'!$K:$K,7)=K$1)*('2-1 采购订单物料明细表报表导出'!$D:$D=$A734),'2-1 采购订单物料明细表报表导出'!$H:$H,0))</f>
        <v>0</v>
      </c>
      <c r="L734" cm="1">
        <f t="array" ref="L734">SUM(IF((LEFT('2-1 采购订单物料明细表报表导出'!$K:$K,7)=L$1)*('2-1 采购订单物料明细表报表导出'!$D:$D=$A734),'2-1 采购订单物料明细表报表导出'!$H:$H,0))</f>
        <v>0</v>
      </c>
      <c r="M734" cm="1">
        <f t="array" ref="M734">SUM(IF((LEFT('2-1 采购订单物料明细表报表导出'!$K:$K,7)=M$1)*('2-1 采购订单物料明细表报表导出'!$D:$D=$A734),'2-1 采购订单物料明细表报表导出'!$H:$H,0))</f>
        <v>0</v>
      </c>
      <c r="N734" cm="1">
        <f t="array" ref="N734">SUM(IF((LEFT('2-1 采购订单物料明细表报表导出'!$K:$K,7)=N$1)*('2-1 采购订单物料明细表报表导出'!$D:$D=$A734),'2-1 采购订单物料明细表报表导出'!$H:$H,0))</f>
        <v>0</v>
      </c>
      <c r="O734" cm="1">
        <f t="array" ref="O734">SUM(IF((LEFT('2-1 采购订单物料明细表报表导出'!$K:$K,7)=O$1)*('2-1 采购订单物料明细表报表导出'!$D:$D=$A734),'2-1 采购订单物料明细表报表导出'!$H:$H,0))</f>
        <v>0</v>
      </c>
    </row>
    <row r="735" ht="16.5" spans="1:15">
      <c r="A735" s="34" t="s">
        <v>4137</v>
      </c>
      <c r="B735" s="36" t="s">
        <v>1784</v>
      </c>
      <c r="C735" s="37" t="s">
        <v>1785</v>
      </c>
      <c r="D735" cm="1">
        <f t="array" ref="D735">SUM(IF((LEFT('2-1 采购订单物料明细表报表导出'!$K:$K,7)=D$1)*('2-1 采购订单物料明细表报表导出'!$D:$D=$A735),'2-1 采购订单物料明细表报表导出'!$H:$H,0))</f>
        <v>0</v>
      </c>
      <c r="E735" cm="1">
        <f t="array" ref="E735">SUM(IF((LEFT('2-1 采购订单物料明细表报表导出'!$K:$K,7)=E$1)*('2-1 采购订单物料明细表报表导出'!$D:$D=$A735),'2-1 采购订单物料明细表报表导出'!$H:$H,0))</f>
        <v>0</v>
      </c>
      <c r="F735" cm="1">
        <f t="array" ref="F735">SUM(IF((LEFT('2-1 采购订单物料明细表报表导出'!$K:$K,7)=F$1)*('2-1 采购订单物料明细表报表导出'!$D:$D=$A735),'2-1 采购订单物料明细表报表导出'!$H:$H,0))</f>
        <v>0</v>
      </c>
      <c r="G735" cm="1">
        <f t="array" ref="G735">SUM(IF((LEFT('2-1 采购订单物料明细表报表导出'!$K:$K,7)=G$1)*('2-1 采购订单物料明细表报表导出'!$D:$D=$A735),'2-1 采购订单物料明细表报表导出'!$H:$H,0))</f>
        <v>0</v>
      </c>
      <c r="H735" cm="1">
        <f t="array" ref="H735">SUM(IF((LEFT('2-1 采购订单物料明细表报表导出'!$K:$K,7)=H$1)*('2-1 采购订单物料明细表报表导出'!$D:$D=$A735),'2-1 采购订单物料明细表报表导出'!$H:$H,0))</f>
        <v>0</v>
      </c>
      <c r="I735" cm="1">
        <f t="array" ref="I735">SUM(IF((LEFT('2-1 采购订单物料明细表报表导出'!$K:$K,7)=I$1)*('2-1 采购订单物料明细表报表导出'!$D:$D=$A735),'2-1 采购订单物料明细表报表导出'!$H:$H,0))</f>
        <v>0</v>
      </c>
      <c r="J735" cm="1">
        <f t="array" ref="J735">SUM(IF((LEFT('2-1 采购订单物料明细表报表导出'!$K:$K,7)=J$1)*('2-1 采购订单物料明细表报表导出'!$D:$D=$A735),'2-1 采购订单物料明细表报表导出'!$H:$H,0))</f>
        <v>0</v>
      </c>
      <c r="K735" cm="1">
        <f t="array" ref="K735">SUM(IF((LEFT('2-1 采购订单物料明细表报表导出'!$K:$K,7)=K$1)*('2-1 采购订单物料明细表报表导出'!$D:$D=$A735),'2-1 采购订单物料明细表报表导出'!$H:$H,0))</f>
        <v>0</v>
      </c>
      <c r="L735" cm="1">
        <f t="array" ref="L735">SUM(IF((LEFT('2-1 采购订单物料明细表报表导出'!$K:$K,7)=L$1)*('2-1 采购订单物料明细表报表导出'!$D:$D=$A735),'2-1 采购订单物料明细表报表导出'!$H:$H,0))</f>
        <v>0</v>
      </c>
      <c r="M735" cm="1">
        <f t="array" ref="M735">SUM(IF((LEFT('2-1 采购订单物料明细表报表导出'!$K:$K,7)=M$1)*('2-1 采购订单物料明细表报表导出'!$D:$D=$A735),'2-1 采购订单物料明细表报表导出'!$H:$H,0))</f>
        <v>0</v>
      </c>
      <c r="N735" cm="1">
        <f t="array" ref="N735">SUM(IF((LEFT('2-1 采购订单物料明细表报表导出'!$K:$K,7)=N$1)*('2-1 采购订单物料明细表报表导出'!$D:$D=$A735),'2-1 采购订单物料明细表报表导出'!$H:$H,0))</f>
        <v>0</v>
      </c>
      <c r="O735" cm="1">
        <f t="array" ref="O735">SUM(IF((LEFT('2-1 采购订单物料明细表报表导出'!$K:$K,7)=O$1)*('2-1 采购订单物料明细表报表导出'!$D:$D=$A735),'2-1 采购订单物料明细表报表导出'!$H:$H,0))</f>
        <v>0</v>
      </c>
    </row>
    <row r="736" ht="28.5" spans="1:15">
      <c r="A736" s="34" t="s">
        <v>4138</v>
      </c>
      <c r="B736" s="36" t="s">
        <v>1784</v>
      </c>
      <c r="C736" s="37" t="s">
        <v>1785</v>
      </c>
      <c r="D736" cm="1">
        <f t="array" ref="D736">SUM(IF((LEFT('2-1 采购订单物料明细表报表导出'!$K:$K,7)=D$1)*('2-1 采购订单物料明细表报表导出'!$D:$D=$A736),'2-1 采购订单物料明细表报表导出'!$H:$H,0))</f>
        <v>0</v>
      </c>
      <c r="E736" cm="1">
        <f t="array" ref="E736">SUM(IF((LEFT('2-1 采购订单物料明细表报表导出'!$K:$K,7)=E$1)*('2-1 采购订单物料明细表报表导出'!$D:$D=$A736),'2-1 采购订单物料明细表报表导出'!$H:$H,0))</f>
        <v>0</v>
      </c>
      <c r="F736" cm="1">
        <f t="array" ref="F736">SUM(IF((LEFT('2-1 采购订单物料明细表报表导出'!$K:$K,7)=F$1)*('2-1 采购订单物料明细表报表导出'!$D:$D=$A736),'2-1 采购订单物料明细表报表导出'!$H:$H,0))</f>
        <v>0</v>
      </c>
      <c r="G736" cm="1">
        <f t="array" ref="G736">SUM(IF((LEFT('2-1 采购订单物料明细表报表导出'!$K:$K,7)=G$1)*('2-1 采购订单物料明细表报表导出'!$D:$D=$A736),'2-1 采购订单物料明细表报表导出'!$H:$H,0))</f>
        <v>0</v>
      </c>
      <c r="H736" cm="1">
        <f t="array" ref="H736">SUM(IF((LEFT('2-1 采购订单物料明细表报表导出'!$K:$K,7)=H$1)*('2-1 采购订单物料明细表报表导出'!$D:$D=$A736),'2-1 采购订单物料明细表报表导出'!$H:$H,0))</f>
        <v>0</v>
      </c>
      <c r="I736" cm="1">
        <f t="array" ref="I736">SUM(IF((LEFT('2-1 采购订单物料明细表报表导出'!$K:$K,7)=I$1)*('2-1 采购订单物料明细表报表导出'!$D:$D=$A736),'2-1 采购订单物料明细表报表导出'!$H:$H,0))</f>
        <v>0</v>
      </c>
      <c r="J736" cm="1">
        <f t="array" ref="J736">SUM(IF((LEFT('2-1 采购订单物料明细表报表导出'!$K:$K,7)=J$1)*('2-1 采购订单物料明细表报表导出'!$D:$D=$A736),'2-1 采购订单物料明细表报表导出'!$H:$H,0))</f>
        <v>0</v>
      </c>
      <c r="K736" cm="1">
        <f t="array" ref="K736">SUM(IF((LEFT('2-1 采购订单物料明细表报表导出'!$K:$K,7)=K$1)*('2-1 采购订单物料明细表报表导出'!$D:$D=$A736),'2-1 采购订单物料明细表报表导出'!$H:$H,0))</f>
        <v>0</v>
      </c>
      <c r="L736" cm="1">
        <f t="array" ref="L736">SUM(IF((LEFT('2-1 采购订单物料明细表报表导出'!$K:$K,7)=L$1)*('2-1 采购订单物料明细表报表导出'!$D:$D=$A736),'2-1 采购订单物料明细表报表导出'!$H:$H,0))</f>
        <v>0</v>
      </c>
      <c r="M736" cm="1">
        <f t="array" ref="M736">SUM(IF((LEFT('2-1 采购订单物料明细表报表导出'!$K:$K,7)=M$1)*('2-1 采购订单物料明细表报表导出'!$D:$D=$A736),'2-1 采购订单物料明细表报表导出'!$H:$H,0))</f>
        <v>0</v>
      </c>
      <c r="N736" cm="1">
        <f t="array" ref="N736">SUM(IF((LEFT('2-1 采购订单物料明细表报表导出'!$K:$K,7)=N$1)*('2-1 采购订单物料明细表报表导出'!$D:$D=$A736),'2-1 采购订单物料明细表报表导出'!$H:$H,0))</f>
        <v>0</v>
      </c>
      <c r="O736" cm="1">
        <f t="array" ref="O736">SUM(IF((LEFT('2-1 采购订单物料明细表报表导出'!$K:$K,7)=O$1)*('2-1 采购订单物料明细表报表导出'!$D:$D=$A736),'2-1 采购订单物料明细表报表导出'!$H:$H,0))</f>
        <v>0</v>
      </c>
    </row>
    <row r="737" ht="16.5" spans="1:15">
      <c r="A737" s="34" t="s">
        <v>4139</v>
      </c>
      <c r="B737" s="36" t="s">
        <v>1784</v>
      </c>
      <c r="C737" s="37" t="s">
        <v>1785</v>
      </c>
      <c r="D737" cm="1">
        <f t="array" ref="D737">SUM(IF((LEFT('2-1 采购订单物料明细表报表导出'!$K:$K,7)=D$1)*('2-1 采购订单物料明细表报表导出'!$D:$D=$A737),'2-1 采购订单物料明细表报表导出'!$H:$H,0))</f>
        <v>0</v>
      </c>
      <c r="E737" cm="1">
        <f t="array" ref="E737">SUM(IF((LEFT('2-1 采购订单物料明细表报表导出'!$K:$K,7)=E$1)*('2-1 采购订单物料明细表报表导出'!$D:$D=$A737),'2-1 采购订单物料明细表报表导出'!$H:$H,0))</f>
        <v>0</v>
      </c>
      <c r="F737" cm="1">
        <f t="array" ref="F737">SUM(IF((LEFT('2-1 采购订单物料明细表报表导出'!$K:$K,7)=F$1)*('2-1 采购订单物料明细表报表导出'!$D:$D=$A737),'2-1 采购订单物料明细表报表导出'!$H:$H,0))</f>
        <v>0</v>
      </c>
      <c r="G737" cm="1">
        <f t="array" ref="G737">SUM(IF((LEFT('2-1 采购订单物料明细表报表导出'!$K:$K,7)=G$1)*('2-1 采购订单物料明细表报表导出'!$D:$D=$A737),'2-1 采购订单物料明细表报表导出'!$H:$H,0))</f>
        <v>0</v>
      </c>
      <c r="H737" cm="1">
        <f t="array" ref="H737">SUM(IF((LEFT('2-1 采购订单物料明细表报表导出'!$K:$K,7)=H$1)*('2-1 采购订单物料明细表报表导出'!$D:$D=$A737),'2-1 采购订单物料明细表报表导出'!$H:$H,0))</f>
        <v>0</v>
      </c>
      <c r="I737" cm="1">
        <f t="array" ref="I737">SUM(IF((LEFT('2-1 采购订单物料明细表报表导出'!$K:$K,7)=I$1)*('2-1 采购订单物料明细表报表导出'!$D:$D=$A737),'2-1 采购订单物料明细表报表导出'!$H:$H,0))</f>
        <v>0</v>
      </c>
      <c r="J737" cm="1">
        <f t="array" ref="J737">SUM(IF((LEFT('2-1 采购订单物料明细表报表导出'!$K:$K,7)=J$1)*('2-1 采购订单物料明细表报表导出'!$D:$D=$A737),'2-1 采购订单物料明细表报表导出'!$H:$H,0))</f>
        <v>0</v>
      </c>
      <c r="K737" cm="1">
        <f t="array" ref="K737">SUM(IF((LEFT('2-1 采购订单物料明细表报表导出'!$K:$K,7)=K$1)*('2-1 采购订单物料明细表报表导出'!$D:$D=$A737),'2-1 采购订单物料明细表报表导出'!$H:$H,0))</f>
        <v>0</v>
      </c>
      <c r="L737" cm="1">
        <f t="array" ref="L737">SUM(IF((LEFT('2-1 采购订单物料明细表报表导出'!$K:$K,7)=L$1)*('2-1 采购订单物料明细表报表导出'!$D:$D=$A737),'2-1 采购订单物料明细表报表导出'!$H:$H,0))</f>
        <v>0</v>
      </c>
      <c r="M737" cm="1">
        <f t="array" ref="M737">SUM(IF((LEFT('2-1 采购订单物料明细表报表导出'!$K:$K,7)=M$1)*('2-1 采购订单物料明细表报表导出'!$D:$D=$A737),'2-1 采购订单物料明细表报表导出'!$H:$H,0))</f>
        <v>0</v>
      </c>
      <c r="N737" cm="1">
        <f t="array" ref="N737">SUM(IF((LEFT('2-1 采购订单物料明细表报表导出'!$K:$K,7)=N$1)*('2-1 采购订单物料明细表报表导出'!$D:$D=$A737),'2-1 采购订单物料明细表报表导出'!$H:$H,0))</f>
        <v>0</v>
      </c>
      <c r="O737" cm="1">
        <f t="array" ref="O737">SUM(IF((LEFT('2-1 采购订单物料明细表报表导出'!$K:$K,7)=O$1)*('2-1 采购订单物料明细表报表导出'!$D:$D=$A737),'2-1 采购订单物料明细表报表导出'!$H:$H,0))</f>
        <v>0</v>
      </c>
    </row>
    <row r="738" ht="28.5" spans="1:15">
      <c r="A738" s="34" t="s">
        <v>4140</v>
      </c>
      <c r="B738" s="36" t="s">
        <v>1784</v>
      </c>
      <c r="C738" s="37" t="s">
        <v>1785</v>
      </c>
      <c r="D738" cm="1">
        <f t="array" ref="D738">SUM(IF((LEFT('2-1 采购订单物料明细表报表导出'!$K:$K,7)=D$1)*('2-1 采购订单物料明细表报表导出'!$D:$D=$A738),'2-1 采购订单物料明细表报表导出'!$H:$H,0))</f>
        <v>0</v>
      </c>
      <c r="E738" cm="1">
        <f t="array" ref="E738">SUM(IF((LEFT('2-1 采购订单物料明细表报表导出'!$K:$K,7)=E$1)*('2-1 采购订单物料明细表报表导出'!$D:$D=$A738),'2-1 采购订单物料明细表报表导出'!$H:$H,0))</f>
        <v>0</v>
      </c>
      <c r="F738" cm="1">
        <f t="array" ref="F738">SUM(IF((LEFT('2-1 采购订单物料明细表报表导出'!$K:$K,7)=F$1)*('2-1 采购订单物料明细表报表导出'!$D:$D=$A738),'2-1 采购订单物料明细表报表导出'!$H:$H,0))</f>
        <v>0</v>
      </c>
      <c r="G738" cm="1">
        <f t="array" ref="G738">SUM(IF((LEFT('2-1 采购订单物料明细表报表导出'!$K:$K,7)=G$1)*('2-1 采购订单物料明细表报表导出'!$D:$D=$A738),'2-1 采购订单物料明细表报表导出'!$H:$H,0))</f>
        <v>0</v>
      </c>
      <c r="H738" cm="1">
        <f t="array" ref="H738">SUM(IF((LEFT('2-1 采购订单物料明细表报表导出'!$K:$K,7)=H$1)*('2-1 采购订单物料明细表报表导出'!$D:$D=$A738),'2-1 采购订单物料明细表报表导出'!$H:$H,0))</f>
        <v>0</v>
      </c>
      <c r="I738" cm="1">
        <f t="array" ref="I738">SUM(IF((LEFT('2-1 采购订单物料明细表报表导出'!$K:$K,7)=I$1)*('2-1 采购订单物料明细表报表导出'!$D:$D=$A738),'2-1 采购订单物料明细表报表导出'!$H:$H,0))</f>
        <v>0</v>
      </c>
      <c r="J738" cm="1">
        <f t="array" ref="J738">SUM(IF((LEFT('2-1 采购订单物料明细表报表导出'!$K:$K,7)=J$1)*('2-1 采购订单物料明细表报表导出'!$D:$D=$A738),'2-1 采购订单物料明细表报表导出'!$H:$H,0))</f>
        <v>0</v>
      </c>
      <c r="K738" cm="1">
        <f t="array" ref="K738">SUM(IF((LEFT('2-1 采购订单物料明细表报表导出'!$K:$K,7)=K$1)*('2-1 采购订单物料明细表报表导出'!$D:$D=$A738),'2-1 采购订单物料明细表报表导出'!$H:$H,0))</f>
        <v>0</v>
      </c>
      <c r="L738" cm="1">
        <f t="array" ref="L738">SUM(IF((LEFT('2-1 采购订单物料明细表报表导出'!$K:$K,7)=L$1)*('2-1 采购订单物料明细表报表导出'!$D:$D=$A738),'2-1 采购订单物料明细表报表导出'!$H:$H,0))</f>
        <v>0</v>
      </c>
      <c r="M738" cm="1">
        <f t="array" ref="M738">SUM(IF((LEFT('2-1 采购订单物料明细表报表导出'!$K:$K,7)=M$1)*('2-1 采购订单物料明细表报表导出'!$D:$D=$A738),'2-1 采购订单物料明细表报表导出'!$H:$H,0))</f>
        <v>0</v>
      </c>
      <c r="N738" cm="1">
        <f t="array" ref="N738">SUM(IF((LEFT('2-1 采购订单物料明细表报表导出'!$K:$K,7)=N$1)*('2-1 采购订单物料明细表报表导出'!$D:$D=$A738),'2-1 采购订单物料明细表报表导出'!$H:$H,0))</f>
        <v>0</v>
      </c>
      <c r="O738" cm="1">
        <f t="array" ref="O738">SUM(IF((LEFT('2-1 采购订单物料明细表报表导出'!$K:$K,7)=O$1)*('2-1 采购订单物料明细表报表导出'!$D:$D=$A738),'2-1 采购订单物料明细表报表导出'!$H:$H,0))</f>
        <v>0</v>
      </c>
    </row>
    <row r="739" ht="16.5" spans="1:15">
      <c r="A739" s="34" t="s">
        <v>4141</v>
      </c>
      <c r="B739" s="36" t="s">
        <v>1784</v>
      </c>
      <c r="C739" s="37" t="s">
        <v>1785</v>
      </c>
      <c r="D739" cm="1">
        <f t="array" ref="D739">SUM(IF((LEFT('2-1 采购订单物料明细表报表导出'!$K:$K,7)=D$1)*('2-1 采购订单物料明细表报表导出'!$D:$D=$A739),'2-1 采购订单物料明细表报表导出'!$H:$H,0))</f>
        <v>0</v>
      </c>
      <c r="E739" cm="1">
        <f t="array" ref="E739">SUM(IF((LEFT('2-1 采购订单物料明细表报表导出'!$K:$K,7)=E$1)*('2-1 采购订单物料明细表报表导出'!$D:$D=$A739),'2-1 采购订单物料明细表报表导出'!$H:$H,0))</f>
        <v>0</v>
      </c>
      <c r="F739" cm="1">
        <f t="array" ref="F739">SUM(IF((LEFT('2-1 采购订单物料明细表报表导出'!$K:$K,7)=F$1)*('2-1 采购订单物料明细表报表导出'!$D:$D=$A739),'2-1 采购订单物料明细表报表导出'!$H:$H,0))</f>
        <v>0</v>
      </c>
      <c r="G739" cm="1">
        <f t="array" ref="G739">SUM(IF((LEFT('2-1 采购订单物料明细表报表导出'!$K:$K,7)=G$1)*('2-1 采购订单物料明细表报表导出'!$D:$D=$A739),'2-1 采购订单物料明细表报表导出'!$H:$H,0))</f>
        <v>0</v>
      </c>
      <c r="H739" cm="1">
        <f t="array" ref="H739">SUM(IF((LEFT('2-1 采购订单物料明细表报表导出'!$K:$K,7)=H$1)*('2-1 采购订单物料明细表报表导出'!$D:$D=$A739),'2-1 采购订单物料明细表报表导出'!$H:$H,0))</f>
        <v>0</v>
      </c>
      <c r="I739" cm="1">
        <f t="array" ref="I739">SUM(IF((LEFT('2-1 采购订单物料明细表报表导出'!$K:$K,7)=I$1)*('2-1 采购订单物料明细表报表导出'!$D:$D=$A739),'2-1 采购订单物料明细表报表导出'!$H:$H,0))</f>
        <v>0</v>
      </c>
      <c r="J739" cm="1">
        <f t="array" ref="J739">SUM(IF((LEFT('2-1 采购订单物料明细表报表导出'!$K:$K,7)=J$1)*('2-1 采购订单物料明细表报表导出'!$D:$D=$A739),'2-1 采购订单物料明细表报表导出'!$H:$H,0))</f>
        <v>0</v>
      </c>
      <c r="K739" cm="1">
        <f t="array" ref="K739">SUM(IF((LEFT('2-1 采购订单物料明细表报表导出'!$K:$K,7)=K$1)*('2-1 采购订单物料明细表报表导出'!$D:$D=$A739),'2-1 采购订单物料明细表报表导出'!$H:$H,0))</f>
        <v>0</v>
      </c>
      <c r="L739" cm="1">
        <f t="array" ref="L739">SUM(IF((LEFT('2-1 采购订单物料明细表报表导出'!$K:$K,7)=L$1)*('2-1 采购订单物料明细表报表导出'!$D:$D=$A739),'2-1 采购订单物料明细表报表导出'!$H:$H,0))</f>
        <v>0</v>
      </c>
      <c r="M739" cm="1">
        <f t="array" ref="M739">SUM(IF((LEFT('2-1 采购订单物料明细表报表导出'!$K:$K,7)=M$1)*('2-1 采购订单物料明细表报表导出'!$D:$D=$A739),'2-1 采购订单物料明细表报表导出'!$H:$H,0))</f>
        <v>0</v>
      </c>
      <c r="N739" cm="1">
        <f t="array" ref="N739">SUM(IF((LEFT('2-1 采购订单物料明细表报表导出'!$K:$K,7)=N$1)*('2-1 采购订单物料明细表报表导出'!$D:$D=$A739),'2-1 采购订单物料明细表报表导出'!$H:$H,0))</f>
        <v>0</v>
      </c>
      <c r="O739" cm="1">
        <f t="array" ref="O739">SUM(IF((LEFT('2-1 采购订单物料明细表报表导出'!$K:$K,7)=O$1)*('2-1 采购订单物料明细表报表导出'!$D:$D=$A739),'2-1 采购订单物料明细表报表导出'!$H:$H,0))</f>
        <v>0</v>
      </c>
    </row>
    <row r="740" ht="16.5" spans="1:15">
      <c r="A740" s="34" t="s">
        <v>4142</v>
      </c>
      <c r="B740" s="36" t="s">
        <v>1784</v>
      </c>
      <c r="C740" s="37" t="s">
        <v>1785</v>
      </c>
      <c r="D740" cm="1">
        <f t="array" ref="D740">SUM(IF((LEFT('2-1 采购订单物料明细表报表导出'!$K:$K,7)=D$1)*('2-1 采购订单物料明细表报表导出'!$D:$D=$A740),'2-1 采购订单物料明细表报表导出'!$H:$H,0))</f>
        <v>0</v>
      </c>
      <c r="E740" cm="1">
        <f t="array" ref="E740">SUM(IF((LEFT('2-1 采购订单物料明细表报表导出'!$K:$K,7)=E$1)*('2-1 采购订单物料明细表报表导出'!$D:$D=$A740),'2-1 采购订单物料明细表报表导出'!$H:$H,0))</f>
        <v>0</v>
      </c>
      <c r="F740" cm="1">
        <f t="array" ref="F740">SUM(IF((LEFT('2-1 采购订单物料明细表报表导出'!$K:$K,7)=F$1)*('2-1 采购订单物料明细表报表导出'!$D:$D=$A740),'2-1 采购订单物料明细表报表导出'!$H:$H,0))</f>
        <v>0</v>
      </c>
      <c r="G740" cm="1">
        <f t="array" ref="G740">SUM(IF((LEFT('2-1 采购订单物料明细表报表导出'!$K:$K,7)=G$1)*('2-1 采购订单物料明细表报表导出'!$D:$D=$A740),'2-1 采购订单物料明细表报表导出'!$H:$H,0))</f>
        <v>0</v>
      </c>
      <c r="H740" cm="1">
        <f t="array" ref="H740">SUM(IF((LEFT('2-1 采购订单物料明细表报表导出'!$K:$K,7)=H$1)*('2-1 采购订单物料明细表报表导出'!$D:$D=$A740),'2-1 采购订单物料明细表报表导出'!$H:$H,0))</f>
        <v>0</v>
      </c>
      <c r="I740" cm="1">
        <f t="array" ref="I740">SUM(IF((LEFT('2-1 采购订单物料明细表报表导出'!$K:$K,7)=I$1)*('2-1 采购订单物料明细表报表导出'!$D:$D=$A740),'2-1 采购订单物料明细表报表导出'!$H:$H,0))</f>
        <v>0</v>
      </c>
      <c r="J740" cm="1">
        <f t="array" ref="J740">SUM(IF((LEFT('2-1 采购订单物料明细表报表导出'!$K:$K,7)=J$1)*('2-1 采购订单物料明细表报表导出'!$D:$D=$A740),'2-1 采购订单物料明细表报表导出'!$H:$H,0))</f>
        <v>0</v>
      </c>
      <c r="K740" cm="1">
        <f t="array" ref="K740">SUM(IF((LEFT('2-1 采购订单物料明细表报表导出'!$K:$K,7)=K$1)*('2-1 采购订单物料明细表报表导出'!$D:$D=$A740),'2-1 采购订单物料明细表报表导出'!$H:$H,0))</f>
        <v>0</v>
      </c>
      <c r="L740" cm="1">
        <f t="array" ref="L740">SUM(IF((LEFT('2-1 采购订单物料明细表报表导出'!$K:$K,7)=L$1)*('2-1 采购订单物料明细表报表导出'!$D:$D=$A740),'2-1 采购订单物料明细表报表导出'!$H:$H,0))</f>
        <v>0</v>
      </c>
      <c r="M740" cm="1">
        <f t="array" ref="M740">SUM(IF((LEFT('2-1 采购订单物料明细表报表导出'!$K:$K,7)=M$1)*('2-1 采购订单物料明细表报表导出'!$D:$D=$A740),'2-1 采购订单物料明细表报表导出'!$H:$H,0))</f>
        <v>0</v>
      </c>
      <c r="N740" cm="1">
        <f t="array" ref="N740">SUM(IF((LEFT('2-1 采购订单物料明细表报表导出'!$K:$K,7)=N$1)*('2-1 采购订单物料明细表报表导出'!$D:$D=$A740),'2-1 采购订单物料明细表报表导出'!$H:$H,0))</f>
        <v>0</v>
      </c>
      <c r="O740" cm="1">
        <f t="array" ref="O740">SUM(IF((LEFT('2-1 采购订单物料明细表报表导出'!$K:$K,7)=O$1)*('2-1 采购订单物料明细表报表导出'!$D:$D=$A740),'2-1 采购订单物料明细表报表导出'!$H:$H,0))</f>
        <v>0</v>
      </c>
    </row>
    <row r="741" ht="16.5" spans="1:15">
      <c r="A741" s="34" t="s">
        <v>4143</v>
      </c>
      <c r="B741" s="36" t="s">
        <v>1784</v>
      </c>
      <c r="C741" s="37" t="s">
        <v>1785</v>
      </c>
      <c r="D741" cm="1">
        <f t="array" ref="D741">SUM(IF((LEFT('2-1 采购订单物料明细表报表导出'!$K:$K,7)=D$1)*('2-1 采购订单物料明细表报表导出'!$D:$D=$A741),'2-1 采购订单物料明细表报表导出'!$H:$H,0))</f>
        <v>0</v>
      </c>
      <c r="E741" cm="1">
        <f t="array" ref="E741">SUM(IF((LEFT('2-1 采购订单物料明细表报表导出'!$K:$K,7)=E$1)*('2-1 采购订单物料明细表报表导出'!$D:$D=$A741),'2-1 采购订单物料明细表报表导出'!$H:$H,0))</f>
        <v>0</v>
      </c>
      <c r="F741" cm="1">
        <f t="array" ref="F741">SUM(IF((LEFT('2-1 采购订单物料明细表报表导出'!$K:$K,7)=F$1)*('2-1 采购订单物料明细表报表导出'!$D:$D=$A741),'2-1 采购订单物料明细表报表导出'!$H:$H,0))</f>
        <v>0</v>
      </c>
      <c r="G741" cm="1">
        <f t="array" ref="G741">SUM(IF((LEFT('2-1 采购订单物料明细表报表导出'!$K:$K,7)=G$1)*('2-1 采购订单物料明细表报表导出'!$D:$D=$A741),'2-1 采购订单物料明细表报表导出'!$H:$H,0))</f>
        <v>0</v>
      </c>
      <c r="H741" cm="1">
        <f t="array" ref="H741">SUM(IF((LEFT('2-1 采购订单物料明细表报表导出'!$K:$K,7)=H$1)*('2-1 采购订单物料明细表报表导出'!$D:$D=$A741),'2-1 采购订单物料明细表报表导出'!$H:$H,0))</f>
        <v>0</v>
      </c>
      <c r="I741" cm="1">
        <f t="array" ref="I741">SUM(IF((LEFT('2-1 采购订单物料明细表报表导出'!$K:$K,7)=I$1)*('2-1 采购订单物料明细表报表导出'!$D:$D=$A741),'2-1 采购订单物料明细表报表导出'!$H:$H,0))</f>
        <v>0</v>
      </c>
      <c r="J741" cm="1">
        <f t="array" ref="J741">SUM(IF((LEFT('2-1 采购订单物料明细表报表导出'!$K:$K,7)=J$1)*('2-1 采购订单物料明细表报表导出'!$D:$D=$A741),'2-1 采购订单物料明细表报表导出'!$H:$H,0))</f>
        <v>0</v>
      </c>
      <c r="K741" cm="1">
        <f t="array" ref="K741">SUM(IF((LEFT('2-1 采购订单物料明细表报表导出'!$K:$K,7)=K$1)*('2-1 采购订单物料明细表报表导出'!$D:$D=$A741),'2-1 采购订单物料明细表报表导出'!$H:$H,0))</f>
        <v>0</v>
      </c>
      <c r="L741" cm="1">
        <f t="array" ref="L741">SUM(IF((LEFT('2-1 采购订单物料明细表报表导出'!$K:$K,7)=L$1)*('2-1 采购订单物料明细表报表导出'!$D:$D=$A741),'2-1 采购订单物料明细表报表导出'!$H:$H,0))</f>
        <v>0</v>
      </c>
      <c r="M741" cm="1">
        <f t="array" ref="M741">SUM(IF((LEFT('2-1 采购订单物料明细表报表导出'!$K:$K,7)=M$1)*('2-1 采购订单物料明细表报表导出'!$D:$D=$A741),'2-1 采购订单物料明细表报表导出'!$H:$H,0))</f>
        <v>0</v>
      </c>
      <c r="N741" cm="1">
        <f t="array" ref="N741">SUM(IF((LEFT('2-1 采购订单物料明细表报表导出'!$K:$K,7)=N$1)*('2-1 采购订单物料明细表报表导出'!$D:$D=$A741),'2-1 采购订单物料明细表报表导出'!$H:$H,0))</f>
        <v>0</v>
      </c>
      <c r="O741" cm="1">
        <f t="array" ref="O741">SUM(IF((LEFT('2-1 采购订单物料明细表报表导出'!$K:$K,7)=O$1)*('2-1 采购订单物料明细表报表导出'!$D:$D=$A741),'2-1 采购订单物料明细表报表导出'!$H:$H,0))</f>
        <v>0</v>
      </c>
    </row>
    <row r="742" ht="16.5" spans="1:15">
      <c r="A742" s="34" t="s">
        <v>4144</v>
      </c>
      <c r="B742" s="36" t="s">
        <v>1784</v>
      </c>
      <c r="C742" s="37" t="s">
        <v>1785</v>
      </c>
      <c r="D742" cm="1">
        <f t="array" ref="D742">SUM(IF((LEFT('2-1 采购订单物料明细表报表导出'!$K:$K,7)=D$1)*('2-1 采购订单物料明细表报表导出'!$D:$D=$A742),'2-1 采购订单物料明细表报表导出'!$H:$H,0))</f>
        <v>0</v>
      </c>
      <c r="E742" cm="1">
        <f t="array" ref="E742">SUM(IF((LEFT('2-1 采购订单物料明细表报表导出'!$K:$K,7)=E$1)*('2-1 采购订单物料明细表报表导出'!$D:$D=$A742),'2-1 采购订单物料明细表报表导出'!$H:$H,0))</f>
        <v>0</v>
      </c>
      <c r="F742" cm="1">
        <f t="array" ref="F742">SUM(IF((LEFT('2-1 采购订单物料明细表报表导出'!$K:$K,7)=F$1)*('2-1 采购订单物料明细表报表导出'!$D:$D=$A742),'2-1 采购订单物料明细表报表导出'!$H:$H,0))</f>
        <v>0</v>
      </c>
      <c r="G742" cm="1">
        <f t="array" ref="G742">SUM(IF((LEFT('2-1 采购订单物料明细表报表导出'!$K:$K,7)=G$1)*('2-1 采购订单物料明细表报表导出'!$D:$D=$A742),'2-1 采购订单物料明细表报表导出'!$H:$H,0))</f>
        <v>0</v>
      </c>
      <c r="H742" cm="1">
        <f t="array" ref="H742">SUM(IF((LEFT('2-1 采购订单物料明细表报表导出'!$K:$K,7)=H$1)*('2-1 采购订单物料明细表报表导出'!$D:$D=$A742),'2-1 采购订单物料明细表报表导出'!$H:$H,0))</f>
        <v>0</v>
      </c>
      <c r="I742" cm="1">
        <f t="array" ref="I742">SUM(IF((LEFT('2-1 采购订单物料明细表报表导出'!$K:$K,7)=I$1)*('2-1 采购订单物料明细表报表导出'!$D:$D=$A742),'2-1 采购订单物料明细表报表导出'!$H:$H,0))</f>
        <v>0</v>
      </c>
      <c r="J742" cm="1">
        <f t="array" ref="J742">SUM(IF((LEFT('2-1 采购订单物料明细表报表导出'!$K:$K,7)=J$1)*('2-1 采购订单物料明细表报表导出'!$D:$D=$A742),'2-1 采购订单物料明细表报表导出'!$H:$H,0))</f>
        <v>0</v>
      </c>
      <c r="K742" cm="1">
        <f t="array" ref="K742">SUM(IF((LEFT('2-1 采购订单物料明细表报表导出'!$K:$K,7)=K$1)*('2-1 采购订单物料明细表报表导出'!$D:$D=$A742),'2-1 采购订单物料明细表报表导出'!$H:$H,0))</f>
        <v>0</v>
      </c>
      <c r="L742" cm="1">
        <f t="array" ref="L742">SUM(IF((LEFT('2-1 采购订单物料明细表报表导出'!$K:$K,7)=L$1)*('2-1 采购订单物料明细表报表导出'!$D:$D=$A742),'2-1 采购订单物料明细表报表导出'!$H:$H,0))</f>
        <v>0</v>
      </c>
      <c r="M742" cm="1">
        <f t="array" ref="M742">SUM(IF((LEFT('2-1 采购订单物料明细表报表导出'!$K:$K,7)=M$1)*('2-1 采购订单物料明细表报表导出'!$D:$D=$A742),'2-1 采购订单物料明细表报表导出'!$H:$H,0))</f>
        <v>0</v>
      </c>
      <c r="N742" cm="1">
        <f t="array" ref="N742">SUM(IF((LEFT('2-1 采购订单物料明细表报表导出'!$K:$K,7)=N$1)*('2-1 采购订单物料明细表报表导出'!$D:$D=$A742),'2-1 采购订单物料明细表报表导出'!$H:$H,0))</f>
        <v>0</v>
      </c>
      <c r="O742" cm="1">
        <f t="array" ref="O742">SUM(IF((LEFT('2-1 采购订单物料明细表报表导出'!$K:$K,7)=O$1)*('2-1 采购订单物料明细表报表导出'!$D:$D=$A742),'2-1 采购订单物料明细表报表导出'!$H:$H,0))</f>
        <v>0</v>
      </c>
    </row>
    <row r="743" ht="28.5" spans="1:15">
      <c r="A743" s="34" t="s">
        <v>4145</v>
      </c>
      <c r="B743" s="36" t="s">
        <v>1784</v>
      </c>
      <c r="C743" s="37" t="s">
        <v>1785</v>
      </c>
      <c r="D743" cm="1">
        <f t="array" ref="D743">SUM(IF((LEFT('2-1 采购订单物料明细表报表导出'!$K:$K,7)=D$1)*('2-1 采购订单物料明细表报表导出'!$D:$D=$A743),'2-1 采购订单物料明细表报表导出'!$H:$H,0))</f>
        <v>0</v>
      </c>
      <c r="E743" cm="1">
        <f t="array" ref="E743">SUM(IF((LEFT('2-1 采购订单物料明细表报表导出'!$K:$K,7)=E$1)*('2-1 采购订单物料明细表报表导出'!$D:$D=$A743),'2-1 采购订单物料明细表报表导出'!$H:$H,0))</f>
        <v>0</v>
      </c>
      <c r="F743" cm="1">
        <f t="array" ref="F743">SUM(IF((LEFT('2-1 采购订单物料明细表报表导出'!$K:$K,7)=F$1)*('2-1 采购订单物料明细表报表导出'!$D:$D=$A743),'2-1 采购订单物料明细表报表导出'!$H:$H,0))</f>
        <v>0</v>
      </c>
      <c r="G743" cm="1">
        <f t="array" ref="G743">SUM(IF((LEFT('2-1 采购订单物料明细表报表导出'!$K:$K,7)=G$1)*('2-1 采购订单物料明细表报表导出'!$D:$D=$A743),'2-1 采购订单物料明细表报表导出'!$H:$H,0))</f>
        <v>0</v>
      </c>
      <c r="H743" cm="1">
        <f t="array" ref="H743">SUM(IF((LEFT('2-1 采购订单物料明细表报表导出'!$K:$K,7)=H$1)*('2-1 采购订单物料明细表报表导出'!$D:$D=$A743),'2-1 采购订单物料明细表报表导出'!$H:$H,0))</f>
        <v>0</v>
      </c>
      <c r="I743" cm="1">
        <f t="array" ref="I743">SUM(IF((LEFT('2-1 采购订单物料明细表报表导出'!$K:$K,7)=I$1)*('2-1 采购订单物料明细表报表导出'!$D:$D=$A743),'2-1 采购订单物料明细表报表导出'!$H:$H,0))</f>
        <v>0</v>
      </c>
      <c r="J743" cm="1">
        <f t="array" ref="J743">SUM(IF((LEFT('2-1 采购订单物料明细表报表导出'!$K:$K,7)=J$1)*('2-1 采购订单物料明细表报表导出'!$D:$D=$A743),'2-1 采购订单物料明细表报表导出'!$H:$H,0))</f>
        <v>0</v>
      </c>
      <c r="K743" cm="1">
        <f t="array" ref="K743">SUM(IF((LEFT('2-1 采购订单物料明细表报表导出'!$K:$K,7)=K$1)*('2-1 采购订单物料明细表报表导出'!$D:$D=$A743),'2-1 采购订单物料明细表报表导出'!$H:$H,0))</f>
        <v>0</v>
      </c>
      <c r="L743" cm="1">
        <f t="array" ref="L743">SUM(IF((LEFT('2-1 采购订单物料明细表报表导出'!$K:$K,7)=L$1)*('2-1 采购订单物料明细表报表导出'!$D:$D=$A743),'2-1 采购订单物料明细表报表导出'!$H:$H,0))</f>
        <v>0</v>
      </c>
      <c r="M743" cm="1">
        <f t="array" ref="M743">SUM(IF((LEFT('2-1 采购订单物料明细表报表导出'!$K:$K,7)=M$1)*('2-1 采购订单物料明细表报表导出'!$D:$D=$A743),'2-1 采购订单物料明细表报表导出'!$H:$H,0))</f>
        <v>0</v>
      </c>
      <c r="N743" cm="1">
        <f t="array" ref="N743">SUM(IF((LEFT('2-1 采购订单物料明细表报表导出'!$K:$K,7)=N$1)*('2-1 采购订单物料明细表报表导出'!$D:$D=$A743),'2-1 采购订单物料明细表报表导出'!$H:$H,0))</f>
        <v>0</v>
      </c>
      <c r="O743" cm="1">
        <f t="array" ref="O743">SUM(IF((LEFT('2-1 采购订单物料明细表报表导出'!$K:$K,7)=O$1)*('2-1 采购订单物料明细表报表导出'!$D:$D=$A743),'2-1 采购订单物料明细表报表导出'!$H:$H,0))</f>
        <v>0</v>
      </c>
    </row>
    <row r="744" ht="16.5" spans="1:15">
      <c r="A744" s="34" t="s">
        <v>4146</v>
      </c>
      <c r="B744" s="36" t="s">
        <v>1784</v>
      </c>
      <c r="C744" s="37" t="s">
        <v>1785</v>
      </c>
      <c r="D744" cm="1">
        <f t="array" ref="D744">SUM(IF((LEFT('2-1 采购订单物料明细表报表导出'!$K:$K,7)=D$1)*('2-1 采购订单物料明细表报表导出'!$D:$D=$A744),'2-1 采购订单物料明细表报表导出'!$H:$H,0))</f>
        <v>0</v>
      </c>
      <c r="E744" cm="1">
        <f t="array" ref="E744">SUM(IF((LEFT('2-1 采购订单物料明细表报表导出'!$K:$K,7)=E$1)*('2-1 采购订单物料明细表报表导出'!$D:$D=$A744),'2-1 采购订单物料明细表报表导出'!$H:$H,0))</f>
        <v>0</v>
      </c>
      <c r="F744" cm="1">
        <f t="array" ref="F744">SUM(IF((LEFT('2-1 采购订单物料明细表报表导出'!$K:$K,7)=F$1)*('2-1 采购订单物料明细表报表导出'!$D:$D=$A744),'2-1 采购订单物料明细表报表导出'!$H:$H,0))</f>
        <v>0</v>
      </c>
      <c r="G744" cm="1">
        <f t="array" ref="G744">SUM(IF((LEFT('2-1 采购订单物料明细表报表导出'!$K:$K,7)=G$1)*('2-1 采购订单物料明细表报表导出'!$D:$D=$A744),'2-1 采购订单物料明细表报表导出'!$H:$H,0))</f>
        <v>0</v>
      </c>
      <c r="H744" cm="1">
        <f t="array" ref="H744">SUM(IF((LEFT('2-1 采购订单物料明细表报表导出'!$K:$K,7)=H$1)*('2-1 采购订单物料明细表报表导出'!$D:$D=$A744),'2-1 采购订单物料明细表报表导出'!$H:$H,0))</f>
        <v>0</v>
      </c>
      <c r="I744" cm="1">
        <f t="array" ref="I744">SUM(IF((LEFT('2-1 采购订单物料明细表报表导出'!$K:$K,7)=I$1)*('2-1 采购订单物料明细表报表导出'!$D:$D=$A744),'2-1 采购订单物料明细表报表导出'!$H:$H,0))</f>
        <v>0</v>
      </c>
      <c r="J744" cm="1">
        <f t="array" ref="J744">SUM(IF((LEFT('2-1 采购订单物料明细表报表导出'!$K:$K,7)=J$1)*('2-1 采购订单物料明细表报表导出'!$D:$D=$A744),'2-1 采购订单物料明细表报表导出'!$H:$H,0))</f>
        <v>0</v>
      </c>
      <c r="K744" cm="1">
        <f t="array" ref="K744">SUM(IF((LEFT('2-1 采购订单物料明细表报表导出'!$K:$K,7)=K$1)*('2-1 采购订单物料明细表报表导出'!$D:$D=$A744),'2-1 采购订单物料明细表报表导出'!$H:$H,0))</f>
        <v>0</v>
      </c>
      <c r="L744" cm="1">
        <f t="array" ref="L744">SUM(IF((LEFT('2-1 采购订单物料明细表报表导出'!$K:$K,7)=L$1)*('2-1 采购订单物料明细表报表导出'!$D:$D=$A744),'2-1 采购订单物料明细表报表导出'!$H:$H,0))</f>
        <v>0</v>
      </c>
      <c r="M744" cm="1">
        <f t="array" ref="M744">SUM(IF((LEFT('2-1 采购订单物料明细表报表导出'!$K:$K,7)=M$1)*('2-1 采购订单物料明细表报表导出'!$D:$D=$A744),'2-1 采购订单物料明细表报表导出'!$H:$H,0))</f>
        <v>0</v>
      </c>
      <c r="N744" cm="1">
        <f t="array" ref="N744">SUM(IF((LEFT('2-1 采购订单物料明细表报表导出'!$K:$K,7)=N$1)*('2-1 采购订单物料明细表报表导出'!$D:$D=$A744),'2-1 采购订单物料明细表报表导出'!$H:$H,0))</f>
        <v>0</v>
      </c>
      <c r="O744" cm="1">
        <f t="array" ref="O744">SUM(IF((LEFT('2-1 采购订单物料明细表报表导出'!$K:$K,7)=O$1)*('2-1 采购订单物料明细表报表导出'!$D:$D=$A744),'2-1 采购订单物料明细表报表导出'!$H:$H,0))</f>
        <v>0</v>
      </c>
    </row>
    <row r="745" ht="16.5" spans="1:15">
      <c r="A745" s="34" t="s">
        <v>4147</v>
      </c>
      <c r="B745" s="36" t="s">
        <v>1784</v>
      </c>
      <c r="C745" s="37" t="s">
        <v>1785</v>
      </c>
      <c r="D745" cm="1">
        <f t="array" ref="D745">SUM(IF((LEFT('2-1 采购订单物料明细表报表导出'!$K:$K,7)=D$1)*('2-1 采购订单物料明细表报表导出'!$D:$D=$A745),'2-1 采购订单物料明细表报表导出'!$H:$H,0))</f>
        <v>0</v>
      </c>
      <c r="E745" cm="1">
        <f t="array" ref="E745">SUM(IF((LEFT('2-1 采购订单物料明细表报表导出'!$K:$K,7)=E$1)*('2-1 采购订单物料明细表报表导出'!$D:$D=$A745),'2-1 采购订单物料明细表报表导出'!$H:$H,0))</f>
        <v>0</v>
      </c>
      <c r="F745" cm="1">
        <f t="array" ref="F745">SUM(IF((LEFT('2-1 采购订单物料明细表报表导出'!$K:$K,7)=F$1)*('2-1 采购订单物料明细表报表导出'!$D:$D=$A745),'2-1 采购订单物料明细表报表导出'!$H:$H,0))</f>
        <v>0</v>
      </c>
      <c r="G745" cm="1">
        <f t="array" ref="G745">SUM(IF((LEFT('2-1 采购订单物料明细表报表导出'!$K:$K,7)=G$1)*('2-1 采购订单物料明细表报表导出'!$D:$D=$A745),'2-1 采购订单物料明细表报表导出'!$H:$H,0))</f>
        <v>0</v>
      </c>
      <c r="H745" cm="1">
        <f t="array" ref="H745">SUM(IF((LEFT('2-1 采购订单物料明细表报表导出'!$K:$K,7)=H$1)*('2-1 采购订单物料明细表报表导出'!$D:$D=$A745),'2-1 采购订单物料明细表报表导出'!$H:$H,0))</f>
        <v>0</v>
      </c>
      <c r="I745" cm="1">
        <f t="array" ref="I745">SUM(IF((LEFT('2-1 采购订单物料明细表报表导出'!$K:$K,7)=I$1)*('2-1 采购订单物料明细表报表导出'!$D:$D=$A745),'2-1 采购订单物料明细表报表导出'!$H:$H,0))</f>
        <v>0</v>
      </c>
      <c r="J745" cm="1">
        <f t="array" ref="J745">SUM(IF((LEFT('2-1 采购订单物料明细表报表导出'!$K:$K,7)=J$1)*('2-1 采购订单物料明细表报表导出'!$D:$D=$A745),'2-1 采购订单物料明细表报表导出'!$H:$H,0))</f>
        <v>0</v>
      </c>
      <c r="K745" cm="1">
        <f t="array" ref="K745">SUM(IF((LEFT('2-1 采购订单物料明细表报表导出'!$K:$K,7)=K$1)*('2-1 采购订单物料明细表报表导出'!$D:$D=$A745),'2-1 采购订单物料明细表报表导出'!$H:$H,0))</f>
        <v>0</v>
      </c>
      <c r="L745" cm="1">
        <f t="array" ref="L745">SUM(IF((LEFT('2-1 采购订单物料明细表报表导出'!$K:$K,7)=L$1)*('2-1 采购订单物料明细表报表导出'!$D:$D=$A745),'2-1 采购订单物料明细表报表导出'!$H:$H,0))</f>
        <v>0</v>
      </c>
      <c r="M745" cm="1">
        <f t="array" ref="M745">SUM(IF((LEFT('2-1 采购订单物料明细表报表导出'!$K:$K,7)=M$1)*('2-1 采购订单物料明细表报表导出'!$D:$D=$A745),'2-1 采购订单物料明细表报表导出'!$H:$H,0))</f>
        <v>0</v>
      </c>
      <c r="N745" cm="1">
        <f t="array" ref="N745">SUM(IF((LEFT('2-1 采购订单物料明细表报表导出'!$K:$K,7)=N$1)*('2-1 采购订单物料明细表报表导出'!$D:$D=$A745),'2-1 采购订单物料明细表报表导出'!$H:$H,0))</f>
        <v>0</v>
      </c>
      <c r="O745" cm="1">
        <f t="array" ref="O745">SUM(IF((LEFT('2-1 采购订单物料明细表报表导出'!$K:$K,7)=O$1)*('2-1 采购订单物料明细表报表导出'!$D:$D=$A745),'2-1 采购订单物料明细表报表导出'!$H:$H,0))</f>
        <v>0</v>
      </c>
    </row>
    <row r="746" ht="16.5" spans="1:15">
      <c r="A746" s="34" t="s">
        <v>4148</v>
      </c>
      <c r="B746" s="36" t="s">
        <v>1784</v>
      </c>
      <c r="C746" s="37" t="s">
        <v>1785</v>
      </c>
      <c r="D746" cm="1">
        <f t="array" ref="D746">SUM(IF((LEFT('2-1 采购订单物料明细表报表导出'!$K:$K,7)=D$1)*('2-1 采购订单物料明细表报表导出'!$D:$D=$A746),'2-1 采购订单物料明细表报表导出'!$H:$H,0))</f>
        <v>0</v>
      </c>
      <c r="E746" cm="1">
        <f t="array" ref="E746">SUM(IF((LEFT('2-1 采购订单物料明细表报表导出'!$K:$K,7)=E$1)*('2-1 采购订单物料明细表报表导出'!$D:$D=$A746),'2-1 采购订单物料明细表报表导出'!$H:$H,0))</f>
        <v>0</v>
      </c>
      <c r="F746" cm="1">
        <f t="array" ref="F746">SUM(IF((LEFT('2-1 采购订单物料明细表报表导出'!$K:$K,7)=F$1)*('2-1 采购订单物料明细表报表导出'!$D:$D=$A746),'2-1 采购订单物料明细表报表导出'!$H:$H,0))</f>
        <v>0</v>
      </c>
      <c r="G746" cm="1">
        <f t="array" ref="G746">SUM(IF((LEFT('2-1 采购订单物料明细表报表导出'!$K:$K,7)=G$1)*('2-1 采购订单物料明细表报表导出'!$D:$D=$A746),'2-1 采购订单物料明细表报表导出'!$H:$H,0))</f>
        <v>0</v>
      </c>
      <c r="H746" cm="1">
        <f t="array" ref="H746">SUM(IF((LEFT('2-1 采购订单物料明细表报表导出'!$K:$K,7)=H$1)*('2-1 采购订单物料明细表报表导出'!$D:$D=$A746),'2-1 采购订单物料明细表报表导出'!$H:$H,0))</f>
        <v>0</v>
      </c>
      <c r="I746" cm="1">
        <f t="array" ref="I746">SUM(IF((LEFT('2-1 采购订单物料明细表报表导出'!$K:$K,7)=I$1)*('2-1 采购订单物料明细表报表导出'!$D:$D=$A746),'2-1 采购订单物料明细表报表导出'!$H:$H,0))</f>
        <v>0</v>
      </c>
      <c r="J746" cm="1">
        <f t="array" ref="J746">SUM(IF((LEFT('2-1 采购订单物料明细表报表导出'!$K:$K,7)=J$1)*('2-1 采购订单物料明细表报表导出'!$D:$D=$A746),'2-1 采购订单物料明细表报表导出'!$H:$H,0))</f>
        <v>0</v>
      </c>
      <c r="K746" cm="1">
        <f t="array" ref="K746">SUM(IF((LEFT('2-1 采购订单物料明细表报表导出'!$K:$K,7)=K$1)*('2-1 采购订单物料明细表报表导出'!$D:$D=$A746),'2-1 采购订单物料明细表报表导出'!$H:$H,0))</f>
        <v>0</v>
      </c>
      <c r="L746" cm="1">
        <f t="array" ref="L746">SUM(IF((LEFT('2-1 采购订单物料明细表报表导出'!$K:$K,7)=L$1)*('2-1 采购订单物料明细表报表导出'!$D:$D=$A746),'2-1 采购订单物料明细表报表导出'!$H:$H,0))</f>
        <v>0</v>
      </c>
      <c r="M746" cm="1">
        <f t="array" ref="M746">SUM(IF((LEFT('2-1 采购订单物料明细表报表导出'!$K:$K,7)=M$1)*('2-1 采购订单物料明细表报表导出'!$D:$D=$A746),'2-1 采购订单物料明细表报表导出'!$H:$H,0))</f>
        <v>0</v>
      </c>
      <c r="N746" cm="1">
        <f t="array" ref="N746">SUM(IF((LEFT('2-1 采购订单物料明细表报表导出'!$K:$K,7)=N$1)*('2-1 采购订单物料明细表报表导出'!$D:$D=$A746),'2-1 采购订单物料明细表报表导出'!$H:$H,0))</f>
        <v>0</v>
      </c>
      <c r="O746" cm="1">
        <f t="array" ref="O746">SUM(IF((LEFT('2-1 采购订单物料明细表报表导出'!$K:$K,7)=O$1)*('2-1 采购订单物料明细表报表导出'!$D:$D=$A746),'2-1 采购订单物料明细表报表导出'!$H:$H,0))</f>
        <v>0</v>
      </c>
    </row>
    <row r="747" ht="16.5" spans="1:15">
      <c r="A747" s="34" t="s">
        <v>4149</v>
      </c>
      <c r="B747" s="36" t="s">
        <v>1784</v>
      </c>
      <c r="C747" s="37" t="s">
        <v>1785</v>
      </c>
      <c r="D747" cm="1">
        <f t="array" ref="D747">SUM(IF((LEFT('2-1 采购订单物料明细表报表导出'!$K:$K,7)=D$1)*('2-1 采购订单物料明细表报表导出'!$D:$D=$A747),'2-1 采购订单物料明细表报表导出'!$H:$H,0))</f>
        <v>0</v>
      </c>
      <c r="E747" cm="1">
        <f t="array" ref="E747">SUM(IF((LEFT('2-1 采购订单物料明细表报表导出'!$K:$K,7)=E$1)*('2-1 采购订单物料明细表报表导出'!$D:$D=$A747),'2-1 采购订单物料明细表报表导出'!$H:$H,0))</f>
        <v>0</v>
      </c>
      <c r="F747" cm="1">
        <f t="array" ref="F747">SUM(IF((LEFT('2-1 采购订单物料明细表报表导出'!$K:$K,7)=F$1)*('2-1 采购订单物料明细表报表导出'!$D:$D=$A747),'2-1 采购订单物料明细表报表导出'!$H:$H,0))</f>
        <v>0</v>
      </c>
      <c r="G747" cm="1">
        <f t="array" ref="G747">SUM(IF((LEFT('2-1 采购订单物料明细表报表导出'!$K:$K,7)=G$1)*('2-1 采购订单物料明细表报表导出'!$D:$D=$A747),'2-1 采购订单物料明细表报表导出'!$H:$H,0))</f>
        <v>0</v>
      </c>
      <c r="H747" cm="1">
        <f t="array" ref="H747">SUM(IF((LEFT('2-1 采购订单物料明细表报表导出'!$K:$K,7)=H$1)*('2-1 采购订单物料明细表报表导出'!$D:$D=$A747),'2-1 采购订单物料明细表报表导出'!$H:$H,0))</f>
        <v>0</v>
      </c>
      <c r="I747" cm="1">
        <f t="array" ref="I747">SUM(IF((LEFT('2-1 采购订单物料明细表报表导出'!$K:$K,7)=I$1)*('2-1 采购订单物料明细表报表导出'!$D:$D=$A747),'2-1 采购订单物料明细表报表导出'!$H:$H,0))</f>
        <v>0</v>
      </c>
      <c r="J747" cm="1">
        <f t="array" ref="J747">SUM(IF((LEFT('2-1 采购订单物料明细表报表导出'!$K:$K,7)=J$1)*('2-1 采购订单物料明细表报表导出'!$D:$D=$A747),'2-1 采购订单物料明细表报表导出'!$H:$H,0))</f>
        <v>0</v>
      </c>
      <c r="K747" cm="1">
        <f t="array" ref="K747">SUM(IF((LEFT('2-1 采购订单物料明细表报表导出'!$K:$K,7)=K$1)*('2-1 采购订单物料明细表报表导出'!$D:$D=$A747),'2-1 采购订单物料明细表报表导出'!$H:$H,0))</f>
        <v>0</v>
      </c>
      <c r="L747" cm="1">
        <f t="array" ref="L747">SUM(IF((LEFT('2-1 采购订单物料明细表报表导出'!$K:$K,7)=L$1)*('2-1 采购订单物料明细表报表导出'!$D:$D=$A747),'2-1 采购订单物料明细表报表导出'!$H:$H,0))</f>
        <v>0</v>
      </c>
      <c r="M747" cm="1">
        <f t="array" ref="M747">SUM(IF((LEFT('2-1 采购订单物料明细表报表导出'!$K:$K,7)=M$1)*('2-1 采购订单物料明细表报表导出'!$D:$D=$A747),'2-1 采购订单物料明细表报表导出'!$H:$H,0))</f>
        <v>0</v>
      </c>
      <c r="N747" cm="1">
        <f t="array" ref="N747">SUM(IF((LEFT('2-1 采购订单物料明细表报表导出'!$K:$K,7)=N$1)*('2-1 采购订单物料明细表报表导出'!$D:$D=$A747),'2-1 采购订单物料明细表报表导出'!$H:$H,0))</f>
        <v>0</v>
      </c>
      <c r="O747" cm="1">
        <f t="array" ref="O747">SUM(IF((LEFT('2-1 采购订单物料明细表报表导出'!$K:$K,7)=O$1)*('2-1 采购订单物料明细表报表导出'!$D:$D=$A747),'2-1 采购订单物料明细表报表导出'!$H:$H,0))</f>
        <v>0</v>
      </c>
    </row>
    <row r="748" ht="28.5" spans="1:15">
      <c r="A748" s="34" t="s">
        <v>4150</v>
      </c>
      <c r="B748" s="36" t="s">
        <v>1784</v>
      </c>
      <c r="C748" s="37" t="s">
        <v>1785</v>
      </c>
      <c r="D748" cm="1">
        <f t="array" ref="D748">SUM(IF((LEFT('2-1 采购订单物料明细表报表导出'!$K:$K,7)=D$1)*('2-1 采购订单物料明细表报表导出'!$D:$D=$A748),'2-1 采购订单物料明细表报表导出'!$H:$H,0))</f>
        <v>0</v>
      </c>
      <c r="E748" cm="1">
        <f t="array" ref="E748">SUM(IF((LEFT('2-1 采购订单物料明细表报表导出'!$K:$K,7)=E$1)*('2-1 采购订单物料明细表报表导出'!$D:$D=$A748),'2-1 采购订单物料明细表报表导出'!$H:$H,0))</f>
        <v>0</v>
      </c>
      <c r="F748" cm="1">
        <f t="array" ref="F748">SUM(IF((LEFT('2-1 采购订单物料明细表报表导出'!$K:$K,7)=F$1)*('2-1 采购订单物料明细表报表导出'!$D:$D=$A748),'2-1 采购订单物料明细表报表导出'!$H:$H,0))</f>
        <v>0</v>
      </c>
      <c r="G748" cm="1">
        <f t="array" ref="G748">SUM(IF((LEFT('2-1 采购订单物料明细表报表导出'!$K:$K,7)=G$1)*('2-1 采购订单物料明细表报表导出'!$D:$D=$A748),'2-1 采购订单物料明细表报表导出'!$H:$H,0))</f>
        <v>0</v>
      </c>
      <c r="H748" cm="1">
        <f t="array" ref="H748">SUM(IF((LEFT('2-1 采购订单物料明细表报表导出'!$K:$K,7)=H$1)*('2-1 采购订单物料明细表报表导出'!$D:$D=$A748),'2-1 采购订单物料明细表报表导出'!$H:$H,0))</f>
        <v>0</v>
      </c>
      <c r="I748" cm="1">
        <f t="array" ref="I748">SUM(IF((LEFT('2-1 采购订单物料明细表报表导出'!$K:$K,7)=I$1)*('2-1 采购订单物料明细表报表导出'!$D:$D=$A748),'2-1 采购订单物料明细表报表导出'!$H:$H,0))</f>
        <v>0</v>
      </c>
      <c r="J748" cm="1">
        <f t="array" ref="J748">SUM(IF((LEFT('2-1 采购订单物料明细表报表导出'!$K:$K,7)=J$1)*('2-1 采购订单物料明细表报表导出'!$D:$D=$A748),'2-1 采购订单物料明细表报表导出'!$H:$H,0))</f>
        <v>0</v>
      </c>
      <c r="K748" cm="1">
        <f t="array" ref="K748">SUM(IF((LEFT('2-1 采购订单物料明细表报表导出'!$K:$K,7)=K$1)*('2-1 采购订单物料明细表报表导出'!$D:$D=$A748),'2-1 采购订单物料明细表报表导出'!$H:$H,0))</f>
        <v>0</v>
      </c>
      <c r="L748" cm="1">
        <f t="array" ref="L748">SUM(IF((LEFT('2-1 采购订单物料明细表报表导出'!$K:$K,7)=L$1)*('2-1 采购订单物料明细表报表导出'!$D:$D=$A748),'2-1 采购订单物料明细表报表导出'!$H:$H,0))</f>
        <v>0</v>
      </c>
      <c r="M748" cm="1">
        <f t="array" ref="M748">SUM(IF((LEFT('2-1 采购订单物料明细表报表导出'!$K:$K,7)=M$1)*('2-1 采购订单物料明细表报表导出'!$D:$D=$A748),'2-1 采购订单物料明细表报表导出'!$H:$H,0))</f>
        <v>0</v>
      </c>
      <c r="N748" cm="1">
        <f t="array" ref="N748">SUM(IF((LEFT('2-1 采购订单物料明细表报表导出'!$K:$K,7)=N$1)*('2-1 采购订单物料明细表报表导出'!$D:$D=$A748),'2-1 采购订单物料明细表报表导出'!$H:$H,0))</f>
        <v>0</v>
      </c>
      <c r="O748" cm="1">
        <f t="array" ref="O748">SUM(IF((LEFT('2-1 采购订单物料明细表报表导出'!$K:$K,7)=O$1)*('2-1 采购订单物料明细表报表导出'!$D:$D=$A748),'2-1 采购订单物料明细表报表导出'!$H:$H,0))</f>
        <v>0</v>
      </c>
    </row>
    <row r="749" ht="28.5" spans="1:15">
      <c r="A749" s="34" t="s">
        <v>4151</v>
      </c>
      <c r="B749" s="36" t="s">
        <v>1784</v>
      </c>
      <c r="C749" s="37" t="s">
        <v>1785</v>
      </c>
      <c r="D749" cm="1">
        <f t="array" ref="D749">SUM(IF((LEFT('2-1 采购订单物料明细表报表导出'!$K:$K,7)=D$1)*('2-1 采购订单物料明细表报表导出'!$D:$D=$A749),'2-1 采购订单物料明细表报表导出'!$H:$H,0))</f>
        <v>0</v>
      </c>
      <c r="E749" cm="1">
        <f t="array" ref="E749">SUM(IF((LEFT('2-1 采购订单物料明细表报表导出'!$K:$K,7)=E$1)*('2-1 采购订单物料明细表报表导出'!$D:$D=$A749),'2-1 采购订单物料明细表报表导出'!$H:$H,0))</f>
        <v>0</v>
      </c>
      <c r="F749" cm="1">
        <f t="array" ref="F749">SUM(IF((LEFT('2-1 采购订单物料明细表报表导出'!$K:$K,7)=F$1)*('2-1 采购订单物料明细表报表导出'!$D:$D=$A749),'2-1 采购订单物料明细表报表导出'!$H:$H,0))</f>
        <v>0</v>
      </c>
      <c r="G749" cm="1">
        <f t="array" ref="G749">SUM(IF((LEFT('2-1 采购订单物料明细表报表导出'!$K:$K,7)=G$1)*('2-1 采购订单物料明细表报表导出'!$D:$D=$A749),'2-1 采购订单物料明细表报表导出'!$H:$H,0))</f>
        <v>0</v>
      </c>
      <c r="H749" cm="1">
        <f t="array" ref="H749">SUM(IF((LEFT('2-1 采购订单物料明细表报表导出'!$K:$K,7)=H$1)*('2-1 采购订单物料明细表报表导出'!$D:$D=$A749),'2-1 采购订单物料明细表报表导出'!$H:$H,0))</f>
        <v>0</v>
      </c>
      <c r="I749" cm="1">
        <f t="array" ref="I749">SUM(IF((LEFT('2-1 采购订单物料明细表报表导出'!$K:$K,7)=I$1)*('2-1 采购订单物料明细表报表导出'!$D:$D=$A749),'2-1 采购订单物料明细表报表导出'!$H:$H,0))</f>
        <v>0</v>
      </c>
      <c r="J749" cm="1">
        <f t="array" ref="J749">SUM(IF((LEFT('2-1 采购订单物料明细表报表导出'!$K:$K,7)=J$1)*('2-1 采购订单物料明细表报表导出'!$D:$D=$A749),'2-1 采购订单物料明细表报表导出'!$H:$H,0))</f>
        <v>0</v>
      </c>
      <c r="K749" cm="1">
        <f t="array" ref="K749">SUM(IF((LEFT('2-1 采购订单物料明细表报表导出'!$K:$K,7)=K$1)*('2-1 采购订单物料明细表报表导出'!$D:$D=$A749),'2-1 采购订单物料明细表报表导出'!$H:$H,0))</f>
        <v>0</v>
      </c>
      <c r="L749" cm="1">
        <f t="array" ref="L749">SUM(IF((LEFT('2-1 采购订单物料明细表报表导出'!$K:$K,7)=L$1)*('2-1 采购订单物料明细表报表导出'!$D:$D=$A749),'2-1 采购订单物料明细表报表导出'!$H:$H,0))</f>
        <v>0</v>
      </c>
      <c r="M749" cm="1">
        <f t="array" ref="M749">SUM(IF((LEFT('2-1 采购订单物料明细表报表导出'!$K:$K,7)=M$1)*('2-1 采购订单物料明细表报表导出'!$D:$D=$A749),'2-1 采购订单物料明细表报表导出'!$H:$H,0))</f>
        <v>0</v>
      </c>
      <c r="N749" cm="1">
        <f t="array" ref="N749">SUM(IF((LEFT('2-1 采购订单物料明细表报表导出'!$K:$K,7)=N$1)*('2-1 采购订单物料明细表报表导出'!$D:$D=$A749),'2-1 采购订单物料明细表报表导出'!$H:$H,0))</f>
        <v>0</v>
      </c>
      <c r="O749" cm="1">
        <f t="array" ref="O749">SUM(IF((LEFT('2-1 采购订单物料明细表报表导出'!$K:$K,7)=O$1)*('2-1 采购订单物料明细表报表导出'!$D:$D=$A749),'2-1 采购订单物料明细表报表导出'!$H:$H,0))</f>
        <v>0</v>
      </c>
    </row>
    <row r="750" ht="33" spans="1:15">
      <c r="A750" s="17" t="s">
        <v>4152</v>
      </c>
      <c r="B750" s="32" t="s">
        <v>1946</v>
      </c>
      <c r="C750" s="33" t="s">
        <v>1947</v>
      </c>
      <c r="D750" cm="1">
        <f t="array" ref="D750">SUM(IF((LEFT('2-1 采购订单物料明细表报表导出'!$K:$K,7)=D$1)*('2-1 采购订单物料明细表报表导出'!$D:$D=$A750),'2-1 采购订单物料明细表报表导出'!$H:$H,0))</f>
        <v>0</v>
      </c>
      <c r="E750" cm="1">
        <f t="array" ref="E750">SUM(IF((LEFT('2-1 采购订单物料明细表报表导出'!$K:$K,7)=E$1)*('2-1 采购订单物料明细表报表导出'!$D:$D=$A750),'2-1 采购订单物料明细表报表导出'!$H:$H,0))</f>
        <v>0</v>
      </c>
      <c r="F750" cm="1">
        <f t="array" ref="F750">SUM(IF((LEFT('2-1 采购订单物料明细表报表导出'!$K:$K,7)=F$1)*('2-1 采购订单物料明细表报表导出'!$D:$D=$A750),'2-1 采购订单物料明细表报表导出'!$H:$H,0))</f>
        <v>0</v>
      </c>
      <c r="G750" cm="1">
        <f t="array" ref="G750">SUM(IF((LEFT('2-1 采购订单物料明细表报表导出'!$K:$K,7)=G$1)*('2-1 采购订单物料明细表报表导出'!$D:$D=$A750),'2-1 采购订单物料明细表报表导出'!$H:$H,0))</f>
        <v>0</v>
      </c>
      <c r="H750" cm="1">
        <f t="array" ref="H750">SUM(IF((LEFT('2-1 采购订单物料明细表报表导出'!$K:$K,7)=H$1)*('2-1 采购订单物料明细表报表导出'!$D:$D=$A750),'2-1 采购订单物料明细表报表导出'!$H:$H,0))</f>
        <v>0</v>
      </c>
      <c r="I750" cm="1">
        <f t="array" ref="I750">SUM(IF((LEFT('2-1 采购订单物料明细表报表导出'!$K:$K,7)=I$1)*('2-1 采购订单物料明细表报表导出'!$D:$D=$A750),'2-1 采购订单物料明细表报表导出'!$H:$H,0))</f>
        <v>0</v>
      </c>
      <c r="J750" cm="1">
        <f t="array" ref="J750">SUM(IF((LEFT('2-1 采购订单物料明细表报表导出'!$K:$K,7)=J$1)*('2-1 采购订单物料明细表报表导出'!$D:$D=$A750),'2-1 采购订单物料明细表报表导出'!$H:$H,0))</f>
        <v>0</v>
      </c>
      <c r="K750" cm="1">
        <f t="array" ref="K750">SUM(IF((LEFT('2-1 采购订单物料明细表报表导出'!$K:$K,7)=K$1)*('2-1 采购订单物料明细表报表导出'!$D:$D=$A750),'2-1 采购订单物料明细表报表导出'!$H:$H,0))</f>
        <v>0</v>
      </c>
      <c r="L750" cm="1">
        <f t="array" ref="L750">SUM(IF((LEFT('2-1 采购订单物料明细表报表导出'!$K:$K,7)=L$1)*('2-1 采购订单物料明细表报表导出'!$D:$D=$A750),'2-1 采购订单物料明细表报表导出'!$H:$H,0))</f>
        <v>0</v>
      </c>
      <c r="M750" cm="1">
        <f t="array" ref="M750">SUM(IF((LEFT('2-1 采购订单物料明细表报表导出'!$K:$K,7)=M$1)*('2-1 采购订单物料明细表报表导出'!$D:$D=$A750),'2-1 采购订单物料明细表报表导出'!$H:$H,0))</f>
        <v>0</v>
      </c>
      <c r="N750" cm="1">
        <f t="array" ref="N750">SUM(IF((LEFT('2-1 采购订单物料明细表报表导出'!$K:$K,7)=N$1)*('2-1 采购订单物料明细表报表导出'!$D:$D=$A750),'2-1 采购订单物料明细表报表导出'!$H:$H,0))</f>
        <v>0</v>
      </c>
      <c r="O750" cm="1">
        <f t="array" ref="O750">SUM(IF((LEFT('2-1 采购订单物料明细表报表导出'!$K:$K,7)=O$1)*('2-1 采购订单物料明细表报表导出'!$D:$D=$A750),'2-1 采购订单物料明细表报表导出'!$H:$H,0))</f>
        <v>0</v>
      </c>
    </row>
    <row r="751" ht="33" spans="1:15">
      <c r="A751" s="17" t="s">
        <v>4153</v>
      </c>
      <c r="B751" s="32" t="s">
        <v>1946</v>
      </c>
      <c r="C751" s="33" t="s">
        <v>1947</v>
      </c>
      <c r="D751" cm="1">
        <f t="array" ref="D751">SUM(IF((LEFT('2-1 采购订单物料明细表报表导出'!$K:$K,7)=D$1)*('2-1 采购订单物料明细表报表导出'!$D:$D=$A751),'2-1 采购订单物料明细表报表导出'!$H:$H,0))</f>
        <v>0</v>
      </c>
      <c r="E751" cm="1">
        <f t="array" ref="E751">SUM(IF((LEFT('2-1 采购订单物料明细表报表导出'!$K:$K,7)=E$1)*('2-1 采购订单物料明细表报表导出'!$D:$D=$A751),'2-1 采购订单物料明细表报表导出'!$H:$H,0))</f>
        <v>0</v>
      </c>
      <c r="F751" cm="1">
        <f t="array" ref="F751">SUM(IF((LEFT('2-1 采购订单物料明细表报表导出'!$K:$K,7)=F$1)*('2-1 采购订单物料明细表报表导出'!$D:$D=$A751),'2-1 采购订单物料明细表报表导出'!$H:$H,0))</f>
        <v>0</v>
      </c>
      <c r="G751" cm="1">
        <f t="array" ref="G751">SUM(IF((LEFT('2-1 采购订单物料明细表报表导出'!$K:$K,7)=G$1)*('2-1 采购订单物料明细表报表导出'!$D:$D=$A751),'2-1 采购订单物料明细表报表导出'!$H:$H,0))</f>
        <v>0</v>
      </c>
      <c r="H751" cm="1">
        <f t="array" ref="H751">SUM(IF((LEFT('2-1 采购订单物料明细表报表导出'!$K:$K,7)=H$1)*('2-1 采购订单物料明细表报表导出'!$D:$D=$A751),'2-1 采购订单物料明细表报表导出'!$H:$H,0))</f>
        <v>0</v>
      </c>
      <c r="I751" cm="1">
        <f t="array" ref="I751">SUM(IF((LEFT('2-1 采购订单物料明细表报表导出'!$K:$K,7)=I$1)*('2-1 采购订单物料明细表报表导出'!$D:$D=$A751),'2-1 采购订单物料明细表报表导出'!$H:$H,0))</f>
        <v>0</v>
      </c>
      <c r="J751" cm="1">
        <f t="array" ref="J751">SUM(IF((LEFT('2-1 采购订单物料明细表报表导出'!$K:$K,7)=J$1)*('2-1 采购订单物料明细表报表导出'!$D:$D=$A751),'2-1 采购订单物料明细表报表导出'!$H:$H,0))</f>
        <v>0</v>
      </c>
      <c r="K751" cm="1">
        <f t="array" ref="K751">SUM(IF((LEFT('2-1 采购订单物料明细表报表导出'!$K:$K,7)=K$1)*('2-1 采购订单物料明细表报表导出'!$D:$D=$A751),'2-1 采购订单物料明细表报表导出'!$H:$H,0))</f>
        <v>0</v>
      </c>
      <c r="L751" cm="1">
        <f t="array" ref="L751">SUM(IF((LEFT('2-1 采购订单物料明细表报表导出'!$K:$K,7)=L$1)*('2-1 采购订单物料明细表报表导出'!$D:$D=$A751),'2-1 采购订单物料明细表报表导出'!$H:$H,0))</f>
        <v>0</v>
      </c>
      <c r="M751" cm="1">
        <f t="array" ref="M751">SUM(IF((LEFT('2-1 采购订单物料明细表报表导出'!$K:$K,7)=M$1)*('2-1 采购订单物料明细表报表导出'!$D:$D=$A751),'2-1 采购订单物料明细表报表导出'!$H:$H,0))</f>
        <v>0</v>
      </c>
      <c r="N751" cm="1">
        <f t="array" ref="N751">SUM(IF((LEFT('2-1 采购订单物料明细表报表导出'!$K:$K,7)=N$1)*('2-1 采购订单物料明细表报表导出'!$D:$D=$A751),'2-1 采购订单物料明细表报表导出'!$H:$H,0))</f>
        <v>0</v>
      </c>
      <c r="O751" cm="1">
        <f t="array" ref="O751">SUM(IF((LEFT('2-1 采购订单物料明细表报表导出'!$K:$K,7)=O$1)*('2-1 采购订单物料明细表报表导出'!$D:$D=$A751),'2-1 采购订单物料明细表报表导出'!$H:$H,0))</f>
        <v>0</v>
      </c>
    </row>
    <row r="752" ht="33" spans="1:15">
      <c r="A752" s="17" t="s">
        <v>4154</v>
      </c>
      <c r="B752" s="32" t="s">
        <v>1946</v>
      </c>
      <c r="C752" s="33" t="s">
        <v>1947</v>
      </c>
      <c r="D752" cm="1">
        <f t="array" ref="D752">SUM(IF((LEFT('2-1 采购订单物料明细表报表导出'!$K:$K,7)=D$1)*('2-1 采购订单物料明细表报表导出'!$D:$D=$A752),'2-1 采购订单物料明细表报表导出'!$H:$H,0))</f>
        <v>0</v>
      </c>
      <c r="E752" cm="1">
        <f t="array" ref="E752">SUM(IF((LEFT('2-1 采购订单物料明细表报表导出'!$K:$K,7)=E$1)*('2-1 采购订单物料明细表报表导出'!$D:$D=$A752),'2-1 采购订单物料明细表报表导出'!$H:$H,0))</f>
        <v>0</v>
      </c>
      <c r="F752" cm="1">
        <f t="array" ref="F752">SUM(IF((LEFT('2-1 采购订单物料明细表报表导出'!$K:$K,7)=F$1)*('2-1 采购订单物料明细表报表导出'!$D:$D=$A752),'2-1 采购订单物料明细表报表导出'!$H:$H,0))</f>
        <v>0</v>
      </c>
      <c r="G752" cm="1">
        <f t="array" ref="G752">SUM(IF((LEFT('2-1 采购订单物料明细表报表导出'!$K:$K,7)=G$1)*('2-1 采购订单物料明细表报表导出'!$D:$D=$A752),'2-1 采购订单物料明细表报表导出'!$H:$H,0))</f>
        <v>0</v>
      </c>
      <c r="H752" cm="1">
        <f t="array" ref="H752">SUM(IF((LEFT('2-1 采购订单物料明细表报表导出'!$K:$K,7)=H$1)*('2-1 采购订单物料明细表报表导出'!$D:$D=$A752),'2-1 采购订单物料明细表报表导出'!$H:$H,0))</f>
        <v>0</v>
      </c>
      <c r="I752" cm="1">
        <f t="array" ref="I752">SUM(IF((LEFT('2-1 采购订单物料明细表报表导出'!$K:$K,7)=I$1)*('2-1 采购订单物料明细表报表导出'!$D:$D=$A752),'2-1 采购订单物料明细表报表导出'!$H:$H,0))</f>
        <v>0</v>
      </c>
      <c r="J752" cm="1">
        <f t="array" ref="J752">SUM(IF((LEFT('2-1 采购订单物料明细表报表导出'!$K:$K,7)=J$1)*('2-1 采购订单物料明细表报表导出'!$D:$D=$A752),'2-1 采购订单物料明细表报表导出'!$H:$H,0))</f>
        <v>0</v>
      </c>
      <c r="K752" cm="1">
        <f t="array" ref="K752">SUM(IF((LEFT('2-1 采购订单物料明细表报表导出'!$K:$K,7)=K$1)*('2-1 采购订单物料明细表报表导出'!$D:$D=$A752),'2-1 采购订单物料明细表报表导出'!$H:$H,0))</f>
        <v>0</v>
      </c>
      <c r="L752" cm="1">
        <f t="array" ref="L752">SUM(IF((LEFT('2-1 采购订单物料明细表报表导出'!$K:$K,7)=L$1)*('2-1 采购订单物料明细表报表导出'!$D:$D=$A752),'2-1 采购订单物料明细表报表导出'!$H:$H,0))</f>
        <v>0</v>
      </c>
      <c r="M752" cm="1">
        <f t="array" ref="M752">SUM(IF((LEFT('2-1 采购订单物料明细表报表导出'!$K:$K,7)=M$1)*('2-1 采购订单物料明细表报表导出'!$D:$D=$A752),'2-1 采购订单物料明细表报表导出'!$H:$H,0))</f>
        <v>0</v>
      </c>
      <c r="N752" cm="1">
        <f t="array" ref="N752">SUM(IF((LEFT('2-1 采购订单物料明细表报表导出'!$K:$K,7)=N$1)*('2-1 采购订单物料明细表报表导出'!$D:$D=$A752),'2-1 采购订单物料明细表报表导出'!$H:$H,0))</f>
        <v>0</v>
      </c>
      <c r="O752" cm="1">
        <f t="array" ref="O752">SUM(IF((LEFT('2-1 采购订单物料明细表报表导出'!$K:$K,7)=O$1)*('2-1 采购订单物料明细表报表导出'!$D:$D=$A752),'2-1 采购订单物料明细表报表导出'!$H:$H,0))</f>
        <v>0</v>
      </c>
    </row>
    <row r="753" ht="33" spans="1:15">
      <c r="A753" s="17" t="s">
        <v>4155</v>
      </c>
      <c r="B753" s="32" t="s">
        <v>1946</v>
      </c>
      <c r="C753" s="33" t="s">
        <v>1947</v>
      </c>
      <c r="D753" cm="1">
        <f t="array" ref="D753">SUM(IF((LEFT('2-1 采购订单物料明细表报表导出'!$K:$K,7)=D$1)*('2-1 采购订单物料明细表报表导出'!$D:$D=$A753),'2-1 采购订单物料明细表报表导出'!$H:$H,0))</f>
        <v>0</v>
      </c>
      <c r="E753" cm="1">
        <f t="array" ref="E753">SUM(IF((LEFT('2-1 采购订单物料明细表报表导出'!$K:$K,7)=E$1)*('2-1 采购订单物料明细表报表导出'!$D:$D=$A753),'2-1 采购订单物料明细表报表导出'!$H:$H,0))</f>
        <v>0</v>
      </c>
      <c r="F753" cm="1">
        <f t="array" ref="F753">SUM(IF((LEFT('2-1 采购订单物料明细表报表导出'!$K:$K,7)=F$1)*('2-1 采购订单物料明细表报表导出'!$D:$D=$A753),'2-1 采购订单物料明细表报表导出'!$H:$H,0))</f>
        <v>0</v>
      </c>
      <c r="G753" cm="1">
        <f t="array" ref="G753">SUM(IF((LEFT('2-1 采购订单物料明细表报表导出'!$K:$K,7)=G$1)*('2-1 采购订单物料明细表报表导出'!$D:$D=$A753),'2-1 采购订单物料明细表报表导出'!$H:$H,0))</f>
        <v>0</v>
      </c>
      <c r="H753" cm="1">
        <f t="array" ref="H753">SUM(IF((LEFT('2-1 采购订单物料明细表报表导出'!$K:$K,7)=H$1)*('2-1 采购订单物料明细表报表导出'!$D:$D=$A753),'2-1 采购订单物料明细表报表导出'!$H:$H,0))</f>
        <v>0</v>
      </c>
      <c r="I753" cm="1">
        <f t="array" ref="I753">SUM(IF((LEFT('2-1 采购订单物料明细表报表导出'!$K:$K,7)=I$1)*('2-1 采购订单物料明细表报表导出'!$D:$D=$A753),'2-1 采购订单物料明细表报表导出'!$H:$H,0))</f>
        <v>0</v>
      </c>
      <c r="J753" cm="1">
        <f t="array" ref="J753">SUM(IF((LEFT('2-1 采购订单物料明细表报表导出'!$K:$K,7)=J$1)*('2-1 采购订单物料明细表报表导出'!$D:$D=$A753),'2-1 采购订单物料明细表报表导出'!$H:$H,0))</f>
        <v>0</v>
      </c>
      <c r="K753" cm="1">
        <f t="array" ref="K753">SUM(IF((LEFT('2-1 采购订单物料明细表报表导出'!$K:$K,7)=K$1)*('2-1 采购订单物料明细表报表导出'!$D:$D=$A753),'2-1 采购订单物料明细表报表导出'!$H:$H,0))</f>
        <v>0</v>
      </c>
      <c r="L753" cm="1">
        <f t="array" ref="L753">SUM(IF((LEFT('2-1 采购订单物料明细表报表导出'!$K:$K,7)=L$1)*('2-1 采购订单物料明细表报表导出'!$D:$D=$A753),'2-1 采购订单物料明细表报表导出'!$H:$H,0))</f>
        <v>0</v>
      </c>
      <c r="M753" cm="1">
        <f t="array" ref="M753">SUM(IF((LEFT('2-1 采购订单物料明细表报表导出'!$K:$K,7)=M$1)*('2-1 采购订单物料明细表报表导出'!$D:$D=$A753),'2-1 采购订单物料明细表报表导出'!$H:$H,0))</f>
        <v>0</v>
      </c>
      <c r="N753" cm="1">
        <f t="array" ref="N753">SUM(IF((LEFT('2-1 采购订单物料明细表报表导出'!$K:$K,7)=N$1)*('2-1 采购订单物料明细表报表导出'!$D:$D=$A753),'2-1 采购订单物料明细表报表导出'!$H:$H,0))</f>
        <v>0</v>
      </c>
      <c r="O753" cm="1">
        <f t="array" ref="O753">SUM(IF((LEFT('2-1 采购订单物料明细表报表导出'!$K:$K,7)=O$1)*('2-1 采购订单物料明细表报表导出'!$D:$D=$A753),'2-1 采购订单物料明细表报表导出'!$H:$H,0))</f>
        <v>0</v>
      </c>
    </row>
    <row r="754" ht="33" spans="1:15">
      <c r="A754" s="17" t="s">
        <v>4156</v>
      </c>
      <c r="B754" s="32" t="s">
        <v>1946</v>
      </c>
      <c r="C754" s="33" t="s">
        <v>1947</v>
      </c>
      <c r="D754" cm="1">
        <f t="array" ref="D754">SUM(IF((LEFT('2-1 采购订单物料明细表报表导出'!$K:$K,7)=D$1)*('2-1 采购订单物料明细表报表导出'!$D:$D=$A754),'2-1 采购订单物料明细表报表导出'!$H:$H,0))</f>
        <v>0</v>
      </c>
      <c r="E754" cm="1">
        <f t="array" ref="E754">SUM(IF((LEFT('2-1 采购订单物料明细表报表导出'!$K:$K,7)=E$1)*('2-1 采购订单物料明细表报表导出'!$D:$D=$A754),'2-1 采购订单物料明细表报表导出'!$H:$H,0))</f>
        <v>0</v>
      </c>
      <c r="F754" cm="1">
        <f t="array" ref="F754">SUM(IF((LEFT('2-1 采购订单物料明细表报表导出'!$K:$K,7)=F$1)*('2-1 采购订单物料明细表报表导出'!$D:$D=$A754),'2-1 采购订单物料明细表报表导出'!$H:$H,0))</f>
        <v>0</v>
      </c>
      <c r="G754" cm="1">
        <f t="array" ref="G754">SUM(IF((LEFT('2-1 采购订单物料明细表报表导出'!$K:$K,7)=G$1)*('2-1 采购订单物料明细表报表导出'!$D:$D=$A754),'2-1 采购订单物料明细表报表导出'!$H:$H,0))</f>
        <v>0</v>
      </c>
      <c r="H754" cm="1">
        <f t="array" ref="H754">SUM(IF((LEFT('2-1 采购订单物料明细表报表导出'!$K:$K,7)=H$1)*('2-1 采购订单物料明细表报表导出'!$D:$D=$A754),'2-1 采购订单物料明细表报表导出'!$H:$H,0))</f>
        <v>0</v>
      </c>
      <c r="I754" cm="1">
        <f t="array" ref="I754">SUM(IF((LEFT('2-1 采购订单物料明细表报表导出'!$K:$K,7)=I$1)*('2-1 采购订单物料明细表报表导出'!$D:$D=$A754),'2-1 采购订单物料明细表报表导出'!$H:$H,0))</f>
        <v>0</v>
      </c>
      <c r="J754" cm="1">
        <f t="array" ref="J754">SUM(IF((LEFT('2-1 采购订单物料明细表报表导出'!$K:$K,7)=J$1)*('2-1 采购订单物料明细表报表导出'!$D:$D=$A754),'2-1 采购订单物料明细表报表导出'!$H:$H,0))</f>
        <v>0</v>
      </c>
      <c r="K754" cm="1">
        <f t="array" ref="K754">SUM(IF((LEFT('2-1 采购订单物料明细表报表导出'!$K:$K,7)=K$1)*('2-1 采购订单物料明细表报表导出'!$D:$D=$A754),'2-1 采购订单物料明细表报表导出'!$H:$H,0))</f>
        <v>0</v>
      </c>
      <c r="L754" cm="1">
        <f t="array" ref="L754">SUM(IF((LEFT('2-1 采购订单物料明细表报表导出'!$K:$K,7)=L$1)*('2-1 采购订单物料明细表报表导出'!$D:$D=$A754),'2-1 采购订单物料明细表报表导出'!$H:$H,0))</f>
        <v>0</v>
      </c>
      <c r="M754" cm="1">
        <f t="array" ref="M754">SUM(IF((LEFT('2-1 采购订单物料明细表报表导出'!$K:$K,7)=M$1)*('2-1 采购订单物料明细表报表导出'!$D:$D=$A754),'2-1 采购订单物料明细表报表导出'!$H:$H,0))</f>
        <v>0</v>
      </c>
      <c r="N754" cm="1">
        <f t="array" ref="N754">SUM(IF((LEFT('2-1 采购订单物料明细表报表导出'!$K:$K,7)=N$1)*('2-1 采购订单物料明细表报表导出'!$D:$D=$A754),'2-1 采购订单物料明细表报表导出'!$H:$H,0))</f>
        <v>0</v>
      </c>
      <c r="O754" cm="1">
        <f t="array" ref="O754">SUM(IF((LEFT('2-1 采购订单物料明细表报表导出'!$K:$K,7)=O$1)*('2-1 采购订单物料明细表报表导出'!$D:$D=$A754),'2-1 采购订单物料明细表报表导出'!$H:$H,0))</f>
        <v>0</v>
      </c>
    </row>
    <row r="755" ht="33" spans="1:15">
      <c r="A755" s="17" t="s">
        <v>4157</v>
      </c>
      <c r="B755" s="32" t="s">
        <v>1946</v>
      </c>
      <c r="C755" s="33" t="s">
        <v>1947</v>
      </c>
      <c r="D755" cm="1">
        <f t="array" ref="D755">SUM(IF((LEFT('2-1 采购订单物料明细表报表导出'!$K:$K,7)=D$1)*('2-1 采购订单物料明细表报表导出'!$D:$D=$A755),'2-1 采购订单物料明细表报表导出'!$H:$H,0))</f>
        <v>0</v>
      </c>
      <c r="E755" cm="1">
        <f t="array" ref="E755">SUM(IF((LEFT('2-1 采购订单物料明细表报表导出'!$K:$K,7)=E$1)*('2-1 采购订单物料明细表报表导出'!$D:$D=$A755),'2-1 采购订单物料明细表报表导出'!$H:$H,0))</f>
        <v>0</v>
      </c>
      <c r="F755" cm="1">
        <f t="array" ref="F755">SUM(IF((LEFT('2-1 采购订单物料明细表报表导出'!$K:$K,7)=F$1)*('2-1 采购订单物料明细表报表导出'!$D:$D=$A755),'2-1 采购订单物料明细表报表导出'!$H:$H,0))</f>
        <v>0</v>
      </c>
      <c r="G755" cm="1">
        <f t="array" ref="G755">SUM(IF((LEFT('2-1 采购订单物料明细表报表导出'!$K:$K,7)=G$1)*('2-1 采购订单物料明细表报表导出'!$D:$D=$A755),'2-1 采购订单物料明细表报表导出'!$H:$H,0))</f>
        <v>0</v>
      </c>
      <c r="H755" cm="1">
        <f t="array" ref="H755">SUM(IF((LEFT('2-1 采购订单物料明细表报表导出'!$K:$K,7)=H$1)*('2-1 采购订单物料明细表报表导出'!$D:$D=$A755),'2-1 采购订单物料明细表报表导出'!$H:$H,0))</f>
        <v>0</v>
      </c>
      <c r="I755" cm="1">
        <f t="array" ref="I755">SUM(IF((LEFT('2-1 采购订单物料明细表报表导出'!$K:$K,7)=I$1)*('2-1 采购订单物料明细表报表导出'!$D:$D=$A755),'2-1 采购订单物料明细表报表导出'!$H:$H,0))</f>
        <v>0</v>
      </c>
      <c r="J755" cm="1">
        <f t="array" ref="J755">SUM(IF((LEFT('2-1 采购订单物料明细表报表导出'!$K:$K,7)=J$1)*('2-1 采购订单物料明细表报表导出'!$D:$D=$A755),'2-1 采购订单物料明细表报表导出'!$H:$H,0))</f>
        <v>0</v>
      </c>
      <c r="K755" cm="1">
        <f t="array" ref="K755">SUM(IF((LEFT('2-1 采购订单物料明细表报表导出'!$K:$K,7)=K$1)*('2-1 采购订单物料明细表报表导出'!$D:$D=$A755),'2-1 采购订单物料明细表报表导出'!$H:$H,0))</f>
        <v>0</v>
      </c>
      <c r="L755" cm="1">
        <f t="array" ref="L755">SUM(IF((LEFT('2-1 采购订单物料明细表报表导出'!$K:$K,7)=L$1)*('2-1 采购订单物料明细表报表导出'!$D:$D=$A755),'2-1 采购订单物料明细表报表导出'!$H:$H,0))</f>
        <v>0</v>
      </c>
      <c r="M755" cm="1">
        <f t="array" ref="M755">SUM(IF((LEFT('2-1 采购订单物料明细表报表导出'!$K:$K,7)=M$1)*('2-1 采购订单物料明细表报表导出'!$D:$D=$A755),'2-1 采购订单物料明细表报表导出'!$H:$H,0))</f>
        <v>0</v>
      </c>
      <c r="N755" cm="1">
        <f t="array" ref="N755">SUM(IF((LEFT('2-1 采购订单物料明细表报表导出'!$K:$K,7)=N$1)*('2-1 采购订单物料明细表报表导出'!$D:$D=$A755),'2-1 采购订单物料明细表报表导出'!$H:$H,0))</f>
        <v>0</v>
      </c>
      <c r="O755" cm="1">
        <f t="array" ref="O755">SUM(IF((LEFT('2-1 采购订单物料明细表报表导出'!$K:$K,7)=O$1)*('2-1 采购订单物料明细表报表导出'!$D:$D=$A755),'2-1 采购订单物料明细表报表导出'!$H:$H,0))</f>
        <v>0</v>
      </c>
    </row>
    <row r="756" ht="33" spans="1:15">
      <c r="A756" s="17" t="s">
        <v>4158</v>
      </c>
      <c r="B756" s="32" t="s">
        <v>1946</v>
      </c>
      <c r="C756" s="33" t="s">
        <v>1947</v>
      </c>
      <c r="D756" cm="1">
        <f t="array" ref="D756">SUM(IF((LEFT('2-1 采购订单物料明细表报表导出'!$K:$K,7)=D$1)*('2-1 采购订单物料明细表报表导出'!$D:$D=$A756),'2-1 采购订单物料明细表报表导出'!$H:$H,0))</f>
        <v>0</v>
      </c>
      <c r="E756" cm="1">
        <f t="array" ref="E756">SUM(IF((LEFT('2-1 采购订单物料明细表报表导出'!$K:$K,7)=E$1)*('2-1 采购订单物料明细表报表导出'!$D:$D=$A756),'2-1 采购订单物料明细表报表导出'!$H:$H,0))</f>
        <v>0</v>
      </c>
      <c r="F756" cm="1">
        <f t="array" ref="F756">SUM(IF((LEFT('2-1 采购订单物料明细表报表导出'!$K:$K,7)=F$1)*('2-1 采购订单物料明细表报表导出'!$D:$D=$A756),'2-1 采购订单物料明细表报表导出'!$H:$H,0))</f>
        <v>0</v>
      </c>
      <c r="G756" cm="1">
        <f t="array" ref="G756">SUM(IF((LEFT('2-1 采购订单物料明细表报表导出'!$K:$K,7)=G$1)*('2-1 采购订单物料明细表报表导出'!$D:$D=$A756),'2-1 采购订单物料明细表报表导出'!$H:$H,0))</f>
        <v>0</v>
      </c>
      <c r="H756" cm="1">
        <f t="array" ref="H756">SUM(IF((LEFT('2-1 采购订单物料明细表报表导出'!$K:$K,7)=H$1)*('2-1 采购订单物料明细表报表导出'!$D:$D=$A756),'2-1 采购订单物料明细表报表导出'!$H:$H,0))</f>
        <v>0</v>
      </c>
      <c r="I756" cm="1">
        <f t="array" ref="I756">SUM(IF((LEFT('2-1 采购订单物料明细表报表导出'!$K:$K,7)=I$1)*('2-1 采购订单物料明细表报表导出'!$D:$D=$A756),'2-1 采购订单物料明细表报表导出'!$H:$H,0))</f>
        <v>0</v>
      </c>
      <c r="J756" cm="1">
        <f t="array" ref="J756">SUM(IF((LEFT('2-1 采购订单物料明细表报表导出'!$K:$K,7)=J$1)*('2-1 采购订单物料明细表报表导出'!$D:$D=$A756),'2-1 采购订单物料明细表报表导出'!$H:$H,0))</f>
        <v>0</v>
      </c>
      <c r="K756" cm="1">
        <f t="array" ref="K756">SUM(IF((LEFT('2-1 采购订单物料明细表报表导出'!$K:$K,7)=K$1)*('2-1 采购订单物料明细表报表导出'!$D:$D=$A756),'2-1 采购订单物料明细表报表导出'!$H:$H,0))</f>
        <v>0</v>
      </c>
      <c r="L756" cm="1">
        <f t="array" ref="L756">SUM(IF((LEFT('2-1 采购订单物料明细表报表导出'!$K:$K,7)=L$1)*('2-1 采购订单物料明细表报表导出'!$D:$D=$A756),'2-1 采购订单物料明细表报表导出'!$H:$H,0))</f>
        <v>0</v>
      </c>
      <c r="M756" cm="1">
        <f t="array" ref="M756">SUM(IF((LEFT('2-1 采购订单物料明细表报表导出'!$K:$K,7)=M$1)*('2-1 采购订单物料明细表报表导出'!$D:$D=$A756),'2-1 采购订单物料明细表报表导出'!$H:$H,0))</f>
        <v>0</v>
      </c>
      <c r="N756" cm="1">
        <f t="array" ref="N756">SUM(IF((LEFT('2-1 采购订单物料明细表报表导出'!$K:$K,7)=N$1)*('2-1 采购订单物料明细表报表导出'!$D:$D=$A756),'2-1 采购订单物料明细表报表导出'!$H:$H,0))</f>
        <v>0</v>
      </c>
      <c r="O756" cm="1">
        <f t="array" ref="O756">SUM(IF((LEFT('2-1 采购订单物料明细表报表导出'!$K:$K,7)=O$1)*('2-1 采购订单物料明细表报表导出'!$D:$D=$A756),'2-1 采购订单物料明细表报表导出'!$H:$H,0))</f>
        <v>0</v>
      </c>
    </row>
    <row r="757" ht="33" spans="1:15">
      <c r="A757" s="17" t="s">
        <v>4159</v>
      </c>
      <c r="B757" s="32" t="s">
        <v>1946</v>
      </c>
      <c r="C757" s="33" t="s">
        <v>1947</v>
      </c>
      <c r="D757" cm="1">
        <f t="array" ref="D757">SUM(IF((LEFT('2-1 采购订单物料明细表报表导出'!$K:$K,7)=D$1)*('2-1 采购订单物料明细表报表导出'!$D:$D=$A757),'2-1 采购订单物料明细表报表导出'!$H:$H,0))</f>
        <v>0</v>
      </c>
      <c r="E757" cm="1">
        <f t="array" ref="E757">SUM(IF((LEFT('2-1 采购订单物料明细表报表导出'!$K:$K,7)=E$1)*('2-1 采购订单物料明细表报表导出'!$D:$D=$A757),'2-1 采购订单物料明细表报表导出'!$H:$H,0))</f>
        <v>0</v>
      </c>
      <c r="F757" cm="1">
        <f t="array" ref="F757">SUM(IF((LEFT('2-1 采购订单物料明细表报表导出'!$K:$K,7)=F$1)*('2-1 采购订单物料明细表报表导出'!$D:$D=$A757),'2-1 采购订单物料明细表报表导出'!$H:$H,0))</f>
        <v>0</v>
      </c>
      <c r="G757" cm="1">
        <f t="array" ref="G757">SUM(IF((LEFT('2-1 采购订单物料明细表报表导出'!$K:$K,7)=G$1)*('2-1 采购订单物料明细表报表导出'!$D:$D=$A757),'2-1 采购订单物料明细表报表导出'!$H:$H,0))</f>
        <v>0</v>
      </c>
      <c r="H757" cm="1">
        <f t="array" ref="H757">SUM(IF((LEFT('2-1 采购订单物料明细表报表导出'!$K:$K,7)=H$1)*('2-1 采购订单物料明细表报表导出'!$D:$D=$A757),'2-1 采购订单物料明细表报表导出'!$H:$H,0))</f>
        <v>0</v>
      </c>
      <c r="I757" cm="1">
        <f t="array" ref="I757">SUM(IF((LEFT('2-1 采购订单物料明细表报表导出'!$K:$K,7)=I$1)*('2-1 采购订单物料明细表报表导出'!$D:$D=$A757),'2-1 采购订单物料明细表报表导出'!$H:$H,0))</f>
        <v>0</v>
      </c>
      <c r="J757" cm="1">
        <f t="array" ref="J757">SUM(IF((LEFT('2-1 采购订单物料明细表报表导出'!$K:$K,7)=J$1)*('2-1 采购订单物料明细表报表导出'!$D:$D=$A757),'2-1 采购订单物料明细表报表导出'!$H:$H,0))</f>
        <v>0</v>
      </c>
      <c r="K757" cm="1">
        <f t="array" ref="K757">SUM(IF((LEFT('2-1 采购订单物料明细表报表导出'!$K:$K,7)=K$1)*('2-1 采购订单物料明细表报表导出'!$D:$D=$A757),'2-1 采购订单物料明细表报表导出'!$H:$H,0))</f>
        <v>0</v>
      </c>
      <c r="L757" cm="1">
        <f t="array" ref="L757">SUM(IF((LEFT('2-1 采购订单物料明细表报表导出'!$K:$K,7)=L$1)*('2-1 采购订单物料明细表报表导出'!$D:$D=$A757),'2-1 采购订单物料明细表报表导出'!$H:$H,0))</f>
        <v>0</v>
      </c>
      <c r="M757" cm="1">
        <f t="array" ref="M757">SUM(IF((LEFT('2-1 采购订单物料明细表报表导出'!$K:$K,7)=M$1)*('2-1 采购订单物料明细表报表导出'!$D:$D=$A757),'2-1 采购订单物料明细表报表导出'!$H:$H,0))</f>
        <v>0</v>
      </c>
      <c r="N757" cm="1">
        <f t="array" ref="N757">SUM(IF((LEFT('2-1 采购订单物料明细表报表导出'!$K:$K,7)=N$1)*('2-1 采购订单物料明细表报表导出'!$D:$D=$A757),'2-1 采购订单物料明细表报表导出'!$H:$H,0))</f>
        <v>0</v>
      </c>
      <c r="O757" cm="1">
        <f t="array" ref="O757">SUM(IF((LEFT('2-1 采购订单物料明细表报表导出'!$K:$K,7)=O$1)*('2-1 采购订单物料明细表报表导出'!$D:$D=$A757),'2-1 采购订单物料明细表报表导出'!$H:$H,0))</f>
        <v>0</v>
      </c>
    </row>
    <row r="758" ht="33" spans="1:15">
      <c r="A758" s="17" t="s">
        <v>4160</v>
      </c>
      <c r="B758" s="32" t="s">
        <v>1946</v>
      </c>
      <c r="C758" s="33" t="s">
        <v>1947</v>
      </c>
      <c r="D758" cm="1">
        <f t="array" ref="D758">SUM(IF((LEFT('2-1 采购订单物料明细表报表导出'!$K:$K,7)=D$1)*('2-1 采购订单物料明细表报表导出'!$D:$D=$A758),'2-1 采购订单物料明细表报表导出'!$H:$H,0))</f>
        <v>0</v>
      </c>
      <c r="E758" cm="1">
        <f t="array" ref="E758">SUM(IF((LEFT('2-1 采购订单物料明细表报表导出'!$K:$K,7)=E$1)*('2-1 采购订单物料明细表报表导出'!$D:$D=$A758),'2-1 采购订单物料明细表报表导出'!$H:$H,0))</f>
        <v>0</v>
      </c>
      <c r="F758" cm="1">
        <f t="array" ref="F758">SUM(IF((LEFT('2-1 采购订单物料明细表报表导出'!$K:$K,7)=F$1)*('2-1 采购订单物料明细表报表导出'!$D:$D=$A758),'2-1 采购订单物料明细表报表导出'!$H:$H,0))</f>
        <v>0</v>
      </c>
      <c r="G758" cm="1">
        <f t="array" ref="G758">SUM(IF((LEFT('2-1 采购订单物料明细表报表导出'!$K:$K,7)=G$1)*('2-1 采购订单物料明细表报表导出'!$D:$D=$A758),'2-1 采购订单物料明细表报表导出'!$H:$H,0))</f>
        <v>0</v>
      </c>
      <c r="H758" cm="1">
        <f t="array" ref="H758">SUM(IF((LEFT('2-1 采购订单物料明细表报表导出'!$K:$K,7)=H$1)*('2-1 采购订单物料明细表报表导出'!$D:$D=$A758),'2-1 采购订单物料明细表报表导出'!$H:$H,0))</f>
        <v>0</v>
      </c>
      <c r="I758" cm="1">
        <f t="array" ref="I758">SUM(IF((LEFT('2-1 采购订单物料明细表报表导出'!$K:$K,7)=I$1)*('2-1 采购订单物料明细表报表导出'!$D:$D=$A758),'2-1 采购订单物料明细表报表导出'!$H:$H,0))</f>
        <v>0</v>
      </c>
      <c r="J758" cm="1">
        <f t="array" ref="J758">SUM(IF((LEFT('2-1 采购订单物料明细表报表导出'!$K:$K,7)=J$1)*('2-1 采购订单物料明细表报表导出'!$D:$D=$A758),'2-1 采购订单物料明细表报表导出'!$H:$H,0))</f>
        <v>0</v>
      </c>
      <c r="K758" cm="1">
        <f t="array" ref="K758">SUM(IF((LEFT('2-1 采购订单物料明细表报表导出'!$K:$K,7)=K$1)*('2-1 采购订单物料明细表报表导出'!$D:$D=$A758),'2-1 采购订单物料明细表报表导出'!$H:$H,0))</f>
        <v>0</v>
      </c>
      <c r="L758" cm="1">
        <f t="array" ref="L758">SUM(IF((LEFT('2-1 采购订单物料明细表报表导出'!$K:$K,7)=L$1)*('2-1 采购订单物料明细表报表导出'!$D:$D=$A758),'2-1 采购订单物料明细表报表导出'!$H:$H,0))</f>
        <v>0</v>
      </c>
      <c r="M758" cm="1">
        <f t="array" ref="M758">SUM(IF((LEFT('2-1 采购订单物料明细表报表导出'!$K:$K,7)=M$1)*('2-1 采购订单物料明细表报表导出'!$D:$D=$A758),'2-1 采购订单物料明细表报表导出'!$H:$H,0))</f>
        <v>0</v>
      </c>
      <c r="N758" cm="1">
        <f t="array" ref="N758">SUM(IF((LEFT('2-1 采购订单物料明细表报表导出'!$K:$K,7)=N$1)*('2-1 采购订单物料明细表报表导出'!$D:$D=$A758),'2-1 采购订单物料明细表报表导出'!$H:$H,0))</f>
        <v>0</v>
      </c>
      <c r="O758" cm="1">
        <f t="array" ref="O758">SUM(IF((LEFT('2-1 采购订单物料明细表报表导出'!$K:$K,7)=O$1)*('2-1 采购订单物料明细表报表导出'!$D:$D=$A758),'2-1 采购订单物料明细表报表导出'!$H:$H,0))</f>
        <v>0</v>
      </c>
    </row>
    <row r="759" ht="33" spans="1:15">
      <c r="A759" s="17" t="s">
        <v>4161</v>
      </c>
      <c r="B759" s="32" t="s">
        <v>1946</v>
      </c>
      <c r="C759" s="33" t="s">
        <v>1947</v>
      </c>
      <c r="D759" cm="1">
        <f t="array" ref="D759">SUM(IF((LEFT('2-1 采购订单物料明细表报表导出'!$K:$K,7)=D$1)*('2-1 采购订单物料明细表报表导出'!$D:$D=$A759),'2-1 采购订单物料明细表报表导出'!$H:$H,0))</f>
        <v>0</v>
      </c>
      <c r="E759" cm="1">
        <f t="array" ref="E759">SUM(IF((LEFT('2-1 采购订单物料明细表报表导出'!$K:$K,7)=E$1)*('2-1 采购订单物料明细表报表导出'!$D:$D=$A759),'2-1 采购订单物料明细表报表导出'!$H:$H,0))</f>
        <v>0</v>
      </c>
      <c r="F759" cm="1">
        <f t="array" ref="F759">SUM(IF((LEFT('2-1 采购订单物料明细表报表导出'!$K:$K,7)=F$1)*('2-1 采购订单物料明细表报表导出'!$D:$D=$A759),'2-1 采购订单物料明细表报表导出'!$H:$H,0))</f>
        <v>0</v>
      </c>
      <c r="G759" cm="1">
        <f t="array" ref="G759">SUM(IF((LEFT('2-1 采购订单物料明细表报表导出'!$K:$K,7)=G$1)*('2-1 采购订单物料明细表报表导出'!$D:$D=$A759),'2-1 采购订单物料明细表报表导出'!$H:$H,0))</f>
        <v>0</v>
      </c>
      <c r="H759" cm="1">
        <f t="array" ref="H759">SUM(IF((LEFT('2-1 采购订单物料明细表报表导出'!$K:$K,7)=H$1)*('2-1 采购订单物料明细表报表导出'!$D:$D=$A759),'2-1 采购订单物料明细表报表导出'!$H:$H,0))</f>
        <v>0</v>
      </c>
      <c r="I759" cm="1">
        <f t="array" ref="I759">SUM(IF((LEFT('2-1 采购订单物料明细表报表导出'!$K:$K,7)=I$1)*('2-1 采购订单物料明细表报表导出'!$D:$D=$A759),'2-1 采购订单物料明细表报表导出'!$H:$H,0))</f>
        <v>0</v>
      </c>
      <c r="J759" cm="1">
        <f t="array" ref="J759">SUM(IF((LEFT('2-1 采购订单物料明细表报表导出'!$K:$K,7)=J$1)*('2-1 采购订单物料明细表报表导出'!$D:$D=$A759),'2-1 采购订单物料明细表报表导出'!$H:$H,0))</f>
        <v>0</v>
      </c>
      <c r="K759" cm="1">
        <f t="array" ref="K759">SUM(IF((LEFT('2-1 采购订单物料明细表报表导出'!$K:$K,7)=K$1)*('2-1 采购订单物料明细表报表导出'!$D:$D=$A759),'2-1 采购订单物料明细表报表导出'!$H:$H,0))</f>
        <v>0</v>
      </c>
      <c r="L759" cm="1">
        <f t="array" ref="L759">SUM(IF((LEFT('2-1 采购订单物料明细表报表导出'!$K:$K,7)=L$1)*('2-1 采购订单物料明细表报表导出'!$D:$D=$A759),'2-1 采购订单物料明细表报表导出'!$H:$H,0))</f>
        <v>0</v>
      </c>
      <c r="M759" cm="1">
        <f t="array" ref="M759">SUM(IF((LEFT('2-1 采购订单物料明细表报表导出'!$K:$K,7)=M$1)*('2-1 采购订单物料明细表报表导出'!$D:$D=$A759),'2-1 采购订单物料明细表报表导出'!$H:$H,0))</f>
        <v>0</v>
      </c>
      <c r="N759" cm="1">
        <f t="array" ref="N759">SUM(IF((LEFT('2-1 采购订单物料明细表报表导出'!$K:$K,7)=N$1)*('2-1 采购订单物料明细表报表导出'!$D:$D=$A759),'2-1 采购订单物料明细表报表导出'!$H:$H,0))</f>
        <v>0</v>
      </c>
      <c r="O759" cm="1">
        <f t="array" ref="O759">SUM(IF((LEFT('2-1 采购订单物料明细表报表导出'!$K:$K,7)=O$1)*('2-1 采购订单物料明细表报表导出'!$D:$D=$A759),'2-1 采购订单物料明细表报表导出'!$H:$H,0))</f>
        <v>0</v>
      </c>
    </row>
    <row r="760" ht="33" spans="1:15">
      <c r="A760" s="17" t="s">
        <v>4162</v>
      </c>
      <c r="B760" s="32" t="s">
        <v>1946</v>
      </c>
      <c r="C760" s="33" t="s">
        <v>1947</v>
      </c>
      <c r="D760" cm="1">
        <f t="array" ref="D760">SUM(IF((LEFT('2-1 采购订单物料明细表报表导出'!$K:$K,7)=D$1)*('2-1 采购订单物料明细表报表导出'!$D:$D=$A760),'2-1 采购订单物料明细表报表导出'!$H:$H,0))</f>
        <v>0</v>
      </c>
      <c r="E760" cm="1">
        <f t="array" ref="E760">SUM(IF((LEFT('2-1 采购订单物料明细表报表导出'!$K:$K,7)=E$1)*('2-1 采购订单物料明细表报表导出'!$D:$D=$A760),'2-1 采购订单物料明细表报表导出'!$H:$H,0))</f>
        <v>0</v>
      </c>
      <c r="F760" cm="1">
        <f t="array" ref="F760">SUM(IF((LEFT('2-1 采购订单物料明细表报表导出'!$K:$K,7)=F$1)*('2-1 采购订单物料明细表报表导出'!$D:$D=$A760),'2-1 采购订单物料明细表报表导出'!$H:$H,0))</f>
        <v>0</v>
      </c>
      <c r="G760" cm="1">
        <f t="array" ref="G760">SUM(IF((LEFT('2-1 采购订单物料明细表报表导出'!$K:$K,7)=G$1)*('2-1 采购订单物料明细表报表导出'!$D:$D=$A760),'2-1 采购订单物料明细表报表导出'!$H:$H,0))</f>
        <v>0</v>
      </c>
      <c r="H760" cm="1">
        <f t="array" ref="H760">SUM(IF((LEFT('2-1 采购订单物料明细表报表导出'!$K:$K,7)=H$1)*('2-1 采购订单物料明细表报表导出'!$D:$D=$A760),'2-1 采购订单物料明细表报表导出'!$H:$H,0))</f>
        <v>0</v>
      </c>
      <c r="I760" cm="1">
        <f t="array" ref="I760">SUM(IF((LEFT('2-1 采购订单物料明细表报表导出'!$K:$K,7)=I$1)*('2-1 采购订单物料明细表报表导出'!$D:$D=$A760),'2-1 采购订单物料明细表报表导出'!$H:$H,0))</f>
        <v>0</v>
      </c>
      <c r="J760" cm="1">
        <f t="array" ref="J760">SUM(IF((LEFT('2-1 采购订单物料明细表报表导出'!$K:$K,7)=J$1)*('2-1 采购订单物料明细表报表导出'!$D:$D=$A760),'2-1 采购订单物料明细表报表导出'!$H:$H,0))</f>
        <v>0</v>
      </c>
      <c r="K760" cm="1">
        <f t="array" ref="K760">SUM(IF((LEFT('2-1 采购订单物料明细表报表导出'!$K:$K,7)=K$1)*('2-1 采购订单物料明细表报表导出'!$D:$D=$A760),'2-1 采购订单物料明细表报表导出'!$H:$H,0))</f>
        <v>0</v>
      </c>
      <c r="L760" cm="1">
        <f t="array" ref="L760">SUM(IF((LEFT('2-1 采购订单物料明细表报表导出'!$K:$K,7)=L$1)*('2-1 采购订单物料明细表报表导出'!$D:$D=$A760),'2-1 采购订单物料明细表报表导出'!$H:$H,0))</f>
        <v>0</v>
      </c>
      <c r="M760" cm="1">
        <f t="array" ref="M760">SUM(IF((LEFT('2-1 采购订单物料明细表报表导出'!$K:$K,7)=M$1)*('2-1 采购订单物料明细表报表导出'!$D:$D=$A760),'2-1 采购订单物料明细表报表导出'!$H:$H,0))</f>
        <v>0</v>
      </c>
      <c r="N760" cm="1">
        <f t="array" ref="N760">SUM(IF((LEFT('2-1 采购订单物料明细表报表导出'!$K:$K,7)=N$1)*('2-1 采购订单物料明细表报表导出'!$D:$D=$A760),'2-1 采购订单物料明细表报表导出'!$H:$H,0))</f>
        <v>0</v>
      </c>
      <c r="O760" cm="1">
        <f t="array" ref="O760">SUM(IF((LEFT('2-1 采购订单物料明细表报表导出'!$K:$K,7)=O$1)*('2-1 采购订单物料明细表报表导出'!$D:$D=$A760),'2-1 采购订单物料明细表报表导出'!$H:$H,0))</f>
        <v>0</v>
      </c>
    </row>
    <row r="761" ht="33" spans="1:15">
      <c r="A761" s="17" t="s">
        <v>4163</v>
      </c>
      <c r="B761" s="36" t="s">
        <v>1946</v>
      </c>
      <c r="C761" s="37" t="s">
        <v>1947</v>
      </c>
      <c r="D761" cm="1">
        <f t="array" ref="D761">SUM(IF((LEFT('2-1 采购订单物料明细表报表导出'!$K:$K,7)=D$1)*('2-1 采购订单物料明细表报表导出'!$D:$D=$A761),'2-1 采购订单物料明细表报表导出'!$H:$H,0))</f>
        <v>0</v>
      </c>
      <c r="E761" cm="1">
        <f t="array" ref="E761">SUM(IF((LEFT('2-1 采购订单物料明细表报表导出'!$K:$K,7)=E$1)*('2-1 采购订单物料明细表报表导出'!$D:$D=$A761),'2-1 采购订单物料明细表报表导出'!$H:$H,0))</f>
        <v>0</v>
      </c>
      <c r="F761" cm="1">
        <f t="array" ref="F761">SUM(IF((LEFT('2-1 采购订单物料明细表报表导出'!$K:$K,7)=F$1)*('2-1 采购订单物料明细表报表导出'!$D:$D=$A761),'2-1 采购订单物料明细表报表导出'!$H:$H,0))</f>
        <v>0</v>
      </c>
      <c r="G761" cm="1">
        <f t="array" ref="G761">SUM(IF((LEFT('2-1 采购订单物料明细表报表导出'!$K:$K,7)=G$1)*('2-1 采购订单物料明细表报表导出'!$D:$D=$A761),'2-1 采购订单物料明细表报表导出'!$H:$H,0))</f>
        <v>0</v>
      </c>
      <c r="H761" cm="1">
        <f t="array" ref="H761">SUM(IF((LEFT('2-1 采购订单物料明细表报表导出'!$K:$K,7)=H$1)*('2-1 采购订单物料明细表报表导出'!$D:$D=$A761),'2-1 采购订单物料明细表报表导出'!$H:$H,0))</f>
        <v>0</v>
      </c>
      <c r="I761" cm="1">
        <f t="array" ref="I761">SUM(IF((LEFT('2-1 采购订单物料明细表报表导出'!$K:$K,7)=I$1)*('2-1 采购订单物料明细表报表导出'!$D:$D=$A761),'2-1 采购订单物料明细表报表导出'!$H:$H,0))</f>
        <v>0</v>
      </c>
      <c r="J761" cm="1">
        <f t="array" ref="J761">SUM(IF((LEFT('2-1 采购订单物料明细表报表导出'!$K:$K,7)=J$1)*('2-1 采购订单物料明细表报表导出'!$D:$D=$A761),'2-1 采购订单物料明细表报表导出'!$H:$H,0))</f>
        <v>0</v>
      </c>
      <c r="K761" cm="1">
        <f t="array" ref="K761">SUM(IF((LEFT('2-1 采购订单物料明细表报表导出'!$K:$K,7)=K$1)*('2-1 采购订单物料明细表报表导出'!$D:$D=$A761),'2-1 采购订单物料明细表报表导出'!$H:$H,0))</f>
        <v>0</v>
      </c>
      <c r="L761" cm="1">
        <f t="array" ref="L761">SUM(IF((LEFT('2-1 采购订单物料明细表报表导出'!$K:$K,7)=L$1)*('2-1 采购订单物料明细表报表导出'!$D:$D=$A761),'2-1 采购订单物料明细表报表导出'!$H:$H,0))</f>
        <v>0</v>
      </c>
      <c r="M761" cm="1">
        <f t="array" ref="M761">SUM(IF((LEFT('2-1 采购订单物料明细表报表导出'!$K:$K,7)=M$1)*('2-1 采购订单物料明细表报表导出'!$D:$D=$A761),'2-1 采购订单物料明细表报表导出'!$H:$H,0))</f>
        <v>0</v>
      </c>
      <c r="N761" cm="1">
        <f t="array" ref="N761">SUM(IF((LEFT('2-1 采购订单物料明细表报表导出'!$K:$K,7)=N$1)*('2-1 采购订单物料明细表报表导出'!$D:$D=$A761),'2-1 采购订单物料明细表报表导出'!$H:$H,0))</f>
        <v>0</v>
      </c>
      <c r="O761" cm="1">
        <f t="array" ref="O761">SUM(IF((LEFT('2-1 采购订单物料明细表报表导出'!$K:$K,7)=O$1)*('2-1 采购订单物料明细表报表导出'!$D:$D=$A761),'2-1 采购订单物料明细表报表导出'!$H:$H,0))</f>
        <v>0</v>
      </c>
    </row>
    <row r="762" ht="33" spans="1:15">
      <c r="A762" s="17" t="s">
        <v>4164</v>
      </c>
      <c r="B762" s="36" t="s">
        <v>1946</v>
      </c>
      <c r="C762" s="37" t="s">
        <v>1947</v>
      </c>
      <c r="D762" cm="1">
        <f t="array" ref="D762">SUM(IF((LEFT('2-1 采购订单物料明细表报表导出'!$K:$K,7)=D$1)*('2-1 采购订单物料明细表报表导出'!$D:$D=$A762),'2-1 采购订单物料明细表报表导出'!$H:$H,0))</f>
        <v>0</v>
      </c>
      <c r="E762" cm="1">
        <f t="array" ref="E762">SUM(IF((LEFT('2-1 采购订单物料明细表报表导出'!$K:$K,7)=E$1)*('2-1 采购订单物料明细表报表导出'!$D:$D=$A762),'2-1 采购订单物料明细表报表导出'!$H:$H,0))</f>
        <v>0</v>
      </c>
      <c r="F762" cm="1">
        <f t="array" ref="F762">SUM(IF((LEFT('2-1 采购订单物料明细表报表导出'!$K:$K,7)=F$1)*('2-1 采购订单物料明细表报表导出'!$D:$D=$A762),'2-1 采购订单物料明细表报表导出'!$H:$H,0))</f>
        <v>0</v>
      </c>
      <c r="G762" cm="1">
        <f t="array" ref="G762">SUM(IF((LEFT('2-1 采购订单物料明细表报表导出'!$K:$K,7)=G$1)*('2-1 采购订单物料明细表报表导出'!$D:$D=$A762),'2-1 采购订单物料明细表报表导出'!$H:$H,0))</f>
        <v>0</v>
      </c>
      <c r="H762" cm="1">
        <f t="array" ref="H762">SUM(IF((LEFT('2-1 采购订单物料明细表报表导出'!$K:$K,7)=H$1)*('2-1 采购订单物料明细表报表导出'!$D:$D=$A762),'2-1 采购订单物料明细表报表导出'!$H:$H,0))</f>
        <v>0</v>
      </c>
      <c r="I762" cm="1">
        <f t="array" ref="I762">SUM(IF((LEFT('2-1 采购订单物料明细表报表导出'!$K:$K,7)=I$1)*('2-1 采购订单物料明细表报表导出'!$D:$D=$A762),'2-1 采购订单物料明细表报表导出'!$H:$H,0))</f>
        <v>0</v>
      </c>
      <c r="J762" cm="1">
        <f t="array" ref="J762">SUM(IF((LEFT('2-1 采购订单物料明细表报表导出'!$K:$K,7)=J$1)*('2-1 采购订单物料明细表报表导出'!$D:$D=$A762),'2-1 采购订单物料明细表报表导出'!$H:$H,0))</f>
        <v>0</v>
      </c>
      <c r="K762" cm="1">
        <f t="array" ref="K762">SUM(IF((LEFT('2-1 采购订单物料明细表报表导出'!$K:$K,7)=K$1)*('2-1 采购订单物料明细表报表导出'!$D:$D=$A762),'2-1 采购订单物料明细表报表导出'!$H:$H,0))</f>
        <v>0</v>
      </c>
      <c r="L762" cm="1">
        <f t="array" ref="L762">SUM(IF((LEFT('2-1 采购订单物料明细表报表导出'!$K:$K,7)=L$1)*('2-1 采购订单物料明细表报表导出'!$D:$D=$A762),'2-1 采购订单物料明细表报表导出'!$H:$H,0))</f>
        <v>0</v>
      </c>
      <c r="M762" cm="1">
        <f t="array" ref="M762">SUM(IF((LEFT('2-1 采购订单物料明细表报表导出'!$K:$K,7)=M$1)*('2-1 采购订单物料明细表报表导出'!$D:$D=$A762),'2-1 采购订单物料明细表报表导出'!$H:$H,0))</f>
        <v>0</v>
      </c>
      <c r="N762" cm="1">
        <f t="array" ref="N762">SUM(IF((LEFT('2-1 采购订单物料明细表报表导出'!$K:$K,7)=N$1)*('2-1 采购订单物料明细表报表导出'!$D:$D=$A762),'2-1 采购订单物料明细表报表导出'!$H:$H,0))</f>
        <v>0</v>
      </c>
      <c r="O762" cm="1">
        <f t="array" ref="O762">SUM(IF((LEFT('2-1 采购订单物料明细表报表导出'!$K:$K,7)=O$1)*('2-1 采购订单物料明细表报表导出'!$D:$D=$A762),'2-1 采购订单物料明细表报表导出'!$H:$H,0))</f>
        <v>0</v>
      </c>
    </row>
    <row r="763" ht="33" spans="1:15">
      <c r="A763" s="17" t="s">
        <v>4165</v>
      </c>
      <c r="B763" s="36" t="s">
        <v>1946</v>
      </c>
      <c r="C763" s="37" t="s">
        <v>1947</v>
      </c>
      <c r="D763" cm="1">
        <f t="array" ref="D763">SUM(IF((LEFT('2-1 采购订单物料明细表报表导出'!$K:$K,7)=D$1)*('2-1 采购订单物料明细表报表导出'!$D:$D=$A763),'2-1 采购订单物料明细表报表导出'!$H:$H,0))</f>
        <v>0</v>
      </c>
      <c r="E763" cm="1">
        <f t="array" ref="E763">SUM(IF((LEFT('2-1 采购订单物料明细表报表导出'!$K:$K,7)=E$1)*('2-1 采购订单物料明细表报表导出'!$D:$D=$A763),'2-1 采购订单物料明细表报表导出'!$H:$H,0))</f>
        <v>0</v>
      </c>
      <c r="F763" cm="1">
        <f t="array" ref="F763">SUM(IF((LEFT('2-1 采购订单物料明细表报表导出'!$K:$K,7)=F$1)*('2-1 采购订单物料明细表报表导出'!$D:$D=$A763),'2-1 采购订单物料明细表报表导出'!$H:$H,0))</f>
        <v>0</v>
      </c>
      <c r="G763" cm="1">
        <f t="array" ref="G763">SUM(IF((LEFT('2-1 采购订单物料明细表报表导出'!$K:$K,7)=G$1)*('2-1 采购订单物料明细表报表导出'!$D:$D=$A763),'2-1 采购订单物料明细表报表导出'!$H:$H,0))</f>
        <v>0</v>
      </c>
      <c r="H763" cm="1">
        <f t="array" ref="H763">SUM(IF((LEFT('2-1 采购订单物料明细表报表导出'!$K:$K,7)=H$1)*('2-1 采购订单物料明细表报表导出'!$D:$D=$A763),'2-1 采购订单物料明细表报表导出'!$H:$H,0))</f>
        <v>0</v>
      </c>
      <c r="I763" cm="1">
        <f t="array" ref="I763">SUM(IF((LEFT('2-1 采购订单物料明细表报表导出'!$K:$K,7)=I$1)*('2-1 采购订单物料明细表报表导出'!$D:$D=$A763),'2-1 采购订单物料明细表报表导出'!$H:$H,0))</f>
        <v>0</v>
      </c>
      <c r="J763" cm="1">
        <f t="array" ref="J763">SUM(IF((LEFT('2-1 采购订单物料明细表报表导出'!$K:$K,7)=J$1)*('2-1 采购订单物料明细表报表导出'!$D:$D=$A763),'2-1 采购订单物料明细表报表导出'!$H:$H,0))</f>
        <v>0</v>
      </c>
      <c r="K763" cm="1">
        <f t="array" ref="K763">SUM(IF((LEFT('2-1 采购订单物料明细表报表导出'!$K:$K,7)=K$1)*('2-1 采购订单物料明细表报表导出'!$D:$D=$A763),'2-1 采购订单物料明细表报表导出'!$H:$H,0))</f>
        <v>0</v>
      </c>
      <c r="L763" cm="1">
        <f t="array" ref="L763">SUM(IF((LEFT('2-1 采购订单物料明细表报表导出'!$K:$K,7)=L$1)*('2-1 采购订单物料明细表报表导出'!$D:$D=$A763),'2-1 采购订单物料明细表报表导出'!$H:$H,0))</f>
        <v>0</v>
      </c>
      <c r="M763" cm="1">
        <f t="array" ref="M763">SUM(IF((LEFT('2-1 采购订单物料明细表报表导出'!$K:$K,7)=M$1)*('2-1 采购订单物料明细表报表导出'!$D:$D=$A763),'2-1 采购订单物料明细表报表导出'!$H:$H,0))</f>
        <v>0</v>
      </c>
      <c r="N763" cm="1">
        <f t="array" ref="N763">SUM(IF((LEFT('2-1 采购订单物料明细表报表导出'!$K:$K,7)=N$1)*('2-1 采购订单物料明细表报表导出'!$D:$D=$A763),'2-1 采购订单物料明细表报表导出'!$H:$H,0))</f>
        <v>0</v>
      </c>
      <c r="O763" cm="1">
        <f t="array" ref="O763">SUM(IF((LEFT('2-1 采购订单物料明细表报表导出'!$K:$K,7)=O$1)*('2-1 采购订单物料明细表报表导出'!$D:$D=$A763),'2-1 采购订单物料明细表报表导出'!$H:$H,0))</f>
        <v>0</v>
      </c>
    </row>
    <row r="764" ht="33" spans="1:15">
      <c r="A764" s="38" t="s">
        <v>4166</v>
      </c>
      <c r="B764" s="36" t="s">
        <v>1946</v>
      </c>
      <c r="C764" s="37" t="s">
        <v>1947</v>
      </c>
      <c r="D764" cm="1">
        <f t="array" ref="D764">SUM(IF((LEFT('2-1 采购订单物料明细表报表导出'!$K:$K,7)=D$1)*('2-1 采购订单物料明细表报表导出'!$D:$D=$A764),'2-1 采购订单物料明细表报表导出'!$H:$H,0))</f>
        <v>0</v>
      </c>
      <c r="E764" cm="1">
        <f t="array" ref="E764">SUM(IF((LEFT('2-1 采购订单物料明细表报表导出'!$K:$K,7)=E$1)*('2-1 采购订单物料明细表报表导出'!$D:$D=$A764),'2-1 采购订单物料明细表报表导出'!$H:$H,0))</f>
        <v>0</v>
      </c>
      <c r="F764" cm="1">
        <f t="array" ref="F764">SUM(IF((LEFT('2-1 采购订单物料明细表报表导出'!$K:$K,7)=F$1)*('2-1 采购订单物料明细表报表导出'!$D:$D=$A764),'2-1 采购订单物料明细表报表导出'!$H:$H,0))</f>
        <v>0</v>
      </c>
      <c r="G764" cm="1">
        <f t="array" ref="G764">SUM(IF((LEFT('2-1 采购订单物料明细表报表导出'!$K:$K,7)=G$1)*('2-1 采购订单物料明细表报表导出'!$D:$D=$A764),'2-1 采购订单物料明细表报表导出'!$H:$H,0))</f>
        <v>0</v>
      </c>
      <c r="H764" cm="1">
        <f t="array" ref="H764">SUM(IF((LEFT('2-1 采购订单物料明细表报表导出'!$K:$K,7)=H$1)*('2-1 采购订单物料明细表报表导出'!$D:$D=$A764),'2-1 采购订单物料明细表报表导出'!$H:$H,0))</f>
        <v>0</v>
      </c>
      <c r="I764" cm="1">
        <f t="array" ref="I764">SUM(IF((LEFT('2-1 采购订单物料明细表报表导出'!$K:$K,7)=I$1)*('2-1 采购订单物料明细表报表导出'!$D:$D=$A764),'2-1 采购订单物料明细表报表导出'!$H:$H,0))</f>
        <v>0</v>
      </c>
      <c r="J764" cm="1">
        <f t="array" ref="J764">SUM(IF((LEFT('2-1 采购订单物料明细表报表导出'!$K:$K,7)=J$1)*('2-1 采购订单物料明细表报表导出'!$D:$D=$A764),'2-1 采购订单物料明细表报表导出'!$H:$H,0))</f>
        <v>0</v>
      </c>
      <c r="K764" cm="1">
        <f t="array" ref="K764">SUM(IF((LEFT('2-1 采购订单物料明细表报表导出'!$K:$K,7)=K$1)*('2-1 采购订单物料明细表报表导出'!$D:$D=$A764),'2-1 采购订单物料明细表报表导出'!$H:$H,0))</f>
        <v>0</v>
      </c>
      <c r="L764" cm="1">
        <f t="array" ref="L764">SUM(IF((LEFT('2-1 采购订单物料明细表报表导出'!$K:$K,7)=L$1)*('2-1 采购订单物料明细表报表导出'!$D:$D=$A764),'2-1 采购订单物料明细表报表导出'!$H:$H,0))</f>
        <v>0</v>
      </c>
      <c r="M764" cm="1">
        <f t="array" ref="M764">SUM(IF((LEFT('2-1 采购订单物料明细表报表导出'!$K:$K,7)=M$1)*('2-1 采购订单物料明细表报表导出'!$D:$D=$A764),'2-1 采购订单物料明细表报表导出'!$H:$H,0))</f>
        <v>0</v>
      </c>
      <c r="N764" cm="1">
        <f t="array" ref="N764">SUM(IF((LEFT('2-1 采购订单物料明细表报表导出'!$K:$K,7)=N$1)*('2-1 采购订单物料明细表报表导出'!$D:$D=$A764),'2-1 采购订单物料明细表报表导出'!$H:$H,0))</f>
        <v>0</v>
      </c>
      <c r="O764" cm="1">
        <f t="array" ref="O764">SUM(IF((LEFT('2-1 采购订单物料明细表报表导出'!$K:$K,7)=O$1)*('2-1 采购订单物料明细表报表导出'!$D:$D=$A764),'2-1 采购订单物料明细表报表导出'!$H:$H,0))</f>
        <v>0</v>
      </c>
    </row>
    <row r="765" ht="33" spans="1:15">
      <c r="A765" s="38" t="s">
        <v>4167</v>
      </c>
      <c r="B765" s="36" t="s">
        <v>1972</v>
      </c>
      <c r="C765" s="37" t="s">
        <v>1973</v>
      </c>
      <c r="D765" cm="1">
        <f t="array" ref="D765">SUM(IF((LEFT('2-1 采购订单物料明细表报表导出'!$K:$K,7)=D$1)*('2-1 采购订单物料明细表报表导出'!$D:$D=$A765),'2-1 采购订单物料明细表报表导出'!$H:$H,0))</f>
        <v>0</v>
      </c>
      <c r="E765" cm="1">
        <f t="array" ref="E765">SUM(IF((LEFT('2-1 采购订单物料明细表报表导出'!$K:$K,7)=E$1)*('2-1 采购订单物料明细表报表导出'!$D:$D=$A765),'2-1 采购订单物料明细表报表导出'!$H:$H,0))</f>
        <v>0</v>
      </c>
      <c r="F765" cm="1">
        <f t="array" ref="F765">SUM(IF((LEFT('2-1 采购订单物料明细表报表导出'!$K:$K,7)=F$1)*('2-1 采购订单物料明细表报表导出'!$D:$D=$A765),'2-1 采购订单物料明细表报表导出'!$H:$H,0))</f>
        <v>0</v>
      </c>
      <c r="G765" cm="1">
        <f t="array" ref="G765">SUM(IF((LEFT('2-1 采购订单物料明细表报表导出'!$K:$K,7)=G$1)*('2-1 采购订单物料明细表报表导出'!$D:$D=$A765),'2-1 采购订单物料明细表报表导出'!$H:$H,0))</f>
        <v>0</v>
      </c>
      <c r="H765" cm="1">
        <f t="array" ref="H765">SUM(IF((LEFT('2-1 采购订单物料明细表报表导出'!$K:$K,7)=H$1)*('2-1 采购订单物料明细表报表导出'!$D:$D=$A765),'2-1 采购订单物料明细表报表导出'!$H:$H,0))</f>
        <v>0</v>
      </c>
      <c r="I765" cm="1">
        <f t="array" ref="I765">SUM(IF((LEFT('2-1 采购订单物料明细表报表导出'!$K:$K,7)=I$1)*('2-1 采购订单物料明细表报表导出'!$D:$D=$A765),'2-1 采购订单物料明细表报表导出'!$H:$H,0))</f>
        <v>0</v>
      </c>
      <c r="J765" cm="1">
        <f t="array" ref="J765">SUM(IF((LEFT('2-1 采购订单物料明细表报表导出'!$K:$K,7)=J$1)*('2-1 采购订单物料明细表报表导出'!$D:$D=$A765),'2-1 采购订单物料明细表报表导出'!$H:$H,0))</f>
        <v>0</v>
      </c>
      <c r="K765" cm="1">
        <f t="array" ref="K765">SUM(IF((LEFT('2-1 采购订单物料明细表报表导出'!$K:$K,7)=K$1)*('2-1 采购订单物料明细表报表导出'!$D:$D=$A765),'2-1 采购订单物料明细表报表导出'!$H:$H,0))</f>
        <v>0</v>
      </c>
      <c r="L765" cm="1">
        <f t="array" ref="L765">SUM(IF((LEFT('2-1 采购订单物料明细表报表导出'!$K:$K,7)=L$1)*('2-1 采购订单物料明细表报表导出'!$D:$D=$A765),'2-1 采购订单物料明细表报表导出'!$H:$H,0))</f>
        <v>0</v>
      </c>
      <c r="M765" cm="1">
        <f t="array" ref="M765">SUM(IF((LEFT('2-1 采购订单物料明细表报表导出'!$K:$K,7)=M$1)*('2-1 采购订单物料明细表报表导出'!$D:$D=$A765),'2-1 采购订单物料明细表报表导出'!$H:$H,0))</f>
        <v>0</v>
      </c>
      <c r="N765" cm="1">
        <f t="array" ref="N765">SUM(IF((LEFT('2-1 采购订单物料明细表报表导出'!$K:$K,7)=N$1)*('2-1 采购订单物料明细表报表导出'!$D:$D=$A765),'2-1 采购订单物料明细表报表导出'!$H:$H,0))</f>
        <v>0</v>
      </c>
      <c r="O765" cm="1">
        <f t="array" ref="O765">SUM(IF((LEFT('2-1 采购订单物料明细表报表导出'!$K:$K,7)=O$1)*('2-1 采购订单物料明细表报表导出'!$D:$D=$A765),'2-1 采购订单物料明细表报表导出'!$H:$H,0))</f>
        <v>0</v>
      </c>
    </row>
    <row r="766" ht="33" spans="1:15">
      <c r="A766" s="38" t="s">
        <v>4168</v>
      </c>
      <c r="B766" s="36" t="s">
        <v>1972</v>
      </c>
      <c r="C766" s="37" t="s">
        <v>1973</v>
      </c>
      <c r="D766" cm="1">
        <f t="array" ref="D766">SUM(IF((LEFT('2-1 采购订单物料明细表报表导出'!$K:$K,7)=D$1)*('2-1 采购订单物料明细表报表导出'!$D:$D=$A766),'2-1 采购订单物料明细表报表导出'!$H:$H,0))</f>
        <v>0</v>
      </c>
      <c r="E766" cm="1">
        <f t="array" ref="E766">SUM(IF((LEFT('2-1 采购订单物料明细表报表导出'!$K:$K,7)=E$1)*('2-1 采购订单物料明细表报表导出'!$D:$D=$A766),'2-1 采购订单物料明细表报表导出'!$H:$H,0))</f>
        <v>0</v>
      </c>
      <c r="F766" cm="1">
        <f t="array" ref="F766">SUM(IF((LEFT('2-1 采购订单物料明细表报表导出'!$K:$K,7)=F$1)*('2-1 采购订单物料明细表报表导出'!$D:$D=$A766),'2-1 采购订单物料明细表报表导出'!$H:$H,0))</f>
        <v>0</v>
      </c>
      <c r="G766" cm="1">
        <f t="array" ref="G766">SUM(IF((LEFT('2-1 采购订单物料明细表报表导出'!$K:$K,7)=G$1)*('2-1 采购订单物料明细表报表导出'!$D:$D=$A766),'2-1 采购订单物料明细表报表导出'!$H:$H,0))</f>
        <v>0</v>
      </c>
      <c r="H766" cm="1">
        <f t="array" ref="H766">SUM(IF((LEFT('2-1 采购订单物料明细表报表导出'!$K:$K,7)=H$1)*('2-1 采购订单物料明细表报表导出'!$D:$D=$A766),'2-1 采购订单物料明细表报表导出'!$H:$H,0))</f>
        <v>0</v>
      </c>
      <c r="I766" cm="1">
        <f t="array" ref="I766">SUM(IF((LEFT('2-1 采购订单物料明细表报表导出'!$K:$K,7)=I$1)*('2-1 采购订单物料明细表报表导出'!$D:$D=$A766),'2-1 采购订单物料明细表报表导出'!$H:$H,0))</f>
        <v>0</v>
      </c>
      <c r="J766" cm="1">
        <f t="array" ref="J766">SUM(IF((LEFT('2-1 采购订单物料明细表报表导出'!$K:$K,7)=J$1)*('2-1 采购订单物料明细表报表导出'!$D:$D=$A766),'2-1 采购订单物料明细表报表导出'!$H:$H,0))</f>
        <v>0</v>
      </c>
      <c r="K766" cm="1">
        <f t="array" ref="K766">SUM(IF((LEFT('2-1 采购订单物料明细表报表导出'!$K:$K,7)=K$1)*('2-1 采购订单物料明细表报表导出'!$D:$D=$A766),'2-1 采购订单物料明细表报表导出'!$H:$H,0))</f>
        <v>0</v>
      </c>
      <c r="L766" cm="1">
        <f t="array" ref="L766">SUM(IF((LEFT('2-1 采购订单物料明细表报表导出'!$K:$K,7)=L$1)*('2-1 采购订单物料明细表报表导出'!$D:$D=$A766),'2-1 采购订单物料明细表报表导出'!$H:$H,0))</f>
        <v>0</v>
      </c>
      <c r="M766" cm="1">
        <f t="array" ref="M766">SUM(IF((LEFT('2-1 采购订单物料明细表报表导出'!$K:$K,7)=M$1)*('2-1 采购订单物料明细表报表导出'!$D:$D=$A766),'2-1 采购订单物料明细表报表导出'!$H:$H,0))</f>
        <v>0</v>
      </c>
      <c r="N766" cm="1">
        <f t="array" ref="N766">SUM(IF((LEFT('2-1 采购订单物料明细表报表导出'!$K:$K,7)=N$1)*('2-1 采购订单物料明细表报表导出'!$D:$D=$A766),'2-1 采购订单物料明细表报表导出'!$H:$H,0))</f>
        <v>0</v>
      </c>
      <c r="O766" cm="1">
        <f t="array" ref="O766">SUM(IF((LEFT('2-1 采购订单物料明细表报表导出'!$K:$K,7)=O$1)*('2-1 采购订单物料明细表报表导出'!$D:$D=$A766),'2-1 采购订单物料明细表报表导出'!$H:$H,0))</f>
        <v>0</v>
      </c>
    </row>
    <row r="767" ht="33" spans="1:15">
      <c r="A767" s="38" t="s">
        <v>4169</v>
      </c>
      <c r="B767" s="36" t="s">
        <v>1972</v>
      </c>
      <c r="C767" s="37" t="s">
        <v>1973</v>
      </c>
      <c r="D767" cm="1">
        <f t="array" ref="D767">SUM(IF((LEFT('2-1 采购订单物料明细表报表导出'!$K:$K,7)=D$1)*('2-1 采购订单物料明细表报表导出'!$D:$D=$A767),'2-1 采购订单物料明细表报表导出'!$H:$H,0))</f>
        <v>0</v>
      </c>
      <c r="E767" cm="1">
        <f t="array" ref="E767">SUM(IF((LEFT('2-1 采购订单物料明细表报表导出'!$K:$K,7)=E$1)*('2-1 采购订单物料明细表报表导出'!$D:$D=$A767),'2-1 采购订单物料明细表报表导出'!$H:$H,0))</f>
        <v>0</v>
      </c>
      <c r="F767" cm="1">
        <f t="array" ref="F767">SUM(IF((LEFT('2-1 采购订单物料明细表报表导出'!$K:$K,7)=F$1)*('2-1 采购订单物料明细表报表导出'!$D:$D=$A767),'2-1 采购订单物料明细表报表导出'!$H:$H,0))</f>
        <v>0</v>
      </c>
      <c r="G767" cm="1">
        <f t="array" ref="G767">SUM(IF((LEFT('2-1 采购订单物料明细表报表导出'!$K:$K,7)=G$1)*('2-1 采购订单物料明细表报表导出'!$D:$D=$A767),'2-1 采购订单物料明细表报表导出'!$H:$H,0))</f>
        <v>0</v>
      </c>
      <c r="H767" cm="1">
        <f t="array" ref="H767">SUM(IF((LEFT('2-1 采购订单物料明细表报表导出'!$K:$K,7)=H$1)*('2-1 采购订单物料明细表报表导出'!$D:$D=$A767),'2-1 采购订单物料明细表报表导出'!$H:$H,0))</f>
        <v>0</v>
      </c>
      <c r="I767" cm="1">
        <f t="array" ref="I767">SUM(IF((LEFT('2-1 采购订单物料明细表报表导出'!$K:$K,7)=I$1)*('2-1 采购订单物料明细表报表导出'!$D:$D=$A767),'2-1 采购订单物料明细表报表导出'!$H:$H,0))</f>
        <v>0</v>
      </c>
      <c r="J767" cm="1">
        <f t="array" ref="J767">SUM(IF((LEFT('2-1 采购订单物料明细表报表导出'!$K:$K,7)=J$1)*('2-1 采购订单物料明细表报表导出'!$D:$D=$A767),'2-1 采购订单物料明细表报表导出'!$H:$H,0))</f>
        <v>0</v>
      </c>
      <c r="K767" cm="1">
        <f t="array" ref="K767">SUM(IF((LEFT('2-1 采购订单物料明细表报表导出'!$K:$K,7)=K$1)*('2-1 采购订单物料明细表报表导出'!$D:$D=$A767),'2-1 采购订单物料明细表报表导出'!$H:$H,0))</f>
        <v>0</v>
      </c>
      <c r="L767" cm="1">
        <f t="array" ref="L767">SUM(IF((LEFT('2-1 采购订单物料明细表报表导出'!$K:$K,7)=L$1)*('2-1 采购订单物料明细表报表导出'!$D:$D=$A767),'2-1 采购订单物料明细表报表导出'!$H:$H,0))</f>
        <v>0</v>
      </c>
      <c r="M767" cm="1">
        <f t="array" ref="M767">SUM(IF((LEFT('2-1 采购订单物料明细表报表导出'!$K:$K,7)=M$1)*('2-1 采购订单物料明细表报表导出'!$D:$D=$A767),'2-1 采购订单物料明细表报表导出'!$H:$H,0))</f>
        <v>0</v>
      </c>
      <c r="N767" cm="1">
        <f t="array" ref="N767">SUM(IF((LEFT('2-1 采购订单物料明细表报表导出'!$K:$K,7)=N$1)*('2-1 采购订单物料明细表报表导出'!$D:$D=$A767),'2-1 采购订单物料明细表报表导出'!$H:$H,0))</f>
        <v>0</v>
      </c>
      <c r="O767" cm="1">
        <f t="array" ref="O767">SUM(IF((LEFT('2-1 采购订单物料明细表报表导出'!$K:$K,7)=O$1)*('2-1 采购订单物料明细表报表导出'!$D:$D=$A767),'2-1 采购订单物料明细表报表导出'!$H:$H,0))</f>
        <v>0</v>
      </c>
    </row>
    <row r="768" ht="33" spans="1:15">
      <c r="A768" s="38" t="s">
        <v>4170</v>
      </c>
      <c r="B768" s="36" t="s">
        <v>1972</v>
      </c>
      <c r="C768" s="37" t="s">
        <v>1973</v>
      </c>
      <c r="D768" cm="1">
        <f t="array" ref="D768">SUM(IF((LEFT('2-1 采购订单物料明细表报表导出'!$K:$K,7)=D$1)*('2-1 采购订单物料明细表报表导出'!$D:$D=$A768),'2-1 采购订单物料明细表报表导出'!$H:$H,0))</f>
        <v>0</v>
      </c>
      <c r="E768" cm="1">
        <f t="array" ref="E768">SUM(IF((LEFT('2-1 采购订单物料明细表报表导出'!$K:$K,7)=E$1)*('2-1 采购订单物料明细表报表导出'!$D:$D=$A768),'2-1 采购订单物料明细表报表导出'!$H:$H,0))</f>
        <v>0</v>
      </c>
      <c r="F768" cm="1">
        <f t="array" ref="F768">SUM(IF((LEFT('2-1 采购订单物料明细表报表导出'!$K:$K,7)=F$1)*('2-1 采购订单物料明细表报表导出'!$D:$D=$A768),'2-1 采购订单物料明细表报表导出'!$H:$H,0))</f>
        <v>0</v>
      </c>
      <c r="G768" cm="1">
        <f t="array" ref="G768">SUM(IF((LEFT('2-1 采购订单物料明细表报表导出'!$K:$K,7)=G$1)*('2-1 采购订单物料明细表报表导出'!$D:$D=$A768),'2-1 采购订单物料明细表报表导出'!$H:$H,0))</f>
        <v>0</v>
      </c>
      <c r="H768" cm="1">
        <f t="array" ref="H768">SUM(IF((LEFT('2-1 采购订单物料明细表报表导出'!$K:$K,7)=H$1)*('2-1 采购订单物料明细表报表导出'!$D:$D=$A768),'2-1 采购订单物料明细表报表导出'!$H:$H,0))</f>
        <v>0</v>
      </c>
      <c r="I768" cm="1">
        <f t="array" ref="I768">SUM(IF((LEFT('2-1 采购订单物料明细表报表导出'!$K:$K,7)=I$1)*('2-1 采购订单物料明细表报表导出'!$D:$D=$A768),'2-1 采购订单物料明细表报表导出'!$H:$H,0))</f>
        <v>0</v>
      </c>
      <c r="J768" cm="1">
        <f t="array" ref="J768">SUM(IF((LEFT('2-1 采购订单物料明细表报表导出'!$K:$K,7)=J$1)*('2-1 采购订单物料明细表报表导出'!$D:$D=$A768),'2-1 采购订单物料明细表报表导出'!$H:$H,0))</f>
        <v>0</v>
      </c>
      <c r="K768" cm="1">
        <f t="array" ref="K768">SUM(IF((LEFT('2-1 采购订单物料明细表报表导出'!$K:$K,7)=K$1)*('2-1 采购订单物料明细表报表导出'!$D:$D=$A768),'2-1 采购订单物料明细表报表导出'!$H:$H,0))</f>
        <v>0</v>
      </c>
      <c r="L768" cm="1">
        <f t="array" ref="L768">SUM(IF((LEFT('2-1 采购订单物料明细表报表导出'!$K:$K,7)=L$1)*('2-1 采购订单物料明细表报表导出'!$D:$D=$A768),'2-1 采购订单物料明细表报表导出'!$H:$H,0))</f>
        <v>0</v>
      </c>
      <c r="M768" cm="1">
        <f t="array" ref="M768">SUM(IF((LEFT('2-1 采购订单物料明细表报表导出'!$K:$K,7)=M$1)*('2-1 采购订单物料明细表报表导出'!$D:$D=$A768),'2-1 采购订单物料明细表报表导出'!$H:$H,0))</f>
        <v>0</v>
      </c>
      <c r="N768" cm="1">
        <f t="array" ref="N768">SUM(IF((LEFT('2-1 采购订单物料明细表报表导出'!$K:$K,7)=N$1)*('2-1 采购订单物料明细表报表导出'!$D:$D=$A768),'2-1 采购订单物料明细表报表导出'!$H:$H,0))</f>
        <v>0</v>
      </c>
      <c r="O768" cm="1">
        <f t="array" ref="O768">SUM(IF((LEFT('2-1 采购订单物料明细表报表导出'!$K:$K,7)=O$1)*('2-1 采购订单物料明细表报表导出'!$D:$D=$A768),'2-1 采购订单物料明细表报表导出'!$H:$H,0))</f>
        <v>0</v>
      </c>
    </row>
    <row r="769" ht="33" spans="1:15">
      <c r="A769" s="38" t="s">
        <v>4171</v>
      </c>
      <c r="B769" s="36" t="s">
        <v>1972</v>
      </c>
      <c r="C769" s="37" t="s">
        <v>1973</v>
      </c>
      <c r="D769" cm="1">
        <f t="array" ref="D769">SUM(IF((LEFT('2-1 采购订单物料明细表报表导出'!$K:$K,7)=D$1)*('2-1 采购订单物料明细表报表导出'!$D:$D=$A769),'2-1 采购订单物料明细表报表导出'!$H:$H,0))</f>
        <v>0</v>
      </c>
      <c r="E769" cm="1">
        <f t="array" ref="E769">SUM(IF((LEFT('2-1 采购订单物料明细表报表导出'!$K:$K,7)=E$1)*('2-1 采购订单物料明细表报表导出'!$D:$D=$A769),'2-1 采购订单物料明细表报表导出'!$H:$H,0))</f>
        <v>0</v>
      </c>
      <c r="F769" cm="1">
        <f t="array" ref="F769">SUM(IF((LEFT('2-1 采购订单物料明细表报表导出'!$K:$K,7)=F$1)*('2-1 采购订单物料明细表报表导出'!$D:$D=$A769),'2-1 采购订单物料明细表报表导出'!$H:$H,0))</f>
        <v>0</v>
      </c>
      <c r="G769" cm="1">
        <f t="array" ref="G769">SUM(IF((LEFT('2-1 采购订单物料明细表报表导出'!$K:$K,7)=G$1)*('2-1 采购订单物料明细表报表导出'!$D:$D=$A769),'2-1 采购订单物料明细表报表导出'!$H:$H,0))</f>
        <v>0</v>
      </c>
      <c r="H769" cm="1">
        <f t="array" ref="H769">SUM(IF((LEFT('2-1 采购订单物料明细表报表导出'!$K:$K,7)=H$1)*('2-1 采购订单物料明细表报表导出'!$D:$D=$A769),'2-1 采购订单物料明细表报表导出'!$H:$H,0))</f>
        <v>0</v>
      </c>
      <c r="I769" cm="1">
        <f t="array" ref="I769">SUM(IF((LEFT('2-1 采购订单物料明细表报表导出'!$K:$K,7)=I$1)*('2-1 采购订单物料明细表报表导出'!$D:$D=$A769),'2-1 采购订单物料明细表报表导出'!$H:$H,0))</f>
        <v>0</v>
      </c>
      <c r="J769" cm="1">
        <f t="array" ref="J769">SUM(IF((LEFT('2-1 采购订单物料明细表报表导出'!$K:$K,7)=J$1)*('2-1 采购订单物料明细表报表导出'!$D:$D=$A769),'2-1 采购订单物料明细表报表导出'!$H:$H,0))</f>
        <v>0</v>
      </c>
      <c r="K769" cm="1">
        <f t="array" ref="K769">SUM(IF((LEFT('2-1 采购订单物料明细表报表导出'!$K:$K,7)=K$1)*('2-1 采购订单物料明细表报表导出'!$D:$D=$A769),'2-1 采购订单物料明细表报表导出'!$H:$H,0))</f>
        <v>0</v>
      </c>
      <c r="L769" cm="1">
        <f t="array" ref="L769">SUM(IF((LEFT('2-1 采购订单物料明细表报表导出'!$K:$K,7)=L$1)*('2-1 采购订单物料明细表报表导出'!$D:$D=$A769),'2-1 采购订单物料明细表报表导出'!$H:$H,0))</f>
        <v>0</v>
      </c>
      <c r="M769" cm="1">
        <f t="array" ref="M769">SUM(IF((LEFT('2-1 采购订单物料明细表报表导出'!$K:$K,7)=M$1)*('2-1 采购订单物料明细表报表导出'!$D:$D=$A769),'2-1 采购订单物料明细表报表导出'!$H:$H,0))</f>
        <v>0</v>
      </c>
      <c r="N769" cm="1">
        <f t="array" ref="N769">SUM(IF((LEFT('2-1 采购订单物料明细表报表导出'!$K:$K,7)=N$1)*('2-1 采购订单物料明细表报表导出'!$D:$D=$A769),'2-1 采购订单物料明细表报表导出'!$H:$H,0))</f>
        <v>0</v>
      </c>
      <c r="O769" cm="1">
        <f t="array" ref="O769">SUM(IF((LEFT('2-1 采购订单物料明细表报表导出'!$K:$K,7)=O$1)*('2-1 采购订单物料明细表报表导出'!$D:$D=$A769),'2-1 采购订单物料明细表报表导出'!$H:$H,0))</f>
        <v>0</v>
      </c>
    </row>
    <row r="770" ht="33" spans="1:15">
      <c r="A770" s="38" t="s">
        <v>4172</v>
      </c>
      <c r="B770" s="36" t="s">
        <v>1972</v>
      </c>
      <c r="C770" s="37" t="s">
        <v>1973</v>
      </c>
      <c r="D770" cm="1">
        <f t="array" ref="D770">SUM(IF((LEFT('2-1 采购订单物料明细表报表导出'!$K:$K,7)=D$1)*('2-1 采购订单物料明细表报表导出'!$D:$D=$A770),'2-1 采购订单物料明细表报表导出'!$H:$H,0))</f>
        <v>0</v>
      </c>
      <c r="E770" cm="1">
        <f t="array" ref="E770">SUM(IF((LEFT('2-1 采购订单物料明细表报表导出'!$K:$K,7)=E$1)*('2-1 采购订单物料明细表报表导出'!$D:$D=$A770),'2-1 采购订单物料明细表报表导出'!$H:$H,0))</f>
        <v>0</v>
      </c>
      <c r="F770" cm="1">
        <f t="array" ref="F770">SUM(IF((LEFT('2-1 采购订单物料明细表报表导出'!$K:$K,7)=F$1)*('2-1 采购订单物料明细表报表导出'!$D:$D=$A770),'2-1 采购订单物料明细表报表导出'!$H:$H,0))</f>
        <v>0</v>
      </c>
      <c r="G770" cm="1">
        <f t="array" ref="G770">SUM(IF((LEFT('2-1 采购订单物料明细表报表导出'!$K:$K,7)=G$1)*('2-1 采购订单物料明细表报表导出'!$D:$D=$A770),'2-1 采购订单物料明细表报表导出'!$H:$H,0))</f>
        <v>0</v>
      </c>
      <c r="H770" cm="1">
        <f t="array" ref="H770">SUM(IF((LEFT('2-1 采购订单物料明细表报表导出'!$K:$K,7)=H$1)*('2-1 采购订单物料明细表报表导出'!$D:$D=$A770),'2-1 采购订单物料明细表报表导出'!$H:$H,0))</f>
        <v>0</v>
      </c>
      <c r="I770" cm="1">
        <f t="array" ref="I770">SUM(IF((LEFT('2-1 采购订单物料明细表报表导出'!$K:$K,7)=I$1)*('2-1 采购订单物料明细表报表导出'!$D:$D=$A770),'2-1 采购订单物料明细表报表导出'!$H:$H,0))</f>
        <v>0</v>
      </c>
      <c r="J770" cm="1">
        <f t="array" ref="J770">SUM(IF((LEFT('2-1 采购订单物料明细表报表导出'!$K:$K,7)=J$1)*('2-1 采购订单物料明细表报表导出'!$D:$D=$A770),'2-1 采购订单物料明细表报表导出'!$H:$H,0))</f>
        <v>0</v>
      </c>
      <c r="K770" cm="1">
        <f t="array" ref="K770">SUM(IF((LEFT('2-1 采购订单物料明细表报表导出'!$K:$K,7)=K$1)*('2-1 采购订单物料明细表报表导出'!$D:$D=$A770),'2-1 采购订单物料明细表报表导出'!$H:$H,0))</f>
        <v>0</v>
      </c>
      <c r="L770" cm="1">
        <f t="array" ref="L770">SUM(IF((LEFT('2-1 采购订单物料明细表报表导出'!$K:$K,7)=L$1)*('2-1 采购订单物料明细表报表导出'!$D:$D=$A770),'2-1 采购订单物料明细表报表导出'!$H:$H,0))</f>
        <v>0</v>
      </c>
      <c r="M770" cm="1">
        <f t="array" ref="M770">SUM(IF((LEFT('2-1 采购订单物料明细表报表导出'!$K:$K,7)=M$1)*('2-1 采购订单物料明细表报表导出'!$D:$D=$A770),'2-1 采购订单物料明细表报表导出'!$H:$H,0))</f>
        <v>0</v>
      </c>
      <c r="N770" cm="1">
        <f t="array" ref="N770">SUM(IF((LEFT('2-1 采购订单物料明细表报表导出'!$K:$K,7)=N$1)*('2-1 采购订单物料明细表报表导出'!$D:$D=$A770),'2-1 采购订单物料明细表报表导出'!$H:$H,0))</f>
        <v>0</v>
      </c>
      <c r="O770" cm="1">
        <f t="array" ref="O770">SUM(IF((LEFT('2-1 采购订单物料明细表报表导出'!$K:$K,7)=O$1)*('2-1 采购订单物料明细表报表导出'!$D:$D=$A770),'2-1 采购订单物料明细表报表导出'!$H:$H,0))</f>
        <v>0</v>
      </c>
    </row>
    <row r="771" ht="33" spans="1:15">
      <c r="A771" s="38" t="s">
        <v>4173</v>
      </c>
      <c r="B771" s="36" t="s">
        <v>1972</v>
      </c>
      <c r="C771" s="37" t="s">
        <v>1973</v>
      </c>
      <c r="D771" cm="1">
        <f t="array" ref="D771">SUM(IF((LEFT('2-1 采购订单物料明细表报表导出'!$K:$K,7)=D$1)*('2-1 采购订单物料明细表报表导出'!$D:$D=$A771),'2-1 采购订单物料明细表报表导出'!$H:$H,0))</f>
        <v>0</v>
      </c>
      <c r="E771" cm="1">
        <f t="array" ref="E771">SUM(IF((LEFT('2-1 采购订单物料明细表报表导出'!$K:$K,7)=E$1)*('2-1 采购订单物料明细表报表导出'!$D:$D=$A771),'2-1 采购订单物料明细表报表导出'!$H:$H,0))</f>
        <v>0</v>
      </c>
      <c r="F771" cm="1">
        <f t="array" ref="F771">SUM(IF((LEFT('2-1 采购订单物料明细表报表导出'!$K:$K,7)=F$1)*('2-1 采购订单物料明细表报表导出'!$D:$D=$A771),'2-1 采购订单物料明细表报表导出'!$H:$H,0))</f>
        <v>0</v>
      </c>
      <c r="G771" cm="1">
        <f t="array" ref="G771">SUM(IF((LEFT('2-1 采购订单物料明细表报表导出'!$K:$K,7)=G$1)*('2-1 采购订单物料明细表报表导出'!$D:$D=$A771),'2-1 采购订单物料明细表报表导出'!$H:$H,0))</f>
        <v>0</v>
      </c>
      <c r="H771" cm="1">
        <f t="array" ref="H771">SUM(IF((LEFT('2-1 采购订单物料明细表报表导出'!$K:$K,7)=H$1)*('2-1 采购订单物料明细表报表导出'!$D:$D=$A771),'2-1 采购订单物料明细表报表导出'!$H:$H,0))</f>
        <v>0</v>
      </c>
      <c r="I771" cm="1">
        <f t="array" ref="I771">SUM(IF((LEFT('2-1 采购订单物料明细表报表导出'!$K:$K,7)=I$1)*('2-1 采购订单物料明细表报表导出'!$D:$D=$A771),'2-1 采购订单物料明细表报表导出'!$H:$H,0))</f>
        <v>0</v>
      </c>
      <c r="J771" cm="1">
        <f t="array" ref="J771">SUM(IF((LEFT('2-1 采购订单物料明细表报表导出'!$K:$K,7)=J$1)*('2-1 采购订单物料明细表报表导出'!$D:$D=$A771),'2-1 采购订单物料明细表报表导出'!$H:$H,0))</f>
        <v>0</v>
      </c>
      <c r="K771" cm="1">
        <f t="array" ref="K771">SUM(IF((LEFT('2-1 采购订单物料明细表报表导出'!$K:$K,7)=K$1)*('2-1 采购订单物料明细表报表导出'!$D:$D=$A771),'2-1 采购订单物料明细表报表导出'!$H:$H,0))</f>
        <v>0</v>
      </c>
      <c r="L771" cm="1">
        <f t="array" ref="L771">SUM(IF((LEFT('2-1 采购订单物料明细表报表导出'!$K:$K,7)=L$1)*('2-1 采购订单物料明细表报表导出'!$D:$D=$A771),'2-1 采购订单物料明细表报表导出'!$H:$H,0))</f>
        <v>0</v>
      </c>
      <c r="M771" cm="1">
        <f t="array" ref="M771">SUM(IF((LEFT('2-1 采购订单物料明细表报表导出'!$K:$K,7)=M$1)*('2-1 采购订单物料明细表报表导出'!$D:$D=$A771),'2-1 采购订单物料明细表报表导出'!$H:$H,0))</f>
        <v>0</v>
      </c>
      <c r="N771" cm="1">
        <f t="array" ref="N771">SUM(IF((LEFT('2-1 采购订单物料明细表报表导出'!$K:$K,7)=N$1)*('2-1 采购订单物料明细表报表导出'!$D:$D=$A771),'2-1 采购订单物料明细表报表导出'!$H:$H,0))</f>
        <v>0</v>
      </c>
      <c r="O771" cm="1">
        <f t="array" ref="O771">SUM(IF((LEFT('2-1 采购订单物料明细表报表导出'!$K:$K,7)=O$1)*('2-1 采购订单物料明细表报表导出'!$D:$D=$A771),'2-1 采购订单物料明细表报表导出'!$H:$H,0))</f>
        <v>0</v>
      </c>
    </row>
    <row r="772" ht="33" spans="1:15">
      <c r="A772" s="38" t="s">
        <v>2878</v>
      </c>
      <c r="B772" s="36" t="s">
        <v>1972</v>
      </c>
      <c r="C772" s="37" t="s">
        <v>1973</v>
      </c>
      <c r="D772" cm="1">
        <f t="array" ref="D772">SUM(IF((LEFT('2-1 采购订单物料明细表报表导出'!$K:$K,7)=D$1)*('2-1 采购订单物料明细表报表导出'!$D:$D=$A772),'2-1 采购订单物料明细表报表导出'!$H:$H,0))</f>
        <v>0</v>
      </c>
      <c r="E772" cm="1">
        <f t="array" ref="E772">SUM(IF((LEFT('2-1 采购订单物料明细表报表导出'!$K:$K,7)=E$1)*('2-1 采购订单物料明细表报表导出'!$D:$D=$A772),'2-1 采购订单物料明细表报表导出'!$H:$H,0))</f>
        <v>0</v>
      </c>
      <c r="F772" cm="1">
        <f t="array" ref="F772">SUM(IF((LEFT('2-1 采购订单物料明细表报表导出'!$K:$K,7)=F$1)*('2-1 采购订单物料明细表报表导出'!$D:$D=$A772),'2-1 采购订单物料明细表报表导出'!$H:$H,0))</f>
        <v>0</v>
      </c>
      <c r="G772" cm="1">
        <f t="array" ref="G772">SUM(IF((LEFT('2-1 采购订单物料明细表报表导出'!$K:$K,7)=G$1)*('2-1 采购订单物料明细表报表导出'!$D:$D=$A772),'2-1 采购订单物料明细表报表导出'!$H:$H,0))</f>
        <v>0</v>
      </c>
      <c r="H772" cm="1">
        <f t="array" ref="H772">SUM(IF((LEFT('2-1 采购订单物料明细表报表导出'!$K:$K,7)=H$1)*('2-1 采购订单物料明细表报表导出'!$D:$D=$A772),'2-1 采购订单物料明细表报表导出'!$H:$H,0))</f>
        <v>0</v>
      </c>
      <c r="I772" cm="1">
        <f t="array" ref="I772">SUM(IF((LEFT('2-1 采购订单物料明细表报表导出'!$K:$K,7)=I$1)*('2-1 采购订单物料明细表报表导出'!$D:$D=$A772),'2-1 采购订单物料明细表报表导出'!$H:$H,0))</f>
        <v>121.26</v>
      </c>
      <c r="J772" cm="1">
        <f t="array" ref="J772">SUM(IF((LEFT('2-1 采购订单物料明细表报表导出'!$K:$K,7)=J$1)*('2-1 采购订单物料明细表报表导出'!$D:$D=$A772),'2-1 采购订单物料明细表报表导出'!$H:$H,0))</f>
        <v>0</v>
      </c>
      <c r="K772" cm="1">
        <f t="array" ref="K772">SUM(IF((LEFT('2-1 采购订单物料明细表报表导出'!$K:$K,7)=K$1)*('2-1 采购订单物料明细表报表导出'!$D:$D=$A772),'2-1 采购订单物料明细表报表导出'!$H:$H,0))</f>
        <v>0</v>
      </c>
      <c r="L772" cm="1">
        <f t="array" ref="L772">SUM(IF((LEFT('2-1 采购订单物料明细表报表导出'!$K:$K,7)=L$1)*('2-1 采购订单物料明细表报表导出'!$D:$D=$A772),'2-1 采购订单物料明细表报表导出'!$H:$H,0))</f>
        <v>0</v>
      </c>
      <c r="M772" cm="1">
        <f t="array" ref="M772">SUM(IF((LEFT('2-1 采购订单物料明细表报表导出'!$K:$K,7)=M$1)*('2-1 采购订单物料明细表报表导出'!$D:$D=$A772),'2-1 采购订单物料明细表报表导出'!$H:$H,0))</f>
        <v>0</v>
      </c>
      <c r="N772" cm="1">
        <f t="array" ref="N772">SUM(IF((LEFT('2-1 采购订单物料明细表报表导出'!$K:$K,7)=N$1)*('2-1 采购订单物料明细表报表导出'!$D:$D=$A772),'2-1 采购订单物料明细表报表导出'!$H:$H,0))</f>
        <v>0</v>
      </c>
      <c r="O772" cm="1">
        <f t="array" ref="O772">SUM(IF((LEFT('2-1 采购订单物料明细表报表导出'!$K:$K,7)=O$1)*('2-1 采购订单物料明细表报表导出'!$D:$D=$A772),'2-1 采购订单物料明细表报表导出'!$H:$H,0))</f>
        <v>0</v>
      </c>
    </row>
    <row r="773" ht="33" spans="1:15">
      <c r="A773" s="39" t="s">
        <v>4174</v>
      </c>
      <c r="B773" s="36" t="s">
        <v>1972</v>
      </c>
      <c r="C773" s="37" t="s">
        <v>1973</v>
      </c>
      <c r="D773" cm="1">
        <f t="array" ref="D773">SUM(IF((LEFT('2-1 采购订单物料明细表报表导出'!$K:$K,7)=D$1)*('2-1 采购订单物料明细表报表导出'!$D:$D=$A773),'2-1 采购订单物料明细表报表导出'!$H:$H,0))</f>
        <v>0</v>
      </c>
      <c r="E773" cm="1">
        <f t="array" ref="E773">SUM(IF((LEFT('2-1 采购订单物料明细表报表导出'!$K:$K,7)=E$1)*('2-1 采购订单物料明细表报表导出'!$D:$D=$A773),'2-1 采购订单物料明细表报表导出'!$H:$H,0))</f>
        <v>0</v>
      </c>
      <c r="F773" cm="1">
        <f t="array" ref="F773">SUM(IF((LEFT('2-1 采购订单物料明细表报表导出'!$K:$K,7)=F$1)*('2-1 采购订单物料明细表报表导出'!$D:$D=$A773),'2-1 采购订单物料明细表报表导出'!$H:$H,0))</f>
        <v>0</v>
      </c>
      <c r="G773" cm="1">
        <f t="array" ref="G773">SUM(IF((LEFT('2-1 采购订单物料明细表报表导出'!$K:$K,7)=G$1)*('2-1 采购订单物料明细表报表导出'!$D:$D=$A773),'2-1 采购订单物料明细表报表导出'!$H:$H,0))</f>
        <v>0</v>
      </c>
      <c r="H773" cm="1">
        <f t="array" ref="H773">SUM(IF((LEFT('2-1 采购订单物料明细表报表导出'!$K:$K,7)=H$1)*('2-1 采购订单物料明细表报表导出'!$D:$D=$A773),'2-1 采购订单物料明细表报表导出'!$H:$H,0))</f>
        <v>0</v>
      </c>
      <c r="I773" cm="1">
        <f t="array" ref="I773">SUM(IF((LEFT('2-1 采购订单物料明细表报表导出'!$K:$K,7)=I$1)*('2-1 采购订单物料明细表报表导出'!$D:$D=$A773),'2-1 采购订单物料明细表报表导出'!$H:$H,0))</f>
        <v>0</v>
      </c>
      <c r="J773" cm="1">
        <f t="array" ref="J773">SUM(IF((LEFT('2-1 采购订单物料明细表报表导出'!$K:$K,7)=J$1)*('2-1 采购订单物料明细表报表导出'!$D:$D=$A773),'2-1 采购订单物料明细表报表导出'!$H:$H,0))</f>
        <v>0</v>
      </c>
      <c r="K773" cm="1">
        <f t="array" ref="K773">SUM(IF((LEFT('2-1 采购订单物料明细表报表导出'!$K:$K,7)=K$1)*('2-1 采购订单物料明细表报表导出'!$D:$D=$A773),'2-1 采购订单物料明细表报表导出'!$H:$H,0))</f>
        <v>0</v>
      </c>
      <c r="L773" cm="1">
        <f t="array" ref="L773">SUM(IF((LEFT('2-1 采购订单物料明细表报表导出'!$K:$K,7)=L$1)*('2-1 采购订单物料明细表报表导出'!$D:$D=$A773),'2-1 采购订单物料明细表报表导出'!$H:$H,0))</f>
        <v>0</v>
      </c>
      <c r="M773" cm="1">
        <f t="array" ref="M773">SUM(IF((LEFT('2-1 采购订单物料明细表报表导出'!$K:$K,7)=M$1)*('2-1 采购订单物料明细表报表导出'!$D:$D=$A773),'2-1 采购订单物料明细表报表导出'!$H:$H,0))</f>
        <v>0</v>
      </c>
      <c r="N773" cm="1">
        <f t="array" ref="N773">SUM(IF((LEFT('2-1 采购订单物料明细表报表导出'!$K:$K,7)=N$1)*('2-1 采购订单物料明细表报表导出'!$D:$D=$A773),'2-1 采购订单物料明细表报表导出'!$H:$H,0))</f>
        <v>0</v>
      </c>
      <c r="O773" cm="1">
        <f t="array" ref="O773">SUM(IF((LEFT('2-1 采购订单物料明细表报表导出'!$K:$K,7)=O$1)*('2-1 采购订单物料明细表报表导出'!$D:$D=$A773),'2-1 采购订单物料明细表报表导出'!$H:$H,0))</f>
        <v>0</v>
      </c>
    </row>
    <row r="774" ht="33" spans="1:15">
      <c r="A774" s="38" t="s">
        <v>4175</v>
      </c>
      <c r="B774" s="36" t="s">
        <v>1972</v>
      </c>
      <c r="C774" s="37" t="s">
        <v>1973</v>
      </c>
      <c r="D774" cm="1">
        <f t="array" ref="D774">SUM(IF((LEFT('2-1 采购订单物料明细表报表导出'!$K:$K,7)=D$1)*('2-1 采购订单物料明细表报表导出'!$D:$D=$A774),'2-1 采购订单物料明细表报表导出'!$H:$H,0))</f>
        <v>0</v>
      </c>
      <c r="E774" cm="1">
        <f t="array" ref="E774">SUM(IF((LEFT('2-1 采购订单物料明细表报表导出'!$K:$K,7)=E$1)*('2-1 采购订单物料明细表报表导出'!$D:$D=$A774),'2-1 采购订单物料明细表报表导出'!$H:$H,0))</f>
        <v>0</v>
      </c>
      <c r="F774" cm="1">
        <f t="array" ref="F774">SUM(IF((LEFT('2-1 采购订单物料明细表报表导出'!$K:$K,7)=F$1)*('2-1 采购订单物料明细表报表导出'!$D:$D=$A774),'2-1 采购订单物料明细表报表导出'!$H:$H,0))</f>
        <v>0</v>
      </c>
      <c r="G774" cm="1">
        <f t="array" ref="G774">SUM(IF((LEFT('2-1 采购订单物料明细表报表导出'!$K:$K,7)=G$1)*('2-1 采购订单物料明细表报表导出'!$D:$D=$A774),'2-1 采购订单物料明细表报表导出'!$H:$H,0))</f>
        <v>0</v>
      </c>
      <c r="H774" cm="1">
        <f t="array" ref="H774">SUM(IF((LEFT('2-1 采购订单物料明细表报表导出'!$K:$K,7)=H$1)*('2-1 采购订单物料明细表报表导出'!$D:$D=$A774),'2-1 采购订单物料明细表报表导出'!$H:$H,0))</f>
        <v>0</v>
      </c>
      <c r="I774" cm="1">
        <f t="array" ref="I774">SUM(IF((LEFT('2-1 采购订单物料明细表报表导出'!$K:$K,7)=I$1)*('2-1 采购订单物料明细表报表导出'!$D:$D=$A774),'2-1 采购订单物料明细表报表导出'!$H:$H,0))</f>
        <v>0</v>
      </c>
      <c r="J774" cm="1">
        <f t="array" ref="J774">SUM(IF((LEFT('2-1 采购订单物料明细表报表导出'!$K:$K,7)=J$1)*('2-1 采购订单物料明细表报表导出'!$D:$D=$A774),'2-1 采购订单物料明细表报表导出'!$H:$H,0))</f>
        <v>0</v>
      </c>
      <c r="K774" cm="1">
        <f t="array" ref="K774">SUM(IF((LEFT('2-1 采购订单物料明细表报表导出'!$K:$K,7)=K$1)*('2-1 采购订单物料明细表报表导出'!$D:$D=$A774),'2-1 采购订单物料明细表报表导出'!$H:$H,0))</f>
        <v>0</v>
      </c>
      <c r="L774" cm="1">
        <f t="array" ref="L774">SUM(IF((LEFT('2-1 采购订单物料明细表报表导出'!$K:$K,7)=L$1)*('2-1 采购订单物料明细表报表导出'!$D:$D=$A774),'2-1 采购订单物料明细表报表导出'!$H:$H,0))</f>
        <v>0</v>
      </c>
      <c r="M774" cm="1">
        <f t="array" ref="M774">SUM(IF((LEFT('2-1 采购订单物料明细表报表导出'!$K:$K,7)=M$1)*('2-1 采购订单物料明细表报表导出'!$D:$D=$A774),'2-1 采购订单物料明细表报表导出'!$H:$H,0))</f>
        <v>0</v>
      </c>
      <c r="N774" cm="1">
        <f t="array" ref="N774">SUM(IF((LEFT('2-1 采购订单物料明细表报表导出'!$K:$K,7)=N$1)*('2-1 采购订单物料明细表报表导出'!$D:$D=$A774),'2-1 采购订单物料明细表报表导出'!$H:$H,0))</f>
        <v>0</v>
      </c>
      <c r="O774" cm="1">
        <f t="array" ref="O774">SUM(IF((LEFT('2-1 采购订单物料明细表报表导出'!$K:$K,7)=O$1)*('2-1 采购订单物料明细表报表导出'!$D:$D=$A774),'2-1 采购订单物料明细表报表导出'!$H:$H,0))</f>
        <v>0</v>
      </c>
    </row>
    <row r="775" ht="33" spans="1:15">
      <c r="A775" s="38" t="s">
        <v>4176</v>
      </c>
      <c r="B775" s="36" t="s">
        <v>1972</v>
      </c>
      <c r="C775" s="37" t="s">
        <v>1973</v>
      </c>
      <c r="D775" cm="1">
        <f t="array" ref="D775">SUM(IF((LEFT('2-1 采购订单物料明细表报表导出'!$K:$K,7)=D$1)*('2-1 采购订单物料明细表报表导出'!$D:$D=$A775),'2-1 采购订单物料明细表报表导出'!$H:$H,0))</f>
        <v>0</v>
      </c>
      <c r="E775" cm="1">
        <f t="array" ref="E775">SUM(IF((LEFT('2-1 采购订单物料明细表报表导出'!$K:$K,7)=E$1)*('2-1 采购订单物料明细表报表导出'!$D:$D=$A775),'2-1 采购订单物料明细表报表导出'!$H:$H,0))</f>
        <v>0</v>
      </c>
      <c r="F775" cm="1">
        <f t="array" ref="F775">SUM(IF((LEFT('2-1 采购订单物料明细表报表导出'!$K:$K,7)=F$1)*('2-1 采购订单物料明细表报表导出'!$D:$D=$A775),'2-1 采购订单物料明细表报表导出'!$H:$H,0))</f>
        <v>0</v>
      </c>
      <c r="G775" cm="1">
        <f t="array" ref="G775">SUM(IF((LEFT('2-1 采购订单物料明细表报表导出'!$K:$K,7)=G$1)*('2-1 采购订单物料明细表报表导出'!$D:$D=$A775),'2-1 采购订单物料明细表报表导出'!$H:$H,0))</f>
        <v>0</v>
      </c>
      <c r="H775" cm="1">
        <f t="array" ref="H775">SUM(IF((LEFT('2-1 采购订单物料明细表报表导出'!$K:$K,7)=H$1)*('2-1 采购订单物料明细表报表导出'!$D:$D=$A775),'2-1 采购订单物料明细表报表导出'!$H:$H,0))</f>
        <v>0</v>
      </c>
      <c r="I775" cm="1">
        <f t="array" ref="I775">SUM(IF((LEFT('2-1 采购订单物料明细表报表导出'!$K:$K,7)=I$1)*('2-1 采购订单物料明细表报表导出'!$D:$D=$A775),'2-1 采购订单物料明细表报表导出'!$H:$H,0))</f>
        <v>0</v>
      </c>
      <c r="J775" cm="1">
        <f t="array" ref="J775">SUM(IF((LEFT('2-1 采购订单物料明细表报表导出'!$K:$K,7)=J$1)*('2-1 采购订单物料明细表报表导出'!$D:$D=$A775),'2-1 采购订单物料明细表报表导出'!$H:$H,0))</f>
        <v>0</v>
      </c>
      <c r="K775" cm="1">
        <f t="array" ref="K775">SUM(IF((LEFT('2-1 采购订单物料明细表报表导出'!$K:$K,7)=K$1)*('2-1 采购订单物料明细表报表导出'!$D:$D=$A775),'2-1 采购订单物料明细表报表导出'!$H:$H,0))</f>
        <v>0</v>
      </c>
      <c r="L775" cm="1">
        <f t="array" ref="L775">SUM(IF((LEFT('2-1 采购订单物料明细表报表导出'!$K:$K,7)=L$1)*('2-1 采购订单物料明细表报表导出'!$D:$D=$A775),'2-1 采购订单物料明细表报表导出'!$H:$H,0))</f>
        <v>0</v>
      </c>
      <c r="M775" cm="1">
        <f t="array" ref="M775">SUM(IF((LEFT('2-1 采购订单物料明细表报表导出'!$K:$K,7)=M$1)*('2-1 采购订单物料明细表报表导出'!$D:$D=$A775),'2-1 采购订单物料明细表报表导出'!$H:$H,0))</f>
        <v>0</v>
      </c>
      <c r="N775" cm="1">
        <f t="array" ref="N775">SUM(IF((LEFT('2-1 采购订单物料明细表报表导出'!$K:$K,7)=N$1)*('2-1 采购订单物料明细表报表导出'!$D:$D=$A775),'2-1 采购订单物料明细表报表导出'!$H:$H,0))</f>
        <v>0</v>
      </c>
      <c r="O775" cm="1">
        <f t="array" ref="O775">SUM(IF((LEFT('2-1 采购订单物料明细表报表导出'!$K:$K,7)=O$1)*('2-1 采购订单物料明细表报表导出'!$D:$D=$A775),'2-1 采购订单物料明细表报表导出'!$H:$H,0))</f>
        <v>0</v>
      </c>
    </row>
    <row r="776" ht="33" spans="1:15">
      <c r="A776" s="38" t="s">
        <v>4177</v>
      </c>
      <c r="B776" s="36" t="s">
        <v>1972</v>
      </c>
      <c r="C776" s="37" t="s">
        <v>1973</v>
      </c>
      <c r="D776" cm="1">
        <f t="array" ref="D776">SUM(IF((LEFT('2-1 采购订单物料明细表报表导出'!$K:$K,7)=D$1)*('2-1 采购订单物料明细表报表导出'!$D:$D=$A776),'2-1 采购订单物料明细表报表导出'!$H:$H,0))</f>
        <v>0</v>
      </c>
      <c r="E776" cm="1">
        <f t="array" ref="E776">SUM(IF((LEFT('2-1 采购订单物料明细表报表导出'!$K:$K,7)=E$1)*('2-1 采购订单物料明细表报表导出'!$D:$D=$A776),'2-1 采购订单物料明细表报表导出'!$H:$H,0))</f>
        <v>0</v>
      </c>
      <c r="F776" cm="1">
        <f t="array" ref="F776">SUM(IF((LEFT('2-1 采购订单物料明细表报表导出'!$K:$K,7)=F$1)*('2-1 采购订单物料明细表报表导出'!$D:$D=$A776),'2-1 采购订单物料明细表报表导出'!$H:$H,0))</f>
        <v>0</v>
      </c>
      <c r="G776" cm="1">
        <f t="array" ref="G776">SUM(IF((LEFT('2-1 采购订单物料明细表报表导出'!$K:$K,7)=G$1)*('2-1 采购订单物料明细表报表导出'!$D:$D=$A776),'2-1 采购订单物料明细表报表导出'!$H:$H,0))</f>
        <v>0</v>
      </c>
      <c r="H776" cm="1">
        <f t="array" ref="H776">SUM(IF((LEFT('2-1 采购订单物料明细表报表导出'!$K:$K,7)=H$1)*('2-1 采购订单物料明细表报表导出'!$D:$D=$A776),'2-1 采购订单物料明细表报表导出'!$H:$H,0))</f>
        <v>0</v>
      </c>
      <c r="I776" cm="1">
        <f t="array" ref="I776">SUM(IF((LEFT('2-1 采购订单物料明细表报表导出'!$K:$K,7)=I$1)*('2-1 采购订单物料明细表报表导出'!$D:$D=$A776),'2-1 采购订单物料明细表报表导出'!$H:$H,0))</f>
        <v>0</v>
      </c>
      <c r="J776" cm="1">
        <f t="array" ref="J776">SUM(IF((LEFT('2-1 采购订单物料明细表报表导出'!$K:$K,7)=J$1)*('2-1 采购订单物料明细表报表导出'!$D:$D=$A776),'2-1 采购订单物料明细表报表导出'!$H:$H,0))</f>
        <v>0</v>
      </c>
      <c r="K776" cm="1">
        <f t="array" ref="K776">SUM(IF((LEFT('2-1 采购订单物料明细表报表导出'!$K:$K,7)=K$1)*('2-1 采购订单物料明细表报表导出'!$D:$D=$A776),'2-1 采购订单物料明细表报表导出'!$H:$H,0))</f>
        <v>0</v>
      </c>
      <c r="L776" cm="1">
        <f t="array" ref="L776">SUM(IF((LEFT('2-1 采购订单物料明细表报表导出'!$K:$K,7)=L$1)*('2-1 采购订单物料明细表报表导出'!$D:$D=$A776),'2-1 采购订单物料明细表报表导出'!$H:$H,0))</f>
        <v>0</v>
      </c>
      <c r="M776" cm="1">
        <f t="array" ref="M776">SUM(IF((LEFT('2-1 采购订单物料明细表报表导出'!$K:$K,7)=M$1)*('2-1 采购订单物料明细表报表导出'!$D:$D=$A776),'2-1 采购订单物料明细表报表导出'!$H:$H,0))</f>
        <v>0</v>
      </c>
      <c r="N776" cm="1">
        <f t="array" ref="N776">SUM(IF((LEFT('2-1 采购订单物料明细表报表导出'!$K:$K,7)=N$1)*('2-1 采购订单物料明细表报表导出'!$D:$D=$A776),'2-1 采购订单物料明细表报表导出'!$H:$H,0))</f>
        <v>0</v>
      </c>
      <c r="O776" cm="1">
        <f t="array" ref="O776">SUM(IF((LEFT('2-1 采购订单物料明细表报表导出'!$K:$K,7)=O$1)*('2-1 采购订单物料明细表报表导出'!$D:$D=$A776),'2-1 采购订单物料明细表报表导出'!$H:$H,0))</f>
        <v>0</v>
      </c>
    </row>
    <row r="777" ht="33" spans="1:15">
      <c r="A777" s="38" t="s">
        <v>4178</v>
      </c>
      <c r="B777" s="36" t="s">
        <v>1972</v>
      </c>
      <c r="C777" s="37" t="s">
        <v>1973</v>
      </c>
      <c r="D777" cm="1">
        <f t="array" ref="D777">SUM(IF((LEFT('2-1 采购订单物料明细表报表导出'!$K:$K,7)=D$1)*('2-1 采购订单物料明细表报表导出'!$D:$D=$A777),'2-1 采购订单物料明细表报表导出'!$H:$H,0))</f>
        <v>0</v>
      </c>
      <c r="E777" cm="1">
        <f t="array" ref="E777">SUM(IF((LEFT('2-1 采购订单物料明细表报表导出'!$K:$K,7)=E$1)*('2-1 采购订单物料明细表报表导出'!$D:$D=$A777),'2-1 采购订单物料明细表报表导出'!$H:$H,0))</f>
        <v>0</v>
      </c>
      <c r="F777" cm="1">
        <f t="array" ref="F777">SUM(IF((LEFT('2-1 采购订单物料明细表报表导出'!$K:$K,7)=F$1)*('2-1 采购订单物料明细表报表导出'!$D:$D=$A777),'2-1 采购订单物料明细表报表导出'!$H:$H,0))</f>
        <v>0</v>
      </c>
      <c r="G777" cm="1">
        <f t="array" ref="G777">SUM(IF((LEFT('2-1 采购订单物料明细表报表导出'!$K:$K,7)=G$1)*('2-1 采购订单物料明细表报表导出'!$D:$D=$A777),'2-1 采购订单物料明细表报表导出'!$H:$H,0))</f>
        <v>0</v>
      </c>
      <c r="H777" cm="1">
        <f t="array" ref="H777">SUM(IF((LEFT('2-1 采购订单物料明细表报表导出'!$K:$K,7)=H$1)*('2-1 采购订单物料明细表报表导出'!$D:$D=$A777),'2-1 采购订单物料明细表报表导出'!$H:$H,0))</f>
        <v>0</v>
      </c>
      <c r="I777" cm="1">
        <f t="array" ref="I777">SUM(IF((LEFT('2-1 采购订单物料明细表报表导出'!$K:$K,7)=I$1)*('2-1 采购订单物料明细表报表导出'!$D:$D=$A777),'2-1 采购订单物料明细表报表导出'!$H:$H,0))</f>
        <v>0</v>
      </c>
      <c r="J777" cm="1">
        <f t="array" ref="J777">SUM(IF((LEFT('2-1 采购订单物料明细表报表导出'!$K:$K,7)=J$1)*('2-1 采购订单物料明细表报表导出'!$D:$D=$A777),'2-1 采购订单物料明细表报表导出'!$H:$H,0))</f>
        <v>0</v>
      </c>
      <c r="K777" cm="1">
        <f t="array" ref="K777">SUM(IF((LEFT('2-1 采购订单物料明细表报表导出'!$K:$K,7)=K$1)*('2-1 采购订单物料明细表报表导出'!$D:$D=$A777),'2-1 采购订单物料明细表报表导出'!$H:$H,0))</f>
        <v>0</v>
      </c>
      <c r="L777" cm="1">
        <f t="array" ref="L777">SUM(IF((LEFT('2-1 采购订单物料明细表报表导出'!$K:$K,7)=L$1)*('2-1 采购订单物料明细表报表导出'!$D:$D=$A777),'2-1 采购订单物料明细表报表导出'!$H:$H,0))</f>
        <v>0</v>
      </c>
      <c r="M777" cm="1">
        <f t="array" ref="M777">SUM(IF((LEFT('2-1 采购订单物料明细表报表导出'!$K:$K,7)=M$1)*('2-1 采购订单物料明细表报表导出'!$D:$D=$A777),'2-1 采购订单物料明细表报表导出'!$H:$H,0))</f>
        <v>0</v>
      </c>
      <c r="N777" cm="1">
        <f t="array" ref="N777">SUM(IF((LEFT('2-1 采购订单物料明细表报表导出'!$K:$K,7)=N$1)*('2-1 采购订单物料明细表报表导出'!$D:$D=$A777),'2-1 采购订单物料明细表报表导出'!$H:$H,0))</f>
        <v>0</v>
      </c>
      <c r="O777" cm="1">
        <f t="array" ref="O777">SUM(IF((LEFT('2-1 采购订单物料明细表报表导出'!$K:$K,7)=O$1)*('2-1 采购订单物料明细表报表导出'!$D:$D=$A777),'2-1 采购订单物料明细表报表导出'!$H:$H,0))</f>
        <v>0</v>
      </c>
    </row>
    <row r="778" ht="33" spans="1:15">
      <c r="A778" s="38" t="s">
        <v>4179</v>
      </c>
      <c r="B778" s="36" t="s">
        <v>1972</v>
      </c>
      <c r="C778" s="37" t="s">
        <v>1973</v>
      </c>
      <c r="D778" cm="1">
        <f t="array" ref="D778">SUM(IF((LEFT('2-1 采购订单物料明细表报表导出'!$K:$K,7)=D$1)*('2-1 采购订单物料明细表报表导出'!$D:$D=$A778),'2-1 采购订单物料明细表报表导出'!$H:$H,0))</f>
        <v>0</v>
      </c>
      <c r="E778" cm="1">
        <f t="array" ref="E778">SUM(IF((LEFT('2-1 采购订单物料明细表报表导出'!$K:$K,7)=E$1)*('2-1 采购订单物料明细表报表导出'!$D:$D=$A778),'2-1 采购订单物料明细表报表导出'!$H:$H,0))</f>
        <v>0</v>
      </c>
      <c r="F778" cm="1">
        <f t="array" ref="F778">SUM(IF((LEFT('2-1 采购订单物料明细表报表导出'!$K:$K,7)=F$1)*('2-1 采购订单物料明细表报表导出'!$D:$D=$A778),'2-1 采购订单物料明细表报表导出'!$H:$H,0))</f>
        <v>0</v>
      </c>
      <c r="G778" cm="1">
        <f t="array" ref="G778">SUM(IF((LEFT('2-1 采购订单物料明细表报表导出'!$K:$K,7)=G$1)*('2-1 采购订单物料明细表报表导出'!$D:$D=$A778),'2-1 采购订单物料明细表报表导出'!$H:$H,0))</f>
        <v>0</v>
      </c>
      <c r="H778" cm="1">
        <f t="array" ref="H778">SUM(IF((LEFT('2-1 采购订单物料明细表报表导出'!$K:$K,7)=H$1)*('2-1 采购订单物料明细表报表导出'!$D:$D=$A778),'2-1 采购订单物料明细表报表导出'!$H:$H,0))</f>
        <v>0</v>
      </c>
      <c r="I778" cm="1">
        <f t="array" ref="I778">SUM(IF((LEFT('2-1 采购订单物料明细表报表导出'!$K:$K,7)=I$1)*('2-1 采购订单物料明细表报表导出'!$D:$D=$A778),'2-1 采购订单物料明细表报表导出'!$H:$H,0))</f>
        <v>0</v>
      </c>
      <c r="J778" cm="1">
        <f t="array" ref="J778">SUM(IF((LEFT('2-1 采购订单物料明细表报表导出'!$K:$K,7)=J$1)*('2-1 采购订单物料明细表报表导出'!$D:$D=$A778),'2-1 采购订单物料明细表报表导出'!$H:$H,0))</f>
        <v>0</v>
      </c>
      <c r="K778" cm="1">
        <f t="array" ref="K778">SUM(IF((LEFT('2-1 采购订单物料明细表报表导出'!$K:$K,7)=K$1)*('2-1 采购订单物料明细表报表导出'!$D:$D=$A778),'2-1 采购订单物料明细表报表导出'!$H:$H,0))</f>
        <v>0</v>
      </c>
      <c r="L778" cm="1">
        <f t="array" ref="L778">SUM(IF((LEFT('2-1 采购订单物料明细表报表导出'!$K:$K,7)=L$1)*('2-1 采购订单物料明细表报表导出'!$D:$D=$A778),'2-1 采购订单物料明细表报表导出'!$H:$H,0))</f>
        <v>0</v>
      </c>
      <c r="M778" cm="1">
        <f t="array" ref="M778">SUM(IF((LEFT('2-1 采购订单物料明细表报表导出'!$K:$K,7)=M$1)*('2-1 采购订单物料明细表报表导出'!$D:$D=$A778),'2-1 采购订单物料明细表报表导出'!$H:$H,0))</f>
        <v>0</v>
      </c>
      <c r="N778" cm="1">
        <f t="array" ref="N778">SUM(IF((LEFT('2-1 采购订单物料明细表报表导出'!$K:$K,7)=N$1)*('2-1 采购订单物料明细表报表导出'!$D:$D=$A778),'2-1 采购订单物料明细表报表导出'!$H:$H,0))</f>
        <v>0</v>
      </c>
      <c r="O778" cm="1">
        <f t="array" ref="O778">SUM(IF((LEFT('2-1 采购订单物料明细表报表导出'!$K:$K,7)=O$1)*('2-1 采购订单物料明细表报表导出'!$D:$D=$A778),'2-1 采购订单物料明细表报表导出'!$H:$H,0))</f>
        <v>0</v>
      </c>
    </row>
    <row r="779" ht="33" spans="1:15">
      <c r="A779" s="39" t="s">
        <v>4180</v>
      </c>
      <c r="B779" s="36" t="s">
        <v>1972</v>
      </c>
      <c r="C779" s="37" t="s">
        <v>1973</v>
      </c>
      <c r="D779" cm="1">
        <f t="array" ref="D779">SUM(IF((LEFT('2-1 采购订单物料明细表报表导出'!$K:$K,7)=D$1)*('2-1 采购订单物料明细表报表导出'!$D:$D=$A779),'2-1 采购订单物料明细表报表导出'!$H:$H,0))</f>
        <v>0</v>
      </c>
      <c r="E779" cm="1">
        <f t="array" ref="E779">SUM(IF((LEFT('2-1 采购订单物料明细表报表导出'!$K:$K,7)=E$1)*('2-1 采购订单物料明细表报表导出'!$D:$D=$A779),'2-1 采购订单物料明细表报表导出'!$H:$H,0))</f>
        <v>0</v>
      </c>
      <c r="F779" cm="1">
        <f t="array" ref="F779">SUM(IF((LEFT('2-1 采购订单物料明细表报表导出'!$K:$K,7)=F$1)*('2-1 采购订单物料明细表报表导出'!$D:$D=$A779),'2-1 采购订单物料明细表报表导出'!$H:$H,0))</f>
        <v>0</v>
      </c>
      <c r="G779" cm="1">
        <f t="array" ref="G779">SUM(IF((LEFT('2-1 采购订单物料明细表报表导出'!$K:$K,7)=G$1)*('2-1 采购订单物料明细表报表导出'!$D:$D=$A779),'2-1 采购订单物料明细表报表导出'!$H:$H,0))</f>
        <v>0</v>
      </c>
      <c r="H779" cm="1">
        <f t="array" ref="H779">SUM(IF((LEFT('2-1 采购订单物料明细表报表导出'!$K:$K,7)=H$1)*('2-1 采购订单物料明细表报表导出'!$D:$D=$A779),'2-1 采购订单物料明细表报表导出'!$H:$H,0))</f>
        <v>0</v>
      </c>
      <c r="I779" cm="1">
        <f t="array" ref="I779">SUM(IF((LEFT('2-1 采购订单物料明细表报表导出'!$K:$K,7)=I$1)*('2-1 采购订单物料明细表报表导出'!$D:$D=$A779),'2-1 采购订单物料明细表报表导出'!$H:$H,0))</f>
        <v>0</v>
      </c>
      <c r="J779" cm="1">
        <f t="array" ref="J779">SUM(IF((LEFT('2-1 采购订单物料明细表报表导出'!$K:$K,7)=J$1)*('2-1 采购订单物料明细表报表导出'!$D:$D=$A779),'2-1 采购订单物料明细表报表导出'!$H:$H,0))</f>
        <v>0</v>
      </c>
      <c r="K779" cm="1">
        <f t="array" ref="K779">SUM(IF((LEFT('2-1 采购订单物料明细表报表导出'!$K:$K,7)=K$1)*('2-1 采购订单物料明细表报表导出'!$D:$D=$A779),'2-1 采购订单物料明细表报表导出'!$H:$H,0))</f>
        <v>0</v>
      </c>
      <c r="L779" cm="1">
        <f t="array" ref="L779">SUM(IF((LEFT('2-1 采购订单物料明细表报表导出'!$K:$K,7)=L$1)*('2-1 采购订单物料明细表报表导出'!$D:$D=$A779),'2-1 采购订单物料明细表报表导出'!$H:$H,0))</f>
        <v>0</v>
      </c>
      <c r="M779" cm="1">
        <f t="array" ref="M779">SUM(IF((LEFT('2-1 采购订单物料明细表报表导出'!$K:$K,7)=M$1)*('2-1 采购订单物料明细表报表导出'!$D:$D=$A779),'2-1 采购订单物料明细表报表导出'!$H:$H,0))</f>
        <v>0</v>
      </c>
      <c r="N779" cm="1">
        <f t="array" ref="N779">SUM(IF((LEFT('2-1 采购订单物料明细表报表导出'!$K:$K,7)=N$1)*('2-1 采购订单物料明细表报表导出'!$D:$D=$A779),'2-1 采购订单物料明细表报表导出'!$H:$H,0))</f>
        <v>0</v>
      </c>
      <c r="O779" cm="1">
        <f t="array" ref="O779">SUM(IF((LEFT('2-1 采购订单物料明细表报表导出'!$K:$K,7)=O$1)*('2-1 采购订单物料明细表报表导出'!$D:$D=$A779),'2-1 采购订单物料明细表报表导出'!$H:$H,0))</f>
        <v>0</v>
      </c>
    </row>
    <row r="780" ht="33" spans="1:15">
      <c r="A780" s="39" t="s">
        <v>4181</v>
      </c>
      <c r="B780" s="36" t="s">
        <v>1972</v>
      </c>
      <c r="C780" s="37" t="s">
        <v>1973</v>
      </c>
      <c r="D780" cm="1">
        <f t="array" ref="D780">SUM(IF((LEFT('2-1 采购订单物料明细表报表导出'!$K:$K,7)=D$1)*('2-1 采购订单物料明细表报表导出'!$D:$D=$A780),'2-1 采购订单物料明细表报表导出'!$H:$H,0))</f>
        <v>0</v>
      </c>
      <c r="E780" cm="1">
        <f t="array" ref="E780">SUM(IF((LEFT('2-1 采购订单物料明细表报表导出'!$K:$K,7)=E$1)*('2-1 采购订单物料明细表报表导出'!$D:$D=$A780),'2-1 采购订单物料明细表报表导出'!$H:$H,0))</f>
        <v>0</v>
      </c>
      <c r="F780" cm="1">
        <f t="array" ref="F780">SUM(IF((LEFT('2-1 采购订单物料明细表报表导出'!$K:$K,7)=F$1)*('2-1 采购订单物料明细表报表导出'!$D:$D=$A780),'2-1 采购订单物料明细表报表导出'!$H:$H,0))</f>
        <v>0</v>
      </c>
      <c r="G780" cm="1">
        <f t="array" ref="G780">SUM(IF((LEFT('2-1 采购订单物料明细表报表导出'!$K:$K,7)=G$1)*('2-1 采购订单物料明细表报表导出'!$D:$D=$A780),'2-1 采购订单物料明细表报表导出'!$H:$H,0))</f>
        <v>0</v>
      </c>
      <c r="H780" cm="1">
        <f t="array" ref="H780">SUM(IF((LEFT('2-1 采购订单物料明细表报表导出'!$K:$K,7)=H$1)*('2-1 采购订单物料明细表报表导出'!$D:$D=$A780),'2-1 采购订单物料明细表报表导出'!$H:$H,0))</f>
        <v>0</v>
      </c>
      <c r="I780" cm="1">
        <f t="array" ref="I780">SUM(IF((LEFT('2-1 采购订单物料明细表报表导出'!$K:$K,7)=I$1)*('2-1 采购订单物料明细表报表导出'!$D:$D=$A780),'2-1 采购订单物料明细表报表导出'!$H:$H,0))</f>
        <v>0</v>
      </c>
      <c r="J780" cm="1">
        <f t="array" ref="J780">SUM(IF((LEFT('2-1 采购订单物料明细表报表导出'!$K:$K,7)=J$1)*('2-1 采购订单物料明细表报表导出'!$D:$D=$A780),'2-1 采购订单物料明细表报表导出'!$H:$H,0))</f>
        <v>0</v>
      </c>
      <c r="K780" cm="1">
        <f t="array" ref="K780">SUM(IF((LEFT('2-1 采购订单物料明细表报表导出'!$K:$K,7)=K$1)*('2-1 采购订单物料明细表报表导出'!$D:$D=$A780),'2-1 采购订单物料明细表报表导出'!$H:$H,0))</f>
        <v>0</v>
      </c>
      <c r="L780" cm="1">
        <f t="array" ref="L780">SUM(IF((LEFT('2-1 采购订单物料明细表报表导出'!$K:$K,7)=L$1)*('2-1 采购订单物料明细表报表导出'!$D:$D=$A780),'2-1 采购订单物料明细表报表导出'!$H:$H,0))</f>
        <v>0</v>
      </c>
      <c r="M780" cm="1">
        <f t="array" ref="M780">SUM(IF((LEFT('2-1 采购订单物料明细表报表导出'!$K:$K,7)=M$1)*('2-1 采购订单物料明细表报表导出'!$D:$D=$A780),'2-1 采购订单物料明细表报表导出'!$H:$H,0))</f>
        <v>0</v>
      </c>
      <c r="N780" cm="1">
        <f t="array" ref="N780">SUM(IF((LEFT('2-1 采购订单物料明细表报表导出'!$K:$K,7)=N$1)*('2-1 采购订单物料明细表报表导出'!$D:$D=$A780),'2-1 采购订单物料明细表报表导出'!$H:$H,0))</f>
        <v>0</v>
      </c>
      <c r="O780" cm="1">
        <f t="array" ref="O780">SUM(IF((LEFT('2-1 采购订单物料明细表报表导出'!$K:$K,7)=O$1)*('2-1 采购订单物料明细表报表导出'!$D:$D=$A780),'2-1 采购订单物料明细表报表导出'!$H:$H,0))</f>
        <v>0</v>
      </c>
    </row>
    <row r="781" ht="33" spans="1:15">
      <c r="A781" s="39" t="s">
        <v>4182</v>
      </c>
      <c r="B781" s="36" t="s">
        <v>1972</v>
      </c>
      <c r="C781" s="37" t="s">
        <v>1973</v>
      </c>
      <c r="D781" cm="1">
        <f t="array" ref="D781">SUM(IF((LEFT('2-1 采购订单物料明细表报表导出'!$K:$K,7)=D$1)*('2-1 采购订单物料明细表报表导出'!$D:$D=$A781),'2-1 采购订单物料明细表报表导出'!$H:$H,0))</f>
        <v>0</v>
      </c>
      <c r="E781" cm="1">
        <f t="array" ref="E781">SUM(IF((LEFT('2-1 采购订单物料明细表报表导出'!$K:$K,7)=E$1)*('2-1 采购订单物料明细表报表导出'!$D:$D=$A781),'2-1 采购订单物料明细表报表导出'!$H:$H,0))</f>
        <v>0</v>
      </c>
      <c r="F781" cm="1">
        <f t="array" ref="F781">SUM(IF((LEFT('2-1 采购订单物料明细表报表导出'!$K:$K,7)=F$1)*('2-1 采购订单物料明细表报表导出'!$D:$D=$A781),'2-1 采购订单物料明细表报表导出'!$H:$H,0))</f>
        <v>0</v>
      </c>
      <c r="G781" cm="1">
        <f t="array" ref="G781">SUM(IF((LEFT('2-1 采购订单物料明细表报表导出'!$K:$K,7)=G$1)*('2-1 采购订单物料明细表报表导出'!$D:$D=$A781),'2-1 采购订单物料明细表报表导出'!$H:$H,0))</f>
        <v>0</v>
      </c>
      <c r="H781" cm="1">
        <f t="array" ref="H781">SUM(IF((LEFT('2-1 采购订单物料明细表报表导出'!$K:$K,7)=H$1)*('2-1 采购订单物料明细表报表导出'!$D:$D=$A781),'2-1 采购订单物料明细表报表导出'!$H:$H,0))</f>
        <v>0</v>
      </c>
      <c r="I781" cm="1">
        <f t="array" ref="I781">SUM(IF((LEFT('2-1 采购订单物料明细表报表导出'!$K:$K,7)=I$1)*('2-1 采购订单物料明细表报表导出'!$D:$D=$A781),'2-1 采购订单物料明细表报表导出'!$H:$H,0))</f>
        <v>0</v>
      </c>
      <c r="J781" cm="1">
        <f t="array" ref="J781">SUM(IF((LEFT('2-1 采购订单物料明细表报表导出'!$K:$K,7)=J$1)*('2-1 采购订单物料明细表报表导出'!$D:$D=$A781),'2-1 采购订单物料明细表报表导出'!$H:$H,0))</f>
        <v>0</v>
      </c>
      <c r="K781" cm="1">
        <f t="array" ref="K781">SUM(IF((LEFT('2-1 采购订单物料明细表报表导出'!$K:$K,7)=K$1)*('2-1 采购订单物料明细表报表导出'!$D:$D=$A781),'2-1 采购订单物料明细表报表导出'!$H:$H,0))</f>
        <v>0</v>
      </c>
      <c r="L781" cm="1">
        <f t="array" ref="L781">SUM(IF((LEFT('2-1 采购订单物料明细表报表导出'!$K:$K,7)=L$1)*('2-1 采购订单物料明细表报表导出'!$D:$D=$A781),'2-1 采购订单物料明细表报表导出'!$H:$H,0))</f>
        <v>0</v>
      </c>
      <c r="M781" cm="1">
        <f t="array" ref="M781">SUM(IF((LEFT('2-1 采购订单物料明细表报表导出'!$K:$K,7)=M$1)*('2-1 采购订单物料明细表报表导出'!$D:$D=$A781),'2-1 采购订单物料明细表报表导出'!$H:$H,0))</f>
        <v>0</v>
      </c>
      <c r="N781" cm="1">
        <f t="array" ref="N781">SUM(IF((LEFT('2-1 采购订单物料明细表报表导出'!$K:$K,7)=N$1)*('2-1 采购订单物料明细表报表导出'!$D:$D=$A781),'2-1 采购订单物料明细表报表导出'!$H:$H,0))</f>
        <v>0</v>
      </c>
      <c r="O781" cm="1">
        <f t="array" ref="O781">SUM(IF((LEFT('2-1 采购订单物料明细表报表导出'!$K:$K,7)=O$1)*('2-1 采购订单物料明细表报表导出'!$D:$D=$A781),'2-1 采购订单物料明细表报表导出'!$H:$H,0))</f>
        <v>0</v>
      </c>
    </row>
    <row r="782" ht="33" spans="1:15">
      <c r="A782" s="39" t="s">
        <v>4183</v>
      </c>
      <c r="B782" s="36" t="s">
        <v>1972</v>
      </c>
      <c r="C782" s="37" t="s">
        <v>1973</v>
      </c>
      <c r="D782" cm="1">
        <f t="array" ref="D782">SUM(IF((LEFT('2-1 采购订单物料明细表报表导出'!$K:$K,7)=D$1)*('2-1 采购订单物料明细表报表导出'!$D:$D=$A782),'2-1 采购订单物料明细表报表导出'!$H:$H,0))</f>
        <v>0</v>
      </c>
      <c r="E782" cm="1">
        <f t="array" ref="E782">SUM(IF((LEFT('2-1 采购订单物料明细表报表导出'!$K:$K,7)=E$1)*('2-1 采购订单物料明细表报表导出'!$D:$D=$A782),'2-1 采购订单物料明细表报表导出'!$H:$H,0))</f>
        <v>0</v>
      </c>
      <c r="F782" cm="1">
        <f t="array" ref="F782">SUM(IF((LEFT('2-1 采购订单物料明细表报表导出'!$K:$K,7)=F$1)*('2-1 采购订单物料明细表报表导出'!$D:$D=$A782),'2-1 采购订单物料明细表报表导出'!$H:$H,0))</f>
        <v>0</v>
      </c>
      <c r="G782" cm="1">
        <f t="array" ref="G782">SUM(IF((LEFT('2-1 采购订单物料明细表报表导出'!$K:$K,7)=G$1)*('2-1 采购订单物料明细表报表导出'!$D:$D=$A782),'2-1 采购订单物料明细表报表导出'!$H:$H,0))</f>
        <v>0</v>
      </c>
      <c r="H782" cm="1">
        <f t="array" ref="H782">SUM(IF((LEFT('2-1 采购订单物料明细表报表导出'!$K:$K,7)=H$1)*('2-1 采购订单物料明细表报表导出'!$D:$D=$A782),'2-1 采购订单物料明细表报表导出'!$H:$H,0))</f>
        <v>0</v>
      </c>
      <c r="I782" cm="1">
        <f t="array" ref="I782">SUM(IF((LEFT('2-1 采购订单物料明细表报表导出'!$K:$K,7)=I$1)*('2-1 采购订单物料明细表报表导出'!$D:$D=$A782),'2-1 采购订单物料明细表报表导出'!$H:$H,0))</f>
        <v>0</v>
      </c>
      <c r="J782" cm="1">
        <f t="array" ref="J782">SUM(IF((LEFT('2-1 采购订单物料明细表报表导出'!$K:$K,7)=J$1)*('2-1 采购订单物料明细表报表导出'!$D:$D=$A782),'2-1 采购订单物料明细表报表导出'!$H:$H,0))</f>
        <v>0</v>
      </c>
      <c r="K782" cm="1">
        <f t="array" ref="K782">SUM(IF((LEFT('2-1 采购订单物料明细表报表导出'!$K:$K,7)=K$1)*('2-1 采购订单物料明细表报表导出'!$D:$D=$A782),'2-1 采购订单物料明细表报表导出'!$H:$H,0))</f>
        <v>0</v>
      </c>
      <c r="L782" cm="1">
        <f t="array" ref="L782">SUM(IF((LEFT('2-1 采购订单物料明细表报表导出'!$K:$K,7)=L$1)*('2-1 采购订单物料明细表报表导出'!$D:$D=$A782),'2-1 采购订单物料明细表报表导出'!$H:$H,0))</f>
        <v>0</v>
      </c>
      <c r="M782" cm="1">
        <f t="array" ref="M782">SUM(IF((LEFT('2-1 采购订单物料明细表报表导出'!$K:$K,7)=M$1)*('2-1 采购订单物料明细表报表导出'!$D:$D=$A782),'2-1 采购订单物料明细表报表导出'!$H:$H,0))</f>
        <v>0</v>
      </c>
      <c r="N782" cm="1">
        <f t="array" ref="N782">SUM(IF((LEFT('2-1 采购订单物料明细表报表导出'!$K:$K,7)=N$1)*('2-1 采购订单物料明细表报表导出'!$D:$D=$A782),'2-1 采购订单物料明细表报表导出'!$H:$H,0))</f>
        <v>0</v>
      </c>
      <c r="O782" cm="1">
        <f t="array" ref="O782">SUM(IF((LEFT('2-1 采购订单物料明细表报表导出'!$K:$K,7)=O$1)*('2-1 采购订单物料明细表报表导出'!$D:$D=$A782),'2-1 采购订单物料明细表报表导出'!$H:$H,0))</f>
        <v>0</v>
      </c>
    </row>
    <row r="783" ht="33" spans="1:15">
      <c r="A783" s="39" t="s">
        <v>4184</v>
      </c>
      <c r="B783" s="36" t="s">
        <v>1972</v>
      </c>
      <c r="C783" s="37" t="s">
        <v>1973</v>
      </c>
      <c r="D783" cm="1">
        <f t="array" ref="D783">SUM(IF((LEFT('2-1 采购订单物料明细表报表导出'!$K:$K,7)=D$1)*('2-1 采购订单物料明细表报表导出'!$D:$D=$A783),'2-1 采购订单物料明细表报表导出'!$H:$H,0))</f>
        <v>0</v>
      </c>
      <c r="E783" cm="1">
        <f t="array" ref="E783">SUM(IF((LEFT('2-1 采购订单物料明细表报表导出'!$K:$K,7)=E$1)*('2-1 采购订单物料明细表报表导出'!$D:$D=$A783),'2-1 采购订单物料明细表报表导出'!$H:$H,0))</f>
        <v>0</v>
      </c>
      <c r="F783" cm="1">
        <f t="array" ref="F783">SUM(IF((LEFT('2-1 采购订单物料明细表报表导出'!$K:$K,7)=F$1)*('2-1 采购订单物料明细表报表导出'!$D:$D=$A783),'2-1 采购订单物料明细表报表导出'!$H:$H,0))</f>
        <v>0</v>
      </c>
      <c r="G783" cm="1">
        <f t="array" ref="G783">SUM(IF((LEFT('2-1 采购订单物料明细表报表导出'!$K:$K,7)=G$1)*('2-1 采购订单物料明细表报表导出'!$D:$D=$A783),'2-1 采购订单物料明细表报表导出'!$H:$H,0))</f>
        <v>0</v>
      </c>
      <c r="H783" cm="1">
        <f t="array" ref="H783">SUM(IF((LEFT('2-1 采购订单物料明细表报表导出'!$K:$K,7)=H$1)*('2-1 采购订单物料明细表报表导出'!$D:$D=$A783),'2-1 采购订单物料明细表报表导出'!$H:$H,0))</f>
        <v>0</v>
      </c>
      <c r="I783" cm="1">
        <f t="array" ref="I783">SUM(IF((LEFT('2-1 采购订单物料明细表报表导出'!$K:$K,7)=I$1)*('2-1 采购订单物料明细表报表导出'!$D:$D=$A783),'2-1 采购订单物料明细表报表导出'!$H:$H,0))</f>
        <v>0</v>
      </c>
      <c r="J783" cm="1">
        <f t="array" ref="J783">SUM(IF((LEFT('2-1 采购订单物料明细表报表导出'!$K:$K,7)=J$1)*('2-1 采购订单物料明细表报表导出'!$D:$D=$A783),'2-1 采购订单物料明细表报表导出'!$H:$H,0))</f>
        <v>0</v>
      </c>
      <c r="K783" cm="1">
        <f t="array" ref="K783">SUM(IF((LEFT('2-1 采购订单物料明细表报表导出'!$K:$K,7)=K$1)*('2-1 采购订单物料明细表报表导出'!$D:$D=$A783),'2-1 采购订单物料明细表报表导出'!$H:$H,0))</f>
        <v>0</v>
      </c>
      <c r="L783" cm="1">
        <f t="array" ref="L783">SUM(IF((LEFT('2-1 采购订单物料明细表报表导出'!$K:$K,7)=L$1)*('2-1 采购订单物料明细表报表导出'!$D:$D=$A783),'2-1 采购订单物料明细表报表导出'!$H:$H,0))</f>
        <v>0</v>
      </c>
      <c r="M783" cm="1">
        <f t="array" ref="M783">SUM(IF((LEFT('2-1 采购订单物料明细表报表导出'!$K:$K,7)=M$1)*('2-1 采购订单物料明细表报表导出'!$D:$D=$A783),'2-1 采购订单物料明细表报表导出'!$H:$H,0))</f>
        <v>0</v>
      </c>
      <c r="N783" cm="1">
        <f t="array" ref="N783">SUM(IF((LEFT('2-1 采购订单物料明细表报表导出'!$K:$K,7)=N$1)*('2-1 采购订单物料明细表报表导出'!$D:$D=$A783),'2-1 采购订单物料明细表报表导出'!$H:$H,0))</f>
        <v>0</v>
      </c>
      <c r="O783" cm="1">
        <f t="array" ref="O783">SUM(IF((LEFT('2-1 采购订单物料明细表报表导出'!$K:$K,7)=O$1)*('2-1 采购订单物料明细表报表导出'!$D:$D=$A783),'2-1 采购订单物料明细表报表导出'!$H:$H,0))</f>
        <v>0</v>
      </c>
    </row>
    <row r="784" ht="33" spans="1:15">
      <c r="A784" s="39" t="s">
        <v>4185</v>
      </c>
      <c r="B784" s="36" t="s">
        <v>1972</v>
      </c>
      <c r="C784" s="37" t="s">
        <v>1973</v>
      </c>
      <c r="D784" cm="1">
        <f t="array" ref="D784">SUM(IF((LEFT('2-1 采购订单物料明细表报表导出'!$K:$K,7)=D$1)*('2-1 采购订单物料明细表报表导出'!$D:$D=$A784),'2-1 采购订单物料明细表报表导出'!$H:$H,0))</f>
        <v>0</v>
      </c>
      <c r="E784" cm="1">
        <f t="array" ref="E784">SUM(IF((LEFT('2-1 采购订单物料明细表报表导出'!$K:$K,7)=E$1)*('2-1 采购订单物料明细表报表导出'!$D:$D=$A784),'2-1 采购订单物料明细表报表导出'!$H:$H,0))</f>
        <v>0</v>
      </c>
      <c r="F784" cm="1">
        <f t="array" ref="F784">SUM(IF((LEFT('2-1 采购订单物料明细表报表导出'!$K:$K,7)=F$1)*('2-1 采购订单物料明细表报表导出'!$D:$D=$A784),'2-1 采购订单物料明细表报表导出'!$H:$H,0))</f>
        <v>0</v>
      </c>
      <c r="G784" cm="1">
        <f t="array" ref="G784">SUM(IF((LEFT('2-1 采购订单物料明细表报表导出'!$K:$K,7)=G$1)*('2-1 采购订单物料明细表报表导出'!$D:$D=$A784),'2-1 采购订单物料明细表报表导出'!$H:$H,0))</f>
        <v>0</v>
      </c>
      <c r="H784" cm="1">
        <f t="array" ref="H784">SUM(IF((LEFT('2-1 采购订单物料明细表报表导出'!$K:$K,7)=H$1)*('2-1 采购订单物料明细表报表导出'!$D:$D=$A784),'2-1 采购订单物料明细表报表导出'!$H:$H,0))</f>
        <v>0</v>
      </c>
      <c r="I784" cm="1">
        <f t="array" ref="I784">SUM(IF((LEFT('2-1 采购订单物料明细表报表导出'!$K:$K,7)=I$1)*('2-1 采购订单物料明细表报表导出'!$D:$D=$A784),'2-1 采购订单物料明细表报表导出'!$H:$H,0))</f>
        <v>0</v>
      </c>
      <c r="J784" cm="1">
        <f t="array" ref="J784">SUM(IF((LEFT('2-1 采购订单物料明细表报表导出'!$K:$K,7)=J$1)*('2-1 采购订单物料明细表报表导出'!$D:$D=$A784),'2-1 采购订单物料明细表报表导出'!$H:$H,0))</f>
        <v>0</v>
      </c>
      <c r="K784" cm="1">
        <f t="array" ref="K784">SUM(IF((LEFT('2-1 采购订单物料明细表报表导出'!$K:$K,7)=K$1)*('2-1 采购订单物料明细表报表导出'!$D:$D=$A784),'2-1 采购订单物料明细表报表导出'!$H:$H,0))</f>
        <v>0</v>
      </c>
      <c r="L784" cm="1">
        <f t="array" ref="L784">SUM(IF((LEFT('2-1 采购订单物料明细表报表导出'!$K:$K,7)=L$1)*('2-1 采购订单物料明细表报表导出'!$D:$D=$A784),'2-1 采购订单物料明细表报表导出'!$H:$H,0))</f>
        <v>0</v>
      </c>
      <c r="M784" cm="1">
        <f t="array" ref="M784">SUM(IF((LEFT('2-1 采购订单物料明细表报表导出'!$K:$K,7)=M$1)*('2-1 采购订单物料明细表报表导出'!$D:$D=$A784),'2-1 采购订单物料明细表报表导出'!$H:$H,0))</f>
        <v>0</v>
      </c>
      <c r="N784" cm="1">
        <f t="array" ref="N784">SUM(IF((LEFT('2-1 采购订单物料明细表报表导出'!$K:$K,7)=N$1)*('2-1 采购订单物料明细表报表导出'!$D:$D=$A784),'2-1 采购订单物料明细表报表导出'!$H:$H,0))</f>
        <v>0</v>
      </c>
      <c r="O784" cm="1">
        <f t="array" ref="O784">SUM(IF((LEFT('2-1 采购订单物料明细表报表导出'!$K:$K,7)=O$1)*('2-1 采购订单物料明细表报表导出'!$D:$D=$A784),'2-1 采购订单物料明细表报表导出'!$H:$H,0))</f>
        <v>0</v>
      </c>
    </row>
    <row r="785" ht="33" spans="1:15">
      <c r="A785" s="39" t="s">
        <v>4186</v>
      </c>
      <c r="B785" s="36" t="s">
        <v>1972</v>
      </c>
      <c r="C785" s="37" t="s">
        <v>1973</v>
      </c>
      <c r="D785" cm="1">
        <f t="array" ref="D785">SUM(IF((LEFT('2-1 采购订单物料明细表报表导出'!$K:$K,7)=D$1)*('2-1 采购订单物料明细表报表导出'!$D:$D=$A785),'2-1 采购订单物料明细表报表导出'!$H:$H,0))</f>
        <v>0</v>
      </c>
      <c r="E785" cm="1">
        <f t="array" ref="E785">SUM(IF((LEFT('2-1 采购订单物料明细表报表导出'!$K:$K,7)=E$1)*('2-1 采购订单物料明细表报表导出'!$D:$D=$A785),'2-1 采购订单物料明细表报表导出'!$H:$H,0))</f>
        <v>0</v>
      </c>
      <c r="F785" cm="1">
        <f t="array" ref="F785">SUM(IF((LEFT('2-1 采购订单物料明细表报表导出'!$K:$K,7)=F$1)*('2-1 采购订单物料明细表报表导出'!$D:$D=$A785),'2-1 采购订单物料明细表报表导出'!$H:$H,0))</f>
        <v>0</v>
      </c>
      <c r="G785" cm="1">
        <f t="array" ref="G785">SUM(IF((LEFT('2-1 采购订单物料明细表报表导出'!$K:$K,7)=G$1)*('2-1 采购订单物料明细表报表导出'!$D:$D=$A785),'2-1 采购订单物料明细表报表导出'!$H:$H,0))</f>
        <v>0</v>
      </c>
      <c r="H785" cm="1">
        <f t="array" ref="H785">SUM(IF((LEFT('2-1 采购订单物料明细表报表导出'!$K:$K,7)=H$1)*('2-1 采购订单物料明细表报表导出'!$D:$D=$A785),'2-1 采购订单物料明细表报表导出'!$H:$H,0))</f>
        <v>0</v>
      </c>
      <c r="I785" cm="1">
        <f t="array" ref="I785">SUM(IF((LEFT('2-1 采购订单物料明细表报表导出'!$K:$K,7)=I$1)*('2-1 采购订单物料明细表报表导出'!$D:$D=$A785),'2-1 采购订单物料明细表报表导出'!$H:$H,0))</f>
        <v>0</v>
      </c>
      <c r="J785" cm="1">
        <f t="array" ref="J785">SUM(IF((LEFT('2-1 采购订单物料明细表报表导出'!$K:$K,7)=J$1)*('2-1 采购订单物料明细表报表导出'!$D:$D=$A785),'2-1 采购订单物料明细表报表导出'!$H:$H,0))</f>
        <v>0</v>
      </c>
      <c r="K785" cm="1">
        <f t="array" ref="K785">SUM(IF((LEFT('2-1 采购订单物料明细表报表导出'!$K:$K,7)=K$1)*('2-1 采购订单物料明细表报表导出'!$D:$D=$A785),'2-1 采购订单物料明细表报表导出'!$H:$H,0))</f>
        <v>0</v>
      </c>
      <c r="L785" cm="1">
        <f t="array" ref="L785">SUM(IF((LEFT('2-1 采购订单物料明细表报表导出'!$K:$K,7)=L$1)*('2-1 采购订单物料明细表报表导出'!$D:$D=$A785),'2-1 采购订单物料明细表报表导出'!$H:$H,0))</f>
        <v>0</v>
      </c>
      <c r="M785" cm="1">
        <f t="array" ref="M785">SUM(IF((LEFT('2-1 采购订单物料明细表报表导出'!$K:$K,7)=M$1)*('2-1 采购订单物料明细表报表导出'!$D:$D=$A785),'2-1 采购订单物料明细表报表导出'!$H:$H,0))</f>
        <v>0</v>
      </c>
      <c r="N785" cm="1">
        <f t="array" ref="N785">SUM(IF((LEFT('2-1 采购订单物料明细表报表导出'!$K:$K,7)=N$1)*('2-1 采购订单物料明细表报表导出'!$D:$D=$A785),'2-1 采购订单物料明细表报表导出'!$H:$H,0))</f>
        <v>0</v>
      </c>
      <c r="O785" cm="1">
        <f t="array" ref="O785">SUM(IF((LEFT('2-1 采购订单物料明细表报表导出'!$K:$K,7)=O$1)*('2-1 采购订单物料明细表报表导出'!$D:$D=$A785),'2-1 采购订单物料明细表报表导出'!$H:$H,0))</f>
        <v>0</v>
      </c>
    </row>
    <row r="786" ht="33" spans="1:15">
      <c r="A786" s="39" t="s">
        <v>4187</v>
      </c>
      <c r="B786" s="36" t="s">
        <v>1972</v>
      </c>
      <c r="C786" s="37" t="s">
        <v>1973</v>
      </c>
      <c r="D786" cm="1">
        <f t="array" ref="D786">SUM(IF((LEFT('2-1 采购订单物料明细表报表导出'!$K:$K,7)=D$1)*('2-1 采购订单物料明细表报表导出'!$D:$D=$A786),'2-1 采购订单物料明细表报表导出'!$H:$H,0))</f>
        <v>0</v>
      </c>
      <c r="E786" cm="1">
        <f t="array" ref="E786">SUM(IF((LEFT('2-1 采购订单物料明细表报表导出'!$K:$K,7)=E$1)*('2-1 采购订单物料明细表报表导出'!$D:$D=$A786),'2-1 采购订单物料明细表报表导出'!$H:$H,0))</f>
        <v>0</v>
      </c>
      <c r="F786" cm="1">
        <f t="array" ref="F786">SUM(IF((LEFT('2-1 采购订单物料明细表报表导出'!$K:$K,7)=F$1)*('2-1 采购订单物料明细表报表导出'!$D:$D=$A786),'2-1 采购订单物料明细表报表导出'!$H:$H,0))</f>
        <v>0</v>
      </c>
      <c r="G786" cm="1">
        <f t="array" ref="G786">SUM(IF((LEFT('2-1 采购订单物料明细表报表导出'!$K:$K,7)=G$1)*('2-1 采购订单物料明细表报表导出'!$D:$D=$A786),'2-1 采购订单物料明细表报表导出'!$H:$H,0))</f>
        <v>0</v>
      </c>
      <c r="H786" cm="1">
        <f t="array" ref="H786">SUM(IF((LEFT('2-1 采购订单物料明细表报表导出'!$K:$K,7)=H$1)*('2-1 采购订单物料明细表报表导出'!$D:$D=$A786),'2-1 采购订单物料明细表报表导出'!$H:$H,0))</f>
        <v>0</v>
      </c>
      <c r="I786" cm="1">
        <f t="array" ref="I786">SUM(IF((LEFT('2-1 采购订单物料明细表报表导出'!$K:$K,7)=I$1)*('2-1 采购订单物料明细表报表导出'!$D:$D=$A786),'2-1 采购订单物料明细表报表导出'!$H:$H,0))</f>
        <v>0</v>
      </c>
      <c r="J786" cm="1">
        <f t="array" ref="J786">SUM(IF((LEFT('2-1 采购订单物料明细表报表导出'!$K:$K,7)=J$1)*('2-1 采购订单物料明细表报表导出'!$D:$D=$A786),'2-1 采购订单物料明细表报表导出'!$H:$H,0))</f>
        <v>0</v>
      </c>
      <c r="K786" cm="1">
        <f t="array" ref="K786">SUM(IF((LEFT('2-1 采购订单物料明细表报表导出'!$K:$K,7)=K$1)*('2-1 采购订单物料明细表报表导出'!$D:$D=$A786),'2-1 采购订单物料明细表报表导出'!$H:$H,0))</f>
        <v>0</v>
      </c>
      <c r="L786" cm="1">
        <f t="array" ref="L786">SUM(IF((LEFT('2-1 采购订单物料明细表报表导出'!$K:$K,7)=L$1)*('2-1 采购订单物料明细表报表导出'!$D:$D=$A786),'2-1 采购订单物料明细表报表导出'!$H:$H,0))</f>
        <v>0</v>
      </c>
      <c r="M786" cm="1">
        <f t="array" ref="M786">SUM(IF((LEFT('2-1 采购订单物料明细表报表导出'!$K:$K,7)=M$1)*('2-1 采购订单物料明细表报表导出'!$D:$D=$A786),'2-1 采购订单物料明细表报表导出'!$H:$H,0))</f>
        <v>0</v>
      </c>
      <c r="N786" cm="1">
        <f t="array" ref="N786">SUM(IF((LEFT('2-1 采购订单物料明细表报表导出'!$K:$K,7)=N$1)*('2-1 采购订单物料明细表报表导出'!$D:$D=$A786),'2-1 采购订单物料明细表报表导出'!$H:$H,0))</f>
        <v>0</v>
      </c>
      <c r="O786" cm="1">
        <f t="array" ref="O786">SUM(IF((LEFT('2-1 采购订单物料明细表报表导出'!$K:$K,7)=O$1)*('2-1 采购订单物料明细表报表导出'!$D:$D=$A786),'2-1 采购订单物料明细表报表导出'!$H:$H,0))</f>
        <v>0</v>
      </c>
    </row>
    <row r="787" ht="33" spans="1:15">
      <c r="A787" s="39" t="s">
        <v>4188</v>
      </c>
      <c r="B787" s="36" t="s">
        <v>1972</v>
      </c>
      <c r="C787" s="37" t="s">
        <v>1973</v>
      </c>
      <c r="D787" cm="1">
        <f t="array" ref="D787">SUM(IF((LEFT('2-1 采购订单物料明细表报表导出'!$K:$K,7)=D$1)*('2-1 采购订单物料明细表报表导出'!$D:$D=$A787),'2-1 采购订单物料明细表报表导出'!$H:$H,0))</f>
        <v>0</v>
      </c>
      <c r="E787" cm="1">
        <f t="array" ref="E787">SUM(IF((LEFT('2-1 采购订单物料明细表报表导出'!$K:$K,7)=E$1)*('2-1 采购订单物料明细表报表导出'!$D:$D=$A787),'2-1 采购订单物料明细表报表导出'!$H:$H,0))</f>
        <v>0</v>
      </c>
      <c r="F787" cm="1">
        <f t="array" ref="F787">SUM(IF((LEFT('2-1 采购订单物料明细表报表导出'!$K:$K,7)=F$1)*('2-1 采购订单物料明细表报表导出'!$D:$D=$A787),'2-1 采购订单物料明细表报表导出'!$H:$H,0))</f>
        <v>0</v>
      </c>
      <c r="G787" cm="1">
        <f t="array" ref="G787">SUM(IF((LEFT('2-1 采购订单物料明细表报表导出'!$K:$K,7)=G$1)*('2-1 采购订单物料明细表报表导出'!$D:$D=$A787),'2-1 采购订单物料明细表报表导出'!$H:$H,0))</f>
        <v>0</v>
      </c>
      <c r="H787" cm="1">
        <f t="array" ref="H787">SUM(IF((LEFT('2-1 采购订单物料明细表报表导出'!$K:$K,7)=H$1)*('2-1 采购订单物料明细表报表导出'!$D:$D=$A787),'2-1 采购订单物料明细表报表导出'!$H:$H,0))</f>
        <v>0</v>
      </c>
      <c r="I787" cm="1">
        <f t="array" ref="I787">SUM(IF((LEFT('2-1 采购订单物料明细表报表导出'!$K:$K,7)=I$1)*('2-1 采购订单物料明细表报表导出'!$D:$D=$A787),'2-1 采购订单物料明细表报表导出'!$H:$H,0))</f>
        <v>0</v>
      </c>
      <c r="J787" cm="1">
        <f t="array" ref="J787">SUM(IF((LEFT('2-1 采购订单物料明细表报表导出'!$K:$K,7)=J$1)*('2-1 采购订单物料明细表报表导出'!$D:$D=$A787),'2-1 采购订单物料明细表报表导出'!$H:$H,0))</f>
        <v>0</v>
      </c>
      <c r="K787" cm="1">
        <f t="array" ref="K787">SUM(IF((LEFT('2-1 采购订单物料明细表报表导出'!$K:$K,7)=K$1)*('2-1 采购订单物料明细表报表导出'!$D:$D=$A787),'2-1 采购订单物料明细表报表导出'!$H:$H,0))</f>
        <v>0</v>
      </c>
      <c r="L787" cm="1">
        <f t="array" ref="L787">SUM(IF((LEFT('2-1 采购订单物料明细表报表导出'!$K:$K,7)=L$1)*('2-1 采购订单物料明细表报表导出'!$D:$D=$A787),'2-1 采购订单物料明细表报表导出'!$H:$H,0))</f>
        <v>0</v>
      </c>
      <c r="M787" cm="1">
        <f t="array" ref="M787">SUM(IF((LEFT('2-1 采购订单物料明细表报表导出'!$K:$K,7)=M$1)*('2-1 采购订单物料明细表报表导出'!$D:$D=$A787),'2-1 采购订单物料明细表报表导出'!$H:$H,0))</f>
        <v>0</v>
      </c>
      <c r="N787" cm="1">
        <f t="array" ref="N787">SUM(IF((LEFT('2-1 采购订单物料明细表报表导出'!$K:$K,7)=N$1)*('2-1 采购订单物料明细表报表导出'!$D:$D=$A787),'2-1 采购订单物料明细表报表导出'!$H:$H,0))</f>
        <v>0</v>
      </c>
      <c r="O787" cm="1">
        <f t="array" ref="O787">SUM(IF((LEFT('2-1 采购订单物料明细表报表导出'!$K:$K,7)=O$1)*('2-1 采购订单物料明细表报表导出'!$D:$D=$A787),'2-1 采购订单物料明细表报表导出'!$H:$H,0))</f>
        <v>0</v>
      </c>
    </row>
    <row r="788" ht="33" spans="1:15">
      <c r="A788" s="38" t="s">
        <v>4189</v>
      </c>
      <c r="B788" s="36" t="s">
        <v>1998</v>
      </c>
      <c r="C788" s="37" t="s">
        <v>1999</v>
      </c>
      <c r="D788" cm="1">
        <f t="array" ref="D788">SUM(IF((LEFT('2-1 采购订单物料明细表报表导出'!$K:$K,7)=D$1)*('2-1 采购订单物料明细表报表导出'!$D:$D=$A788),'2-1 采购订单物料明细表报表导出'!$H:$H,0))</f>
        <v>0</v>
      </c>
      <c r="E788" cm="1">
        <f t="array" ref="E788">SUM(IF((LEFT('2-1 采购订单物料明细表报表导出'!$K:$K,7)=E$1)*('2-1 采购订单物料明细表报表导出'!$D:$D=$A788),'2-1 采购订单物料明细表报表导出'!$H:$H,0))</f>
        <v>0</v>
      </c>
      <c r="F788" cm="1">
        <f t="array" ref="F788">SUM(IF((LEFT('2-1 采购订单物料明细表报表导出'!$K:$K,7)=F$1)*('2-1 采购订单物料明细表报表导出'!$D:$D=$A788),'2-1 采购订单物料明细表报表导出'!$H:$H,0))</f>
        <v>0</v>
      </c>
      <c r="G788" cm="1">
        <f t="array" ref="G788">SUM(IF((LEFT('2-1 采购订单物料明细表报表导出'!$K:$K,7)=G$1)*('2-1 采购订单物料明细表报表导出'!$D:$D=$A788),'2-1 采购订单物料明细表报表导出'!$H:$H,0))</f>
        <v>0</v>
      </c>
      <c r="H788" cm="1">
        <f t="array" ref="H788">SUM(IF((LEFT('2-1 采购订单物料明细表报表导出'!$K:$K,7)=H$1)*('2-1 采购订单物料明细表报表导出'!$D:$D=$A788),'2-1 采购订单物料明细表报表导出'!$H:$H,0))</f>
        <v>0</v>
      </c>
      <c r="I788" cm="1">
        <f t="array" ref="I788">SUM(IF((LEFT('2-1 采购订单物料明细表报表导出'!$K:$K,7)=I$1)*('2-1 采购订单物料明细表报表导出'!$D:$D=$A788),'2-1 采购订单物料明细表报表导出'!$H:$H,0))</f>
        <v>0</v>
      </c>
      <c r="J788" cm="1">
        <f t="array" ref="J788">SUM(IF((LEFT('2-1 采购订单物料明细表报表导出'!$K:$K,7)=J$1)*('2-1 采购订单物料明细表报表导出'!$D:$D=$A788),'2-1 采购订单物料明细表报表导出'!$H:$H,0))</f>
        <v>0</v>
      </c>
      <c r="K788" cm="1">
        <f t="array" ref="K788">SUM(IF((LEFT('2-1 采购订单物料明细表报表导出'!$K:$K,7)=K$1)*('2-1 采购订单物料明细表报表导出'!$D:$D=$A788),'2-1 采购订单物料明细表报表导出'!$H:$H,0))</f>
        <v>0</v>
      </c>
      <c r="L788" cm="1">
        <f t="array" ref="L788">SUM(IF((LEFT('2-1 采购订单物料明细表报表导出'!$K:$K,7)=L$1)*('2-1 采购订单物料明细表报表导出'!$D:$D=$A788),'2-1 采购订单物料明细表报表导出'!$H:$H,0))</f>
        <v>0</v>
      </c>
      <c r="M788" cm="1">
        <f t="array" ref="M788">SUM(IF((LEFT('2-1 采购订单物料明细表报表导出'!$K:$K,7)=M$1)*('2-1 采购订单物料明细表报表导出'!$D:$D=$A788),'2-1 采购订单物料明细表报表导出'!$H:$H,0))</f>
        <v>0</v>
      </c>
      <c r="N788" cm="1">
        <f t="array" ref="N788">SUM(IF((LEFT('2-1 采购订单物料明细表报表导出'!$K:$K,7)=N$1)*('2-1 采购订单物料明细表报表导出'!$D:$D=$A788),'2-1 采购订单物料明细表报表导出'!$H:$H,0))</f>
        <v>0</v>
      </c>
      <c r="O788" cm="1">
        <f t="array" ref="O788">SUM(IF((LEFT('2-1 采购订单物料明细表报表导出'!$K:$K,7)=O$1)*('2-1 采购订单物料明细表报表导出'!$D:$D=$A788),'2-1 采购订单物料明细表报表导出'!$H:$H,0))</f>
        <v>0</v>
      </c>
    </row>
    <row r="789" ht="33" spans="1:15">
      <c r="A789" s="38" t="s">
        <v>4190</v>
      </c>
      <c r="B789" s="36" t="s">
        <v>1998</v>
      </c>
      <c r="C789" s="37" t="s">
        <v>1999</v>
      </c>
      <c r="D789" cm="1">
        <f t="array" ref="D789">SUM(IF((LEFT('2-1 采购订单物料明细表报表导出'!$K:$K,7)=D$1)*('2-1 采购订单物料明细表报表导出'!$D:$D=$A789),'2-1 采购订单物料明细表报表导出'!$H:$H,0))</f>
        <v>0</v>
      </c>
      <c r="E789" cm="1">
        <f t="array" ref="E789">SUM(IF((LEFT('2-1 采购订单物料明细表报表导出'!$K:$K,7)=E$1)*('2-1 采购订单物料明细表报表导出'!$D:$D=$A789),'2-1 采购订单物料明细表报表导出'!$H:$H,0))</f>
        <v>0</v>
      </c>
      <c r="F789" cm="1">
        <f t="array" ref="F789">SUM(IF((LEFT('2-1 采购订单物料明细表报表导出'!$K:$K,7)=F$1)*('2-1 采购订单物料明细表报表导出'!$D:$D=$A789),'2-1 采购订单物料明细表报表导出'!$H:$H,0))</f>
        <v>0</v>
      </c>
      <c r="G789" cm="1">
        <f t="array" ref="G789">SUM(IF((LEFT('2-1 采购订单物料明细表报表导出'!$K:$K,7)=G$1)*('2-1 采购订单物料明细表报表导出'!$D:$D=$A789),'2-1 采购订单物料明细表报表导出'!$H:$H,0))</f>
        <v>0</v>
      </c>
      <c r="H789" cm="1">
        <f t="array" ref="H789">SUM(IF((LEFT('2-1 采购订单物料明细表报表导出'!$K:$K,7)=H$1)*('2-1 采购订单物料明细表报表导出'!$D:$D=$A789),'2-1 采购订单物料明细表报表导出'!$H:$H,0))</f>
        <v>0</v>
      </c>
      <c r="I789" cm="1">
        <f t="array" ref="I789">SUM(IF((LEFT('2-1 采购订单物料明细表报表导出'!$K:$K,7)=I$1)*('2-1 采购订单物料明细表报表导出'!$D:$D=$A789),'2-1 采购订单物料明细表报表导出'!$H:$H,0))</f>
        <v>0</v>
      </c>
      <c r="J789" cm="1">
        <f t="array" ref="J789">SUM(IF((LEFT('2-1 采购订单物料明细表报表导出'!$K:$K,7)=J$1)*('2-1 采购订单物料明细表报表导出'!$D:$D=$A789),'2-1 采购订单物料明细表报表导出'!$H:$H,0))</f>
        <v>0</v>
      </c>
      <c r="K789" cm="1">
        <f t="array" ref="K789">SUM(IF((LEFT('2-1 采购订单物料明细表报表导出'!$K:$K,7)=K$1)*('2-1 采购订单物料明细表报表导出'!$D:$D=$A789),'2-1 采购订单物料明细表报表导出'!$H:$H,0))</f>
        <v>0</v>
      </c>
      <c r="L789" cm="1">
        <f t="array" ref="L789">SUM(IF((LEFT('2-1 采购订单物料明细表报表导出'!$K:$K,7)=L$1)*('2-1 采购订单物料明细表报表导出'!$D:$D=$A789),'2-1 采购订单物料明细表报表导出'!$H:$H,0))</f>
        <v>0</v>
      </c>
      <c r="M789" cm="1">
        <f t="array" ref="M789">SUM(IF((LEFT('2-1 采购订单物料明细表报表导出'!$K:$K,7)=M$1)*('2-1 采购订单物料明细表报表导出'!$D:$D=$A789),'2-1 采购订单物料明细表报表导出'!$H:$H,0))</f>
        <v>0</v>
      </c>
      <c r="N789" cm="1">
        <f t="array" ref="N789">SUM(IF((LEFT('2-1 采购订单物料明细表报表导出'!$K:$K,7)=N$1)*('2-1 采购订单物料明细表报表导出'!$D:$D=$A789),'2-1 采购订单物料明细表报表导出'!$H:$H,0))</f>
        <v>0</v>
      </c>
      <c r="O789" cm="1">
        <f t="array" ref="O789">SUM(IF((LEFT('2-1 采购订单物料明细表报表导出'!$K:$K,7)=O$1)*('2-1 采购订单物料明细表报表导出'!$D:$D=$A789),'2-1 采购订单物料明细表报表导出'!$H:$H,0))</f>
        <v>0</v>
      </c>
    </row>
    <row r="790" ht="33" spans="1:15">
      <c r="A790" s="38" t="s">
        <v>4191</v>
      </c>
      <c r="B790" s="36" t="s">
        <v>1998</v>
      </c>
      <c r="C790" s="37" t="s">
        <v>1999</v>
      </c>
      <c r="D790" cm="1">
        <f t="array" ref="D790">SUM(IF((LEFT('2-1 采购订单物料明细表报表导出'!$K:$K,7)=D$1)*('2-1 采购订单物料明细表报表导出'!$D:$D=$A790),'2-1 采购订单物料明细表报表导出'!$H:$H,0))</f>
        <v>0</v>
      </c>
      <c r="E790" cm="1">
        <f t="array" ref="E790">SUM(IF((LEFT('2-1 采购订单物料明细表报表导出'!$K:$K,7)=E$1)*('2-1 采购订单物料明细表报表导出'!$D:$D=$A790),'2-1 采购订单物料明细表报表导出'!$H:$H,0))</f>
        <v>0</v>
      </c>
      <c r="F790" cm="1">
        <f t="array" ref="F790">SUM(IF((LEFT('2-1 采购订单物料明细表报表导出'!$K:$K,7)=F$1)*('2-1 采购订单物料明细表报表导出'!$D:$D=$A790),'2-1 采购订单物料明细表报表导出'!$H:$H,0))</f>
        <v>0</v>
      </c>
      <c r="G790" cm="1">
        <f t="array" ref="G790">SUM(IF((LEFT('2-1 采购订单物料明细表报表导出'!$K:$K,7)=G$1)*('2-1 采购订单物料明细表报表导出'!$D:$D=$A790),'2-1 采购订单物料明细表报表导出'!$H:$H,0))</f>
        <v>0</v>
      </c>
      <c r="H790" cm="1">
        <f t="array" ref="H790">SUM(IF((LEFT('2-1 采购订单物料明细表报表导出'!$K:$K,7)=H$1)*('2-1 采购订单物料明细表报表导出'!$D:$D=$A790),'2-1 采购订单物料明细表报表导出'!$H:$H,0))</f>
        <v>0</v>
      </c>
      <c r="I790" cm="1">
        <f t="array" ref="I790">SUM(IF((LEFT('2-1 采购订单物料明细表报表导出'!$K:$K,7)=I$1)*('2-1 采购订单物料明细表报表导出'!$D:$D=$A790),'2-1 采购订单物料明细表报表导出'!$H:$H,0))</f>
        <v>0</v>
      </c>
      <c r="J790" cm="1">
        <f t="array" ref="J790">SUM(IF((LEFT('2-1 采购订单物料明细表报表导出'!$K:$K,7)=J$1)*('2-1 采购订单物料明细表报表导出'!$D:$D=$A790),'2-1 采购订单物料明细表报表导出'!$H:$H,0))</f>
        <v>0</v>
      </c>
      <c r="K790" cm="1">
        <f t="array" ref="K790">SUM(IF((LEFT('2-1 采购订单物料明细表报表导出'!$K:$K,7)=K$1)*('2-1 采购订单物料明细表报表导出'!$D:$D=$A790),'2-1 采购订单物料明细表报表导出'!$H:$H,0))</f>
        <v>0</v>
      </c>
      <c r="L790" cm="1">
        <f t="array" ref="L790">SUM(IF((LEFT('2-1 采购订单物料明细表报表导出'!$K:$K,7)=L$1)*('2-1 采购订单物料明细表报表导出'!$D:$D=$A790),'2-1 采购订单物料明细表报表导出'!$H:$H,0))</f>
        <v>0</v>
      </c>
      <c r="M790" cm="1">
        <f t="array" ref="M790">SUM(IF((LEFT('2-1 采购订单物料明细表报表导出'!$K:$K,7)=M$1)*('2-1 采购订单物料明细表报表导出'!$D:$D=$A790),'2-1 采购订单物料明细表报表导出'!$H:$H,0))</f>
        <v>0</v>
      </c>
      <c r="N790" cm="1">
        <f t="array" ref="N790">SUM(IF((LEFT('2-1 采购订单物料明细表报表导出'!$K:$K,7)=N$1)*('2-1 采购订单物料明细表报表导出'!$D:$D=$A790),'2-1 采购订单物料明细表报表导出'!$H:$H,0))</f>
        <v>0</v>
      </c>
      <c r="O790" cm="1">
        <f t="array" ref="O790">SUM(IF((LEFT('2-1 采购订单物料明细表报表导出'!$K:$K,7)=O$1)*('2-1 采购订单物料明细表报表导出'!$D:$D=$A790),'2-1 采购订单物料明细表报表导出'!$H:$H,0))</f>
        <v>0</v>
      </c>
    </row>
    <row r="791" ht="33" spans="1:15">
      <c r="A791" s="38" t="s">
        <v>4192</v>
      </c>
      <c r="B791" s="36" t="s">
        <v>1998</v>
      </c>
      <c r="C791" s="37" t="s">
        <v>1999</v>
      </c>
      <c r="D791" cm="1">
        <f t="array" ref="D791">SUM(IF((LEFT('2-1 采购订单物料明细表报表导出'!$K:$K,7)=D$1)*('2-1 采购订单物料明细表报表导出'!$D:$D=$A791),'2-1 采购订单物料明细表报表导出'!$H:$H,0))</f>
        <v>0</v>
      </c>
      <c r="E791" cm="1">
        <f t="array" ref="E791">SUM(IF((LEFT('2-1 采购订单物料明细表报表导出'!$K:$K,7)=E$1)*('2-1 采购订单物料明细表报表导出'!$D:$D=$A791),'2-1 采购订单物料明细表报表导出'!$H:$H,0))</f>
        <v>0</v>
      </c>
      <c r="F791" cm="1">
        <f t="array" ref="F791">SUM(IF((LEFT('2-1 采购订单物料明细表报表导出'!$K:$K,7)=F$1)*('2-1 采购订单物料明细表报表导出'!$D:$D=$A791),'2-1 采购订单物料明细表报表导出'!$H:$H,0))</f>
        <v>0</v>
      </c>
      <c r="G791" cm="1">
        <f t="array" ref="G791">SUM(IF((LEFT('2-1 采购订单物料明细表报表导出'!$K:$K,7)=G$1)*('2-1 采购订单物料明细表报表导出'!$D:$D=$A791),'2-1 采购订单物料明细表报表导出'!$H:$H,0))</f>
        <v>0</v>
      </c>
      <c r="H791" cm="1">
        <f t="array" ref="H791">SUM(IF((LEFT('2-1 采购订单物料明细表报表导出'!$K:$K,7)=H$1)*('2-1 采购订单物料明细表报表导出'!$D:$D=$A791),'2-1 采购订单物料明细表报表导出'!$H:$H,0))</f>
        <v>0</v>
      </c>
      <c r="I791" cm="1">
        <f t="array" ref="I791">SUM(IF((LEFT('2-1 采购订单物料明细表报表导出'!$K:$K,7)=I$1)*('2-1 采购订单物料明细表报表导出'!$D:$D=$A791),'2-1 采购订单物料明细表报表导出'!$H:$H,0))</f>
        <v>0</v>
      </c>
      <c r="J791" cm="1">
        <f t="array" ref="J791">SUM(IF((LEFT('2-1 采购订单物料明细表报表导出'!$K:$K,7)=J$1)*('2-1 采购订单物料明细表报表导出'!$D:$D=$A791),'2-1 采购订单物料明细表报表导出'!$H:$H,0))</f>
        <v>0</v>
      </c>
      <c r="K791" cm="1">
        <f t="array" ref="K791">SUM(IF((LEFT('2-1 采购订单物料明细表报表导出'!$K:$K,7)=K$1)*('2-1 采购订单物料明细表报表导出'!$D:$D=$A791),'2-1 采购订单物料明细表报表导出'!$H:$H,0))</f>
        <v>0</v>
      </c>
      <c r="L791" cm="1">
        <f t="array" ref="L791">SUM(IF((LEFT('2-1 采购订单物料明细表报表导出'!$K:$K,7)=L$1)*('2-1 采购订单物料明细表报表导出'!$D:$D=$A791),'2-1 采购订单物料明细表报表导出'!$H:$H,0))</f>
        <v>0</v>
      </c>
      <c r="M791" cm="1">
        <f t="array" ref="M791">SUM(IF((LEFT('2-1 采购订单物料明细表报表导出'!$K:$K,7)=M$1)*('2-1 采购订单物料明细表报表导出'!$D:$D=$A791),'2-1 采购订单物料明细表报表导出'!$H:$H,0))</f>
        <v>0</v>
      </c>
      <c r="N791" cm="1">
        <f t="array" ref="N791">SUM(IF((LEFT('2-1 采购订单物料明细表报表导出'!$K:$K,7)=N$1)*('2-1 采购订单物料明细表报表导出'!$D:$D=$A791),'2-1 采购订单物料明细表报表导出'!$H:$H,0))</f>
        <v>0</v>
      </c>
      <c r="O791" cm="1">
        <f t="array" ref="O791">SUM(IF((LEFT('2-1 采购订单物料明细表报表导出'!$K:$K,7)=O$1)*('2-1 采购订单物料明细表报表导出'!$D:$D=$A791),'2-1 采购订单物料明细表报表导出'!$H:$H,0))</f>
        <v>0</v>
      </c>
    </row>
    <row r="792" ht="33" spans="1:15">
      <c r="A792" s="38" t="s">
        <v>4193</v>
      </c>
      <c r="B792" s="36" t="s">
        <v>1998</v>
      </c>
      <c r="C792" s="37" t="s">
        <v>1999</v>
      </c>
      <c r="D792" cm="1">
        <f t="array" ref="D792">SUM(IF((LEFT('2-1 采购订单物料明细表报表导出'!$K:$K,7)=D$1)*('2-1 采购订单物料明细表报表导出'!$D:$D=$A792),'2-1 采购订单物料明细表报表导出'!$H:$H,0))</f>
        <v>0</v>
      </c>
      <c r="E792" cm="1">
        <f t="array" ref="E792">SUM(IF((LEFT('2-1 采购订单物料明细表报表导出'!$K:$K,7)=E$1)*('2-1 采购订单物料明细表报表导出'!$D:$D=$A792),'2-1 采购订单物料明细表报表导出'!$H:$H,0))</f>
        <v>0</v>
      </c>
      <c r="F792" cm="1">
        <f t="array" ref="F792">SUM(IF((LEFT('2-1 采购订单物料明细表报表导出'!$K:$K,7)=F$1)*('2-1 采购订单物料明细表报表导出'!$D:$D=$A792),'2-1 采购订单物料明细表报表导出'!$H:$H,0))</f>
        <v>0</v>
      </c>
      <c r="G792" cm="1">
        <f t="array" ref="G792">SUM(IF((LEFT('2-1 采购订单物料明细表报表导出'!$K:$K,7)=G$1)*('2-1 采购订单物料明细表报表导出'!$D:$D=$A792),'2-1 采购订单物料明细表报表导出'!$H:$H,0))</f>
        <v>0</v>
      </c>
      <c r="H792" cm="1">
        <f t="array" ref="H792">SUM(IF((LEFT('2-1 采购订单物料明细表报表导出'!$K:$K,7)=H$1)*('2-1 采购订单物料明细表报表导出'!$D:$D=$A792),'2-1 采购订单物料明细表报表导出'!$H:$H,0))</f>
        <v>0</v>
      </c>
      <c r="I792" cm="1">
        <f t="array" ref="I792">SUM(IF((LEFT('2-1 采购订单物料明细表报表导出'!$K:$K,7)=I$1)*('2-1 采购订单物料明细表报表导出'!$D:$D=$A792),'2-1 采购订单物料明细表报表导出'!$H:$H,0))</f>
        <v>0</v>
      </c>
      <c r="J792" cm="1">
        <f t="array" ref="J792">SUM(IF((LEFT('2-1 采购订单物料明细表报表导出'!$K:$K,7)=J$1)*('2-1 采购订单物料明细表报表导出'!$D:$D=$A792),'2-1 采购订单物料明细表报表导出'!$H:$H,0))</f>
        <v>0</v>
      </c>
      <c r="K792" cm="1">
        <f t="array" ref="K792">SUM(IF((LEFT('2-1 采购订单物料明细表报表导出'!$K:$K,7)=K$1)*('2-1 采购订单物料明细表报表导出'!$D:$D=$A792),'2-1 采购订单物料明细表报表导出'!$H:$H,0))</f>
        <v>0</v>
      </c>
      <c r="L792" cm="1">
        <f t="array" ref="L792">SUM(IF((LEFT('2-1 采购订单物料明细表报表导出'!$K:$K,7)=L$1)*('2-1 采购订单物料明细表报表导出'!$D:$D=$A792),'2-1 采购订单物料明细表报表导出'!$H:$H,0))</f>
        <v>0</v>
      </c>
      <c r="M792" cm="1">
        <f t="array" ref="M792">SUM(IF((LEFT('2-1 采购订单物料明细表报表导出'!$K:$K,7)=M$1)*('2-1 采购订单物料明细表报表导出'!$D:$D=$A792),'2-1 采购订单物料明细表报表导出'!$H:$H,0))</f>
        <v>0</v>
      </c>
      <c r="N792" cm="1">
        <f t="array" ref="N792">SUM(IF((LEFT('2-1 采购订单物料明细表报表导出'!$K:$K,7)=N$1)*('2-1 采购订单物料明细表报表导出'!$D:$D=$A792),'2-1 采购订单物料明细表报表导出'!$H:$H,0))</f>
        <v>0</v>
      </c>
      <c r="O792" cm="1">
        <f t="array" ref="O792">SUM(IF((LEFT('2-1 采购订单物料明细表报表导出'!$K:$K,7)=O$1)*('2-1 采购订单物料明细表报表导出'!$D:$D=$A792),'2-1 采购订单物料明细表报表导出'!$H:$H,0))</f>
        <v>0</v>
      </c>
    </row>
    <row r="793" ht="33" spans="1:15">
      <c r="A793" s="38" t="s">
        <v>4194</v>
      </c>
      <c r="B793" s="36" t="s">
        <v>1998</v>
      </c>
      <c r="C793" s="37" t="s">
        <v>1999</v>
      </c>
      <c r="D793" cm="1">
        <f t="array" ref="D793">SUM(IF((LEFT('2-1 采购订单物料明细表报表导出'!$K:$K,7)=D$1)*('2-1 采购订单物料明细表报表导出'!$D:$D=$A793),'2-1 采购订单物料明细表报表导出'!$H:$H,0))</f>
        <v>0</v>
      </c>
      <c r="E793" cm="1">
        <f t="array" ref="E793">SUM(IF((LEFT('2-1 采购订单物料明细表报表导出'!$K:$K,7)=E$1)*('2-1 采购订单物料明细表报表导出'!$D:$D=$A793),'2-1 采购订单物料明细表报表导出'!$H:$H,0))</f>
        <v>0</v>
      </c>
      <c r="F793" cm="1">
        <f t="array" ref="F793">SUM(IF((LEFT('2-1 采购订单物料明细表报表导出'!$K:$K,7)=F$1)*('2-1 采购订单物料明细表报表导出'!$D:$D=$A793),'2-1 采购订单物料明细表报表导出'!$H:$H,0))</f>
        <v>0</v>
      </c>
      <c r="G793" cm="1">
        <f t="array" ref="G793">SUM(IF((LEFT('2-1 采购订单物料明细表报表导出'!$K:$K,7)=G$1)*('2-1 采购订单物料明细表报表导出'!$D:$D=$A793),'2-1 采购订单物料明细表报表导出'!$H:$H,0))</f>
        <v>0</v>
      </c>
      <c r="H793" cm="1">
        <f t="array" ref="H793">SUM(IF((LEFT('2-1 采购订单物料明细表报表导出'!$K:$K,7)=H$1)*('2-1 采购订单物料明细表报表导出'!$D:$D=$A793),'2-1 采购订单物料明细表报表导出'!$H:$H,0))</f>
        <v>0</v>
      </c>
      <c r="I793" cm="1">
        <f t="array" ref="I793">SUM(IF((LEFT('2-1 采购订单物料明细表报表导出'!$K:$K,7)=I$1)*('2-1 采购订单物料明细表报表导出'!$D:$D=$A793),'2-1 采购订单物料明细表报表导出'!$H:$H,0))</f>
        <v>0</v>
      </c>
      <c r="J793" cm="1">
        <f t="array" ref="J793">SUM(IF((LEFT('2-1 采购订单物料明细表报表导出'!$K:$K,7)=J$1)*('2-1 采购订单物料明细表报表导出'!$D:$D=$A793),'2-1 采购订单物料明细表报表导出'!$H:$H,0))</f>
        <v>0</v>
      </c>
      <c r="K793" cm="1">
        <f t="array" ref="K793">SUM(IF((LEFT('2-1 采购订单物料明细表报表导出'!$K:$K,7)=K$1)*('2-1 采购订单物料明细表报表导出'!$D:$D=$A793),'2-1 采购订单物料明细表报表导出'!$H:$H,0))</f>
        <v>0</v>
      </c>
      <c r="L793" cm="1">
        <f t="array" ref="L793">SUM(IF((LEFT('2-1 采购订单物料明细表报表导出'!$K:$K,7)=L$1)*('2-1 采购订单物料明细表报表导出'!$D:$D=$A793),'2-1 采购订单物料明细表报表导出'!$H:$H,0))</f>
        <v>0</v>
      </c>
      <c r="M793" cm="1">
        <f t="array" ref="M793">SUM(IF((LEFT('2-1 采购订单物料明细表报表导出'!$K:$K,7)=M$1)*('2-1 采购订单物料明细表报表导出'!$D:$D=$A793),'2-1 采购订单物料明细表报表导出'!$H:$H,0))</f>
        <v>0</v>
      </c>
      <c r="N793" cm="1">
        <f t="array" ref="N793">SUM(IF((LEFT('2-1 采购订单物料明细表报表导出'!$K:$K,7)=N$1)*('2-1 采购订单物料明细表报表导出'!$D:$D=$A793),'2-1 采购订单物料明细表报表导出'!$H:$H,0))</f>
        <v>0</v>
      </c>
      <c r="O793" cm="1">
        <f t="array" ref="O793">SUM(IF((LEFT('2-1 采购订单物料明细表报表导出'!$K:$K,7)=O$1)*('2-1 采购订单物料明细表报表导出'!$D:$D=$A793),'2-1 采购订单物料明细表报表导出'!$H:$H,0))</f>
        <v>0</v>
      </c>
    </row>
    <row r="794" ht="33" spans="1:15">
      <c r="A794" s="38" t="s">
        <v>4195</v>
      </c>
      <c r="B794" s="36" t="s">
        <v>1998</v>
      </c>
      <c r="C794" s="37" t="s">
        <v>1999</v>
      </c>
      <c r="D794" cm="1">
        <f t="array" ref="D794">SUM(IF((LEFT('2-1 采购订单物料明细表报表导出'!$K:$K,7)=D$1)*('2-1 采购订单物料明细表报表导出'!$D:$D=$A794),'2-1 采购订单物料明细表报表导出'!$H:$H,0))</f>
        <v>0</v>
      </c>
      <c r="E794" cm="1">
        <f t="array" ref="E794">SUM(IF((LEFT('2-1 采购订单物料明细表报表导出'!$K:$K,7)=E$1)*('2-1 采购订单物料明细表报表导出'!$D:$D=$A794),'2-1 采购订单物料明细表报表导出'!$H:$H,0))</f>
        <v>0</v>
      </c>
      <c r="F794" cm="1">
        <f t="array" ref="F794">SUM(IF((LEFT('2-1 采购订单物料明细表报表导出'!$K:$K,7)=F$1)*('2-1 采购订单物料明细表报表导出'!$D:$D=$A794),'2-1 采购订单物料明细表报表导出'!$H:$H,0))</f>
        <v>0</v>
      </c>
      <c r="G794" cm="1">
        <f t="array" ref="G794">SUM(IF((LEFT('2-1 采购订单物料明细表报表导出'!$K:$K,7)=G$1)*('2-1 采购订单物料明细表报表导出'!$D:$D=$A794),'2-1 采购订单物料明细表报表导出'!$H:$H,0))</f>
        <v>0</v>
      </c>
      <c r="H794" cm="1">
        <f t="array" ref="H794">SUM(IF((LEFT('2-1 采购订单物料明细表报表导出'!$K:$K,7)=H$1)*('2-1 采购订单物料明细表报表导出'!$D:$D=$A794),'2-1 采购订单物料明细表报表导出'!$H:$H,0))</f>
        <v>0</v>
      </c>
      <c r="I794" cm="1">
        <f t="array" ref="I794">SUM(IF((LEFT('2-1 采购订单物料明细表报表导出'!$K:$K,7)=I$1)*('2-1 采购订单物料明细表报表导出'!$D:$D=$A794),'2-1 采购订单物料明细表报表导出'!$H:$H,0))</f>
        <v>0</v>
      </c>
      <c r="J794" cm="1">
        <f t="array" ref="J794">SUM(IF((LEFT('2-1 采购订单物料明细表报表导出'!$K:$K,7)=J$1)*('2-1 采购订单物料明细表报表导出'!$D:$D=$A794),'2-1 采购订单物料明细表报表导出'!$H:$H,0))</f>
        <v>0</v>
      </c>
      <c r="K794" cm="1">
        <f t="array" ref="K794">SUM(IF((LEFT('2-1 采购订单物料明细表报表导出'!$K:$K,7)=K$1)*('2-1 采购订单物料明细表报表导出'!$D:$D=$A794),'2-1 采购订单物料明细表报表导出'!$H:$H,0))</f>
        <v>0</v>
      </c>
      <c r="L794" cm="1">
        <f t="array" ref="L794">SUM(IF((LEFT('2-1 采购订单物料明细表报表导出'!$K:$K,7)=L$1)*('2-1 采购订单物料明细表报表导出'!$D:$D=$A794),'2-1 采购订单物料明细表报表导出'!$H:$H,0))</f>
        <v>0</v>
      </c>
      <c r="M794" cm="1">
        <f t="array" ref="M794">SUM(IF((LEFT('2-1 采购订单物料明细表报表导出'!$K:$K,7)=M$1)*('2-1 采购订单物料明细表报表导出'!$D:$D=$A794),'2-1 采购订单物料明细表报表导出'!$H:$H,0))</f>
        <v>0</v>
      </c>
      <c r="N794" cm="1">
        <f t="array" ref="N794">SUM(IF((LEFT('2-1 采购订单物料明细表报表导出'!$K:$K,7)=N$1)*('2-1 采购订单物料明细表报表导出'!$D:$D=$A794),'2-1 采购订单物料明细表报表导出'!$H:$H,0))</f>
        <v>0</v>
      </c>
      <c r="O794" cm="1">
        <f t="array" ref="O794">SUM(IF((LEFT('2-1 采购订单物料明细表报表导出'!$K:$K,7)=O$1)*('2-1 采购订单物料明细表报表导出'!$D:$D=$A794),'2-1 采购订单物料明细表报表导出'!$H:$H,0))</f>
        <v>0</v>
      </c>
    </row>
    <row r="795" ht="33" spans="1:15">
      <c r="A795" s="38" t="s">
        <v>4196</v>
      </c>
      <c r="B795" s="36" t="s">
        <v>1998</v>
      </c>
      <c r="C795" s="37" t="s">
        <v>1999</v>
      </c>
      <c r="D795" cm="1">
        <f t="array" ref="D795">SUM(IF((LEFT('2-1 采购订单物料明细表报表导出'!$K:$K,7)=D$1)*('2-1 采购订单物料明细表报表导出'!$D:$D=$A795),'2-1 采购订单物料明细表报表导出'!$H:$H,0))</f>
        <v>0</v>
      </c>
      <c r="E795" cm="1">
        <f t="array" ref="E795">SUM(IF((LEFT('2-1 采购订单物料明细表报表导出'!$K:$K,7)=E$1)*('2-1 采购订单物料明细表报表导出'!$D:$D=$A795),'2-1 采购订单物料明细表报表导出'!$H:$H,0))</f>
        <v>0</v>
      </c>
      <c r="F795" cm="1">
        <f t="array" ref="F795">SUM(IF((LEFT('2-1 采购订单物料明细表报表导出'!$K:$K,7)=F$1)*('2-1 采购订单物料明细表报表导出'!$D:$D=$A795),'2-1 采购订单物料明细表报表导出'!$H:$H,0))</f>
        <v>0</v>
      </c>
      <c r="G795" cm="1">
        <f t="array" ref="G795">SUM(IF((LEFT('2-1 采购订单物料明细表报表导出'!$K:$K,7)=G$1)*('2-1 采购订单物料明细表报表导出'!$D:$D=$A795),'2-1 采购订单物料明细表报表导出'!$H:$H,0))</f>
        <v>0</v>
      </c>
      <c r="H795" cm="1">
        <f t="array" ref="H795">SUM(IF((LEFT('2-1 采购订单物料明细表报表导出'!$K:$K,7)=H$1)*('2-1 采购订单物料明细表报表导出'!$D:$D=$A795),'2-1 采购订单物料明细表报表导出'!$H:$H,0))</f>
        <v>0</v>
      </c>
      <c r="I795" cm="1">
        <f t="array" ref="I795">SUM(IF((LEFT('2-1 采购订单物料明细表报表导出'!$K:$K,7)=I$1)*('2-1 采购订单物料明细表报表导出'!$D:$D=$A795),'2-1 采购订单物料明细表报表导出'!$H:$H,0))</f>
        <v>0</v>
      </c>
      <c r="J795" cm="1">
        <f t="array" ref="J795">SUM(IF((LEFT('2-1 采购订单物料明细表报表导出'!$K:$K,7)=J$1)*('2-1 采购订单物料明细表报表导出'!$D:$D=$A795),'2-1 采购订单物料明细表报表导出'!$H:$H,0))</f>
        <v>0</v>
      </c>
      <c r="K795" cm="1">
        <f t="array" ref="K795">SUM(IF((LEFT('2-1 采购订单物料明细表报表导出'!$K:$K,7)=K$1)*('2-1 采购订单物料明细表报表导出'!$D:$D=$A795),'2-1 采购订单物料明细表报表导出'!$H:$H,0))</f>
        <v>0</v>
      </c>
      <c r="L795" cm="1">
        <f t="array" ref="L795">SUM(IF((LEFT('2-1 采购订单物料明细表报表导出'!$K:$K,7)=L$1)*('2-1 采购订单物料明细表报表导出'!$D:$D=$A795),'2-1 采购订单物料明细表报表导出'!$H:$H,0))</f>
        <v>0</v>
      </c>
      <c r="M795" cm="1">
        <f t="array" ref="M795">SUM(IF((LEFT('2-1 采购订单物料明细表报表导出'!$K:$K,7)=M$1)*('2-1 采购订单物料明细表报表导出'!$D:$D=$A795),'2-1 采购订单物料明细表报表导出'!$H:$H,0))</f>
        <v>0</v>
      </c>
      <c r="N795" cm="1">
        <f t="array" ref="N795">SUM(IF((LEFT('2-1 采购订单物料明细表报表导出'!$K:$K,7)=N$1)*('2-1 采购订单物料明细表报表导出'!$D:$D=$A795),'2-1 采购订单物料明细表报表导出'!$H:$H,0))</f>
        <v>0</v>
      </c>
      <c r="O795" cm="1">
        <f t="array" ref="O795">SUM(IF((LEFT('2-1 采购订单物料明细表报表导出'!$K:$K,7)=O$1)*('2-1 采购订单物料明细表报表导出'!$D:$D=$A795),'2-1 采购订单物料明细表报表导出'!$H:$H,0))</f>
        <v>0</v>
      </c>
    </row>
    <row r="796" ht="33" spans="1:15">
      <c r="A796" s="38" t="s">
        <v>3054</v>
      </c>
      <c r="B796" s="36" t="s">
        <v>1998</v>
      </c>
      <c r="C796" s="37" t="s">
        <v>1999</v>
      </c>
      <c r="D796" cm="1">
        <f t="array" ref="D796">SUM(IF((LEFT('2-1 采购订单物料明细表报表导出'!$K:$K,7)=D$1)*('2-1 采购订单物料明细表报表导出'!$D:$D=$A796),'2-1 采购订单物料明细表报表导出'!$H:$H,0))</f>
        <v>0</v>
      </c>
      <c r="E796" cm="1">
        <f t="array" ref="E796">SUM(IF((LEFT('2-1 采购订单物料明细表报表导出'!$K:$K,7)=E$1)*('2-1 采购订单物料明细表报表导出'!$D:$D=$A796),'2-1 采购订单物料明细表报表导出'!$H:$H,0))</f>
        <v>0</v>
      </c>
      <c r="F796" cm="1">
        <f t="array" ref="F796">SUM(IF((LEFT('2-1 采购订单物料明细表报表导出'!$K:$K,7)=F$1)*('2-1 采购订单物料明细表报表导出'!$D:$D=$A796),'2-1 采购订单物料明细表报表导出'!$H:$H,0))</f>
        <v>58.25</v>
      </c>
      <c r="G796" cm="1">
        <f t="array" ref="G796">SUM(IF((LEFT('2-1 采购订单物料明细表报表导出'!$K:$K,7)=G$1)*('2-1 采购订单物料明细表报表导出'!$D:$D=$A796),'2-1 采购订单物料明细表报表导出'!$H:$H,0))</f>
        <v>0</v>
      </c>
      <c r="H796" cm="1">
        <f t="array" ref="H796">SUM(IF((LEFT('2-1 采购订单物料明细表报表导出'!$K:$K,7)=H$1)*('2-1 采购订单物料明细表报表导出'!$D:$D=$A796),'2-1 采购订单物料明细表报表导出'!$H:$H,0))</f>
        <v>0</v>
      </c>
      <c r="I796" cm="1">
        <f t="array" ref="I796">SUM(IF((LEFT('2-1 采购订单物料明细表报表导出'!$K:$K,7)=I$1)*('2-1 采购订单物料明细表报表导出'!$D:$D=$A796),'2-1 采购订单物料明细表报表导出'!$H:$H,0))</f>
        <v>0</v>
      </c>
      <c r="J796" cm="1">
        <f t="array" ref="J796">SUM(IF((LEFT('2-1 采购订单物料明细表报表导出'!$K:$K,7)=J$1)*('2-1 采购订单物料明细表报表导出'!$D:$D=$A796),'2-1 采购订单物料明细表报表导出'!$H:$H,0))</f>
        <v>0</v>
      </c>
      <c r="K796" cm="1">
        <f t="array" ref="K796">SUM(IF((LEFT('2-1 采购订单物料明细表报表导出'!$K:$K,7)=K$1)*('2-1 采购订单物料明细表报表导出'!$D:$D=$A796),'2-1 采购订单物料明细表报表导出'!$H:$H,0))</f>
        <v>0</v>
      </c>
      <c r="L796" cm="1">
        <f t="array" ref="L796">SUM(IF((LEFT('2-1 采购订单物料明细表报表导出'!$K:$K,7)=L$1)*('2-1 采购订单物料明细表报表导出'!$D:$D=$A796),'2-1 采购订单物料明细表报表导出'!$H:$H,0))</f>
        <v>0</v>
      </c>
      <c r="M796" cm="1">
        <f t="array" ref="M796">SUM(IF((LEFT('2-1 采购订单物料明细表报表导出'!$K:$K,7)=M$1)*('2-1 采购订单物料明细表报表导出'!$D:$D=$A796),'2-1 采购订单物料明细表报表导出'!$H:$H,0))</f>
        <v>0</v>
      </c>
      <c r="N796" cm="1">
        <f t="array" ref="N796">SUM(IF((LEFT('2-1 采购订单物料明细表报表导出'!$K:$K,7)=N$1)*('2-1 采购订单物料明细表报表导出'!$D:$D=$A796),'2-1 采购订单物料明细表报表导出'!$H:$H,0))</f>
        <v>0</v>
      </c>
      <c r="O796" cm="1">
        <f t="array" ref="O796">SUM(IF((LEFT('2-1 采购订单物料明细表报表导出'!$K:$K,7)=O$1)*('2-1 采购订单物料明细表报表导出'!$D:$D=$A796),'2-1 采购订单物料明细表报表导出'!$H:$H,0))</f>
        <v>0</v>
      </c>
    </row>
    <row r="797" ht="33" spans="1:15">
      <c r="A797" s="38" t="s">
        <v>4197</v>
      </c>
      <c r="B797" s="36" t="s">
        <v>1998</v>
      </c>
      <c r="C797" s="37" t="s">
        <v>1999</v>
      </c>
      <c r="D797" cm="1">
        <f t="array" ref="D797">SUM(IF((LEFT('2-1 采购订单物料明细表报表导出'!$K:$K,7)=D$1)*('2-1 采购订单物料明细表报表导出'!$D:$D=$A797),'2-1 采购订单物料明细表报表导出'!$H:$H,0))</f>
        <v>0</v>
      </c>
      <c r="E797" cm="1">
        <f t="array" ref="E797">SUM(IF((LEFT('2-1 采购订单物料明细表报表导出'!$K:$K,7)=E$1)*('2-1 采购订单物料明细表报表导出'!$D:$D=$A797),'2-1 采购订单物料明细表报表导出'!$H:$H,0))</f>
        <v>0</v>
      </c>
      <c r="F797" cm="1">
        <f t="array" ref="F797">SUM(IF((LEFT('2-1 采购订单物料明细表报表导出'!$K:$K,7)=F$1)*('2-1 采购订单物料明细表报表导出'!$D:$D=$A797),'2-1 采购订单物料明细表报表导出'!$H:$H,0))</f>
        <v>0</v>
      </c>
      <c r="G797" cm="1">
        <f t="array" ref="G797">SUM(IF((LEFT('2-1 采购订单物料明细表报表导出'!$K:$K,7)=G$1)*('2-1 采购订单物料明细表报表导出'!$D:$D=$A797),'2-1 采购订单物料明细表报表导出'!$H:$H,0))</f>
        <v>0</v>
      </c>
      <c r="H797" cm="1">
        <f t="array" ref="H797">SUM(IF((LEFT('2-1 采购订单物料明细表报表导出'!$K:$K,7)=H$1)*('2-1 采购订单物料明细表报表导出'!$D:$D=$A797),'2-1 采购订单物料明细表报表导出'!$H:$H,0))</f>
        <v>0</v>
      </c>
      <c r="I797" cm="1">
        <f t="array" ref="I797">SUM(IF((LEFT('2-1 采购订单物料明细表报表导出'!$K:$K,7)=I$1)*('2-1 采购订单物料明细表报表导出'!$D:$D=$A797),'2-1 采购订单物料明细表报表导出'!$H:$H,0))</f>
        <v>0</v>
      </c>
      <c r="J797" cm="1">
        <f t="array" ref="J797">SUM(IF((LEFT('2-1 采购订单物料明细表报表导出'!$K:$K,7)=J$1)*('2-1 采购订单物料明细表报表导出'!$D:$D=$A797),'2-1 采购订单物料明细表报表导出'!$H:$H,0))</f>
        <v>0</v>
      </c>
      <c r="K797" cm="1">
        <f t="array" ref="K797">SUM(IF((LEFT('2-1 采购订单物料明细表报表导出'!$K:$K,7)=K$1)*('2-1 采购订单物料明细表报表导出'!$D:$D=$A797),'2-1 采购订单物料明细表报表导出'!$H:$H,0))</f>
        <v>0</v>
      </c>
      <c r="L797" cm="1">
        <f t="array" ref="L797">SUM(IF((LEFT('2-1 采购订单物料明细表报表导出'!$K:$K,7)=L$1)*('2-1 采购订单物料明细表报表导出'!$D:$D=$A797),'2-1 采购订单物料明细表报表导出'!$H:$H,0))</f>
        <v>0</v>
      </c>
      <c r="M797" cm="1">
        <f t="array" ref="M797">SUM(IF((LEFT('2-1 采购订单物料明细表报表导出'!$K:$K,7)=M$1)*('2-1 采购订单物料明细表报表导出'!$D:$D=$A797),'2-1 采购订单物料明细表报表导出'!$H:$H,0))</f>
        <v>0</v>
      </c>
      <c r="N797" cm="1">
        <f t="array" ref="N797">SUM(IF((LEFT('2-1 采购订单物料明细表报表导出'!$K:$K,7)=N$1)*('2-1 采购订单物料明细表报表导出'!$D:$D=$A797),'2-1 采购订单物料明细表报表导出'!$H:$H,0))</f>
        <v>0</v>
      </c>
      <c r="O797" cm="1">
        <f t="array" ref="O797">SUM(IF((LEFT('2-1 采购订单物料明细表报表导出'!$K:$K,7)=O$1)*('2-1 采购订单物料明细表报表导出'!$D:$D=$A797),'2-1 采购订单物料明细表报表导出'!$H:$H,0))</f>
        <v>0</v>
      </c>
    </row>
    <row r="798" ht="33" spans="1:15">
      <c r="A798" s="38" t="s">
        <v>4198</v>
      </c>
      <c r="B798" s="36" t="s">
        <v>1998</v>
      </c>
      <c r="C798" s="37" t="s">
        <v>1999</v>
      </c>
      <c r="D798" cm="1">
        <f t="array" ref="D798">SUM(IF((LEFT('2-1 采购订单物料明细表报表导出'!$K:$K,7)=D$1)*('2-1 采购订单物料明细表报表导出'!$D:$D=$A798),'2-1 采购订单物料明细表报表导出'!$H:$H,0))</f>
        <v>0</v>
      </c>
      <c r="E798" cm="1">
        <f t="array" ref="E798">SUM(IF((LEFT('2-1 采购订单物料明细表报表导出'!$K:$K,7)=E$1)*('2-1 采购订单物料明细表报表导出'!$D:$D=$A798),'2-1 采购订单物料明细表报表导出'!$H:$H,0))</f>
        <v>0</v>
      </c>
      <c r="F798" cm="1">
        <f t="array" ref="F798">SUM(IF((LEFT('2-1 采购订单物料明细表报表导出'!$K:$K,7)=F$1)*('2-1 采购订单物料明细表报表导出'!$D:$D=$A798),'2-1 采购订单物料明细表报表导出'!$H:$H,0))</f>
        <v>0</v>
      </c>
      <c r="G798" cm="1">
        <f t="array" ref="G798">SUM(IF((LEFT('2-1 采购订单物料明细表报表导出'!$K:$K,7)=G$1)*('2-1 采购订单物料明细表报表导出'!$D:$D=$A798),'2-1 采购订单物料明细表报表导出'!$H:$H,0))</f>
        <v>0</v>
      </c>
      <c r="H798" cm="1">
        <f t="array" ref="H798">SUM(IF((LEFT('2-1 采购订单物料明细表报表导出'!$K:$K,7)=H$1)*('2-1 采购订单物料明细表报表导出'!$D:$D=$A798),'2-1 采购订单物料明细表报表导出'!$H:$H,0))</f>
        <v>0</v>
      </c>
      <c r="I798" cm="1">
        <f t="array" ref="I798">SUM(IF((LEFT('2-1 采购订单物料明细表报表导出'!$K:$K,7)=I$1)*('2-1 采购订单物料明细表报表导出'!$D:$D=$A798),'2-1 采购订单物料明细表报表导出'!$H:$H,0))</f>
        <v>0</v>
      </c>
      <c r="J798" cm="1">
        <f t="array" ref="J798">SUM(IF((LEFT('2-1 采购订单物料明细表报表导出'!$K:$K,7)=J$1)*('2-1 采购订单物料明细表报表导出'!$D:$D=$A798),'2-1 采购订单物料明细表报表导出'!$H:$H,0))</f>
        <v>0</v>
      </c>
      <c r="K798" cm="1">
        <f t="array" ref="K798">SUM(IF((LEFT('2-1 采购订单物料明细表报表导出'!$K:$K,7)=K$1)*('2-1 采购订单物料明细表报表导出'!$D:$D=$A798),'2-1 采购订单物料明细表报表导出'!$H:$H,0))</f>
        <v>0</v>
      </c>
      <c r="L798" cm="1">
        <f t="array" ref="L798">SUM(IF((LEFT('2-1 采购订单物料明细表报表导出'!$K:$K,7)=L$1)*('2-1 采购订单物料明细表报表导出'!$D:$D=$A798),'2-1 采购订单物料明细表报表导出'!$H:$H,0))</f>
        <v>0</v>
      </c>
      <c r="M798" cm="1">
        <f t="array" ref="M798">SUM(IF((LEFT('2-1 采购订单物料明细表报表导出'!$K:$K,7)=M$1)*('2-1 采购订单物料明细表报表导出'!$D:$D=$A798),'2-1 采购订单物料明细表报表导出'!$H:$H,0))</f>
        <v>0</v>
      </c>
      <c r="N798" cm="1">
        <f t="array" ref="N798">SUM(IF((LEFT('2-1 采购订单物料明细表报表导出'!$K:$K,7)=N$1)*('2-1 采购订单物料明细表报表导出'!$D:$D=$A798),'2-1 采购订单物料明细表报表导出'!$H:$H,0))</f>
        <v>0</v>
      </c>
      <c r="O798" cm="1">
        <f t="array" ref="O798">SUM(IF((LEFT('2-1 采购订单物料明细表报表导出'!$K:$K,7)=O$1)*('2-1 采购订单物料明细表报表导出'!$D:$D=$A798),'2-1 采购订单物料明细表报表导出'!$H:$H,0))</f>
        <v>0</v>
      </c>
    </row>
    <row r="799" ht="33" spans="1:15">
      <c r="A799" s="38" t="s">
        <v>4199</v>
      </c>
      <c r="B799" s="36" t="s">
        <v>1998</v>
      </c>
      <c r="C799" s="37" t="s">
        <v>1999</v>
      </c>
      <c r="D799" cm="1">
        <f t="array" ref="D799">SUM(IF((LEFT('2-1 采购订单物料明细表报表导出'!$K:$K,7)=D$1)*('2-1 采购订单物料明细表报表导出'!$D:$D=$A799),'2-1 采购订单物料明细表报表导出'!$H:$H,0))</f>
        <v>0</v>
      </c>
      <c r="E799" cm="1">
        <f t="array" ref="E799">SUM(IF((LEFT('2-1 采购订单物料明细表报表导出'!$K:$K,7)=E$1)*('2-1 采购订单物料明细表报表导出'!$D:$D=$A799),'2-1 采购订单物料明细表报表导出'!$H:$H,0))</f>
        <v>0</v>
      </c>
      <c r="F799" cm="1">
        <f t="array" ref="F799">SUM(IF((LEFT('2-1 采购订单物料明细表报表导出'!$K:$K,7)=F$1)*('2-1 采购订单物料明细表报表导出'!$D:$D=$A799),'2-1 采购订单物料明细表报表导出'!$H:$H,0))</f>
        <v>0</v>
      </c>
      <c r="G799" cm="1">
        <f t="array" ref="G799">SUM(IF((LEFT('2-1 采购订单物料明细表报表导出'!$K:$K,7)=G$1)*('2-1 采购订单物料明细表报表导出'!$D:$D=$A799),'2-1 采购订单物料明细表报表导出'!$H:$H,0))</f>
        <v>0</v>
      </c>
      <c r="H799" cm="1">
        <f t="array" ref="H799">SUM(IF((LEFT('2-1 采购订单物料明细表报表导出'!$K:$K,7)=H$1)*('2-1 采购订单物料明细表报表导出'!$D:$D=$A799),'2-1 采购订单物料明细表报表导出'!$H:$H,0))</f>
        <v>0</v>
      </c>
      <c r="I799" cm="1">
        <f t="array" ref="I799">SUM(IF((LEFT('2-1 采购订单物料明细表报表导出'!$K:$K,7)=I$1)*('2-1 采购订单物料明细表报表导出'!$D:$D=$A799),'2-1 采购订单物料明细表报表导出'!$H:$H,0))</f>
        <v>0</v>
      </c>
      <c r="J799" cm="1">
        <f t="array" ref="J799">SUM(IF((LEFT('2-1 采购订单物料明细表报表导出'!$K:$K,7)=J$1)*('2-1 采购订单物料明细表报表导出'!$D:$D=$A799),'2-1 采购订单物料明细表报表导出'!$H:$H,0))</f>
        <v>0</v>
      </c>
      <c r="K799" cm="1">
        <f t="array" ref="K799">SUM(IF((LEFT('2-1 采购订单物料明细表报表导出'!$K:$K,7)=K$1)*('2-1 采购订单物料明细表报表导出'!$D:$D=$A799),'2-1 采购订单物料明细表报表导出'!$H:$H,0))</f>
        <v>0</v>
      </c>
      <c r="L799" cm="1">
        <f t="array" ref="L799">SUM(IF((LEFT('2-1 采购订单物料明细表报表导出'!$K:$K,7)=L$1)*('2-1 采购订单物料明细表报表导出'!$D:$D=$A799),'2-1 采购订单物料明细表报表导出'!$H:$H,0))</f>
        <v>0</v>
      </c>
      <c r="M799" cm="1">
        <f t="array" ref="M799">SUM(IF((LEFT('2-1 采购订单物料明细表报表导出'!$K:$K,7)=M$1)*('2-1 采购订单物料明细表报表导出'!$D:$D=$A799),'2-1 采购订单物料明细表报表导出'!$H:$H,0))</f>
        <v>0</v>
      </c>
      <c r="N799" cm="1">
        <f t="array" ref="N799">SUM(IF((LEFT('2-1 采购订单物料明细表报表导出'!$K:$K,7)=N$1)*('2-1 采购订单物料明细表报表导出'!$D:$D=$A799),'2-1 采购订单物料明细表报表导出'!$H:$H,0))</f>
        <v>0</v>
      </c>
      <c r="O799" cm="1">
        <f t="array" ref="O799">SUM(IF((LEFT('2-1 采购订单物料明细表报表导出'!$K:$K,7)=O$1)*('2-1 采购订单物料明细表报表导出'!$D:$D=$A799),'2-1 采购订单物料明细表报表导出'!$H:$H,0))</f>
        <v>0</v>
      </c>
    </row>
    <row r="800" ht="33" spans="1:15">
      <c r="A800" s="38" t="s">
        <v>4200</v>
      </c>
      <c r="B800" s="36" t="s">
        <v>1998</v>
      </c>
      <c r="C800" s="37" t="s">
        <v>1999</v>
      </c>
      <c r="D800" cm="1">
        <f t="array" ref="D800">SUM(IF((LEFT('2-1 采购订单物料明细表报表导出'!$K:$K,7)=D$1)*('2-1 采购订单物料明细表报表导出'!$D:$D=$A800),'2-1 采购订单物料明细表报表导出'!$H:$H,0))</f>
        <v>0</v>
      </c>
      <c r="E800" cm="1">
        <f t="array" ref="E800">SUM(IF((LEFT('2-1 采购订单物料明细表报表导出'!$K:$K,7)=E$1)*('2-1 采购订单物料明细表报表导出'!$D:$D=$A800),'2-1 采购订单物料明细表报表导出'!$H:$H,0))</f>
        <v>0</v>
      </c>
      <c r="F800" cm="1">
        <f t="array" ref="F800">SUM(IF((LEFT('2-1 采购订单物料明细表报表导出'!$K:$K,7)=F$1)*('2-1 采购订单物料明细表报表导出'!$D:$D=$A800),'2-1 采购订单物料明细表报表导出'!$H:$H,0))</f>
        <v>0</v>
      </c>
      <c r="G800" cm="1">
        <f t="array" ref="G800">SUM(IF((LEFT('2-1 采购订单物料明细表报表导出'!$K:$K,7)=G$1)*('2-1 采购订单物料明细表报表导出'!$D:$D=$A800),'2-1 采购订单物料明细表报表导出'!$H:$H,0))</f>
        <v>0</v>
      </c>
      <c r="H800" cm="1">
        <f t="array" ref="H800">SUM(IF((LEFT('2-1 采购订单物料明细表报表导出'!$K:$K,7)=H$1)*('2-1 采购订单物料明细表报表导出'!$D:$D=$A800),'2-1 采购订单物料明细表报表导出'!$H:$H,0))</f>
        <v>0</v>
      </c>
      <c r="I800" cm="1">
        <f t="array" ref="I800">SUM(IF((LEFT('2-1 采购订单物料明细表报表导出'!$K:$K,7)=I$1)*('2-1 采购订单物料明细表报表导出'!$D:$D=$A800),'2-1 采购订单物料明细表报表导出'!$H:$H,0))</f>
        <v>0</v>
      </c>
      <c r="J800" cm="1">
        <f t="array" ref="J800">SUM(IF((LEFT('2-1 采购订单物料明细表报表导出'!$K:$K,7)=J$1)*('2-1 采购订单物料明细表报表导出'!$D:$D=$A800),'2-1 采购订单物料明细表报表导出'!$H:$H,0))</f>
        <v>0</v>
      </c>
      <c r="K800" cm="1">
        <f t="array" ref="K800">SUM(IF((LEFT('2-1 采购订单物料明细表报表导出'!$K:$K,7)=K$1)*('2-1 采购订单物料明细表报表导出'!$D:$D=$A800),'2-1 采购订单物料明细表报表导出'!$H:$H,0))</f>
        <v>0</v>
      </c>
      <c r="L800" cm="1">
        <f t="array" ref="L800">SUM(IF((LEFT('2-1 采购订单物料明细表报表导出'!$K:$K,7)=L$1)*('2-1 采购订单物料明细表报表导出'!$D:$D=$A800),'2-1 采购订单物料明细表报表导出'!$H:$H,0))</f>
        <v>0</v>
      </c>
      <c r="M800" cm="1">
        <f t="array" ref="M800">SUM(IF((LEFT('2-1 采购订单物料明细表报表导出'!$K:$K,7)=M$1)*('2-1 采购订单物料明细表报表导出'!$D:$D=$A800),'2-1 采购订单物料明细表报表导出'!$H:$H,0))</f>
        <v>0</v>
      </c>
      <c r="N800" cm="1">
        <f t="array" ref="N800">SUM(IF((LEFT('2-1 采购订单物料明细表报表导出'!$K:$K,7)=N$1)*('2-1 采购订单物料明细表报表导出'!$D:$D=$A800),'2-1 采购订单物料明细表报表导出'!$H:$H,0))</f>
        <v>0</v>
      </c>
      <c r="O800" cm="1">
        <f t="array" ref="O800">SUM(IF((LEFT('2-1 采购订单物料明细表报表导出'!$K:$K,7)=O$1)*('2-1 采购订单物料明细表报表导出'!$D:$D=$A800),'2-1 采购订单物料明细表报表导出'!$H:$H,0))</f>
        <v>0</v>
      </c>
    </row>
    <row r="801" ht="33" spans="1:15">
      <c r="A801" s="38" t="s">
        <v>4201</v>
      </c>
      <c r="B801" s="36" t="s">
        <v>1998</v>
      </c>
      <c r="C801" s="37" t="s">
        <v>1999</v>
      </c>
      <c r="D801" cm="1">
        <f t="array" ref="D801">SUM(IF((LEFT('2-1 采购订单物料明细表报表导出'!$K:$K,7)=D$1)*('2-1 采购订单物料明细表报表导出'!$D:$D=$A801),'2-1 采购订单物料明细表报表导出'!$H:$H,0))</f>
        <v>0</v>
      </c>
      <c r="E801" cm="1">
        <f t="array" ref="E801">SUM(IF((LEFT('2-1 采购订单物料明细表报表导出'!$K:$K,7)=E$1)*('2-1 采购订单物料明细表报表导出'!$D:$D=$A801),'2-1 采购订单物料明细表报表导出'!$H:$H,0))</f>
        <v>0</v>
      </c>
      <c r="F801" cm="1">
        <f t="array" ref="F801">SUM(IF((LEFT('2-1 采购订单物料明细表报表导出'!$K:$K,7)=F$1)*('2-1 采购订单物料明细表报表导出'!$D:$D=$A801),'2-1 采购订单物料明细表报表导出'!$H:$H,0))</f>
        <v>0</v>
      </c>
      <c r="G801" cm="1">
        <f t="array" ref="G801">SUM(IF((LEFT('2-1 采购订单物料明细表报表导出'!$K:$K,7)=G$1)*('2-1 采购订单物料明细表报表导出'!$D:$D=$A801),'2-1 采购订单物料明细表报表导出'!$H:$H,0))</f>
        <v>0</v>
      </c>
      <c r="H801" cm="1">
        <f t="array" ref="H801">SUM(IF((LEFT('2-1 采购订单物料明细表报表导出'!$K:$K,7)=H$1)*('2-1 采购订单物料明细表报表导出'!$D:$D=$A801),'2-1 采购订单物料明细表报表导出'!$H:$H,0))</f>
        <v>0</v>
      </c>
      <c r="I801" cm="1">
        <f t="array" ref="I801">SUM(IF((LEFT('2-1 采购订单物料明细表报表导出'!$K:$K,7)=I$1)*('2-1 采购订单物料明细表报表导出'!$D:$D=$A801),'2-1 采购订单物料明细表报表导出'!$H:$H,0))</f>
        <v>0</v>
      </c>
      <c r="J801" cm="1">
        <f t="array" ref="J801">SUM(IF((LEFT('2-1 采购订单物料明细表报表导出'!$K:$K,7)=J$1)*('2-1 采购订单物料明细表报表导出'!$D:$D=$A801),'2-1 采购订单物料明细表报表导出'!$H:$H,0))</f>
        <v>0</v>
      </c>
      <c r="K801" cm="1">
        <f t="array" ref="K801">SUM(IF((LEFT('2-1 采购订单物料明细表报表导出'!$K:$K,7)=K$1)*('2-1 采购订单物料明细表报表导出'!$D:$D=$A801),'2-1 采购订单物料明细表报表导出'!$H:$H,0))</f>
        <v>0</v>
      </c>
      <c r="L801" cm="1">
        <f t="array" ref="L801">SUM(IF((LEFT('2-1 采购订单物料明细表报表导出'!$K:$K,7)=L$1)*('2-1 采购订单物料明细表报表导出'!$D:$D=$A801),'2-1 采购订单物料明细表报表导出'!$H:$H,0))</f>
        <v>0</v>
      </c>
      <c r="M801" cm="1">
        <f t="array" ref="M801">SUM(IF((LEFT('2-1 采购订单物料明细表报表导出'!$K:$K,7)=M$1)*('2-1 采购订单物料明细表报表导出'!$D:$D=$A801),'2-1 采购订单物料明细表报表导出'!$H:$H,0))</f>
        <v>0</v>
      </c>
      <c r="N801" cm="1">
        <f t="array" ref="N801">SUM(IF((LEFT('2-1 采购订单物料明细表报表导出'!$K:$K,7)=N$1)*('2-1 采购订单物料明细表报表导出'!$D:$D=$A801),'2-1 采购订单物料明细表报表导出'!$H:$H,0))</f>
        <v>0</v>
      </c>
      <c r="O801" cm="1">
        <f t="array" ref="O801">SUM(IF((LEFT('2-1 采购订单物料明细表报表导出'!$K:$K,7)=O$1)*('2-1 采购订单物料明细表报表导出'!$D:$D=$A801),'2-1 采购订单物料明细表报表导出'!$H:$H,0))</f>
        <v>0</v>
      </c>
    </row>
    <row r="802" ht="33" spans="1:15">
      <c r="A802" s="38" t="s">
        <v>4202</v>
      </c>
      <c r="B802" s="36" t="s">
        <v>1998</v>
      </c>
      <c r="C802" s="37" t="s">
        <v>1999</v>
      </c>
      <c r="D802" cm="1">
        <f t="array" ref="D802">SUM(IF((LEFT('2-1 采购订单物料明细表报表导出'!$K:$K,7)=D$1)*('2-1 采购订单物料明细表报表导出'!$D:$D=$A802),'2-1 采购订单物料明细表报表导出'!$H:$H,0))</f>
        <v>0</v>
      </c>
      <c r="E802" cm="1">
        <f t="array" ref="E802">SUM(IF((LEFT('2-1 采购订单物料明细表报表导出'!$K:$K,7)=E$1)*('2-1 采购订单物料明细表报表导出'!$D:$D=$A802),'2-1 采购订单物料明细表报表导出'!$H:$H,0))</f>
        <v>0</v>
      </c>
      <c r="F802" cm="1">
        <f t="array" ref="F802">SUM(IF((LEFT('2-1 采购订单物料明细表报表导出'!$K:$K,7)=F$1)*('2-1 采购订单物料明细表报表导出'!$D:$D=$A802),'2-1 采购订单物料明细表报表导出'!$H:$H,0))</f>
        <v>0</v>
      </c>
      <c r="G802" cm="1">
        <f t="array" ref="G802">SUM(IF((LEFT('2-1 采购订单物料明细表报表导出'!$K:$K,7)=G$1)*('2-1 采购订单物料明细表报表导出'!$D:$D=$A802),'2-1 采购订单物料明细表报表导出'!$H:$H,0))</f>
        <v>0</v>
      </c>
      <c r="H802" cm="1">
        <f t="array" ref="H802">SUM(IF((LEFT('2-1 采购订单物料明细表报表导出'!$K:$K,7)=H$1)*('2-1 采购订单物料明细表报表导出'!$D:$D=$A802),'2-1 采购订单物料明细表报表导出'!$H:$H,0))</f>
        <v>0</v>
      </c>
      <c r="I802" cm="1">
        <f t="array" ref="I802">SUM(IF((LEFT('2-1 采购订单物料明细表报表导出'!$K:$K,7)=I$1)*('2-1 采购订单物料明细表报表导出'!$D:$D=$A802),'2-1 采购订单物料明细表报表导出'!$H:$H,0))</f>
        <v>0</v>
      </c>
      <c r="J802" cm="1">
        <f t="array" ref="J802">SUM(IF((LEFT('2-1 采购订单物料明细表报表导出'!$K:$K,7)=J$1)*('2-1 采购订单物料明细表报表导出'!$D:$D=$A802),'2-1 采购订单物料明细表报表导出'!$H:$H,0))</f>
        <v>0</v>
      </c>
      <c r="K802" cm="1">
        <f t="array" ref="K802">SUM(IF((LEFT('2-1 采购订单物料明细表报表导出'!$K:$K,7)=K$1)*('2-1 采购订单物料明细表报表导出'!$D:$D=$A802),'2-1 采购订单物料明细表报表导出'!$H:$H,0))</f>
        <v>0</v>
      </c>
      <c r="L802" cm="1">
        <f t="array" ref="L802">SUM(IF((LEFT('2-1 采购订单物料明细表报表导出'!$K:$K,7)=L$1)*('2-1 采购订单物料明细表报表导出'!$D:$D=$A802),'2-1 采购订单物料明细表报表导出'!$H:$H,0))</f>
        <v>0</v>
      </c>
      <c r="M802" cm="1">
        <f t="array" ref="M802">SUM(IF((LEFT('2-1 采购订单物料明细表报表导出'!$K:$K,7)=M$1)*('2-1 采购订单物料明细表报表导出'!$D:$D=$A802),'2-1 采购订单物料明细表报表导出'!$H:$H,0))</f>
        <v>0</v>
      </c>
      <c r="N802" cm="1">
        <f t="array" ref="N802">SUM(IF((LEFT('2-1 采购订单物料明细表报表导出'!$K:$K,7)=N$1)*('2-1 采购订单物料明细表报表导出'!$D:$D=$A802),'2-1 采购订单物料明细表报表导出'!$H:$H,0))</f>
        <v>0</v>
      </c>
      <c r="O802" cm="1">
        <f t="array" ref="O802">SUM(IF((LEFT('2-1 采购订单物料明细表报表导出'!$K:$K,7)=O$1)*('2-1 采购订单物料明细表报表导出'!$D:$D=$A802),'2-1 采购订单物料明细表报表导出'!$H:$H,0))</f>
        <v>0</v>
      </c>
    </row>
    <row r="803" ht="33" spans="1:15">
      <c r="A803" s="38" t="s">
        <v>4203</v>
      </c>
      <c r="B803" s="36" t="s">
        <v>1998</v>
      </c>
      <c r="C803" s="37" t="s">
        <v>1999</v>
      </c>
      <c r="D803" cm="1">
        <f t="array" ref="D803">SUM(IF((LEFT('2-1 采购订单物料明细表报表导出'!$K:$K,7)=D$1)*('2-1 采购订单物料明细表报表导出'!$D:$D=$A803),'2-1 采购订单物料明细表报表导出'!$H:$H,0))</f>
        <v>0</v>
      </c>
      <c r="E803" cm="1">
        <f t="array" ref="E803">SUM(IF((LEFT('2-1 采购订单物料明细表报表导出'!$K:$K,7)=E$1)*('2-1 采购订单物料明细表报表导出'!$D:$D=$A803),'2-1 采购订单物料明细表报表导出'!$H:$H,0))</f>
        <v>0</v>
      </c>
      <c r="F803" cm="1">
        <f t="array" ref="F803">SUM(IF((LEFT('2-1 采购订单物料明细表报表导出'!$K:$K,7)=F$1)*('2-1 采购订单物料明细表报表导出'!$D:$D=$A803),'2-1 采购订单物料明细表报表导出'!$H:$H,0))</f>
        <v>0</v>
      </c>
      <c r="G803" cm="1">
        <f t="array" ref="G803">SUM(IF((LEFT('2-1 采购订单物料明细表报表导出'!$K:$K,7)=G$1)*('2-1 采购订单物料明细表报表导出'!$D:$D=$A803),'2-1 采购订单物料明细表报表导出'!$H:$H,0))</f>
        <v>0</v>
      </c>
      <c r="H803" cm="1">
        <f t="array" ref="H803">SUM(IF((LEFT('2-1 采购订单物料明细表报表导出'!$K:$K,7)=H$1)*('2-1 采购订单物料明细表报表导出'!$D:$D=$A803),'2-1 采购订单物料明细表报表导出'!$H:$H,0))</f>
        <v>0</v>
      </c>
      <c r="I803" cm="1">
        <f t="array" ref="I803">SUM(IF((LEFT('2-1 采购订单物料明细表报表导出'!$K:$K,7)=I$1)*('2-1 采购订单物料明细表报表导出'!$D:$D=$A803),'2-1 采购订单物料明细表报表导出'!$H:$H,0))</f>
        <v>0</v>
      </c>
      <c r="J803" cm="1">
        <f t="array" ref="J803">SUM(IF((LEFT('2-1 采购订单物料明细表报表导出'!$K:$K,7)=J$1)*('2-1 采购订单物料明细表报表导出'!$D:$D=$A803),'2-1 采购订单物料明细表报表导出'!$H:$H,0))</f>
        <v>0</v>
      </c>
      <c r="K803" cm="1">
        <f t="array" ref="K803">SUM(IF((LEFT('2-1 采购订单物料明细表报表导出'!$K:$K,7)=K$1)*('2-1 采购订单物料明细表报表导出'!$D:$D=$A803),'2-1 采购订单物料明细表报表导出'!$H:$H,0))</f>
        <v>0</v>
      </c>
      <c r="L803" cm="1">
        <f t="array" ref="L803">SUM(IF((LEFT('2-1 采购订单物料明细表报表导出'!$K:$K,7)=L$1)*('2-1 采购订单物料明细表报表导出'!$D:$D=$A803),'2-1 采购订单物料明细表报表导出'!$H:$H,0))</f>
        <v>0</v>
      </c>
      <c r="M803" cm="1">
        <f t="array" ref="M803">SUM(IF((LEFT('2-1 采购订单物料明细表报表导出'!$K:$K,7)=M$1)*('2-1 采购订单物料明细表报表导出'!$D:$D=$A803),'2-1 采购订单物料明细表报表导出'!$H:$H,0))</f>
        <v>0</v>
      </c>
      <c r="N803" cm="1">
        <f t="array" ref="N803">SUM(IF((LEFT('2-1 采购订单物料明细表报表导出'!$K:$K,7)=N$1)*('2-1 采购订单物料明细表报表导出'!$D:$D=$A803),'2-1 采购订单物料明细表报表导出'!$H:$H,0))</f>
        <v>0</v>
      </c>
      <c r="O803" cm="1">
        <f t="array" ref="O803">SUM(IF((LEFT('2-1 采购订单物料明细表报表导出'!$K:$K,7)=O$1)*('2-1 采购订单物料明细表报表导出'!$D:$D=$A803),'2-1 采购订单物料明细表报表导出'!$H:$H,0))</f>
        <v>0</v>
      </c>
    </row>
    <row r="804" ht="33" spans="1:15">
      <c r="A804" s="38" t="s">
        <v>4204</v>
      </c>
      <c r="B804" s="36" t="s">
        <v>1998</v>
      </c>
      <c r="C804" s="37" t="s">
        <v>1999</v>
      </c>
      <c r="D804" cm="1">
        <f t="array" ref="D804">SUM(IF((LEFT('2-1 采购订单物料明细表报表导出'!$K:$K,7)=D$1)*('2-1 采购订单物料明细表报表导出'!$D:$D=$A804),'2-1 采购订单物料明细表报表导出'!$H:$H,0))</f>
        <v>0</v>
      </c>
      <c r="E804" cm="1">
        <f t="array" ref="E804">SUM(IF((LEFT('2-1 采购订单物料明细表报表导出'!$K:$K,7)=E$1)*('2-1 采购订单物料明细表报表导出'!$D:$D=$A804),'2-1 采购订单物料明细表报表导出'!$H:$H,0))</f>
        <v>0</v>
      </c>
      <c r="F804" cm="1">
        <f t="array" ref="F804">SUM(IF((LEFT('2-1 采购订单物料明细表报表导出'!$K:$K,7)=F$1)*('2-1 采购订单物料明细表报表导出'!$D:$D=$A804),'2-1 采购订单物料明细表报表导出'!$H:$H,0))</f>
        <v>0</v>
      </c>
      <c r="G804" cm="1">
        <f t="array" ref="G804">SUM(IF((LEFT('2-1 采购订单物料明细表报表导出'!$K:$K,7)=G$1)*('2-1 采购订单物料明细表报表导出'!$D:$D=$A804),'2-1 采购订单物料明细表报表导出'!$H:$H,0))</f>
        <v>0</v>
      </c>
      <c r="H804" cm="1">
        <f t="array" ref="H804">SUM(IF((LEFT('2-1 采购订单物料明细表报表导出'!$K:$K,7)=H$1)*('2-1 采购订单物料明细表报表导出'!$D:$D=$A804),'2-1 采购订单物料明细表报表导出'!$H:$H,0))</f>
        <v>0</v>
      </c>
      <c r="I804" cm="1">
        <f t="array" ref="I804">SUM(IF((LEFT('2-1 采购订单物料明细表报表导出'!$K:$K,7)=I$1)*('2-1 采购订单物料明细表报表导出'!$D:$D=$A804),'2-1 采购订单物料明细表报表导出'!$H:$H,0))</f>
        <v>0</v>
      </c>
      <c r="J804" cm="1">
        <f t="array" ref="J804">SUM(IF((LEFT('2-1 采购订单物料明细表报表导出'!$K:$K,7)=J$1)*('2-1 采购订单物料明细表报表导出'!$D:$D=$A804),'2-1 采购订单物料明细表报表导出'!$H:$H,0))</f>
        <v>0</v>
      </c>
      <c r="K804" cm="1">
        <f t="array" ref="K804">SUM(IF((LEFT('2-1 采购订单物料明细表报表导出'!$K:$K,7)=K$1)*('2-1 采购订单物料明细表报表导出'!$D:$D=$A804),'2-1 采购订单物料明细表报表导出'!$H:$H,0))</f>
        <v>0</v>
      </c>
      <c r="L804" cm="1">
        <f t="array" ref="L804">SUM(IF((LEFT('2-1 采购订单物料明细表报表导出'!$K:$K,7)=L$1)*('2-1 采购订单物料明细表报表导出'!$D:$D=$A804),'2-1 采购订单物料明细表报表导出'!$H:$H,0))</f>
        <v>0</v>
      </c>
      <c r="M804" cm="1">
        <f t="array" ref="M804">SUM(IF((LEFT('2-1 采购订单物料明细表报表导出'!$K:$K,7)=M$1)*('2-1 采购订单物料明细表报表导出'!$D:$D=$A804),'2-1 采购订单物料明细表报表导出'!$H:$H,0))</f>
        <v>0</v>
      </c>
      <c r="N804" cm="1">
        <f t="array" ref="N804">SUM(IF((LEFT('2-1 采购订单物料明细表报表导出'!$K:$K,7)=N$1)*('2-1 采购订单物料明细表报表导出'!$D:$D=$A804),'2-1 采购订单物料明细表报表导出'!$H:$H,0))</f>
        <v>0</v>
      </c>
      <c r="O804" cm="1">
        <f t="array" ref="O804">SUM(IF((LEFT('2-1 采购订单物料明细表报表导出'!$K:$K,7)=O$1)*('2-1 采购订单物料明细表报表导出'!$D:$D=$A804),'2-1 采购订单物料明细表报表导出'!$H:$H,0))</f>
        <v>0</v>
      </c>
    </row>
    <row r="805" ht="33" spans="1:15">
      <c r="A805" s="38" t="s">
        <v>4205</v>
      </c>
      <c r="B805" s="36" t="s">
        <v>1998</v>
      </c>
      <c r="C805" s="37" t="s">
        <v>1999</v>
      </c>
      <c r="D805" cm="1">
        <f t="array" ref="D805">SUM(IF((LEFT('2-1 采购订单物料明细表报表导出'!$K:$K,7)=D$1)*('2-1 采购订单物料明细表报表导出'!$D:$D=$A805),'2-1 采购订单物料明细表报表导出'!$H:$H,0))</f>
        <v>0</v>
      </c>
      <c r="E805" cm="1">
        <f t="array" ref="E805">SUM(IF((LEFT('2-1 采购订单物料明细表报表导出'!$K:$K,7)=E$1)*('2-1 采购订单物料明细表报表导出'!$D:$D=$A805),'2-1 采购订单物料明细表报表导出'!$H:$H,0))</f>
        <v>0</v>
      </c>
      <c r="F805" cm="1">
        <f t="array" ref="F805">SUM(IF((LEFT('2-1 采购订单物料明细表报表导出'!$K:$K,7)=F$1)*('2-1 采购订单物料明细表报表导出'!$D:$D=$A805),'2-1 采购订单物料明细表报表导出'!$H:$H,0))</f>
        <v>0</v>
      </c>
      <c r="G805" cm="1">
        <f t="array" ref="G805">SUM(IF((LEFT('2-1 采购订单物料明细表报表导出'!$K:$K,7)=G$1)*('2-1 采购订单物料明细表报表导出'!$D:$D=$A805),'2-1 采购订单物料明细表报表导出'!$H:$H,0))</f>
        <v>0</v>
      </c>
      <c r="H805" cm="1">
        <f t="array" ref="H805">SUM(IF((LEFT('2-1 采购订单物料明细表报表导出'!$K:$K,7)=H$1)*('2-1 采购订单物料明细表报表导出'!$D:$D=$A805),'2-1 采购订单物料明细表报表导出'!$H:$H,0))</f>
        <v>0</v>
      </c>
      <c r="I805" cm="1">
        <f t="array" ref="I805">SUM(IF((LEFT('2-1 采购订单物料明细表报表导出'!$K:$K,7)=I$1)*('2-1 采购订单物料明细表报表导出'!$D:$D=$A805),'2-1 采购订单物料明细表报表导出'!$H:$H,0))</f>
        <v>0</v>
      </c>
      <c r="J805" cm="1">
        <f t="array" ref="J805">SUM(IF((LEFT('2-1 采购订单物料明细表报表导出'!$K:$K,7)=J$1)*('2-1 采购订单物料明细表报表导出'!$D:$D=$A805),'2-1 采购订单物料明细表报表导出'!$H:$H,0))</f>
        <v>0</v>
      </c>
      <c r="K805" cm="1">
        <f t="array" ref="K805">SUM(IF((LEFT('2-1 采购订单物料明细表报表导出'!$K:$K,7)=K$1)*('2-1 采购订单物料明细表报表导出'!$D:$D=$A805),'2-1 采购订单物料明细表报表导出'!$H:$H,0))</f>
        <v>0</v>
      </c>
      <c r="L805" cm="1">
        <f t="array" ref="L805">SUM(IF((LEFT('2-1 采购订单物料明细表报表导出'!$K:$K,7)=L$1)*('2-1 采购订单物料明细表报表导出'!$D:$D=$A805),'2-1 采购订单物料明细表报表导出'!$H:$H,0))</f>
        <v>0</v>
      </c>
      <c r="M805" cm="1">
        <f t="array" ref="M805">SUM(IF((LEFT('2-1 采购订单物料明细表报表导出'!$K:$K,7)=M$1)*('2-1 采购订单物料明细表报表导出'!$D:$D=$A805),'2-1 采购订单物料明细表报表导出'!$H:$H,0))</f>
        <v>0</v>
      </c>
      <c r="N805" cm="1">
        <f t="array" ref="N805">SUM(IF((LEFT('2-1 采购订单物料明细表报表导出'!$K:$K,7)=N$1)*('2-1 采购订单物料明细表报表导出'!$D:$D=$A805),'2-1 采购订单物料明细表报表导出'!$H:$H,0))</f>
        <v>0</v>
      </c>
      <c r="O805" cm="1">
        <f t="array" ref="O805">SUM(IF((LEFT('2-1 采购订单物料明细表报表导出'!$K:$K,7)=O$1)*('2-1 采购订单物料明细表报表导出'!$D:$D=$A805),'2-1 采购订单物料明细表报表导出'!$H:$H,0))</f>
        <v>0</v>
      </c>
    </row>
    <row r="806" ht="33" spans="1:15">
      <c r="A806" s="38" t="s">
        <v>4206</v>
      </c>
      <c r="B806" s="36" t="s">
        <v>1998</v>
      </c>
      <c r="C806" s="37" t="s">
        <v>1999</v>
      </c>
      <c r="D806" cm="1">
        <f t="array" ref="D806">SUM(IF((LEFT('2-1 采购订单物料明细表报表导出'!$K:$K,7)=D$1)*('2-1 采购订单物料明细表报表导出'!$D:$D=$A806),'2-1 采购订单物料明细表报表导出'!$H:$H,0))</f>
        <v>0</v>
      </c>
      <c r="E806" cm="1">
        <f t="array" ref="E806">SUM(IF((LEFT('2-1 采购订单物料明细表报表导出'!$K:$K,7)=E$1)*('2-1 采购订单物料明细表报表导出'!$D:$D=$A806),'2-1 采购订单物料明细表报表导出'!$H:$H,0))</f>
        <v>0</v>
      </c>
      <c r="F806" cm="1">
        <f t="array" ref="F806">SUM(IF((LEFT('2-1 采购订单物料明细表报表导出'!$K:$K,7)=F$1)*('2-1 采购订单物料明细表报表导出'!$D:$D=$A806),'2-1 采购订单物料明细表报表导出'!$H:$H,0))</f>
        <v>0</v>
      </c>
      <c r="G806" cm="1">
        <f t="array" ref="G806">SUM(IF((LEFT('2-1 采购订单物料明细表报表导出'!$K:$K,7)=G$1)*('2-1 采购订单物料明细表报表导出'!$D:$D=$A806),'2-1 采购订单物料明细表报表导出'!$H:$H,0))</f>
        <v>0</v>
      </c>
      <c r="H806" cm="1">
        <f t="array" ref="H806">SUM(IF((LEFT('2-1 采购订单物料明细表报表导出'!$K:$K,7)=H$1)*('2-1 采购订单物料明细表报表导出'!$D:$D=$A806),'2-1 采购订单物料明细表报表导出'!$H:$H,0))</f>
        <v>0</v>
      </c>
      <c r="I806" cm="1">
        <f t="array" ref="I806">SUM(IF((LEFT('2-1 采购订单物料明细表报表导出'!$K:$K,7)=I$1)*('2-1 采购订单物料明细表报表导出'!$D:$D=$A806),'2-1 采购订单物料明细表报表导出'!$H:$H,0))</f>
        <v>0</v>
      </c>
      <c r="J806" cm="1">
        <f t="array" ref="J806">SUM(IF((LEFT('2-1 采购订单物料明细表报表导出'!$K:$K,7)=J$1)*('2-1 采购订单物料明细表报表导出'!$D:$D=$A806),'2-1 采购订单物料明细表报表导出'!$H:$H,0))</f>
        <v>0</v>
      </c>
      <c r="K806" cm="1">
        <f t="array" ref="K806">SUM(IF((LEFT('2-1 采购订单物料明细表报表导出'!$K:$K,7)=K$1)*('2-1 采购订单物料明细表报表导出'!$D:$D=$A806),'2-1 采购订单物料明细表报表导出'!$H:$H,0))</f>
        <v>0</v>
      </c>
      <c r="L806" cm="1">
        <f t="array" ref="L806">SUM(IF((LEFT('2-1 采购订单物料明细表报表导出'!$K:$K,7)=L$1)*('2-1 采购订单物料明细表报表导出'!$D:$D=$A806),'2-1 采购订单物料明细表报表导出'!$H:$H,0))</f>
        <v>0</v>
      </c>
      <c r="M806" cm="1">
        <f t="array" ref="M806">SUM(IF((LEFT('2-1 采购订单物料明细表报表导出'!$K:$K,7)=M$1)*('2-1 采购订单物料明细表报表导出'!$D:$D=$A806),'2-1 采购订单物料明细表报表导出'!$H:$H,0))</f>
        <v>0</v>
      </c>
      <c r="N806" cm="1">
        <f t="array" ref="N806">SUM(IF((LEFT('2-1 采购订单物料明细表报表导出'!$K:$K,7)=N$1)*('2-1 采购订单物料明细表报表导出'!$D:$D=$A806),'2-1 采购订单物料明细表报表导出'!$H:$H,0))</f>
        <v>0</v>
      </c>
      <c r="O806" cm="1">
        <f t="array" ref="O806">SUM(IF((LEFT('2-1 采购订单物料明细表报表导出'!$K:$K,7)=O$1)*('2-1 采购订单物料明细表报表导出'!$D:$D=$A806),'2-1 采购订单物料明细表报表导出'!$H:$H,0))</f>
        <v>0</v>
      </c>
    </row>
    <row r="807" ht="33" spans="1:15">
      <c r="A807" s="38" t="s">
        <v>4207</v>
      </c>
      <c r="B807" s="36" t="s">
        <v>1998</v>
      </c>
      <c r="C807" s="37" t="s">
        <v>1999</v>
      </c>
      <c r="D807" cm="1">
        <f t="array" ref="D807">SUM(IF((LEFT('2-1 采购订单物料明细表报表导出'!$K:$K,7)=D$1)*('2-1 采购订单物料明细表报表导出'!$D:$D=$A807),'2-1 采购订单物料明细表报表导出'!$H:$H,0))</f>
        <v>0</v>
      </c>
      <c r="E807" cm="1">
        <f t="array" ref="E807">SUM(IF((LEFT('2-1 采购订单物料明细表报表导出'!$K:$K,7)=E$1)*('2-1 采购订单物料明细表报表导出'!$D:$D=$A807),'2-1 采购订单物料明细表报表导出'!$H:$H,0))</f>
        <v>0</v>
      </c>
      <c r="F807" cm="1">
        <f t="array" ref="F807">SUM(IF((LEFT('2-1 采购订单物料明细表报表导出'!$K:$K,7)=F$1)*('2-1 采购订单物料明细表报表导出'!$D:$D=$A807),'2-1 采购订单物料明细表报表导出'!$H:$H,0))</f>
        <v>0</v>
      </c>
      <c r="G807" cm="1">
        <f t="array" ref="G807">SUM(IF((LEFT('2-1 采购订单物料明细表报表导出'!$K:$K,7)=G$1)*('2-1 采购订单物料明细表报表导出'!$D:$D=$A807),'2-1 采购订单物料明细表报表导出'!$H:$H,0))</f>
        <v>0</v>
      </c>
      <c r="H807" cm="1">
        <f t="array" ref="H807">SUM(IF((LEFT('2-1 采购订单物料明细表报表导出'!$K:$K,7)=H$1)*('2-1 采购订单物料明细表报表导出'!$D:$D=$A807),'2-1 采购订单物料明细表报表导出'!$H:$H,0))</f>
        <v>0</v>
      </c>
      <c r="I807" cm="1">
        <f t="array" ref="I807">SUM(IF((LEFT('2-1 采购订单物料明细表报表导出'!$K:$K,7)=I$1)*('2-1 采购订单物料明细表报表导出'!$D:$D=$A807),'2-1 采购订单物料明细表报表导出'!$H:$H,0))</f>
        <v>0</v>
      </c>
      <c r="J807" cm="1">
        <f t="array" ref="J807">SUM(IF((LEFT('2-1 采购订单物料明细表报表导出'!$K:$K,7)=J$1)*('2-1 采购订单物料明细表报表导出'!$D:$D=$A807),'2-1 采购订单物料明细表报表导出'!$H:$H,0))</f>
        <v>0</v>
      </c>
      <c r="K807" cm="1">
        <f t="array" ref="K807">SUM(IF((LEFT('2-1 采购订单物料明细表报表导出'!$K:$K,7)=K$1)*('2-1 采购订单物料明细表报表导出'!$D:$D=$A807),'2-1 采购订单物料明细表报表导出'!$H:$H,0))</f>
        <v>0</v>
      </c>
      <c r="L807" cm="1">
        <f t="array" ref="L807">SUM(IF((LEFT('2-1 采购订单物料明细表报表导出'!$K:$K,7)=L$1)*('2-1 采购订单物料明细表报表导出'!$D:$D=$A807),'2-1 采购订单物料明细表报表导出'!$H:$H,0))</f>
        <v>0</v>
      </c>
      <c r="M807" cm="1">
        <f t="array" ref="M807">SUM(IF((LEFT('2-1 采购订单物料明细表报表导出'!$K:$K,7)=M$1)*('2-1 采购订单物料明细表报表导出'!$D:$D=$A807),'2-1 采购订单物料明细表报表导出'!$H:$H,0))</f>
        <v>0</v>
      </c>
      <c r="N807" cm="1">
        <f t="array" ref="N807">SUM(IF((LEFT('2-1 采购订单物料明细表报表导出'!$K:$K,7)=N$1)*('2-1 采购订单物料明细表报表导出'!$D:$D=$A807),'2-1 采购订单物料明细表报表导出'!$H:$H,0))</f>
        <v>0</v>
      </c>
      <c r="O807" cm="1">
        <f t="array" ref="O807">SUM(IF((LEFT('2-1 采购订单物料明细表报表导出'!$K:$K,7)=O$1)*('2-1 采购订单物料明细表报表导出'!$D:$D=$A807),'2-1 采购订单物料明细表报表导出'!$H:$H,0))</f>
        <v>0</v>
      </c>
    </row>
    <row r="808" ht="16.5" spans="1:15">
      <c r="A808" s="38" t="s">
        <v>4208</v>
      </c>
      <c r="B808" s="36" t="s">
        <v>1921</v>
      </c>
      <c r="C808" s="37" t="s">
        <v>1922</v>
      </c>
      <c r="D808" cm="1">
        <f t="array" ref="D808">SUM(IF((LEFT('2-1 采购订单物料明细表报表导出'!$K:$K,7)=D$1)*('2-1 采购订单物料明细表报表导出'!$D:$D=$A808),'2-1 采购订单物料明细表报表导出'!$H:$H,0))</f>
        <v>0</v>
      </c>
      <c r="E808" cm="1">
        <f t="array" ref="E808">SUM(IF((LEFT('2-1 采购订单物料明细表报表导出'!$K:$K,7)=E$1)*('2-1 采购订单物料明细表报表导出'!$D:$D=$A808),'2-1 采购订单物料明细表报表导出'!$H:$H,0))</f>
        <v>0</v>
      </c>
      <c r="F808" cm="1">
        <f t="array" ref="F808">SUM(IF((LEFT('2-1 采购订单物料明细表报表导出'!$K:$K,7)=F$1)*('2-1 采购订单物料明细表报表导出'!$D:$D=$A808),'2-1 采购订单物料明细表报表导出'!$H:$H,0))</f>
        <v>0</v>
      </c>
      <c r="G808" cm="1">
        <f t="array" ref="G808">SUM(IF((LEFT('2-1 采购订单物料明细表报表导出'!$K:$K,7)=G$1)*('2-1 采购订单物料明细表报表导出'!$D:$D=$A808),'2-1 采购订单物料明细表报表导出'!$H:$H,0))</f>
        <v>0</v>
      </c>
      <c r="H808" cm="1">
        <f t="array" ref="H808">SUM(IF((LEFT('2-1 采购订单物料明细表报表导出'!$K:$K,7)=H$1)*('2-1 采购订单物料明细表报表导出'!$D:$D=$A808),'2-1 采购订单物料明细表报表导出'!$H:$H,0))</f>
        <v>0</v>
      </c>
      <c r="I808" cm="1">
        <f t="array" ref="I808">SUM(IF((LEFT('2-1 采购订单物料明细表报表导出'!$K:$K,7)=I$1)*('2-1 采购订单物料明细表报表导出'!$D:$D=$A808),'2-1 采购订单物料明细表报表导出'!$H:$H,0))</f>
        <v>0</v>
      </c>
      <c r="J808" cm="1">
        <f t="array" ref="J808">SUM(IF((LEFT('2-1 采购订单物料明细表报表导出'!$K:$K,7)=J$1)*('2-1 采购订单物料明细表报表导出'!$D:$D=$A808),'2-1 采购订单物料明细表报表导出'!$H:$H,0))</f>
        <v>0</v>
      </c>
      <c r="K808" cm="1">
        <f t="array" ref="K808">SUM(IF((LEFT('2-1 采购订单物料明细表报表导出'!$K:$K,7)=K$1)*('2-1 采购订单物料明细表报表导出'!$D:$D=$A808),'2-1 采购订单物料明细表报表导出'!$H:$H,0))</f>
        <v>0</v>
      </c>
      <c r="L808" cm="1">
        <f t="array" ref="L808">SUM(IF((LEFT('2-1 采购订单物料明细表报表导出'!$K:$K,7)=L$1)*('2-1 采购订单物料明细表报表导出'!$D:$D=$A808),'2-1 采购订单物料明细表报表导出'!$H:$H,0))</f>
        <v>0</v>
      </c>
      <c r="M808" cm="1">
        <f t="array" ref="M808">SUM(IF((LEFT('2-1 采购订单物料明细表报表导出'!$K:$K,7)=M$1)*('2-1 采购订单物料明细表报表导出'!$D:$D=$A808),'2-1 采购订单物料明细表报表导出'!$H:$H,0))</f>
        <v>0</v>
      </c>
      <c r="N808" cm="1">
        <f t="array" ref="N808">SUM(IF((LEFT('2-1 采购订单物料明细表报表导出'!$K:$K,7)=N$1)*('2-1 采购订单物料明细表报表导出'!$D:$D=$A808),'2-1 采购订单物料明细表报表导出'!$H:$H,0))</f>
        <v>0</v>
      </c>
      <c r="O808" cm="1">
        <f t="array" ref="O808">SUM(IF((LEFT('2-1 采购订单物料明细表报表导出'!$K:$K,7)=O$1)*('2-1 采购订单物料明细表报表导出'!$D:$D=$A808),'2-1 采购订单物料明细表报表导出'!$H:$H,0))</f>
        <v>0</v>
      </c>
    </row>
    <row r="809" ht="16.5" spans="1:15">
      <c r="A809" s="38" t="s">
        <v>4209</v>
      </c>
      <c r="B809" s="36" t="s">
        <v>1921</v>
      </c>
      <c r="C809" s="37" t="s">
        <v>1922</v>
      </c>
      <c r="D809" cm="1">
        <f t="array" ref="D809">SUM(IF((LEFT('2-1 采购订单物料明细表报表导出'!$K:$K,7)=D$1)*('2-1 采购订单物料明细表报表导出'!$D:$D=$A809),'2-1 采购订单物料明细表报表导出'!$H:$H,0))</f>
        <v>0</v>
      </c>
      <c r="E809" cm="1">
        <f t="array" ref="E809">SUM(IF((LEFT('2-1 采购订单物料明细表报表导出'!$K:$K,7)=E$1)*('2-1 采购订单物料明细表报表导出'!$D:$D=$A809),'2-1 采购订单物料明细表报表导出'!$H:$H,0))</f>
        <v>0</v>
      </c>
      <c r="F809" cm="1">
        <f t="array" ref="F809">SUM(IF((LEFT('2-1 采购订单物料明细表报表导出'!$K:$K,7)=F$1)*('2-1 采购订单物料明细表报表导出'!$D:$D=$A809),'2-1 采购订单物料明细表报表导出'!$H:$H,0))</f>
        <v>0</v>
      </c>
      <c r="G809" cm="1">
        <f t="array" ref="G809">SUM(IF((LEFT('2-1 采购订单物料明细表报表导出'!$K:$K,7)=G$1)*('2-1 采购订单物料明细表报表导出'!$D:$D=$A809),'2-1 采购订单物料明细表报表导出'!$H:$H,0))</f>
        <v>0</v>
      </c>
      <c r="H809" cm="1">
        <f t="array" ref="H809">SUM(IF((LEFT('2-1 采购订单物料明细表报表导出'!$K:$K,7)=H$1)*('2-1 采购订单物料明细表报表导出'!$D:$D=$A809),'2-1 采购订单物料明细表报表导出'!$H:$H,0))</f>
        <v>0</v>
      </c>
      <c r="I809" cm="1">
        <f t="array" ref="I809">SUM(IF((LEFT('2-1 采购订单物料明细表报表导出'!$K:$K,7)=I$1)*('2-1 采购订单物料明细表报表导出'!$D:$D=$A809),'2-1 采购订单物料明细表报表导出'!$H:$H,0))</f>
        <v>0</v>
      </c>
      <c r="J809" cm="1">
        <f t="array" ref="J809">SUM(IF((LEFT('2-1 采购订单物料明细表报表导出'!$K:$K,7)=J$1)*('2-1 采购订单物料明细表报表导出'!$D:$D=$A809),'2-1 采购订单物料明细表报表导出'!$H:$H,0))</f>
        <v>0</v>
      </c>
      <c r="K809" cm="1">
        <f t="array" ref="K809">SUM(IF((LEFT('2-1 采购订单物料明细表报表导出'!$K:$K,7)=K$1)*('2-1 采购订单物料明细表报表导出'!$D:$D=$A809),'2-1 采购订单物料明细表报表导出'!$H:$H,0))</f>
        <v>0</v>
      </c>
      <c r="L809" cm="1">
        <f t="array" ref="L809">SUM(IF((LEFT('2-1 采购订单物料明细表报表导出'!$K:$K,7)=L$1)*('2-1 采购订单物料明细表报表导出'!$D:$D=$A809),'2-1 采购订单物料明细表报表导出'!$H:$H,0))</f>
        <v>0</v>
      </c>
      <c r="M809" cm="1">
        <f t="array" ref="M809">SUM(IF((LEFT('2-1 采购订单物料明细表报表导出'!$K:$K,7)=M$1)*('2-1 采购订单物料明细表报表导出'!$D:$D=$A809),'2-1 采购订单物料明细表报表导出'!$H:$H,0))</f>
        <v>0</v>
      </c>
      <c r="N809" cm="1">
        <f t="array" ref="N809">SUM(IF((LEFT('2-1 采购订单物料明细表报表导出'!$K:$K,7)=N$1)*('2-1 采购订单物料明细表报表导出'!$D:$D=$A809),'2-1 采购订单物料明细表报表导出'!$H:$H,0))</f>
        <v>0</v>
      </c>
      <c r="O809" cm="1">
        <f t="array" ref="O809">SUM(IF((LEFT('2-1 采购订单物料明细表报表导出'!$K:$K,7)=O$1)*('2-1 采购订单物料明细表报表导出'!$D:$D=$A809),'2-1 采购订单物料明细表报表导出'!$H:$H,0))</f>
        <v>0</v>
      </c>
    </row>
    <row r="810" ht="16.5" spans="1:15">
      <c r="A810" s="38" t="s">
        <v>4210</v>
      </c>
      <c r="B810" s="36" t="s">
        <v>1921</v>
      </c>
      <c r="C810" s="37" t="s">
        <v>1922</v>
      </c>
      <c r="D810" cm="1">
        <f t="array" ref="D810">SUM(IF((LEFT('2-1 采购订单物料明细表报表导出'!$K:$K,7)=D$1)*('2-1 采购订单物料明细表报表导出'!$D:$D=$A810),'2-1 采购订单物料明细表报表导出'!$H:$H,0))</f>
        <v>0</v>
      </c>
      <c r="E810" cm="1">
        <f t="array" ref="E810">SUM(IF((LEFT('2-1 采购订单物料明细表报表导出'!$K:$K,7)=E$1)*('2-1 采购订单物料明细表报表导出'!$D:$D=$A810),'2-1 采购订单物料明细表报表导出'!$H:$H,0))</f>
        <v>0</v>
      </c>
      <c r="F810" cm="1">
        <f t="array" ref="F810">SUM(IF((LEFT('2-1 采购订单物料明细表报表导出'!$K:$K,7)=F$1)*('2-1 采购订单物料明细表报表导出'!$D:$D=$A810),'2-1 采购订单物料明细表报表导出'!$H:$H,0))</f>
        <v>0</v>
      </c>
      <c r="G810" cm="1">
        <f t="array" ref="G810">SUM(IF((LEFT('2-1 采购订单物料明细表报表导出'!$K:$K,7)=G$1)*('2-1 采购订单物料明细表报表导出'!$D:$D=$A810),'2-1 采购订单物料明细表报表导出'!$H:$H,0))</f>
        <v>0</v>
      </c>
      <c r="H810" cm="1">
        <f t="array" ref="H810">SUM(IF((LEFT('2-1 采购订单物料明细表报表导出'!$K:$K,7)=H$1)*('2-1 采购订单物料明细表报表导出'!$D:$D=$A810),'2-1 采购订单物料明细表报表导出'!$H:$H,0))</f>
        <v>0</v>
      </c>
      <c r="I810" cm="1">
        <f t="array" ref="I810">SUM(IF((LEFT('2-1 采购订单物料明细表报表导出'!$K:$K,7)=I$1)*('2-1 采购订单物料明细表报表导出'!$D:$D=$A810),'2-1 采购订单物料明细表报表导出'!$H:$H,0))</f>
        <v>0</v>
      </c>
      <c r="J810" cm="1">
        <f t="array" ref="J810">SUM(IF((LEFT('2-1 采购订单物料明细表报表导出'!$K:$K,7)=J$1)*('2-1 采购订单物料明细表报表导出'!$D:$D=$A810),'2-1 采购订单物料明细表报表导出'!$H:$H,0))</f>
        <v>0</v>
      </c>
      <c r="K810" cm="1">
        <f t="array" ref="K810">SUM(IF((LEFT('2-1 采购订单物料明细表报表导出'!$K:$K,7)=K$1)*('2-1 采购订单物料明细表报表导出'!$D:$D=$A810),'2-1 采购订单物料明细表报表导出'!$H:$H,0))</f>
        <v>0</v>
      </c>
      <c r="L810" cm="1">
        <f t="array" ref="L810">SUM(IF((LEFT('2-1 采购订单物料明细表报表导出'!$K:$K,7)=L$1)*('2-1 采购订单物料明细表报表导出'!$D:$D=$A810),'2-1 采购订单物料明细表报表导出'!$H:$H,0))</f>
        <v>0</v>
      </c>
      <c r="M810" cm="1">
        <f t="array" ref="M810">SUM(IF((LEFT('2-1 采购订单物料明细表报表导出'!$K:$K,7)=M$1)*('2-1 采购订单物料明细表报表导出'!$D:$D=$A810),'2-1 采购订单物料明细表报表导出'!$H:$H,0))</f>
        <v>0</v>
      </c>
      <c r="N810" cm="1">
        <f t="array" ref="N810">SUM(IF((LEFT('2-1 采购订单物料明细表报表导出'!$K:$K,7)=N$1)*('2-1 采购订单物料明细表报表导出'!$D:$D=$A810),'2-1 采购订单物料明细表报表导出'!$H:$H,0))</f>
        <v>0</v>
      </c>
      <c r="O810" cm="1">
        <f t="array" ref="O810">SUM(IF((LEFT('2-1 采购订单物料明细表报表导出'!$K:$K,7)=O$1)*('2-1 采购订单物料明细表报表导出'!$D:$D=$A810),'2-1 采购订单物料明细表报表导出'!$H:$H,0))</f>
        <v>0</v>
      </c>
    </row>
    <row r="811" ht="16.5" spans="1:15">
      <c r="A811" s="38" t="s">
        <v>4211</v>
      </c>
      <c r="B811" s="36" t="s">
        <v>1921</v>
      </c>
      <c r="C811" s="37" t="s">
        <v>1922</v>
      </c>
      <c r="D811" cm="1">
        <f t="array" ref="D811">SUM(IF((LEFT('2-1 采购订单物料明细表报表导出'!$K:$K,7)=D$1)*('2-1 采购订单物料明细表报表导出'!$D:$D=$A811),'2-1 采购订单物料明细表报表导出'!$H:$H,0))</f>
        <v>0</v>
      </c>
      <c r="E811" cm="1">
        <f t="array" ref="E811">SUM(IF((LEFT('2-1 采购订单物料明细表报表导出'!$K:$K,7)=E$1)*('2-1 采购订单物料明细表报表导出'!$D:$D=$A811),'2-1 采购订单物料明细表报表导出'!$H:$H,0))</f>
        <v>0</v>
      </c>
      <c r="F811" cm="1">
        <f t="array" ref="F811">SUM(IF((LEFT('2-1 采购订单物料明细表报表导出'!$K:$K,7)=F$1)*('2-1 采购订单物料明细表报表导出'!$D:$D=$A811),'2-1 采购订单物料明细表报表导出'!$H:$H,0))</f>
        <v>0</v>
      </c>
      <c r="G811" cm="1">
        <f t="array" ref="G811">SUM(IF((LEFT('2-1 采购订单物料明细表报表导出'!$K:$K,7)=G$1)*('2-1 采购订单物料明细表报表导出'!$D:$D=$A811),'2-1 采购订单物料明细表报表导出'!$H:$H,0))</f>
        <v>0</v>
      </c>
      <c r="H811" cm="1">
        <f t="array" ref="H811">SUM(IF((LEFT('2-1 采购订单物料明细表报表导出'!$K:$K,7)=H$1)*('2-1 采购订单物料明细表报表导出'!$D:$D=$A811),'2-1 采购订单物料明细表报表导出'!$H:$H,0))</f>
        <v>0</v>
      </c>
      <c r="I811" cm="1">
        <f t="array" ref="I811">SUM(IF((LEFT('2-1 采购订单物料明细表报表导出'!$K:$K,7)=I$1)*('2-1 采购订单物料明细表报表导出'!$D:$D=$A811),'2-1 采购订单物料明细表报表导出'!$H:$H,0))</f>
        <v>0</v>
      </c>
      <c r="J811" cm="1">
        <f t="array" ref="J811">SUM(IF((LEFT('2-1 采购订单物料明细表报表导出'!$K:$K,7)=J$1)*('2-1 采购订单物料明细表报表导出'!$D:$D=$A811),'2-1 采购订单物料明细表报表导出'!$H:$H,0))</f>
        <v>0</v>
      </c>
      <c r="K811" cm="1">
        <f t="array" ref="K811">SUM(IF((LEFT('2-1 采购订单物料明细表报表导出'!$K:$K,7)=K$1)*('2-1 采购订单物料明细表报表导出'!$D:$D=$A811),'2-1 采购订单物料明细表报表导出'!$H:$H,0))</f>
        <v>0</v>
      </c>
      <c r="L811" cm="1">
        <f t="array" ref="L811">SUM(IF((LEFT('2-1 采购订单物料明细表报表导出'!$K:$K,7)=L$1)*('2-1 采购订单物料明细表报表导出'!$D:$D=$A811),'2-1 采购订单物料明细表报表导出'!$H:$H,0))</f>
        <v>0</v>
      </c>
      <c r="M811" cm="1">
        <f t="array" ref="M811">SUM(IF((LEFT('2-1 采购订单物料明细表报表导出'!$K:$K,7)=M$1)*('2-1 采购订单物料明细表报表导出'!$D:$D=$A811),'2-1 采购订单物料明细表报表导出'!$H:$H,0))</f>
        <v>0</v>
      </c>
      <c r="N811" cm="1">
        <f t="array" ref="N811">SUM(IF((LEFT('2-1 采购订单物料明细表报表导出'!$K:$K,7)=N$1)*('2-1 采购订单物料明细表报表导出'!$D:$D=$A811),'2-1 采购订单物料明细表报表导出'!$H:$H,0))</f>
        <v>0</v>
      </c>
      <c r="O811" cm="1">
        <f t="array" ref="O811">SUM(IF((LEFT('2-1 采购订单物料明细表报表导出'!$K:$K,7)=O$1)*('2-1 采购订单物料明细表报表导出'!$D:$D=$A811),'2-1 采购订单物料明细表报表导出'!$H:$H,0))</f>
        <v>0</v>
      </c>
    </row>
    <row r="812" ht="16.5" spans="1:15">
      <c r="A812" s="38" t="s">
        <v>4212</v>
      </c>
      <c r="B812" s="36" t="s">
        <v>1921</v>
      </c>
      <c r="C812" s="37" t="s">
        <v>1922</v>
      </c>
      <c r="D812" cm="1">
        <f t="array" ref="D812">SUM(IF((LEFT('2-1 采购订单物料明细表报表导出'!$K:$K,7)=D$1)*('2-1 采购订单物料明细表报表导出'!$D:$D=$A812),'2-1 采购订单物料明细表报表导出'!$H:$H,0))</f>
        <v>0</v>
      </c>
      <c r="E812" cm="1">
        <f t="array" ref="E812">SUM(IF((LEFT('2-1 采购订单物料明细表报表导出'!$K:$K,7)=E$1)*('2-1 采购订单物料明细表报表导出'!$D:$D=$A812),'2-1 采购订单物料明细表报表导出'!$H:$H,0))</f>
        <v>0</v>
      </c>
      <c r="F812" cm="1">
        <f t="array" ref="F812">SUM(IF((LEFT('2-1 采购订单物料明细表报表导出'!$K:$K,7)=F$1)*('2-1 采购订单物料明细表报表导出'!$D:$D=$A812),'2-1 采购订单物料明细表报表导出'!$H:$H,0))</f>
        <v>0</v>
      </c>
      <c r="G812" cm="1">
        <f t="array" ref="G812">SUM(IF((LEFT('2-1 采购订单物料明细表报表导出'!$K:$K,7)=G$1)*('2-1 采购订单物料明细表报表导出'!$D:$D=$A812),'2-1 采购订单物料明细表报表导出'!$H:$H,0))</f>
        <v>0</v>
      </c>
      <c r="H812" cm="1">
        <f t="array" ref="H812">SUM(IF((LEFT('2-1 采购订单物料明细表报表导出'!$K:$K,7)=H$1)*('2-1 采购订单物料明细表报表导出'!$D:$D=$A812),'2-1 采购订单物料明细表报表导出'!$H:$H,0))</f>
        <v>0</v>
      </c>
      <c r="I812" cm="1">
        <f t="array" ref="I812">SUM(IF((LEFT('2-1 采购订单物料明细表报表导出'!$K:$K,7)=I$1)*('2-1 采购订单物料明细表报表导出'!$D:$D=$A812),'2-1 采购订单物料明细表报表导出'!$H:$H,0))</f>
        <v>0</v>
      </c>
      <c r="J812" cm="1">
        <f t="array" ref="J812">SUM(IF((LEFT('2-1 采购订单物料明细表报表导出'!$K:$K,7)=J$1)*('2-1 采购订单物料明细表报表导出'!$D:$D=$A812),'2-1 采购订单物料明细表报表导出'!$H:$H,0))</f>
        <v>0</v>
      </c>
      <c r="K812" cm="1">
        <f t="array" ref="K812">SUM(IF((LEFT('2-1 采购订单物料明细表报表导出'!$K:$K,7)=K$1)*('2-1 采购订单物料明细表报表导出'!$D:$D=$A812),'2-1 采购订单物料明细表报表导出'!$H:$H,0))</f>
        <v>0</v>
      </c>
      <c r="L812" cm="1">
        <f t="array" ref="L812">SUM(IF((LEFT('2-1 采购订单物料明细表报表导出'!$K:$K,7)=L$1)*('2-1 采购订单物料明细表报表导出'!$D:$D=$A812),'2-1 采购订单物料明细表报表导出'!$H:$H,0))</f>
        <v>0</v>
      </c>
      <c r="M812" cm="1">
        <f t="array" ref="M812">SUM(IF((LEFT('2-1 采购订单物料明细表报表导出'!$K:$K,7)=M$1)*('2-1 采购订单物料明细表报表导出'!$D:$D=$A812),'2-1 采购订单物料明细表报表导出'!$H:$H,0))</f>
        <v>0</v>
      </c>
      <c r="N812" cm="1">
        <f t="array" ref="N812">SUM(IF((LEFT('2-1 采购订单物料明细表报表导出'!$K:$K,7)=N$1)*('2-1 采购订单物料明细表报表导出'!$D:$D=$A812),'2-1 采购订单物料明细表报表导出'!$H:$H,0))</f>
        <v>0</v>
      </c>
      <c r="O812" cm="1">
        <f t="array" ref="O812">SUM(IF((LEFT('2-1 采购订单物料明细表报表导出'!$K:$K,7)=O$1)*('2-1 采购订单物料明细表报表导出'!$D:$D=$A812),'2-1 采购订单物料明细表报表导出'!$H:$H,0))</f>
        <v>0</v>
      </c>
    </row>
    <row r="813" ht="16.5" spans="1:15">
      <c r="A813" s="38" t="s">
        <v>4213</v>
      </c>
      <c r="B813" s="36" t="s">
        <v>1921</v>
      </c>
      <c r="C813" s="37" t="s">
        <v>1922</v>
      </c>
      <c r="D813" cm="1">
        <f t="array" ref="D813">SUM(IF((LEFT('2-1 采购订单物料明细表报表导出'!$K:$K,7)=D$1)*('2-1 采购订单物料明细表报表导出'!$D:$D=$A813),'2-1 采购订单物料明细表报表导出'!$H:$H,0))</f>
        <v>0</v>
      </c>
      <c r="E813" cm="1">
        <f t="array" ref="E813">SUM(IF((LEFT('2-1 采购订单物料明细表报表导出'!$K:$K,7)=E$1)*('2-1 采购订单物料明细表报表导出'!$D:$D=$A813),'2-1 采购订单物料明细表报表导出'!$H:$H,0))</f>
        <v>0</v>
      </c>
      <c r="F813" cm="1">
        <f t="array" ref="F813">SUM(IF((LEFT('2-1 采购订单物料明细表报表导出'!$K:$K,7)=F$1)*('2-1 采购订单物料明细表报表导出'!$D:$D=$A813),'2-1 采购订单物料明细表报表导出'!$H:$H,0))</f>
        <v>0</v>
      </c>
      <c r="G813" cm="1">
        <f t="array" ref="G813">SUM(IF((LEFT('2-1 采购订单物料明细表报表导出'!$K:$K,7)=G$1)*('2-1 采购订单物料明细表报表导出'!$D:$D=$A813),'2-1 采购订单物料明细表报表导出'!$H:$H,0))</f>
        <v>0</v>
      </c>
      <c r="H813" cm="1">
        <f t="array" ref="H813">SUM(IF((LEFT('2-1 采购订单物料明细表报表导出'!$K:$K,7)=H$1)*('2-1 采购订单物料明细表报表导出'!$D:$D=$A813),'2-1 采购订单物料明细表报表导出'!$H:$H,0))</f>
        <v>0</v>
      </c>
      <c r="I813" cm="1">
        <f t="array" ref="I813">SUM(IF((LEFT('2-1 采购订单物料明细表报表导出'!$K:$K,7)=I$1)*('2-1 采购订单物料明细表报表导出'!$D:$D=$A813),'2-1 采购订单物料明细表报表导出'!$H:$H,0))</f>
        <v>0</v>
      </c>
      <c r="J813" cm="1">
        <f t="array" ref="J813">SUM(IF((LEFT('2-1 采购订单物料明细表报表导出'!$K:$K,7)=J$1)*('2-1 采购订单物料明细表报表导出'!$D:$D=$A813),'2-1 采购订单物料明细表报表导出'!$H:$H,0))</f>
        <v>0</v>
      </c>
      <c r="K813" cm="1">
        <f t="array" ref="K813">SUM(IF((LEFT('2-1 采购订单物料明细表报表导出'!$K:$K,7)=K$1)*('2-1 采购订单物料明细表报表导出'!$D:$D=$A813),'2-1 采购订单物料明细表报表导出'!$H:$H,0))</f>
        <v>0</v>
      </c>
      <c r="L813" cm="1">
        <f t="array" ref="L813">SUM(IF((LEFT('2-1 采购订单物料明细表报表导出'!$K:$K,7)=L$1)*('2-1 采购订单物料明细表报表导出'!$D:$D=$A813),'2-1 采购订单物料明细表报表导出'!$H:$H,0))</f>
        <v>0</v>
      </c>
      <c r="M813" cm="1">
        <f t="array" ref="M813">SUM(IF((LEFT('2-1 采购订单物料明细表报表导出'!$K:$K,7)=M$1)*('2-1 采购订单物料明细表报表导出'!$D:$D=$A813),'2-1 采购订单物料明细表报表导出'!$H:$H,0))</f>
        <v>0</v>
      </c>
      <c r="N813" cm="1">
        <f t="array" ref="N813">SUM(IF((LEFT('2-1 采购订单物料明细表报表导出'!$K:$K,7)=N$1)*('2-1 采购订单物料明细表报表导出'!$D:$D=$A813),'2-1 采购订单物料明细表报表导出'!$H:$H,0))</f>
        <v>0</v>
      </c>
      <c r="O813" cm="1">
        <f t="array" ref="O813">SUM(IF((LEFT('2-1 采购订单物料明细表报表导出'!$K:$K,7)=O$1)*('2-1 采购订单物料明细表报表导出'!$D:$D=$A813),'2-1 采购订单物料明细表报表导出'!$H:$H,0))</f>
        <v>0</v>
      </c>
    </row>
    <row r="814" ht="16.5" spans="1:15">
      <c r="A814" s="38" t="s">
        <v>2999</v>
      </c>
      <c r="B814" s="36" t="s">
        <v>1921</v>
      </c>
      <c r="C814" s="37" t="s">
        <v>1922</v>
      </c>
      <c r="D814" cm="1">
        <f t="array" ref="D814">SUM(IF((LEFT('2-1 采购订单物料明细表报表导出'!$K:$K,7)=D$1)*('2-1 采购订单物料明细表报表导出'!$D:$D=$A814),'2-1 采购订单物料明细表报表导出'!$H:$H,0))</f>
        <v>0</v>
      </c>
      <c r="E814" cm="1">
        <f t="array" ref="E814">SUM(IF((LEFT('2-1 采购订单物料明细表报表导出'!$K:$K,7)=E$1)*('2-1 采购订单物料明细表报表导出'!$D:$D=$A814),'2-1 采购订单物料明细表报表导出'!$H:$H,0))</f>
        <v>0</v>
      </c>
      <c r="F814" cm="1">
        <f t="array" ref="F814">SUM(IF((LEFT('2-1 采购订单物料明细表报表导出'!$K:$K,7)=F$1)*('2-1 采购订单物料明细表报表导出'!$D:$D=$A814),'2-1 采购订单物料明细表报表导出'!$H:$H,0))</f>
        <v>0</v>
      </c>
      <c r="G814" cm="1">
        <f t="array" ref="G814">SUM(IF((LEFT('2-1 采购订单物料明细表报表导出'!$K:$K,7)=G$1)*('2-1 采购订单物料明细表报表导出'!$D:$D=$A814),'2-1 采购订单物料明细表报表导出'!$H:$H,0))</f>
        <v>296</v>
      </c>
      <c r="H814" cm="1">
        <f t="array" ref="H814">SUM(IF((LEFT('2-1 采购订单物料明细表报表导出'!$K:$K,7)=H$1)*('2-1 采购订单物料明细表报表导出'!$D:$D=$A814),'2-1 采购订单物料明细表报表导出'!$H:$H,0))</f>
        <v>0</v>
      </c>
      <c r="I814" cm="1">
        <f t="array" ref="I814">SUM(IF((LEFT('2-1 采购订单物料明细表报表导出'!$K:$K,7)=I$1)*('2-1 采购订单物料明细表报表导出'!$D:$D=$A814),'2-1 采购订单物料明细表报表导出'!$H:$H,0))</f>
        <v>0</v>
      </c>
      <c r="J814" cm="1">
        <f t="array" ref="J814">SUM(IF((LEFT('2-1 采购订单物料明细表报表导出'!$K:$K,7)=J$1)*('2-1 采购订单物料明细表报表导出'!$D:$D=$A814),'2-1 采购订单物料明细表报表导出'!$H:$H,0))</f>
        <v>0</v>
      </c>
      <c r="K814" cm="1">
        <f t="array" ref="K814">SUM(IF((LEFT('2-1 采购订单物料明细表报表导出'!$K:$K,7)=K$1)*('2-1 采购订单物料明细表报表导出'!$D:$D=$A814),'2-1 采购订单物料明细表报表导出'!$H:$H,0))</f>
        <v>0</v>
      </c>
      <c r="L814" cm="1">
        <f t="array" ref="L814">SUM(IF((LEFT('2-1 采购订单物料明细表报表导出'!$K:$K,7)=L$1)*('2-1 采购订单物料明细表报表导出'!$D:$D=$A814),'2-1 采购订单物料明细表报表导出'!$H:$H,0))</f>
        <v>0</v>
      </c>
      <c r="M814" cm="1">
        <f t="array" ref="M814">SUM(IF((LEFT('2-1 采购订单物料明细表报表导出'!$K:$K,7)=M$1)*('2-1 采购订单物料明细表报表导出'!$D:$D=$A814),'2-1 采购订单物料明细表报表导出'!$H:$H,0))</f>
        <v>0</v>
      </c>
      <c r="N814" cm="1">
        <f t="array" ref="N814">SUM(IF((LEFT('2-1 采购订单物料明细表报表导出'!$K:$K,7)=N$1)*('2-1 采购订单物料明细表报表导出'!$D:$D=$A814),'2-1 采购订单物料明细表报表导出'!$H:$H,0))</f>
        <v>0</v>
      </c>
      <c r="O814" cm="1">
        <f t="array" ref="O814">SUM(IF((LEFT('2-1 采购订单物料明细表报表导出'!$K:$K,7)=O$1)*('2-1 采购订单物料明细表报表导出'!$D:$D=$A814),'2-1 采购订单物料明细表报表导出'!$H:$H,0))</f>
        <v>0</v>
      </c>
    </row>
    <row r="815" ht="16.5" spans="1:15">
      <c r="A815" s="38" t="s">
        <v>4214</v>
      </c>
      <c r="B815" s="36" t="s">
        <v>1921</v>
      </c>
      <c r="C815" s="37" t="s">
        <v>1922</v>
      </c>
      <c r="D815" cm="1">
        <f t="array" ref="D815">SUM(IF((LEFT('2-1 采购订单物料明细表报表导出'!$K:$K,7)=D$1)*('2-1 采购订单物料明细表报表导出'!$D:$D=$A815),'2-1 采购订单物料明细表报表导出'!$H:$H,0))</f>
        <v>0</v>
      </c>
      <c r="E815" cm="1">
        <f t="array" ref="E815">SUM(IF((LEFT('2-1 采购订单物料明细表报表导出'!$K:$K,7)=E$1)*('2-1 采购订单物料明细表报表导出'!$D:$D=$A815),'2-1 采购订单物料明细表报表导出'!$H:$H,0))</f>
        <v>0</v>
      </c>
      <c r="F815" cm="1">
        <f t="array" ref="F815">SUM(IF((LEFT('2-1 采购订单物料明细表报表导出'!$K:$K,7)=F$1)*('2-1 采购订单物料明细表报表导出'!$D:$D=$A815),'2-1 采购订单物料明细表报表导出'!$H:$H,0))</f>
        <v>0</v>
      </c>
      <c r="G815" cm="1">
        <f t="array" ref="G815">SUM(IF((LEFT('2-1 采购订单物料明细表报表导出'!$K:$K,7)=G$1)*('2-1 采购订单物料明细表报表导出'!$D:$D=$A815),'2-1 采购订单物料明细表报表导出'!$H:$H,0))</f>
        <v>0</v>
      </c>
      <c r="H815" cm="1">
        <f t="array" ref="H815">SUM(IF((LEFT('2-1 采购订单物料明细表报表导出'!$K:$K,7)=H$1)*('2-1 采购订单物料明细表报表导出'!$D:$D=$A815),'2-1 采购订单物料明细表报表导出'!$H:$H,0))</f>
        <v>0</v>
      </c>
      <c r="I815" cm="1">
        <f t="array" ref="I815">SUM(IF((LEFT('2-1 采购订单物料明细表报表导出'!$K:$K,7)=I$1)*('2-1 采购订单物料明细表报表导出'!$D:$D=$A815),'2-1 采购订单物料明细表报表导出'!$H:$H,0))</f>
        <v>0</v>
      </c>
      <c r="J815" cm="1">
        <f t="array" ref="J815">SUM(IF((LEFT('2-1 采购订单物料明细表报表导出'!$K:$K,7)=J$1)*('2-1 采购订单物料明细表报表导出'!$D:$D=$A815),'2-1 采购订单物料明细表报表导出'!$H:$H,0))</f>
        <v>0</v>
      </c>
      <c r="K815" cm="1">
        <f t="array" ref="K815">SUM(IF((LEFT('2-1 采购订单物料明细表报表导出'!$K:$K,7)=K$1)*('2-1 采购订单物料明细表报表导出'!$D:$D=$A815),'2-1 采购订单物料明细表报表导出'!$H:$H,0))</f>
        <v>0</v>
      </c>
      <c r="L815" cm="1">
        <f t="array" ref="L815">SUM(IF((LEFT('2-1 采购订单物料明细表报表导出'!$K:$K,7)=L$1)*('2-1 采购订单物料明细表报表导出'!$D:$D=$A815),'2-1 采购订单物料明细表报表导出'!$H:$H,0))</f>
        <v>0</v>
      </c>
      <c r="M815" cm="1">
        <f t="array" ref="M815">SUM(IF((LEFT('2-1 采购订单物料明细表报表导出'!$K:$K,7)=M$1)*('2-1 采购订单物料明细表报表导出'!$D:$D=$A815),'2-1 采购订单物料明细表报表导出'!$H:$H,0))</f>
        <v>0</v>
      </c>
      <c r="N815" cm="1">
        <f t="array" ref="N815">SUM(IF((LEFT('2-1 采购订单物料明细表报表导出'!$K:$K,7)=N$1)*('2-1 采购订单物料明细表报表导出'!$D:$D=$A815),'2-1 采购订单物料明细表报表导出'!$H:$H,0))</f>
        <v>0</v>
      </c>
      <c r="O815" cm="1">
        <f t="array" ref="O815">SUM(IF((LEFT('2-1 采购订单物料明细表报表导出'!$K:$K,7)=O$1)*('2-1 采购订单物料明细表报表导出'!$D:$D=$A815),'2-1 采购订单物料明细表报表导出'!$H:$H,0))</f>
        <v>0</v>
      </c>
    </row>
    <row r="816" ht="16.5" spans="1:15">
      <c r="A816" s="38" t="s">
        <v>4215</v>
      </c>
      <c r="B816" s="36" t="s">
        <v>1921</v>
      </c>
      <c r="C816" s="37" t="s">
        <v>1922</v>
      </c>
      <c r="D816" cm="1">
        <f t="array" ref="D816">SUM(IF((LEFT('2-1 采购订单物料明细表报表导出'!$K:$K,7)=D$1)*('2-1 采购订单物料明细表报表导出'!$D:$D=$A816),'2-1 采购订单物料明细表报表导出'!$H:$H,0))</f>
        <v>0</v>
      </c>
      <c r="E816" cm="1">
        <f t="array" ref="E816">SUM(IF((LEFT('2-1 采购订单物料明细表报表导出'!$K:$K,7)=E$1)*('2-1 采购订单物料明细表报表导出'!$D:$D=$A816),'2-1 采购订单物料明细表报表导出'!$H:$H,0))</f>
        <v>0</v>
      </c>
      <c r="F816" cm="1">
        <f t="array" ref="F816">SUM(IF((LEFT('2-1 采购订单物料明细表报表导出'!$K:$K,7)=F$1)*('2-1 采购订单物料明细表报表导出'!$D:$D=$A816),'2-1 采购订单物料明细表报表导出'!$H:$H,0))</f>
        <v>0</v>
      </c>
      <c r="G816" cm="1">
        <f t="array" ref="G816">SUM(IF((LEFT('2-1 采购订单物料明细表报表导出'!$K:$K,7)=G$1)*('2-1 采购订单物料明细表报表导出'!$D:$D=$A816),'2-1 采购订单物料明细表报表导出'!$H:$H,0))</f>
        <v>0</v>
      </c>
      <c r="H816" cm="1">
        <f t="array" ref="H816">SUM(IF((LEFT('2-1 采购订单物料明细表报表导出'!$K:$K,7)=H$1)*('2-1 采购订单物料明细表报表导出'!$D:$D=$A816),'2-1 采购订单物料明细表报表导出'!$H:$H,0))</f>
        <v>0</v>
      </c>
      <c r="I816" cm="1">
        <f t="array" ref="I816">SUM(IF((LEFT('2-1 采购订单物料明细表报表导出'!$K:$K,7)=I$1)*('2-1 采购订单物料明细表报表导出'!$D:$D=$A816),'2-1 采购订单物料明细表报表导出'!$H:$H,0))</f>
        <v>0</v>
      </c>
      <c r="J816" cm="1">
        <f t="array" ref="J816">SUM(IF((LEFT('2-1 采购订单物料明细表报表导出'!$K:$K,7)=J$1)*('2-1 采购订单物料明细表报表导出'!$D:$D=$A816),'2-1 采购订单物料明细表报表导出'!$H:$H,0))</f>
        <v>0</v>
      </c>
      <c r="K816" cm="1">
        <f t="array" ref="K816">SUM(IF((LEFT('2-1 采购订单物料明细表报表导出'!$K:$K,7)=K$1)*('2-1 采购订单物料明细表报表导出'!$D:$D=$A816),'2-1 采购订单物料明细表报表导出'!$H:$H,0))</f>
        <v>0</v>
      </c>
      <c r="L816" cm="1">
        <f t="array" ref="L816">SUM(IF((LEFT('2-1 采购订单物料明细表报表导出'!$K:$K,7)=L$1)*('2-1 采购订单物料明细表报表导出'!$D:$D=$A816),'2-1 采购订单物料明细表报表导出'!$H:$H,0))</f>
        <v>0</v>
      </c>
      <c r="M816" cm="1">
        <f t="array" ref="M816">SUM(IF((LEFT('2-1 采购订单物料明细表报表导出'!$K:$K,7)=M$1)*('2-1 采购订单物料明细表报表导出'!$D:$D=$A816),'2-1 采购订单物料明细表报表导出'!$H:$H,0))</f>
        <v>0</v>
      </c>
      <c r="N816" cm="1">
        <f t="array" ref="N816">SUM(IF((LEFT('2-1 采购订单物料明细表报表导出'!$K:$K,7)=N$1)*('2-1 采购订单物料明细表报表导出'!$D:$D=$A816),'2-1 采购订单物料明细表报表导出'!$H:$H,0))</f>
        <v>0</v>
      </c>
      <c r="O816" cm="1">
        <f t="array" ref="O816">SUM(IF((LEFT('2-1 采购订单物料明细表报表导出'!$K:$K,7)=O$1)*('2-1 采购订单物料明细表报表导出'!$D:$D=$A816),'2-1 采购订单物料明细表报表导出'!$H:$H,0))</f>
        <v>0</v>
      </c>
    </row>
    <row r="817" ht="16.5" spans="1:15">
      <c r="A817" s="38" t="s">
        <v>4216</v>
      </c>
      <c r="B817" s="36" t="s">
        <v>1921</v>
      </c>
      <c r="C817" s="37" t="s">
        <v>1922</v>
      </c>
      <c r="D817" cm="1">
        <f t="array" ref="D817">SUM(IF((LEFT('2-1 采购订单物料明细表报表导出'!$K:$K,7)=D$1)*('2-1 采购订单物料明细表报表导出'!$D:$D=$A817),'2-1 采购订单物料明细表报表导出'!$H:$H,0))</f>
        <v>0</v>
      </c>
      <c r="E817" cm="1">
        <f t="array" ref="E817">SUM(IF((LEFT('2-1 采购订单物料明细表报表导出'!$K:$K,7)=E$1)*('2-1 采购订单物料明细表报表导出'!$D:$D=$A817),'2-1 采购订单物料明细表报表导出'!$H:$H,0))</f>
        <v>0</v>
      </c>
      <c r="F817" cm="1">
        <f t="array" ref="F817">SUM(IF((LEFT('2-1 采购订单物料明细表报表导出'!$K:$K,7)=F$1)*('2-1 采购订单物料明细表报表导出'!$D:$D=$A817),'2-1 采购订单物料明细表报表导出'!$H:$H,0))</f>
        <v>0</v>
      </c>
      <c r="G817" cm="1">
        <f t="array" ref="G817">SUM(IF((LEFT('2-1 采购订单物料明细表报表导出'!$K:$K,7)=G$1)*('2-1 采购订单物料明细表报表导出'!$D:$D=$A817),'2-1 采购订单物料明细表报表导出'!$H:$H,0))</f>
        <v>0</v>
      </c>
      <c r="H817" cm="1">
        <f t="array" ref="H817">SUM(IF((LEFT('2-1 采购订单物料明细表报表导出'!$K:$K,7)=H$1)*('2-1 采购订单物料明细表报表导出'!$D:$D=$A817),'2-1 采购订单物料明细表报表导出'!$H:$H,0))</f>
        <v>0</v>
      </c>
      <c r="I817" cm="1">
        <f t="array" ref="I817">SUM(IF((LEFT('2-1 采购订单物料明细表报表导出'!$K:$K,7)=I$1)*('2-1 采购订单物料明细表报表导出'!$D:$D=$A817),'2-1 采购订单物料明细表报表导出'!$H:$H,0))</f>
        <v>0</v>
      </c>
      <c r="J817" cm="1">
        <f t="array" ref="J817">SUM(IF((LEFT('2-1 采购订单物料明细表报表导出'!$K:$K,7)=J$1)*('2-1 采购订单物料明细表报表导出'!$D:$D=$A817),'2-1 采购订单物料明细表报表导出'!$H:$H,0))</f>
        <v>0</v>
      </c>
      <c r="K817" cm="1">
        <f t="array" ref="K817">SUM(IF((LEFT('2-1 采购订单物料明细表报表导出'!$K:$K,7)=K$1)*('2-1 采购订单物料明细表报表导出'!$D:$D=$A817),'2-1 采购订单物料明细表报表导出'!$H:$H,0))</f>
        <v>0</v>
      </c>
      <c r="L817" cm="1">
        <f t="array" ref="L817">SUM(IF((LEFT('2-1 采购订单物料明细表报表导出'!$K:$K,7)=L$1)*('2-1 采购订单物料明细表报表导出'!$D:$D=$A817),'2-1 采购订单物料明细表报表导出'!$H:$H,0))</f>
        <v>0</v>
      </c>
      <c r="M817" cm="1">
        <f t="array" ref="M817">SUM(IF((LEFT('2-1 采购订单物料明细表报表导出'!$K:$K,7)=M$1)*('2-1 采购订单物料明细表报表导出'!$D:$D=$A817),'2-1 采购订单物料明细表报表导出'!$H:$H,0))</f>
        <v>0</v>
      </c>
      <c r="N817" cm="1">
        <f t="array" ref="N817">SUM(IF((LEFT('2-1 采购订单物料明细表报表导出'!$K:$K,7)=N$1)*('2-1 采购订单物料明细表报表导出'!$D:$D=$A817),'2-1 采购订单物料明细表报表导出'!$H:$H,0))</f>
        <v>0</v>
      </c>
      <c r="O817" cm="1">
        <f t="array" ref="O817">SUM(IF((LEFT('2-1 采购订单物料明细表报表导出'!$K:$K,7)=O$1)*('2-1 采购订单物料明细表报表导出'!$D:$D=$A817),'2-1 采购订单物料明细表报表导出'!$H:$H,0))</f>
        <v>0</v>
      </c>
    </row>
    <row r="818" ht="16.5" spans="1:15">
      <c r="A818" s="38" t="s">
        <v>4217</v>
      </c>
      <c r="B818" s="36" t="s">
        <v>1921</v>
      </c>
      <c r="C818" s="37" t="s">
        <v>1922</v>
      </c>
      <c r="D818" cm="1">
        <f t="array" ref="D818">SUM(IF((LEFT('2-1 采购订单物料明细表报表导出'!$K:$K,7)=D$1)*('2-1 采购订单物料明细表报表导出'!$D:$D=$A818),'2-1 采购订单物料明细表报表导出'!$H:$H,0))</f>
        <v>0</v>
      </c>
      <c r="E818" cm="1">
        <f t="array" ref="E818">SUM(IF((LEFT('2-1 采购订单物料明细表报表导出'!$K:$K,7)=E$1)*('2-1 采购订单物料明细表报表导出'!$D:$D=$A818),'2-1 采购订单物料明细表报表导出'!$H:$H,0))</f>
        <v>0</v>
      </c>
      <c r="F818" cm="1">
        <f t="array" ref="F818">SUM(IF((LEFT('2-1 采购订单物料明细表报表导出'!$K:$K,7)=F$1)*('2-1 采购订单物料明细表报表导出'!$D:$D=$A818),'2-1 采购订单物料明细表报表导出'!$H:$H,0))</f>
        <v>0</v>
      </c>
      <c r="G818" cm="1">
        <f t="array" ref="G818">SUM(IF((LEFT('2-1 采购订单物料明细表报表导出'!$K:$K,7)=G$1)*('2-1 采购订单物料明细表报表导出'!$D:$D=$A818),'2-1 采购订单物料明细表报表导出'!$H:$H,0))</f>
        <v>0</v>
      </c>
      <c r="H818" cm="1">
        <f t="array" ref="H818">SUM(IF((LEFT('2-1 采购订单物料明细表报表导出'!$K:$K,7)=H$1)*('2-1 采购订单物料明细表报表导出'!$D:$D=$A818),'2-1 采购订单物料明细表报表导出'!$H:$H,0))</f>
        <v>0</v>
      </c>
      <c r="I818" cm="1">
        <f t="array" ref="I818">SUM(IF((LEFT('2-1 采购订单物料明细表报表导出'!$K:$K,7)=I$1)*('2-1 采购订单物料明细表报表导出'!$D:$D=$A818),'2-1 采购订单物料明细表报表导出'!$H:$H,0))</f>
        <v>0</v>
      </c>
      <c r="J818" cm="1">
        <f t="array" ref="J818">SUM(IF((LEFT('2-1 采购订单物料明细表报表导出'!$K:$K,7)=J$1)*('2-1 采购订单物料明细表报表导出'!$D:$D=$A818),'2-1 采购订单物料明细表报表导出'!$H:$H,0))</f>
        <v>0</v>
      </c>
      <c r="K818" cm="1">
        <f t="array" ref="K818">SUM(IF((LEFT('2-1 采购订单物料明细表报表导出'!$K:$K,7)=K$1)*('2-1 采购订单物料明细表报表导出'!$D:$D=$A818),'2-1 采购订单物料明细表报表导出'!$H:$H,0))</f>
        <v>0</v>
      </c>
      <c r="L818" cm="1">
        <f t="array" ref="L818">SUM(IF((LEFT('2-1 采购订单物料明细表报表导出'!$K:$K,7)=L$1)*('2-1 采购订单物料明细表报表导出'!$D:$D=$A818),'2-1 采购订单物料明细表报表导出'!$H:$H,0))</f>
        <v>0</v>
      </c>
      <c r="M818" cm="1">
        <f t="array" ref="M818">SUM(IF((LEFT('2-1 采购订单物料明细表报表导出'!$K:$K,7)=M$1)*('2-1 采购订单物料明细表报表导出'!$D:$D=$A818),'2-1 采购订单物料明细表报表导出'!$H:$H,0))</f>
        <v>0</v>
      </c>
      <c r="N818" cm="1">
        <f t="array" ref="N818">SUM(IF((LEFT('2-1 采购订单物料明细表报表导出'!$K:$K,7)=N$1)*('2-1 采购订单物料明细表报表导出'!$D:$D=$A818),'2-1 采购订单物料明细表报表导出'!$H:$H,0))</f>
        <v>0</v>
      </c>
      <c r="O818" cm="1">
        <f t="array" ref="O818">SUM(IF((LEFT('2-1 采购订单物料明细表报表导出'!$K:$K,7)=O$1)*('2-1 采购订单物料明细表报表导出'!$D:$D=$A818),'2-1 采购订单物料明细表报表导出'!$H:$H,0))</f>
        <v>0</v>
      </c>
    </row>
    <row r="819" ht="16.5" spans="1:15">
      <c r="A819" s="39" t="s">
        <v>4218</v>
      </c>
      <c r="B819" s="36" t="s">
        <v>1921</v>
      </c>
      <c r="C819" s="37" t="s">
        <v>1922</v>
      </c>
      <c r="D819" cm="1">
        <f t="array" ref="D819">SUM(IF((LEFT('2-1 采购订单物料明细表报表导出'!$K:$K,7)=D$1)*('2-1 采购订单物料明细表报表导出'!$D:$D=$A819),'2-1 采购订单物料明细表报表导出'!$H:$H,0))</f>
        <v>0</v>
      </c>
      <c r="E819" cm="1">
        <f t="array" ref="E819">SUM(IF((LEFT('2-1 采购订单物料明细表报表导出'!$K:$K,7)=E$1)*('2-1 采购订单物料明细表报表导出'!$D:$D=$A819),'2-1 采购订单物料明细表报表导出'!$H:$H,0))</f>
        <v>0</v>
      </c>
      <c r="F819" cm="1">
        <f t="array" ref="F819">SUM(IF((LEFT('2-1 采购订单物料明细表报表导出'!$K:$K,7)=F$1)*('2-1 采购订单物料明细表报表导出'!$D:$D=$A819),'2-1 采购订单物料明细表报表导出'!$H:$H,0))</f>
        <v>0</v>
      </c>
      <c r="G819" cm="1">
        <f t="array" ref="G819">SUM(IF((LEFT('2-1 采购订单物料明细表报表导出'!$K:$K,7)=G$1)*('2-1 采购订单物料明细表报表导出'!$D:$D=$A819),'2-1 采购订单物料明细表报表导出'!$H:$H,0))</f>
        <v>0</v>
      </c>
      <c r="H819" cm="1">
        <f t="array" ref="H819">SUM(IF((LEFT('2-1 采购订单物料明细表报表导出'!$K:$K,7)=H$1)*('2-1 采购订单物料明细表报表导出'!$D:$D=$A819),'2-1 采购订单物料明细表报表导出'!$H:$H,0))</f>
        <v>0</v>
      </c>
      <c r="I819" cm="1">
        <f t="array" ref="I819">SUM(IF((LEFT('2-1 采购订单物料明细表报表导出'!$K:$K,7)=I$1)*('2-1 采购订单物料明细表报表导出'!$D:$D=$A819),'2-1 采购订单物料明细表报表导出'!$H:$H,0))</f>
        <v>0</v>
      </c>
      <c r="J819" cm="1">
        <f t="array" ref="J819">SUM(IF((LEFT('2-1 采购订单物料明细表报表导出'!$K:$K,7)=J$1)*('2-1 采购订单物料明细表报表导出'!$D:$D=$A819),'2-1 采购订单物料明细表报表导出'!$H:$H,0))</f>
        <v>0</v>
      </c>
      <c r="K819" cm="1">
        <f t="array" ref="K819">SUM(IF((LEFT('2-1 采购订单物料明细表报表导出'!$K:$K,7)=K$1)*('2-1 采购订单物料明细表报表导出'!$D:$D=$A819),'2-1 采购订单物料明细表报表导出'!$H:$H,0))</f>
        <v>0</v>
      </c>
      <c r="L819" cm="1">
        <f t="array" ref="L819">SUM(IF((LEFT('2-1 采购订单物料明细表报表导出'!$K:$K,7)=L$1)*('2-1 采购订单物料明细表报表导出'!$D:$D=$A819),'2-1 采购订单物料明细表报表导出'!$H:$H,0))</f>
        <v>0</v>
      </c>
      <c r="M819" cm="1">
        <f t="array" ref="M819">SUM(IF((LEFT('2-1 采购订单物料明细表报表导出'!$K:$K,7)=M$1)*('2-1 采购订单物料明细表报表导出'!$D:$D=$A819),'2-1 采购订单物料明细表报表导出'!$H:$H,0))</f>
        <v>0</v>
      </c>
      <c r="N819" cm="1">
        <f t="array" ref="N819">SUM(IF((LEFT('2-1 采购订单物料明细表报表导出'!$K:$K,7)=N$1)*('2-1 采购订单物料明细表报表导出'!$D:$D=$A819),'2-1 采购订单物料明细表报表导出'!$H:$H,0))</f>
        <v>0</v>
      </c>
      <c r="O819" cm="1">
        <f t="array" ref="O819">SUM(IF((LEFT('2-1 采购订单物料明细表报表导出'!$K:$K,7)=O$1)*('2-1 采购订单物料明细表报表导出'!$D:$D=$A819),'2-1 采购订单物料明细表报表导出'!$H:$H,0))</f>
        <v>0</v>
      </c>
    </row>
    <row r="820" ht="16.5" spans="1:15">
      <c r="A820" s="38" t="s">
        <v>4219</v>
      </c>
      <c r="B820" s="36" t="s">
        <v>1921</v>
      </c>
      <c r="C820" s="37" t="s">
        <v>1922</v>
      </c>
      <c r="D820" cm="1">
        <f t="array" ref="D820">SUM(IF((LEFT('2-1 采购订单物料明细表报表导出'!$K:$K,7)=D$1)*('2-1 采购订单物料明细表报表导出'!$D:$D=$A820),'2-1 采购订单物料明细表报表导出'!$H:$H,0))</f>
        <v>0</v>
      </c>
      <c r="E820" cm="1">
        <f t="array" ref="E820">SUM(IF((LEFT('2-1 采购订单物料明细表报表导出'!$K:$K,7)=E$1)*('2-1 采购订单物料明细表报表导出'!$D:$D=$A820),'2-1 采购订单物料明细表报表导出'!$H:$H,0))</f>
        <v>0</v>
      </c>
      <c r="F820" cm="1">
        <f t="array" ref="F820">SUM(IF((LEFT('2-1 采购订单物料明细表报表导出'!$K:$K,7)=F$1)*('2-1 采购订单物料明细表报表导出'!$D:$D=$A820),'2-1 采购订单物料明细表报表导出'!$H:$H,0))</f>
        <v>0</v>
      </c>
      <c r="G820" cm="1">
        <f t="array" ref="G820">SUM(IF((LEFT('2-1 采购订单物料明细表报表导出'!$K:$K,7)=G$1)*('2-1 采购订单物料明细表报表导出'!$D:$D=$A820),'2-1 采购订单物料明细表报表导出'!$H:$H,0))</f>
        <v>0</v>
      </c>
      <c r="H820" cm="1">
        <f t="array" ref="H820">SUM(IF((LEFT('2-1 采购订单物料明细表报表导出'!$K:$K,7)=H$1)*('2-1 采购订单物料明细表报表导出'!$D:$D=$A820),'2-1 采购订单物料明细表报表导出'!$H:$H,0))</f>
        <v>0</v>
      </c>
      <c r="I820" cm="1">
        <f t="array" ref="I820">SUM(IF((LEFT('2-1 采购订单物料明细表报表导出'!$K:$K,7)=I$1)*('2-1 采购订单物料明细表报表导出'!$D:$D=$A820),'2-1 采购订单物料明细表报表导出'!$H:$H,0))</f>
        <v>0</v>
      </c>
      <c r="J820" cm="1">
        <f t="array" ref="J820">SUM(IF((LEFT('2-1 采购订单物料明细表报表导出'!$K:$K,7)=J$1)*('2-1 采购订单物料明细表报表导出'!$D:$D=$A820),'2-1 采购订单物料明细表报表导出'!$H:$H,0))</f>
        <v>0</v>
      </c>
      <c r="K820" cm="1">
        <f t="array" ref="K820">SUM(IF((LEFT('2-1 采购订单物料明细表报表导出'!$K:$K,7)=K$1)*('2-1 采购订单物料明细表报表导出'!$D:$D=$A820),'2-1 采购订单物料明细表报表导出'!$H:$H,0))</f>
        <v>0</v>
      </c>
      <c r="L820" cm="1">
        <f t="array" ref="L820">SUM(IF((LEFT('2-1 采购订单物料明细表报表导出'!$K:$K,7)=L$1)*('2-1 采购订单物料明细表报表导出'!$D:$D=$A820),'2-1 采购订单物料明细表报表导出'!$H:$H,0))</f>
        <v>0</v>
      </c>
      <c r="M820" cm="1">
        <f t="array" ref="M820">SUM(IF((LEFT('2-1 采购订单物料明细表报表导出'!$K:$K,7)=M$1)*('2-1 采购订单物料明细表报表导出'!$D:$D=$A820),'2-1 采购订单物料明细表报表导出'!$H:$H,0))</f>
        <v>0</v>
      </c>
      <c r="N820" cm="1">
        <f t="array" ref="N820">SUM(IF((LEFT('2-1 采购订单物料明细表报表导出'!$K:$K,7)=N$1)*('2-1 采购订单物料明细表报表导出'!$D:$D=$A820),'2-1 采购订单物料明细表报表导出'!$H:$H,0))</f>
        <v>0</v>
      </c>
      <c r="O820" cm="1">
        <f t="array" ref="O820">SUM(IF((LEFT('2-1 采购订单物料明细表报表导出'!$K:$K,7)=O$1)*('2-1 采购订单物料明细表报表导出'!$D:$D=$A820),'2-1 采购订单物料明细表报表导出'!$H:$H,0))</f>
        <v>0</v>
      </c>
    </row>
    <row r="821" ht="16.5" spans="1:15">
      <c r="A821" s="38" t="s">
        <v>4220</v>
      </c>
      <c r="B821" s="36" t="s">
        <v>1921</v>
      </c>
      <c r="C821" s="37" t="s">
        <v>1922</v>
      </c>
      <c r="D821" cm="1">
        <f t="array" ref="D821">SUM(IF((LEFT('2-1 采购订单物料明细表报表导出'!$K:$K,7)=D$1)*('2-1 采购订单物料明细表报表导出'!$D:$D=$A821),'2-1 采购订单物料明细表报表导出'!$H:$H,0))</f>
        <v>0</v>
      </c>
      <c r="E821" cm="1">
        <f t="array" ref="E821">SUM(IF((LEFT('2-1 采购订单物料明细表报表导出'!$K:$K,7)=E$1)*('2-1 采购订单物料明细表报表导出'!$D:$D=$A821),'2-1 采购订单物料明细表报表导出'!$H:$H,0))</f>
        <v>0</v>
      </c>
      <c r="F821" cm="1">
        <f t="array" ref="F821">SUM(IF((LEFT('2-1 采购订单物料明细表报表导出'!$K:$K,7)=F$1)*('2-1 采购订单物料明细表报表导出'!$D:$D=$A821),'2-1 采购订单物料明细表报表导出'!$H:$H,0))</f>
        <v>0</v>
      </c>
      <c r="G821" cm="1">
        <f t="array" ref="G821">SUM(IF((LEFT('2-1 采购订单物料明细表报表导出'!$K:$K,7)=G$1)*('2-1 采购订单物料明细表报表导出'!$D:$D=$A821),'2-1 采购订单物料明细表报表导出'!$H:$H,0))</f>
        <v>0</v>
      </c>
      <c r="H821" cm="1">
        <f t="array" ref="H821">SUM(IF((LEFT('2-1 采购订单物料明细表报表导出'!$K:$K,7)=H$1)*('2-1 采购订单物料明细表报表导出'!$D:$D=$A821),'2-1 采购订单物料明细表报表导出'!$H:$H,0))</f>
        <v>0</v>
      </c>
      <c r="I821" cm="1">
        <f t="array" ref="I821">SUM(IF((LEFT('2-1 采购订单物料明细表报表导出'!$K:$K,7)=I$1)*('2-1 采购订单物料明细表报表导出'!$D:$D=$A821),'2-1 采购订单物料明细表报表导出'!$H:$H,0))</f>
        <v>0</v>
      </c>
      <c r="J821" cm="1">
        <f t="array" ref="J821">SUM(IF((LEFT('2-1 采购订单物料明细表报表导出'!$K:$K,7)=J$1)*('2-1 采购订单物料明细表报表导出'!$D:$D=$A821),'2-1 采购订单物料明细表报表导出'!$H:$H,0))</f>
        <v>0</v>
      </c>
      <c r="K821" cm="1">
        <f t="array" ref="K821">SUM(IF((LEFT('2-1 采购订单物料明细表报表导出'!$K:$K,7)=K$1)*('2-1 采购订单物料明细表报表导出'!$D:$D=$A821),'2-1 采购订单物料明细表报表导出'!$H:$H,0))</f>
        <v>0</v>
      </c>
      <c r="L821" cm="1">
        <f t="array" ref="L821">SUM(IF((LEFT('2-1 采购订单物料明细表报表导出'!$K:$K,7)=L$1)*('2-1 采购订单物料明细表报表导出'!$D:$D=$A821),'2-1 采购订单物料明细表报表导出'!$H:$H,0))</f>
        <v>0</v>
      </c>
      <c r="M821" cm="1">
        <f t="array" ref="M821">SUM(IF((LEFT('2-1 采购订单物料明细表报表导出'!$K:$K,7)=M$1)*('2-1 采购订单物料明细表报表导出'!$D:$D=$A821),'2-1 采购订单物料明细表报表导出'!$H:$H,0))</f>
        <v>0</v>
      </c>
      <c r="N821" cm="1">
        <f t="array" ref="N821">SUM(IF((LEFT('2-1 采购订单物料明细表报表导出'!$K:$K,7)=N$1)*('2-1 采购订单物料明细表报表导出'!$D:$D=$A821),'2-1 采购订单物料明细表报表导出'!$H:$H,0))</f>
        <v>0</v>
      </c>
      <c r="O821" cm="1">
        <f t="array" ref="O821">SUM(IF((LEFT('2-1 采购订单物料明细表报表导出'!$K:$K,7)=O$1)*('2-1 采购订单物料明细表报表导出'!$D:$D=$A821),'2-1 采购订单物料明细表报表导出'!$H:$H,0))</f>
        <v>0</v>
      </c>
    </row>
    <row r="822" ht="16.5" spans="1:15">
      <c r="A822" s="38" t="s">
        <v>4221</v>
      </c>
      <c r="B822" s="36" t="s">
        <v>1921</v>
      </c>
      <c r="C822" s="37" t="s">
        <v>1922</v>
      </c>
      <c r="D822" cm="1">
        <f t="array" ref="D822">SUM(IF((LEFT('2-1 采购订单物料明细表报表导出'!$K:$K,7)=D$1)*('2-1 采购订单物料明细表报表导出'!$D:$D=$A822),'2-1 采购订单物料明细表报表导出'!$H:$H,0))</f>
        <v>0</v>
      </c>
      <c r="E822" cm="1">
        <f t="array" ref="E822">SUM(IF((LEFT('2-1 采购订单物料明细表报表导出'!$K:$K,7)=E$1)*('2-1 采购订单物料明细表报表导出'!$D:$D=$A822),'2-1 采购订单物料明细表报表导出'!$H:$H,0))</f>
        <v>0</v>
      </c>
      <c r="F822" cm="1">
        <f t="array" ref="F822">SUM(IF((LEFT('2-1 采购订单物料明细表报表导出'!$K:$K,7)=F$1)*('2-1 采购订单物料明细表报表导出'!$D:$D=$A822),'2-1 采购订单物料明细表报表导出'!$H:$H,0))</f>
        <v>0</v>
      </c>
      <c r="G822" cm="1">
        <f t="array" ref="G822">SUM(IF((LEFT('2-1 采购订单物料明细表报表导出'!$K:$K,7)=G$1)*('2-1 采购订单物料明细表报表导出'!$D:$D=$A822),'2-1 采购订单物料明细表报表导出'!$H:$H,0))</f>
        <v>0</v>
      </c>
      <c r="H822" cm="1">
        <f t="array" ref="H822">SUM(IF((LEFT('2-1 采购订单物料明细表报表导出'!$K:$K,7)=H$1)*('2-1 采购订单物料明细表报表导出'!$D:$D=$A822),'2-1 采购订单物料明细表报表导出'!$H:$H,0))</f>
        <v>0</v>
      </c>
      <c r="I822" cm="1">
        <f t="array" ref="I822">SUM(IF((LEFT('2-1 采购订单物料明细表报表导出'!$K:$K,7)=I$1)*('2-1 采购订单物料明细表报表导出'!$D:$D=$A822),'2-1 采购订单物料明细表报表导出'!$H:$H,0))</f>
        <v>0</v>
      </c>
      <c r="J822" cm="1">
        <f t="array" ref="J822">SUM(IF((LEFT('2-1 采购订单物料明细表报表导出'!$K:$K,7)=J$1)*('2-1 采购订单物料明细表报表导出'!$D:$D=$A822),'2-1 采购订单物料明细表报表导出'!$H:$H,0))</f>
        <v>0</v>
      </c>
      <c r="K822" cm="1">
        <f t="array" ref="K822">SUM(IF((LEFT('2-1 采购订单物料明细表报表导出'!$K:$K,7)=K$1)*('2-1 采购订单物料明细表报表导出'!$D:$D=$A822),'2-1 采购订单物料明细表报表导出'!$H:$H,0))</f>
        <v>0</v>
      </c>
      <c r="L822" cm="1">
        <f t="array" ref="L822">SUM(IF((LEFT('2-1 采购订单物料明细表报表导出'!$K:$K,7)=L$1)*('2-1 采购订单物料明细表报表导出'!$D:$D=$A822),'2-1 采购订单物料明细表报表导出'!$H:$H,0))</f>
        <v>0</v>
      </c>
      <c r="M822" cm="1">
        <f t="array" ref="M822">SUM(IF((LEFT('2-1 采购订单物料明细表报表导出'!$K:$K,7)=M$1)*('2-1 采购订单物料明细表报表导出'!$D:$D=$A822),'2-1 采购订单物料明细表报表导出'!$H:$H,0))</f>
        <v>0</v>
      </c>
      <c r="N822" cm="1">
        <f t="array" ref="N822">SUM(IF((LEFT('2-1 采购订单物料明细表报表导出'!$K:$K,7)=N$1)*('2-1 采购订单物料明细表报表导出'!$D:$D=$A822),'2-1 采购订单物料明细表报表导出'!$H:$H,0))</f>
        <v>0</v>
      </c>
      <c r="O822" cm="1">
        <f t="array" ref="O822">SUM(IF((LEFT('2-1 采购订单物料明细表报表导出'!$K:$K,7)=O$1)*('2-1 采购订单物料明细表报表导出'!$D:$D=$A822),'2-1 采购订单物料明细表报表导出'!$H:$H,0))</f>
        <v>0</v>
      </c>
    </row>
    <row r="823" ht="16.5" spans="1:15">
      <c r="A823" s="38" t="s">
        <v>4222</v>
      </c>
      <c r="B823" s="36" t="s">
        <v>1921</v>
      </c>
      <c r="C823" s="37" t="s">
        <v>1922</v>
      </c>
      <c r="D823" cm="1">
        <f t="array" ref="D823">SUM(IF((LEFT('2-1 采购订单物料明细表报表导出'!$K:$K,7)=D$1)*('2-1 采购订单物料明细表报表导出'!$D:$D=$A823),'2-1 采购订单物料明细表报表导出'!$H:$H,0))</f>
        <v>0</v>
      </c>
      <c r="E823" cm="1">
        <f t="array" ref="E823">SUM(IF((LEFT('2-1 采购订单物料明细表报表导出'!$K:$K,7)=E$1)*('2-1 采购订单物料明细表报表导出'!$D:$D=$A823),'2-1 采购订单物料明细表报表导出'!$H:$H,0))</f>
        <v>0</v>
      </c>
      <c r="F823" cm="1">
        <f t="array" ref="F823">SUM(IF((LEFT('2-1 采购订单物料明细表报表导出'!$K:$K,7)=F$1)*('2-1 采购订单物料明细表报表导出'!$D:$D=$A823),'2-1 采购订单物料明细表报表导出'!$H:$H,0))</f>
        <v>0</v>
      </c>
      <c r="G823" cm="1">
        <f t="array" ref="G823">SUM(IF((LEFT('2-1 采购订单物料明细表报表导出'!$K:$K,7)=G$1)*('2-1 采购订单物料明细表报表导出'!$D:$D=$A823),'2-1 采购订单物料明细表报表导出'!$H:$H,0))</f>
        <v>0</v>
      </c>
      <c r="H823" cm="1">
        <f t="array" ref="H823">SUM(IF((LEFT('2-1 采购订单物料明细表报表导出'!$K:$K,7)=H$1)*('2-1 采购订单物料明细表报表导出'!$D:$D=$A823),'2-1 采购订单物料明细表报表导出'!$H:$H,0))</f>
        <v>0</v>
      </c>
      <c r="I823" cm="1">
        <f t="array" ref="I823">SUM(IF((LEFT('2-1 采购订单物料明细表报表导出'!$K:$K,7)=I$1)*('2-1 采购订单物料明细表报表导出'!$D:$D=$A823),'2-1 采购订单物料明细表报表导出'!$H:$H,0))</f>
        <v>0</v>
      </c>
      <c r="J823" cm="1">
        <f t="array" ref="J823">SUM(IF((LEFT('2-1 采购订单物料明细表报表导出'!$K:$K,7)=J$1)*('2-1 采购订单物料明细表报表导出'!$D:$D=$A823),'2-1 采购订单物料明细表报表导出'!$H:$H,0))</f>
        <v>0</v>
      </c>
      <c r="K823" cm="1">
        <f t="array" ref="K823">SUM(IF((LEFT('2-1 采购订单物料明细表报表导出'!$K:$K,7)=K$1)*('2-1 采购订单物料明细表报表导出'!$D:$D=$A823),'2-1 采购订单物料明细表报表导出'!$H:$H,0))</f>
        <v>0</v>
      </c>
      <c r="L823" cm="1">
        <f t="array" ref="L823">SUM(IF((LEFT('2-1 采购订单物料明细表报表导出'!$K:$K,7)=L$1)*('2-1 采购订单物料明细表报表导出'!$D:$D=$A823),'2-1 采购订单物料明细表报表导出'!$H:$H,0))</f>
        <v>0</v>
      </c>
      <c r="M823" cm="1">
        <f t="array" ref="M823">SUM(IF((LEFT('2-1 采购订单物料明细表报表导出'!$K:$K,7)=M$1)*('2-1 采购订单物料明细表报表导出'!$D:$D=$A823),'2-1 采购订单物料明细表报表导出'!$H:$H,0))</f>
        <v>0</v>
      </c>
      <c r="N823" cm="1">
        <f t="array" ref="N823">SUM(IF((LEFT('2-1 采购订单物料明细表报表导出'!$K:$K,7)=N$1)*('2-1 采购订单物料明细表报表导出'!$D:$D=$A823),'2-1 采购订单物料明细表报表导出'!$H:$H,0))</f>
        <v>0</v>
      </c>
      <c r="O823" cm="1">
        <f t="array" ref="O823">SUM(IF((LEFT('2-1 采购订单物料明细表报表导出'!$K:$K,7)=O$1)*('2-1 采购订单物料明细表报表导出'!$D:$D=$A823),'2-1 采购订单物料明细表报表导出'!$H:$H,0))</f>
        <v>0</v>
      </c>
    </row>
    <row r="824" ht="16.5" spans="1:15">
      <c r="A824" s="38" t="s">
        <v>4223</v>
      </c>
      <c r="B824" s="36" t="s">
        <v>1921</v>
      </c>
      <c r="C824" s="37" t="s">
        <v>1922</v>
      </c>
      <c r="D824" cm="1">
        <f t="array" ref="D824">SUM(IF((LEFT('2-1 采购订单物料明细表报表导出'!$K:$K,7)=D$1)*('2-1 采购订单物料明细表报表导出'!$D:$D=$A824),'2-1 采购订单物料明细表报表导出'!$H:$H,0))</f>
        <v>0</v>
      </c>
      <c r="E824" cm="1">
        <f t="array" ref="E824">SUM(IF((LEFT('2-1 采购订单物料明细表报表导出'!$K:$K,7)=E$1)*('2-1 采购订单物料明细表报表导出'!$D:$D=$A824),'2-1 采购订单物料明细表报表导出'!$H:$H,0))</f>
        <v>0</v>
      </c>
      <c r="F824" cm="1">
        <f t="array" ref="F824">SUM(IF((LEFT('2-1 采购订单物料明细表报表导出'!$K:$K,7)=F$1)*('2-1 采购订单物料明细表报表导出'!$D:$D=$A824),'2-1 采购订单物料明细表报表导出'!$H:$H,0))</f>
        <v>0</v>
      </c>
      <c r="G824" cm="1">
        <f t="array" ref="G824">SUM(IF((LEFT('2-1 采购订单物料明细表报表导出'!$K:$K,7)=G$1)*('2-1 采购订单物料明细表报表导出'!$D:$D=$A824),'2-1 采购订单物料明细表报表导出'!$H:$H,0))</f>
        <v>0</v>
      </c>
      <c r="H824" cm="1">
        <f t="array" ref="H824">SUM(IF((LEFT('2-1 采购订单物料明细表报表导出'!$K:$K,7)=H$1)*('2-1 采购订单物料明细表报表导出'!$D:$D=$A824),'2-1 采购订单物料明细表报表导出'!$H:$H,0))</f>
        <v>0</v>
      </c>
      <c r="I824" cm="1">
        <f t="array" ref="I824">SUM(IF((LEFT('2-1 采购订单物料明细表报表导出'!$K:$K,7)=I$1)*('2-1 采购订单物料明细表报表导出'!$D:$D=$A824),'2-1 采购订单物料明细表报表导出'!$H:$H,0))</f>
        <v>0</v>
      </c>
      <c r="J824" cm="1">
        <f t="array" ref="J824">SUM(IF((LEFT('2-1 采购订单物料明细表报表导出'!$K:$K,7)=J$1)*('2-1 采购订单物料明细表报表导出'!$D:$D=$A824),'2-1 采购订单物料明细表报表导出'!$H:$H,0))</f>
        <v>0</v>
      </c>
      <c r="K824" cm="1">
        <f t="array" ref="K824">SUM(IF((LEFT('2-1 采购订单物料明细表报表导出'!$K:$K,7)=K$1)*('2-1 采购订单物料明细表报表导出'!$D:$D=$A824),'2-1 采购订单物料明细表报表导出'!$H:$H,0))</f>
        <v>0</v>
      </c>
      <c r="L824" cm="1">
        <f t="array" ref="L824">SUM(IF((LEFT('2-1 采购订单物料明细表报表导出'!$K:$K,7)=L$1)*('2-1 采购订单物料明细表报表导出'!$D:$D=$A824),'2-1 采购订单物料明细表报表导出'!$H:$H,0))</f>
        <v>0</v>
      </c>
      <c r="M824" cm="1">
        <f t="array" ref="M824">SUM(IF((LEFT('2-1 采购订单物料明细表报表导出'!$K:$K,7)=M$1)*('2-1 采购订单物料明细表报表导出'!$D:$D=$A824),'2-1 采购订单物料明细表报表导出'!$H:$H,0))</f>
        <v>0</v>
      </c>
      <c r="N824" cm="1">
        <f t="array" ref="N824">SUM(IF((LEFT('2-1 采购订单物料明细表报表导出'!$K:$K,7)=N$1)*('2-1 采购订单物料明细表报表导出'!$D:$D=$A824),'2-1 采购订单物料明细表报表导出'!$H:$H,0))</f>
        <v>0</v>
      </c>
      <c r="O824" cm="1">
        <f t="array" ref="O824">SUM(IF((LEFT('2-1 采购订单物料明细表报表导出'!$K:$K,7)=O$1)*('2-1 采购订单物料明细表报表导出'!$D:$D=$A824),'2-1 采购订单物料明细表报表导出'!$H:$H,0))</f>
        <v>0</v>
      </c>
    </row>
    <row r="825" ht="16.5" spans="1:15">
      <c r="A825" s="38" t="s">
        <v>4224</v>
      </c>
      <c r="B825" s="36" t="s">
        <v>1921</v>
      </c>
      <c r="C825" s="37" t="s">
        <v>1922</v>
      </c>
      <c r="D825" cm="1">
        <f t="array" ref="D825">SUM(IF((LEFT('2-1 采购订单物料明细表报表导出'!$K:$K,7)=D$1)*('2-1 采购订单物料明细表报表导出'!$D:$D=$A825),'2-1 采购订单物料明细表报表导出'!$H:$H,0))</f>
        <v>0</v>
      </c>
      <c r="E825" cm="1">
        <f t="array" ref="E825">SUM(IF((LEFT('2-1 采购订单物料明细表报表导出'!$K:$K,7)=E$1)*('2-1 采购订单物料明细表报表导出'!$D:$D=$A825),'2-1 采购订单物料明细表报表导出'!$H:$H,0))</f>
        <v>0</v>
      </c>
      <c r="F825" cm="1">
        <f t="array" ref="F825">SUM(IF((LEFT('2-1 采购订单物料明细表报表导出'!$K:$K,7)=F$1)*('2-1 采购订单物料明细表报表导出'!$D:$D=$A825),'2-1 采购订单物料明细表报表导出'!$H:$H,0))</f>
        <v>0</v>
      </c>
      <c r="G825" cm="1">
        <f t="array" ref="G825">SUM(IF((LEFT('2-1 采购订单物料明细表报表导出'!$K:$K,7)=G$1)*('2-1 采购订单物料明细表报表导出'!$D:$D=$A825),'2-1 采购订单物料明细表报表导出'!$H:$H,0))</f>
        <v>0</v>
      </c>
      <c r="H825" cm="1">
        <f t="array" ref="H825">SUM(IF((LEFT('2-1 采购订单物料明细表报表导出'!$K:$K,7)=H$1)*('2-1 采购订单物料明细表报表导出'!$D:$D=$A825),'2-1 采购订单物料明细表报表导出'!$H:$H,0))</f>
        <v>0</v>
      </c>
      <c r="I825" cm="1">
        <f t="array" ref="I825">SUM(IF((LEFT('2-1 采购订单物料明细表报表导出'!$K:$K,7)=I$1)*('2-1 采购订单物料明细表报表导出'!$D:$D=$A825),'2-1 采购订单物料明细表报表导出'!$H:$H,0))</f>
        <v>0</v>
      </c>
      <c r="J825" cm="1">
        <f t="array" ref="J825">SUM(IF((LEFT('2-1 采购订单物料明细表报表导出'!$K:$K,7)=J$1)*('2-1 采购订单物料明细表报表导出'!$D:$D=$A825),'2-1 采购订单物料明细表报表导出'!$H:$H,0))</f>
        <v>0</v>
      </c>
      <c r="K825" cm="1">
        <f t="array" ref="K825">SUM(IF((LEFT('2-1 采购订单物料明细表报表导出'!$K:$K,7)=K$1)*('2-1 采购订单物料明细表报表导出'!$D:$D=$A825),'2-1 采购订单物料明细表报表导出'!$H:$H,0))</f>
        <v>0</v>
      </c>
      <c r="L825" cm="1">
        <f t="array" ref="L825">SUM(IF((LEFT('2-1 采购订单物料明细表报表导出'!$K:$K,7)=L$1)*('2-1 采购订单物料明细表报表导出'!$D:$D=$A825),'2-1 采购订单物料明细表报表导出'!$H:$H,0))</f>
        <v>0</v>
      </c>
      <c r="M825" cm="1">
        <f t="array" ref="M825">SUM(IF((LEFT('2-1 采购订单物料明细表报表导出'!$K:$K,7)=M$1)*('2-1 采购订单物料明细表报表导出'!$D:$D=$A825),'2-1 采购订单物料明细表报表导出'!$H:$H,0))</f>
        <v>0</v>
      </c>
      <c r="N825" cm="1">
        <f t="array" ref="N825">SUM(IF((LEFT('2-1 采购订单物料明细表报表导出'!$K:$K,7)=N$1)*('2-1 采购订单物料明细表报表导出'!$D:$D=$A825),'2-1 采购订单物料明细表报表导出'!$H:$H,0))</f>
        <v>0</v>
      </c>
      <c r="O825" cm="1">
        <f t="array" ref="O825">SUM(IF((LEFT('2-1 采购订单物料明细表报表导出'!$K:$K,7)=O$1)*('2-1 采购订单物料明细表报表导出'!$D:$D=$A825),'2-1 采购订单物料明细表报表导出'!$H:$H,0))</f>
        <v>0</v>
      </c>
    </row>
    <row r="826" ht="16.5" spans="1:15">
      <c r="A826" s="38" t="s">
        <v>4225</v>
      </c>
      <c r="B826" s="36" t="s">
        <v>1921</v>
      </c>
      <c r="C826" s="37" t="s">
        <v>1922</v>
      </c>
      <c r="D826" cm="1">
        <f t="array" ref="D826">SUM(IF((LEFT('2-1 采购订单物料明细表报表导出'!$K:$K,7)=D$1)*('2-1 采购订单物料明细表报表导出'!$D:$D=$A826),'2-1 采购订单物料明细表报表导出'!$H:$H,0))</f>
        <v>0</v>
      </c>
      <c r="E826" cm="1">
        <f t="array" ref="E826">SUM(IF((LEFT('2-1 采购订单物料明细表报表导出'!$K:$K,7)=E$1)*('2-1 采购订单物料明细表报表导出'!$D:$D=$A826),'2-1 采购订单物料明细表报表导出'!$H:$H,0))</f>
        <v>0</v>
      </c>
      <c r="F826" cm="1">
        <f t="array" ref="F826">SUM(IF((LEFT('2-1 采购订单物料明细表报表导出'!$K:$K,7)=F$1)*('2-1 采购订单物料明细表报表导出'!$D:$D=$A826),'2-1 采购订单物料明细表报表导出'!$H:$H,0))</f>
        <v>0</v>
      </c>
      <c r="G826" cm="1">
        <f t="array" ref="G826">SUM(IF((LEFT('2-1 采购订单物料明细表报表导出'!$K:$K,7)=G$1)*('2-1 采购订单物料明细表报表导出'!$D:$D=$A826),'2-1 采购订单物料明细表报表导出'!$H:$H,0))</f>
        <v>0</v>
      </c>
      <c r="H826" cm="1">
        <f t="array" ref="H826">SUM(IF((LEFT('2-1 采购订单物料明细表报表导出'!$K:$K,7)=H$1)*('2-1 采购订单物料明细表报表导出'!$D:$D=$A826),'2-1 采购订单物料明细表报表导出'!$H:$H,0))</f>
        <v>0</v>
      </c>
      <c r="I826" cm="1">
        <f t="array" ref="I826">SUM(IF((LEFT('2-1 采购订单物料明细表报表导出'!$K:$K,7)=I$1)*('2-1 采购订单物料明细表报表导出'!$D:$D=$A826),'2-1 采购订单物料明细表报表导出'!$H:$H,0))</f>
        <v>0</v>
      </c>
      <c r="J826" cm="1">
        <f t="array" ref="J826">SUM(IF((LEFT('2-1 采购订单物料明细表报表导出'!$K:$K,7)=J$1)*('2-1 采购订单物料明细表报表导出'!$D:$D=$A826),'2-1 采购订单物料明细表报表导出'!$H:$H,0))</f>
        <v>0</v>
      </c>
      <c r="K826" cm="1">
        <f t="array" ref="K826">SUM(IF((LEFT('2-1 采购订单物料明细表报表导出'!$K:$K,7)=K$1)*('2-1 采购订单物料明细表报表导出'!$D:$D=$A826),'2-1 采购订单物料明细表报表导出'!$H:$H,0))</f>
        <v>0</v>
      </c>
      <c r="L826" cm="1">
        <f t="array" ref="L826">SUM(IF((LEFT('2-1 采购订单物料明细表报表导出'!$K:$K,7)=L$1)*('2-1 采购订单物料明细表报表导出'!$D:$D=$A826),'2-1 采购订单物料明细表报表导出'!$H:$H,0))</f>
        <v>0</v>
      </c>
      <c r="M826" cm="1">
        <f t="array" ref="M826">SUM(IF((LEFT('2-1 采购订单物料明细表报表导出'!$K:$K,7)=M$1)*('2-1 采购订单物料明细表报表导出'!$D:$D=$A826),'2-1 采购订单物料明细表报表导出'!$H:$H,0))</f>
        <v>0</v>
      </c>
      <c r="N826" cm="1">
        <f t="array" ref="N826">SUM(IF((LEFT('2-1 采购订单物料明细表报表导出'!$K:$K,7)=N$1)*('2-1 采购订单物料明细表报表导出'!$D:$D=$A826),'2-1 采购订单物料明细表报表导出'!$H:$H,0))</f>
        <v>0</v>
      </c>
      <c r="O826" cm="1">
        <f t="array" ref="O826">SUM(IF((LEFT('2-1 采购订单物料明细表报表导出'!$K:$K,7)=O$1)*('2-1 采购订单物料明细表报表导出'!$D:$D=$A826),'2-1 采购订单物料明细表报表导出'!$H:$H,0))</f>
        <v>0</v>
      </c>
    </row>
    <row r="827" ht="16.5" spans="1:15">
      <c r="A827" s="38" t="s">
        <v>4226</v>
      </c>
      <c r="B827" s="36" t="s">
        <v>1921</v>
      </c>
      <c r="C827" s="37" t="s">
        <v>1922</v>
      </c>
      <c r="D827" cm="1">
        <f t="array" ref="D827">SUM(IF((LEFT('2-1 采购订单物料明细表报表导出'!$K:$K,7)=D$1)*('2-1 采购订单物料明细表报表导出'!$D:$D=$A827),'2-1 采购订单物料明细表报表导出'!$H:$H,0))</f>
        <v>0</v>
      </c>
      <c r="E827" cm="1">
        <f t="array" ref="E827">SUM(IF((LEFT('2-1 采购订单物料明细表报表导出'!$K:$K,7)=E$1)*('2-1 采购订单物料明细表报表导出'!$D:$D=$A827),'2-1 采购订单物料明细表报表导出'!$H:$H,0))</f>
        <v>0</v>
      </c>
      <c r="F827" cm="1">
        <f t="array" ref="F827">SUM(IF((LEFT('2-1 采购订单物料明细表报表导出'!$K:$K,7)=F$1)*('2-1 采购订单物料明细表报表导出'!$D:$D=$A827),'2-1 采购订单物料明细表报表导出'!$H:$H,0))</f>
        <v>0</v>
      </c>
      <c r="G827" cm="1">
        <f t="array" ref="G827">SUM(IF((LEFT('2-1 采购订单物料明细表报表导出'!$K:$K,7)=G$1)*('2-1 采购订单物料明细表报表导出'!$D:$D=$A827),'2-1 采购订单物料明细表报表导出'!$H:$H,0))</f>
        <v>0</v>
      </c>
      <c r="H827" cm="1">
        <f t="array" ref="H827">SUM(IF((LEFT('2-1 采购订单物料明细表报表导出'!$K:$K,7)=H$1)*('2-1 采购订单物料明细表报表导出'!$D:$D=$A827),'2-1 采购订单物料明细表报表导出'!$H:$H,0))</f>
        <v>0</v>
      </c>
      <c r="I827" cm="1">
        <f t="array" ref="I827">SUM(IF((LEFT('2-1 采购订单物料明细表报表导出'!$K:$K,7)=I$1)*('2-1 采购订单物料明细表报表导出'!$D:$D=$A827),'2-1 采购订单物料明细表报表导出'!$H:$H,0))</f>
        <v>0</v>
      </c>
      <c r="J827" cm="1">
        <f t="array" ref="J827">SUM(IF((LEFT('2-1 采购订单物料明细表报表导出'!$K:$K,7)=J$1)*('2-1 采购订单物料明细表报表导出'!$D:$D=$A827),'2-1 采购订单物料明细表报表导出'!$H:$H,0))</f>
        <v>0</v>
      </c>
      <c r="K827" cm="1">
        <f t="array" ref="K827">SUM(IF((LEFT('2-1 采购订单物料明细表报表导出'!$K:$K,7)=K$1)*('2-1 采购订单物料明细表报表导出'!$D:$D=$A827),'2-1 采购订单物料明细表报表导出'!$H:$H,0))</f>
        <v>0</v>
      </c>
      <c r="L827" cm="1">
        <f t="array" ref="L827">SUM(IF((LEFT('2-1 采购订单物料明细表报表导出'!$K:$K,7)=L$1)*('2-1 采购订单物料明细表报表导出'!$D:$D=$A827),'2-1 采购订单物料明细表报表导出'!$H:$H,0))</f>
        <v>0</v>
      </c>
      <c r="M827" cm="1">
        <f t="array" ref="M827">SUM(IF((LEFT('2-1 采购订单物料明细表报表导出'!$K:$K,7)=M$1)*('2-1 采购订单物料明细表报表导出'!$D:$D=$A827),'2-1 采购订单物料明细表报表导出'!$H:$H,0))</f>
        <v>0</v>
      </c>
      <c r="N827" cm="1">
        <f t="array" ref="N827">SUM(IF((LEFT('2-1 采购订单物料明细表报表导出'!$K:$K,7)=N$1)*('2-1 采购订单物料明细表报表导出'!$D:$D=$A827),'2-1 采购订单物料明细表报表导出'!$H:$H,0))</f>
        <v>0</v>
      </c>
      <c r="O827" cm="1">
        <f t="array" ref="O827">SUM(IF((LEFT('2-1 采购订单物料明细表报表导出'!$K:$K,7)=O$1)*('2-1 采购订单物料明细表报表导出'!$D:$D=$A827),'2-1 采购订单物料明细表报表导出'!$H:$H,0))</f>
        <v>0</v>
      </c>
    </row>
    <row r="828" ht="16.5" spans="1:15">
      <c r="A828" s="38" t="s">
        <v>4227</v>
      </c>
      <c r="B828" s="36" t="s">
        <v>1921</v>
      </c>
      <c r="C828" s="37" t="s">
        <v>1922</v>
      </c>
      <c r="D828" cm="1">
        <f t="array" ref="D828">SUM(IF((LEFT('2-1 采购订单物料明细表报表导出'!$K:$K,7)=D$1)*('2-1 采购订单物料明细表报表导出'!$D:$D=$A828),'2-1 采购订单物料明细表报表导出'!$H:$H,0))</f>
        <v>0</v>
      </c>
      <c r="E828" cm="1">
        <f t="array" ref="E828">SUM(IF((LEFT('2-1 采购订单物料明细表报表导出'!$K:$K,7)=E$1)*('2-1 采购订单物料明细表报表导出'!$D:$D=$A828),'2-1 采购订单物料明细表报表导出'!$H:$H,0))</f>
        <v>0</v>
      </c>
      <c r="F828" cm="1">
        <f t="array" ref="F828">SUM(IF((LEFT('2-1 采购订单物料明细表报表导出'!$K:$K,7)=F$1)*('2-1 采购订单物料明细表报表导出'!$D:$D=$A828),'2-1 采购订单物料明细表报表导出'!$H:$H,0))</f>
        <v>0</v>
      </c>
      <c r="G828" cm="1">
        <f t="array" ref="G828">SUM(IF((LEFT('2-1 采购订单物料明细表报表导出'!$K:$K,7)=G$1)*('2-1 采购订单物料明细表报表导出'!$D:$D=$A828),'2-1 采购订单物料明细表报表导出'!$H:$H,0))</f>
        <v>0</v>
      </c>
      <c r="H828" cm="1">
        <f t="array" ref="H828">SUM(IF((LEFT('2-1 采购订单物料明细表报表导出'!$K:$K,7)=H$1)*('2-1 采购订单物料明细表报表导出'!$D:$D=$A828),'2-1 采购订单物料明细表报表导出'!$H:$H,0))</f>
        <v>0</v>
      </c>
      <c r="I828" cm="1">
        <f t="array" ref="I828">SUM(IF((LEFT('2-1 采购订单物料明细表报表导出'!$K:$K,7)=I$1)*('2-1 采购订单物料明细表报表导出'!$D:$D=$A828),'2-1 采购订单物料明细表报表导出'!$H:$H,0))</f>
        <v>0</v>
      </c>
      <c r="J828" cm="1">
        <f t="array" ref="J828">SUM(IF((LEFT('2-1 采购订单物料明细表报表导出'!$K:$K,7)=J$1)*('2-1 采购订单物料明细表报表导出'!$D:$D=$A828),'2-1 采购订单物料明细表报表导出'!$H:$H,0))</f>
        <v>0</v>
      </c>
      <c r="K828" cm="1">
        <f t="array" ref="K828">SUM(IF((LEFT('2-1 采购订单物料明细表报表导出'!$K:$K,7)=K$1)*('2-1 采购订单物料明细表报表导出'!$D:$D=$A828),'2-1 采购订单物料明细表报表导出'!$H:$H,0))</f>
        <v>0</v>
      </c>
      <c r="L828" cm="1">
        <f t="array" ref="L828">SUM(IF((LEFT('2-1 采购订单物料明细表报表导出'!$K:$K,7)=L$1)*('2-1 采购订单物料明细表报表导出'!$D:$D=$A828),'2-1 采购订单物料明细表报表导出'!$H:$H,0))</f>
        <v>0</v>
      </c>
      <c r="M828" cm="1">
        <f t="array" ref="M828">SUM(IF((LEFT('2-1 采购订单物料明细表报表导出'!$K:$K,7)=M$1)*('2-1 采购订单物料明细表报表导出'!$D:$D=$A828),'2-1 采购订单物料明细表报表导出'!$H:$H,0))</f>
        <v>0</v>
      </c>
      <c r="N828" cm="1">
        <f t="array" ref="N828">SUM(IF((LEFT('2-1 采购订单物料明细表报表导出'!$K:$K,7)=N$1)*('2-1 采购订单物料明细表报表导出'!$D:$D=$A828),'2-1 采购订单物料明细表报表导出'!$H:$H,0))</f>
        <v>0</v>
      </c>
      <c r="O828" cm="1">
        <f t="array" ref="O828">SUM(IF((LEFT('2-1 采购订单物料明细表报表导出'!$K:$K,7)=O$1)*('2-1 采购订单物料明细表报表导出'!$D:$D=$A828),'2-1 采购订单物料明细表报表导出'!$H:$H,0))</f>
        <v>0</v>
      </c>
    </row>
    <row r="829" ht="16.5" spans="1:15">
      <c r="A829" s="38" t="s">
        <v>4228</v>
      </c>
      <c r="B829" s="36" t="s">
        <v>1921</v>
      </c>
      <c r="C829" s="37" t="s">
        <v>1922</v>
      </c>
      <c r="D829" cm="1">
        <f t="array" ref="D829">SUM(IF((LEFT('2-1 采购订单物料明细表报表导出'!$K:$K,7)=D$1)*('2-1 采购订单物料明细表报表导出'!$D:$D=$A829),'2-1 采购订单物料明细表报表导出'!$H:$H,0))</f>
        <v>0</v>
      </c>
      <c r="E829" cm="1">
        <f t="array" ref="E829">SUM(IF((LEFT('2-1 采购订单物料明细表报表导出'!$K:$K,7)=E$1)*('2-1 采购订单物料明细表报表导出'!$D:$D=$A829),'2-1 采购订单物料明细表报表导出'!$H:$H,0))</f>
        <v>0</v>
      </c>
      <c r="F829" cm="1">
        <f t="array" ref="F829">SUM(IF((LEFT('2-1 采购订单物料明细表报表导出'!$K:$K,7)=F$1)*('2-1 采购订单物料明细表报表导出'!$D:$D=$A829),'2-1 采购订单物料明细表报表导出'!$H:$H,0))</f>
        <v>0</v>
      </c>
      <c r="G829" cm="1">
        <f t="array" ref="G829">SUM(IF((LEFT('2-1 采购订单物料明细表报表导出'!$K:$K,7)=G$1)*('2-1 采购订单物料明细表报表导出'!$D:$D=$A829),'2-1 采购订单物料明细表报表导出'!$H:$H,0))</f>
        <v>0</v>
      </c>
      <c r="H829" cm="1">
        <f t="array" ref="H829">SUM(IF((LEFT('2-1 采购订单物料明细表报表导出'!$K:$K,7)=H$1)*('2-1 采购订单物料明细表报表导出'!$D:$D=$A829),'2-1 采购订单物料明细表报表导出'!$H:$H,0))</f>
        <v>0</v>
      </c>
      <c r="I829" cm="1">
        <f t="array" ref="I829">SUM(IF((LEFT('2-1 采购订单物料明细表报表导出'!$K:$K,7)=I$1)*('2-1 采购订单物料明细表报表导出'!$D:$D=$A829),'2-1 采购订单物料明细表报表导出'!$H:$H,0))</f>
        <v>0</v>
      </c>
      <c r="J829" cm="1">
        <f t="array" ref="J829">SUM(IF((LEFT('2-1 采购订单物料明细表报表导出'!$K:$K,7)=J$1)*('2-1 采购订单物料明细表报表导出'!$D:$D=$A829),'2-1 采购订单物料明细表报表导出'!$H:$H,0))</f>
        <v>0</v>
      </c>
      <c r="K829" cm="1">
        <f t="array" ref="K829">SUM(IF((LEFT('2-1 采购订单物料明细表报表导出'!$K:$K,7)=K$1)*('2-1 采购订单物料明细表报表导出'!$D:$D=$A829),'2-1 采购订单物料明细表报表导出'!$H:$H,0))</f>
        <v>0</v>
      </c>
      <c r="L829" cm="1">
        <f t="array" ref="L829">SUM(IF((LEFT('2-1 采购订单物料明细表报表导出'!$K:$K,7)=L$1)*('2-1 采购订单物料明细表报表导出'!$D:$D=$A829),'2-1 采购订单物料明细表报表导出'!$H:$H,0))</f>
        <v>0</v>
      </c>
      <c r="M829" cm="1">
        <f t="array" ref="M829">SUM(IF((LEFT('2-1 采购订单物料明细表报表导出'!$K:$K,7)=M$1)*('2-1 采购订单物料明细表报表导出'!$D:$D=$A829),'2-1 采购订单物料明细表报表导出'!$H:$H,0))</f>
        <v>0</v>
      </c>
      <c r="N829" cm="1">
        <f t="array" ref="N829">SUM(IF((LEFT('2-1 采购订单物料明细表报表导出'!$K:$K,7)=N$1)*('2-1 采购订单物料明细表报表导出'!$D:$D=$A829),'2-1 采购订单物料明细表报表导出'!$H:$H,0))</f>
        <v>0</v>
      </c>
      <c r="O829" cm="1">
        <f t="array" ref="O829">SUM(IF((LEFT('2-1 采购订单物料明细表报表导出'!$K:$K,7)=O$1)*('2-1 采购订单物料明细表报表导出'!$D:$D=$A829),'2-1 采购订单物料明细表报表导出'!$H:$H,0))</f>
        <v>0</v>
      </c>
    </row>
    <row r="830" ht="16.5" spans="1:15">
      <c r="A830" s="38" t="s">
        <v>4229</v>
      </c>
      <c r="B830" s="36" t="s">
        <v>1921</v>
      </c>
      <c r="C830" s="37" t="s">
        <v>1922</v>
      </c>
      <c r="D830" cm="1">
        <f t="array" ref="D830">SUM(IF((LEFT('2-1 采购订单物料明细表报表导出'!$K:$K,7)=D$1)*('2-1 采购订单物料明细表报表导出'!$D:$D=$A830),'2-1 采购订单物料明细表报表导出'!$H:$H,0))</f>
        <v>0</v>
      </c>
      <c r="E830" cm="1">
        <f t="array" ref="E830">SUM(IF((LEFT('2-1 采购订单物料明细表报表导出'!$K:$K,7)=E$1)*('2-1 采购订单物料明细表报表导出'!$D:$D=$A830),'2-1 采购订单物料明细表报表导出'!$H:$H,0))</f>
        <v>0</v>
      </c>
      <c r="F830" cm="1">
        <f t="array" ref="F830">SUM(IF((LEFT('2-1 采购订单物料明细表报表导出'!$K:$K,7)=F$1)*('2-1 采购订单物料明细表报表导出'!$D:$D=$A830),'2-1 采购订单物料明细表报表导出'!$H:$H,0))</f>
        <v>0</v>
      </c>
      <c r="G830" cm="1">
        <f t="array" ref="G830">SUM(IF((LEFT('2-1 采购订单物料明细表报表导出'!$K:$K,7)=G$1)*('2-1 采购订单物料明细表报表导出'!$D:$D=$A830),'2-1 采购订单物料明细表报表导出'!$H:$H,0))</f>
        <v>0</v>
      </c>
      <c r="H830" cm="1">
        <f t="array" ref="H830">SUM(IF((LEFT('2-1 采购订单物料明细表报表导出'!$K:$K,7)=H$1)*('2-1 采购订单物料明细表报表导出'!$D:$D=$A830),'2-1 采购订单物料明细表报表导出'!$H:$H,0))</f>
        <v>0</v>
      </c>
      <c r="I830" cm="1">
        <f t="array" ref="I830">SUM(IF((LEFT('2-1 采购订单物料明细表报表导出'!$K:$K,7)=I$1)*('2-1 采购订单物料明细表报表导出'!$D:$D=$A830),'2-1 采购订单物料明细表报表导出'!$H:$H,0))</f>
        <v>0</v>
      </c>
      <c r="J830" cm="1">
        <f t="array" ref="J830">SUM(IF((LEFT('2-1 采购订单物料明细表报表导出'!$K:$K,7)=J$1)*('2-1 采购订单物料明细表报表导出'!$D:$D=$A830),'2-1 采购订单物料明细表报表导出'!$H:$H,0))</f>
        <v>0</v>
      </c>
      <c r="K830" cm="1">
        <f t="array" ref="K830">SUM(IF((LEFT('2-1 采购订单物料明细表报表导出'!$K:$K,7)=K$1)*('2-1 采购订单物料明细表报表导出'!$D:$D=$A830),'2-1 采购订单物料明细表报表导出'!$H:$H,0))</f>
        <v>0</v>
      </c>
      <c r="L830" cm="1">
        <f t="array" ref="L830">SUM(IF((LEFT('2-1 采购订单物料明细表报表导出'!$K:$K,7)=L$1)*('2-1 采购订单物料明细表报表导出'!$D:$D=$A830),'2-1 采购订单物料明细表报表导出'!$H:$H,0))</f>
        <v>0</v>
      </c>
      <c r="M830" cm="1">
        <f t="array" ref="M830">SUM(IF((LEFT('2-1 采购订单物料明细表报表导出'!$K:$K,7)=M$1)*('2-1 采购订单物料明细表报表导出'!$D:$D=$A830),'2-1 采购订单物料明细表报表导出'!$H:$H,0))</f>
        <v>0</v>
      </c>
      <c r="N830" cm="1">
        <f t="array" ref="N830">SUM(IF((LEFT('2-1 采购订单物料明细表报表导出'!$K:$K,7)=N$1)*('2-1 采购订单物料明细表报表导出'!$D:$D=$A830),'2-1 采购订单物料明细表报表导出'!$H:$H,0))</f>
        <v>0</v>
      </c>
      <c r="O830" cm="1">
        <f t="array" ref="O830">SUM(IF((LEFT('2-1 采购订单物料明细表报表导出'!$K:$K,7)=O$1)*('2-1 采购订单物料明细表报表导出'!$D:$D=$A830),'2-1 采购订单物料明细表报表导出'!$H:$H,0))</f>
        <v>0</v>
      </c>
    </row>
    <row r="831" ht="16.5" spans="1:15">
      <c r="A831" s="38" t="s">
        <v>4230</v>
      </c>
      <c r="B831" s="36" t="s">
        <v>1921</v>
      </c>
      <c r="C831" s="37" t="s">
        <v>1922</v>
      </c>
      <c r="D831" cm="1">
        <f t="array" ref="D831">SUM(IF((LEFT('2-1 采购订单物料明细表报表导出'!$K:$K,7)=D$1)*('2-1 采购订单物料明细表报表导出'!$D:$D=$A831),'2-1 采购订单物料明细表报表导出'!$H:$H,0))</f>
        <v>0</v>
      </c>
      <c r="E831" cm="1">
        <f t="array" ref="E831">SUM(IF((LEFT('2-1 采购订单物料明细表报表导出'!$K:$K,7)=E$1)*('2-1 采购订单物料明细表报表导出'!$D:$D=$A831),'2-1 采购订单物料明细表报表导出'!$H:$H,0))</f>
        <v>0</v>
      </c>
      <c r="F831" cm="1">
        <f t="array" ref="F831">SUM(IF((LEFT('2-1 采购订单物料明细表报表导出'!$K:$K,7)=F$1)*('2-1 采购订单物料明细表报表导出'!$D:$D=$A831),'2-1 采购订单物料明细表报表导出'!$H:$H,0))</f>
        <v>0</v>
      </c>
      <c r="G831" cm="1">
        <f t="array" ref="G831">SUM(IF((LEFT('2-1 采购订单物料明细表报表导出'!$K:$K,7)=G$1)*('2-1 采购订单物料明细表报表导出'!$D:$D=$A831),'2-1 采购订单物料明细表报表导出'!$H:$H,0))</f>
        <v>0</v>
      </c>
      <c r="H831" cm="1">
        <f t="array" ref="H831">SUM(IF((LEFT('2-1 采购订单物料明细表报表导出'!$K:$K,7)=H$1)*('2-1 采购订单物料明细表报表导出'!$D:$D=$A831),'2-1 采购订单物料明细表报表导出'!$H:$H,0))</f>
        <v>0</v>
      </c>
      <c r="I831" cm="1">
        <f t="array" ref="I831">SUM(IF((LEFT('2-1 采购订单物料明细表报表导出'!$K:$K,7)=I$1)*('2-1 采购订单物料明细表报表导出'!$D:$D=$A831),'2-1 采购订单物料明细表报表导出'!$H:$H,0))</f>
        <v>0</v>
      </c>
      <c r="J831" cm="1">
        <f t="array" ref="J831">SUM(IF((LEFT('2-1 采购订单物料明细表报表导出'!$K:$K,7)=J$1)*('2-1 采购订单物料明细表报表导出'!$D:$D=$A831),'2-1 采购订单物料明细表报表导出'!$H:$H,0))</f>
        <v>0</v>
      </c>
      <c r="K831" cm="1">
        <f t="array" ref="K831">SUM(IF((LEFT('2-1 采购订单物料明细表报表导出'!$K:$K,7)=K$1)*('2-1 采购订单物料明细表报表导出'!$D:$D=$A831),'2-1 采购订单物料明细表报表导出'!$H:$H,0))</f>
        <v>0</v>
      </c>
      <c r="L831" cm="1">
        <f t="array" ref="L831">SUM(IF((LEFT('2-1 采购订单物料明细表报表导出'!$K:$K,7)=L$1)*('2-1 采购订单物料明细表报表导出'!$D:$D=$A831),'2-1 采购订单物料明细表报表导出'!$H:$H,0))</f>
        <v>0</v>
      </c>
      <c r="M831" cm="1">
        <f t="array" ref="M831">SUM(IF((LEFT('2-1 采购订单物料明细表报表导出'!$K:$K,7)=M$1)*('2-1 采购订单物料明细表报表导出'!$D:$D=$A831),'2-1 采购订单物料明细表报表导出'!$H:$H,0))</f>
        <v>0</v>
      </c>
      <c r="N831" cm="1">
        <f t="array" ref="N831">SUM(IF((LEFT('2-1 采购订单物料明细表报表导出'!$K:$K,7)=N$1)*('2-1 采购订单物料明细表报表导出'!$D:$D=$A831),'2-1 采购订单物料明细表报表导出'!$H:$H,0))</f>
        <v>0</v>
      </c>
      <c r="O831" cm="1">
        <f t="array" ref="O831">SUM(IF((LEFT('2-1 采购订单物料明细表报表导出'!$K:$K,7)=O$1)*('2-1 采购订单物料明细表报表导出'!$D:$D=$A831),'2-1 采购订单物料明细表报表导出'!$H:$H,0))</f>
        <v>0</v>
      </c>
    </row>
    <row r="832" ht="16.5" spans="1:15">
      <c r="A832" s="38" t="s">
        <v>4231</v>
      </c>
      <c r="B832" s="36" t="s">
        <v>1921</v>
      </c>
      <c r="C832" s="37" t="s">
        <v>1922</v>
      </c>
      <c r="D832" cm="1">
        <f t="array" ref="D832">SUM(IF((LEFT('2-1 采购订单物料明细表报表导出'!$K:$K,7)=D$1)*('2-1 采购订单物料明细表报表导出'!$D:$D=$A832),'2-1 采购订单物料明细表报表导出'!$H:$H,0))</f>
        <v>0</v>
      </c>
      <c r="E832" cm="1">
        <f t="array" ref="E832">SUM(IF((LEFT('2-1 采购订单物料明细表报表导出'!$K:$K,7)=E$1)*('2-1 采购订单物料明细表报表导出'!$D:$D=$A832),'2-1 采购订单物料明细表报表导出'!$H:$H,0))</f>
        <v>0</v>
      </c>
      <c r="F832" cm="1">
        <f t="array" ref="F832">SUM(IF((LEFT('2-1 采购订单物料明细表报表导出'!$K:$K,7)=F$1)*('2-1 采购订单物料明细表报表导出'!$D:$D=$A832),'2-1 采购订单物料明细表报表导出'!$H:$H,0))</f>
        <v>0</v>
      </c>
      <c r="G832" cm="1">
        <f t="array" ref="G832">SUM(IF((LEFT('2-1 采购订单物料明细表报表导出'!$K:$K,7)=G$1)*('2-1 采购订单物料明细表报表导出'!$D:$D=$A832),'2-1 采购订单物料明细表报表导出'!$H:$H,0))</f>
        <v>0</v>
      </c>
      <c r="H832" cm="1">
        <f t="array" ref="H832">SUM(IF((LEFT('2-1 采购订单物料明细表报表导出'!$K:$K,7)=H$1)*('2-1 采购订单物料明细表报表导出'!$D:$D=$A832),'2-1 采购订单物料明细表报表导出'!$H:$H,0))</f>
        <v>0</v>
      </c>
      <c r="I832" cm="1">
        <f t="array" ref="I832">SUM(IF((LEFT('2-1 采购订单物料明细表报表导出'!$K:$K,7)=I$1)*('2-1 采购订单物料明细表报表导出'!$D:$D=$A832),'2-1 采购订单物料明细表报表导出'!$H:$H,0))</f>
        <v>0</v>
      </c>
      <c r="J832" cm="1">
        <f t="array" ref="J832">SUM(IF((LEFT('2-1 采购订单物料明细表报表导出'!$K:$K,7)=J$1)*('2-1 采购订单物料明细表报表导出'!$D:$D=$A832),'2-1 采购订单物料明细表报表导出'!$H:$H,0))</f>
        <v>0</v>
      </c>
      <c r="K832" cm="1">
        <f t="array" ref="K832">SUM(IF((LEFT('2-1 采购订单物料明细表报表导出'!$K:$K,7)=K$1)*('2-1 采购订单物料明细表报表导出'!$D:$D=$A832),'2-1 采购订单物料明细表报表导出'!$H:$H,0))</f>
        <v>0</v>
      </c>
      <c r="L832" cm="1">
        <f t="array" ref="L832">SUM(IF((LEFT('2-1 采购订单物料明细表报表导出'!$K:$K,7)=L$1)*('2-1 采购订单物料明细表报表导出'!$D:$D=$A832),'2-1 采购订单物料明细表报表导出'!$H:$H,0))</f>
        <v>0</v>
      </c>
      <c r="M832" cm="1">
        <f t="array" ref="M832">SUM(IF((LEFT('2-1 采购订单物料明细表报表导出'!$K:$K,7)=M$1)*('2-1 采购订单物料明细表报表导出'!$D:$D=$A832),'2-1 采购订单物料明细表报表导出'!$H:$H,0))</f>
        <v>0</v>
      </c>
      <c r="N832" cm="1">
        <f t="array" ref="N832">SUM(IF((LEFT('2-1 采购订单物料明细表报表导出'!$K:$K,7)=N$1)*('2-1 采购订单物料明细表报表导出'!$D:$D=$A832),'2-1 采购订单物料明细表报表导出'!$H:$H,0))</f>
        <v>0</v>
      </c>
      <c r="O832" cm="1">
        <f t="array" ref="O832">SUM(IF((LEFT('2-1 采购订单物料明细表报表导出'!$K:$K,7)=O$1)*('2-1 采购订单物料明细表报表导出'!$D:$D=$A832),'2-1 采购订单物料明细表报表导出'!$H:$H,0))</f>
        <v>0</v>
      </c>
    </row>
    <row r="833" ht="16.5" spans="1:15">
      <c r="A833" s="38" t="s">
        <v>4232</v>
      </c>
      <c r="B833" s="36" t="s">
        <v>1921</v>
      </c>
      <c r="C833" s="37" t="s">
        <v>1922</v>
      </c>
      <c r="D833" cm="1">
        <f t="array" ref="D833">SUM(IF((LEFT('2-1 采购订单物料明细表报表导出'!$K:$K,7)=D$1)*('2-1 采购订单物料明细表报表导出'!$D:$D=$A833),'2-1 采购订单物料明细表报表导出'!$H:$H,0))</f>
        <v>0</v>
      </c>
      <c r="E833" cm="1">
        <f t="array" ref="E833">SUM(IF((LEFT('2-1 采购订单物料明细表报表导出'!$K:$K,7)=E$1)*('2-1 采购订单物料明细表报表导出'!$D:$D=$A833),'2-1 采购订单物料明细表报表导出'!$H:$H,0))</f>
        <v>0</v>
      </c>
      <c r="F833" cm="1">
        <f t="array" ref="F833">SUM(IF((LEFT('2-1 采购订单物料明细表报表导出'!$K:$K,7)=F$1)*('2-1 采购订单物料明细表报表导出'!$D:$D=$A833),'2-1 采购订单物料明细表报表导出'!$H:$H,0))</f>
        <v>0</v>
      </c>
      <c r="G833" cm="1">
        <f t="array" ref="G833">SUM(IF((LEFT('2-1 采购订单物料明细表报表导出'!$K:$K,7)=G$1)*('2-1 采购订单物料明细表报表导出'!$D:$D=$A833),'2-1 采购订单物料明细表报表导出'!$H:$H,0))</f>
        <v>0</v>
      </c>
      <c r="H833" cm="1">
        <f t="array" ref="H833">SUM(IF((LEFT('2-1 采购订单物料明细表报表导出'!$K:$K,7)=H$1)*('2-1 采购订单物料明细表报表导出'!$D:$D=$A833),'2-1 采购订单物料明细表报表导出'!$H:$H,0))</f>
        <v>0</v>
      </c>
      <c r="I833" cm="1">
        <f t="array" ref="I833">SUM(IF((LEFT('2-1 采购订单物料明细表报表导出'!$K:$K,7)=I$1)*('2-1 采购订单物料明细表报表导出'!$D:$D=$A833),'2-1 采购订单物料明细表报表导出'!$H:$H,0))</f>
        <v>0</v>
      </c>
      <c r="J833" cm="1">
        <f t="array" ref="J833">SUM(IF((LEFT('2-1 采购订单物料明细表报表导出'!$K:$K,7)=J$1)*('2-1 采购订单物料明细表报表导出'!$D:$D=$A833),'2-1 采购订单物料明细表报表导出'!$H:$H,0))</f>
        <v>0</v>
      </c>
      <c r="K833" cm="1">
        <f t="array" ref="K833">SUM(IF((LEFT('2-1 采购订单物料明细表报表导出'!$K:$K,7)=K$1)*('2-1 采购订单物料明细表报表导出'!$D:$D=$A833),'2-1 采购订单物料明细表报表导出'!$H:$H,0))</f>
        <v>0</v>
      </c>
      <c r="L833" cm="1">
        <f t="array" ref="L833">SUM(IF((LEFT('2-1 采购订单物料明细表报表导出'!$K:$K,7)=L$1)*('2-1 采购订单物料明细表报表导出'!$D:$D=$A833),'2-1 采购订单物料明细表报表导出'!$H:$H,0))</f>
        <v>0</v>
      </c>
      <c r="M833" cm="1">
        <f t="array" ref="M833">SUM(IF((LEFT('2-1 采购订单物料明细表报表导出'!$K:$K,7)=M$1)*('2-1 采购订单物料明细表报表导出'!$D:$D=$A833),'2-1 采购订单物料明细表报表导出'!$H:$H,0))</f>
        <v>0</v>
      </c>
      <c r="N833" cm="1">
        <f t="array" ref="N833">SUM(IF((LEFT('2-1 采购订单物料明细表报表导出'!$K:$K,7)=N$1)*('2-1 采购订单物料明细表报表导出'!$D:$D=$A833),'2-1 采购订单物料明细表报表导出'!$H:$H,0))</f>
        <v>0</v>
      </c>
      <c r="O833" cm="1">
        <f t="array" ref="O833">SUM(IF((LEFT('2-1 采购订单物料明细表报表导出'!$K:$K,7)=O$1)*('2-1 采购订单物料明细表报表导出'!$D:$D=$A833),'2-1 采购订单物料明细表报表导出'!$H:$H,0))</f>
        <v>0</v>
      </c>
    </row>
    <row r="834" ht="16.5" spans="1:15">
      <c r="A834" s="38" t="s">
        <v>4233</v>
      </c>
      <c r="B834" s="36" t="s">
        <v>1921</v>
      </c>
      <c r="C834" s="37" t="s">
        <v>1922</v>
      </c>
      <c r="D834" cm="1">
        <f t="array" ref="D834">SUM(IF((LEFT('2-1 采购订单物料明细表报表导出'!$K:$K,7)=D$1)*('2-1 采购订单物料明细表报表导出'!$D:$D=$A834),'2-1 采购订单物料明细表报表导出'!$H:$H,0))</f>
        <v>0</v>
      </c>
      <c r="E834" cm="1">
        <f t="array" ref="E834">SUM(IF((LEFT('2-1 采购订单物料明细表报表导出'!$K:$K,7)=E$1)*('2-1 采购订单物料明细表报表导出'!$D:$D=$A834),'2-1 采购订单物料明细表报表导出'!$H:$H,0))</f>
        <v>0</v>
      </c>
      <c r="F834" cm="1">
        <f t="array" ref="F834">SUM(IF((LEFT('2-1 采购订单物料明细表报表导出'!$K:$K,7)=F$1)*('2-1 采购订单物料明细表报表导出'!$D:$D=$A834),'2-1 采购订单物料明细表报表导出'!$H:$H,0))</f>
        <v>0</v>
      </c>
      <c r="G834" cm="1">
        <f t="array" ref="G834">SUM(IF((LEFT('2-1 采购订单物料明细表报表导出'!$K:$K,7)=G$1)*('2-1 采购订单物料明细表报表导出'!$D:$D=$A834),'2-1 采购订单物料明细表报表导出'!$H:$H,0))</f>
        <v>0</v>
      </c>
      <c r="H834" cm="1">
        <f t="array" ref="H834">SUM(IF((LEFT('2-1 采购订单物料明细表报表导出'!$K:$K,7)=H$1)*('2-1 采购订单物料明细表报表导出'!$D:$D=$A834),'2-1 采购订单物料明细表报表导出'!$H:$H,0))</f>
        <v>0</v>
      </c>
      <c r="I834" cm="1">
        <f t="array" ref="I834">SUM(IF((LEFT('2-1 采购订单物料明细表报表导出'!$K:$K,7)=I$1)*('2-1 采购订单物料明细表报表导出'!$D:$D=$A834),'2-1 采购订单物料明细表报表导出'!$H:$H,0))</f>
        <v>0</v>
      </c>
      <c r="J834" cm="1">
        <f t="array" ref="J834">SUM(IF((LEFT('2-1 采购订单物料明细表报表导出'!$K:$K,7)=J$1)*('2-1 采购订单物料明细表报表导出'!$D:$D=$A834),'2-1 采购订单物料明细表报表导出'!$H:$H,0))</f>
        <v>0</v>
      </c>
      <c r="K834" cm="1">
        <f t="array" ref="K834">SUM(IF((LEFT('2-1 采购订单物料明细表报表导出'!$K:$K,7)=K$1)*('2-1 采购订单物料明细表报表导出'!$D:$D=$A834),'2-1 采购订单物料明细表报表导出'!$H:$H,0))</f>
        <v>0</v>
      </c>
      <c r="L834" cm="1">
        <f t="array" ref="L834">SUM(IF((LEFT('2-1 采购订单物料明细表报表导出'!$K:$K,7)=L$1)*('2-1 采购订单物料明细表报表导出'!$D:$D=$A834),'2-1 采购订单物料明细表报表导出'!$H:$H,0))</f>
        <v>0</v>
      </c>
      <c r="M834" cm="1">
        <f t="array" ref="M834">SUM(IF((LEFT('2-1 采购订单物料明细表报表导出'!$K:$K,7)=M$1)*('2-1 采购订单物料明细表报表导出'!$D:$D=$A834),'2-1 采购订单物料明细表报表导出'!$H:$H,0))</f>
        <v>0</v>
      </c>
      <c r="N834" cm="1">
        <f t="array" ref="N834">SUM(IF((LEFT('2-1 采购订单物料明细表报表导出'!$K:$K,7)=N$1)*('2-1 采购订单物料明细表报表导出'!$D:$D=$A834),'2-1 采购订单物料明细表报表导出'!$H:$H,0))</f>
        <v>0</v>
      </c>
      <c r="O834" cm="1">
        <f t="array" ref="O834">SUM(IF((LEFT('2-1 采购订单物料明细表报表导出'!$K:$K,7)=O$1)*('2-1 采购订单物料明细表报表导出'!$D:$D=$A834),'2-1 采购订单物料明细表报表导出'!$H:$H,0))</f>
        <v>0</v>
      </c>
    </row>
    <row r="835" ht="16.5" spans="1:15">
      <c r="A835" s="38" t="s">
        <v>4234</v>
      </c>
      <c r="B835" s="36" t="s">
        <v>1921</v>
      </c>
      <c r="C835" s="37" t="s">
        <v>1922</v>
      </c>
      <c r="D835" cm="1">
        <f t="array" ref="D835">SUM(IF((LEFT('2-1 采购订单物料明细表报表导出'!$K:$K,7)=D$1)*('2-1 采购订单物料明细表报表导出'!$D:$D=$A835),'2-1 采购订单物料明细表报表导出'!$H:$H,0))</f>
        <v>0</v>
      </c>
      <c r="E835" cm="1">
        <f t="array" ref="E835">SUM(IF((LEFT('2-1 采购订单物料明细表报表导出'!$K:$K,7)=E$1)*('2-1 采购订单物料明细表报表导出'!$D:$D=$A835),'2-1 采购订单物料明细表报表导出'!$H:$H,0))</f>
        <v>0</v>
      </c>
      <c r="F835" cm="1">
        <f t="array" ref="F835">SUM(IF((LEFT('2-1 采购订单物料明细表报表导出'!$K:$K,7)=F$1)*('2-1 采购订单物料明细表报表导出'!$D:$D=$A835),'2-1 采购订单物料明细表报表导出'!$H:$H,0))</f>
        <v>0</v>
      </c>
      <c r="G835" cm="1">
        <f t="array" ref="G835">SUM(IF((LEFT('2-1 采购订单物料明细表报表导出'!$K:$K,7)=G$1)*('2-1 采购订单物料明细表报表导出'!$D:$D=$A835),'2-1 采购订单物料明细表报表导出'!$H:$H,0))</f>
        <v>0</v>
      </c>
      <c r="H835" cm="1">
        <f t="array" ref="H835">SUM(IF((LEFT('2-1 采购订单物料明细表报表导出'!$K:$K,7)=H$1)*('2-1 采购订单物料明细表报表导出'!$D:$D=$A835),'2-1 采购订单物料明细表报表导出'!$H:$H,0))</f>
        <v>0</v>
      </c>
      <c r="I835" cm="1">
        <f t="array" ref="I835">SUM(IF((LEFT('2-1 采购订单物料明细表报表导出'!$K:$K,7)=I$1)*('2-1 采购订单物料明细表报表导出'!$D:$D=$A835),'2-1 采购订单物料明细表报表导出'!$H:$H,0))</f>
        <v>0</v>
      </c>
      <c r="J835" cm="1">
        <f t="array" ref="J835">SUM(IF((LEFT('2-1 采购订单物料明细表报表导出'!$K:$K,7)=J$1)*('2-1 采购订单物料明细表报表导出'!$D:$D=$A835),'2-1 采购订单物料明细表报表导出'!$H:$H,0))</f>
        <v>0</v>
      </c>
      <c r="K835" cm="1">
        <f t="array" ref="K835">SUM(IF((LEFT('2-1 采购订单物料明细表报表导出'!$K:$K,7)=K$1)*('2-1 采购订单物料明细表报表导出'!$D:$D=$A835),'2-1 采购订单物料明细表报表导出'!$H:$H,0))</f>
        <v>0</v>
      </c>
      <c r="L835" cm="1">
        <f t="array" ref="L835">SUM(IF((LEFT('2-1 采购订单物料明细表报表导出'!$K:$K,7)=L$1)*('2-1 采购订单物料明细表报表导出'!$D:$D=$A835),'2-1 采购订单物料明细表报表导出'!$H:$H,0))</f>
        <v>0</v>
      </c>
      <c r="M835" cm="1">
        <f t="array" ref="M835">SUM(IF((LEFT('2-1 采购订单物料明细表报表导出'!$K:$K,7)=M$1)*('2-1 采购订单物料明细表报表导出'!$D:$D=$A835),'2-1 采购订单物料明细表报表导出'!$H:$H,0))</f>
        <v>0</v>
      </c>
      <c r="N835" cm="1">
        <f t="array" ref="N835">SUM(IF((LEFT('2-1 采购订单物料明细表报表导出'!$K:$K,7)=N$1)*('2-1 采购订单物料明细表报表导出'!$D:$D=$A835),'2-1 采购订单物料明细表报表导出'!$H:$H,0))</f>
        <v>0</v>
      </c>
      <c r="O835" cm="1">
        <f t="array" ref="O835">SUM(IF((LEFT('2-1 采购订单物料明细表报表导出'!$K:$K,7)=O$1)*('2-1 采购订单物料明细表报表导出'!$D:$D=$A835),'2-1 采购订单物料明细表报表导出'!$H:$H,0))</f>
        <v>0</v>
      </c>
    </row>
    <row r="836" ht="16.5" spans="1:15">
      <c r="A836" s="38" t="s">
        <v>4235</v>
      </c>
      <c r="B836" s="36" t="s">
        <v>1921</v>
      </c>
      <c r="C836" s="37" t="s">
        <v>1922</v>
      </c>
      <c r="D836" cm="1">
        <f t="array" ref="D836">SUM(IF((LEFT('2-1 采购订单物料明细表报表导出'!$K:$K,7)=D$1)*('2-1 采购订单物料明细表报表导出'!$D:$D=$A836),'2-1 采购订单物料明细表报表导出'!$H:$H,0))</f>
        <v>0</v>
      </c>
      <c r="E836" cm="1">
        <f t="array" ref="E836">SUM(IF((LEFT('2-1 采购订单物料明细表报表导出'!$K:$K,7)=E$1)*('2-1 采购订单物料明细表报表导出'!$D:$D=$A836),'2-1 采购订单物料明细表报表导出'!$H:$H,0))</f>
        <v>0</v>
      </c>
      <c r="F836" cm="1">
        <f t="array" ref="F836">SUM(IF((LEFT('2-1 采购订单物料明细表报表导出'!$K:$K,7)=F$1)*('2-1 采购订单物料明细表报表导出'!$D:$D=$A836),'2-1 采购订单物料明细表报表导出'!$H:$H,0))</f>
        <v>0</v>
      </c>
      <c r="G836" cm="1">
        <f t="array" ref="G836">SUM(IF((LEFT('2-1 采购订单物料明细表报表导出'!$K:$K,7)=G$1)*('2-1 采购订单物料明细表报表导出'!$D:$D=$A836),'2-1 采购订单物料明细表报表导出'!$H:$H,0))</f>
        <v>0</v>
      </c>
      <c r="H836" cm="1">
        <f t="array" ref="H836">SUM(IF((LEFT('2-1 采购订单物料明细表报表导出'!$K:$K,7)=H$1)*('2-1 采购订单物料明细表报表导出'!$D:$D=$A836),'2-1 采购订单物料明细表报表导出'!$H:$H,0))</f>
        <v>0</v>
      </c>
      <c r="I836" cm="1">
        <f t="array" ref="I836">SUM(IF((LEFT('2-1 采购订单物料明细表报表导出'!$K:$K,7)=I$1)*('2-1 采购订单物料明细表报表导出'!$D:$D=$A836),'2-1 采购订单物料明细表报表导出'!$H:$H,0))</f>
        <v>0</v>
      </c>
      <c r="J836" cm="1">
        <f t="array" ref="J836">SUM(IF((LEFT('2-1 采购订单物料明细表报表导出'!$K:$K,7)=J$1)*('2-1 采购订单物料明细表报表导出'!$D:$D=$A836),'2-1 采购订单物料明细表报表导出'!$H:$H,0))</f>
        <v>0</v>
      </c>
      <c r="K836" cm="1">
        <f t="array" ref="K836">SUM(IF((LEFT('2-1 采购订单物料明细表报表导出'!$K:$K,7)=K$1)*('2-1 采购订单物料明细表报表导出'!$D:$D=$A836),'2-1 采购订单物料明细表报表导出'!$H:$H,0))</f>
        <v>0</v>
      </c>
      <c r="L836" cm="1">
        <f t="array" ref="L836">SUM(IF((LEFT('2-1 采购订单物料明细表报表导出'!$K:$K,7)=L$1)*('2-1 采购订单物料明细表报表导出'!$D:$D=$A836),'2-1 采购订单物料明细表报表导出'!$H:$H,0))</f>
        <v>0</v>
      </c>
      <c r="M836" cm="1">
        <f t="array" ref="M836">SUM(IF((LEFT('2-1 采购订单物料明细表报表导出'!$K:$K,7)=M$1)*('2-1 采购订单物料明细表报表导出'!$D:$D=$A836),'2-1 采购订单物料明细表报表导出'!$H:$H,0))</f>
        <v>0</v>
      </c>
      <c r="N836" cm="1">
        <f t="array" ref="N836">SUM(IF((LEFT('2-1 采购订单物料明细表报表导出'!$K:$K,7)=N$1)*('2-1 采购订单物料明细表报表导出'!$D:$D=$A836),'2-1 采购订单物料明细表报表导出'!$H:$H,0))</f>
        <v>0</v>
      </c>
      <c r="O836" cm="1">
        <f t="array" ref="O836">SUM(IF((LEFT('2-1 采购订单物料明细表报表导出'!$K:$K,7)=O$1)*('2-1 采购订单物料明细表报表导出'!$D:$D=$A836),'2-1 采购订单物料明细表报表导出'!$H:$H,0))</f>
        <v>0</v>
      </c>
    </row>
    <row r="837" ht="16.5" spans="1:15">
      <c r="A837" s="38" t="s">
        <v>4236</v>
      </c>
      <c r="B837" s="36" t="s">
        <v>1921</v>
      </c>
      <c r="C837" s="37" t="s">
        <v>1922</v>
      </c>
      <c r="D837" cm="1">
        <f t="array" ref="D837">SUM(IF((LEFT('2-1 采购订单物料明细表报表导出'!$K:$K,7)=D$1)*('2-1 采购订单物料明细表报表导出'!$D:$D=$A837),'2-1 采购订单物料明细表报表导出'!$H:$H,0))</f>
        <v>0</v>
      </c>
      <c r="E837" cm="1">
        <f t="array" ref="E837">SUM(IF((LEFT('2-1 采购订单物料明细表报表导出'!$K:$K,7)=E$1)*('2-1 采购订单物料明细表报表导出'!$D:$D=$A837),'2-1 采购订单物料明细表报表导出'!$H:$H,0))</f>
        <v>0</v>
      </c>
      <c r="F837" cm="1">
        <f t="array" ref="F837">SUM(IF((LEFT('2-1 采购订单物料明细表报表导出'!$K:$K,7)=F$1)*('2-1 采购订单物料明细表报表导出'!$D:$D=$A837),'2-1 采购订单物料明细表报表导出'!$H:$H,0))</f>
        <v>0</v>
      </c>
      <c r="G837" cm="1">
        <f t="array" ref="G837">SUM(IF((LEFT('2-1 采购订单物料明细表报表导出'!$K:$K,7)=G$1)*('2-1 采购订单物料明细表报表导出'!$D:$D=$A837),'2-1 采购订单物料明细表报表导出'!$H:$H,0))</f>
        <v>0</v>
      </c>
      <c r="H837" cm="1">
        <f t="array" ref="H837">SUM(IF((LEFT('2-1 采购订单物料明细表报表导出'!$K:$K,7)=H$1)*('2-1 采购订单物料明细表报表导出'!$D:$D=$A837),'2-1 采购订单物料明细表报表导出'!$H:$H,0))</f>
        <v>0</v>
      </c>
      <c r="I837" cm="1">
        <f t="array" ref="I837">SUM(IF((LEFT('2-1 采购订单物料明细表报表导出'!$K:$K,7)=I$1)*('2-1 采购订单物料明细表报表导出'!$D:$D=$A837),'2-1 采购订单物料明细表报表导出'!$H:$H,0))</f>
        <v>0</v>
      </c>
      <c r="J837" cm="1">
        <f t="array" ref="J837">SUM(IF((LEFT('2-1 采购订单物料明细表报表导出'!$K:$K,7)=J$1)*('2-1 采购订单物料明细表报表导出'!$D:$D=$A837),'2-1 采购订单物料明细表报表导出'!$H:$H,0))</f>
        <v>0</v>
      </c>
      <c r="K837" cm="1">
        <f t="array" ref="K837">SUM(IF((LEFT('2-1 采购订单物料明细表报表导出'!$K:$K,7)=K$1)*('2-1 采购订单物料明细表报表导出'!$D:$D=$A837),'2-1 采购订单物料明细表报表导出'!$H:$H,0))</f>
        <v>0</v>
      </c>
      <c r="L837" cm="1">
        <f t="array" ref="L837">SUM(IF((LEFT('2-1 采购订单物料明细表报表导出'!$K:$K,7)=L$1)*('2-1 采购订单物料明细表报表导出'!$D:$D=$A837),'2-1 采购订单物料明细表报表导出'!$H:$H,0))</f>
        <v>0</v>
      </c>
      <c r="M837" cm="1">
        <f t="array" ref="M837">SUM(IF((LEFT('2-1 采购订单物料明细表报表导出'!$K:$K,7)=M$1)*('2-1 采购订单物料明细表报表导出'!$D:$D=$A837),'2-1 采购订单物料明细表报表导出'!$H:$H,0))</f>
        <v>0</v>
      </c>
      <c r="N837" cm="1">
        <f t="array" ref="N837">SUM(IF((LEFT('2-1 采购订单物料明细表报表导出'!$K:$K,7)=N$1)*('2-1 采购订单物料明细表报表导出'!$D:$D=$A837),'2-1 采购订单物料明细表报表导出'!$H:$H,0))</f>
        <v>0</v>
      </c>
      <c r="O837" cm="1">
        <f t="array" ref="O837">SUM(IF((LEFT('2-1 采购订单物料明细表报表导出'!$K:$K,7)=O$1)*('2-1 采购订单物料明细表报表导出'!$D:$D=$A837),'2-1 采购订单物料明细表报表导出'!$H:$H,0))</f>
        <v>0</v>
      </c>
    </row>
    <row r="838" ht="16.5" spans="1:15">
      <c r="A838" s="38" t="s">
        <v>4237</v>
      </c>
      <c r="B838" s="36" t="s">
        <v>1921</v>
      </c>
      <c r="C838" s="37" t="s">
        <v>1922</v>
      </c>
      <c r="D838" cm="1">
        <f t="array" ref="D838">SUM(IF((LEFT('2-1 采购订单物料明细表报表导出'!$K:$K,7)=D$1)*('2-1 采购订单物料明细表报表导出'!$D:$D=$A838),'2-1 采购订单物料明细表报表导出'!$H:$H,0))</f>
        <v>0</v>
      </c>
      <c r="E838" cm="1">
        <f t="array" ref="E838">SUM(IF((LEFT('2-1 采购订单物料明细表报表导出'!$K:$K,7)=E$1)*('2-1 采购订单物料明细表报表导出'!$D:$D=$A838),'2-1 采购订单物料明细表报表导出'!$H:$H,0))</f>
        <v>0</v>
      </c>
      <c r="F838" cm="1">
        <f t="array" ref="F838">SUM(IF((LEFT('2-1 采购订单物料明细表报表导出'!$K:$K,7)=F$1)*('2-1 采购订单物料明细表报表导出'!$D:$D=$A838),'2-1 采购订单物料明细表报表导出'!$H:$H,0))</f>
        <v>0</v>
      </c>
      <c r="G838" cm="1">
        <f t="array" ref="G838">SUM(IF((LEFT('2-1 采购订单物料明细表报表导出'!$K:$K,7)=G$1)*('2-1 采购订单物料明细表报表导出'!$D:$D=$A838),'2-1 采购订单物料明细表报表导出'!$H:$H,0))</f>
        <v>0</v>
      </c>
      <c r="H838" cm="1">
        <f t="array" ref="H838">SUM(IF((LEFT('2-1 采购订单物料明细表报表导出'!$K:$K,7)=H$1)*('2-1 采购订单物料明细表报表导出'!$D:$D=$A838),'2-1 采购订单物料明细表报表导出'!$H:$H,0))</f>
        <v>0</v>
      </c>
      <c r="I838" cm="1">
        <f t="array" ref="I838">SUM(IF((LEFT('2-1 采购订单物料明细表报表导出'!$K:$K,7)=I$1)*('2-1 采购订单物料明细表报表导出'!$D:$D=$A838),'2-1 采购订单物料明细表报表导出'!$H:$H,0))</f>
        <v>0</v>
      </c>
      <c r="J838" cm="1">
        <f t="array" ref="J838">SUM(IF((LEFT('2-1 采购订单物料明细表报表导出'!$K:$K,7)=J$1)*('2-1 采购订单物料明细表报表导出'!$D:$D=$A838),'2-1 采购订单物料明细表报表导出'!$H:$H,0))</f>
        <v>0</v>
      </c>
      <c r="K838" cm="1">
        <f t="array" ref="K838">SUM(IF((LEFT('2-1 采购订单物料明细表报表导出'!$K:$K,7)=K$1)*('2-1 采购订单物料明细表报表导出'!$D:$D=$A838),'2-1 采购订单物料明细表报表导出'!$H:$H,0))</f>
        <v>0</v>
      </c>
      <c r="L838" cm="1">
        <f t="array" ref="L838">SUM(IF((LEFT('2-1 采购订单物料明细表报表导出'!$K:$K,7)=L$1)*('2-1 采购订单物料明细表报表导出'!$D:$D=$A838),'2-1 采购订单物料明细表报表导出'!$H:$H,0))</f>
        <v>0</v>
      </c>
      <c r="M838" cm="1">
        <f t="array" ref="M838">SUM(IF((LEFT('2-1 采购订单物料明细表报表导出'!$K:$K,7)=M$1)*('2-1 采购订单物料明细表报表导出'!$D:$D=$A838),'2-1 采购订单物料明细表报表导出'!$H:$H,0))</f>
        <v>0</v>
      </c>
      <c r="N838" cm="1">
        <f t="array" ref="N838">SUM(IF((LEFT('2-1 采购订单物料明细表报表导出'!$K:$K,7)=N$1)*('2-1 采购订单物料明细表报表导出'!$D:$D=$A838),'2-1 采购订单物料明细表报表导出'!$H:$H,0))</f>
        <v>0</v>
      </c>
      <c r="O838" cm="1">
        <f t="array" ref="O838">SUM(IF((LEFT('2-1 采购订单物料明细表报表导出'!$K:$K,7)=O$1)*('2-1 采购订单物料明细表报表导出'!$D:$D=$A838),'2-1 采购订单物料明细表报表导出'!$H:$H,0))</f>
        <v>0</v>
      </c>
    </row>
    <row r="839" ht="16.5" spans="1:15">
      <c r="A839" s="39" t="s">
        <v>4238</v>
      </c>
      <c r="B839" s="36" t="s">
        <v>1921</v>
      </c>
      <c r="C839" s="37" t="s">
        <v>1922</v>
      </c>
      <c r="D839" cm="1">
        <f t="array" ref="D839">SUM(IF((LEFT('2-1 采购订单物料明细表报表导出'!$K:$K,7)=D$1)*('2-1 采购订单物料明细表报表导出'!$D:$D=$A839),'2-1 采购订单物料明细表报表导出'!$H:$H,0))</f>
        <v>0</v>
      </c>
      <c r="E839" cm="1">
        <f t="array" ref="E839">SUM(IF((LEFT('2-1 采购订单物料明细表报表导出'!$K:$K,7)=E$1)*('2-1 采购订单物料明细表报表导出'!$D:$D=$A839),'2-1 采购订单物料明细表报表导出'!$H:$H,0))</f>
        <v>0</v>
      </c>
      <c r="F839" cm="1">
        <f t="array" ref="F839">SUM(IF((LEFT('2-1 采购订单物料明细表报表导出'!$K:$K,7)=F$1)*('2-1 采购订单物料明细表报表导出'!$D:$D=$A839),'2-1 采购订单物料明细表报表导出'!$H:$H,0))</f>
        <v>0</v>
      </c>
      <c r="G839" cm="1">
        <f t="array" ref="G839">SUM(IF((LEFT('2-1 采购订单物料明细表报表导出'!$K:$K,7)=G$1)*('2-1 采购订单物料明细表报表导出'!$D:$D=$A839),'2-1 采购订单物料明细表报表导出'!$H:$H,0))</f>
        <v>0</v>
      </c>
      <c r="H839" cm="1">
        <f t="array" ref="H839">SUM(IF((LEFT('2-1 采购订单物料明细表报表导出'!$K:$K,7)=H$1)*('2-1 采购订单物料明细表报表导出'!$D:$D=$A839),'2-1 采购订单物料明细表报表导出'!$H:$H,0))</f>
        <v>0</v>
      </c>
      <c r="I839" cm="1">
        <f t="array" ref="I839">SUM(IF((LEFT('2-1 采购订单物料明细表报表导出'!$K:$K,7)=I$1)*('2-1 采购订单物料明细表报表导出'!$D:$D=$A839),'2-1 采购订单物料明细表报表导出'!$H:$H,0))</f>
        <v>0</v>
      </c>
      <c r="J839" cm="1">
        <f t="array" ref="J839">SUM(IF((LEFT('2-1 采购订单物料明细表报表导出'!$K:$K,7)=J$1)*('2-1 采购订单物料明细表报表导出'!$D:$D=$A839),'2-1 采购订单物料明细表报表导出'!$H:$H,0))</f>
        <v>0</v>
      </c>
      <c r="K839" cm="1">
        <f t="array" ref="K839">SUM(IF((LEFT('2-1 采购订单物料明细表报表导出'!$K:$K,7)=K$1)*('2-1 采购订单物料明细表报表导出'!$D:$D=$A839),'2-1 采购订单物料明细表报表导出'!$H:$H,0))</f>
        <v>0</v>
      </c>
      <c r="L839" cm="1">
        <f t="array" ref="L839">SUM(IF((LEFT('2-1 采购订单物料明细表报表导出'!$K:$K,7)=L$1)*('2-1 采购订单物料明细表报表导出'!$D:$D=$A839),'2-1 采购订单物料明细表报表导出'!$H:$H,0))</f>
        <v>0</v>
      </c>
      <c r="M839" cm="1">
        <f t="array" ref="M839">SUM(IF((LEFT('2-1 采购订单物料明细表报表导出'!$K:$K,7)=M$1)*('2-1 采购订单物料明细表报表导出'!$D:$D=$A839),'2-1 采购订单物料明细表报表导出'!$H:$H,0))</f>
        <v>0</v>
      </c>
      <c r="N839" cm="1">
        <f t="array" ref="N839">SUM(IF((LEFT('2-1 采购订单物料明细表报表导出'!$K:$K,7)=N$1)*('2-1 采购订单物料明细表报表导出'!$D:$D=$A839),'2-1 采购订单物料明细表报表导出'!$H:$H,0))</f>
        <v>0</v>
      </c>
      <c r="O839" cm="1">
        <f t="array" ref="O839">SUM(IF((LEFT('2-1 采购订单物料明细表报表导出'!$K:$K,7)=O$1)*('2-1 采购订单物料明细表报表导出'!$D:$D=$A839),'2-1 采购订单物料明细表报表导出'!$H:$H,0))</f>
        <v>0</v>
      </c>
    </row>
    <row r="840" ht="16.5" spans="1:15">
      <c r="A840" s="38" t="s">
        <v>4239</v>
      </c>
      <c r="B840" s="36" t="s">
        <v>1905</v>
      </c>
      <c r="C840" s="37" t="s">
        <v>1906</v>
      </c>
      <c r="D840" cm="1">
        <f t="array" ref="D840">SUM(IF((LEFT('2-1 采购订单物料明细表报表导出'!$K:$K,7)=D$1)*('2-1 采购订单物料明细表报表导出'!$D:$D=$A840),'2-1 采购订单物料明细表报表导出'!$H:$H,0))</f>
        <v>0</v>
      </c>
      <c r="E840" cm="1">
        <f t="array" ref="E840">SUM(IF((LEFT('2-1 采购订单物料明细表报表导出'!$K:$K,7)=E$1)*('2-1 采购订单物料明细表报表导出'!$D:$D=$A840),'2-1 采购订单物料明细表报表导出'!$H:$H,0))</f>
        <v>0</v>
      </c>
      <c r="F840" cm="1">
        <f t="array" ref="F840">SUM(IF((LEFT('2-1 采购订单物料明细表报表导出'!$K:$K,7)=F$1)*('2-1 采购订单物料明细表报表导出'!$D:$D=$A840),'2-1 采购订单物料明细表报表导出'!$H:$H,0))</f>
        <v>0</v>
      </c>
      <c r="G840" cm="1">
        <f t="array" ref="G840">SUM(IF((LEFT('2-1 采购订单物料明细表报表导出'!$K:$K,7)=G$1)*('2-1 采购订单物料明细表报表导出'!$D:$D=$A840),'2-1 采购订单物料明细表报表导出'!$H:$H,0))</f>
        <v>0</v>
      </c>
      <c r="H840" cm="1">
        <f t="array" ref="H840">SUM(IF((LEFT('2-1 采购订单物料明细表报表导出'!$K:$K,7)=H$1)*('2-1 采购订单物料明细表报表导出'!$D:$D=$A840),'2-1 采购订单物料明细表报表导出'!$H:$H,0))</f>
        <v>0</v>
      </c>
      <c r="I840" cm="1">
        <f t="array" ref="I840">SUM(IF((LEFT('2-1 采购订单物料明细表报表导出'!$K:$K,7)=I$1)*('2-1 采购订单物料明细表报表导出'!$D:$D=$A840),'2-1 采购订单物料明细表报表导出'!$H:$H,0))</f>
        <v>0</v>
      </c>
      <c r="J840" cm="1">
        <f t="array" ref="J840">SUM(IF((LEFT('2-1 采购订单物料明细表报表导出'!$K:$K,7)=J$1)*('2-1 采购订单物料明细表报表导出'!$D:$D=$A840),'2-1 采购订单物料明细表报表导出'!$H:$H,0))</f>
        <v>0</v>
      </c>
      <c r="K840" cm="1">
        <f t="array" ref="K840">SUM(IF((LEFT('2-1 采购订单物料明细表报表导出'!$K:$K,7)=K$1)*('2-1 采购订单物料明细表报表导出'!$D:$D=$A840),'2-1 采购订单物料明细表报表导出'!$H:$H,0))</f>
        <v>0</v>
      </c>
      <c r="L840" cm="1">
        <f t="array" ref="L840">SUM(IF((LEFT('2-1 采购订单物料明细表报表导出'!$K:$K,7)=L$1)*('2-1 采购订单物料明细表报表导出'!$D:$D=$A840),'2-1 采购订单物料明细表报表导出'!$H:$H,0))</f>
        <v>0</v>
      </c>
      <c r="M840" cm="1">
        <f t="array" ref="M840">SUM(IF((LEFT('2-1 采购订单物料明细表报表导出'!$K:$K,7)=M$1)*('2-1 采购订单物料明细表报表导出'!$D:$D=$A840),'2-1 采购订单物料明细表报表导出'!$H:$H,0))</f>
        <v>0</v>
      </c>
      <c r="N840" cm="1">
        <f t="array" ref="N840">SUM(IF((LEFT('2-1 采购订单物料明细表报表导出'!$K:$K,7)=N$1)*('2-1 采购订单物料明细表报表导出'!$D:$D=$A840),'2-1 采购订单物料明细表报表导出'!$H:$H,0))</f>
        <v>0</v>
      </c>
      <c r="O840" cm="1">
        <f t="array" ref="O840">SUM(IF((LEFT('2-1 采购订单物料明细表报表导出'!$K:$K,7)=O$1)*('2-1 采购订单物料明细表报表导出'!$D:$D=$A840),'2-1 采购订单物料明细表报表导出'!$H:$H,0))</f>
        <v>0</v>
      </c>
    </row>
    <row r="841" ht="16.5" spans="1:15">
      <c r="A841" s="38" t="s">
        <v>4240</v>
      </c>
      <c r="B841" s="36" t="s">
        <v>1905</v>
      </c>
      <c r="C841" s="37" t="s">
        <v>1906</v>
      </c>
      <c r="D841" cm="1">
        <f t="array" ref="D841">SUM(IF((LEFT('2-1 采购订单物料明细表报表导出'!$K:$K,7)=D$1)*('2-1 采购订单物料明细表报表导出'!$D:$D=$A841),'2-1 采购订单物料明细表报表导出'!$H:$H,0))</f>
        <v>0</v>
      </c>
      <c r="E841" cm="1">
        <f t="array" ref="E841">SUM(IF((LEFT('2-1 采购订单物料明细表报表导出'!$K:$K,7)=E$1)*('2-1 采购订单物料明细表报表导出'!$D:$D=$A841),'2-1 采购订单物料明细表报表导出'!$H:$H,0))</f>
        <v>0</v>
      </c>
      <c r="F841" cm="1">
        <f t="array" ref="F841">SUM(IF((LEFT('2-1 采购订单物料明细表报表导出'!$K:$K,7)=F$1)*('2-1 采购订单物料明细表报表导出'!$D:$D=$A841),'2-1 采购订单物料明细表报表导出'!$H:$H,0))</f>
        <v>0</v>
      </c>
      <c r="G841" cm="1">
        <f t="array" ref="G841">SUM(IF((LEFT('2-1 采购订单物料明细表报表导出'!$K:$K,7)=G$1)*('2-1 采购订单物料明细表报表导出'!$D:$D=$A841),'2-1 采购订单物料明细表报表导出'!$H:$H,0))</f>
        <v>0</v>
      </c>
      <c r="H841" cm="1">
        <f t="array" ref="H841">SUM(IF((LEFT('2-1 采购订单物料明细表报表导出'!$K:$K,7)=H$1)*('2-1 采购订单物料明细表报表导出'!$D:$D=$A841),'2-1 采购订单物料明细表报表导出'!$H:$H,0))</f>
        <v>0</v>
      </c>
      <c r="I841" cm="1">
        <f t="array" ref="I841">SUM(IF((LEFT('2-1 采购订单物料明细表报表导出'!$K:$K,7)=I$1)*('2-1 采购订单物料明细表报表导出'!$D:$D=$A841),'2-1 采购订单物料明细表报表导出'!$H:$H,0))</f>
        <v>0</v>
      </c>
      <c r="J841" cm="1">
        <f t="array" ref="J841">SUM(IF((LEFT('2-1 采购订单物料明细表报表导出'!$K:$K,7)=J$1)*('2-1 采购订单物料明细表报表导出'!$D:$D=$A841),'2-1 采购订单物料明细表报表导出'!$H:$H,0))</f>
        <v>0</v>
      </c>
      <c r="K841" cm="1">
        <f t="array" ref="K841">SUM(IF((LEFT('2-1 采购订单物料明细表报表导出'!$K:$K,7)=K$1)*('2-1 采购订单物料明细表报表导出'!$D:$D=$A841),'2-1 采购订单物料明细表报表导出'!$H:$H,0))</f>
        <v>0</v>
      </c>
      <c r="L841" cm="1">
        <f t="array" ref="L841">SUM(IF((LEFT('2-1 采购订单物料明细表报表导出'!$K:$K,7)=L$1)*('2-1 采购订单物料明细表报表导出'!$D:$D=$A841),'2-1 采购订单物料明细表报表导出'!$H:$H,0))</f>
        <v>0</v>
      </c>
      <c r="M841" cm="1">
        <f t="array" ref="M841">SUM(IF((LEFT('2-1 采购订单物料明细表报表导出'!$K:$K,7)=M$1)*('2-1 采购订单物料明细表报表导出'!$D:$D=$A841),'2-1 采购订单物料明细表报表导出'!$H:$H,0))</f>
        <v>0</v>
      </c>
      <c r="N841" cm="1">
        <f t="array" ref="N841">SUM(IF((LEFT('2-1 采购订单物料明细表报表导出'!$K:$K,7)=N$1)*('2-1 采购订单物料明细表报表导出'!$D:$D=$A841),'2-1 采购订单物料明细表报表导出'!$H:$H,0))</f>
        <v>0</v>
      </c>
      <c r="O841" cm="1">
        <f t="array" ref="O841">SUM(IF((LEFT('2-1 采购订单物料明细表报表导出'!$K:$K,7)=O$1)*('2-1 采购订单物料明细表报表导出'!$D:$D=$A841),'2-1 采购订单物料明细表报表导出'!$H:$H,0))</f>
        <v>0</v>
      </c>
    </row>
    <row r="842" ht="16.5" spans="1:15">
      <c r="A842" s="39" t="s">
        <v>4241</v>
      </c>
      <c r="B842" s="36" t="s">
        <v>1905</v>
      </c>
      <c r="C842" s="37" t="s">
        <v>1906</v>
      </c>
      <c r="D842" cm="1">
        <f t="array" ref="D842">SUM(IF((LEFT('2-1 采购订单物料明细表报表导出'!$K:$K,7)=D$1)*('2-1 采购订单物料明细表报表导出'!$D:$D=$A842),'2-1 采购订单物料明细表报表导出'!$H:$H,0))</f>
        <v>0</v>
      </c>
      <c r="E842" cm="1">
        <f t="array" ref="E842">SUM(IF((LEFT('2-1 采购订单物料明细表报表导出'!$K:$K,7)=E$1)*('2-1 采购订单物料明细表报表导出'!$D:$D=$A842),'2-1 采购订单物料明细表报表导出'!$H:$H,0))</f>
        <v>0</v>
      </c>
      <c r="F842" cm="1">
        <f t="array" ref="F842">SUM(IF((LEFT('2-1 采购订单物料明细表报表导出'!$K:$K,7)=F$1)*('2-1 采购订单物料明细表报表导出'!$D:$D=$A842),'2-1 采购订单物料明细表报表导出'!$H:$H,0))</f>
        <v>0</v>
      </c>
      <c r="G842" cm="1">
        <f t="array" ref="G842">SUM(IF((LEFT('2-1 采购订单物料明细表报表导出'!$K:$K,7)=G$1)*('2-1 采购订单物料明细表报表导出'!$D:$D=$A842),'2-1 采购订单物料明细表报表导出'!$H:$H,0))</f>
        <v>0</v>
      </c>
      <c r="H842" cm="1">
        <f t="array" ref="H842">SUM(IF((LEFT('2-1 采购订单物料明细表报表导出'!$K:$K,7)=H$1)*('2-1 采购订单物料明细表报表导出'!$D:$D=$A842),'2-1 采购订单物料明细表报表导出'!$H:$H,0))</f>
        <v>0</v>
      </c>
      <c r="I842" cm="1">
        <f t="array" ref="I842">SUM(IF((LEFT('2-1 采购订单物料明细表报表导出'!$K:$K,7)=I$1)*('2-1 采购订单物料明细表报表导出'!$D:$D=$A842),'2-1 采购订单物料明细表报表导出'!$H:$H,0))</f>
        <v>0</v>
      </c>
      <c r="J842" cm="1">
        <f t="array" ref="J842">SUM(IF((LEFT('2-1 采购订单物料明细表报表导出'!$K:$K,7)=J$1)*('2-1 采购订单物料明细表报表导出'!$D:$D=$A842),'2-1 采购订单物料明细表报表导出'!$H:$H,0))</f>
        <v>0</v>
      </c>
      <c r="K842" cm="1">
        <f t="array" ref="K842">SUM(IF((LEFT('2-1 采购订单物料明细表报表导出'!$K:$K,7)=K$1)*('2-1 采购订单物料明细表报表导出'!$D:$D=$A842),'2-1 采购订单物料明细表报表导出'!$H:$H,0))</f>
        <v>0</v>
      </c>
      <c r="L842" cm="1">
        <f t="array" ref="L842">SUM(IF((LEFT('2-1 采购订单物料明细表报表导出'!$K:$K,7)=L$1)*('2-1 采购订单物料明细表报表导出'!$D:$D=$A842),'2-1 采购订单物料明细表报表导出'!$H:$H,0))</f>
        <v>0</v>
      </c>
      <c r="M842" cm="1">
        <f t="array" ref="M842">SUM(IF((LEFT('2-1 采购订单物料明细表报表导出'!$K:$K,7)=M$1)*('2-1 采购订单物料明细表报表导出'!$D:$D=$A842),'2-1 采购订单物料明细表报表导出'!$H:$H,0))</f>
        <v>0</v>
      </c>
      <c r="N842" cm="1">
        <f t="array" ref="N842">SUM(IF((LEFT('2-1 采购订单物料明细表报表导出'!$K:$K,7)=N$1)*('2-1 采购订单物料明细表报表导出'!$D:$D=$A842),'2-1 采购订单物料明细表报表导出'!$H:$H,0))</f>
        <v>0</v>
      </c>
      <c r="O842" cm="1">
        <f t="array" ref="O842">SUM(IF((LEFT('2-1 采购订单物料明细表报表导出'!$K:$K,7)=O$1)*('2-1 采购订单物料明细表报表导出'!$D:$D=$A842),'2-1 采购订单物料明细表报表导出'!$H:$H,0))</f>
        <v>0</v>
      </c>
    </row>
    <row r="843" ht="16.5" spans="1:15">
      <c r="A843" s="38" t="s">
        <v>4242</v>
      </c>
      <c r="B843" s="36" t="s">
        <v>1905</v>
      </c>
      <c r="C843" s="37" t="s">
        <v>1906</v>
      </c>
      <c r="D843" cm="1">
        <f t="array" ref="D843">SUM(IF((LEFT('2-1 采购订单物料明细表报表导出'!$K:$K,7)=D$1)*('2-1 采购订单物料明细表报表导出'!$D:$D=$A843),'2-1 采购订单物料明细表报表导出'!$H:$H,0))</f>
        <v>0</v>
      </c>
      <c r="E843" cm="1">
        <f t="array" ref="E843">SUM(IF((LEFT('2-1 采购订单物料明细表报表导出'!$K:$K,7)=E$1)*('2-1 采购订单物料明细表报表导出'!$D:$D=$A843),'2-1 采购订单物料明细表报表导出'!$H:$H,0))</f>
        <v>0</v>
      </c>
      <c r="F843" cm="1">
        <f t="array" ref="F843">SUM(IF((LEFT('2-1 采购订单物料明细表报表导出'!$K:$K,7)=F$1)*('2-1 采购订单物料明细表报表导出'!$D:$D=$A843),'2-1 采购订单物料明细表报表导出'!$H:$H,0))</f>
        <v>0</v>
      </c>
      <c r="G843" cm="1">
        <f t="array" ref="G843">SUM(IF((LEFT('2-1 采购订单物料明细表报表导出'!$K:$K,7)=G$1)*('2-1 采购订单物料明细表报表导出'!$D:$D=$A843),'2-1 采购订单物料明细表报表导出'!$H:$H,0))</f>
        <v>0</v>
      </c>
      <c r="H843" cm="1">
        <f t="array" ref="H843">SUM(IF((LEFT('2-1 采购订单物料明细表报表导出'!$K:$K,7)=H$1)*('2-1 采购订单物料明细表报表导出'!$D:$D=$A843),'2-1 采购订单物料明细表报表导出'!$H:$H,0))</f>
        <v>0</v>
      </c>
      <c r="I843" cm="1">
        <f t="array" ref="I843">SUM(IF((LEFT('2-1 采购订单物料明细表报表导出'!$K:$K,7)=I$1)*('2-1 采购订单物料明细表报表导出'!$D:$D=$A843),'2-1 采购订单物料明细表报表导出'!$H:$H,0))</f>
        <v>0</v>
      </c>
      <c r="J843" cm="1">
        <f t="array" ref="J843">SUM(IF((LEFT('2-1 采购订单物料明细表报表导出'!$K:$K,7)=J$1)*('2-1 采购订单物料明细表报表导出'!$D:$D=$A843),'2-1 采购订单物料明细表报表导出'!$H:$H,0))</f>
        <v>0</v>
      </c>
      <c r="K843" cm="1">
        <f t="array" ref="K843">SUM(IF((LEFT('2-1 采购订单物料明细表报表导出'!$K:$K,7)=K$1)*('2-1 采购订单物料明细表报表导出'!$D:$D=$A843),'2-1 采购订单物料明细表报表导出'!$H:$H,0))</f>
        <v>0</v>
      </c>
      <c r="L843" cm="1">
        <f t="array" ref="L843">SUM(IF((LEFT('2-1 采购订单物料明细表报表导出'!$K:$K,7)=L$1)*('2-1 采购订单物料明细表报表导出'!$D:$D=$A843),'2-1 采购订单物料明细表报表导出'!$H:$H,0))</f>
        <v>0</v>
      </c>
      <c r="M843" cm="1">
        <f t="array" ref="M843">SUM(IF((LEFT('2-1 采购订单物料明细表报表导出'!$K:$K,7)=M$1)*('2-1 采购订单物料明细表报表导出'!$D:$D=$A843),'2-1 采购订单物料明细表报表导出'!$H:$H,0))</f>
        <v>0</v>
      </c>
      <c r="N843" cm="1">
        <f t="array" ref="N843">SUM(IF((LEFT('2-1 采购订单物料明细表报表导出'!$K:$K,7)=N$1)*('2-1 采购订单物料明细表报表导出'!$D:$D=$A843),'2-1 采购订单物料明细表报表导出'!$H:$H,0))</f>
        <v>0</v>
      </c>
      <c r="O843" cm="1">
        <f t="array" ref="O843">SUM(IF((LEFT('2-1 采购订单物料明细表报表导出'!$K:$K,7)=O$1)*('2-1 采购订单物料明细表报表导出'!$D:$D=$A843),'2-1 采购订单物料明细表报表导出'!$H:$H,0))</f>
        <v>0</v>
      </c>
    </row>
    <row r="844" ht="16.5" spans="1:15">
      <c r="A844" s="38" t="s">
        <v>4243</v>
      </c>
      <c r="B844" s="36" t="s">
        <v>1905</v>
      </c>
      <c r="C844" s="37" t="s">
        <v>1906</v>
      </c>
      <c r="D844" cm="1">
        <f t="array" ref="D844">SUM(IF((LEFT('2-1 采购订单物料明细表报表导出'!$K:$K,7)=D$1)*('2-1 采购订单物料明细表报表导出'!$D:$D=$A844),'2-1 采购订单物料明细表报表导出'!$H:$H,0))</f>
        <v>0</v>
      </c>
      <c r="E844" cm="1">
        <f t="array" ref="E844">SUM(IF((LEFT('2-1 采购订单物料明细表报表导出'!$K:$K,7)=E$1)*('2-1 采购订单物料明细表报表导出'!$D:$D=$A844),'2-1 采购订单物料明细表报表导出'!$H:$H,0))</f>
        <v>0</v>
      </c>
      <c r="F844" cm="1">
        <f t="array" ref="F844">SUM(IF((LEFT('2-1 采购订单物料明细表报表导出'!$K:$K,7)=F$1)*('2-1 采购订单物料明细表报表导出'!$D:$D=$A844),'2-1 采购订单物料明细表报表导出'!$H:$H,0))</f>
        <v>0</v>
      </c>
      <c r="G844" cm="1">
        <f t="array" ref="G844">SUM(IF((LEFT('2-1 采购订单物料明细表报表导出'!$K:$K,7)=G$1)*('2-1 采购订单物料明细表报表导出'!$D:$D=$A844),'2-1 采购订单物料明细表报表导出'!$H:$H,0))</f>
        <v>0</v>
      </c>
      <c r="H844" cm="1">
        <f t="array" ref="H844">SUM(IF((LEFT('2-1 采购订单物料明细表报表导出'!$K:$K,7)=H$1)*('2-1 采购订单物料明细表报表导出'!$D:$D=$A844),'2-1 采购订单物料明细表报表导出'!$H:$H,0))</f>
        <v>0</v>
      </c>
      <c r="I844" cm="1">
        <f t="array" ref="I844">SUM(IF((LEFT('2-1 采购订单物料明细表报表导出'!$K:$K,7)=I$1)*('2-1 采购订单物料明细表报表导出'!$D:$D=$A844),'2-1 采购订单物料明细表报表导出'!$H:$H,0))</f>
        <v>0</v>
      </c>
      <c r="J844" cm="1">
        <f t="array" ref="J844">SUM(IF((LEFT('2-1 采购订单物料明细表报表导出'!$K:$K,7)=J$1)*('2-1 采购订单物料明细表报表导出'!$D:$D=$A844),'2-1 采购订单物料明细表报表导出'!$H:$H,0))</f>
        <v>0</v>
      </c>
      <c r="K844" cm="1">
        <f t="array" ref="K844">SUM(IF((LEFT('2-1 采购订单物料明细表报表导出'!$K:$K,7)=K$1)*('2-1 采购订单物料明细表报表导出'!$D:$D=$A844),'2-1 采购订单物料明细表报表导出'!$H:$H,0))</f>
        <v>0</v>
      </c>
      <c r="L844" cm="1">
        <f t="array" ref="L844">SUM(IF((LEFT('2-1 采购订单物料明细表报表导出'!$K:$K,7)=L$1)*('2-1 采购订单物料明细表报表导出'!$D:$D=$A844),'2-1 采购订单物料明细表报表导出'!$H:$H,0))</f>
        <v>0</v>
      </c>
      <c r="M844" cm="1">
        <f t="array" ref="M844">SUM(IF((LEFT('2-1 采购订单物料明细表报表导出'!$K:$K,7)=M$1)*('2-1 采购订单物料明细表报表导出'!$D:$D=$A844),'2-1 采购订单物料明细表报表导出'!$H:$H,0))</f>
        <v>0</v>
      </c>
      <c r="N844" cm="1">
        <f t="array" ref="N844">SUM(IF((LEFT('2-1 采购订单物料明细表报表导出'!$K:$K,7)=N$1)*('2-1 采购订单物料明细表报表导出'!$D:$D=$A844),'2-1 采购订单物料明细表报表导出'!$H:$H,0))</f>
        <v>0</v>
      </c>
      <c r="O844" cm="1">
        <f t="array" ref="O844">SUM(IF((LEFT('2-1 采购订单物料明细表报表导出'!$K:$K,7)=O$1)*('2-1 采购订单物料明细表报表导出'!$D:$D=$A844),'2-1 采购订单物料明细表报表导出'!$H:$H,0))</f>
        <v>0</v>
      </c>
    </row>
    <row r="845" ht="16.5" spans="1:15">
      <c r="A845" s="38" t="s">
        <v>4244</v>
      </c>
      <c r="B845" s="36" t="s">
        <v>1905</v>
      </c>
      <c r="C845" s="37" t="s">
        <v>1906</v>
      </c>
      <c r="D845" cm="1">
        <f t="array" ref="D845">SUM(IF((LEFT('2-1 采购订单物料明细表报表导出'!$K:$K,7)=D$1)*('2-1 采购订单物料明细表报表导出'!$D:$D=$A845),'2-1 采购订单物料明细表报表导出'!$H:$H,0))</f>
        <v>0</v>
      </c>
      <c r="E845" cm="1">
        <f t="array" ref="E845">SUM(IF((LEFT('2-1 采购订单物料明细表报表导出'!$K:$K,7)=E$1)*('2-1 采购订单物料明细表报表导出'!$D:$D=$A845),'2-1 采购订单物料明细表报表导出'!$H:$H,0))</f>
        <v>0</v>
      </c>
      <c r="F845" cm="1">
        <f t="array" ref="F845">SUM(IF((LEFT('2-1 采购订单物料明细表报表导出'!$K:$K,7)=F$1)*('2-1 采购订单物料明细表报表导出'!$D:$D=$A845),'2-1 采购订单物料明细表报表导出'!$H:$H,0))</f>
        <v>0</v>
      </c>
      <c r="G845" cm="1">
        <f t="array" ref="G845">SUM(IF((LEFT('2-1 采购订单物料明细表报表导出'!$K:$K,7)=G$1)*('2-1 采购订单物料明细表报表导出'!$D:$D=$A845),'2-1 采购订单物料明细表报表导出'!$H:$H,0))</f>
        <v>0</v>
      </c>
      <c r="H845" cm="1">
        <f t="array" ref="H845">SUM(IF((LEFT('2-1 采购订单物料明细表报表导出'!$K:$K,7)=H$1)*('2-1 采购订单物料明细表报表导出'!$D:$D=$A845),'2-1 采购订单物料明细表报表导出'!$H:$H,0))</f>
        <v>0</v>
      </c>
      <c r="I845" cm="1">
        <f t="array" ref="I845">SUM(IF((LEFT('2-1 采购订单物料明细表报表导出'!$K:$K,7)=I$1)*('2-1 采购订单物料明细表报表导出'!$D:$D=$A845),'2-1 采购订单物料明细表报表导出'!$H:$H,0))</f>
        <v>0</v>
      </c>
      <c r="J845" cm="1">
        <f t="array" ref="J845">SUM(IF((LEFT('2-1 采购订单物料明细表报表导出'!$K:$K,7)=J$1)*('2-1 采购订单物料明细表报表导出'!$D:$D=$A845),'2-1 采购订单物料明细表报表导出'!$H:$H,0))</f>
        <v>0</v>
      </c>
      <c r="K845" cm="1">
        <f t="array" ref="K845">SUM(IF((LEFT('2-1 采购订单物料明细表报表导出'!$K:$K,7)=K$1)*('2-1 采购订单物料明细表报表导出'!$D:$D=$A845),'2-1 采购订单物料明细表报表导出'!$H:$H,0))</f>
        <v>0</v>
      </c>
      <c r="L845" cm="1">
        <f t="array" ref="L845">SUM(IF((LEFT('2-1 采购订单物料明细表报表导出'!$K:$K,7)=L$1)*('2-1 采购订单物料明细表报表导出'!$D:$D=$A845),'2-1 采购订单物料明细表报表导出'!$H:$H,0))</f>
        <v>0</v>
      </c>
      <c r="M845" cm="1">
        <f t="array" ref="M845">SUM(IF((LEFT('2-1 采购订单物料明细表报表导出'!$K:$K,7)=M$1)*('2-1 采购订单物料明细表报表导出'!$D:$D=$A845),'2-1 采购订单物料明细表报表导出'!$H:$H,0))</f>
        <v>0</v>
      </c>
      <c r="N845" cm="1">
        <f t="array" ref="N845">SUM(IF((LEFT('2-1 采购订单物料明细表报表导出'!$K:$K,7)=N$1)*('2-1 采购订单物料明细表报表导出'!$D:$D=$A845),'2-1 采购订单物料明细表报表导出'!$H:$H,0))</f>
        <v>0</v>
      </c>
      <c r="O845" cm="1">
        <f t="array" ref="O845">SUM(IF((LEFT('2-1 采购订单物料明细表报表导出'!$K:$K,7)=O$1)*('2-1 采购订单物料明细表报表导出'!$D:$D=$A845),'2-1 采购订单物料明细表报表导出'!$H:$H,0))</f>
        <v>0</v>
      </c>
    </row>
    <row r="846" ht="16.5" spans="1:15">
      <c r="A846" s="38" t="s">
        <v>4245</v>
      </c>
      <c r="B846" s="36" t="s">
        <v>1905</v>
      </c>
      <c r="C846" s="37" t="s">
        <v>1906</v>
      </c>
      <c r="D846" cm="1">
        <f t="array" ref="D846">SUM(IF((LEFT('2-1 采购订单物料明细表报表导出'!$K:$K,7)=D$1)*('2-1 采购订单物料明细表报表导出'!$D:$D=$A846),'2-1 采购订单物料明细表报表导出'!$H:$H,0))</f>
        <v>0</v>
      </c>
      <c r="E846" cm="1">
        <f t="array" ref="E846">SUM(IF((LEFT('2-1 采购订单物料明细表报表导出'!$K:$K,7)=E$1)*('2-1 采购订单物料明细表报表导出'!$D:$D=$A846),'2-1 采购订单物料明细表报表导出'!$H:$H,0))</f>
        <v>0</v>
      </c>
      <c r="F846" cm="1">
        <f t="array" ref="F846">SUM(IF((LEFT('2-1 采购订单物料明细表报表导出'!$K:$K,7)=F$1)*('2-1 采购订单物料明细表报表导出'!$D:$D=$A846),'2-1 采购订单物料明细表报表导出'!$H:$H,0))</f>
        <v>0</v>
      </c>
      <c r="G846" cm="1">
        <f t="array" ref="G846">SUM(IF((LEFT('2-1 采购订单物料明细表报表导出'!$K:$K,7)=G$1)*('2-1 采购订单物料明细表报表导出'!$D:$D=$A846),'2-1 采购订单物料明细表报表导出'!$H:$H,0))</f>
        <v>0</v>
      </c>
      <c r="H846" cm="1">
        <f t="array" ref="H846">SUM(IF((LEFT('2-1 采购订单物料明细表报表导出'!$K:$K,7)=H$1)*('2-1 采购订单物料明细表报表导出'!$D:$D=$A846),'2-1 采购订单物料明细表报表导出'!$H:$H,0))</f>
        <v>0</v>
      </c>
      <c r="I846" cm="1">
        <f t="array" ref="I846">SUM(IF((LEFT('2-1 采购订单物料明细表报表导出'!$K:$K,7)=I$1)*('2-1 采购订单物料明细表报表导出'!$D:$D=$A846),'2-1 采购订单物料明细表报表导出'!$H:$H,0))</f>
        <v>0</v>
      </c>
      <c r="J846" cm="1">
        <f t="array" ref="J846">SUM(IF((LEFT('2-1 采购订单物料明细表报表导出'!$K:$K,7)=J$1)*('2-1 采购订单物料明细表报表导出'!$D:$D=$A846),'2-1 采购订单物料明细表报表导出'!$H:$H,0))</f>
        <v>0</v>
      </c>
      <c r="K846" cm="1">
        <f t="array" ref="K846">SUM(IF((LEFT('2-1 采购订单物料明细表报表导出'!$K:$K,7)=K$1)*('2-1 采购订单物料明细表报表导出'!$D:$D=$A846),'2-1 采购订单物料明细表报表导出'!$H:$H,0))</f>
        <v>0</v>
      </c>
      <c r="L846" cm="1">
        <f t="array" ref="L846">SUM(IF((LEFT('2-1 采购订单物料明细表报表导出'!$K:$K,7)=L$1)*('2-1 采购订单物料明细表报表导出'!$D:$D=$A846),'2-1 采购订单物料明细表报表导出'!$H:$H,0))</f>
        <v>0</v>
      </c>
      <c r="M846" cm="1">
        <f t="array" ref="M846">SUM(IF((LEFT('2-1 采购订单物料明细表报表导出'!$K:$K,7)=M$1)*('2-1 采购订单物料明细表报表导出'!$D:$D=$A846),'2-1 采购订单物料明细表报表导出'!$H:$H,0))</f>
        <v>0</v>
      </c>
      <c r="N846" cm="1">
        <f t="array" ref="N846">SUM(IF((LEFT('2-1 采购订单物料明细表报表导出'!$K:$K,7)=N$1)*('2-1 采购订单物料明细表报表导出'!$D:$D=$A846),'2-1 采购订单物料明细表报表导出'!$H:$H,0))</f>
        <v>0</v>
      </c>
      <c r="O846" cm="1">
        <f t="array" ref="O846">SUM(IF((LEFT('2-1 采购订单物料明细表报表导出'!$K:$K,7)=O$1)*('2-1 采购订单物料明细表报表导出'!$D:$D=$A846),'2-1 采购订单物料明细表报表导出'!$H:$H,0))</f>
        <v>0</v>
      </c>
    </row>
    <row r="847" ht="16.5" spans="1:15">
      <c r="A847" s="38" t="s">
        <v>4246</v>
      </c>
      <c r="B847" s="36" t="s">
        <v>1905</v>
      </c>
      <c r="C847" s="37" t="s">
        <v>1906</v>
      </c>
      <c r="D847" cm="1">
        <f t="array" ref="D847">SUM(IF((LEFT('2-1 采购订单物料明细表报表导出'!$K:$K,7)=D$1)*('2-1 采购订单物料明细表报表导出'!$D:$D=$A847),'2-1 采购订单物料明细表报表导出'!$H:$H,0))</f>
        <v>0</v>
      </c>
      <c r="E847" cm="1">
        <f t="array" ref="E847">SUM(IF((LEFT('2-1 采购订单物料明细表报表导出'!$K:$K,7)=E$1)*('2-1 采购订单物料明细表报表导出'!$D:$D=$A847),'2-1 采购订单物料明细表报表导出'!$H:$H,0))</f>
        <v>0</v>
      </c>
      <c r="F847" cm="1">
        <f t="array" ref="F847">SUM(IF((LEFT('2-1 采购订单物料明细表报表导出'!$K:$K,7)=F$1)*('2-1 采购订单物料明细表报表导出'!$D:$D=$A847),'2-1 采购订单物料明细表报表导出'!$H:$H,0))</f>
        <v>0</v>
      </c>
      <c r="G847" cm="1">
        <f t="array" ref="G847">SUM(IF((LEFT('2-1 采购订单物料明细表报表导出'!$K:$K,7)=G$1)*('2-1 采购订单物料明细表报表导出'!$D:$D=$A847),'2-1 采购订单物料明细表报表导出'!$H:$H,0))</f>
        <v>0</v>
      </c>
      <c r="H847" cm="1">
        <f t="array" ref="H847">SUM(IF((LEFT('2-1 采购订单物料明细表报表导出'!$K:$K,7)=H$1)*('2-1 采购订单物料明细表报表导出'!$D:$D=$A847),'2-1 采购订单物料明细表报表导出'!$H:$H,0))</f>
        <v>0</v>
      </c>
      <c r="I847" cm="1">
        <f t="array" ref="I847">SUM(IF((LEFT('2-1 采购订单物料明细表报表导出'!$K:$K,7)=I$1)*('2-1 采购订单物料明细表报表导出'!$D:$D=$A847),'2-1 采购订单物料明细表报表导出'!$H:$H,0))</f>
        <v>0</v>
      </c>
      <c r="J847" cm="1">
        <f t="array" ref="J847">SUM(IF((LEFT('2-1 采购订单物料明细表报表导出'!$K:$K,7)=J$1)*('2-1 采购订单物料明细表报表导出'!$D:$D=$A847),'2-1 采购订单物料明细表报表导出'!$H:$H,0))</f>
        <v>0</v>
      </c>
      <c r="K847" cm="1">
        <f t="array" ref="K847">SUM(IF((LEFT('2-1 采购订单物料明细表报表导出'!$K:$K,7)=K$1)*('2-1 采购订单物料明细表报表导出'!$D:$D=$A847),'2-1 采购订单物料明细表报表导出'!$H:$H,0))</f>
        <v>0</v>
      </c>
      <c r="L847" cm="1">
        <f t="array" ref="L847">SUM(IF((LEFT('2-1 采购订单物料明细表报表导出'!$K:$K,7)=L$1)*('2-1 采购订单物料明细表报表导出'!$D:$D=$A847),'2-1 采购订单物料明细表报表导出'!$H:$H,0))</f>
        <v>0</v>
      </c>
      <c r="M847" cm="1">
        <f t="array" ref="M847">SUM(IF((LEFT('2-1 采购订单物料明细表报表导出'!$K:$K,7)=M$1)*('2-1 采购订单物料明细表报表导出'!$D:$D=$A847),'2-1 采购订单物料明细表报表导出'!$H:$H,0))</f>
        <v>0</v>
      </c>
      <c r="N847" cm="1">
        <f t="array" ref="N847">SUM(IF((LEFT('2-1 采购订单物料明细表报表导出'!$K:$K,7)=N$1)*('2-1 采购订单物料明细表报表导出'!$D:$D=$A847),'2-1 采购订单物料明细表报表导出'!$H:$H,0))</f>
        <v>0</v>
      </c>
      <c r="O847" cm="1">
        <f t="array" ref="O847">SUM(IF((LEFT('2-1 采购订单物料明细表报表导出'!$K:$K,7)=O$1)*('2-1 采购订单物料明细表报表导出'!$D:$D=$A847),'2-1 采购订单物料明细表报表导出'!$H:$H,0))</f>
        <v>0</v>
      </c>
    </row>
    <row r="848" ht="16.5" spans="1:15">
      <c r="A848" s="38" t="s">
        <v>4247</v>
      </c>
      <c r="B848" s="36" t="s">
        <v>1905</v>
      </c>
      <c r="C848" s="37" t="s">
        <v>1906</v>
      </c>
      <c r="D848" cm="1">
        <f t="array" ref="D848">SUM(IF((LEFT('2-1 采购订单物料明细表报表导出'!$K:$K,7)=D$1)*('2-1 采购订单物料明细表报表导出'!$D:$D=$A848),'2-1 采购订单物料明细表报表导出'!$H:$H,0))</f>
        <v>0</v>
      </c>
      <c r="E848" cm="1">
        <f t="array" ref="E848">SUM(IF((LEFT('2-1 采购订单物料明细表报表导出'!$K:$K,7)=E$1)*('2-1 采购订单物料明细表报表导出'!$D:$D=$A848),'2-1 采购订单物料明细表报表导出'!$H:$H,0))</f>
        <v>0</v>
      </c>
      <c r="F848" cm="1">
        <f t="array" ref="F848">SUM(IF((LEFT('2-1 采购订单物料明细表报表导出'!$K:$K,7)=F$1)*('2-1 采购订单物料明细表报表导出'!$D:$D=$A848),'2-1 采购订单物料明细表报表导出'!$H:$H,0))</f>
        <v>0</v>
      </c>
      <c r="G848" cm="1">
        <f t="array" ref="G848">SUM(IF((LEFT('2-1 采购订单物料明细表报表导出'!$K:$K,7)=G$1)*('2-1 采购订单物料明细表报表导出'!$D:$D=$A848),'2-1 采购订单物料明细表报表导出'!$H:$H,0))</f>
        <v>0</v>
      </c>
      <c r="H848" cm="1">
        <f t="array" ref="H848">SUM(IF((LEFT('2-1 采购订单物料明细表报表导出'!$K:$K,7)=H$1)*('2-1 采购订单物料明细表报表导出'!$D:$D=$A848),'2-1 采购订单物料明细表报表导出'!$H:$H,0))</f>
        <v>0</v>
      </c>
      <c r="I848" cm="1">
        <f t="array" ref="I848">SUM(IF((LEFT('2-1 采购订单物料明细表报表导出'!$K:$K,7)=I$1)*('2-1 采购订单物料明细表报表导出'!$D:$D=$A848),'2-1 采购订单物料明细表报表导出'!$H:$H,0))</f>
        <v>0</v>
      </c>
      <c r="J848" cm="1">
        <f t="array" ref="J848">SUM(IF((LEFT('2-1 采购订单物料明细表报表导出'!$K:$K,7)=J$1)*('2-1 采购订单物料明细表报表导出'!$D:$D=$A848),'2-1 采购订单物料明细表报表导出'!$H:$H,0))</f>
        <v>0</v>
      </c>
      <c r="K848" cm="1">
        <f t="array" ref="K848">SUM(IF((LEFT('2-1 采购订单物料明细表报表导出'!$K:$K,7)=K$1)*('2-1 采购订单物料明细表报表导出'!$D:$D=$A848),'2-1 采购订单物料明细表报表导出'!$H:$H,0))</f>
        <v>0</v>
      </c>
      <c r="L848" cm="1">
        <f t="array" ref="L848">SUM(IF((LEFT('2-1 采购订单物料明细表报表导出'!$K:$K,7)=L$1)*('2-1 采购订单物料明细表报表导出'!$D:$D=$A848),'2-1 采购订单物料明细表报表导出'!$H:$H,0))</f>
        <v>0</v>
      </c>
      <c r="M848" cm="1">
        <f t="array" ref="M848">SUM(IF((LEFT('2-1 采购订单物料明细表报表导出'!$K:$K,7)=M$1)*('2-1 采购订单物料明细表报表导出'!$D:$D=$A848),'2-1 采购订单物料明细表报表导出'!$H:$H,0))</f>
        <v>0</v>
      </c>
      <c r="N848" cm="1">
        <f t="array" ref="N848">SUM(IF((LEFT('2-1 采购订单物料明细表报表导出'!$K:$K,7)=N$1)*('2-1 采购订单物料明细表报表导出'!$D:$D=$A848),'2-1 采购订单物料明细表报表导出'!$H:$H,0))</f>
        <v>0</v>
      </c>
      <c r="O848" cm="1">
        <f t="array" ref="O848">SUM(IF((LEFT('2-1 采购订单物料明细表报表导出'!$K:$K,7)=O$1)*('2-1 采购订单物料明细表报表导出'!$D:$D=$A848),'2-1 采购订单物料明细表报表导出'!$H:$H,0))</f>
        <v>0</v>
      </c>
    </row>
    <row r="849" ht="16.5" spans="1:15">
      <c r="A849" s="38" t="s">
        <v>4248</v>
      </c>
      <c r="B849" s="36" t="s">
        <v>1905</v>
      </c>
      <c r="C849" s="37" t="s">
        <v>1906</v>
      </c>
      <c r="D849" cm="1">
        <f t="array" ref="D849">SUM(IF((LEFT('2-1 采购订单物料明细表报表导出'!$K:$K,7)=D$1)*('2-1 采购订单物料明细表报表导出'!$D:$D=$A849),'2-1 采购订单物料明细表报表导出'!$H:$H,0))</f>
        <v>0</v>
      </c>
      <c r="E849" cm="1">
        <f t="array" ref="E849">SUM(IF((LEFT('2-1 采购订单物料明细表报表导出'!$K:$K,7)=E$1)*('2-1 采购订单物料明细表报表导出'!$D:$D=$A849),'2-1 采购订单物料明细表报表导出'!$H:$H,0))</f>
        <v>0</v>
      </c>
      <c r="F849" cm="1">
        <f t="array" ref="F849">SUM(IF((LEFT('2-1 采购订单物料明细表报表导出'!$K:$K,7)=F$1)*('2-1 采购订单物料明细表报表导出'!$D:$D=$A849),'2-1 采购订单物料明细表报表导出'!$H:$H,0))</f>
        <v>0</v>
      </c>
      <c r="G849" cm="1">
        <f t="array" ref="G849">SUM(IF((LEFT('2-1 采购订单物料明细表报表导出'!$K:$K,7)=G$1)*('2-1 采购订单物料明细表报表导出'!$D:$D=$A849),'2-1 采购订单物料明细表报表导出'!$H:$H,0))</f>
        <v>0</v>
      </c>
      <c r="H849" cm="1">
        <f t="array" ref="H849">SUM(IF((LEFT('2-1 采购订单物料明细表报表导出'!$K:$K,7)=H$1)*('2-1 采购订单物料明细表报表导出'!$D:$D=$A849),'2-1 采购订单物料明细表报表导出'!$H:$H,0))</f>
        <v>0</v>
      </c>
      <c r="I849" cm="1">
        <f t="array" ref="I849">SUM(IF((LEFT('2-1 采购订单物料明细表报表导出'!$K:$K,7)=I$1)*('2-1 采购订单物料明细表报表导出'!$D:$D=$A849),'2-1 采购订单物料明细表报表导出'!$H:$H,0))</f>
        <v>0</v>
      </c>
      <c r="J849" cm="1">
        <f t="array" ref="J849">SUM(IF((LEFT('2-1 采购订单物料明细表报表导出'!$K:$K,7)=J$1)*('2-1 采购订单物料明细表报表导出'!$D:$D=$A849),'2-1 采购订单物料明细表报表导出'!$H:$H,0))</f>
        <v>0</v>
      </c>
      <c r="K849" cm="1">
        <f t="array" ref="K849">SUM(IF((LEFT('2-1 采购订单物料明细表报表导出'!$K:$K,7)=K$1)*('2-1 采购订单物料明细表报表导出'!$D:$D=$A849),'2-1 采购订单物料明细表报表导出'!$H:$H,0))</f>
        <v>0</v>
      </c>
      <c r="L849" cm="1">
        <f t="array" ref="L849">SUM(IF((LEFT('2-1 采购订单物料明细表报表导出'!$K:$K,7)=L$1)*('2-1 采购订单物料明细表报表导出'!$D:$D=$A849),'2-1 采购订单物料明细表报表导出'!$H:$H,0))</f>
        <v>0</v>
      </c>
      <c r="M849" cm="1">
        <f t="array" ref="M849">SUM(IF((LEFT('2-1 采购订单物料明细表报表导出'!$K:$K,7)=M$1)*('2-1 采购订单物料明细表报表导出'!$D:$D=$A849),'2-1 采购订单物料明细表报表导出'!$H:$H,0))</f>
        <v>0</v>
      </c>
      <c r="N849" cm="1">
        <f t="array" ref="N849">SUM(IF((LEFT('2-1 采购订单物料明细表报表导出'!$K:$K,7)=N$1)*('2-1 采购订单物料明细表报表导出'!$D:$D=$A849),'2-1 采购订单物料明细表报表导出'!$H:$H,0))</f>
        <v>0</v>
      </c>
      <c r="O849" cm="1">
        <f t="array" ref="O849">SUM(IF((LEFT('2-1 采购订单物料明细表报表导出'!$K:$K,7)=O$1)*('2-1 采购订单物料明细表报表导出'!$D:$D=$A849),'2-1 采购订单物料明细表报表导出'!$H:$H,0))</f>
        <v>0</v>
      </c>
    </row>
    <row r="850" ht="16.5" spans="1:15">
      <c r="A850" s="38" t="s">
        <v>4249</v>
      </c>
      <c r="B850" s="36" t="s">
        <v>1905</v>
      </c>
      <c r="C850" s="37" t="s">
        <v>1906</v>
      </c>
      <c r="D850" cm="1">
        <f t="array" ref="D850">SUM(IF((LEFT('2-1 采购订单物料明细表报表导出'!$K:$K,7)=D$1)*('2-1 采购订单物料明细表报表导出'!$D:$D=$A850),'2-1 采购订单物料明细表报表导出'!$H:$H,0))</f>
        <v>0</v>
      </c>
      <c r="E850" cm="1">
        <f t="array" ref="E850">SUM(IF((LEFT('2-1 采购订单物料明细表报表导出'!$K:$K,7)=E$1)*('2-1 采购订单物料明细表报表导出'!$D:$D=$A850),'2-1 采购订单物料明细表报表导出'!$H:$H,0))</f>
        <v>0</v>
      </c>
      <c r="F850" cm="1">
        <f t="array" ref="F850">SUM(IF((LEFT('2-1 采购订单物料明细表报表导出'!$K:$K,7)=F$1)*('2-1 采购订单物料明细表报表导出'!$D:$D=$A850),'2-1 采购订单物料明细表报表导出'!$H:$H,0))</f>
        <v>0</v>
      </c>
      <c r="G850" cm="1">
        <f t="array" ref="G850">SUM(IF((LEFT('2-1 采购订单物料明细表报表导出'!$K:$K,7)=G$1)*('2-1 采购订单物料明细表报表导出'!$D:$D=$A850),'2-1 采购订单物料明细表报表导出'!$H:$H,0))</f>
        <v>0</v>
      </c>
      <c r="H850" cm="1">
        <f t="array" ref="H850">SUM(IF((LEFT('2-1 采购订单物料明细表报表导出'!$K:$K,7)=H$1)*('2-1 采购订单物料明细表报表导出'!$D:$D=$A850),'2-1 采购订单物料明细表报表导出'!$H:$H,0))</f>
        <v>0</v>
      </c>
      <c r="I850" cm="1">
        <f t="array" ref="I850">SUM(IF((LEFT('2-1 采购订单物料明细表报表导出'!$K:$K,7)=I$1)*('2-1 采购订单物料明细表报表导出'!$D:$D=$A850),'2-1 采购订单物料明细表报表导出'!$H:$H,0))</f>
        <v>0</v>
      </c>
      <c r="J850" cm="1">
        <f t="array" ref="J850">SUM(IF((LEFT('2-1 采购订单物料明细表报表导出'!$K:$K,7)=J$1)*('2-1 采购订单物料明细表报表导出'!$D:$D=$A850),'2-1 采购订单物料明细表报表导出'!$H:$H,0))</f>
        <v>0</v>
      </c>
      <c r="K850" cm="1">
        <f t="array" ref="K850">SUM(IF((LEFT('2-1 采购订单物料明细表报表导出'!$K:$K,7)=K$1)*('2-1 采购订单物料明细表报表导出'!$D:$D=$A850),'2-1 采购订单物料明细表报表导出'!$H:$H,0))</f>
        <v>0</v>
      </c>
      <c r="L850" cm="1">
        <f t="array" ref="L850">SUM(IF((LEFT('2-1 采购订单物料明细表报表导出'!$K:$K,7)=L$1)*('2-1 采购订单物料明细表报表导出'!$D:$D=$A850),'2-1 采购订单物料明细表报表导出'!$H:$H,0))</f>
        <v>0</v>
      </c>
      <c r="M850" cm="1">
        <f t="array" ref="M850">SUM(IF((LEFT('2-1 采购订单物料明细表报表导出'!$K:$K,7)=M$1)*('2-1 采购订单物料明细表报表导出'!$D:$D=$A850),'2-1 采购订单物料明细表报表导出'!$H:$H,0))</f>
        <v>0</v>
      </c>
      <c r="N850" cm="1">
        <f t="array" ref="N850">SUM(IF((LEFT('2-1 采购订单物料明细表报表导出'!$K:$K,7)=N$1)*('2-1 采购订单物料明细表报表导出'!$D:$D=$A850),'2-1 采购订单物料明细表报表导出'!$H:$H,0))</f>
        <v>0</v>
      </c>
      <c r="O850" cm="1">
        <f t="array" ref="O850">SUM(IF((LEFT('2-1 采购订单物料明细表报表导出'!$K:$K,7)=O$1)*('2-1 采购订单物料明细表报表导出'!$D:$D=$A850),'2-1 采购订单物料明细表报表导出'!$H:$H,0))</f>
        <v>0</v>
      </c>
    </row>
    <row r="851" ht="16.5" spans="1:15">
      <c r="A851" s="38" t="s">
        <v>4250</v>
      </c>
      <c r="B851" s="36" t="s">
        <v>1905</v>
      </c>
      <c r="C851" s="37" t="s">
        <v>1906</v>
      </c>
      <c r="D851" cm="1">
        <f t="array" ref="D851">SUM(IF((LEFT('2-1 采购订单物料明细表报表导出'!$K:$K,7)=D$1)*('2-1 采购订单物料明细表报表导出'!$D:$D=$A851),'2-1 采购订单物料明细表报表导出'!$H:$H,0))</f>
        <v>0</v>
      </c>
      <c r="E851" cm="1">
        <f t="array" ref="E851">SUM(IF((LEFT('2-1 采购订单物料明细表报表导出'!$K:$K,7)=E$1)*('2-1 采购订单物料明细表报表导出'!$D:$D=$A851),'2-1 采购订单物料明细表报表导出'!$H:$H,0))</f>
        <v>0</v>
      </c>
      <c r="F851" cm="1">
        <f t="array" ref="F851">SUM(IF((LEFT('2-1 采购订单物料明细表报表导出'!$K:$K,7)=F$1)*('2-1 采购订单物料明细表报表导出'!$D:$D=$A851),'2-1 采购订单物料明细表报表导出'!$H:$H,0))</f>
        <v>0</v>
      </c>
      <c r="G851" cm="1">
        <f t="array" ref="G851">SUM(IF((LEFT('2-1 采购订单物料明细表报表导出'!$K:$K,7)=G$1)*('2-1 采购订单物料明细表报表导出'!$D:$D=$A851),'2-1 采购订单物料明细表报表导出'!$H:$H,0))</f>
        <v>0</v>
      </c>
      <c r="H851" cm="1">
        <f t="array" ref="H851">SUM(IF((LEFT('2-1 采购订单物料明细表报表导出'!$K:$K,7)=H$1)*('2-1 采购订单物料明细表报表导出'!$D:$D=$A851),'2-1 采购订单物料明细表报表导出'!$H:$H,0))</f>
        <v>0</v>
      </c>
      <c r="I851" cm="1">
        <f t="array" ref="I851">SUM(IF((LEFT('2-1 采购订单物料明细表报表导出'!$K:$K,7)=I$1)*('2-1 采购订单物料明细表报表导出'!$D:$D=$A851),'2-1 采购订单物料明细表报表导出'!$H:$H,0))</f>
        <v>0</v>
      </c>
      <c r="J851" cm="1">
        <f t="array" ref="J851">SUM(IF((LEFT('2-1 采购订单物料明细表报表导出'!$K:$K,7)=J$1)*('2-1 采购订单物料明细表报表导出'!$D:$D=$A851),'2-1 采购订单物料明细表报表导出'!$H:$H,0))</f>
        <v>0</v>
      </c>
      <c r="K851" cm="1">
        <f t="array" ref="K851">SUM(IF((LEFT('2-1 采购订单物料明细表报表导出'!$K:$K,7)=K$1)*('2-1 采购订单物料明细表报表导出'!$D:$D=$A851),'2-1 采购订单物料明细表报表导出'!$H:$H,0))</f>
        <v>0</v>
      </c>
      <c r="L851" cm="1">
        <f t="array" ref="L851">SUM(IF((LEFT('2-1 采购订单物料明细表报表导出'!$K:$K,7)=L$1)*('2-1 采购订单物料明细表报表导出'!$D:$D=$A851),'2-1 采购订单物料明细表报表导出'!$H:$H,0))</f>
        <v>0</v>
      </c>
      <c r="M851" cm="1">
        <f t="array" ref="M851">SUM(IF((LEFT('2-1 采购订单物料明细表报表导出'!$K:$K,7)=M$1)*('2-1 采购订单物料明细表报表导出'!$D:$D=$A851),'2-1 采购订单物料明细表报表导出'!$H:$H,0))</f>
        <v>0</v>
      </c>
      <c r="N851" cm="1">
        <f t="array" ref="N851">SUM(IF((LEFT('2-1 采购订单物料明细表报表导出'!$K:$K,7)=N$1)*('2-1 采购订单物料明细表报表导出'!$D:$D=$A851),'2-1 采购订单物料明细表报表导出'!$H:$H,0))</f>
        <v>0</v>
      </c>
      <c r="O851" cm="1">
        <f t="array" ref="O851">SUM(IF((LEFT('2-1 采购订单物料明细表报表导出'!$K:$K,7)=O$1)*('2-1 采购订单物料明细表报表导出'!$D:$D=$A851),'2-1 采购订单物料明细表报表导出'!$H:$H,0))</f>
        <v>0</v>
      </c>
    </row>
    <row r="852" ht="16.5" spans="1:15">
      <c r="A852" s="38" t="s">
        <v>4251</v>
      </c>
      <c r="B852" s="36" t="s">
        <v>1613</v>
      </c>
      <c r="C852" s="37" t="s">
        <v>1614</v>
      </c>
      <c r="D852" cm="1">
        <f t="array" ref="D852">SUM(IF((LEFT('2-1 采购订单物料明细表报表导出'!$K:$K,7)=D$1)*('2-1 采购订单物料明细表报表导出'!$D:$D=$A852),'2-1 采购订单物料明细表报表导出'!$H:$H,0))</f>
        <v>0</v>
      </c>
      <c r="E852" cm="1">
        <f t="array" ref="E852">SUM(IF((LEFT('2-1 采购订单物料明细表报表导出'!$K:$K,7)=E$1)*('2-1 采购订单物料明细表报表导出'!$D:$D=$A852),'2-1 采购订单物料明细表报表导出'!$H:$H,0))</f>
        <v>0</v>
      </c>
      <c r="F852" cm="1">
        <f t="array" ref="F852">SUM(IF((LEFT('2-1 采购订单物料明细表报表导出'!$K:$K,7)=F$1)*('2-1 采购订单物料明细表报表导出'!$D:$D=$A852),'2-1 采购订单物料明细表报表导出'!$H:$H,0))</f>
        <v>0</v>
      </c>
      <c r="G852" cm="1">
        <f t="array" ref="G852">SUM(IF((LEFT('2-1 采购订单物料明细表报表导出'!$K:$K,7)=G$1)*('2-1 采购订单物料明细表报表导出'!$D:$D=$A852),'2-1 采购订单物料明细表报表导出'!$H:$H,0))</f>
        <v>0</v>
      </c>
      <c r="H852" cm="1">
        <f t="array" ref="H852">SUM(IF((LEFT('2-1 采购订单物料明细表报表导出'!$K:$K,7)=H$1)*('2-1 采购订单物料明细表报表导出'!$D:$D=$A852),'2-1 采购订单物料明细表报表导出'!$H:$H,0))</f>
        <v>0</v>
      </c>
      <c r="I852" cm="1">
        <f t="array" ref="I852">SUM(IF((LEFT('2-1 采购订单物料明细表报表导出'!$K:$K,7)=I$1)*('2-1 采购订单物料明细表报表导出'!$D:$D=$A852),'2-1 采购订单物料明细表报表导出'!$H:$H,0))</f>
        <v>0</v>
      </c>
      <c r="J852" cm="1">
        <f t="array" ref="J852">SUM(IF((LEFT('2-1 采购订单物料明细表报表导出'!$K:$K,7)=J$1)*('2-1 采购订单物料明细表报表导出'!$D:$D=$A852),'2-1 采购订单物料明细表报表导出'!$H:$H,0))</f>
        <v>0</v>
      </c>
      <c r="K852" cm="1">
        <f t="array" ref="K852">SUM(IF((LEFT('2-1 采购订单物料明细表报表导出'!$K:$K,7)=K$1)*('2-1 采购订单物料明细表报表导出'!$D:$D=$A852),'2-1 采购订单物料明细表报表导出'!$H:$H,0))</f>
        <v>0</v>
      </c>
      <c r="L852" cm="1">
        <f t="array" ref="L852">SUM(IF((LEFT('2-1 采购订单物料明细表报表导出'!$K:$K,7)=L$1)*('2-1 采购订单物料明细表报表导出'!$D:$D=$A852),'2-1 采购订单物料明细表报表导出'!$H:$H,0))</f>
        <v>0</v>
      </c>
      <c r="M852" cm="1">
        <f t="array" ref="M852">SUM(IF((LEFT('2-1 采购订单物料明细表报表导出'!$K:$K,7)=M$1)*('2-1 采购订单物料明细表报表导出'!$D:$D=$A852),'2-1 采购订单物料明细表报表导出'!$H:$H,0))</f>
        <v>0</v>
      </c>
      <c r="N852" cm="1">
        <f t="array" ref="N852">SUM(IF((LEFT('2-1 采购订单物料明细表报表导出'!$K:$K,7)=N$1)*('2-1 采购订单物料明细表报表导出'!$D:$D=$A852),'2-1 采购订单物料明细表报表导出'!$H:$H,0))</f>
        <v>0</v>
      </c>
      <c r="O852" cm="1">
        <f t="array" ref="O852">SUM(IF((LEFT('2-1 采购订单物料明细表报表导出'!$K:$K,7)=O$1)*('2-1 采购订单物料明细表报表导出'!$D:$D=$A852),'2-1 采购订单物料明细表报表导出'!$H:$H,0))</f>
        <v>0</v>
      </c>
    </row>
    <row r="853" ht="16.5" spans="1:15">
      <c r="A853" s="38" t="s">
        <v>4252</v>
      </c>
      <c r="B853" s="36" t="s">
        <v>1613</v>
      </c>
      <c r="C853" s="37" t="s">
        <v>1614</v>
      </c>
      <c r="D853" cm="1">
        <f t="array" ref="D853">SUM(IF((LEFT('2-1 采购订单物料明细表报表导出'!$K:$K,7)=D$1)*('2-1 采购订单物料明细表报表导出'!$D:$D=$A853),'2-1 采购订单物料明细表报表导出'!$H:$H,0))</f>
        <v>0</v>
      </c>
      <c r="E853" cm="1">
        <f t="array" ref="E853">SUM(IF((LEFT('2-1 采购订单物料明细表报表导出'!$K:$K,7)=E$1)*('2-1 采购订单物料明细表报表导出'!$D:$D=$A853),'2-1 采购订单物料明细表报表导出'!$H:$H,0))</f>
        <v>0</v>
      </c>
      <c r="F853" cm="1">
        <f t="array" ref="F853">SUM(IF((LEFT('2-1 采购订单物料明细表报表导出'!$K:$K,7)=F$1)*('2-1 采购订单物料明细表报表导出'!$D:$D=$A853),'2-1 采购订单物料明细表报表导出'!$H:$H,0))</f>
        <v>0</v>
      </c>
      <c r="G853" cm="1">
        <f t="array" ref="G853">SUM(IF((LEFT('2-1 采购订单物料明细表报表导出'!$K:$K,7)=G$1)*('2-1 采购订单物料明细表报表导出'!$D:$D=$A853),'2-1 采购订单物料明细表报表导出'!$H:$H,0))</f>
        <v>0</v>
      </c>
      <c r="H853" cm="1">
        <f t="array" ref="H853">SUM(IF((LEFT('2-1 采购订单物料明细表报表导出'!$K:$K,7)=H$1)*('2-1 采购订单物料明细表报表导出'!$D:$D=$A853),'2-1 采购订单物料明细表报表导出'!$H:$H,0))</f>
        <v>0</v>
      </c>
      <c r="I853" cm="1">
        <f t="array" ref="I853">SUM(IF((LEFT('2-1 采购订单物料明细表报表导出'!$K:$K,7)=I$1)*('2-1 采购订单物料明细表报表导出'!$D:$D=$A853),'2-1 采购订单物料明细表报表导出'!$H:$H,0))</f>
        <v>0</v>
      </c>
      <c r="J853" cm="1">
        <f t="array" ref="J853">SUM(IF((LEFT('2-1 采购订单物料明细表报表导出'!$K:$K,7)=J$1)*('2-1 采购订单物料明细表报表导出'!$D:$D=$A853),'2-1 采购订单物料明细表报表导出'!$H:$H,0))</f>
        <v>0</v>
      </c>
      <c r="K853" cm="1">
        <f t="array" ref="K853">SUM(IF((LEFT('2-1 采购订单物料明细表报表导出'!$K:$K,7)=K$1)*('2-1 采购订单物料明细表报表导出'!$D:$D=$A853),'2-1 采购订单物料明细表报表导出'!$H:$H,0))</f>
        <v>0</v>
      </c>
      <c r="L853" cm="1">
        <f t="array" ref="L853">SUM(IF((LEFT('2-1 采购订单物料明细表报表导出'!$K:$K,7)=L$1)*('2-1 采购订单物料明细表报表导出'!$D:$D=$A853),'2-1 采购订单物料明细表报表导出'!$H:$H,0))</f>
        <v>0</v>
      </c>
      <c r="M853" cm="1">
        <f t="array" ref="M853">SUM(IF((LEFT('2-1 采购订单物料明细表报表导出'!$K:$K,7)=M$1)*('2-1 采购订单物料明细表报表导出'!$D:$D=$A853),'2-1 采购订单物料明细表报表导出'!$H:$H,0))</f>
        <v>0</v>
      </c>
      <c r="N853" cm="1">
        <f t="array" ref="N853">SUM(IF((LEFT('2-1 采购订单物料明细表报表导出'!$K:$K,7)=N$1)*('2-1 采购订单物料明细表报表导出'!$D:$D=$A853),'2-1 采购订单物料明细表报表导出'!$H:$H,0))</f>
        <v>0</v>
      </c>
      <c r="O853" cm="1">
        <f t="array" ref="O853">SUM(IF((LEFT('2-1 采购订单物料明细表报表导出'!$K:$K,7)=O$1)*('2-1 采购订单物料明细表报表导出'!$D:$D=$A853),'2-1 采购订单物料明细表报表导出'!$H:$H,0))</f>
        <v>0</v>
      </c>
    </row>
    <row r="854" ht="16.5" spans="1:15">
      <c r="A854" s="38" t="s">
        <v>4253</v>
      </c>
      <c r="B854" s="36" t="s">
        <v>1655</v>
      </c>
      <c r="C854" s="37" t="s">
        <v>1656</v>
      </c>
      <c r="D854" cm="1">
        <f t="array" ref="D854">SUM(IF((LEFT('2-1 采购订单物料明细表报表导出'!$K:$K,7)=D$1)*('2-1 采购订单物料明细表报表导出'!$D:$D=$A854),'2-1 采购订单物料明细表报表导出'!$H:$H,0))</f>
        <v>0</v>
      </c>
      <c r="E854" cm="1">
        <f t="array" ref="E854">SUM(IF((LEFT('2-1 采购订单物料明细表报表导出'!$K:$K,7)=E$1)*('2-1 采购订单物料明细表报表导出'!$D:$D=$A854),'2-1 采购订单物料明细表报表导出'!$H:$H,0))</f>
        <v>0</v>
      </c>
      <c r="F854" cm="1">
        <f t="array" ref="F854">SUM(IF((LEFT('2-1 采购订单物料明细表报表导出'!$K:$K,7)=F$1)*('2-1 采购订单物料明细表报表导出'!$D:$D=$A854),'2-1 采购订单物料明细表报表导出'!$H:$H,0))</f>
        <v>0</v>
      </c>
      <c r="G854" cm="1">
        <f t="array" ref="G854">SUM(IF((LEFT('2-1 采购订单物料明细表报表导出'!$K:$K,7)=G$1)*('2-1 采购订单物料明细表报表导出'!$D:$D=$A854),'2-1 采购订单物料明细表报表导出'!$H:$H,0))</f>
        <v>0</v>
      </c>
      <c r="H854" cm="1">
        <f t="array" ref="H854">SUM(IF((LEFT('2-1 采购订单物料明细表报表导出'!$K:$K,7)=H$1)*('2-1 采购订单物料明细表报表导出'!$D:$D=$A854),'2-1 采购订单物料明细表报表导出'!$H:$H,0))</f>
        <v>0</v>
      </c>
      <c r="I854" cm="1">
        <f t="array" ref="I854">SUM(IF((LEFT('2-1 采购订单物料明细表报表导出'!$K:$K,7)=I$1)*('2-1 采购订单物料明细表报表导出'!$D:$D=$A854),'2-1 采购订单物料明细表报表导出'!$H:$H,0))</f>
        <v>0</v>
      </c>
      <c r="J854" cm="1">
        <f t="array" ref="J854">SUM(IF((LEFT('2-1 采购订单物料明细表报表导出'!$K:$K,7)=J$1)*('2-1 采购订单物料明细表报表导出'!$D:$D=$A854),'2-1 采购订单物料明细表报表导出'!$H:$H,0))</f>
        <v>0</v>
      </c>
      <c r="K854" cm="1">
        <f t="array" ref="K854">SUM(IF((LEFT('2-1 采购订单物料明细表报表导出'!$K:$K,7)=K$1)*('2-1 采购订单物料明细表报表导出'!$D:$D=$A854),'2-1 采购订单物料明细表报表导出'!$H:$H,0))</f>
        <v>0</v>
      </c>
      <c r="L854" cm="1">
        <f t="array" ref="L854">SUM(IF((LEFT('2-1 采购订单物料明细表报表导出'!$K:$K,7)=L$1)*('2-1 采购订单物料明细表报表导出'!$D:$D=$A854),'2-1 采购订单物料明细表报表导出'!$H:$H,0))</f>
        <v>0</v>
      </c>
      <c r="M854" cm="1">
        <f t="array" ref="M854">SUM(IF((LEFT('2-1 采购订单物料明细表报表导出'!$K:$K,7)=M$1)*('2-1 采购订单物料明细表报表导出'!$D:$D=$A854),'2-1 采购订单物料明细表报表导出'!$H:$H,0))</f>
        <v>0</v>
      </c>
      <c r="N854" cm="1">
        <f t="array" ref="N854">SUM(IF((LEFT('2-1 采购订单物料明细表报表导出'!$K:$K,7)=N$1)*('2-1 采购订单物料明细表报表导出'!$D:$D=$A854),'2-1 采购订单物料明细表报表导出'!$H:$H,0))</f>
        <v>0</v>
      </c>
      <c r="O854" cm="1">
        <f t="array" ref="O854">SUM(IF((LEFT('2-1 采购订单物料明细表报表导出'!$K:$K,7)=O$1)*('2-1 采购订单物料明细表报表导出'!$D:$D=$A854),'2-1 采购订单物料明细表报表导出'!$H:$H,0))</f>
        <v>0</v>
      </c>
    </row>
    <row r="855" ht="16.5" spans="1:15">
      <c r="A855" s="38" t="s">
        <v>4254</v>
      </c>
      <c r="B855" s="36" t="s">
        <v>1655</v>
      </c>
      <c r="C855" s="37" t="s">
        <v>1656</v>
      </c>
      <c r="D855" cm="1">
        <f t="array" ref="D855">SUM(IF((LEFT('2-1 采购订单物料明细表报表导出'!$K:$K,7)=D$1)*('2-1 采购订单物料明细表报表导出'!$D:$D=$A855),'2-1 采购订单物料明细表报表导出'!$H:$H,0))</f>
        <v>0</v>
      </c>
      <c r="E855" cm="1">
        <f t="array" ref="E855">SUM(IF((LEFT('2-1 采购订单物料明细表报表导出'!$K:$K,7)=E$1)*('2-1 采购订单物料明细表报表导出'!$D:$D=$A855),'2-1 采购订单物料明细表报表导出'!$H:$H,0))</f>
        <v>0</v>
      </c>
      <c r="F855" cm="1">
        <f t="array" ref="F855">SUM(IF((LEFT('2-1 采购订单物料明细表报表导出'!$K:$K,7)=F$1)*('2-1 采购订单物料明细表报表导出'!$D:$D=$A855),'2-1 采购订单物料明细表报表导出'!$H:$H,0))</f>
        <v>0</v>
      </c>
      <c r="G855" cm="1">
        <f t="array" ref="G855">SUM(IF((LEFT('2-1 采购订单物料明细表报表导出'!$K:$K,7)=G$1)*('2-1 采购订单物料明细表报表导出'!$D:$D=$A855),'2-1 采购订单物料明细表报表导出'!$H:$H,0))</f>
        <v>0</v>
      </c>
      <c r="H855" cm="1">
        <f t="array" ref="H855">SUM(IF((LEFT('2-1 采购订单物料明细表报表导出'!$K:$K,7)=H$1)*('2-1 采购订单物料明细表报表导出'!$D:$D=$A855),'2-1 采购订单物料明细表报表导出'!$H:$H,0))</f>
        <v>0</v>
      </c>
      <c r="I855" cm="1">
        <f t="array" ref="I855">SUM(IF((LEFT('2-1 采购订单物料明细表报表导出'!$K:$K,7)=I$1)*('2-1 采购订单物料明细表报表导出'!$D:$D=$A855),'2-1 采购订单物料明细表报表导出'!$H:$H,0))</f>
        <v>0</v>
      </c>
      <c r="J855" cm="1">
        <f t="array" ref="J855">SUM(IF((LEFT('2-1 采购订单物料明细表报表导出'!$K:$K,7)=J$1)*('2-1 采购订单物料明细表报表导出'!$D:$D=$A855),'2-1 采购订单物料明细表报表导出'!$H:$H,0))</f>
        <v>0</v>
      </c>
      <c r="K855" cm="1">
        <f t="array" ref="K855">SUM(IF((LEFT('2-1 采购订单物料明细表报表导出'!$K:$K,7)=K$1)*('2-1 采购订单物料明细表报表导出'!$D:$D=$A855),'2-1 采购订单物料明细表报表导出'!$H:$H,0))</f>
        <v>0</v>
      </c>
      <c r="L855" cm="1">
        <f t="array" ref="L855">SUM(IF((LEFT('2-1 采购订单物料明细表报表导出'!$K:$K,7)=L$1)*('2-1 采购订单物料明细表报表导出'!$D:$D=$A855),'2-1 采购订单物料明细表报表导出'!$H:$H,0))</f>
        <v>0</v>
      </c>
      <c r="M855" cm="1">
        <f t="array" ref="M855">SUM(IF((LEFT('2-1 采购订单物料明细表报表导出'!$K:$K,7)=M$1)*('2-1 采购订单物料明细表报表导出'!$D:$D=$A855),'2-1 采购订单物料明细表报表导出'!$H:$H,0))</f>
        <v>0</v>
      </c>
      <c r="N855" cm="1">
        <f t="array" ref="N855">SUM(IF((LEFT('2-1 采购订单物料明细表报表导出'!$K:$K,7)=N$1)*('2-1 采购订单物料明细表报表导出'!$D:$D=$A855),'2-1 采购订单物料明细表报表导出'!$H:$H,0))</f>
        <v>0</v>
      </c>
      <c r="O855" cm="1">
        <f t="array" ref="O855">SUM(IF((LEFT('2-1 采购订单物料明细表报表导出'!$K:$K,7)=O$1)*('2-1 采购订单物料明细表报表导出'!$D:$D=$A855),'2-1 采购订单物料明细表报表导出'!$H:$H,0))</f>
        <v>0</v>
      </c>
    </row>
    <row r="856" ht="16.5" spans="1:15">
      <c r="A856" s="38" t="s">
        <v>4255</v>
      </c>
      <c r="B856" s="36" t="s">
        <v>1655</v>
      </c>
      <c r="C856" s="37" t="s">
        <v>1656</v>
      </c>
      <c r="D856" cm="1">
        <f t="array" ref="D856">SUM(IF((LEFT('2-1 采购订单物料明细表报表导出'!$K:$K,7)=D$1)*('2-1 采购订单物料明细表报表导出'!$D:$D=$A856),'2-1 采购订单物料明细表报表导出'!$H:$H,0))</f>
        <v>0</v>
      </c>
      <c r="E856" cm="1">
        <f t="array" ref="E856">SUM(IF((LEFT('2-1 采购订单物料明细表报表导出'!$K:$K,7)=E$1)*('2-1 采购订单物料明细表报表导出'!$D:$D=$A856),'2-1 采购订单物料明细表报表导出'!$H:$H,0))</f>
        <v>0</v>
      </c>
      <c r="F856" cm="1">
        <f t="array" ref="F856">SUM(IF((LEFT('2-1 采购订单物料明细表报表导出'!$K:$K,7)=F$1)*('2-1 采购订单物料明细表报表导出'!$D:$D=$A856),'2-1 采购订单物料明细表报表导出'!$H:$H,0))</f>
        <v>0</v>
      </c>
      <c r="G856" cm="1">
        <f t="array" ref="G856">SUM(IF((LEFT('2-1 采购订单物料明细表报表导出'!$K:$K,7)=G$1)*('2-1 采购订单物料明细表报表导出'!$D:$D=$A856),'2-1 采购订单物料明细表报表导出'!$H:$H,0))</f>
        <v>0</v>
      </c>
      <c r="H856" cm="1">
        <f t="array" ref="H856">SUM(IF((LEFT('2-1 采购订单物料明细表报表导出'!$K:$K,7)=H$1)*('2-1 采购订单物料明细表报表导出'!$D:$D=$A856),'2-1 采购订单物料明细表报表导出'!$H:$H,0))</f>
        <v>0</v>
      </c>
      <c r="I856" cm="1">
        <f t="array" ref="I856">SUM(IF((LEFT('2-1 采购订单物料明细表报表导出'!$K:$K,7)=I$1)*('2-1 采购订单物料明细表报表导出'!$D:$D=$A856),'2-1 采购订单物料明细表报表导出'!$H:$H,0))</f>
        <v>0</v>
      </c>
      <c r="J856" cm="1">
        <f t="array" ref="J856">SUM(IF((LEFT('2-1 采购订单物料明细表报表导出'!$K:$K,7)=J$1)*('2-1 采购订单物料明细表报表导出'!$D:$D=$A856),'2-1 采购订单物料明细表报表导出'!$H:$H,0))</f>
        <v>0</v>
      </c>
      <c r="K856" cm="1">
        <f t="array" ref="K856">SUM(IF((LEFT('2-1 采购订单物料明细表报表导出'!$K:$K,7)=K$1)*('2-1 采购订单物料明细表报表导出'!$D:$D=$A856),'2-1 采购订单物料明细表报表导出'!$H:$H,0))</f>
        <v>0</v>
      </c>
      <c r="L856" cm="1">
        <f t="array" ref="L856">SUM(IF((LEFT('2-1 采购订单物料明细表报表导出'!$K:$K,7)=L$1)*('2-1 采购订单物料明细表报表导出'!$D:$D=$A856),'2-1 采购订单物料明细表报表导出'!$H:$H,0))</f>
        <v>0</v>
      </c>
      <c r="M856" cm="1">
        <f t="array" ref="M856">SUM(IF((LEFT('2-1 采购订单物料明细表报表导出'!$K:$K,7)=M$1)*('2-1 采购订单物料明细表报表导出'!$D:$D=$A856),'2-1 采购订单物料明细表报表导出'!$H:$H,0))</f>
        <v>0</v>
      </c>
      <c r="N856" cm="1">
        <f t="array" ref="N856">SUM(IF((LEFT('2-1 采购订单物料明细表报表导出'!$K:$K,7)=N$1)*('2-1 采购订单物料明细表报表导出'!$D:$D=$A856),'2-1 采购订单物料明细表报表导出'!$H:$H,0))</f>
        <v>0</v>
      </c>
      <c r="O856" cm="1">
        <f t="array" ref="O856">SUM(IF((LEFT('2-1 采购订单物料明细表报表导出'!$K:$K,7)=O$1)*('2-1 采购订单物料明细表报表导出'!$D:$D=$A856),'2-1 采购订单物料明细表报表导出'!$H:$H,0))</f>
        <v>0</v>
      </c>
    </row>
    <row r="857" ht="16.5" spans="1:15">
      <c r="A857" s="38" t="s">
        <v>4256</v>
      </c>
      <c r="B857" s="36" t="s">
        <v>1655</v>
      </c>
      <c r="C857" s="37" t="s">
        <v>1656</v>
      </c>
      <c r="D857" cm="1">
        <f t="array" ref="D857">SUM(IF((LEFT('2-1 采购订单物料明细表报表导出'!$K:$K,7)=D$1)*('2-1 采购订单物料明细表报表导出'!$D:$D=$A857),'2-1 采购订单物料明细表报表导出'!$H:$H,0))</f>
        <v>0</v>
      </c>
      <c r="E857" cm="1">
        <f t="array" ref="E857">SUM(IF((LEFT('2-1 采购订单物料明细表报表导出'!$K:$K,7)=E$1)*('2-1 采购订单物料明细表报表导出'!$D:$D=$A857),'2-1 采购订单物料明细表报表导出'!$H:$H,0))</f>
        <v>0</v>
      </c>
      <c r="F857" cm="1">
        <f t="array" ref="F857">SUM(IF((LEFT('2-1 采购订单物料明细表报表导出'!$K:$K,7)=F$1)*('2-1 采购订单物料明细表报表导出'!$D:$D=$A857),'2-1 采购订单物料明细表报表导出'!$H:$H,0))</f>
        <v>0</v>
      </c>
      <c r="G857" cm="1">
        <f t="array" ref="G857">SUM(IF((LEFT('2-1 采购订单物料明细表报表导出'!$K:$K,7)=G$1)*('2-1 采购订单物料明细表报表导出'!$D:$D=$A857),'2-1 采购订单物料明细表报表导出'!$H:$H,0))</f>
        <v>0</v>
      </c>
      <c r="H857" cm="1">
        <f t="array" ref="H857">SUM(IF((LEFT('2-1 采购订单物料明细表报表导出'!$K:$K,7)=H$1)*('2-1 采购订单物料明细表报表导出'!$D:$D=$A857),'2-1 采购订单物料明细表报表导出'!$H:$H,0))</f>
        <v>0</v>
      </c>
      <c r="I857" cm="1">
        <f t="array" ref="I857">SUM(IF((LEFT('2-1 采购订单物料明细表报表导出'!$K:$K,7)=I$1)*('2-1 采购订单物料明细表报表导出'!$D:$D=$A857),'2-1 采购订单物料明细表报表导出'!$H:$H,0))</f>
        <v>0</v>
      </c>
      <c r="J857" cm="1">
        <f t="array" ref="J857">SUM(IF((LEFT('2-1 采购订单物料明细表报表导出'!$K:$K,7)=J$1)*('2-1 采购订单物料明细表报表导出'!$D:$D=$A857),'2-1 采购订单物料明细表报表导出'!$H:$H,0))</f>
        <v>0</v>
      </c>
      <c r="K857" cm="1">
        <f t="array" ref="K857">SUM(IF((LEFT('2-1 采购订单物料明细表报表导出'!$K:$K,7)=K$1)*('2-1 采购订单物料明细表报表导出'!$D:$D=$A857),'2-1 采购订单物料明细表报表导出'!$H:$H,0))</f>
        <v>0</v>
      </c>
      <c r="L857" cm="1">
        <f t="array" ref="L857">SUM(IF((LEFT('2-1 采购订单物料明细表报表导出'!$K:$K,7)=L$1)*('2-1 采购订单物料明细表报表导出'!$D:$D=$A857),'2-1 采购订单物料明细表报表导出'!$H:$H,0))</f>
        <v>0</v>
      </c>
      <c r="M857" cm="1">
        <f t="array" ref="M857">SUM(IF((LEFT('2-1 采购订单物料明细表报表导出'!$K:$K,7)=M$1)*('2-1 采购订单物料明细表报表导出'!$D:$D=$A857),'2-1 采购订单物料明细表报表导出'!$H:$H,0))</f>
        <v>0</v>
      </c>
      <c r="N857" cm="1">
        <f t="array" ref="N857">SUM(IF((LEFT('2-1 采购订单物料明细表报表导出'!$K:$K,7)=N$1)*('2-1 采购订单物料明细表报表导出'!$D:$D=$A857),'2-1 采购订单物料明细表报表导出'!$H:$H,0))</f>
        <v>0</v>
      </c>
      <c r="O857" cm="1">
        <f t="array" ref="O857">SUM(IF((LEFT('2-1 采购订单物料明细表报表导出'!$K:$K,7)=O$1)*('2-1 采购订单物料明细表报表导出'!$D:$D=$A857),'2-1 采购订单物料明细表报表导出'!$H:$H,0))</f>
        <v>0</v>
      </c>
    </row>
    <row r="858" ht="16.5" spans="1:15">
      <c r="A858" s="38" t="s">
        <v>4257</v>
      </c>
      <c r="B858" s="36" t="s">
        <v>1655</v>
      </c>
      <c r="C858" s="37" t="s">
        <v>1656</v>
      </c>
      <c r="D858" cm="1">
        <f t="array" ref="D858">SUM(IF((LEFT('2-1 采购订单物料明细表报表导出'!$K:$K,7)=D$1)*('2-1 采购订单物料明细表报表导出'!$D:$D=$A858),'2-1 采购订单物料明细表报表导出'!$H:$H,0))</f>
        <v>0</v>
      </c>
      <c r="E858" cm="1">
        <f t="array" ref="E858">SUM(IF((LEFT('2-1 采购订单物料明细表报表导出'!$K:$K,7)=E$1)*('2-1 采购订单物料明细表报表导出'!$D:$D=$A858),'2-1 采购订单物料明细表报表导出'!$H:$H,0))</f>
        <v>0</v>
      </c>
      <c r="F858" cm="1">
        <f t="array" ref="F858">SUM(IF((LEFT('2-1 采购订单物料明细表报表导出'!$K:$K,7)=F$1)*('2-1 采购订单物料明细表报表导出'!$D:$D=$A858),'2-1 采购订单物料明细表报表导出'!$H:$H,0))</f>
        <v>0</v>
      </c>
      <c r="G858" cm="1">
        <f t="array" ref="G858">SUM(IF((LEFT('2-1 采购订单物料明细表报表导出'!$K:$K,7)=G$1)*('2-1 采购订单物料明细表报表导出'!$D:$D=$A858),'2-1 采购订单物料明细表报表导出'!$H:$H,0))</f>
        <v>0</v>
      </c>
      <c r="H858" cm="1">
        <f t="array" ref="H858">SUM(IF((LEFT('2-1 采购订单物料明细表报表导出'!$K:$K,7)=H$1)*('2-1 采购订单物料明细表报表导出'!$D:$D=$A858),'2-1 采购订单物料明细表报表导出'!$H:$H,0))</f>
        <v>0</v>
      </c>
      <c r="I858" cm="1">
        <f t="array" ref="I858">SUM(IF((LEFT('2-1 采购订单物料明细表报表导出'!$K:$K,7)=I$1)*('2-1 采购订单物料明细表报表导出'!$D:$D=$A858),'2-1 采购订单物料明细表报表导出'!$H:$H,0))</f>
        <v>0</v>
      </c>
      <c r="J858" cm="1">
        <f t="array" ref="J858">SUM(IF((LEFT('2-1 采购订单物料明细表报表导出'!$K:$K,7)=J$1)*('2-1 采购订单物料明细表报表导出'!$D:$D=$A858),'2-1 采购订单物料明细表报表导出'!$H:$H,0))</f>
        <v>0</v>
      </c>
      <c r="K858" cm="1">
        <f t="array" ref="K858">SUM(IF((LEFT('2-1 采购订单物料明细表报表导出'!$K:$K,7)=K$1)*('2-1 采购订单物料明细表报表导出'!$D:$D=$A858),'2-1 采购订单物料明细表报表导出'!$H:$H,0))</f>
        <v>0</v>
      </c>
      <c r="L858" cm="1">
        <f t="array" ref="L858">SUM(IF((LEFT('2-1 采购订单物料明细表报表导出'!$K:$K,7)=L$1)*('2-1 采购订单物料明细表报表导出'!$D:$D=$A858),'2-1 采购订单物料明细表报表导出'!$H:$H,0))</f>
        <v>0</v>
      </c>
      <c r="M858" cm="1">
        <f t="array" ref="M858">SUM(IF((LEFT('2-1 采购订单物料明细表报表导出'!$K:$K,7)=M$1)*('2-1 采购订单物料明细表报表导出'!$D:$D=$A858),'2-1 采购订单物料明细表报表导出'!$H:$H,0))</f>
        <v>0</v>
      </c>
      <c r="N858" cm="1">
        <f t="array" ref="N858">SUM(IF((LEFT('2-1 采购订单物料明细表报表导出'!$K:$K,7)=N$1)*('2-1 采购订单物料明细表报表导出'!$D:$D=$A858),'2-1 采购订单物料明细表报表导出'!$H:$H,0))</f>
        <v>0</v>
      </c>
      <c r="O858" cm="1">
        <f t="array" ref="O858">SUM(IF((LEFT('2-1 采购订单物料明细表报表导出'!$K:$K,7)=O$1)*('2-1 采购订单物料明细表报表导出'!$D:$D=$A858),'2-1 采购订单物料明细表报表导出'!$H:$H,0))</f>
        <v>0</v>
      </c>
    </row>
    <row r="859" ht="16.5" spans="1:15">
      <c r="A859" s="38" t="s">
        <v>4258</v>
      </c>
      <c r="B859" s="36" t="s">
        <v>1655</v>
      </c>
      <c r="C859" s="37" t="s">
        <v>1656</v>
      </c>
      <c r="D859" cm="1">
        <f t="array" ref="D859">SUM(IF((LEFT('2-1 采购订单物料明细表报表导出'!$K:$K,7)=D$1)*('2-1 采购订单物料明细表报表导出'!$D:$D=$A859),'2-1 采购订单物料明细表报表导出'!$H:$H,0))</f>
        <v>0</v>
      </c>
      <c r="E859" cm="1">
        <f t="array" ref="E859">SUM(IF((LEFT('2-1 采购订单物料明细表报表导出'!$K:$K,7)=E$1)*('2-1 采购订单物料明细表报表导出'!$D:$D=$A859),'2-1 采购订单物料明细表报表导出'!$H:$H,0))</f>
        <v>0</v>
      </c>
      <c r="F859" cm="1">
        <f t="array" ref="F859">SUM(IF((LEFT('2-1 采购订单物料明细表报表导出'!$K:$K,7)=F$1)*('2-1 采购订单物料明细表报表导出'!$D:$D=$A859),'2-1 采购订单物料明细表报表导出'!$H:$H,0))</f>
        <v>0</v>
      </c>
      <c r="G859" cm="1">
        <f t="array" ref="G859">SUM(IF((LEFT('2-1 采购订单物料明细表报表导出'!$K:$K,7)=G$1)*('2-1 采购订单物料明细表报表导出'!$D:$D=$A859),'2-1 采购订单物料明细表报表导出'!$H:$H,0))</f>
        <v>0</v>
      </c>
      <c r="H859" cm="1">
        <f t="array" ref="H859">SUM(IF((LEFT('2-1 采购订单物料明细表报表导出'!$K:$K,7)=H$1)*('2-1 采购订单物料明细表报表导出'!$D:$D=$A859),'2-1 采购订单物料明细表报表导出'!$H:$H,0))</f>
        <v>0</v>
      </c>
      <c r="I859" cm="1">
        <f t="array" ref="I859">SUM(IF((LEFT('2-1 采购订单物料明细表报表导出'!$K:$K,7)=I$1)*('2-1 采购订单物料明细表报表导出'!$D:$D=$A859),'2-1 采购订单物料明细表报表导出'!$H:$H,0))</f>
        <v>0</v>
      </c>
      <c r="J859" cm="1">
        <f t="array" ref="J859">SUM(IF((LEFT('2-1 采购订单物料明细表报表导出'!$K:$K,7)=J$1)*('2-1 采购订单物料明细表报表导出'!$D:$D=$A859),'2-1 采购订单物料明细表报表导出'!$H:$H,0))</f>
        <v>0</v>
      </c>
      <c r="K859" cm="1">
        <f t="array" ref="K859">SUM(IF((LEFT('2-1 采购订单物料明细表报表导出'!$K:$K,7)=K$1)*('2-1 采购订单物料明细表报表导出'!$D:$D=$A859),'2-1 采购订单物料明细表报表导出'!$H:$H,0))</f>
        <v>0</v>
      </c>
      <c r="L859" cm="1">
        <f t="array" ref="L859">SUM(IF((LEFT('2-1 采购订单物料明细表报表导出'!$K:$K,7)=L$1)*('2-1 采购订单物料明细表报表导出'!$D:$D=$A859),'2-1 采购订单物料明细表报表导出'!$H:$H,0))</f>
        <v>0</v>
      </c>
      <c r="M859" cm="1">
        <f t="array" ref="M859">SUM(IF((LEFT('2-1 采购订单物料明细表报表导出'!$K:$K,7)=M$1)*('2-1 采购订单物料明细表报表导出'!$D:$D=$A859),'2-1 采购订单物料明细表报表导出'!$H:$H,0))</f>
        <v>0</v>
      </c>
      <c r="N859" cm="1">
        <f t="array" ref="N859">SUM(IF((LEFT('2-1 采购订单物料明细表报表导出'!$K:$K,7)=N$1)*('2-1 采购订单物料明细表报表导出'!$D:$D=$A859),'2-1 采购订单物料明细表报表导出'!$H:$H,0))</f>
        <v>0</v>
      </c>
      <c r="O859" cm="1">
        <f t="array" ref="O859">SUM(IF((LEFT('2-1 采购订单物料明细表报表导出'!$K:$K,7)=O$1)*('2-1 采购订单物料明细表报表导出'!$D:$D=$A859),'2-1 采购订单物料明细表报表导出'!$H:$H,0))</f>
        <v>0</v>
      </c>
    </row>
    <row r="860" ht="16.5" spans="1:15">
      <c r="A860" s="38" t="s">
        <v>4259</v>
      </c>
      <c r="B860" s="36" t="s">
        <v>1655</v>
      </c>
      <c r="C860" s="37" t="s">
        <v>1656</v>
      </c>
      <c r="D860" cm="1">
        <f t="array" ref="D860">SUM(IF((LEFT('2-1 采购订单物料明细表报表导出'!$K:$K,7)=D$1)*('2-1 采购订单物料明细表报表导出'!$D:$D=$A860),'2-1 采购订单物料明细表报表导出'!$H:$H,0))</f>
        <v>0</v>
      </c>
      <c r="E860" cm="1">
        <f t="array" ref="E860">SUM(IF((LEFT('2-1 采购订单物料明细表报表导出'!$K:$K,7)=E$1)*('2-1 采购订单物料明细表报表导出'!$D:$D=$A860),'2-1 采购订单物料明细表报表导出'!$H:$H,0))</f>
        <v>0</v>
      </c>
      <c r="F860" cm="1">
        <f t="array" ref="F860">SUM(IF((LEFT('2-1 采购订单物料明细表报表导出'!$K:$K,7)=F$1)*('2-1 采购订单物料明细表报表导出'!$D:$D=$A860),'2-1 采购订单物料明细表报表导出'!$H:$H,0))</f>
        <v>0</v>
      </c>
      <c r="G860" cm="1">
        <f t="array" ref="G860">SUM(IF((LEFT('2-1 采购订单物料明细表报表导出'!$K:$K,7)=G$1)*('2-1 采购订单物料明细表报表导出'!$D:$D=$A860),'2-1 采购订单物料明细表报表导出'!$H:$H,0))</f>
        <v>0</v>
      </c>
      <c r="H860" cm="1">
        <f t="array" ref="H860">SUM(IF((LEFT('2-1 采购订单物料明细表报表导出'!$K:$K,7)=H$1)*('2-1 采购订单物料明细表报表导出'!$D:$D=$A860),'2-1 采购订单物料明细表报表导出'!$H:$H,0))</f>
        <v>0</v>
      </c>
      <c r="I860" cm="1">
        <f t="array" ref="I860">SUM(IF((LEFT('2-1 采购订单物料明细表报表导出'!$K:$K,7)=I$1)*('2-1 采购订单物料明细表报表导出'!$D:$D=$A860),'2-1 采购订单物料明细表报表导出'!$H:$H,0))</f>
        <v>0</v>
      </c>
      <c r="J860" cm="1">
        <f t="array" ref="J860">SUM(IF((LEFT('2-1 采购订单物料明细表报表导出'!$K:$K,7)=J$1)*('2-1 采购订单物料明细表报表导出'!$D:$D=$A860),'2-1 采购订单物料明细表报表导出'!$H:$H,0))</f>
        <v>0</v>
      </c>
      <c r="K860" cm="1">
        <f t="array" ref="K860">SUM(IF((LEFT('2-1 采购订单物料明细表报表导出'!$K:$K,7)=K$1)*('2-1 采购订单物料明细表报表导出'!$D:$D=$A860),'2-1 采购订单物料明细表报表导出'!$H:$H,0))</f>
        <v>0</v>
      </c>
      <c r="L860" cm="1">
        <f t="array" ref="L860">SUM(IF((LEFT('2-1 采购订单物料明细表报表导出'!$K:$K,7)=L$1)*('2-1 采购订单物料明细表报表导出'!$D:$D=$A860),'2-1 采购订单物料明细表报表导出'!$H:$H,0))</f>
        <v>0</v>
      </c>
      <c r="M860" cm="1">
        <f t="array" ref="M860">SUM(IF((LEFT('2-1 采购订单物料明细表报表导出'!$K:$K,7)=M$1)*('2-1 采购订单物料明细表报表导出'!$D:$D=$A860),'2-1 采购订单物料明细表报表导出'!$H:$H,0))</f>
        <v>0</v>
      </c>
      <c r="N860" cm="1">
        <f t="array" ref="N860">SUM(IF((LEFT('2-1 采购订单物料明细表报表导出'!$K:$K,7)=N$1)*('2-1 采购订单物料明细表报表导出'!$D:$D=$A860),'2-1 采购订单物料明细表报表导出'!$H:$H,0))</f>
        <v>0</v>
      </c>
      <c r="O860" cm="1">
        <f t="array" ref="O860">SUM(IF((LEFT('2-1 采购订单物料明细表报表导出'!$K:$K,7)=O$1)*('2-1 采购订单物料明细表报表导出'!$D:$D=$A860),'2-1 采购订单物料明细表报表导出'!$H:$H,0))</f>
        <v>0</v>
      </c>
    </row>
    <row r="861" ht="16.5" spans="1:15">
      <c r="A861" s="38" t="s">
        <v>4260</v>
      </c>
      <c r="B861" s="36" t="s">
        <v>1655</v>
      </c>
      <c r="C861" s="37" t="s">
        <v>1656</v>
      </c>
      <c r="D861" cm="1">
        <f t="array" ref="D861">SUM(IF((LEFT('2-1 采购订单物料明细表报表导出'!$K:$K,7)=D$1)*('2-1 采购订单物料明细表报表导出'!$D:$D=$A861),'2-1 采购订单物料明细表报表导出'!$H:$H,0))</f>
        <v>0</v>
      </c>
      <c r="E861" cm="1">
        <f t="array" ref="E861">SUM(IF((LEFT('2-1 采购订单物料明细表报表导出'!$K:$K,7)=E$1)*('2-1 采购订单物料明细表报表导出'!$D:$D=$A861),'2-1 采购订单物料明细表报表导出'!$H:$H,0))</f>
        <v>0</v>
      </c>
      <c r="F861" cm="1">
        <f t="array" ref="F861">SUM(IF((LEFT('2-1 采购订单物料明细表报表导出'!$K:$K,7)=F$1)*('2-1 采购订单物料明细表报表导出'!$D:$D=$A861),'2-1 采购订单物料明细表报表导出'!$H:$H,0))</f>
        <v>0</v>
      </c>
      <c r="G861" cm="1">
        <f t="array" ref="G861">SUM(IF((LEFT('2-1 采购订单物料明细表报表导出'!$K:$K,7)=G$1)*('2-1 采购订单物料明细表报表导出'!$D:$D=$A861),'2-1 采购订单物料明细表报表导出'!$H:$H,0))</f>
        <v>0</v>
      </c>
      <c r="H861" cm="1">
        <f t="array" ref="H861">SUM(IF((LEFT('2-1 采购订单物料明细表报表导出'!$K:$K,7)=H$1)*('2-1 采购订单物料明细表报表导出'!$D:$D=$A861),'2-1 采购订单物料明细表报表导出'!$H:$H,0))</f>
        <v>0</v>
      </c>
      <c r="I861" cm="1">
        <f t="array" ref="I861">SUM(IF((LEFT('2-1 采购订单物料明细表报表导出'!$K:$K,7)=I$1)*('2-1 采购订单物料明细表报表导出'!$D:$D=$A861),'2-1 采购订单物料明细表报表导出'!$H:$H,0))</f>
        <v>0</v>
      </c>
      <c r="J861" cm="1">
        <f t="array" ref="J861">SUM(IF((LEFT('2-1 采购订单物料明细表报表导出'!$K:$K,7)=J$1)*('2-1 采购订单物料明细表报表导出'!$D:$D=$A861),'2-1 采购订单物料明细表报表导出'!$H:$H,0))</f>
        <v>0</v>
      </c>
      <c r="K861" cm="1">
        <f t="array" ref="K861">SUM(IF((LEFT('2-1 采购订单物料明细表报表导出'!$K:$K,7)=K$1)*('2-1 采购订单物料明细表报表导出'!$D:$D=$A861),'2-1 采购订单物料明细表报表导出'!$H:$H,0))</f>
        <v>0</v>
      </c>
      <c r="L861" cm="1">
        <f t="array" ref="L861">SUM(IF((LEFT('2-1 采购订单物料明细表报表导出'!$K:$K,7)=L$1)*('2-1 采购订单物料明细表报表导出'!$D:$D=$A861),'2-1 采购订单物料明细表报表导出'!$H:$H,0))</f>
        <v>0</v>
      </c>
      <c r="M861" cm="1">
        <f t="array" ref="M861">SUM(IF((LEFT('2-1 采购订单物料明细表报表导出'!$K:$K,7)=M$1)*('2-1 采购订单物料明细表报表导出'!$D:$D=$A861),'2-1 采购订单物料明细表报表导出'!$H:$H,0))</f>
        <v>0</v>
      </c>
      <c r="N861" cm="1">
        <f t="array" ref="N861">SUM(IF((LEFT('2-1 采购订单物料明细表报表导出'!$K:$K,7)=N$1)*('2-1 采购订单物料明细表报表导出'!$D:$D=$A861),'2-1 采购订单物料明细表报表导出'!$H:$H,0))</f>
        <v>0</v>
      </c>
      <c r="O861" cm="1">
        <f t="array" ref="O861">SUM(IF((LEFT('2-1 采购订单物料明细表报表导出'!$K:$K,7)=O$1)*('2-1 采购订单物料明细表报表导出'!$D:$D=$A861),'2-1 采购订单物料明细表报表导出'!$H:$H,0))</f>
        <v>0</v>
      </c>
    </row>
    <row r="862" ht="16.5" spans="1:15">
      <c r="A862" s="38" t="s">
        <v>4261</v>
      </c>
      <c r="B862" s="36" t="s">
        <v>1655</v>
      </c>
      <c r="C862" s="37" t="s">
        <v>1656</v>
      </c>
      <c r="D862" cm="1">
        <f t="array" ref="D862">SUM(IF((LEFT('2-1 采购订单物料明细表报表导出'!$K:$K,7)=D$1)*('2-1 采购订单物料明细表报表导出'!$D:$D=$A862),'2-1 采购订单物料明细表报表导出'!$H:$H,0))</f>
        <v>0</v>
      </c>
      <c r="E862" cm="1">
        <f t="array" ref="E862">SUM(IF((LEFT('2-1 采购订单物料明细表报表导出'!$K:$K,7)=E$1)*('2-1 采购订单物料明细表报表导出'!$D:$D=$A862),'2-1 采购订单物料明细表报表导出'!$H:$H,0))</f>
        <v>0</v>
      </c>
      <c r="F862" cm="1">
        <f t="array" ref="F862">SUM(IF((LEFT('2-1 采购订单物料明细表报表导出'!$K:$K,7)=F$1)*('2-1 采购订单物料明细表报表导出'!$D:$D=$A862),'2-1 采购订单物料明细表报表导出'!$H:$H,0))</f>
        <v>0</v>
      </c>
      <c r="G862" cm="1">
        <f t="array" ref="G862">SUM(IF((LEFT('2-1 采购订单物料明细表报表导出'!$K:$K,7)=G$1)*('2-1 采购订单物料明细表报表导出'!$D:$D=$A862),'2-1 采购订单物料明细表报表导出'!$H:$H,0))</f>
        <v>0</v>
      </c>
      <c r="H862" cm="1">
        <f t="array" ref="H862">SUM(IF((LEFT('2-1 采购订单物料明细表报表导出'!$K:$K,7)=H$1)*('2-1 采购订单物料明细表报表导出'!$D:$D=$A862),'2-1 采购订单物料明细表报表导出'!$H:$H,0))</f>
        <v>0</v>
      </c>
      <c r="I862" cm="1">
        <f t="array" ref="I862">SUM(IF((LEFT('2-1 采购订单物料明细表报表导出'!$K:$K,7)=I$1)*('2-1 采购订单物料明细表报表导出'!$D:$D=$A862),'2-1 采购订单物料明细表报表导出'!$H:$H,0))</f>
        <v>0</v>
      </c>
      <c r="J862" cm="1">
        <f t="array" ref="J862">SUM(IF((LEFT('2-1 采购订单物料明细表报表导出'!$K:$K,7)=J$1)*('2-1 采购订单物料明细表报表导出'!$D:$D=$A862),'2-1 采购订单物料明细表报表导出'!$H:$H,0))</f>
        <v>0</v>
      </c>
      <c r="K862" cm="1">
        <f t="array" ref="K862">SUM(IF((LEFT('2-1 采购订单物料明细表报表导出'!$K:$K,7)=K$1)*('2-1 采购订单物料明细表报表导出'!$D:$D=$A862),'2-1 采购订单物料明细表报表导出'!$H:$H,0))</f>
        <v>0</v>
      </c>
      <c r="L862" cm="1">
        <f t="array" ref="L862">SUM(IF((LEFT('2-1 采购订单物料明细表报表导出'!$K:$K,7)=L$1)*('2-1 采购订单物料明细表报表导出'!$D:$D=$A862),'2-1 采购订单物料明细表报表导出'!$H:$H,0))</f>
        <v>0</v>
      </c>
      <c r="M862" cm="1">
        <f t="array" ref="M862">SUM(IF((LEFT('2-1 采购订单物料明细表报表导出'!$K:$K,7)=M$1)*('2-1 采购订单物料明细表报表导出'!$D:$D=$A862),'2-1 采购订单物料明细表报表导出'!$H:$H,0))</f>
        <v>0</v>
      </c>
      <c r="N862" cm="1">
        <f t="array" ref="N862">SUM(IF((LEFT('2-1 采购订单物料明细表报表导出'!$K:$K,7)=N$1)*('2-1 采购订单物料明细表报表导出'!$D:$D=$A862),'2-1 采购订单物料明细表报表导出'!$H:$H,0))</f>
        <v>0</v>
      </c>
      <c r="O862" cm="1">
        <f t="array" ref="O862">SUM(IF((LEFT('2-1 采购订单物料明细表报表导出'!$K:$K,7)=O$1)*('2-1 采购订单物料明细表报表导出'!$D:$D=$A862),'2-1 采购订单物料明细表报表导出'!$H:$H,0))</f>
        <v>0</v>
      </c>
    </row>
    <row r="863" ht="16.5" spans="1:15">
      <c r="A863" s="38" t="s">
        <v>4262</v>
      </c>
      <c r="B863" s="36" t="s">
        <v>1688</v>
      </c>
      <c r="C863" s="37" t="s">
        <v>1689</v>
      </c>
      <c r="D863" cm="1">
        <f t="array" ref="D863">SUM(IF((LEFT('2-1 采购订单物料明细表报表导出'!$K:$K,7)=D$1)*('2-1 采购订单物料明细表报表导出'!$D:$D=$A863),'2-1 采购订单物料明细表报表导出'!$H:$H,0))</f>
        <v>0</v>
      </c>
      <c r="E863" cm="1">
        <f t="array" ref="E863">SUM(IF((LEFT('2-1 采购订单物料明细表报表导出'!$K:$K,7)=E$1)*('2-1 采购订单物料明细表报表导出'!$D:$D=$A863),'2-1 采购订单物料明细表报表导出'!$H:$H,0))</f>
        <v>0</v>
      </c>
      <c r="F863" cm="1">
        <f t="array" ref="F863">SUM(IF((LEFT('2-1 采购订单物料明细表报表导出'!$K:$K,7)=F$1)*('2-1 采购订单物料明细表报表导出'!$D:$D=$A863),'2-1 采购订单物料明细表报表导出'!$H:$H,0))</f>
        <v>0</v>
      </c>
      <c r="G863" cm="1">
        <f t="array" ref="G863">SUM(IF((LEFT('2-1 采购订单物料明细表报表导出'!$K:$K,7)=G$1)*('2-1 采购订单物料明细表报表导出'!$D:$D=$A863),'2-1 采购订单物料明细表报表导出'!$H:$H,0))</f>
        <v>0</v>
      </c>
      <c r="H863" cm="1">
        <f t="array" ref="H863">SUM(IF((LEFT('2-1 采购订单物料明细表报表导出'!$K:$K,7)=H$1)*('2-1 采购订单物料明细表报表导出'!$D:$D=$A863),'2-1 采购订单物料明细表报表导出'!$H:$H,0))</f>
        <v>0</v>
      </c>
      <c r="I863" cm="1">
        <f t="array" ref="I863">SUM(IF((LEFT('2-1 采购订单物料明细表报表导出'!$K:$K,7)=I$1)*('2-1 采购订单物料明细表报表导出'!$D:$D=$A863),'2-1 采购订单物料明细表报表导出'!$H:$H,0))</f>
        <v>0</v>
      </c>
      <c r="J863" cm="1">
        <f t="array" ref="J863">SUM(IF((LEFT('2-1 采购订单物料明细表报表导出'!$K:$K,7)=J$1)*('2-1 采购订单物料明细表报表导出'!$D:$D=$A863),'2-1 采购订单物料明细表报表导出'!$H:$H,0))</f>
        <v>0</v>
      </c>
      <c r="K863" cm="1">
        <f t="array" ref="K863">SUM(IF((LEFT('2-1 采购订单物料明细表报表导出'!$K:$K,7)=K$1)*('2-1 采购订单物料明细表报表导出'!$D:$D=$A863),'2-1 采购订单物料明细表报表导出'!$H:$H,0))</f>
        <v>0</v>
      </c>
      <c r="L863" cm="1">
        <f t="array" ref="L863">SUM(IF((LEFT('2-1 采购订单物料明细表报表导出'!$K:$K,7)=L$1)*('2-1 采购订单物料明细表报表导出'!$D:$D=$A863),'2-1 采购订单物料明细表报表导出'!$H:$H,0))</f>
        <v>0</v>
      </c>
      <c r="M863" cm="1">
        <f t="array" ref="M863">SUM(IF((LEFT('2-1 采购订单物料明细表报表导出'!$K:$K,7)=M$1)*('2-1 采购订单物料明细表报表导出'!$D:$D=$A863),'2-1 采购订单物料明细表报表导出'!$H:$H,0))</f>
        <v>0</v>
      </c>
      <c r="N863" cm="1">
        <f t="array" ref="N863">SUM(IF((LEFT('2-1 采购订单物料明细表报表导出'!$K:$K,7)=N$1)*('2-1 采购订单物料明细表报表导出'!$D:$D=$A863),'2-1 采购订单物料明细表报表导出'!$H:$H,0))</f>
        <v>0</v>
      </c>
      <c r="O863" cm="1">
        <f t="array" ref="O863">SUM(IF((LEFT('2-1 采购订单物料明细表报表导出'!$K:$K,7)=O$1)*('2-1 采购订单物料明细表报表导出'!$D:$D=$A863),'2-1 采购订单物料明细表报表导出'!$H:$H,0))</f>
        <v>0</v>
      </c>
    </row>
    <row r="864" ht="16.5" spans="1:15">
      <c r="A864" s="38" t="s">
        <v>4263</v>
      </c>
      <c r="B864" s="36" t="s">
        <v>1688</v>
      </c>
      <c r="C864" s="37" t="s">
        <v>1689</v>
      </c>
      <c r="D864" cm="1">
        <f t="array" ref="D864">SUM(IF((LEFT('2-1 采购订单物料明细表报表导出'!$K:$K,7)=D$1)*('2-1 采购订单物料明细表报表导出'!$D:$D=$A864),'2-1 采购订单物料明细表报表导出'!$H:$H,0))</f>
        <v>0</v>
      </c>
      <c r="E864" cm="1">
        <f t="array" ref="E864">SUM(IF((LEFT('2-1 采购订单物料明细表报表导出'!$K:$K,7)=E$1)*('2-1 采购订单物料明细表报表导出'!$D:$D=$A864),'2-1 采购订单物料明细表报表导出'!$H:$H,0))</f>
        <v>0</v>
      </c>
      <c r="F864" cm="1">
        <f t="array" ref="F864">SUM(IF((LEFT('2-1 采购订单物料明细表报表导出'!$K:$K,7)=F$1)*('2-1 采购订单物料明细表报表导出'!$D:$D=$A864),'2-1 采购订单物料明细表报表导出'!$H:$H,0))</f>
        <v>0</v>
      </c>
      <c r="G864" cm="1">
        <f t="array" ref="G864">SUM(IF((LEFT('2-1 采购订单物料明细表报表导出'!$K:$K,7)=G$1)*('2-1 采购订单物料明细表报表导出'!$D:$D=$A864),'2-1 采购订单物料明细表报表导出'!$H:$H,0))</f>
        <v>0</v>
      </c>
      <c r="H864" cm="1">
        <f t="array" ref="H864">SUM(IF((LEFT('2-1 采购订单物料明细表报表导出'!$K:$K,7)=H$1)*('2-1 采购订单物料明细表报表导出'!$D:$D=$A864),'2-1 采购订单物料明细表报表导出'!$H:$H,0))</f>
        <v>0</v>
      </c>
      <c r="I864" cm="1">
        <f t="array" ref="I864">SUM(IF((LEFT('2-1 采购订单物料明细表报表导出'!$K:$K,7)=I$1)*('2-1 采购订单物料明细表报表导出'!$D:$D=$A864),'2-1 采购订单物料明细表报表导出'!$H:$H,0))</f>
        <v>0</v>
      </c>
      <c r="J864" cm="1">
        <f t="array" ref="J864">SUM(IF((LEFT('2-1 采购订单物料明细表报表导出'!$K:$K,7)=J$1)*('2-1 采购订单物料明细表报表导出'!$D:$D=$A864),'2-1 采购订单物料明细表报表导出'!$H:$H,0))</f>
        <v>0</v>
      </c>
      <c r="K864" cm="1">
        <f t="array" ref="K864">SUM(IF((LEFT('2-1 采购订单物料明细表报表导出'!$K:$K,7)=K$1)*('2-1 采购订单物料明细表报表导出'!$D:$D=$A864),'2-1 采购订单物料明细表报表导出'!$H:$H,0))</f>
        <v>0</v>
      </c>
      <c r="L864" cm="1">
        <f t="array" ref="L864">SUM(IF((LEFT('2-1 采购订单物料明细表报表导出'!$K:$K,7)=L$1)*('2-1 采购订单物料明细表报表导出'!$D:$D=$A864),'2-1 采购订单物料明细表报表导出'!$H:$H,0))</f>
        <v>0</v>
      </c>
      <c r="M864" cm="1">
        <f t="array" ref="M864">SUM(IF((LEFT('2-1 采购订单物料明细表报表导出'!$K:$K,7)=M$1)*('2-1 采购订单物料明细表报表导出'!$D:$D=$A864),'2-1 采购订单物料明细表报表导出'!$H:$H,0))</f>
        <v>0</v>
      </c>
      <c r="N864" cm="1">
        <f t="array" ref="N864">SUM(IF((LEFT('2-1 采购订单物料明细表报表导出'!$K:$K,7)=N$1)*('2-1 采购订单物料明细表报表导出'!$D:$D=$A864),'2-1 采购订单物料明细表报表导出'!$H:$H,0))</f>
        <v>0</v>
      </c>
      <c r="O864" cm="1">
        <f t="array" ref="O864">SUM(IF((LEFT('2-1 采购订单物料明细表报表导出'!$K:$K,7)=O$1)*('2-1 采购订单物料明细表报表导出'!$D:$D=$A864),'2-1 采购订单物料明细表报表导出'!$H:$H,0))</f>
        <v>0</v>
      </c>
    </row>
    <row r="865" ht="16.5" spans="1:15">
      <c r="A865" s="38" t="s">
        <v>4264</v>
      </c>
      <c r="B865" s="36" t="s">
        <v>1688</v>
      </c>
      <c r="C865" s="37" t="s">
        <v>1689</v>
      </c>
      <c r="D865" cm="1">
        <f t="array" ref="D865">SUM(IF((LEFT('2-1 采购订单物料明细表报表导出'!$K:$K,7)=D$1)*('2-1 采购订单物料明细表报表导出'!$D:$D=$A865),'2-1 采购订单物料明细表报表导出'!$H:$H,0))</f>
        <v>0</v>
      </c>
      <c r="E865" cm="1">
        <f t="array" ref="E865">SUM(IF((LEFT('2-1 采购订单物料明细表报表导出'!$K:$K,7)=E$1)*('2-1 采购订单物料明细表报表导出'!$D:$D=$A865),'2-1 采购订单物料明细表报表导出'!$H:$H,0))</f>
        <v>0</v>
      </c>
      <c r="F865" cm="1">
        <f t="array" ref="F865">SUM(IF((LEFT('2-1 采购订单物料明细表报表导出'!$K:$K,7)=F$1)*('2-1 采购订单物料明细表报表导出'!$D:$D=$A865),'2-1 采购订单物料明细表报表导出'!$H:$H,0))</f>
        <v>0</v>
      </c>
      <c r="G865" cm="1">
        <f t="array" ref="G865">SUM(IF((LEFT('2-1 采购订单物料明细表报表导出'!$K:$K,7)=G$1)*('2-1 采购订单物料明细表报表导出'!$D:$D=$A865),'2-1 采购订单物料明细表报表导出'!$H:$H,0))</f>
        <v>0</v>
      </c>
      <c r="H865" cm="1">
        <f t="array" ref="H865">SUM(IF((LEFT('2-1 采购订单物料明细表报表导出'!$K:$K,7)=H$1)*('2-1 采购订单物料明细表报表导出'!$D:$D=$A865),'2-1 采购订单物料明细表报表导出'!$H:$H,0))</f>
        <v>0</v>
      </c>
      <c r="I865" cm="1">
        <f t="array" ref="I865">SUM(IF((LEFT('2-1 采购订单物料明细表报表导出'!$K:$K,7)=I$1)*('2-1 采购订单物料明细表报表导出'!$D:$D=$A865),'2-1 采购订单物料明细表报表导出'!$H:$H,0))</f>
        <v>0</v>
      </c>
      <c r="J865" cm="1">
        <f t="array" ref="J865">SUM(IF((LEFT('2-1 采购订单物料明细表报表导出'!$K:$K,7)=J$1)*('2-1 采购订单物料明细表报表导出'!$D:$D=$A865),'2-1 采购订单物料明细表报表导出'!$H:$H,0))</f>
        <v>0</v>
      </c>
      <c r="K865" cm="1">
        <f t="array" ref="K865">SUM(IF((LEFT('2-1 采购订单物料明细表报表导出'!$K:$K,7)=K$1)*('2-1 采购订单物料明细表报表导出'!$D:$D=$A865),'2-1 采购订单物料明细表报表导出'!$H:$H,0))</f>
        <v>0</v>
      </c>
      <c r="L865" cm="1">
        <f t="array" ref="L865">SUM(IF((LEFT('2-1 采购订单物料明细表报表导出'!$K:$K,7)=L$1)*('2-1 采购订单物料明细表报表导出'!$D:$D=$A865),'2-1 采购订单物料明细表报表导出'!$H:$H,0))</f>
        <v>0</v>
      </c>
      <c r="M865" cm="1">
        <f t="array" ref="M865">SUM(IF((LEFT('2-1 采购订单物料明细表报表导出'!$K:$K,7)=M$1)*('2-1 采购订单物料明细表报表导出'!$D:$D=$A865),'2-1 采购订单物料明细表报表导出'!$H:$H,0))</f>
        <v>0</v>
      </c>
      <c r="N865" cm="1">
        <f t="array" ref="N865">SUM(IF((LEFT('2-1 采购订单物料明细表报表导出'!$K:$K,7)=N$1)*('2-1 采购订单物料明细表报表导出'!$D:$D=$A865),'2-1 采购订单物料明细表报表导出'!$H:$H,0))</f>
        <v>0</v>
      </c>
      <c r="O865" cm="1">
        <f t="array" ref="O865">SUM(IF((LEFT('2-1 采购订单物料明细表报表导出'!$K:$K,7)=O$1)*('2-1 采购订单物料明细表报表导出'!$D:$D=$A865),'2-1 采购订单物料明细表报表导出'!$H:$H,0))</f>
        <v>0</v>
      </c>
    </row>
    <row r="866" ht="16.5" spans="1:15">
      <c r="A866" s="38" t="s">
        <v>4265</v>
      </c>
      <c r="B866" s="36" t="s">
        <v>1688</v>
      </c>
      <c r="C866" s="37" t="s">
        <v>1689</v>
      </c>
      <c r="D866" cm="1">
        <f t="array" ref="D866">SUM(IF((LEFT('2-1 采购订单物料明细表报表导出'!$K:$K,7)=D$1)*('2-1 采购订单物料明细表报表导出'!$D:$D=$A866),'2-1 采购订单物料明细表报表导出'!$H:$H,0))</f>
        <v>0</v>
      </c>
      <c r="E866" cm="1">
        <f t="array" ref="E866">SUM(IF((LEFT('2-1 采购订单物料明细表报表导出'!$K:$K,7)=E$1)*('2-1 采购订单物料明细表报表导出'!$D:$D=$A866),'2-1 采购订单物料明细表报表导出'!$H:$H,0))</f>
        <v>0</v>
      </c>
      <c r="F866" cm="1">
        <f t="array" ref="F866">SUM(IF((LEFT('2-1 采购订单物料明细表报表导出'!$K:$K,7)=F$1)*('2-1 采购订单物料明细表报表导出'!$D:$D=$A866),'2-1 采购订单物料明细表报表导出'!$H:$H,0))</f>
        <v>0</v>
      </c>
      <c r="G866" cm="1">
        <f t="array" ref="G866">SUM(IF((LEFT('2-1 采购订单物料明细表报表导出'!$K:$K,7)=G$1)*('2-1 采购订单物料明细表报表导出'!$D:$D=$A866),'2-1 采购订单物料明细表报表导出'!$H:$H,0))</f>
        <v>0</v>
      </c>
      <c r="H866" cm="1">
        <f t="array" ref="H866">SUM(IF((LEFT('2-1 采购订单物料明细表报表导出'!$K:$K,7)=H$1)*('2-1 采购订单物料明细表报表导出'!$D:$D=$A866),'2-1 采购订单物料明细表报表导出'!$H:$H,0))</f>
        <v>0</v>
      </c>
      <c r="I866" cm="1">
        <f t="array" ref="I866">SUM(IF((LEFT('2-1 采购订单物料明细表报表导出'!$K:$K,7)=I$1)*('2-1 采购订单物料明细表报表导出'!$D:$D=$A866),'2-1 采购订单物料明细表报表导出'!$H:$H,0))</f>
        <v>0</v>
      </c>
      <c r="J866" cm="1">
        <f t="array" ref="J866">SUM(IF((LEFT('2-1 采购订单物料明细表报表导出'!$K:$K,7)=J$1)*('2-1 采购订单物料明细表报表导出'!$D:$D=$A866),'2-1 采购订单物料明细表报表导出'!$H:$H,0))</f>
        <v>0</v>
      </c>
      <c r="K866" cm="1">
        <f t="array" ref="K866">SUM(IF((LEFT('2-1 采购订单物料明细表报表导出'!$K:$K,7)=K$1)*('2-1 采购订单物料明细表报表导出'!$D:$D=$A866),'2-1 采购订单物料明细表报表导出'!$H:$H,0))</f>
        <v>0</v>
      </c>
      <c r="L866" cm="1">
        <f t="array" ref="L866">SUM(IF((LEFT('2-1 采购订单物料明细表报表导出'!$K:$K,7)=L$1)*('2-1 采购订单物料明细表报表导出'!$D:$D=$A866),'2-1 采购订单物料明细表报表导出'!$H:$H,0))</f>
        <v>0</v>
      </c>
      <c r="M866" cm="1">
        <f t="array" ref="M866">SUM(IF((LEFT('2-1 采购订单物料明细表报表导出'!$K:$K,7)=M$1)*('2-1 采购订单物料明细表报表导出'!$D:$D=$A866),'2-1 采购订单物料明细表报表导出'!$H:$H,0))</f>
        <v>0</v>
      </c>
      <c r="N866" cm="1">
        <f t="array" ref="N866">SUM(IF((LEFT('2-1 采购订单物料明细表报表导出'!$K:$K,7)=N$1)*('2-1 采购订单物料明细表报表导出'!$D:$D=$A866),'2-1 采购订单物料明细表报表导出'!$H:$H,0))</f>
        <v>0</v>
      </c>
      <c r="O866" cm="1">
        <f t="array" ref="O866">SUM(IF((LEFT('2-1 采购订单物料明细表报表导出'!$K:$K,7)=O$1)*('2-1 采购订单物料明细表报表导出'!$D:$D=$A866),'2-1 采购订单物料明细表报表导出'!$H:$H,0))</f>
        <v>0</v>
      </c>
    </row>
    <row r="867" ht="16.5" spans="1:15">
      <c r="A867" s="38" t="s">
        <v>4266</v>
      </c>
      <c r="B867" s="36" t="s">
        <v>1688</v>
      </c>
      <c r="C867" s="37" t="s">
        <v>1689</v>
      </c>
      <c r="D867" cm="1">
        <f t="array" ref="D867">SUM(IF((LEFT('2-1 采购订单物料明细表报表导出'!$K:$K,7)=D$1)*('2-1 采购订单物料明细表报表导出'!$D:$D=$A867),'2-1 采购订单物料明细表报表导出'!$H:$H,0))</f>
        <v>0</v>
      </c>
      <c r="E867" cm="1">
        <f t="array" ref="E867">SUM(IF((LEFT('2-1 采购订单物料明细表报表导出'!$K:$K,7)=E$1)*('2-1 采购订单物料明细表报表导出'!$D:$D=$A867),'2-1 采购订单物料明细表报表导出'!$H:$H,0))</f>
        <v>0</v>
      </c>
      <c r="F867" cm="1">
        <f t="array" ref="F867">SUM(IF((LEFT('2-1 采购订单物料明细表报表导出'!$K:$K,7)=F$1)*('2-1 采购订单物料明细表报表导出'!$D:$D=$A867),'2-1 采购订单物料明细表报表导出'!$H:$H,0))</f>
        <v>0</v>
      </c>
      <c r="G867" cm="1">
        <f t="array" ref="G867">SUM(IF((LEFT('2-1 采购订单物料明细表报表导出'!$K:$K,7)=G$1)*('2-1 采购订单物料明细表报表导出'!$D:$D=$A867),'2-1 采购订单物料明细表报表导出'!$H:$H,0))</f>
        <v>0</v>
      </c>
      <c r="H867" cm="1">
        <f t="array" ref="H867">SUM(IF((LEFT('2-1 采购订单物料明细表报表导出'!$K:$K,7)=H$1)*('2-1 采购订单物料明细表报表导出'!$D:$D=$A867),'2-1 采购订单物料明细表报表导出'!$H:$H,0))</f>
        <v>0</v>
      </c>
      <c r="I867" cm="1">
        <f t="array" ref="I867">SUM(IF((LEFT('2-1 采购订单物料明细表报表导出'!$K:$K,7)=I$1)*('2-1 采购订单物料明细表报表导出'!$D:$D=$A867),'2-1 采购订单物料明细表报表导出'!$H:$H,0))</f>
        <v>0</v>
      </c>
      <c r="J867" cm="1">
        <f t="array" ref="J867">SUM(IF((LEFT('2-1 采购订单物料明细表报表导出'!$K:$K,7)=J$1)*('2-1 采购订单物料明细表报表导出'!$D:$D=$A867),'2-1 采购订单物料明细表报表导出'!$H:$H,0))</f>
        <v>0</v>
      </c>
      <c r="K867" cm="1">
        <f t="array" ref="K867">SUM(IF((LEFT('2-1 采购订单物料明细表报表导出'!$K:$K,7)=K$1)*('2-1 采购订单物料明细表报表导出'!$D:$D=$A867),'2-1 采购订单物料明细表报表导出'!$H:$H,0))</f>
        <v>0</v>
      </c>
      <c r="L867" cm="1">
        <f t="array" ref="L867">SUM(IF((LEFT('2-1 采购订单物料明细表报表导出'!$K:$K,7)=L$1)*('2-1 采购订单物料明细表报表导出'!$D:$D=$A867),'2-1 采购订单物料明细表报表导出'!$H:$H,0))</f>
        <v>0</v>
      </c>
      <c r="M867" cm="1">
        <f t="array" ref="M867">SUM(IF((LEFT('2-1 采购订单物料明细表报表导出'!$K:$K,7)=M$1)*('2-1 采购订单物料明细表报表导出'!$D:$D=$A867),'2-1 采购订单物料明细表报表导出'!$H:$H,0))</f>
        <v>0</v>
      </c>
      <c r="N867" cm="1">
        <f t="array" ref="N867">SUM(IF((LEFT('2-1 采购订单物料明细表报表导出'!$K:$K,7)=N$1)*('2-1 采购订单物料明细表报表导出'!$D:$D=$A867),'2-1 采购订单物料明细表报表导出'!$H:$H,0))</f>
        <v>0</v>
      </c>
      <c r="O867" cm="1">
        <f t="array" ref="O867">SUM(IF((LEFT('2-1 采购订单物料明细表报表导出'!$K:$K,7)=O$1)*('2-1 采购订单物料明细表报表导出'!$D:$D=$A867),'2-1 采购订单物料明细表报表导出'!$H:$H,0))</f>
        <v>0</v>
      </c>
    </row>
    <row r="868" ht="16.5" spans="1:15">
      <c r="A868" s="38" t="s">
        <v>4267</v>
      </c>
      <c r="B868" s="36" t="s">
        <v>1688</v>
      </c>
      <c r="C868" s="37" t="s">
        <v>1689</v>
      </c>
      <c r="D868" cm="1">
        <f t="array" ref="D868">SUM(IF((LEFT('2-1 采购订单物料明细表报表导出'!$K:$K,7)=D$1)*('2-1 采购订单物料明细表报表导出'!$D:$D=$A868),'2-1 采购订单物料明细表报表导出'!$H:$H,0))</f>
        <v>0</v>
      </c>
      <c r="E868" cm="1">
        <f t="array" ref="E868">SUM(IF((LEFT('2-1 采购订单物料明细表报表导出'!$K:$K,7)=E$1)*('2-1 采购订单物料明细表报表导出'!$D:$D=$A868),'2-1 采购订单物料明细表报表导出'!$H:$H,0))</f>
        <v>0</v>
      </c>
      <c r="F868" cm="1">
        <f t="array" ref="F868">SUM(IF((LEFT('2-1 采购订单物料明细表报表导出'!$K:$K,7)=F$1)*('2-1 采购订单物料明细表报表导出'!$D:$D=$A868),'2-1 采购订单物料明细表报表导出'!$H:$H,0))</f>
        <v>0</v>
      </c>
      <c r="G868" cm="1">
        <f t="array" ref="G868">SUM(IF((LEFT('2-1 采购订单物料明细表报表导出'!$K:$K,7)=G$1)*('2-1 采购订单物料明细表报表导出'!$D:$D=$A868),'2-1 采购订单物料明细表报表导出'!$H:$H,0))</f>
        <v>0</v>
      </c>
      <c r="H868" cm="1">
        <f t="array" ref="H868">SUM(IF((LEFT('2-1 采购订单物料明细表报表导出'!$K:$K,7)=H$1)*('2-1 采购订单物料明细表报表导出'!$D:$D=$A868),'2-1 采购订单物料明细表报表导出'!$H:$H,0))</f>
        <v>0</v>
      </c>
      <c r="I868" cm="1">
        <f t="array" ref="I868">SUM(IF((LEFT('2-1 采购订单物料明细表报表导出'!$K:$K,7)=I$1)*('2-1 采购订单物料明细表报表导出'!$D:$D=$A868),'2-1 采购订单物料明细表报表导出'!$H:$H,0))</f>
        <v>0</v>
      </c>
      <c r="J868" cm="1">
        <f t="array" ref="J868">SUM(IF((LEFT('2-1 采购订单物料明细表报表导出'!$K:$K,7)=J$1)*('2-1 采购订单物料明细表报表导出'!$D:$D=$A868),'2-1 采购订单物料明细表报表导出'!$H:$H,0))</f>
        <v>0</v>
      </c>
      <c r="K868" cm="1">
        <f t="array" ref="K868">SUM(IF((LEFT('2-1 采购订单物料明细表报表导出'!$K:$K,7)=K$1)*('2-1 采购订单物料明细表报表导出'!$D:$D=$A868),'2-1 采购订单物料明细表报表导出'!$H:$H,0))</f>
        <v>0</v>
      </c>
      <c r="L868" cm="1">
        <f t="array" ref="L868">SUM(IF((LEFT('2-1 采购订单物料明细表报表导出'!$K:$K,7)=L$1)*('2-1 采购订单物料明细表报表导出'!$D:$D=$A868),'2-1 采购订单物料明细表报表导出'!$H:$H,0))</f>
        <v>0</v>
      </c>
      <c r="M868" cm="1">
        <f t="array" ref="M868">SUM(IF((LEFT('2-1 采购订单物料明细表报表导出'!$K:$K,7)=M$1)*('2-1 采购订单物料明细表报表导出'!$D:$D=$A868),'2-1 采购订单物料明细表报表导出'!$H:$H,0))</f>
        <v>0</v>
      </c>
      <c r="N868" cm="1">
        <f t="array" ref="N868">SUM(IF((LEFT('2-1 采购订单物料明细表报表导出'!$K:$K,7)=N$1)*('2-1 采购订单物料明细表报表导出'!$D:$D=$A868),'2-1 采购订单物料明细表报表导出'!$H:$H,0))</f>
        <v>0</v>
      </c>
      <c r="O868" cm="1">
        <f t="array" ref="O868">SUM(IF((LEFT('2-1 采购订单物料明细表报表导出'!$K:$K,7)=O$1)*('2-1 采购订单物料明细表报表导出'!$D:$D=$A868),'2-1 采购订单物料明细表报表导出'!$H:$H,0))</f>
        <v>0</v>
      </c>
    </row>
    <row r="869" ht="16.5" spans="1:15">
      <c r="A869" s="38" t="s">
        <v>4268</v>
      </c>
      <c r="B869" s="36" t="s">
        <v>1688</v>
      </c>
      <c r="C869" s="37" t="s">
        <v>1689</v>
      </c>
      <c r="D869" cm="1">
        <f t="array" ref="D869">SUM(IF((LEFT('2-1 采购订单物料明细表报表导出'!$K:$K,7)=D$1)*('2-1 采购订单物料明细表报表导出'!$D:$D=$A869),'2-1 采购订单物料明细表报表导出'!$H:$H,0))</f>
        <v>0</v>
      </c>
      <c r="E869" cm="1">
        <f t="array" ref="E869">SUM(IF((LEFT('2-1 采购订单物料明细表报表导出'!$K:$K,7)=E$1)*('2-1 采购订单物料明细表报表导出'!$D:$D=$A869),'2-1 采购订单物料明细表报表导出'!$H:$H,0))</f>
        <v>0</v>
      </c>
      <c r="F869" cm="1">
        <f t="array" ref="F869">SUM(IF((LEFT('2-1 采购订单物料明细表报表导出'!$K:$K,7)=F$1)*('2-1 采购订单物料明细表报表导出'!$D:$D=$A869),'2-1 采购订单物料明细表报表导出'!$H:$H,0))</f>
        <v>0</v>
      </c>
      <c r="G869" cm="1">
        <f t="array" ref="G869">SUM(IF((LEFT('2-1 采购订单物料明细表报表导出'!$K:$K,7)=G$1)*('2-1 采购订单物料明细表报表导出'!$D:$D=$A869),'2-1 采购订单物料明细表报表导出'!$H:$H,0))</f>
        <v>0</v>
      </c>
      <c r="H869" cm="1">
        <f t="array" ref="H869">SUM(IF((LEFT('2-1 采购订单物料明细表报表导出'!$K:$K,7)=H$1)*('2-1 采购订单物料明细表报表导出'!$D:$D=$A869),'2-1 采购订单物料明细表报表导出'!$H:$H,0))</f>
        <v>0</v>
      </c>
      <c r="I869" cm="1">
        <f t="array" ref="I869">SUM(IF((LEFT('2-1 采购订单物料明细表报表导出'!$K:$K,7)=I$1)*('2-1 采购订单物料明细表报表导出'!$D:$D=$A869),'2-1 采购订单物料明细表报表导出'!$H:$H,0))</f>
        <v>0</v>
      </c>
      <c r="J869" cm="1">
        <f t="array" ref="J869">SUM(IF((LEFT('2-1 采购订单物料明细表报表导出'!$K:$K,7)=J$1)*('2-1 采购订单物料明细表报表导出'!$D:$D=$A869),'2-1 采购订单物料明细表报表导出'!$H:$H,0))</f>
        <v>0</v>
      </c>
      <c r="K869" cm="1">
        <f t="array" ref="K869">SUM(IF((LEFT('2-1 采购订单物料明细表报表导出'!$K:$K,7)=K$1)*('2-1 采购订单物料明细表报表导出'!$D:$D=$A869),'2-1 采购订单物料明细表报表导出'!$H:$H,0))</f>
        <v>0</v>
      </c>
      <c r="L869" cm="1">
        <f t="array" ref="L869">SUM(IF((LEFT('2-1 采购订单物料明细表报表导出'!$K:$K,7)=L$1)*('2-1 采购订单物料明细表报表导出'!$D:$D=$A869),'2-1 采购订单物料明细表报表导出'!$H:$H,0))</f>
        <v>0</v>
      </c>
      <c r="M869" cm="1">
        <f t="array" ref="M869">SUM(IF((LEFT('2-1 采购订单物料明细表报表导出'!$K:$K,7)=M$1)*('2-1 采购订单物料明细表报表导出'!$D:$D=$A869),'2-1 采购订单物料明细表报表导出'!$H:$H,0))</f>
        <v>0</v>
      </c>
      <c r="N869" cm="1">
        <f t="array" ref="N869">SUM(IF((LEFT('2-1 采购订单物料明细表报表导出'!$K:$K,7)=N$1)*('2-1 采购订单物料明细表报表导出'!$D:$D=$A869),'2-1 采购订单物料明细表报表导出'!$H:$H,0))</f>
        <v>0</v>
      </c>
      <c r="O869" cm="1">
        <f t="array" ref="O869">SUM(IF((LEFT('2-1 采购订单物料明细表报表导出'!$K:$K,7)=O$1)*('2-1 采购订单物料明细表报表导出'!$D:$D=$A869),'2-1 采购订单物料明细表报表导出'!$H:$H,0))</f>
        <v>0</v>
      </c>
    </row>
    <row r="870" ht="16.5" spans="1:15">
      <c r="A870" s="38" t="s">
        <v>4269</v>
      </c>
      <c r="B870" s="36" t="s">
        <v>1613</v>
      </c>
      <c r="C870" s="37" t="s">
        <v>1614</v>
      </c>
      <c r="D870" cm="1">
        <f t="array" ref="D870">SUM(IF((LEFT('2-1 采购订单物料明细表报表导出'!$K:$K,7)=D$1)*('2-1 采购订单物料明细表报表导出'!$D:$D=$A870),'2-1 采购订单物料明细表报表导出'!$H:$H,0))</f>
        <v>0</v>
      </c>
      <c r="E870" cm="1">
        <f t="array" ref="E870">SUM(IF((LEFT('2-1 采购订单物料明细表报表导出'!$K:$K,7)=E$1)*('2-1 采购订单物料明细表报表导出'!$D:$D=$A870),'2-1 采购订单物料明细表报表导出'!$H:$H,0))</f>
        <v>0</v>
      </c>
      <c r="F870" cm="1">
        <f t="array" ref="F870">SUM(IF((LEFT('2-1 采购订单物料明细表报表导出'!$K:$K,7)=F$1)*('2-1 采购订单物料明细表报表导出'!$D:$D=$A870),'2-1 采购订单物料明细表报表导出'!$H:$H,0))</f>
        <v>0</v>
      </c>
      <c r="G870" cm="1">
        <f t="array" ref="G870">SUM(IF((LEFT('2-1 采购订单物料明细表报表导出'!$K:$K,7)=G$1)*('2-1 采购订单物料明细表报表导出'!$D:$D=$A870),'2-1 采购订单物料明细表报表导出'!$H:$H,0))</f>
        <v>0</v>
      </c>
      <c r="H870" cm="1">
        <f t="array" ref="H870">SUM(IF((LEFT('2-1 采购订单物料明细表报表导出'!$K:$K,7)=H$1)*('2-1 采购订单物料明细表报表导出'!$D:$D=$A870),'2-1 采购订单物料明细表报表导出'!$H:$H,0))</f>
        <v>0</v>
      </c>
      <c r="I870" cm="1">
        <f t="array" ref="I870">SUM(IF((LEFT('2-1 采购订单物料明细表报表导出'!$K:$K,7)=I$1)*('2-1 采购订单物料明细表报表导出'!$D:$D=$A870),'2-1 采购订单物料明细表报表导出'!$H:$H,0))</f>
        <v>0</v>
      </c>
      <c r="J870" cm="1">
        <f t="array" ref="J870">SUM(IF((LEFT('2-1 采购订单物料明细表报表导出'!$K:$K,7)=J$1)*('2-1 采购订单物料明细表报表导出'!$D:$D=$A870),'2-1 采购订单物料明细表报表导出'!$H:$H,0))</f>
        <v>0</v>
      </c>
      <c r="K870" cm="1">
        <f t="array" ref="K870">SUM(IF((LEFT('2-1 采购订单物料明细表报表导出'!$K:$K,7)=K$1)*('2-1 采购订单物料明细表报表导出'!$D:$D=$A870),'2-1 采购订单物料明细表报表导出'!$H:$H,0))</f>
        <v>0</v>
      </c>
      <c r="L870" cm="1">
        <f t="array" ref="L870">SUM(IF((LEFT('2-1 采购订单物料明细表报表导出'!$K:$K,7)=L$1)*('2-1 采购订单物料明细表报表导出'!$D:$D=$A870),'2-1 采购订单物料明细表报表导出'!$H:$H,0))</f>
        <v>0</v>
      </c>
      <c r="M870" cm="1">
        <f t="array" ref="M870">SUM(IF((LEFT('2-1 采购订单物料明细表报表导出'!$K:$K,7)=M$1)*('2-1 采购订单物料明细表报表导出'!$D:$D=$A870),'2-1 采购订单物料明细表报表导出'!$H:$H,0))</f>
        <v>0</v>
      </c>
      <c r="N870" cm="1">
        <f t="array" ref="N870">SUM(IF((LEFT('2-1 采购订单物料明细表报表导出'!$K:$K,7)=N$1)*('2-1 采购订单物料明细表报表导出'!$D:$D=$A870),'2-1 采购订单物料明细表报表导出'!$H:$H,0))</f>
        <v>0</v>
      </c>
      <c r="O870" cm="1">
        <f t="array" ref="O870">SUM(IF((LEFT('2-1 采购订单物料明细表报表导出'!$K:$K,7)=O$1)*('2-1 采购订单物料明细表报表导出'!$D:$D=$A870),'2-1 采购订单物料明细表报表导出'!$H:$H,0))</f>
        <v>0</v>
      </c>
    </row>
    <row r="871" ht="16.5" spans="1:15">
      <c r="A871" s="38" t="s">
        <v>4270</v>
      </c>
      <c r="B871" s="36" t="s">
        <v>1613</v>
      </c>
      <c r="C871" s="37" t="s">
        <v>1614</v>
      </c>
      <c r="D871" cm="1">
        <f t="array" ref="D871">SUM(IF((LEFT('2-1 采购订单物料明细表报表导出'!$K:$K,7)=D$1)*('2-1 采购订单物料明细表报表导出'!$D:$D=$A871),'2-1 采购订单物料明细表报表导出'!$H:$H,0))</f>
        <v>0</v>
      </c>
      <c r="E871" cm="1">
        <f t="array" ref="E871">SUM(IF((LEFT('2-1 采购订单物料明细表报表导出'!$K:$K,7)=E$1)*('2-1 采购订单物料明细表报表导出'!$D:$D=$A871),'2-1 采购订单物料明细表报表导出'!$H:$H,0))</f>
        <v>0</v>
      </c>
      <c r="F871" cm="1">
        <f t="array" ref="F871">SUM(IF((LEFT('2-1 采购订单物料明细表报表导出'!$K:$K,7)=F$1)*('2-1 采购订单物料明细表报表导出'!$D:$D=$A871),'2-1 采购订单物料明细表报表导出'!$H:$H,0))</f>
        <v>0</v>
      </c>
      <c r="G871" cm="1">
        <f t="array" ref="G871">SUM(IF((LEFT('2-1 采购订单物料明细表报表导出'!$K:$K,7)=G$1)*('2-1 采购订单物料明细表报表导出'!$D:$D=$A871),'2-1 采购订单物料明细表报表导出'!$H:$H,0))</f>
        <v>0</v>
      </c>
      <c r="H871" cm="1">
        <f t="array" ref="H871">SUM(IF((LEFT('2-1 采购订单物料明细表报表导出'!$K:$K,7)=H$1)*('2-1 采购订单物料明细表报表导出'!$D:$D=$A871),'2-1 采购订单物料明细表报表导出'!$H:$H,0))</f>
        <v>0</v>
      </c>
      <c r="I871" cm="1">
        <f t="array" ref="I871">SUM(IF((LEFT('2-1 采购订单物料明细表报表导出'!$K:$K,7)=I$1)*('2-1 采购订单物料明细表报表导出'!$D:$D=$A871),'2-1 采购订单物料明细表报表导出'!$H:$H,0))</f>
        <v>0</v>
      </c>
      <c r="J871" cm="1">
        <f t="array" ref="J871">SUM(IF((LEFT('2-1 采购订单物料明细表报表导出'!$K:$K,7)=J$1)*('2-1 采购订单物料明细表报表导出'!$D:$D=$A871),'2-1 采购订单物料明细表报表导出'!$H:$H,0))</f>
        <v>0</v>
      </c>
      <c r="K871" cm="1">
        <f t="array" ref="K871">SUM(IF((LEFT('2-1 采购订单物料明细表报表导出'!$K:$K,7)=K$1)*('2-1 采购订单物料明细表报表导出'!$D:$D=$A871),'2-1 采购订单物料明细表报表导出'!$H:$H,0))</f>
        <v>0</v>
      </c>
      <c r="L871" cm="1">
        <f t="array" ref="L871">SUM(IF((LEFT('2-1 采购订单物料明细表报表导出'!$K:$K,7)=L$1)*('2-1 采购订单物料明细表报表导出'!$D:$D=$A871),'2-1 采购订单物料明细表报表导出'!$H:$H,0))</f>
        <v>0</v>
      </c>
      <c r="M871" cm="1">
        <f t="array" ref="M871">SUM(IF((LEFT('2-1 采购订单物料明细表报表导出'!$K:$K,7)=M$1)*('2-1 采购订单物料明细表报表导出'!$D:$D=$A871),'2-1 采购订单物料明细表报表导出'!$H:$H,0))</f>
        <v>0</v>
      </c>
      <c r="N871" cm="1">
        <f t="array" ref="N871">SUM(IF((LEFT('2-1 采购订单物料明细表报表导出'!$K:$K,7)=N$1)*('2-1 采购订单物料明细表报表导出'!$D:$D=$A871),'2-1 采购订单物料明细表报表导出'!$H:$H,0))</f>
        <v>0</v>
      </c>
      <c r="O871" cm="1">
        <f t="array" ref="O871">SUM(IF((LEFT('2-1 采购订单物料明细表报表导出'!$K:$K,7)=O$1)*('2-1 采购订单物料明细表报表导出'!$D:$D=$A871),'2-1 采购订单物料明细表报表导出'!$H:$H,0))</f>
        <v>0</v>
      </c>
    </row>
    <row r="872" ht="16.5" spans="1:15">
      <c r="A872" s="38" t="s">
        <v>4271</v>
      </c>
      <c r="B872" s="36" t="s">
        <v>1613</v>
      </c>
      <c r="C872" s="37" t="s">
        <v>1614</v>
      </c>
      <c r="D872" cm="1">
        <f t="array" ref="D872">SUM(IF((LEFT('2-1 采购订单物料明细表报表导出'!$K:$K,7)=D$1)*('2-1 采购订单物料明细表报表导出'!$D:$D=$A872),'2-1 采购订单物料明细表报表导出'!$H:$H,0))</f>
        <v>0</v>
      </c>
      <c r="E872" cm="1">
        <f t="array" ref="E872">SUM(IF((LEFT('2-1 采购订单物料明细表报表导出'!$K:$K,7)=E$1)*('2-1 采购订单物料明细表报表导出'!$D:$D=$A872),'2-1 采购订单物料明细表报表导出'!$H:$H,0))</f>
        <v>0</v>
      </c>
      <c r="F872" cm="1">
        <f t="array" ref="F872">SUM(IF((LEFT('2-1 采购订单物料明细表报表导出'!$K:$K,7)=F$1)*('2-1 采购订单物料明细表报表导出'!$D:$D=$A872),'2-1 采购订单物料明细表报表导出'!$H:$H,0))</f>
        <v>0</v>
      </c>
      <c r="G872" cm="1">
        <f t="array" ref="G872">SUM(IF((LEFT('2-1 采购订单物料明细表报表导出'!$K:$K,7)=G$1)*('2-1 采购订单物料明细表报表导出'!$D:$D=$A872),'2-1 采购订单物料明细表报表导出'!$H:$H,0))</f>
        <v>0</v>
      </c>
      <c r="H872" cm="1">
        <f t="array" ref="H872">SUM(IF((LEFT('2-1 采购订单物料明细表报表导出'!$K:$K,7)=H$1)*('2-1 采购订单物料明细表报表导出'!$D:$D=$A872),'2-1 采购订单物料明细表报表导出'!$H:$H,0))</f>
        <v>0</v>
      </c>
      <c r="I872" cm="1">
        <f t="array" ref="I872">SUM(IF((LEFT('2-1 采购订单物料明细表报表导出'!$K:$K,7)=I$1)*('2-1 采购订单物料明细表报表导出'!$D:$D=$A872),'2-1 采购订单物料明细表报表导出'!$H:$H,0))</f>
        <v>0</v>
      </c>
      <c r="J872" cm="1">
        <f t="array" ref="J872">SUM(IF((LEFT('2-1 采购订单物料明细表报表导出'!$K:$K,7)=J$1)*('2-1 采购订单物料明细表报表导出'!$D:$D=$A872),'2-1 采购订单物料明细表报表导出'!$H:$H,0))</f>
        <v>0</v>
      </c>
      <c r="K872" cm="1">
        <f t="array" ref="K872">SUM(IF((LEFT('2-1 采购订单物料明细表报表导出'!$K:$K,7)=K$1)*('2-1 采购订单物料明细表报表导出'!$D:$D=$A872),'2-1 采购订单物料明细表报表导出'!$H:$H,0))</f>
        <v>0</v>
      </c>
      <c r="L872" cm="1">
        <f t="array" ref="L872">SUM(IF((LEFT('2-1 采购订单物料明细表报表导出'!$K:$K,7)=L$1)*('2-1 采购订单物料明细表报表导出'!$D:$D=$A872),'2-1 采购订单物料明细表报表导出'!$H:$H,0))</f>
        <v>0</v>
      </c>
      <c r="M872" cm="1">
        <f t="array" ref="M872">SUM(IF((LEFT('2-1 采购订单物料明细表报表导出'!$K:$K,7)=M$1)*('2-1 采购订单物料明细表报表导出'!$D:$D=$A872),'2-1 采购订单物料明细表报表导出'!$H:$H,0))</f>
        <v>0</v>
      </c>
      <c r="N872" cm="1">
        <f t="array" ref="N872">SUM(IF((LEFT('2-1 采购订单物料明细表报表导出'!$K:$K,7)=N$1)*('2-1 采购订单物料明细表报表导出'!$D:$D=$A872),'2-1 采购订单物料明细表报表导出'!$H:$H,0))</f>
        <v>0</v>
      </c>
      <c r="O872" cm="1">
        <f t="array" ref="O872">SUM(IF((LEFT('2-1 采购订单物料明细表报表导出'!$K:$K,7)=O$1)*('2-1 采购订单物料明细表报表导出'!$D:$D=$A872),'2-1 采购订单物料明细表报表导出'!$H:$H,0))</f>
        <v>0</v>
      </c>
    </row>
    <row r="873" ht="16.5" spans="1:15">
      <c r="A873" s="38" t="s">
        <v>4272</v>
      </c>
      <c r="B873" s="36" t="s">
        <v>1613</v>
      </c>
      <c r="C873" s="37" t="s">
        <v>1614</v>
      </c>
      <c r="D873" cm="1">
        <f t="array" ref="D873">SUM(IF((LEFT('2-1 采购订单物料明细表报表导出'!$K:$K,7)=D$1)*('2-1 采购订单物料明细表报表导出'!$D:$D=$A873),'2-1 采购订单物料明细表报表导出'!$H:$H,0))</f>
        <v>0</v>
      </c>
      <c r="E873" cm="1">
        <f t="array" ref="E873">SUM(IF((LEFT('2-1 采购订单物料明细表报表导出'!$K:$K,7)=E$1)*('2-1 采购订单物料明细表报表导出'!$D:$D=$A873),'2-1 采购订单物料明细表报表导出'!$H:$H,0))</f>
        <v>0</v>
      </c>
      <c r="F873" cm="1">
        <f t="array" ref="F873">SUM(IF((LEFT('2-1 采购订单物料明细表报表导出'!$K:$K,7)=F$1)*('2-1 采购订单物料明细表报表导出'!$D:$D=$A873),'2-1 采购订单物料明细表报表导出'!$H:$H,0))</f>
        <v>0</v>
      </c>
      <c r="G873" cm="1">
        <f t="array" ref="G873">SUM(IF((LEFT('2-1 采购订单物料明细表报表导出'!$K:$K,7)=G$1)*('2-1 采购订单物料明细表报表导出'!$D:$D=$A873),'2-1 采购订单物料明细表报表导出'!$H:$H,0))</f>
        <v>0</v>
      </c>
      <c r="H873" cm="1">
        <f t="array" ref="H873">SUM(IF((LEFT('2-1 采购订单物料明细表报表导出'!$K:$K,7)=H$1)*('2-1 采购订单物料明细表报表导出'!$D:$D=$A873),'2-1 采购订单物料明细表报表导出'!$H:$H,0))</f>
        <v>0</v>
      </c>
      <c r="I873" cm="1">
        <f t="array" ref="I873">SUM(IF((LEFT('2-1 采购订单物料明细表报表导出'!$K:$K,7)=I$1)*('2-1 采购订单物料明细表报表导出'!$D:$D=$A873),'2-1 采购订单物料明细表报表导出'!$H:$H,0))</f>
        <v>0</v>
      </c>
      <c r="J873" cm="1">
        <f t="array" ref="J873">SUM(IF((LEFT('2-1 采购订单物料明细表报表导出'!$K:$K,7)=J$1)*('2-1 采购订单物料明细表报表导出'!$D:$D=$A873),'2-1 采购订单物料明细表报表导出'!$H:$H,0))</f>
        <v>0</v>
      </c>
      <c r="K873" cm="1">
        <f t="array" ref="K873">SUM(IF((LEFT('2-1 采购订单物料明细表报表导出'!$K:$K,7)=K$1)*('2-1 采购订单物料明细表报表导出'!$D:$D=$A873),'2-1 采购订单物料明细表报表导出'!$H:$H,0))</f>
        <v>0</v>
      </c>
      <c r="L873" cm="1">
        <f t="array" ref="L873">SUM(IF((LEFT('2-1 采购订单物料明细表报表导出'!$K:$K,7)=L$1)*('2-1 采购订单物料明细表报表导出'!$D:$D=$A873),'2-1 采购订单物料明细表报表导出'!$H:$H,0))</f>
        <v>0</v>
      </c>
      <c r="M873" cm="1">
        <f t="array" ref="M873">SUM(IF((LEFT('2-1 采购订单物料明细表报表导出'!$K:$K,7)=M$1)*('2-1 采购订单物料明细表报表导出'!$D:$D=$A873),'2-1 采购订单物料明细表报表导出'!$H:$H,0))</f>
        <v>0</v>
      </c>
      <c r="N873" cm="1">
        <f t="array" ref="N873">SUM(IF((LEFT('2-1 采购订单物料明细表报表导出'!$K:$K,7)=N$1)*('2-1 采购订单物料明细表报表导出'!$D:$D=$A873),'2-1 采购订单物料明细表报表导出'!$H:$H,0))</f>
        <v>0</v>
      </c>
      <c r="O873" cm="1">
        <f t="array" ref="O873">SUM(IF((LEFT('2-1 采购订单物料明细表报表导出'!$K:$K,7)=O$1)*('2-1 采购订单物料明细表报表导出'!$D:$D=$A873),'2-1 采购订单物料明细表报表导出'!$H:$H,0))</f>
        <v>0</v>
      </c>
    </row>
    <row r="874" ht="16.5" spans="1:15">
      <c r="A874" s="38" t="s">
        <v>4273</v>
      </c>
      <c r="B874" s="36" t="s">
        <v>1688</v>
      </c>
      <c r="C874" s="37" t="s">
        <v>1689</v>
      </c>
      <c r="D874" cm="1">
        <f t="array" ref="D874">SUM(IF((LEFT('2-1 采购订单物料明细表报表导出'!$K:$K,7)=D$1)*('2-1 采购订单物料明细表报表导出'!$D:$D=$A874),'2-1 采购订单物料明细表报表导出'!$H:$H,0))</f>
        <v>0</v>
      </c>
      <c r="E874" cm="1">
        <f t="array" ref="E874">SUM(IF((LEFT('2-1 采购订单物料明细表报表导出'!$K:$K,7)=E$1)*('2-1 采购订单物料明细表报表导出'!$D:$D=$A874),'2-1 采购订单物料明细表报表导出'!$H:$H,0))</f>
        <v>0</v>
      </c>
      <c r="F874" cm="1">
        <f t="array" ref="F874">SUM(IF((LEFT('2-1 采购订单物料明细表报表导出'!$K:$K,7)=F$1)*('2-1 采购订单物料明细表报表导出'!$D:$D=$A874),'2-1 采购订单物料明细表报表导出'!$H:$H,0))</f>
        <v>0</v>
      </c>
      <c r="G874" cm="1">
        <f t="array" ref="G874">SUM(IF((LEFT('2-1 采购订单物料明细表报表导出'!$K:$K,7)=G$1)*('2-1 采购订单物料明细表报表导出'!$D:$D=$A874),'2-1 采购订单物料明细表报表导出'!$H:$H,0))</f>
        <v>0</v>
      </c>
      <c r="H874" cm="1">
        <f t="array" ref="H874">SUM(IF((LEFT('2-1 采购订单物料明细表报表导出'!$K:$K,7)=H$1)*('2-1 采购订单物料明细表报表导出'!$D:$D=$A874),'2-1 采购订单物料明细表报表导出'!$H:$H,0))</f>
        <v>0</v>
      </c>
      <c r="I874" cm="1">
        <f t="array" ref="I874">SUM(IF((LEFT('2-1 采购订单物料明细表报表导出'!$K:$K,7)=I$1)*('2-1 采购订单物料明细表报表导出'!$D:$D=$A874),'2-1 采购订单物料明细表报表导出'!$H:$H,0))</f>
        <v>0</v>
      </c>
      <c r="J874" cm="1">
        <f t="array" ref="J874">SUM(IF((LEFT('2-1 采购订单物料明细表报表导出'!$K:$K,7)=J$1)*('2-1 采购订单物料明细表报表导出'!$D:$D=$A874),'2-1 采购订单物料明细表报表导出'!$H:$H,0))</f>
        <v>0</v>
      </c>
      <c r="K874" cm="1">
        <f t="array" ref="K874">SUM(IF((LEFT('2-1 采购订单物料明细表报表导出'!$K:$K,7)=K$1)*('2-1 采购订单物料明细表报表导出'!$D:$D=$A874),'2-1 采购订单物料明细表报表导出'!$H:$H,0))</f>
        <v>0</v>
      </c>
      <c r="L874" cm="1">
        <f t="array" ref="L874">SUM(IF((LEFT('2-1 采购订单物料明细表报表导出'!$K:$K,7)=L$1)*('2-1 采购订单物料明细表报表导出'!$D:$D=$A874),'2-1 采购订单物料明细表报表导出'!$H:$H,0))</f>
        <v>0</v>
      </c>
      <c r="M874" cm="1">
        <f t="array" ref="M874">SUM(IF((LEFT('2-1 采购订单物料明细表报表导出'!$K:$K,7)=M$1)*('2-1 采购订单物料明细表报表导出'!$D:$D=$A874),'2-1 采购订单物料明细表报表导出'!$H:$H,0))</f>
        <v>0</v>
      </c>
      <c r="N874" cm="1">
        <f t="array" ref="N874">SUM(IF((LEFT('2-1 采购订单物料明细表报表导出'!$K:$K,7)=N$1)*('2-1 采购订单物料明细表报表导出'!$D:$D=$A874),'2-1 采购订单物料明细表报表导出'!$H:$H,0))</f>
        <v>0</v>
      </c>
      <c r="O874" cm="1">
        <f t="array" ref="O874">SUM(IF((LEFT('2-1 采购订单物料明细表报表导出'!$K:$K,7)=O$1)*('2-1 采购订单物料明细表报表导出'!$D:$D=$A874),'2-1 采购订单物料明细表报表导出'!$H:$H,0))</f>
        <v>0</v>
      </c>
    </row>
    <row r="875" ht="16.5" spans="1:15">
      <c r="A875" s="38" t="s">
        <v>4274</v>
      </c>
      <c r="B875" s="36" t="s">
        <v>1688</v>
      </c>
      <c r="C875" s="37" t="s">
        <v>1689</v>
      </c>
      <c r="D875" cm="1">
        <f t="array" ref="D875">SUM(IF((LEFT('2-1 采购订单物料明细表报表导出'!$K:$K,7)=D$1)*('2-1 采购订单物料明细表报表导出'!$D:$D=$A875),'2-1 采购订单物料明细表报表导出'!$H:$H,0))</f>
        <v>0</v>
      </c>
      <c r="E875" cm="1">
        <f t="array" ref="E875">SUM(IF((LEFT('2-1 采购订单物料明细表报表导出'!$K:$K,7)=E$1)*('2-1 采购订单物料明细表报表导出'!$D:$D=$A875),'2-1 采购订单物料明细表报表导出'!$H:$H,0))</f>
        <v>0</v>
      </c>
      <c r="F875" cm="1">
        <f t="array" ref="F875">SUM(IF((LEFT('2-1 采购订单物料明细表报表导出'!$K:$K,7)=F$1)*('2-1 采购订单物料明细表报表导出'!$D:$D=$A875),'2-1 采购订单物料明细表报表导出'!$H:$H,0))</f>
        <v>0</v>
      </c>
      <c r="G875" cm="1">
        <f t="array" ref="G875">SUM(IF((LEFT('2-1 采购订单物料明细表报表导出'!$K:$K,7)=G$1)*('2-1 采购订单物料明细表报表导出'!$D:$D=$A875),'2-1 采购订单物料明细表报表导出'!$H:$H,0))</f>
        <v>0</v>
      </c>
      <c r="H875" cm="1">
        <f t="array" ref="H875">SUM(IF((LEFT('2-1 采购订单物料明细表报表导出'!$K:$K,7)=H$1)*('2-1 采购订单物料明细表报表导出'!$D:$D=$A875),'2-1 采购订单物料明细表报表导出'!$H:$H,0))</f>
        <v>0</v>
      </c>
      <c r="I875" cm="1">
        <f t="array" ref="I875">SUM(IF((LEFT('2-1 采购订单物料明细表报表导出'!$K:$K,7)=I$1)*('2-1 采购订单物料明细表报表导出'!$D:$D=$A875),'2-1 采购订单物料明细表报表导出'!$H:$H,0))</f>
        <v>0</v>
      </c>
      <c r="J875" cm="1">
        <f t="array" ref="J875">SUM(IF((LEFT('2-1 采购订单物料明细表报表导出'!$K:$K,7)=J$1)*('2-1 采购订单物料明细表报表导出'!$D:$D=$A875),'2-1 采购订单物料明细表报表导出'!$H:$H,0))</f>
        <v>0</v>
      </c>
      <c r="K875" cm="1">
        <f t="array" ref="K875">SUM(IF((LEFT('2-1 采购订单物料明细表报表导出'!$K:$K,7)=K$1)*('2-1 采购订单物料明细表报表导出'!$D:$D=$A875),'2-1 采购订单物料明细表报表导出'!$H:$H,0))</f>
        <v>0</v>
      </c>
      <c r="L875" cm="1">
        <f t="array" ref="L875">SUM(IF((LEFT('2-1 采购订单物料明细表报表导出'!$K:$K,7)=L$1)*('2-1 采购订单物料明细表报表导出'!$D:$D=$A875),'2-1 采购订单物料明细表报表导出'!$H:$H,0))</f>
        <v>0</v>
      </c>
      <c r="M875" cm="1">
        <f t="array" ref="M875">SUM(IF((LEFT('2-1 采购订单物料明细表报表导出'!$K:$K,7)=M$1)*('2-1 采购订单物料明细表报表导出'!$D:$D=$A875),'2-1 采购订单物料明细表报表导出'!$H:$H,0))</f>
        <v>0</v>
      </c>
      <c r="N875" cm="1">
        <f t="array" ref="N875">SUM(IF((LEFT('2-1 采购订单物料明细表报表导出'!$K:$K,7)=N$1)*('2-1 采购订单物料明细表报表导出'!$D:$D=$A875),'2-1 采购订单物料明细表报表导出'!$H:$H,0))</f>
        <v>0</v>
      </c>
      <c r="O875" cm="1">
        <f t="array" ref="O875">SUM(IF((LEFT('2-1 采购订单物料明细表报表导出'!$K:$K,7)=O$1)*('2-1 采购订单物料明细表报表导出'!$D:$D=$A875),'2-1 采购订单物料明细表报表导出'!$H:$H,0))</f>
        <v>0</v>
      </c>
    </row>
    <row r="876" ht="16.5" spans="1:15">
      <c r="A876" s="38" t="s">
        <v>4275</v>
      </c>
      <c r="B876" s="36" t="s">
        <v>1688</v>
      </c>
      <c r="C876" s="37" t="s">
        <v>1689</v>
      </c>
      <c r="D876" cm="1">
        <f t="array" ref="D876">SUM(IF((LEFT('2-1 采购订单物料明细表报表导出'!$K:$K,7)=D$1)*('2-1 采购订单物料明细表报表导出'!$D:$D=$A876),'2-1 采购订单物料明细表报表导出'!$H:$H,0))</f>
        <v>0</v>
      </c>
      <c r="E876" cm="1">
        <f t="array" ref="E876">SUM(IF((LEFT('2-1 采购订单物料明细表报表导出'!$K:$K,7)=E$1)*('2-1 采购订单物料明细表报表导出'!$D:$D=$A876),'2-1 采购订单物料明细表报表导出'!$H:$H,0))</f>
        <v>0</v>
      </c>
      <c r="F876" cm="1">
        <f t="array" ref="F876">SUM(IF((LEFT('2-1 采购订单物料明细表报表导出'!$K:$K,7)=F$1)*('2-1 采购订单物料明细表报表导出'!$D:$D=$A876),'2-1 采购订单物料明细表报表导出'!$H:$H,0))</f>
        <v>0</v>
      </c>
      <c r="G876" cm="1">
        <f t="array" ref="G876">SUM(IF((LEFT('2-1 采购订单物料明细表报表导出'!$K:$K,7)=G$1)*('2-1 采购订单物料明细表报表导出'!$D:$D=$A876),'2-1 采购订单物料明细表报表导出'!$H:$H,0))</f>
        <v>0</v>
      </c>
      <c r="H876" cm="1">
        <f t="array" ref="H876">SUM(IF((LEFT('2-1 采购订单物料明细表报表导出'!$K:$K,7)=H$1)*('2-1 采购订单物料明细表报表导出'!$D:$D=$A876),'2-1 采购订单物料明细表报表导出'!$H:$H,0))</f>
        <v>0</v>
      </c>
      <c r="I876" cm="1">
        <f t="array" ref="I876">SUM(IF((LEFT('2-1 采购订单物料明细表报表导出'!$K:$K,7)=I$1)*('2-1 采购订单物料明细表报表导出'!$D:$D=$A876),'2-1 采购订单物料明细表报表导出'!$H:$H,0))</f>
        <v>0</v>
      </c>
      <c r="J876" cm="1">
        <f t="array" ref="J876">SUM(IF((LEFT('2-1 采购订单物料明细表报表导出'!$K:$K,7)=J$1)*('2-1 采购订单物料明细表报表导出'!$D:$D=$A876),'2-1 采购订单物料明细表报表导出'!$H:$H,0))</f>
        <v>0</v>
      </c>
      <c r="K876" cm="1">
        <f t="array" ref="K876">SUM(IF((LEFT('2-1 采购订单物料明细表报表导出'!$K:$K,7)=K$1)*('2-1 采购订单物料明细表报表导出'!$D:$D=$A876),'2-1 采购订单物料明细表报表导出'!$H:$H,0))</f>
        <v>0</v>
      </c>
      <c r="L876" cm="1">
        <f t="array" ref="L876">SUM(IF((LEFT('2-1 采购订单物料明细表报表导出'!$K:$K,7)=L$1)*('2-1 采购订单物料明细表报表导出'!$D:$D=$A876),'2-1 采购订单物料明细表报表导出'!$H:$H,0))</f>
        <v>0</v>
      </c>
      <c r="M876" cm="1">
        <f t="array" ref="M876">SUM(IF((LEFT('2-1 采购订单物料明细表报表导出'!$K:$K,7)=M$1)*('2-1 采购订单物料明细表报表导出'!$D:$D=$A876),'2-1 采购订单物料明细表报表导出'!$H:$H,0))</f>
        <v>0</v>
      </c>
      <c r="N876" cm="1">
        <f t="array" ref="N876">SUM(IF((LEFT('2-1 采购订单物料明细表报表导出'!$K:$K,7)=N$1)*('2-1 采购订单物料明细表报表导出'!$D:$D=$A876),'2-1 采购订单物料明细表报表导出'!$H:$H,0))</f>
        <v>0</v>
      </c>
      <c r="O876" cm="1">
        <f t="array" ref="O876">SUM(IF((LEFT('2-1 采购订单物料明细表报表导出'!$K:$K,7)=O$1)*('2-1 采购订单物料明细表报表导出'!$D:$D=$A876),'2-1 采购订单物料明细表报表导出'!$H:$H,0))</f>
        <v>0</v>
      </c>
    </row>
    <row r="877" ht="16.5" spans="1:15">
      <c r="A877" s="38" t="s">
        <v>4276</v>
      </c>
      <c r="B877" s="36" t="s">
        <v>1688</v>
      </c>
      <c r="C877" s="37" t="s">
        <v>1689</v>
      </c>
      <c r="D877" cm="1">
        <f t="array" ref="D877">SUM(IF((LEFT('2-1 采购订单物料明细表报表导出'!$K:$K,7)=D$1)*('2-1 采购订单物料明细表报表导出'!$D:$D=$A877),'2-1 采购订单物料明细表报表导出'!$H:$H,0))</f>
        <v>0</v>
      </c>
      <c r="E877" cm="1">
        <f t="array" ref="E877">SUM(IF((LEFT('2-1 采购订单物料明细表报表导出'!$K:$K,7)=E$1)*('2-1 采购订单物料明细表报表导出'!$D:$D=$A877),'2-1 采购订单物料明细表报表导出'!$H:$H,0))</f>
        <v>0</v>
      </c>
      <c r="F877" cm="1">
        <f t="array" ref="F877">SUM(IF((LEFT('2-1 采购订单物料明细表报表导出'!$K:$K,7)=F$1)*('2-1 采购订单物料明细表报表导出'!$D:$D=$A877),'2-1 采购订单物料明细表报表导出'!$H:$H,0))</f>
        <v>0</v>
      </c>
      <c r="G877" cm="1">
        <f t="array" ref="G877">SUM(IF((LEFT('2-1 采购订单物料明细表报表导出'!$K:$K,7)=G$1)*('2-1 采购订单物料明细表报表导出'!$D:$D=$A877),'2-1 采购订单物料明细表报表导出'!$H:$H,0))</f>
        <v>0</v>
      </c>
      <c r="H877" cm="1">
        <f t="array" ref="H877">SUM(IF((LEFT('2-1 采购订单物料明细表报表导出'!$K:$K,7)=H$1)*('2-1 采购订单物料明细表报表导出'!$D:$D=$A877),'2-1 采购订单物料明细表报表导出'!$H:$H,0))</f>
        <v>0</v>
      </c>
      <c r="I877" cm="1">
        <f t="array" ref="I877">SUM(IF((LEFT('2-1 采购订单物料明细表报表导出'!$K:$K,7)=I$1)*('2-1 采购订单物料明细表报表导出'!$D:$D=$A877),'2-1 采购订单物料明细表报表导出'!$H:$H,0))</f>
        <v>0</v>
      </c>
      <c r="J877" cm="1">
        <f t="array" ref="J877">SUM(IF((LEFT('2-1 采购订单物料明细表报表导出'!$K:$K,7)=J$1)*('2-1 采购订单物料明细表报表导出'!$D:$D=$A877),'2-1 采购订单物料明细表报表导出'!$H:$H,0))</f>
        <v>0</v>
      </c>
      <c r="K877" cm="1">
        <f t="array" ref="K877">SUM(IF((LEFT('2-1 采购订单物料明细表报表导出'!$K:$K,7)=K$1)*('2-1 采购订单物料明细表报表导出'!$D:$D=$A877),'2-1 采购订单物料明细表报表导出'!$H:$H,0))</f>
        <v>0</v>
      </c>
      <c r="L877" cm="1">
        <f t="array" ref="L877">SUM(IF((LEFT('2-1 采购订单物料明细表报表导出'!$K:$K,7)=L$1)*('2-1 采购订单物料明细表报表导出'!$D:$D=$A877),'2-1 采购订单物料明细表报表导出'!$H:$H,0))</f>
        <v>0</v>
      </c>
      <c r="M877" cm="1">
        <f t="array" ref="M877">SUM(IF((LEFT('2-1 采购订单物料明细表报表导出'!$K:$K,7)=M$1)*('2-1 采购订单物料明细表报表导出'!$D:$D=$A877),'2-1 采购订单物料明细表报表导出'!$H:$H,0))</f>
        <v>0</v>
      </c>
      <c r="N877" cm="1">
        <f t="array" ref="N877">SUM(IF((LEFT('2-1 采购订单物料明细表报表导出'!$K:$K,7)=N$1)*('2-1 采购订单物料明细表报表导出'!$D:$D=$A877),'2-1 采购订单物料明细表报表导出'!$H:$H,0))</f>
        <v>0</v>
      </c>
      <c r="O877" cm="1">
        <f t="array" ref="O877">SUM(IF((LEFT('2-1 采购订单物料明细表报表导出'!$K:$K,7)=O$1)*('2-1 采购订单物料明细表报表导出'!$D:$D=$A877),'2-1 采购订单物料明细表报表导出'!$H:$H,0))</f>
        <v>0</v>
      </c>
    </row>
    <row r="878" ht="16.5" spans="1:15">
      <c r="A878" s="38" t="s">
        <v>4277</v>
      </c>
      <c r="B878" s="36" t="s">
        <v>1688</v>
      </c>
      <c r="C878" s="37" t="s">
        <v>1689</v>
      </c>
      <c r="D878" cm="1">
        <f t="array" ref="D878">SUM(IF((LEFT('2-1 采购订单物料明细表报表导出'!$K:$K,7)=D$1)*('2-1 采购订单物料明细表报表导出'!$D:$D=$A878),'2-1 采购订单物料明细表报表导出'!$H:$H,0))</f>
        <v>0</v>
      </c>
      <c r="E878" cm="1">
        <f t="array" ref="E878">SUM(IF((LEFT('2-1 采购订单物料明细表报表导出'!$K:$K,7)=E$1)*('2-1 采购订单物料明细表报表导出'!$D:$D=$A878),'2-1 采购订单物料明细表报表导出'!$H:$H,0))</f>
        <v>0</v>
      </c>
      <c r="F878" cm="1">
        <f t="array" ref="F878">SUM(IF((LEFT('2-1 采购订单物料明细表报表导出'!$K:$K,7)=F$1)*('2-1 采购订单物料明细表报表导出'!$D:$D=$A878),'2-1 采购订单物料明细表报表导出'!$H:$H,0))</f>
        <v>0</v>
      </c>
      <c r="G878" cm="1">
        <f t="array" ref="G878">SUM(IF((LEFT('2-1 采购订单物料明细表报表导出'!$K:$K,7)=G$1)*('2-1 采购订单物料明细表报表导出'!$D:$D=$A878),'2-1 采购订单物料明细表报表导出'!$H:$H,0))</f>
        <v>0</v>
      </c>
      <c r="H878" cm="1">
        <f t="array" ref="H878">SUM(IF((LEFT('2-1 采购订单物料明细表报表导出'!$K:$K,7)=H$1)*('2-1 采购订单物料明细表报表导出'!$D:$D=$A878),'2-1 采购订单物料明细表报表导出'!$H:$H,0))</f>
        <v>0</v>
      </c>
      <c r="I878" cm="1">
        <f t="array" ref="I878">SUM(IF((LEFT('2-1 采购订单物料明细表报表导出'!$K:$K,7)=I$1)*('2-1 采购订单物料明细表报表导出'!$D:$D=$A878),'2-1 采购订单物料明细表报表导出'!$H:$H,0))</f>
        <v>0</v>
      </c>
      <c r="J878" cm="1">
        <f t="array" ref="J878">SUM(IF((LEFT('2-1 采购订单物料明细表报表导出'!$K:$K,7)=J$1)*('2-1 采购订单物料明细表报表导出'!$D:$D=$A878),'2-1 采购订单物料明细表报表导出'!$H:$H,0))</f>
        <v>0</v>
      </c>
      <c r="K878" cm="1">
        <f t="array" ref="K878">SUM(IF((LEFT('2-1 采购订单物料明细表报表导出'!$K:$K,7)=K$1)*('2-1 采购订单物料明细表报表导出'!$D:$D=$A878),'2-1 采购订单物料明细表报表导出'!$H:$H,0))</f>
        <v>0</v>
      </c>
      <c r="L878" cm="1">
        <f t="array" ref="L878">SUM(IF((LEFT('2-1 采购订单物料明细表报表导出'!$K:$K,7)=L$1)*('2-1 采购订单物料明细表报表导出'!$D:$D=$A878),'2-1 采购订单物料明细表报表导出'!$H:$H,0))</f>
        <v>0</v>
      </c>
      <c r="M878" cm="1">
        <f t="array" ref="M878">SUM(IF((LEFT('2-1 采购订单物料明细表报表导出'!$K:$K,7)=M$1)*('2-1 采购订单物料明细表报表导出'!$D:$D=$A878),'2-1 采购订单物料明细表报表导出'!$H:$H,0))</f>
        <v>0</v>
      </c>
      <c r="N878" cm="1">
        <f t="array" ref="N878">SUM(IF((LEFT('2-1 采购订单物料明细表报表导出'!$K:$K,7)=N$1)*('2-1 采购订单物料明细表报表导出'!$D:$D=$A878),'2-1 采购订单物料明细表报表导出'!$H:$H,0))</f>
        <v>0</v>
      </c>
      <c r="O878" cm="1">
        <f t="array" ref="O878">SUM(IF((LEFT('2-1 采购订单物料明细表报表导出'!$K:$K,7)=O$1)*('2-1 采购订单物料明细表报表导出'!$D:$D=$A878),'2-1 采购订单物料明细表报表导出'!$H:$H,0))</f>
        <v>0</v>
      </c>
    </row>
    <row r="879" ht="16.5" spans="1:15">
      <c r="A879" s="39" t="s">
        <v>4278</v>
      </c>
      <c r="B879" s="36" t="s">
        <v>1688</v>
      </c>
      <c r="C879" s="37" t="s">
        <v>1689</v>
      </c>
      <c r="D879" cm="1">
        <f t="array" ref="D879">SUM(IF((LEFT('2-1 采购订单物料明细表报表导出'!$K:$K,7)=D$1)*('2-1 采购订单物料明细表报表导出'!$D:$D=$A879),'2-1 采购订单物料明细表报表导出'!$H:$H,0))</f>
        <v>0</v>
      </c>
      <c r="E879" cm="1">
        <f t="array" ref="E879">SUM(IF((LEFT('2-1 采购订单物料明细表报表导出'!$K:$K,7)=E$1)*('2-1 采购订单物料明细表报表导出'!$D:$D=$A879),'2-1 采购订单物料明细表报表导出'!$H:$H,0))</f>
        <v>0</v>
      </c>
      <c r="F879" cm="1">
        <f t="array" ref="F879">SUM(IF((LEFT('2-1 采购订单物料明细表报表导出'!$K:$K,7)=F$1)*('2-1 采购订单物料明细表报表导出'!$D:$D=$A879),'2-1 采购订单物料明细表报表导出'!$H:$H,0))</f>
        <v>0</v>
      </c>
      <c r="G879" cm="1">
        <f t="array" ref="G879">SUM(IF((LEFT('2-1 采购订单物料明细表报表导出'!$K:$K,7)=G$1)*('2-1 采购订单物料明细表报表导出'!$D:$D=$A879),'2-1 采购订单物料明细表报表导出'!$H:$H,0))</f>
        <v>0</v>
      </c>
      <c r="H879" cm="1">
        <f t="array" ref="H879">SUM(IF((LEFT('2-1 采购订单物料明细表报表导出'!$K:$K,7)=H$1)*('2-1 采购订单物料明细表报表导出'!$D:$D=$A879),'2-1 采购订单物料明细表报表导出'!$H:$H,0))</f>
        <v>0</v>
      </c>
      <c r="I879" cm="1">
        <f t="array" ref="I879">SUM(IF((LEFT('2-1 采购订单物料明细表报表导出'!$K:$K,7)=I$1)*('2-1 采购订单物料明细表报表导出'!$D:$D=$A879),'2-1 采购订单物料明细表报表导出'!$H:$H,0))</f>
        <v>0</v>
      </c>
      <c r="J879" cm="1">
        <f t="array" ref="J879">SUM(IF((LEFT('2-1 采购订单物料明细表报表导出'!$K:$K,7)=J$1)*('2-1 采购订单物料明细表报表导出'!$D:$D=$A879),'2-1 采购订单物料明细表报表导出'!$H:$H,0))</f>
        <v>0</v>
      </c>
      <c r="K879" cm="1">
        <f t="array" ref="K879">SUM(IF((LEFT('2-1 采购订单物料明细表报表导出'!$K:$K,7)=K$1)*('2-1 采购订单物料明细表报表导出'!$D:$D=$A879),'2-1 采购订单物料明细表报表导出'!$H:$H,0))</f>
        <v>0</v>
      </c>
      <c r="L879" cm="1">
        <f t="array" ref="L879">SUM(IF((LEFT('2-1 采购订单物料明细表报表导出'!$K:$K,7)=L$1)*('2-1 采购订单物料明细表报表导出'!$D:$D=$A879),'2-1 采购订单物料明细表报表导出'!$H:$H,0))</f>
        <v>0</v>
      </c>
      <c r="M879" cm="1">
        <f t="array" ref="M879">SUM(IF((LEFT('2-1 采购订单物料明细表报表导出'!$K:$K,7)=M$1)*('2-1 采购订单物料明细表报表导出'!$D:$D=$A879),'2-1 采购订单物料明细表报表导出'!$H:$H,0))</f>
        <v>0</v>
      </c>
      <c r="N879" cm="1">
        <f t="array" ref="N879">SUM(IF((LEFT('2-1 采购订单物料明细表报表导出'!$K:$K,7)=N$1)*('2-1 采购订单物料明细表报表导出'!$D:$D=$A879),'2-1 采购订单物料明细表报表导出'!$H:$H,0))</f>
        <v>0</v>
      </c>
      <c r="O879" cm="1">
        <f t="array" ref="O879">SUM(IF((LEFT('2-1 采购订单物料明细表报表导出'!$K:$K,7)=O$1)*('2-1 采购订单物料明细表报表导出'!$D:$D=$A879),'2-1 采购订单物料明细表报表导出'!$H:$H,0))</f>
        <v>0</v>
      </c>
    </row>
    <row r="880" ht="16.5" spans="1:15">
      <c r="A880" s="38" t="s">
        <v>4279</v>
      </c>
      <c r="B880" s="36" t="s">
        <v>1688</v>
      </c>
      <c r="C880" s="37" t="s">
        <v>1689</v>
      </c>
      <c r="D880" cm="1">
        <f t="array" ref="D880">SUM(IF((LEFT('2-1 采购订单物料明细表报表导出'!$K:$K,7)=D$1)*('2-1 采购订单物料明细表报表导出'!$D:$D=$A880),'2-1 采购订单物料明细表报表导出'!$H:$H,0))</f>
        <v>0</v>
      </c>
      <c r="E880" cm="1">
        <f t="array" ref="E880">SUM(IF((LEFT('2-1 采购订单物料明细表报表导出'!$K:$K,7)=E$1)*('2-1 采购订单物料明细表报表导出'!$D:$D=$A880),'2-1 采购订单物料明细表报表导出'!$H:$H,0))</f>
        <v>0</v>
      </c>
      <c r="F880" cm="1">
        <f t="array" ref="F880">SUM(IF((LEFT('2-1 采购订单物料明细表报表导出'!$K:$K,7)=F$1)*('2-1 采购订单物料明细表报表导出'!$D:$D=$A880),'2-1 采购订单物料明细表报表导出'!$H:$H,0))</f>
        <v>0</v>
      </c>
      <c r="G880" cm="1">
        <f t="array" ref="G880">SUM(IF((LEFT('2-1 采购订单物料明细表报表导出'!$K:$K,7)=G$1)*('2-1 采购订单物料明细表报表导出'!$D:$D=$A880),'2-1 采购订单物料明细表报表导出'!$H:$H,0))</f>
        <v>0</v>
      </c>
      <c r="H880" cm="1">
        <f t="array" ref="H880">SUM(IF((LEFT('2-1 采购订单物料明细表报表导出'!$K:$K,7)=H$1)*('2-1 采购订单物料明细表报表导出'!$D:$D=$A880),'2-1 采购订单物料明细表报表导出'!$H:$H,0))</f>
        <v>0</v>
      </c>
      <c r="I880" cm="1">
        <f t="array" ref="I880">SUM(IF((LEFT('2-1 采购订单物料明细表报表导出'!$K:$K,7)=I$1)*('2-1 采购订单物料明细表报表导出'!$D:$D=$A880),'2-1 采购订单物料明细表报表导出'!$H:$H,0))</f>
        <v>0</v>
      </c>
      <c r="J880" cm="1">
        <f t="array" ref="J880">SUM(IF((LEFT('2-1 采购订单物料明细表报表导出'!$K:$K,7)=J$1)*('2-1 采购订单物料明细表报表导出'!$D:$D=$A880),'2-1 采购订单物料明细表报表导出'!$H:$H,0))</f>
        <v>0</v>
      </c>
      <c r="K880" cm="1">
        <f t="array" ref="K880">SUM(IF((LEFT('2-1 采购订单物料明细表报表导出'!$K:$K,7)=K$1)*('2-1 采购订单物料明细表报表导出'!$D:$D=$A880),'2-1 采购订单物料明细表报表导出'!$H:$H,0))</f>
        <v>0</v>
      </c>
      <c r="L880" cm="1">
        <f t="array" ref="L880">SUM(IF((LEFT('2-1 采购订单物料明细表报表导出'!$K:$K,7)=L$1)*('2-1 采购订单物料明细表报表导出'!$D:$D=$A880),'2-1 采购订单物料明细表报表导出'!$H:$H,0))</f>
        <v>0</v>
      </c>
      <c r="M880" cm="1">
        <f t="array" ref="M880">SUM(IF((LEFT('2-1 采购订单物料明细表报表导出'!$K:$K,7)=M$1)*('2-1 采购订单物料明细表报表导出'!$D:$D=$A880),'2-1 采购订单物料明细表报表导出'!$H:$H,0))</f>
        <v>0</v>
      </c>
      <c r="N880" cm="1">
        <f t="array" ref="N880">SUM(IF((LEFT('2-1 采购订单物料明细表报表导出'!$K:$K,7)=N$1)*('2-1 采购订单物料明细表报表导出'!$D:$D=$A880),'2-1 采购订单物料明细表报表导出'!$H:$H,0))</f>
        <v>0</v>
      </c>
      <c r="O880" cm="1">
        <f t="array" ref="O880">SUM(IF((LEFT('2-1 采购订单物料明细表报表导出'!$K:$K,7)=O$1)*('2-1 采购订单物料明细表报表导出'!$D:$D=$A880),'2-1 采购订单物料明细表报表导出'!$H:$H,0))</f>
        <v>0</v>
      </c>
    </row>
    <row r="881" ht="16.5" spans="1:15">
      <c r="A881" s="38" t="s">
        <v>4280</v>
      </c>
      <c r="B881" s="36" t="s">
        <v>1688</v>
      </c>
      <c r="C881" s="37" t="s">
        <v>1689</v>
      </c>
      <c r="D881" cm="1">
        <f t="array" ref="D881">SUM(IF((LEFT('2-1 采购订单物料明细表报表导出'!$K:$K,7)=D$1)*('2-1 采购订单物料明细表报表导出'!$D:$D=$A881),'2-1 采购订单物料明细表报表导出'!$H:$H,0))</f>
        <v>0</v>
      </c>
      <c r="E881" cm="1">
        <f t="array" ref="E881">SUM(IF((LEFT('2-1 采购订单物料明细表报表导出'!$K:$K,7)=E$1)*('2-1 采购订单物料明细表报表导出'!$D:$D=$A881),'2-1 采购订单物料明细表报表导出'!$H:$H,0))</f>
        <v>0</v>
      </c>
      <c r="F881" cm="1">
        <f t="array" ref="F881">SUM(IF((LEFT('2-1 采购订单物料明细表报表导出'!$K:$K,7)=F$1)*('2-1 采购订单物料明细表报表导出'!$D:$D=$A881),'2-1 采购订单物料明细表报表导出'!$H:$H,0))</f>
        <v>0</v>
      </c>
      <c r="G881" cm="1">
        <f t="array" ref="G881">SUM(IF((LEFT('2-1 采购订单物料明细表报表导出'!$K:$K,7)=G$1)*('2-1 采购订单物料明细表报表导出'!$D:$D=$A881),'2-1 采购订单物料明细表报表导出'!$H:$H,0))</f>
        <v>0</v>
      </c>
      <c r="H881" cm="1">
        <f t="array" ref="H881">SUM(IF((LEFT('2-1 采购订单物料明细表报表导出'!$K:$K,7)=H$1)*('2-1 采购订单物料明细表报表导出'!$D:$D=$A881),'2-1 采购订单物料明细表报表导出'!$H:$H,0))</f>
        <v>0</v>
      </c>
      <c r="I881" cm="1">
        <f t="array" ref="I881">SUM(IF((LEFT('2-1 采购订单物料明细表报表导出'!$K:$K,7)=I$1)*('2-1 采购订单物料明细表报表导出'!$D:$D=$A881),'2-1 采购订单物料明细表报表导出'!$H:$H,0))</f>
        <v>0</v>
      </c>
      <c r="J881" cm="1">
        <f t="array" ref="J881">SUM(IF((LEFT('2-1 采购订单物料明细表报表导出'!$K:$K,7)=J$1)*('2-1 采购订单物料明细表报表导出'!$D:$D=$A881),'2-1 采购订单物料明细表报表导出'!$H:$H,0))</f>
        <v>0</v>
      </c>
      <c r="K881" cm="1">
        <f t="array" ref="K881">SUM(IF((LEFT('2-1 采购订单物料明细表报表导出'!$K:$K,7)=K$1)*('2-1 采购订单物料明细表报表导出'!$D:$D=$A881),'2-1 采购订单物料明细表报表导出'!$H:$H,0))</f>
        <v>0</v>
      </c>
      <c r="L881" cm="1">
        <f t="array" ref="L881">SUM(IF((LEFT('2-1 采购订单物料明细表报表导出'!$K:$K,7)=L$1)*('2-1 采购订单物料明细表报表导出'!$D:$D=$A881),'2-1 采购订单物料明细表报表导出'!$H:$H,0))</f>
        <v>0</v>
      </c>
      <c r="M881" cm="1">
        <f t="array" ref="M881">SUM(IF((LEFT('2-1 采购订单物料明细表报表导出'!$K:$K,7)=M$1)*('2-1 采购订单物料明细表报表导出'!$D:$D=$A881),'2-1 采购订单物料明细表报表导出'!$H:$H,0))</f>
        <v>0</v>
      </c>
      <c r="N881" cm="1">
        <f t="array" ref="N881">SUM(IF((LEFT('2-1 采购订单物料明细表报表导出'!$K:$K,7)=N$1)*('2-1 采购订单物料明细表报表导出'!$D:$D=$A881),'2-1 采购订单物料明细表报表导出'!$H:$H,0))</f>
        <v>0</v>
      </c>
      <c r="O881" cm="1">
        <f t="array" ref="O881">SUM(IF((LEFT('2-1 采购订单物料明细表报表导出'!$K:$K,7)=O$1)*('2-1 采购订单物料明细表报表导出'!$D:$D=$A881),'2-1 采购订单物料明细表报表导出'!$H:$H,0))</f>
        <v>0</v>
      </c>
    </row>
    <row r="882" ht="16.5" spans="1:15">
      <c r="A882" s="38" t="s">
        <v>4281</v>
      </c>
      <c r="B882" s="36" t="s">
        <v>1688</v>
      </c>
      <c r="C882" s="37" t="s">
        <v>1689</v>
      </c>
      <c r="D882" cm="1">
        <f t="array" ref="D882">SUM(IF((LEFT('2-1 采购订单物料明细表报表导出'!$K:$K,7)=D$1)*('2-1 采购订单物料明细表报表导出'!$D:$D=$A882),'2-1 采购订单物料明细表报表导出'!$H:$H,0))</f>
        <v>0</v>
      </c>
      <c r="E882" cm="1">
        <f t="array" ref="E882">SUM(IF((LEFT('2-1 采购订单物料明细表报表导出'!$K:$K,7)=E$1)*('2-1 采购订单物料明细表报表导出'!$D:$D=$A882),'2-1 采购订单物料明细表报表导出'!$H:$H,0))</f>
        <v>0</v>
      </c>
      <c r="F882" cm="1">
        <f t="array" ref="F882">SUM(IF((LEFT('2-1 采购订单物料明细表报表导出'!$K:$K,7)=F$1)*('2-1 采购订单物料明细表报表导出'!$D:$D=$A882),'2-1 采购订单物料明细表报表导出'!$H:$H,0))</f>
        <v>0</v>
      </c>
      <c r="G882" cm="1">
        <f t="array" ref="G882">SUM(IF((LEFT('2-1 采购订单物料明细表报表导出'!$K:$K,7)=G$1)*('2-1 采购订单物料明细表报表导出'!$D:$D=$A882),'2-1 采购订单物料明细表报表导出'!$H:$H,0))</f>
        <v>0</v>
      </c>
      <c r="H882" cm="1">
        <f t="array" ref="H882">SUM(IF((LEFT('2-1 采购订单物料明细表报表导出'!$K:$K,7)=H$1)*('2-1 采购订单物料明细表报表导出'!$D:$D=$A882),'2-1 采购订单物料明细表报表导出'!$H:$H,0))</f>
        <v>0</v>
      </c>
      <c r="I882" cm="1">
        <f t="array" ref="I882">SUM(IF((LEFT('2-1 采购订单物料明细表报表导出'!$K:$K,7)=I$1)*('2-1 采购订单物料明细表报表导出'!$D:$D=$A882),'2-1 采购订单物料明细表报表导出'!$H:$H,0))</f>
        <v>0</v>
      </c>
      <c r="J882" cm="1">
        <f t="array" ref="J882">SUM(IF((LEFT('2-1 采购订单物料明细表报表导出'!$K:$K,7)=J$1)*('2-1 采购订单物料明细表报表导出'!$D:$D=$A882),'2-1 采购订单物料明细表报表导出'!$H:$H,0))</f>
        <v>0</v>
      </c>
      <c r="K882" cm="1">
        <f t="array" ref="K882">SUM(IF((LEFT('2-1 采购订单物料明细表报表导出'!$K:$K,7)=K$1)*('2-1 采购订单物料明细表报表导出'!$D:$D=$A882),'2-1 采购订单物料明细表报表导出'!$H:$H,0))</f>
        <v>0</v>
      </c>
      <c r="L882" cm="1">
        <f t="array" ref="L882">SUM(IF((LEFT('2-1 采购订单物料明细表报表导出'!$K:$K,7)=L$1)*('2-1 采购订单物料明细表报表导出'!$D:$D=$A882),'2-1 采购订单物料明细表报表导出'!$H:$H,0))</f>
        <v>0</v>
      </c>
      <c r="M882" cm="1">
        <f t="array" ref="M882">SUM(IF((LEFT('2-1 采购订单物料明细表报表导出'!$K:$K,7)=M$1)*('2-1 采购订单物料明细表报表导出'!$D:$D=$A882),'2-1 采购订单物料明细表报表导出'!$H:$H,0))</f>
        <v>0</v>
      </c>
      <c r="N882" cm="1">
        <f t="array" ref="N882">SUM(IF((LEFT('2-1 采购订单物料明细表报表导出'!$K:$K,7)=N$1)*('2-1 采购订单物料明细表报表导出'!$D:$D=$A882),'2-1 采购订单物料明细表报表导出'!$H:$H,0))</f>
        <v>0</v>
      </c>
      <c r="O882" cm="1">
        <f t="array" ref="O882">SUM(IF((LEFT('2-1 采购订单物料明细表报表导出'!$K:$K,7)=O$1)*('2-1 采购订单物料明细表报表导出'!$D:$D=$A882),'2-1 采购订单物料明细表报表导出'!$H:$H,0))</f>
        <v>0</v>
      </c>
    </row>
    <row r="883" ht="16.5" spans="1:15">
      <c r="A883" s="38" t="s">
        <v>4282</v>
      </c>
      <c r="B883" s="36" t="s">
        <v>1688</v>
      </c>
      <c r="C883" s="37" t="s">
        <v>1689</v>
      </c>
      <c r="D883" cm="1">
        <f t="array" ref="D883">SUM(IF((LEFT('2-1 采购订单物料明细表报表导出'!$K:$K,7)=D$1)*('2-1 采购订单物料明细表报表导出'!$D:$D=$A883),'2-1 采购订单物料明细表报表导出'!$H:$H,0))</f>
        <v>0</v>
      </c>
      <c r="E883" cm="1">
        <f t="array" ref="E883">SUM(IF((LEFT('2-1 采购订单物料明细表报表导出'!$K:$K,7)=E$1)*('2-1 采购订单物料明细表报表导出'!$D:$D=$A883),'2-1 采购订单物料明细表报表导出'!$H:$H,0))</f>
        <v>0</v>
      </c>
      <c r="F883" cm="1">
        <f t="array" ref="F883">SUM(IF((LEFT('2-1 采购订单物料明细表报表导出'!$K:$K,7)=F$1)*('2-1 采购订单物料明细表报表导出'!$D:$D=$A883),'2-1 采购订单物料明细表报表导出'!$H:$H,0))</f>
        <v>0</v>
      </c>
      <c r="G883" cm="1">
        <f t="array" ref="G883">SUM(IF((LEFT('2-1 采购订单物料明细表报表导出'!$K:$K,7)=G$1)*('2-1 采购订单物料明细表报表导出'!$D:$D=$A883),'2-1 采购订单物料明细表报表导出'!$H:$H,0))</f>
        <v>0</v>
      </c>
      <c r="H883" cm="1">
        <f t="array" ref="H883">SUM(IF((LEFT('2-1 采购订单物料明细表报表导出'!$K:$K,7)=H$1)*('2-1 采购订单物料明细表报表导出'!$D:$D=$A883),'2-1 采购订单物料明细表报表导出'!$H:$H,0))</f>
        <v>0</v>
      </c>
      <c r="I883" cm="1">
        <f t="array" ref="I883">SUM(IF((LEFT('2-1 采购订单物料明细表报表导出'!$K:$K,7)=I$1)*('2-1 采购订单物料明细表报表导出'!$D:$D=$A883),'2-1 采购订单物料明细表报表导出'!$H:$H,0))</f>
        <v>0</v>
      </c>
      <c r="J883" cm="1">
        <f t="array" ref="J883">SUM(IF((LEFT('2-1 采购订单物料明细表报表导出'!$K:$K,7)=J$1)*('2-1 采购订单物料明细表报表导出'!$D:$D=$A883),'2-1 采购订单物料明细表报表导出'!$H:$H,0))</f>
        <v>0</v>
      </c>
      <c r="K883" cm="1">
        <f t="array" ref="K883">SUM(IF((LEFT('2-1 采购订单物料明细表报表导出'!$K:$K,7)=K$1)*('2-1 采购订单物料明细表报表导出'!$D:$D=$A883),'2-1 采购订单物料明细表报表导出'!$H:$H,0))</f>
        <v>0</v>
      </c>
      <c r="L883" cm="1">
        <f t="array" ref="L883">SUM(IF((LEFT('2-1 采购订单物料明细表报表导出'!$K:$K,7)=L$1)*('2-1 采购订单物料明细表报表导出'!$D:$D=$A883),'2-1 采购订单物料明细表报表导出'!$H:$H,0))</f>
        <v>0</v>
      </c>
      <c r="M883" cm="1">
        <f t="array" ref="M883">SUM(IF((LEFT('2-1 采购订单物料明细表报表导出'!$K:$K,7)=M$1)*('2-1 采购订单物料明细表报表导出'!$D:$D=$A883),'2-1 采购订单物料明细表报表导出'!$H:$H,0))</f>
        <v>0</v>
      </c>
      <c r="N883" cm="1">
        <f t="array" ref="N883">SUM(IF((LEFT('2-1 采购订单物料明细表报表导出'!$K:$K,7)=N$1)*('2-1 采购订单物料明细表报表导出'!$D:$D=$A883),'2-1 采购订单物料明细表报表导出'!$H:$H,0))</f>
        <v>0</v>
      </c>
      <c r="O883" cm="1">
        <f t="array" ref="O883">SUM(IF((LEFT('2-1 采购订单物料明细表报表导出'!$K:$K,7)=O$1)*('2-1 采购订单物料明细表报表导出'!$D:$D=$A883),'2-1 采购订单物料明细表报表导出'!$H:$H,0))</f>
        <v>0</v>
      </c>
    </row>
    <row r="884" ht="16.5" spans="1:15">
      <c r="A884" s="38" t="s">
        <v>4283</v>
      </c>
      <c r="B884" s="36" t="s">
        <v>1613</v>
      </c>
      <c r="C884" s="37" t="s">
        <v>1614</v>
      </c>
      <c r="D884" cm="1">
        <f t="array" ref="D884">SUM(IF((LEFT('2-1 采购订单物料明细表报表导出'!$K:$K,7)=D$1)*('2-1 采购订单物料明细表报表导出'!$D:$D=$A884),'2-1 采购订单物料明细表报表导出'!$H:$H,0))</f>
        <v>0</v>
      </c>
      <c r="E884" cm="1">
        <f t="array" ref="E884">SUM(IF((LEFT('2-1 采购订单物料明细表报表导出'!$K:$K,7)=E$1)*('2-1 采购订单物料明细表报表导出'!$D:$D=$A884),'2-1 采购订单物料明细表报表导出'!$H:$H,0))</f>
        <v>0</v>
      </c>
      <c r="F884" cm="1">
        <f t="array" ref="F884">SUM(IF((LEFT('2-1 采购订单物料明细表报表导出'!$K:$K,7)=F$1)*('2-1 采购订单物料明细表报表导出'!$D:$D=$A884),'2-1 采购订单物料明细表报表导出'!$H:$H,0))</f>
        <v>0</v>
      </c>
      <c r="G884" cm="1">
        <f t="array" ref="G884">SUM(IF((LEFT('2-1 采购订单物料明细表报表导出'!$K:$K,7)=G$1)*('2-1 采购订单物料明细表报表导出'!$D:$D=$A884),'2-1 采购订单物料明细表报表导出'!$H:$H,0))</f>
        <v>0</v>
      </c>
      <c r="H884" cm="1">
        <f t="array" ref="H884">SUM(IF((LEFT('2-1 采购订单物料明细表报表导出'!$K:$K,7)=H$1)*('2-1 采购订单物料明细表报表导出'!$D:$D=$A884),'2-1 采购订单物料明细表报表导出'!$H:$H,0))</f>
        <v>0</v>
      </c>
      <c r="I884" cm="1">
        <f t="array" ref="I884">SUM(IF((LEFT('2-1 采购订单物料明细表报表导出'!$K:$K,7)=I$1)*('2-1 采购订单物料明细表报表导出'!$D:$D=$A884),'2-1 采购订单物料明细表报表导出'!$H:$H,0))</f>
        <v>0</v>
      </c>
      <c r="J884" cm="1">
        <f t="array" ref="J884">SUM(IF((LEFT('2-1 采购订单物料明细表报表导出'!$K:$K,7)=J$1)*('2-1 采购订单物料明细表报表导出'!$D:$D=$A884),'2-1 采购订单物料明细表报表导出'!$H:$H,0))</f>
        <v>0</v>
      </c>
      <c r="K884" cm="1">
        <f t="array" ref="K884">SUM(IF((LEFT('2-1 采购订单物料明细表报表导出'!$K:$K,7)=K$1)*('2-1 采购订单物料明细表报表导出'!$D:$D=$A884),'2-1 采购订单物料明细表报表导出'!$H:$H,0))</f>
        <v>0</v>
      </c>
      <c r="L884" cm="1">
        <f t="array" ref="L884">SUM(IF((LEFT('2-1 采购订单物料明细表报表导出'!$K:$K,7)=L$1)*('2-1 采购订单物料明细表报表导出'!$D:$D=$A884),'2-1 采购订单物料明细表报表导出'!$H:$H,0))</f>
        <v>0</v>
      </c>
      <c r="M884" cm="1">
        <f t="array" ref="M884">SUM(IF((LEFT('2-1 采购订单物料明细表报表导出'!$K:$K,7)=M$1)*('2-1 采购订单物料明细表报表导出'!$D:$D=$A884),'2-1 采购订单物料明细表报表导出'!$H:$H,0))</f>
        <v>0</v>
      </c>
      <c r="N884" cm="1">
        <f t="array" ref="N884">SUM(IF((LEFT('2-1 采购订单物料明细表报表导出'!$K:$K,7)=N$1)*('2-1 采购订单物料明细表报表导出'!$D:$D=$A884),'2-1 采购订单物料明细表报表导出'!$H:$H,0))</f>
        <v>0</v>
      </c>
      <c r="O884" cm="1">
        <f t="array" ref="O884">SUM(IF((LEFT('2-1 采购订单物料明细表报表导出'!$K:$K,7)=O$1)*('2-1 采购订单物料明细表报表导出'!$D:$D=$A884),'2-1 采购订单物料明细表报表导出'!$H:$H,0))</f>
        <v>0</v>
      </c>
    </row>
    <row r="885" ht="16.5" spans="1:15">
      <c r="A885" s="38" t="s">
        <v>4284</v>
      </c>
      <c r="B885" s="36" t="s">
        <v>1613</v>
      </c>
      <c r="C885" s="37" t="s">
        <v>1614</v>
      </c>
      <c r="D885" cm="1">
        <f t="array" ref="D885">SUM(IF((LEFT('2-1 采购订单物料明细表报表导出'!$K:$K,7)=D$1)*('2-1 采购订单物料明细表报表导出'!$D:$D=$A885),'2-1 采购订单物料明细表报表导出'!$H:$H,0))</f>
        <v>0</v>
      </c>
      <c r="E885" cm="1">
        <f t="array" ref="E885">SUM(IF((LEFT('2-1 采购订单物料明细表报表导出'!$K:$K,7)=E$1)*('2-1 采购订单物料明细表报表导出'!$D:$D=$A885),'2-1 采购订单物料明细表报表导出'!$H:$H,0))</f>
        <v>0</v>
      </c>
      <c r="F885" cm="1">
        <f t="array" ref="F885">SUM(IF((LEFT('2-1 采购订单物料明细表报表导出'!$K:$K,7)=F$1)*('2-1 采购订单物料明细表报表导出'!$D:$D=$A885),'2-1 采购订单物料明细表报表导出'!$H:$H,0))</f>
        <v>0</v>
      </c>
      <c r="G885" cm="1">
        <f t="array" ref="G885">SUM(IF((LEFT('2-1 采购订单物料明细表报表导出'!$K:$K,7)=G$1)*('2-1 采购订单物料明细表报表导出'!$D:$D=$A885),'2-1 采购订单物料明细表报表导出'!$H:$H,0))</f>
        <v>0</v>
      </c>
      <c r="H885" cm="1">
        <f t="array" ref="H885">SUM(IF((LEFT('2-1 采购订单物料明细表报表导出'!$K:$K,7)=H$1)*('2-1 采购订单物料明细表报表导出'!$D:$D=$A885),'2-1 采购订单物料明细表报表导出'!$H:$H,0))</f>
        <v>0</v>
      </c>
      <c r="I885" cm="1">
        <f t="array" ref="I885">SUM(IF((LEFT('2-1 采购订单物料明细表报表导出'!$K:$K,7)=I$1)*('2-1 采购订单物料明细表报表导出'!$D:$D=$A885),'2-1 采购订单物料明细表报表导出'!$H:$H,0))</f>
        <v>0</v>
      </c>
      <c r="J885" cm="1">
        <f t="array" ref="J885">SUM(IF((LEFT('2-1 采购订单物料明细表报表导出'!$K:$K,7)=J$1)*('2-1 采购订单物料明细表报表导出'!$D:$D=$A885),'2-1 采购订单物料明细表报表导出'!$H:$H,0))</f>
        <v>0</v>
      </c>
      <c r="K885" cm="1">
        <f t="array" ref="K885">SUM(IF((LEFT('2-1 采购订单物料明细表报表导出'!$K:$K,7)=K$1)*('2-1 采购订单物料明细表报表导出'!$D:$D=$A885),'2-1 采购订单物料明细表报表导出'!$H:$H,0))</f>
        <v>0</v>
      </c>
      <c r="L885" cm="1">
        <f t="array" ref="L885">SUM(IF((LEFT('2-1 采购订单物料明细表报表导出'!$K:$K,7)=L$1)*('2-1 采购订单物料明细表报表导出'!$D:$D=$A885),'2-1 采购订单物料明细表报表导出'!$H:$H,0))</f>
        <v>0</v>
      </c>
      <c r="M885" cm="1">
        <f t="array" ref="M885">SUM(IF((LEFT('2-1 采购订单物料明细表报表导出'!$K:$K,7)=M$1)*('2-1 采购订单物料明细表报表导出'!$D:$D=$A885),'2-1 采购订单物料明细表报表导出'!$H:$H,0))</f>
        <v>0</v>
      </c>
      <c r="N885" cm="1">
        <f t="array" ref="N885">SUM(IF((LEFT('2-1 采购订单物料明细表报表导出'!$K:$K,7)=N$1)*('2-1 采购订单物料明细表报表导出'!$D:$D=$A885),'2-1 采购订单物料明细表报表导出'!$H:$H,0))</f>
        <v>0</v>
      </c>
      <c r="O885" cm="1">
        <f t="array" ref="O885">SUM(IF((LEFT('2-1 采购订单物料明细表报表导出'!$K:$K,7)=O$1)*('2-1 采购订单物料明细表报表导出'!$D:$D=$A885),'2-1 采购订单物料明细表报表导出'!$H:$H,0))</f>
        <v>0</v>
      </c>
    </row>
    <row r="886" ht="16.5" spans="1:15">
      <c r="A886" s="38" t="s">
        <v>4285</v>
      </c>
      <c r="B886" s="36" t="s">
        <v>1613</v>
      </c>
      <c r="C886" s="37" t="s">
        <v>1614</v>
      </c>
      <c r="D886" cm="1">
        <f t="array" ref="D886">SUM(IF((LEFT('2-1 采购订单物料明细表报表导出'!$K:$K,7)=D$1)*('2-1 采购订单物料明细表报表导出'!$D:$D=$A886),'2-1 采购订单物料明细表报表导出'!$H:$H,0))</f>
        <v>0</v>
      </c>
      <c r="E886" cm="1">
        <f t="array" ref="E886">SUM(IF((LEFT('2-1 采购订单物料明细表报表导出'!$K:$K,7)=E$1)*('2-1 采购订单物料明细表报表导出'!$D:$D=$A886),'2-1 采购订单物料明细表报表导出'!$H:$H,0))</f>
        <v>0</v>
      </c>
      <c r="F886" cm="1">
        <f t="array" ref="F886">SUM(IF((LEFT('2-1 采购订单物料明细表报表导出'!$K:$K,7)=F$1)*('2-1 采购订单物料明细表报表导出'!$D:$D=$A886),'2-1 采购订单物料明细表报表导出'!$H:$H,0))</f>
        <v>0</v>
      </c>
      <c r="G886" cm="1">
        <f t="array" ref="G886">SUM(IF((LEFT('2-1 采购订单物料明细表报表导出'!$K:$K,7)=G$1)*('2-1 采购订单物料明细表报表导出'!$D:$D=$A886),'2-1 采购订单物料明细表报表导出'!$H:$H,0))</f>
        <v>0</v>
      </c>
      <c r="H886" cm="1">
        <f t="array" ref="H886">SUM(IF((LEFT('2-1 采购订单物料明细表报表导出'!$K:$K,7)=H$1)*('2-1 采购订单物料明细表报表导出'!$D:$D=$A886),'2-1 采购订单物料明细表报表导出'!$H:$H,0))</f>
        <v>0</v>
      </c>
      <c r="I886" cm="1">
        <f t="array" ref="I886">SUM(IF((LEFT('2-1 采购订单物料明细表报表导出'!$K:$K,7)=I$1)*('2-1 采购订单物料明细表报表导出'!$D:$D=$A886),'2-1 采购订单物料明细表报表导出'!$H:$H,0))</f>
        <v>0</v>
      </c>
      <c r="J886" cm="1">
        <f t="array" ref="J886">SUM(IF((LEFT('2-1 采购订单物料明细表报表导出'!$K:$K,7)=J$1)*('2-1 采购订单物料明细表报表导出'!$D:$D=$A886),'2-1 采购订单物料明细表报表导出'!$H:$H,0))</f>
        <v>0</v>
      </c>
      <c r="K886" cm="1">
        <f t="array" ref="K886">SUM(IF((LEFT('2-1 采购订单物料明细表报表导出'!$K:$K,7)=K$1)*('2-1 采购订单物料明细表报表导出'!$D:$D=$A886),'2-1 采购订单物料明细表报表导出'!$H:$H,0))</f>
        <v>0</v>
      </c>
      <c r="L886" cm="1">
        <f t="array" ref="L886">SUM(IF((LEFT('2-1 采购订单物料明细表报表导出'!$K:$K,7)=L$1)*('2-1 采购订单物料明细表报表导出'!$D:$D=$A886),'2-1 采购订单物料明细表报表导出'!$H:$H,0))</f>
        <v>0</v>
      </c>
      <c r="M886" cm="1">
        <f t="array" ref="M886">SUM(IF((LEFT('2-1 采购订单物料明细表报表导出'!$K:$K,7)=M$1)*('2-1 采购订单物料明细表报表导出'!$D:$D=$A886),'2-1 采购订单物料明细表报表导出'!$H:$H,0))</f>
        <v>0</v>
      </c>
      <c r="N886" cm="1">
        <f t="array" ref="N886">SUM(IF((LEFT('2-1 采购订单物料明细表报表导出'!$K:$K,7)=N$1)*('2-1 采购订单物料明细表报表导出'!$D:$D=$A886),'2-1 采购订单物料明细表报表导出'!$H:$H,0))</f>
        <v>0</v>
      </c>
      <c r="O886" cm="1">
        <f t="array" ref="O886">SUM(IF((LEFT('2-1 采购订单物料明细表报表导出'!$K:$K,7)=O$1)*('2-1 采购订单物料明细表报表导出'!$D:$D=$A886),'2-1 采购订单物料明细表报表导出'!$H:$H,0))</f>
        <v>0</v>
      </c>
    </row>
    <row r="887" ht="16.5" spans="1:15">
      <c r="A887" s="38" t="s">
        <v>4286</v>
      </c>
      <c r="B887" s="36" t="s">
        <v>1613</v>
      </c>
      <c r="C887" s="37" t="s">
        <v>1614</v>
      </c>
      <c r="D887" cm="1">
        <f t="array" ref="D887">SUM(IF((LEFT('2-1 采购订单物料明细表报表导出'!$K:$K,7)=D$1)*('2-1 采购订单物料明细表报表导出'!$D:$D=$A887),'2-1 采购订单物料明细表报表导出'!$H:$H,0))</f>
        <v>0</v>
      </c>
      <c r="E887" cm="1">
        <f t="array" ref="E887">SUM(IF((LEFT('2-1 采购订单物料明细表报表导出'!$K:$K,7)=E$1)*('2-1 采购订单物料明细表报表导出'!$D:$D=$A887),'2-1 采购订单物料明细表报表导出'!$H:$H,0))</f>
        <v>0</v>
      </c>
      <c r="F887" cm="1">
        <f t="array" ref="F887">SUM(IF((LEFT('2-1 采购订单物料明细表报表导出'!$K:$K,7)=F$1)*('2-1 采购订单物料明细表报表导出'!$D:$D=$A887),'2-1 采购订单物料明细表报表导出'!$H:$H,0))</f>
        <v>0</v>
      </c>
      <c r="G887" cm="1">
        <f t="array" ref="G887">SUM(IF((LEFT('2-1 采购订单物料明细表报表导出'!$K:$K,7)=G$1)*('2-1 采购订单物料明细表报表导出'!$D:$D=$A887),'2-1 采购订单物料明细表报表导出'!$H:$H,0))</f>
        <v>0</v>
      </c>
      <c r="H887" cm="1">
        <f t="array" ref="H887">SUM(IF((LEFT('2-1 采购订单物料明细表报表导出'!$K:$K,7)=H$1)*('2-1 采购订单物料明细表报表导出'!$D:$D=$A887),'2-1 采购订单物料明细表报表导出'!$H:$H,0))</f>
        <v>0</v>
      </c>
      <c r="I887" cm="1">
        <f t="array" ref="I887">SUM(IF((LEFT('2-1 采购订单物料明细表报表导出'!$K:$K,7)=I$1)*('2-1 采购订单物料明细表报表导出'!$D:$D=$A887),'2-1 采购订单物料明细表报表导出'!$H:$H,0))</f>
        <v>0</v>
      </c>
      <c r="J887" cm="1">
        <f t="array" ref="J887">SUM(IF((LEFT('2-1 采购订单物料明细表报表导出'!$K:$K,7)=J$1)*('2-1 采购订单物料明细表报表导出'!$D:$D=$A887),'2-1 采购订单物料明细表报表导出'!$H:$H,0))</f>
        <v>0</v>
      </c>
      <c r="K887" cm="1">
        <f t="array" ref="K887">SUM(IF((LEFT('2-1 采购订单物料明细表报表导出'!$K:$K,7)=K$1)*('2-1 采购订单物料明细表报表导出'!$D:$D=$A887),'2-1 采购订单物料明细表报表导出'!$H:$H,0))</f>
        <v>0</v>
      </c>
      <c r="L887" cm="1">
        <f t="array" ref="L887">SUM(IF((LEFT('2-1 采购订单物料明细表报表导出'!$K:$K,7)=L$1)*('2-1 采购订单物料明细表报表导出'!$D:$D=$A887),'2-1 采购订单物料明细表报表导出'!$H:$H,0))</f>
        <v>0</v>
      </c>
      <c r="M887" cm="1">
        <f t="array" ref="M887">SUM(IF((LEFT('2-1 采购订单物料明细表报表导出'!$K:$K,7)=M$1)*('2-1 采购订单物料明细表报表导出'!$D:$D=$A887),'2-1 采购订单物料明细表报表导出'!$H:$H,0))</f>
        <v>0</v>
      </c>
      <c r="N887" cm="1">
        <f t="array" ref="N887">SUM(IF((LEFT('2-1 采购订单物料明细表报表导出'!$K:$K,7)=N$1)*('2-1 采购订单物料明细表报表导出'!$D:$D=$A887),'2-1 采购订单物料明细表报表导出'!$H:$H,0))</f>
        <v>0</v>
      </c>
      <c r="O887" cm="1">
        <f t="array" ref="O887">SUM(IF((LEFT('2-1 采购订单物料明细表报表导出'!$K:$K,7)=O$1)*('2-1 采购订单物料明细表报表导出'!$D:$D=$A887),'2-1 采购订单物料明细表报表导出'!$H:$H,0))</f>
        <v>0</v>
      </c>
    </row>
    <row r="888" ht="16.5" spans="1:15">
      <c r="A888" s="38" t="s">
        <v>4287</v>
      </c>
      <c r="B888" s="36" t="s">
        <v>1613</v>
      </c>
      <c r="C888" s="37" t="s">
        <v>1614</v>
      </c>
      <c r="D888" cm="1">
        <f t="array" ref="D888">SUM(IF((LEFT('2-1 采购订单物料明细表报表导出'!$K:$K,7)=D$1)*('2-1 采购订单物料明细表报表导出'!$D:$D=$A888),'2-1 采购订单物料明细表报表导出'!$H:$H,0))</f>
        <v>0</v>
      </c>
      <c r="E888" cm="1">
        <f t="array" ref="E888">SUM(IF((LEFT('2-1 采购订单物料明细表报表导出'!$K:$K,7)=E$1)*('2-1 采购订单物料明细表报表导出'!$D:$D=$A888),'2-1 采购订单物料明细表报表导出'!$H:$H,0))</f>
        <v>0</v>
      </c>
      <c r="F888" cm="1">
        <f t="array" ref="F888">SUM(IF((LEFT('2-1 采购订单物料明细表报表导出'!$K:$K,7)=F$1)*('2-1 采购订单物料明细表报表导出'!$D:$D=$A888),'2-1 采购订单物料明细表报表导出'!$H:$H,0))</f>
        <v>0</v>
      </c>
      <c r="G888" cm="1">
        <f t="array" ref="G888">SUM(IF((LEFT('2-1 采购订单物料明细表报表导出'!$K:$K,7)=G$1)*('2-1 采购订单物料明细表报表导出'!$D:$D=$A888),'2-1 采购订单物料明细表报表导出'!$H:$H,0))</f>
        <v>0</v>
      </c>
      <c r="H888" cm="1">
        <f t="array" ref="H888">SUM(IF((LEFT('2-1 采购订单物料明细表报表导出'!$K:$K,7)=H$1)*('2-1 采购订单物料明细表报表导出'!$D:$D=$A888),'2-1 采购订单物料明细表报表导出'!$H:$H,0))</f>
        <v>0</v>
      </c>
      <c r="I888" cm="1">
        <f t="array" ref="I888">SUM(IF((LEFT('2-1 采购订单物料明细表报表导出'!$K:$K,7)=I$1)*('2-1 采购订单物料明细表报表导出'!$D:$D=$A888),'2-1 采购订单物料明细表报表导出'!$H:$H,0))</f>
        <v>0</v>
      </c>
      <c r="J888" cm="1">
        <f t="array" ref="J888">SUM(IF((LEFT('2-1 采购订单物料明细表报表导出'!$K:$K,7)=J$1)*('2-1 采购订单物料明细表报表导出'!$D:$D=$A888),'2-1 采购订单物料明细表报表导出'!$H:$H,0))</f>
        <v>0</v>
      </c>
      <c r="K888" cm="1">
        <f t="array" ref="K888">SUM(IF((LEFT('2-1 采购订单物料明细表报表导出'!$K:$K,7)=K$1)*('2-1 采购订单物料明细表报表导出'!$D:$D=$A888),'2-1 采购订单物料明细表报表导出'!$H:$H,0))</f>
        <v>0</v>
      </c>
      <c r="L888" cm="1">
        <f t="array" ref="L888">SUM(IF((LEFT('2-1 采购订单物料明细表报表导出'!$K:$K,7)=L$1)*('2-1 采购订单物料明细表报表导出'!$D:$D=$A888),'2-1 采购订单物料明细表报表导出'!$H:$H,0))</f>
        <v>0</v>
      </c>
      <c r="M888" cm="1">
        <f t="array" ref="M888">SUM(IF((LEFT('2-1 采购订单物料明细表报表导出'!$K:$K,7)=M$1)*('2-1 采购订单物料明细表报表导出'!$D:$D=$A888),'2-1 采购订单物料明细表报表导出'!$H:$H,0))</f>
        <v>0</v>
      </c>
      <c r="N888" cm="1">
        <f t="array" ref="N888">SUM(IF((LEFT('2-1 采购订单物料明细表报表导出'!$K:$K,7)=N$1)*('2-1 采购订单物料明细表报表导出'!$D:$D=$A888),'2-1 采购订单物料明细表报表导出'!$H:$H,0))</f>
        <v>0</v>
      </c>
      <c r="O888" cm="1">
        <f t="array" ref="O888">SUM(IF((LEFT('2-1 采购订单物料明细表报表导出'!$K:$K,7)=O$1)*('2-1 采购订单物料明细表报表导出'!$D:$D=$A888),'2-1 采购订单物料明细表报表导出'!$H:$H,0))</f>
        <v>0</v>
      </c>
    </row>
    <row r="889" ht="16.5" spans="1:15">
      <c r="A889" s="38" t="s">
        <v>4288</v>
      </c>
      <c r="B889" s="36" t="s">
        <v>1613</v>
      </c>
      <c r="C889" s="37" t="s">
        <v>1614</v>
      </c>
      <c r="D889" cm="1">
        <f t="array" ref="D889">SUM(IF((LEFT('2-1 采购订单物料明细表报表导出'!$K:$K,7)=D$1)*('2-1 采购订单物料明细表报表导出'!$D:$D=$A889),'2-1 采购订单物料明细表报表导出'!$H:$H,0))</f>
        <v>0</v>
      </c>
      <c r="E889" cm="1">
        <f t="array" ref="E889">SUM(IF((LEFT('2-1 采购订单物料明细表报表导出'!$K:$K,7)=E$1)*('2-1 采购订单物料明细表报表导出'!$D:$D=$A889),'2-1 采购订单物料明细表报表导出'!$H:$H,0))</f>
        <v>0</v>
      </c>
      <c r="F889" cm="1">
        <f t="array" ref="F889">SUM(IF((LEFT('2-1 采购订单物料明细表报表导出'!$K:$K,7)=F$1)*('2-1 采购订单物料明细表报表导出'!$D:$D=$A889),'2-1 采购订单物料明细表报表导出'!$H:$H,0))</f>
        <v>0</v>
      </c>
      <c r="G889" cm="1">
        <f t="array" ref="G889">SUM(IF((LEFT('2-1 采购订单物料明细表报表导出'!$K:$K,7)=G$1)*('2-1 采购订单物料明细表报表导出'!$D:$D=$A889),'2-1 采购订单物料明细表报表导出'!$H:$H,0))</f>
        <v>0</v>
      </c>
      <c r="H889" cm="1">
        <f t="array" ref="H889">SUM(IF((LEFT('2-1 采购订单物料明细表报表导出'!$K:$K,7)=H$1)*('2-1 采购订单物料明细表报表导出'!$D:$D=$A889),'2-1 采购订单物料明细表报表导出'!$H:$H,0))</f>
        <v>0</v>
      </c>
      <c r="I889" cm="1">
        <f t="array" ref="I889">SUM(IF((LEFT('2-1 采购订单物料明细表报表导出'!$K:$K,7)=I$1)*('2-1 采购订单物料明细表报表导出'!$D:$D=$A889),'2-1 采购订单物料明细表报表导出'!$H:$H,0))</f>
        <v>0</v>
      </c>
      <c r="J889" cm="1">
        <f t="array" ref="J889">SUM(IF((LEFT('2-1 采购订单物料明细表报表导出'!$K:$K,7)=J$1)*('2-1 采购订单物料明细表报表导出'!$D:$D=$A889),'2-1 采购订单物料明细表报表导出'!$H:$H,0))</f>
        <v>0</v>
      </c>
      <c r="K889" cm="1">
        <f t="array" ref="K889">SUM(IF((LEFT('2-1 采购订单物料明细表报表导出'!$K:$K,7)=K$1)*('2-1 采购订单物料明细表报表导出'!$D:$D=$A889),'2-1 采购订单物料明细表报表导出'!$H:$H,0))</f>
        <v>0</v>
      </c>
      <c r="L889" cm="1">
        <f t="array" ref="L889">SUM(IF((LEFT('2-1 采购订单物料明细表报表导出'!$K:$K,7)=L$1)*('2-1 采购订单物料明细表报表导出'!$D:$D=$A889),'2-1 采购订单物料明细表报表导出'!$H:$H,0))</f>
        <v>0</v>
      </c>
      <c r="M889" cm="1">
        <f t="array" ref="M889">SUM(IF((LEFT('2-1 采购订单物料明细表报表导出'!$K:$K,7)=M$1)*('2-1 采购订单物料明细表报表导出'!$D:$D=$A889),'2-1 采购订单物料明细表报表导出'!$H:$H,0))</f>
        <v>0</v>
      </c>
      <c r="N889" cm="1">
        <f t="array" ref="N889">SUM(IF((LEFT('2-1 采购订单物料明细表报表导出'!$K:$K,7)=N$1)*('2-1 采购订单物料明细表报表导出'!$D:$D=$A889),'2-1 采购订单物料明细表报表导出'!$H:$H,0))</f>
        <v>0</v>
      </c>
      <c r="O889" cm="1">
        <f t="array" ref="O889">SUM(IF((LEFT('2-1 采购订单物料明细表报表导出'!$K:$K,7)=O$1)*('2-1 采购订单物料明细表报表导出'!$D:$D=$A889),'2-1 采购订单物料明细表报表导出'!$H:$H,0))</f>
        <v>0</v>
      </c>
    </row>
    <row r="890" ht="16.5" spans="1:15">
      <c r="A890" s="38" t="s">
        <v>4289</v>
      </c>
      <c r="B890" s="36" t="s">
        <v>1613</v>
      </c>
      <c r="C890" s="37" t="s">
        <v>1614</v>
      </c>
      <c r="D890" cm="1">
        <f t="array" ref="D890">SUM(IF((LEFT('2-1 采购订单物料明细表报表导出'!$K:$K,7)=D$1)*('2-1 采购订单物料明细表报表导出'!$D:$D=$A890),'2-1 采购订单物料明细表报表导出'!$H:$H,0))</f>
        <v>0</v>
      </c>
      <c r="E890" cm="1">
        <f t="array" ref="E890">SUM(IF((LEFT('2-1 采购订单物料明细表报表导出'!$K:$K,7)=E$1)*('2-1 采购订单物料明细表报表导出'!$D:$D=$A890),'2-1 采购订单物料明细表报表导出'!$H:$H,0))</f>
        <v>0</v>
      </c>
      <c r="F890" cm="1">
        <f t="array" ref="F890">SUM(IF((LEFT('2-1 采购订单物料明细表报表导出'!$K:$K,7)=F$1)*('2-1 采购订单物料明细表报表导出'!$D:$D=$A890),'2-1 采购订单物料明细表报表导出'!$H:$H,0))</f>
        <v>0</v>
      </c>
      <c r="G890" cm="1">
        <f t="array" ref="G890">SUM(IF((LEFT('2-1 采购订单物料明细表报表导出'!$K:$K,7)=G$1)*('2-1 采购订单物料明细表报表导出'!$D:$D=$A890),'2-1 采购订单物料明细表报表导出'!$H:$H,0))</f>
        <v>0</v>
      </c>
      <c r="H890" cm="1">
        <f t="array" ref="H890">SUM(IF((LEFT('2-1 采购订单物料明细表报表导出'!$K:$K,7)=H$1)*('2-1 采购订单物料明细表报表导出'!$D:$D=$A890),'2-1 采购订单物料明细表报表导出'!$H:$H,0))</f>
        <v>0</v>
      </c>
      <c r="I890" cm="1">
        <f t="array" ref="I890">SUM(IF((LEFT('2-1 采购订单物料明细表报表导出'!$K:$K,7)=I$1)*('2-1 采购订单物料明细表报表导出'!$D:$D=$A890),'2-1 采购订单物料明细表报表导出'!$H:$H,0))</f>
        <v>0</v>
      </c>
      <c r="J890" cm="1">
        <f t="array" ref="J890">SUM(IF((LEFT('2-1 采购订单物料明细表报表导出'!$K:$K,7)=J$1)*('2-1 采购订单物料明细表报表导出'!$D:$D=$A890),'2-1 采购订单物料明细表报表导出'!$H:$H,0))</f>
        <v>0</v>
      </c>
      <c r="K890" cm="1">
        <f t="array" ref="K890">SUM(IF((LEFT('2-1 采购订单物料明细表报表导出'!$K:$K,7)=K$1)*('2-1 采购订单物料明细表报表导出'!$D:$D=$A890),'2-1 采购订单物料明细表报表导出'!$H:$H,0))</f>
        <v>0</v>
      </c>
      <c r="L890" cm="1">
        <f t="array" ref="L890">SUM(IF((LEFT('2-1 采购订单物料明细表报表导出'!$K:$K,7)=L$1)*('2-1 采购订单物料明细表报表导出'!$D:$D=$A890),'2-1 采购订单物料明细表报表导出'!$H:$H,0))</f>
        <v>0</v>
      </c>
      <c r="M890" cm="1">
        <f t="array" ref="M890">SUM(IF((LEFT('2-1 采购订单物料明细表报表导出'!$K:$K,7)=M$1)*('2-1 采购订单物料明细表报表导出'!$D:$D=$A890),'2-1 采购订单物料明细表报表导出'!$H:$H,0))</f>
        <v>0</v>
      </c>
      <c r="N890" cm="1">
        <f t="array" ref="N890">SUM(IF((LEFT('2-1 采购订单物料明细表报表导出'!$K:$K,7)=N$1)*('2-1 采购订单物料明细表报表导出'!$D:$D=$A890),'2-1 采购订单物料明细表报表导出'!$H:$H,0))</f>
        <v>0</v>
      </c>
      <c r="O890" cm="1">
        <f t="array" ref="O890">SUM(IF((LEFT('2-1 采购订单物料明细表报表导出'!$K:$K,7)=O$1)*('2-1 采购订单物料明细表报表导出'!$D:$D=$A890),'2-1 采购订单物料明细表报表导出'!$H:$H,0))</f>
        <v>0</v>
      </c>
    </row>
    <row r="891" ht="16.5" spans="1:15">
      <c r="A891" s="38" t="s">
        <v>4290</v>
      </c>
      <c r="B891" s="36" t="s">
        <v>1613</v>
      </c>
      <c r="C891" s="37" t="s">
        <v>1614</v>
      </c>
      <c r="D891" cm="1">
        <f t="array" ref="D891">SUM(IF((LEFT('2-1 采购订单物料明细表报表导出'!$K:$K,7)=D$1)*('2-1 采购订单物料明细表报表导出'!$D:$D=$A891),'2-1 采购订单物料明细表报表导出'!$H:$H,0))</f>
        <v>0</v>
      </c>
      <c r="E891" cm="1">
        <f t="array" ref="E891">SUM(IF((LEFT('2-1 采购订单物料明细表报表导出'!$K:$K,7)=E$1)*('2-1 采购订单物料明细表报表导出'!$D:$D=$A891),'2-1 采购订单物料明细表报表导出'!$H:$H,0))</f>
        <v>0</v>
      </c>
      <c r="F891" cm="1">
        <f t="array" ref="F891">SUM(IF((LEFT('2-1 采购订单物料明细表报表导出'!$K:$K,7)=F$1)*('2-1 采购订单物料明细表报表导出'!$D:$D=$A891),'2-1 采购订单物料明细表报表导出'!$H:$H,0))</f>
        <v>0</v>
      </c>
      <c r="G891" cm="1">
        <f t="array" ref="G891">SUM(IF((LEFT('2-1 采购订单物料明细表报表导出'!$K:$K,7)=G$1)*('2-1 采购订单物料明细表报表导出'!$D:$D=$A891),'2-1 采购订单物料明细表报表导出'!$H:$H,0))</f>
        <v>0</v>
      </c>
      <c r="H891" cm="1">
        <f t="array" ref="H891">SUM(IF((LEFT('2-1 采购订单物料明细表报表导出'!$K:$K,7)=H$1)*('2-1 采购订单物料明细表报表导出'!$D:$D=$A891),'2-1 采购订单物料明细表报表导出'!$H:$H,0))</f>
        <v>0</v>
      </c>
      <c r="I891" cm="1">
        <f t="array" ref="I891">SUM(IF((LEFT('2-1 采购订单物料明细表报表导出'!$K:$K,7)=I$1)*('2-1 采购订单物料明细表报表导出'!$D:$D=$A891),'2-1 采购订单物料明细表报表导出'!$H:$H,0))</f>
        <v>0</v>
      </c>
      <c r="J891" cm="1">
        <f t="array" ref="J891">SUM(IF((LEFT('2-1 采购订单物料明细表报表导出'!$K:$K,7)=J$1)*('2-1 采购订单物料明细表报表导出'!$D:$D=$A891),'2-1 采购订单物料明细表报表导出'!$H:$H,0))</f>
        <v>0</v>
      </c>
      <c r="K891" cm="1">
        <f t="array" ref="K891">SUM(IF((LEFT('2-1 采购订单物料明细表报表导出'!$K:$K,7)=K$1)*('2-1 采购订单物料明细表报表导出'!$D:$D=$A891),'2-1 采购订单物料明细表报表导出'!$H:$H,0))</f>
        <v>0</v>
      </c>
      <c r="L891" cm="1">
        <f t="array" ref="L891">SUM(IF((LEFT('2-1 采购订单物料明细表报表导出'!$K:$K,7)=L$1)*('2-1 采购订单物料明细表报表导出'!$D:$D=$A891),'2-1 采购订单物料明细表报表导出'!$H:$H,0))</f>
        <v>0</v>
      </c>
      <c r="M891" cm="1">
        <f t="array" ref="M891">SUM(IF((LEFT('2-1 采购订单物料明细表报表导出'!$K:$K,7)=M$1)*('2-1 采购订单物料明细表报表导出'!$D:$D=$A891),'2-1 采购订单物料明细表报表导出'!$H:$H,0))</f>
        <v>0</v>
      </c>
      <c r="N891" cm="1">
        <f t="array" ref="N891">SUM(IF((LEFT('2-1 采购订单物料明细表报表导出'!$K:$K,7)=N$1)*('2-1 采购订单物料明细表报表导出'!$D:$D=$A891),'2-1 采购订单物料明细表报表导出'!$H:$H,0))</f>
        <v>0</v>
      </c>
      <c r="O891" cm="1">
        <f t="array" ref="O891">SUM(IF((LEFT('2-1 采购订单物料明细表报表导出'!$K:$K,7)=O$1)*('2-1 采购订单物料明细表报表导出'!$D:$D=$A891),'2-1 采购订单物料明细表报表导出'!$H:$H,0))</f>
        <v>0</v>
      </c>
    </row>
    <row r="892" ht="16.5" spans="1:15">
      <c r="A892" s="38" t="s">
        <v>4291</v>
      </c>
      <c r="B892" s="36" t="s">
        <v>1613</v>
      </c>
      <c r="C892" s="37" t="s">
        <v>1614</v>
      </c>
      <c r="D892" cm="1">
        <f t="array" ref="D892">SUM(IF((LEFT('2-1 采购订单物料明细表报表导出'!$K:$K,7)=D$1)*('2-1 采购订单物料明细表报表导出'!$D:$D=$A892),'2-1 采购订单物料明细表报表导出'!$H:$H,0))</f>
        <v>0</v>
      </c>
      <c r="E892" cm="1">
        <f t="array" ref="E892">SUM(IF((LEFT('2-1 采购订单物料明细表报表导出'!$K:$K,7)=E$1)*('2-1 采购订单物料明细表报表导出'!$D:$D=$A892),'2-1 采购订单物料明细表报表导出'!$H:$H,0))</f>
        <v>0</v>
      </c>
      <c r="F892" cm="1">
        <f t="array" ref="F892">SUM(IF((LEFT('2-1 采购订单物料明细表报表导出'!$K:$K,7)=F$1)*('2-1 采购订单物料明细表报表导出'!$D:$D=$A892),'2-1 采购订单物料明细表报表导出'!$H:$H,0))</f>
        <v>0</v>
      </c>
      <c r="G892" cm="1">
        <f t="array" ref="G892">SUM(IF((LEFT('2-1 采购订单物料明细表报表导出'!$K:$K,7)=G$1)*('2-1 采购订单物料明细表报表导出'!$D:$D=$A892),'2-1 采购订单物料明细表报表导出'!$H:$H,0))</f>
        <v>0</v>
      </c>
      <c r="H892" cm="1">
        <f t="array" ref="H892">SUM(IF((LEFT('2-1 采购订单物料明细表报表导出'!$K:$K,7)=H$1)*('2-1 采购订单物料明细表报表导出'!$D:$D=$A892),'2-1 采购订单物料明细表报表导出'!$H:$H,0))</f>
        <v>0</v>
      </c>
      <c r="I892" cm="1">
        <f t="array" ref="I892">SUM(IF((LEFT('2-1 采购订单物料明细表报表导出'!$K:$K,7)=I$1)*('2-1 采购订单物料明细表报表导出'!$D:$D=$A892),'2-1 采购订单物料明细表报表导出'!$H:$H,0))</f>
        <v>0</v>
      </c>
      <c r="J892" cm="1">
        <f t="array" ref="J892">SUM(IF((LEFT('2-1 采购订单物料明细表报表导出'!$K:$K,7)=J$1)*('2-1 采购订单物料明细表报表导出'!$D:$D=$A892),'2-1 采购订单物料明细表报表导出'!$H:$H,0))</f>
        <v>0</v>
      </c>
      <c r="K892" cm="1">
        <f t="array" ref="K892">SUM(IF((LEFT('2-1 采购订单物料明细表报表导出'!$K:$K,7)=K$1)*('2-1 采购订单物料明细表报表导出'!$D:$D=$A892),'2-1 采购订单物料明细表报表导出'!$H:$H,0))</f>
        <v>0</v>
      </c>
      <c r="L892" cm="1">
        <f t="array" ref="L892">SUM(IF((LEFT('2-1 采购订单物料明细表报表导出'!$K:$K,7)=L$1)*('2-1 采购订单物料明细表报表导出'!$D:$D=$A892),'2-1 采购订单物料明细表报表导出'!$H:$H,0))</f>
        <v>0</v>
      </c>
      <c r="M892" cm="1">
        <f t="array" ref="M892">SUM(IF((LEFT('2-1 采购订单物料明细表报表导出'!$K:$K,7)=M$1)*('2-1 采购订单物料明细表报表导出'!$D:$D=$A892),'2-1 采购订单物料明细表报表导出'!$H:$H,0))</f>
        <v>0</v>
      </c>
      <c r="N892" cm="1">
        <f t="array" ref="N892">SUM(IF((LEFT('2-1 采购订单物料明细表报表导出'!$K:$K,7)=N$1)*('2-1 采购订单物料明细表报表导出'!$D:$D=$A892),'2-1 采购订单物料明细表报表导出'!$H:$H,0))</f>
        <v>0</v>
      </c>
      <c r="O892" cm="1">
        <f t="array" ref="O892">SUM(IF((LEFT('2-1 采购订单物料明细表报表导出'!$K:$K,7)=O$1)*('2-1 采购订单物料明细表报表导出'!$D:$D=$A892),'2-1 采购订单物料明细表报表导出'!$H:$H,0))</f>
        <v>0</v>
      </c>
    </row>
    <row r="893" ht="16.5" spans="1:15">
      <c r="A893" s="38" t="s">
        <v>4292</v>
      </c>
      <c r="B893" s="36" t="s">
        <v>1613</v>
      </c>
      <c r="C893" s="37" t="s">
        <v>1614</v>
      </c>
      <c r="D893" cm="1">
        <f t="array" ref="D893">SUM(IF((LEFT('2-1 采购订单物料明细表报表导出'!$K:$K,7)=D$1)*('2-1 采购订单物料明细表报表导出'!$D:$D=$A893),'2-1 采购订单物料明细表报表导出'!$H:$H,0))</f>
        <v>0</v>
      </c>
      <c r="E893" cm="1">
        <f t="array" ref="E893">SUM(IF((LEFT('2-1 采购订单物料明细表报表导出'!$K:$K,7)=E$1)*('2-1 采购订单物料明细表报表导出'!$D:$D=$A893),'2-1 采购订单物料明细表报表导出'!$H:$H,0))</f>
        <v>0</v>
      </c>
      <c r="F893" cm="1">
        <f t="array" ref="F893">SUM(IF((LEFT('2-1 采购订单物料明细表报表导出'!$K:$K,7)=F$1)*('2-1 采购订单物料明细表报表导出'!$D:$D=$A893),'2-1 采购订单物料明细表报表导出'!$H:$H,0))</f>
        <v>0</v>
      </c>
      <c r="G893" cm="1">
        <f t="array" ref="G893">SUM(IF((LEFT('2-1 采购订单物料明细表报表导出'!$K:$K,7)=G$1)*('2-1 采购订单物料明细表报表导出'!$D:$D=$A893),'2-1 采购订单物料明细表报表导出'!$H:$H,0))</f>
        <v>0</v>
      </c>
      <c r="H893" cm="1">
        <f t="array" ref="H893">SUM(IF((LEFT('2-1 采购订单物料明细表报表导出'!$K:$K,7)=H$1)*('2-1 采购订单物料明细表报表导出'!$D:$D=$A893),'2-1 采购订单物料明细表报表导出'!$H:$H,0))</f>
        <v>0</v>
      </c>
      <c r="I893" cm="1">
        <f t="array" ref="I893">SUM(IF((LEFT('2-1 采购订单物料明细表报表导出'!$K:$K,7)=I$1)*('2-1 采购订单物料明细表报表导出'!$D:$D=$A893),'2-1 采购订单物料明细表报表导出'!$H:$H,0))</f>
        <v>0</v>
      </c>
      <c r="J893" cm="1">
        <f t="array" ref="J893">SUM(IF((LEFT('2-1 采购订单物料明细表报表导出'!$K:$K,7)=J$1)*('2-1 采购订单物料明细表报表导出'!$D:$D=$A893),'2-1 采购订单物料明细表报表导出'!$H:$H,0))</f>
        <v>0</v>
      </c>
      <c r="K893" cm="1">
        <f t="array" ref="K893">SUM(IF((LEFT('2-1 采购订单物料明细表报表导出'!$K:$K,7)=K$1)*('2-1 采购订单物料明细表报表导出'!$D:$D=$A893),'2-1 采购订单物料明细表报表导出'!$H:$H,0))</f>
        <v>0</v>
      </c>
      <c r="L893" cm="1">
        <f t="array" ref="L893">SUM(IF((LEFT('2-1 采购订单物料明细表报表导出'!$K:$K,7)=L$1)*('2-1 采购订单物料明细表报表导出'!$D:$D=$A893),'2-1 采购订单物料明细表报表导出'!$H:$H,0))</f>
        <v>0</v>
      </c>
      <c r="M893" cm="1">
        <f t="array" ref="M893">SUM(IF((LEFT('2-1 采购订单物料明细表报表导出'!$K:$K,7)=M$1)*('2-1 采购订单物料明细表报表导出'!$D:$D=$A893),'2-1 采购订单物料明细表报表导出'!$H:$H,0))</f>
        <v>0</v>
      </c>
      <c r="N893" cm="1">
        <f t="array" ref="N893">SUM(IF((LEFT('2-1 采购订单物料明细表报表导出'!$K:$K,7)=N$1)*('2-1 采购订单物料明细表报表导出'!$D:$D=$A893),'2-1 采购订单物料明细表报表导出'!$H:$H,0))</f>
        <v>0</v>
      </c>
      <c r="O893" cm="1">
        <f t="array" ref="O893">SUM(IF((LEFT('2-1 采购订单物料明细表报表导出'!$K:$K,7)=O$1)*('2-1 采购订单物料明细表报表导出'!$D:$D=$A893),'2-1 采购订单物料明细表报表导出'!$H:$H,0))</f>
        <v>0</v>
      </c>
    </row>
    <row r="894" ht="16.5" spans="1:15">
      <c r="A894" s="38" t="s">
        <v>4293</v>
      </c>
      <c r="B894" s="36" t="s">
        <v>1613</v>
      </c>
      <c r="C894" s="37" t="s">
        <v>1614</v>
      </c>
      <c r="D894" cm="1">
        <f t="array" ref="D894">SUM(IF((LEFT('2-1 采购订单物料明细表报表导出'!$K:$K,7)=D$1)*('2-1 采购订单物料明细表报表导出'!$D:$D=$A894),'2-1 采购订单物料明细表报表导出'!$H:$H,0))</f>
        <v>0</v>
      </c>
      <c r="E894" cm="1">
        <f t="array" ref="E894">SUM(IF((LEFT('2-1 采购订单物料明细表报表导出'!$K:$K,7)=E$1)*('2-1 采购订单物料明细表报表导出'!$D:$D=$A894),'2-1 采购订单物料明细表报表导出'!$H:$H,0))</f>
        <v>0</v>
      </c>
      <c r="F894" cm="1">
        <f t="array" ref="F894">SUM(IF((LEFT('2-1 采购订单物料明细表报表导出'!$K:$K,7)=F$1)*('2-1 采购订单物料明细表报表导出'!$D:$D=$A894),'2-1 采购订单物料明细表报表导出'!$H:$H,0))</f>
        <v>0</v>
      </c>
      <c r="G894" cm="1">
        <f t="array" ref="G894">SUM(IF((LEFT('2-1 采购订单物料明细表报表导出'!$K:$K,7)=G$1)*('2-1 采购订单物料明细表报表导出'!$D:$D=$A894),'2-1 采购订单物料明细表报表导出'!$H:$H,0))</f>
        <v>0</v>
      </c>
      <c r="H894" cm="1">
        <f t="array" ref="H894">SUM(IF((LEFT('2-1 采购订单物料明细表报表导出'!$K:$K,7)=H$1)*('2-1 采购订单物料明细表报表导出'!$D:$D=$A894),'2-1 采购订单物料明细表报表导出'!$H:$H,0))</f>
        <v>0</v>
      </c>
      <c r="I894" cm="1">
        <f t="array" ref="I894">SUM(IF((LEFT('2-1 采购订单物料明细表报表导出'!$K:$K,7)=I$1)*('2-1 采购订单物料明细表报表导出'!$D:$D=$A894),'2-1 采购订单物料明细表报表导出'!$H:$H,0))</f>
        <v>0</v>
      </c>
      <c r="J894" cm="1">
        <f t="array" ref="J894">SUM(IF((LEFT('2-1 采购订单物料明细表报表导出'!$K:$K,7)=J$1)*('2-1 采购订单物料明细表报表导出'!$D:$D=$A894),'2-1 采购订单物料明细表报表导出'!$H:$H,0))</f>
        <v>0</v>
      </c>
      <c r="K894" cm="1">
        <f t="array" ref="K894">SUM(IF((LEFT('2-1 采购订单物料明细表报表导出'!$K:$K,7)=K$1)*('2-1 采购订单物料明细表报表导出'!$D:$D=$A894),'2-1 采购订单物料明细表报表导出'!$H:$H,0))</f>
        <v>0</v>
      </c>
      <c r="L894" cm="1">
        <f t="array" ref="L894">SUM(IF((LEFT('2-1 采购订单物料明细表报表导出'!$K:$K,7)=L$1)*('2-1 采购订单物料明细表报表导出'!$D:$D=$A894),'2-1 采购订单物料明细表报表导出'!$H:$H,0))</f>
        <v>0</v>
      </c>
      <c r="M894" cm="1">
        <f t="array" ref="M894">SUM(IF((LEFT('2-1 采购订单物料明细表报表导出'!$K:$K,7)=M$1)*('2-1 采购订单物料明细表报表导出'!$D:$D=$A894),'2-1 采购订单物料明细表报表导出'!$H:$H,0))</f>
        <v>0</v>
      </c>
      <c r="N894" cm="1">
        <f t="array" ref="N894">SUM(IF((LEFT('2-1 采购订单物料明细表报表导出'!$K:$K,7)=N$1)*('2-1 采购订单物料明细表报表导出'!$D:$D=$A894),'2-1 采购订单物料明细表报表导出'!$H:$H,0))</f>
        <v>0</v>
      </c>
      <c r="O894" cm="1">
        <f t="array" ref="O894">SUM(IF((LEFT('2-1 采购订单物料明细表报表导出'!$K:$K,7)=O$1)*('2-1 采购订单物料明细表报表导出'!$D:$D=$A894),'2-1 采购订单物料明细表报表导出'!$H:$H,0))</f>
        <v>0</v>
      </c>
    </row>
    <row r="895" ht="16.5" spans="1:15">
      <c r="A895" s="38" t="s">
        <v>4294</v>
      </c>
      <c r="B895" s="36" t="s">
        <v>1613</v>
      </c>
      <c r="C895" s="37" t="s">
        <v>1614</v>
      </c>
      <c r="D895" cm="1">
        <f t="array" ref="D895">SUM(IF((LEFT('2-1 采购订单物料明细表报表导出'!$K:$K,7)=D$1)*('2-1 采购订单物料明细表报表导出'!$D:$D=$A895),'2-1 采购订单物料明细表报表导出'!$H:$H,0))</f>
        <v>0</v>
      </c>
      <c r="E895" cm="1">
        <f t="array" ref="E895">SUM(IF((LEFT('2-1 采购订单物料明细表报表导出'!$K:$K,7)=E$1)*('2-1 采购订单物料明细表报表导出'!$D:$D=$A895),'2-1 采购订单物料明细表报表导出'!$H:$H,0))</f>
        <v>0</v>
      </c>
      <c r="F895" cm="1">
        <f t="array" ref="F895">SUM(IF((LEFT('2-1 采购订单物料明细表报表导出'!$K:$K,7)=F$1)*('2-1 采购订单物料明细表报表导出'!$D:$D=$A895),'2-1 采购订单物料明细表报表导出'!$H:$H,0))</f>
        <v>0</v>
      </c>
      <c r="G895" cm="1">
        <f t="array" ref="G895">SUM(IF((LEFT('2-1 采购订单物料明细表报表导出'!$K:$K,7)=G$1)*('2-1 采购订单物料明细表报表导出'!$D:$D=$A895),'2-1 采购订单物料明细表报表导出'!$H:$H,0))</f>
        <v>0</v>
      </c>
      <c r="H895" cm="1">
        <f t="array" ref="H895">SUM(IF((LEFT('2-1 采购订单物料明细表报表导出'!$K:$K,7)=H$1)*('2-1 采购订单物料明细表报表导出'!$D:$D=$A895),'2-1 采购订单物料明细表报表导出'!$H:$H,0))</f>
        <v>0</v>
      </c>
      <c r="I895" cm="1">
        <f t="array" ref="I895">SUM(IF((LEFT('2-1 采购订单物料明细表报表导出'!$K:$K,7)=I$1)*('2-1 采购订单物料明细表报表导出'!$D:$D=$A895),'2-1 采购订单物料明细表报表导出'!$H:$H,0))</f>
        <v>0</v>
      </c>
      <c r="J895" cm="1">
        <f t="array" ref="J895">SUM(IF((LEFT('2-1 采购订单物料明细表报表导出'!$K:$K,7)=J$1)*('2-1 采购订单物料明细表报表导出'!$D:$D=$A895),'2-1 采购订单物料明细表报表导出'!$H:$H,0))</f>
        <v>0</v>
      </c>
      <c r="K895" cm="1">
        <f t="array" ref="K895">SUM(IF((LEFT('2-1 采购订单物料明细表报表导出'!$K:$K,7)=K$1)*('2-1 采购订单物料明细表报表导出'!$D:$D=$A895),'2-1 采购订单物料明细表报表导出'!$H:$H,0))</f>
        <v>0</v>
      </c>
      <c r="L895" cm="1">
        <f t="array" ref="L895">SUM(IF((LEFT('2-1 采购订单物料明细表报表导出'!$K:$K,7)=L$1)*('2-1 采购订单物料明细表报表导出'!$D:$D=$A895),'2-1 采购订单物料明细表报表导出'!$H:$H,0))</f>
        <v>0</v>
      </c>
      <c r="M895" cm="1">
        <f t="array" ref="M895">SUM(IF((LEFT('2-1 采购订单物料明细表报表导出'!$K:$K,7)=M$1)*('2-1 采购订单物料明细表报表导出'!$D:$D=$A895),'2-1 采购订单物料明细表报表导出'!$H:$H,0))</f>
        <v>0</v>
      </c>
      <c r="N895" cm="1">
        <f t="array" ref="N895">SUM(IF((LEFT('2-1 采购订单物料明细表报表导出'!$K:$K,7)=N$1)*('2-1 采购订单物料明细表报表导出'!$D:$D=$A895),'2-1 采购订单物料明细表报表导出'!$H:$H,0))</f>
        <v>0</v>
      </c>
      <c r="O895" cm="1">
        <f t="array" ref="O895">SUM(IF((LEFT('2-1 采购订单物料明细表报表导出'!$K:$K,7)=O$1)*('2-1 采购订单物料明细表报表导出'!$D:$D=$A895),'2-1 采购订单物料明细表报表导出'!$H:$H,0))</f>
        <v>0</v>
      </c>
    </row>
    <row r="896" ht="16.5" spans="1:15">
      <c r="A896" s="38" t="s">
        <v>4295</v>
      </c>
      <c r="B896" s="36" t="s">
        <v>1613</v>
      </c>
      <c r="C896" s="37" t="s">
        <v>1614</v>
      </c>
      <c r="D896" cm="1">
        <f t="array" ref="D896">SUM(IF((LEFT('2-1 采购订单物料明细表报表导出'!$K:$K,7)=D$1)*('2-1 采购订单物料明细表报表导出'!$D:$D=$A896),'2-1 采购订单物料明细表报表导出'!$H:$H,0))</f>
        <v>0</v>
      </c>
      <c r="E896" cm="1">
        <f t="array" ref="E896">SUM(IF((LEFT('2-1 采购订单物料明细表报表导出'!$K:$K,7)=E$1)*('2-1 采购订单物料明细表报表导出'!$D:$D=$A896),'2-1 采购订单物料明细表报表导出'!$H:$H,0))</f>
        <v>0</v>
      </c>
      <c r="F896" cm="1">
        <f t="array" ref="F896">SUM(IF((LEFT('2-1 采购订单物料明细表报表导出'!$K:$K,7)=F$1)*('2-1 采购订单物料明细表报表导出'!$D:$D=$A896),'2-1 采购订单物料明细表报表导出'!$H:$H,0))</f>
        <v>0</v>
      </c>
      <c r="G896" cm="1">
        <f t="array" ref="G896">SUM(IF((LEFT('2-1 采购订单物料明细表报表导出'!$K:$K,7)=G$1)*('2-1 采购订单物料明细表报表导出'!$D:$D=$A896),'2-1 采购订单物料明细表报表导出'!$H:$H,0))</f>
        <v>0</v>
      </c>
      <c r="H896" cm="1">
        <f t="array" ref="H896">SUM(IF((LEFT('2-1 采购订单物料明细表报表导出'!$K:$K,7)=H$1)*('2-1 采购订单物料明细表报表导出'!$D:$D=$A896),'2-1 采购订单物料明细表报表导出'!$H:$H,0))</f>
        <v>0</v>
      </c>
      <c r="I896" cm="1">
        <f t="array" ref="I896">SUM(IF((LEFT('2-1 采购订单物料明细表报表导出'!$K:$K,7)=I$1)*('2-1 采购订单物料明细表报表导出'!$D:$D=$A896),'2-1 采购订单物料明细表报表导出'!$H:$H,0))</f>
        <v>0</v>
      </c>
      <c r="J896" cm="1">
        <f t="array" ref="J896">SUM(IF((LEFT('2-1 采购订单物料明细表报表导出'!$K:$K,7)=J$1)*('2-1 采购订单物料明细表报表导出'!$D:$D=$A896),'2-1 采购订单物料明细表报表导出'!$H:$H,0))</f>
        <v>0</v>
      </c>
      <c r="K896" cm="1">
        <f t="array" ref="K896">SUM(IF((LEFT('2-1 采购订单物料明细表报表导出'!$K:$K,7)=K$1)*('2-1 采购订单物料明细表报表导出'!$D:$D=$A896),'2-1 采购订单物料明细表报表导出'!$H:$H,0))</f>
        <v>0</v>
      </c>
      <c r="L896" cm="1">
        <f t="array" ref="L896">SUM(IF((LEFT('2-1 采购订单物料明细表报表导出'!$K:$K,7)=L$1)*('2-1 采购订单物料明细表报表导出'!$D:$D=$A896),'2-1 采购订单物料明细表报表导出'!$H:$H,0))</f>
        <v>0</v>
      </c>
      <c r="M896" cm="1">
        <f t="array" ref="M896">SUM(IF((LEFT('2-1 采购订单物料明细表报表导出'!$K:$K,7)=M$1)*('2-1 采购订单物料明细表报表导出'!$D:$D=$A896),'2-1 采购订单物料明细表报表导出'!$H:$H,0))</f>
        <v>0</v>
      </c>
      <c r="N896" cm="1">
        <f t="array" ref="N896">SUM(IF((LEFT('2-1 采购订单物料明细表报表导出'!$K:$K,7)=N$1)*('2-1 采购订单物料明细表报表导出'!$D:$D=$A896),'2-1 采购订单物料明细表报表导出'!$H:$H,0))</f>
        <v>0</v>
      </c>
      <c r="O896" cm="1">
        <f t="array" ref="O896">SUM(IF((LEFT('2-1 采购订单物料明细表报表导出'!$K:$K,7)=O$1)*('2-1 采购订单物料明细表报表导出'!$D:$D=$A896),'2-1 采购订单物料明细表报表导出'!$H:$H,0))</f>
        <v>0</v>
      </c>
    </row>
    <row r="897" ht="33" spans="1:15">
      <c r="A897" s="38" t="s">
        <v>4296</v>
      </c>
      <c r="B897" s="36" t="s">
        <v>1711</v>
      </c>
      <c r="C897" s="37" t="s">
        <v>3935</v>
      </c>
      <c r="D897" cm="1">
        <f t="array" ref="D897">SUM(IF((LEFT('2-1 采购订单物料明细表报表导出'!$K:$K,7)=D$1)*('2-1 采购订单物料明细表报表导出'!$D:$D=$A897),'2-1 采购订单物料明细表报表导出'!$H:$H,0))</f>
        <v>0</v>
      </c>
      <c r="E897" cm="1">
        <f t="array" ref="E897">SUM(IF((LEFT('2-1 采购订单物料明细表报表导出'!$K:$K,7)=E$1)*('2-1 采购订单物料明细表报表导出'!$D:$D=$A897),'2-1 采购订单物料明细表报表导出'!$H:$H,0))</f>
        <v>0</v>
      </c>
      <c r="F897" cm="1">
        <f t="array" ref="F897">SUM(IF((LEFT('2-1 采购订单物料明细表报表导出'!$K:$K,7)=F$1)*('2-1 采购订单物料明细表报表导出'!$D:$D=$A897),'2-1 采购订单物料明细表报表导出'!$H:$H,0))</f>
        <v>0</v>
      </c>
      <c r="G897" cm="1">
        <f t="array" ref="G897">SUM(IF((LEFT('2-1 采购订单物料明细表报表导出'!$K:$K,7)=G$1)*('2-1 采购订单物料明细表报表导出'!$D:$D=$A897),'2-1 采购订单物料明细表报表导出'!$H:$H,0))</f>
        <v>0</v>
      </c>
      <c r="H897" cm="1">
        <f t="array" ref="H897">SUM(IF((LEFT('2-1 采购订单物料明细表报表导出'!$K:$K,7)=H$1)*('2-1 采购订单物料明细表报表导出'!$D:$D=$A897),'2-1 采购订单物料明细表报表导出'!$H:$H,0))</f>
        <v>0</v>
      </c>
      <c r="I897" cm="1">
        <f t="array" ref="I897">SUM(IF((LEFT('2-1 采购订单物料明细表报表导出'!$K:$K,7)=I$1)*('2-1 采购订单物料明细表报表导出'!$D:$D=$A897),'2-1 采购订单物料明细表报表导出'!$H:$H,0))</f>
        <v>0</v>
      </c>
      <c r="J897" cm="1">
        <f t="array" ref="J897">SUM(IF((LEFT('2-1 采购订单物料明细表报表导出'!$K:$K,7)=J$1)*('2-1 采购订单物料明细表报表导出'!$D:$D=$A897),'2-1 采购订单物料明细表报表导出'!$H:$H,0))</f>
        <v>0</v>
      </c>
      <c r="K897" cm="1">
        <f t="array" ref="K897">SUM(IF((LEFT('2-1 采购订单物料明细表报表导出'!$K:$K,7)=K$1)*('2-1 采购订单物料明细表报表导出'!$D:$D=$A897),'2-1 采购订单物料明细表报表导出'!$H:$H,0))</f>
        <v>0</v>
      </c>
      <c r="L897" cm="1">
        <f t="array" ref="L897">SUM(IF((LEFT('2-1 采购订单物料明细表报表导出'!$K:$K,7)=L$1)*('2-1 采购订单物料明细表报表导出'!$D:$D=$A897),'2-1 采购订单物料明细表报表导出'!$H:$H,0))</f>
        <v>0</v>
      </c>
      <c r="M897" cm="1">
        <f t="array" ref="M897">SUM(IF((LEFT('2-1 采购订单物料明细表报表导出'!$K:$K,7)=M$1)*('2-1 采购订单物料明细表报表导出'!$D:$D=$A897),'2-1 采购订单物料明细表报表导出'!$H:$H,0))</f>
        <v>0</v>
      </c>
      <c r="N897" cm="1">
        <f t="array" ref="N897">SUM(IF((LEFT('2-1 采购订单物料明细表报表导出'!$K:$K,7)=N$1)*('2-1 采购订单物料明细表报表导出'!$D:$D=$A897),'2-1 采购订单物料明细表报表导出'!$H:$H,0))</f>
        <v>0</v>
      </c>
      <c r="O897" cm="1">
        <f t="array" ref="O897">SUM(IF((LEFT('2-1 采购订单物料明细表报表导出'!$K:$K,7)=O$1)*('2-1 采购订单物料明细表报表导出'!$D:$D=$A897),'2-1 采购订单物料明细表报表导出'!$H:$H,0))</f>
        <v>0</v>
      </c>
    </row>
    <row r="898" ht="33" spans="1:15">
      <c r="A898" s="38" t="s">
        <v>4297</v>
      </c>
      <c r="B898" s="36" t="s">
        <v>1711</v>
      </c>
      <c r="C898" s="37" t="s">
        <v>3935</v>
      </c>
      <c r="D898" cm="1">
        <f t="array" ref="D898">SUM(IF((LEFT('2-1 采购订单物料明细表报表导出'!$K:$K,7)=D$1)*('2-1 采购订单物料明细表报表导出'!$D:$D=$A898),'2-1 采购订单物料明细表报表导出'!$H:$H,0))</f>
        <v>0</v>
      </c>
      <c r="E898" cm="1">
        <f t="array" ref="E898">SUM(IF((LEFT('2-1 采购订单物料明细表报表导出'!$K:$K,7)=E$1)*('2-1 采购订单物料明细表报表导出'!$D:$D=$A898),'2-1 采购订单物料明细表报表导出'!$H:$H,0))</f>
        <v>0</v>
      </c>
      <c r="F898" cm="1">
        <f t="array" ref="F898">SUM(IF((LEFT('2-1 采购订单物料明细表报表导出'!$K:$K,7)=F$1)*('2-1 采购订单物料明细表报表导出'!$D:$D=$A898),'2-1 采购订单物料明细表报表导出'!$H:$H,0))</f>
        <v>0</v>
      </c>
      <c r="G898" cm="1">
        <f t="array" ref="G898">SUM(IF((LEFT('2-1 采购订单物料明细表报表导出'!$K:$K,7)=G$1)*('2-1 采购订单物料明细表报表导出'!$D:$D=$A898),'2-1 采购订单物料明细表报表导出'!$H:$H,0))</f>
        <v>0</v>
      </c>
      <c r="H898" cm="1">
        <f t="array" ref="H898">SUM(IF((LEFT('2-1 采购订单物料明细表报表导出'!$K:$K,7)=H$1)*('2-1 采购订单物料明细表报表导出'!$D:$D=$A898),'2-1 采购订单物料明细表报表导出'!$H:$H,0))</f>
        <v>0</v>
      </c>
      <c r="I898" cm="1">
        <f t="array" ref="I898">SUM(IF((LEFT('2-1 采购订单物料明细表报表导出'!$K:$K,7)=I$1)*('2-1 采购订单物料明细表报表导出'!$D:$D=$A898),'2-1 采购订单物料明细表报表导出'!$H:$H,0))</f>
        <v>0</v>
      </c>
      <c r="J898" cm="1">
        <f t="array" ref="J898">SUM(IF((LEFT('2-1 采购订单物料明细表报表导出'!$K:$K,7)=J$1)*('2-1 采购订单物料明细表报表导出'!$D:$D=$A898),'2-1 采购订单物料明细表报表导出'!$H:$H,0))</f>
        <v>0</v>
      </c>
      <c r="K898" cm="1">
        <f t="array" ref="K898">SUM(IF((LEFT('2-1 采购订单物料明细表报表导出'!$K:$K,7)=K$1)*('2-1 采购订单物料明细表报表导出'!$D:$D=$A898),'2-1 采购订单物料明细表报表导出'!$H:$H,0))</f>
        <v>0</v>
      </c>
      <c r="L898" cm="1">
        <f t="array" ref="L898">SUM(IF((LEFT('2-1 采购订单物料明细表报表导出'!$K:$K,7)=L$1)*('2-1 采购订单物料明细表报表导出'!$D:$D=$A898),'2-1 采购订单物料明细表报表导出'!$H:$H,0))</f>
        <v>0</v>
      </c>
      <c r="M898" cm="1">
        <f t="array" ref="M898">SUM(IF((LEFT('2-1 采购订单物料明细表报表导出'!$K:$K,7)=M$1)*('2-1 采购订单物料明细表报表导出'!$D:$D=$A898),'2-1 采购订单物料明细表报表导出'!$H:$H,0))</f>
        <v>0</v>
      </c>
      <c r="N898" cm="1">
        <f t="array" ref="N898">SUM(IF((LEFT('2-1 采购订单物料明细表报表导出'!$K:$K,7)=N$1)*('2-1 采购订单物料明细表报表导出'!$D:$D=$A898),'2-1 采购订单物料明细表报表导出'!$H:$H,0))</f>
        <v>0</v>
      </c>
      <c r="O898" cm="1">
        <f t="array" ref="O898">SUM(IF((LEFT('2-1 采购订单物料明细表报表导出'!$K:$K,7)=O$1)*('2-1 采购订单物料明细表报表导出'!$D:$D=$A898),'2-1 采购订单物料明细表报表导出'!$H:$H,0))</f>
        <v>0</v>
      </c>
    </row>
    <row r="899" ht="33" spans="1:15">
      <c r="A899" s="38" t="s">
        <v>4298</v>
      </c>
      <c r="B899" s="36" t="s">
        <v>1711</v>
      </c>
      <c r="C899" s="37" t="s">
        <v>3935</v>
      </c>
      <c r="D899" cm="1">
        <f t="array" ref="D899">SUM(IF((LEFT('2-1 采购订单物料明细表报表导出'!$K:$K,7)=D$1)*('2-1 采购订单物料明细表报表导出'!$D:$D=$A899),'2-1 采购订单物料明细表报表导出'!$H:$H,0))</f>
        <v>0</v>
      </c>
      <c r="E899" cm="1">
        <f t="array" ref="E899">SUM(IF((LEFT('2-1 采购订单物料明细表报表导出'!$K:$K,7)=E$1)*('2-1 采购订单物料明细表报表导出'!$D:$D=$A899),'2-1 采购订单物料明细表报表导出'!$H:$H,0))</f>
        <v>0</v>
      </c>
      <c r="F899" cm="1">
        <f t="array" ref="F899">SUM(IF((LEFT('2-1 采购订单物料明细表报表导出'!$K:$K,7)=F$1)*('2-1 采购订单物料明细表报表导出'!$D:$D=$A899),'2-1 采购订单物料明细表报表导出'!$H:$H,0))</f>
        <v>0</v>
      </c>
      <c r="G899" cm="1">
        <f t="array" ref="G899">SUM(IF((LEFT('2-1 采购订单物料明细表报表导出'!$K:$K,7)=G$1)*('2-1 采购订单物料明细表报表导出'!$D:$D=$A899),'2-1 采购订单物料明细表报表导出'!$H:$H,0))</f>
        <v>0</v>
      </c>
      <c r="H899" cm="1">
        <f t="array" ref="H899">SUM(IF((LEFT('2-1 采购订单物料明细表报表导出'!$K:$K,7)=H$1)*('2-1 采购订单物料明细表报表导出'!$D:$D=$A899),'2-1 采购订单物料明细表报表导出'!$H:$H,0))</f>
        <v>0</v>
      </c>
      <c r="I899" cm="1">
        <f t="array" ref="I899">SUM(IF((LEFT('2-1 采购订单物料明细表报表导出'!$K:$K,7)=I$1)*('2-1 采购订单物料明细表报表导出'!$D:$D=$A899),'2-1 采购订单物料明细表报表导出'!$H:$H,0))</f>
        <v>0</v>
      </c>
      <c r="J899" cm="1">
        <f t="array" ref="J899">SUM(IF((LEFT('2-1 采购订单物料明细表报表导出'!$K:$K,7)=J$1)*('2-1 采购订单物料明细表报表导出'!$D:$D=$A899),'2-1 采购订单物料明细表报表导出'!$H:$H,0))</f>
        <v>0</v>
      </c>
      <c r="K899" cm="1">
        <f t="array" ref="K899">SUM(IF((LEFT('2-1 采购订单物料明细表报表导出'!$K:$K,7)=K$1)*('2-1 采购订单物料明细表报表导出'!$D:$D=$A899),'2-1 采购订单物料明细表报表导出'!$H:$H,0))</f>
        <v>0</v>
      </c>
      <c r="L899" cm="1">
        <f t="array" ref="L899">SUM(IF((LEFT('2-1 采购订单物料明细表报表导出'!$K:$K,7)=L$1)*('2-1 采购订单物料明细表报表导出'!$D:$D=$A899),'2-1 采购订单物料明细表报表导出'!$H:$H,0))</f>
        <v>0</v>
      </c>
      <c r="M899" cm="1">
        <f t="array" ref="M899">SUM(IF((LEFT('2-1 采购订单物料明细表报表导出'!$K:$K,7)=M$1)*('2-1 采购订单物料明细表报表导出'!$D:$D=$A899),'2-1 采购订单物料明细表报表导出'!$H:$H,0))</f>
        <v>0</v>
      </c>
      <c r="N899" cm="1">
        <f t="array" ref="N899">SUM(IF((LEFT('2-1 采购订单物料明细表报表导出'!$K:$K,7)=N$1)*('2-1 采购订单物料明细表报表导出'!$D:$D=$A899),'2-1 采购订单物料明细表报表导出'!$H:$H,0))</f>
        <v>0</v>
      </c>
      <c r="O899" cm="1">
        <f t="array" ref="O899">SUM(IF((LEFT('2-1 采购订单物料明细表报表导出'!$K:$K,7)=O$1)*('2-1 采购订单物料明细表报表导出'!$D:$D=$A899),'2-1 采购订单物料明细表报表导出'!$H:$H,0))</f>
        <v>0</v>
      </c>
    </row>
    <row r="900" ht="33" spans="1:15">
      <c r="A900" s="38" t="s">
        <v>4299</v>
      </c>
      <c r="B900" s="36" t="s">
        <v>1711</v>
      </c>
      <c r="C900" s="37" t="s">
        <v>3935</v>
      </c>
      <c r="D900" cm="1">
        <f t="array" ref="D900">SUM(IF((LEFT('2-1 采购订单物料明细表报表导出'!$K:$K,7)=D$1)*('2-1 采购订单物料明细表报表导出'!$D:$D=$A900),'2-1 采购订单物料明细表报表导出'!$H:$H,0))</f>
        <v>0</v>
      </c>
      <c r="E900" cm="1">
        <f t="array" ref="E900">SUM(IF((LEFT('2-1 采购订单物料明细表报表导出'!$K:$K,7)=E$1)*('2-1 采购订单物料明细表报表导出'!$D:$D=$A900),'2-1 采购订单物料明细表报表导出'!$H:$H,0))</f>
        <v>0</v>
      </c>
      <c r="F900" cm="1">
        <f t="array" ref="F900">SUM(IF((LEFT('2-1 采购订单物料明细表报表导出'!$K:$K,7)=F$1)*('2-1 采购订单物料明细表报表导出'!$D:$D=$A900),'2-1 采购订单物料明细表报表导出'!$H:$H,0))</f>
        <v>0</v>
      </c>
      <c r="G900" cm="1">
        <f t="array" ref="G900">SUM(IF((LEFT('2-1 采购订单物料明细表报表导出'!$K:$K,7)=G$1)*('2-1 采购订单物料明细表报表导出'!$D:$D=$A900),'2-1 采购订单物料明细表报表导出'!$H:$H,0))</f>
        <v>0</v>
      </c>
      <c r="H900" cm="1">
        <f t="array" ref="H900">SUM(IF((LEFT('2-1 采购订单物料明细表报表导出'!$K:$K,7)=H$1)*('2-1 采购订单物料明细表报表导出'!$D:$D=$A900),'2-1 采购订单物料明细表报表导出'!$H:$H,0))</f>
        <v>0</v>
      </c>
      <c r="I900" cm="1">
        <f t="array" ref="I900">SUM(IF((LEFT('2-1 采购订单物料明细表报表导出'!$K:$K,7)=I$1)*('2-1 采购订单物料明细表报表导出'!$D:$D=$A900),'2-1 采购订单物料明细表报表导出'!$H:$H,0))</f>
        <v>0</v>
      </c>
      <c r="J900" cm="1">
        <f t="array" ref="J900">SUM(IF((LEFT('2-1 采购订单物料明细表报表导出'!$K:$K,7)=J$1)*('2-1 采购订单物料明细表报表导出'!$D:$D=$A900),'2-1 采购订单物料明细表报表导出'!$H:$H,0))</f>
        <v>0</v>
      </c>
      <c r="K900" cm="1">
        <f t="array" ref="K900">SUM(IF((LEFT('2-1 采购订单物料明细表报表导出'!$K:$K,7)=K$1)*('2-1 采购订单物料明细表报表导出'!$D:$D=$A900),'2-1 采购订单物料明细表报表导出'!$H:$H,0))</f>
        <v>0</v>
      </c>
      <c r="L900" cm="1">
        <f t="array" ref="L900">SUM(IF((LEFT('2-1 采购订单物料明细表报表导出'!$K:$K,7)=L$1)*('2-1 采购订单物料明细表报表导出'!$D:$D=$A900),'2-1 采购订单物料明细表报表导出'!$H:$H,0))</f>
        <v>0</v>
      </c>
      <c r="M900" cm="1">
        <f t="array" ref="M900">SUM(IF((LEFT('2-1 采购订单物料明细表报表导出'!$K:$K,7)=M$1)*('2-1 采购订单物料明细表报表导出'!$D:$D=$A900),'2-1 采购订单物料明细表报表导出'!$H:$H,0))</f>
        <v>0</v>
      </c>
      <c r="N900" cm="1">
        <f t="array" ref="N900">SUM(IF((LEFT('2-1 采购订单物料明细表报表导出'!$K:$K,7)=N$1)*('2-1 采购订单物料明细表报表导出'!$D:$D=$A900),'2-1 采购订单物料明细表报表导出'!$H:$H,0))</f>
        <v>0</v>
      </c>
      <c r="O900" cm="1">
        <f t="array" ref="O900">SUM(IF((LEFT('2-1 采购订单物料明细表报表导出'!$K:$K,7)=O$1)*('2-1 采购订单物料明细表报表导出'!$D:$D=$A900),'2-1 采购订单物料明细表报表导出'!$H:$H,0))</f>
        <v>0</v>
      </c>
    </row>
    <row r="901" ht="33" spans="1:15">
      <c r="A901" s="38" t="s">
        <v>4300</v>
      </c>
      <c r="B901" s="36" t="s">
        <v>1711</v>
      </c>
      <c r="C901" s="37" t="s">
        <v>3935</v>
      </c>
      <c r="D901" cm="1">
        <f t="array" ref="D901">SUM(IF((LEFT('2-1 采购订单物料明细表报表导出'!$K:$K,7)=D$1)*('2-1 采购订单物料明细表报表导出'!$D:$D=$A901),'2-1 采购订单物料明细表报表导出'!$H:$H,0))</f>
        <v>0</v>
      </c>
      <c r="E901" cm="1">
        <f t="array" ref="E901">SUM(IF((LEFT('2-1 采购订单物料明细表报表导出'!$K:$K,7)=E$1)*('2-1 采购订单物料明细表报表导出'!$D:$D=$A901),'2-1 采购订单物料明细表报表导出'!$H:$H,0))</f>
        <v>0</v>
      </c>
      <c r="F901" cm="1">
        <f t="array" ref="F901">SUM(IF((LEFT('2-1 采购订单物料明细表报表导出'!$K:$K,7)=F$1)*('2-1 采购订单物料明细表报表导出'!$D:$D=$A901),'2-1 采购订单物料明细表报表导出'!$H:$H,0))</f>
        <v>0</v>
      </c>
      <c r="G901" cm="1">
        <f t="array" ref="G901">SUM(IF((LEFT('2-1 采购订单物料明细表报表导出'!$K:$K,7)=G$1)*('2-1 采购订单物料明细表报表导出'!$D:$D=$A901),'2-1 采购订单物料明细表报表导出'!$H:$H,0))</f>
        <v>0</v>
      </c>
      <c r="H901" cm="1">
        <f t="array" ref="H901">SUM(IF((LEFT('2-1 采购订单物料明细表报表导出'!$K:$K,7)=H$1)*('2-1 采购订单物料明细表报表导出'!$D:$D=$A901),'2-1 采购订单物料明细表报表导出'!$H:$H,0))</f>
        <v>0</v>
      </c>
      <c r="I901" cm="1">
        <f t="array" ref="I901">SUM(IF((LEFT('2-1 采购订单物料明细表报表导出'!$K:$K,7)=I$1)*('2-1 采购订单物料明细表报表导出'!$D:$D=$A901),'2-1 采购订单物料明细表报表导出'!$H:$H,0))</f>
        <v>0</v>
      </c>
      <c r="J901" cm="1">
        <f t="array" ref="J901">SUM(IF((LEFT('2-1 采购订单物料明细表报表导出'!$K:$K,7)=J$1)*('2-1 采购订单物料明细表报表导出'!$D:$D=$A901),'2-1 采购订单物料明细表报表导出'!$H:$H,0))</f>
        <v>0</v>
      </c>
      <c r="K901" cm="1">
        <f t="array" ref="K901">SUM(IF((LEFT('2-1 采购订单物料明细表报表导出'!$K:$K,7)=K$1)*('2-1 采购订单物料明细表报表导出'!$D:$D=$A901),'2-1 采购订单物料明细表报表导出'!$H:$H,0))</f>
        <v>0</v>
      </c>
      <c r="L901" cm="1">
        <f t="array" ref="L901">SUM(IF((LEFT('2-1 采购订单物料明细表报表导出'!$K:$K,7)=L$1)*('2-1 采购订单物料明细表报表导出'!$D:$D=$A901),'2-1 采购订单物料明细表报表导出'!$H:$H,0))</f>
        <v>0</v>
      </c>
      <c r="M901" cm="1">
        <f t="array" ref="M901">SUM(IF((LEFT('2-1 采购订单物料明细表报表导出'!$K:$K,7)=M$1)*('2-1 采购订单物料明细表报表导出'!$D:$D=$A901),'2-1 采购订单物料明细表报表导出'!$H:$H,0))</f>
        <v>0</v>
      </c>
      <c r="N901" cm="1">
        <f t="array" ref="N901">SUM(IF((LEFT('2-1 采购订单物料明细表报表导出'!$K:$K,7)=N$1)*('2-1 采购订单物料明细表报表导出'!$D:$D=$A901),'2-1 采购订单物料明细表报表导出'!$H:$H,0))</f>
        <v>0</v>
      </c>
      <c r="O901" cm="1">
        <f t="array" ref="O901">SUM(IF((LEFT('2-1 采购订单物料明细表报表导出'!$K:$K,7)=O$1)*('2-1 采购订单物料明细表报表导出'!$D:$D=$A901),'2-1 采购订单物料明细表报表导出'!$H:$H,0))</f>
        <v>0</v>
      </c>
    </row>
    <row r="902" ht="33" spans="1:15">
      <c r="A902" s="38" t="s">
        <v>4301</v>
      </c>
      <c r="B902" s="36" t="s">
        <v>1711</v>
      </c>
      <c r="C902" s="37" t="s">
        <v>3935</v>
      </c>
      <c r="D902" cm="1">
        <f t="array" ref="D902">SUM(IF((LEFT('2-1 采购订单物料明细表报表导出'!$K:$K,7)=D$1)*('2-1 采购订单物料明细表报表导出'!$D:$D=$A902),'2-1 采购订单物料明细表报表导出'!$H:$H,0))</f>
        <v>0</v>
      </c>
      <c r="E902" cm="1">
        <f t="array" ref="E902">SUM(IF((LEFT('2-1 采购订单物料明细表报表导出'!$K:$K,7)=E$1)*('2-1 采购订单物料明细表报表导出'!$D:$D=$A902),'2-1 采购订单物料明细表报表导出'!$H:$H,0))</f>
        <v>0</v>
      </c>
      <c r="F902" cm="1">
        <f t="array" ref="F902">SUM(IF((LEFT('2-1 采购订单物料明细表报表导出'!$K:$K,7)=F$1)*('2-1 采购订单物料明细表报表导出'!$D:$D=$A902),'2-1 采购订单物料明细表报表导出'!$H:$H,0))</f>
        <v>0</v>
      </c>
      <c r="G902" cm="1">
        <f t="array" ref="G902">SUM(IF((LEFT('2-1 采购订单物料明细表报表导出'!$K:$K,7)=G$1)*('2-1 采购订单物料明细表报表导出'!$D:$D=$A902),'2-1 采购订单物料明细表报表导出'!$H:$H,0))</f>
        <v>0</v>
      </c>
      <c r="H902" cm="1">
        <f t="array" ref="H902">SUM(IF((LEFT('2-1 采购订单物料明细表报表导出'!$K:$K,7)=H$1)*('2-1 采购订单物料明细表报表导出'!$D:$D=$A902),'2-1 采购订单物料明细表报表导出'!$H:$H,0))</f>
        <v>0</v>
      </c>
      <c r="I902" cm="1">
        <f t="array" ref="I902">SUM(IF((LEFT('2-1 采购订单物料明细表报表导出'!$K:$K,7)=I$1)*('2-1 采购订单物料明细表报表导出'!$D:$D=$A902),'2-1 采购订单物料明细表报表导出'!$H:$H,0))</f>
        <v>0</v>
      </c>
      <c r="J902" cm="1">
        <f t="array" ref="J902">SUM(IF((LEFT('2-1 采购订单物料明细表报表导出'!$K:$K,7)=J$1)*('2-1 采购订单物料明细表报表导出'!$D:$D=$A902),'2-1 采购订单物料明细表报表导出'!$H:$H,0))</f>
        <v>0</v>
      </c>
      <c r="K902" cm="1">
        <f t="array" ref="K902">SUM(IF((LEFT('2-1 采购订单物料明细表报表导出'!$K:$K,7)=K$1)*('2-1 采购订单物料明细表报表导出'!$D:$D=$A902),'2-1 采购订单物料明细表报表导出'!$H:$H,0))</f>
        <v>0</v>
      </c>
      <c r="L902" cm="1">
        <f t="array" ref="L902">SUM(IF((LEFT('2-1 采购订单物料明细表报表导出'!$K:$K,7)=L$1)*('2-1 采购订单物料明细表报表导出'!$D:$D=$A902),'2-1 采购订单物料明细表报表导出'!$H:$H,0))</f>
        <v>0</v>
      </c>
      <c r="M902" cm="1">
        <f t="array" ref="M902">SUM(IF((LEFT('2-1 采购订单物料明细表报表导出'!$K:$K,7)=M$1)*('2-1 采购订单物料明细表报表导出'!$D:$D=$A902),'2-1 采购订单物料明细表报表导出'!$H:$H,0))</f>
        <v>0</v>
      </c>
      <c r="N902" cm="1">
        <f t="array" ref="N902">SUM(IF((LEFT('2-1 采购订单物料明细表报表导出'!$K:$K,7)=N$1)*('2-1 采购订单物料明细表报表导出'!$D:$D=$A902),'2-1 采购订单物料明细表报表导出'!$H:$H,0))</f>
        <v>0</v>
      </c>
      <c r="O902" cm="1">
        <f t="array" ref="O902">SUM(IF((LEFT('2-1 采购订单物料明细表报表导出'!$K:$K,7)=O$1)*('2-1 采购订单物料明细表报表导出'!$D:$D=$A902),'2-1 采购订单物料明细表报表导出'!$H:$H,0))</f>
        <v>0</v>
      </c>
    </row>
    <row r="903" ht="33" spans="1:15">
      <c r="A903" s="38" t="s">
        <v>4302</v>
      </c>
      <c r="B903" s="36" t="s">
        <v>1711</v>
      </c>
      <c r="C903" s="37" t="s">
        <v>3935</v>
      </c>
      <c r="D903" cm="1">
        <f t="array" ref="D903">SUM(IF((LEFT('2-1 采购订单物料明细表报表导出'!$K:$K,7)=D$1)*('2-1 采购订单物料明细表报表导出'!$D:$D=$A903),'2-1 采购订单物料明细表报表导出'!$H:$H,0))</f>
        <v>0</v>
      </c>
      <c r="E903" cm="1">
        <f t="array" ref="E903">SUM(IF((LEFT('2-1 采购订单物料明细表报表导出'!$K:$K,7)=E$1)*('2-1 采购订单物料明细表报表导出'!$D:$D=$A903),'2-1 采购订单物料明细表报表导出'!$H:$H,0))</f>
        <v>0</v>
      </c>
      <c r="F903" cm="1">
        <f t="array" ref="F903">SUM(IF((LEFT('2-1 采购订单物料明细表报表导出'!$K:$K,7)=F$1)*('2-1 采购订单物料明细表报表导出'!$D:$D=$A903),'2-1 采购订单物料明细表报表导出'!$H:$H,0))</f>
        <v>0</v>
      </c>
      <c r="G903" cm="1">
        <f t="array" ref="G903">SUM(IF((LEFT('2-1 采购订单物料明细表报表导出'!$K:$K,7)=G$1)*('2-1 采购订单物料明细表报表导出'!$D:$D=$A903),'2-1 采购订单物料明细表报表导出'!$H:$H,0))</f>
        <v>0</v>
      </c>
      <c r="H903" cm="1">
        <f t="array" ref="H903">SUM(IF((LEFT('2-1 采购订单物料明细表报表导出'!$K:$K,7)=H$1)*('2-1 采购订单物料明细表报表导出'!$D:$D=$A903),'2-1 采购订单物料明细表报表导出'!$H:$H,0))</f>
        <v>0</v>
      </c>
      <c r="I903" cm="1">
        <f t="array" ref="I903">SUM(IF((LEFT('2-1 采购订单物料明细表报表导出'!$K:$K,7)=I$1)*('2-1 采购订单物料明细表报表导出'!$D:$D=$A903),'2-1 采购订单物料明细表报表导出'!$H:$H,0))</f>
        <v>0</v>
      </c>
      <c r="J903" cm="1">
        <f t="array" ref="J903">SUM(IF((LEFT('2-1 采购订单物料明细表报表导出'!$K:$K,7)=J$1)*('2-1 采购订单物料明细表报表导出'!$D:$D=$A903),'2-1 采购订单物料明细表报表导出'!$H:$H,0))</f>
        <v>0</v>
      </c>
      <c r="K903" cm="1">
        <f t="array" ref="K903">SUM(IF((LEFT('2-1 采购订单物料明细表报表导出'!$K:$K,7)=K$1)*('2-1 采购订单物料明细表报表导出'!$D:$D=$A903),'2-1 采购订单物料明细表报表导出'!$H:$H,0))</f>
        <v>0</v>
      </c>
      <c r="L903" cm="1">
        <f t="array" ref="L903">SUM(IF((LEFT('2-1 采购订单物料明细表报表导出'!$K:$K,7)=L$1)*('2-1 采购订单物料明细表报表导出'!$D:$D=$A903),'2-1 采购订单物料明细表报表导出'!$H:$H,0))</f>
        <v>0</v>
      </c>
      <c r="M903" cm="1">
        <f t="array" ref="M903">SUM(IF((LEFT('2-1 采购订单物料明细表报表导出'!$K:$K,7)=M$1)*('2-1 采购订单物料明细表报表导出'!$D:$D=$A903),'2-1 采购订单物料明细表报表导出'!$H:$H,0))</f>
        <v>0</v>
      </c>
      <c r="N903" cm="1">
        <f t="array" ref="N903">SUM(IF((LEFT('2-1 采购订单物料明细表报表导出'!$K:$K,7)=N$1)*('2-1 采购订单物料明细表报表导出'!$D:$D=$A903),'2-1 采购订单物料明细表报表导出'!$H:$H,0))</f>
        <v>0</v>
      </c>
      <c r="O903" cm="1">
        <f t="array" ref="O903">SUM(IF((LEFT('2-1 采购订单物料明细表报表导出'!$K:$K,7)=O$1)*('2-1 采购订单物料明细表报表导出'!$D:$D=$A903),'2-1 采购订单物料明细表报表导出'!$H:$H,0))</f>
        <v>0</v>
      </c>
    </row>
    <row r="904" ht="33" spans="1:15">
      <c r="A904" s="38" t="s">
        <v>4303</v>
      </c>
      <c r="B904" s="36" t="s">
        <v>1711</v>
      </c>
      <c r="C904" s="37" t="s">
        <v>3935</v>
      </c>
      <c r="D904" cm="1">
        <f t="array" ref="D904">SUM(IF((LEFT('2-1 采购订单物料明细表报表导出'!$K:$K,7)=D$1)*('2-1 采购订单物料明细表报表导出'!$D:$D=$A904),'2-1 采购订单物料明细表报表导出'!$H:$H,0))</f>
        <v>0</v>
      </c>
      <c r="E904" cm="1">
        <f t="array" ref="E904">SUM(IF((LEFT('2-1 采购订单物料明细表报表导出'!$K:$K,7)=E$1)*('2-1 采购订单物料明细表报表导出'!$D:$D=$A904),'2-1 采购订单物料明细表报表导出'!$H:$H,0))</f>
        <v>0</v>
      </c>
      <c r="F904" cm="1">
        <f t="array" ref="F904">SUM(IF((LEFT('2-1 采购订单物料明细表报表导出'!$K:$K,7)=F$1)*('2-1 采购订单物料明细表报表导出'!$D:$D=$A904),'2-1 采购订单物料明细表报表导出'!$H:$H,0))</f>
        <v>0</v>
      </c>
      <c r="G904" cm="1">
        <f t="array" ref="G904">SUM(IF((LEFT('2-1 采购订单物料明细表报表导出'!$K:$K,7)=G$1)*('2-1 采购订单物料明细表报表导出'!$D:$D=$A904),'2-1 采购订单物料明细表报表导出'!$H:$H,0))</f>
        <v>0</v>
      </c>
      <c r="H904" cm="1">
        <f t="array" ref="H904">SUM(IF((LEFT('2-1 采购订单物料明细表报表导出'!$K:$K,7)=H$1)*('2-1 采购订单物料明细表报表导出'!$D:$D=$A904),'2-1 采购订单物料明细表报表导出'!$H:$H,0))</f>
        <v>0</v>
      </c>
      <c r="I904" cm="1">
        <f t="array" ref="I904">SUM(IF((LEFT('2-1 采购订单物料明细表报表导出'!$K:$K,7)=I$1)*('2-1 采购订单物料明细表报表导出'!$D:$D=$A904),'2-1 采购订单物料明细表报表导出'!$H:$H,0))</f>
        <v>0</v>
      </c>
      <c r="J904" cm="1">
        <f t="array" ref="J904">SUM(IF((LEFT('2-1 采购订单物料明细表报表导出'!$K:$K,7)=J$1)*('2-1 采购订单物料明细表报表导出'!$D:$D=$A904),'2-1 采购订单物料明细表报表导出'!$H:$H,0))</f>
        <v>0</v>
      </c>
      <c r="K904" cm="1">
        <f t="array" ref="K904">SUM(IF((LEFT('2-1 采购订单物料明细表报表导出'!$K:$K,7)=K$1)*('2-1 采购订单物料明细表报表导出'!$D:$D=$A904),'2-1 采购订单物料明细表报表导出'!$H:$H,0))</f>
        <v>0</v>
      </c>
      <c r="L904" cm="1">
        <f t="array" ref="L904">SUM(IF((LEFT('2-1 采购订单物料明细表报表导出'!$K:$K,7)=L$1)*('2-1 采购订单物料明细表报表导出'!$D:$D=$A904),'2-1 采购订单物料明细表报表导出'!$H:$H,0))</f>
        <v>0</v>
      </c>
      <c r="M904" cm="1">
        <f t="array" ref="M904">SUM(IF((LEFT('2-1 采购订单物料明细表报表导出'!$K:$K,7)=M$1)*('2-1 采购订单物料明细表报表导出'!$D:$D=$A904),'2-1 采购订单物料明细表报表导出'!$H:$H,0))</f>
        <v>0</v>
      </c>
      <c r="N904" cm="1">
        <f t="array" ref="N904">SUM(IF((LEFT('2-1 采购订单物料明细表报表导出'!$K:$K,7)=N$1)*('2-1 采购订单物料明细表报表导出'!$D:$D=$A904),'2-1 采购订单物料明细表报表导出'!$H:$H,0))</f>
        <v>0</v>
      </c>
      <c r="O904" cm="1">
        <f t="array" ref="O904">SUM(IF((LEFT('2-1 采购订单物料明细表报表导出'!$K:$K,7)=O$1)*('2-1 采购订单物料明细表报表导出'!$D:$D=$A904),'2-1 采购订单物料明细表报表导出'!$H:$H,0))</f>
        <v>0</v>
      </c>
    </row>
    <row r="905" ht="33" spans="1:15">
      <c r="A905" s="38" t="s">
        <v>4304</v>
      </c>
      <c r="B905" s="36" t="s">
        <v>1711</v>
      </c>
      <c r="C905" s="37" t="s">
        <v>3935</v>
      </c>
      <c r="D905" cm="1">
        <f t="array" ref="D905">SUM(IF((LEFT('2-1 采购订单物料明细表报表导出'!$K:$K,7)=D$1)*('2-1 采购订单物料明细表报表导出'!$D:$D=$A905),'2-1 采购订单物料明细表报表导出'!$H:$H,0))</f>
        <v>0</v>
      </c>
      <c r="E905" cm="1">
        <f t="array" ref="E905">SUM(IF((LEFT('2-1 采购订单物料明细表报表导出'!$K:$K,7)=E$1)*('2-1 采购订单物料明细表报表导出'!$D:$D=$A905),'2-1 采购订单物料明细表报表导出'!$H:$H,0))</f>
        <v>0</v>
      </c>
      <c r="F905" cm="1">
        <f t="array" ref="F905">SUM(IF((LEFT('2-1 采购订单物料明细表报表导出'!$K:$K,7)=F$1)*('2-1 采购订单物料明细表报表导出'!$D:$D=$A905),'2-1 采购订单物料明细表报表导出'!$H:$H,0))</f>
        <v>0</v>
      </c>
      <c r="G905" cm="1">
        <f t="array" ref="G905">SUM(IF((LEFT('2-1 采购订单物料明细表报表导出'!$K:$K,7)=G$1)*('2-1 采购订单物料明细表报表导出'!$D:$D=$A905),'2-1 采购订单物料明细表报表导出'!$H:$H,0))</f>
        <v>0</v>
      </c>
      <c r="H905" cm="1">
        <f t="array" ref="H905">SUM(IF((LEFT('2-1 采购订单物料明细表报表导出'!$K:$K,7)=H$1)*('2-1 采购订单物料明细表报表导出'!$D:$D=$A905),'2-1 采购订单物料明细表报表导出'!$H:$H,0))</f>
        <v>0</v>
      </c>
      <c r="I905" cm="1">
        <f t="array" ref="I905">SUM(IF((LEFT('2-1 采购订单物料明细表报表导出'!$K:$K,7)=I$1)*('2-1 采购订单物料明细表报表导出'!$D:$D=$A905),'2-1 采购订单物料明细表报表导出'!$H:$H,0))</f>
        <v>0</v>
      </c>
      <c r="J905" cm="1">
        <f t="array" ref="J905">SUM(IF((LEFT('2-1 采购订单物料明细表报表导出'!$K:$K,7)=J$1)*('2-1 采购订单物料明细表报表导出'!$D:$D=$A905),'2-1 采购订单物料明细表报表导出'!$H:$H,0))</f>
        <v>0</v>
      </c>
      <c r="K905" cm="1">
        <f t="array" ref="K905">SUM(IF((LEFT('2-1 采购订单物料明细表报表导出'!$K:$K,7)=K$1)*('2-1 采购订单物料明细表报表导出'!$D:$D=$A905),'2-1 采购订单物料明细表报表导出'!$H:$H,0))</f>
        <v>0</v>
      </c>
      <c r="L905" cm="1">
        <f t="array" ref="L905">SUM(IF((LEFT('2-1 采购订单物料明细表报表导出'!$K:$K,7)=L$1)*('2-1 采购订单物料明细表报表导出'!$D:$D=$A905),'2-1 采购订单物料明细表报表导出'!$H:$H,0))</f>
        <v>0</v>
      </c>
      <c r="M905" cm="1">
        <f t="array" ref="M905">SUM(IF((LEFT('2-1 采购订单物料明细表报表导出'!$K:$K,7)=M$1)*('2-1 采购订单物料明细表报表导出'!$D:$D=$A905),'2-1 采购订单物料明细表报表导出'!$H:$H,0))</f>
        <v>0</v>
      </c>
      <c r="N905" cm="1">
        <f t="array" ref="N905">SUM(IF((LEFT('2-1 采购订单物料明细表报表导出'!$K:$K,7)=N$1)*('2-1 采购订单物料明细表报表导出'!$D:$D=$A905),'2-1 采购订单物料明细表报表导出'!$H:$H,0))</f>
        <v>0</v>
      </c>
      <c r="O905" cm="1">
        <f t="array" ref="O905">SUM(IF((LEFT('2-1 采购订单物料明细表报表导出'!$K:$K,7)=O$1)*('2-1 采购订单物料明细表报表导出'!$D:$D=$A905),'2-1 采购订单物料明细表报表导出'!$H:$H,0))</f>
        <v>0</v>
      </c>
    </row>
    <row r="906" ht="33" spans="1:15">
      <c r="A906" s="38" t="s">
        <v>4305</v>
      </c>
      <c r="B906" s="36" t="s">
        <v>1711</v>
      </c>
      <c r="C906" s="37" t="s">
        <v>3935</v>
      </c>
      <c r="D906" cm="1">
        <f t="array" ref="D906">SUM(IF((LEFT('2-1 采购订单物料明细表报表导出'!$K:$K,7)=D$1)*('2-1 采购订单物料明细表报表导出'!$D:$D=$A906),'2-1 采购订单物料明细表报表导出'!$H:$H,0))</f>
        <v>0</v>
      </c>
      <c r="E906" cm="1">
        <f t="array" ref="E906">SUM(IF((LEFT('2-1 采购订单物料明细表报表导出'!$K:$K,7)=E$1)*('2-1 采购订单物料明细表报表导出'!$D:$D=$A906),'2-1 采购订单物料明细表报表导出'!$H:$H,0))</f>
        <v>0</v>
      </c>
      <c r="F906" cm="1">
        <f t="array" ref="F906">SUM(IF((LEFT('2-1 采购订单物料明细表报表导出'!$K:$K,7)=F$1)*('2-1 采购订单物料明细表报表导出'!$D:$D=$A906),'2-1 采购订单物料明细表报表导出'!$H:$H,0))</f>
        <v>0</v>
      </c>
      <c r="G906" cm="1">
        <f t="array" ref="G906">SUM(IF((LEFT('2-1 采购订单物料明细表报表导出'!$K:$K,7)=G$1)*('2-1 采购订单物料明细表报表导出'!$D:$D=$A906),'2-1 采购订单物料明细表报表导出'!$H:$H,0))</f>
        <v>0</v>
      </c>
      <c r="H906" cm="1">
        <f t="array" ref="H906">SUM(IF((LEFT('2-1 采购订单物料明细表报表导出'!$K:$K,7)=H$1)*('2-1 采购订单物料明细表报表导出'!$D:$D=$A906),'2-1 采购订单物料明细表报表导出'!$H:$H,0))</f>
        <v>0</v>
      </c>
      <c r="I906" cm="1">
        <f t="array" ref="I906">SUM(IF((LEFT('2-1 采购订单物料明细表报表导出'!$K:$K,7)=I$1)*('2-1 采购订单物料明细表报表导出'!$D:$D=$A906),'2-1 采购订单物料明细表报表导出'!$H:$H,0))</f>
        <v>0</v>
      </c>
      <c r="J906" cm="1">
        <f t="array" ref="J906">SUM(IF((LEFT('2-1 采购订单物料明细表报表导出'!$K:$K,7)=J$1)*('2-1 采购订单物料明细表报表导出'!$D:$D=$A906),'2-1 采购订单物料明细表报表导出'!$H:$H,0))</f>
        <v>0</v>
      </c>
      <c r="K906" cm="1">
        <f t="array" ref="K906">SUM(IF((LEFT('2-1 采购订单物料明细表报表导出'!$K:$K,7)=K$1)*('2-1 采购订单物料明细表报表导出'!$D:$D=$A906),'2-1 采购订单物料明细表报表导出'!$H:$H,0))</f>
        <v>0</v>
      </c>
      <c r="L906" cm="1">
        <f t="array" ref="L906">SUM(IF((LEFT('2-1 采购订单物料明细表报表导出'!$K:$K,7)=L$1)*('2-1 采购订单物料明细表报表导出'!$D:$D=$A906),'2-1 采购订单物料明细表报表导出'!$H:$H,0))</f>
        <v>0</v>
      </c>
      <c r="M906" cm="1">
        <f t="array" ref="M906">SUM(IF((LEFT('2-1 采购订单物料明细表报表导出'!$K:$K,7)=M$1)*('2-1 采购订单物料明细表报表导出'!$D:$D=$A906),'2-1 采购订单物料明细表报表导出'!$H:$H,0))</f>
        <v>0</v>
      </c>
      <c r="N906" cm="1">
        <f t="array" ref="N906">SUM(IF((LEFT('2-1 采购订单物料明细表报表导出'!$K:$K,7)=N$1)*('2-1 采购订单物料明细表报表导出'!$D:$D=$A906),'2-1 采购订单物料明细表报表导出'!$H:$H,0))</f>
        <v>0</v>
      </c>
      <c r="O906" cm="1">
        <f t="array" ref="O906">SUM(IF((LEFT('2-1 采购订单物料明细表报表导出'!$K:$K,7)=O$1)*('2-1 采购订单物料明细表报表导出'!$D:$D=$A906),'2-1 采购订单物料明细表报表导出'!$H:$H,0))</f>
        <v>0</v>
      </c>
    </row>
    <row r="907" ht="33" spans="1:15">
      <c r="A907" s="38" t="s">
        <v>4306</v>
      </c>
      <c r="B907" s="36" t="s">
        <v>1711</v>
      </c>
      <c r="C907" s="37" t="s">
        <v>3935</v>
      </c>
      <c r="D907" cm="1">
        <f t="array" ref="D907">SUM(IF((LEFT('2-1 采购订单物料明细表报表导出'!$K:$K,7)=D$1)*('2-1 采购订单物料明细表报表导出'!$D:$D=$A907),'2-1 采购订单物料明细表报表导出'!$H:$H,0))</f>
        <v>0</v>
      </c>
      <c r="E907" cm="1">
        <f t="array" ref="E907">SUM(IF((LEFT('2-1 采购订单物料明细表报表导出'!$K:$K,7)=E$1)*('2-1 采购订单物料明细表报表导出'!$D:$D=$A907),'2-1 采购订单物料明细表报表导出'!$H:$H,0))</f>
        <v>0</v>
      </c>
      <c r="F907" cm="1">
        <f t="array" ref="F907">SUM(IF((LEFT('2-1 采购订单物料明细表报表导出'!$K:$K,7)=F$1)*('2-1 采购订单物料明细表报表导出'!$D:$D=$A907),'2-1 采购订单物料明细表报表导出'!$H:$H,0))</f>
        <v>0</v>
      </c>
      <c r="G907" cm="1">
        <f t="array" ref="G907">SUM(IF((LEFT('2-1 采购订单物料明细表报表导出'!$K:$K,7)=G$1)*('2-1 采购订单物料明细表报表导出'!$D:$D=$A907),'2-1 采购订单物料明细表报表导出'!$H:$H,0))</f>
        <v>0</v>
      </c>
      <c r="H907" cm="1">
        <f t="array" ref="H907">SUM(IF((LEFT('2-1 采购订单物料明细表报表导出'!$K:$K,7)=H$1)*('2-1 采购订单物料明细表报表导出'!$D:$D=$A907),'2-1 采购订单物料明细表报表导出'!$H:$H,0))</f>
        <v>0</v>
      </c>
      <c r="I907" cm="1">
        <f t="array" ref="I907">SUM(IF((LEFT('2-1 采购订单物料明细表报表导出'!$K:$K,7)=I$1)*('2-1 采购订单物料明细表报表导出'!$D:$D=$A907),'2-1 采购订单物料明细表报表导出'!$H:$H,0))</f>
        <v>0</v>
      </c>
      <c r="J907" cm="1">
        <f t="array" ref="J907">SUM(IF((LEFT('2-1 采购订单物料明细表报表导出'!$K:$K,7)=J$1)*('2-1 采购订单物料明细表报表导出'!$D:$D=$A907),'2-1 采购订单物料明细表报表导出'!$H:$H,0))</f>
        <v>0</v>
      </c>
      <c r="K907" cm="1">
        <f t="array" ref="K907">SUM(IF((LEFT('2-1 采购订单物料明细表报表导出'!$K:$K,7)=K$1)*('2-1 采购订单物料明细表报表导出'!$D:$D=$A907),'2-1 采购订单物料明细表报表导出'!$H:$H,0))</f>
        <v>0</v>
      </c>
      <c r="L907" cm="1">
        <f t="array" ref="L907">SUM(IF((LEFT('2-1 采购订单物料明细表报表导出'!$K:$K,7)=L$1)*('2-1 采购订单物料明细表报表导出'!$D:$D=$A907),'2-1 采购订单物料明细表报表导出'!$H:$H,0))</f>
        <v>0</v>
      </c>
      <c r="M907" cm="1">
        <f t="array" ref="M907">SUM(IF((LEFT('2-1 采购订单物料明细表报表导出'!$K:$K,7)=M$1)*('2-1 采购订单物料明细表报表导出'!$D:$D=$A907),'2-1 采购订单物料明细表报表导出'!$H:$H,0))</f>
        <v>0</v>
      </c>
      <c r="N907" cm="1">
        <f t="array" ref="N907">SUM(IF((LEFT('2-1 采购订单物料明细表报表导出'!$K:$K,7)=N$1)*('2-1 采购订单物料明细表报表导出'!$D:$D=$A907),'2-1 采购订单物料明细表报表导出'!$H:$H,0))</f>
        <v>0</v>
      </c>
      <c r="O907" cm="1">
        <f t="array" ref="O907">SUM(IF((LEFT('2-1 采购订单物料明细表报表导出'!$K:$K,7)=O$1)*('2-1 采购订单物料明细表报表导出'!$D:$D=$A907),'2-1 采购订单物料明细表报表导出'!$H:$H,0))</f>
        <v>0</v>
      </c>
    </row>
    <row r="908" ht="33" spans="1:15">
      <c r="A908" s="38" t="s">
        <v>4307</v>
      </c>
      <c r="B908" s="36" t="s">
        <v>1711</v>
      </c>
      <c r="C908" s="37" t="s">
        <v>3935</v>
      </c>
      <c r="D908" cm="1">
        <f t="array" ref="D908">SUM(IF((LEFT('2-1 采购订单物料明细表报表导出'!$K:$K,7)=D$1)*('2-1 采购订单物料明细表报表导出'!$D:$D=$A908),'2-1 采购订单物料明细表报表导出'!$H:$H,0))</f>
        <v>0</v>
      </c>
      <c r="E908" cm="1">
        <f t="array" ref="E908">SUM(IF((LEFT('2-1 采购订单物料明细表报表导出'!$K:$K,7)=E$1)*('2-1 采购订单物料明细表报表导出'!$D:$D=$A908),'2-1 采购订单物料明细表报表导出'!$H:$H,0))</f>
        <v>0</v>
      </c>
      <c r="F908" cm="1">
        <f t="array" ref="F908">SUM(IF((LEFT('2-1 采购订单物料明细表报表导出'!$K:$K,7)=F$1)*('2-1 采购订单物料明细表报表导出'!$D:$D=$A908),'2-1 采购订单物料明细表报表导出'!$H:$H,0))</f>
        <v>0</v>
      </c>
      <c r="G908" cm="1">
        <f t="array" ref="G908">SUM(IF((LEFT('2-1 采购订单物料明细表报表导出'!$K:$K,7)=G$1)*('2-1 采购订单物料明细表报表导出'!$D:$D=$A908),'2-1 采购订单物料明细表报表导出'!$H:$H,0))</f>
        <v>0</v>
      </c>
      <c r="H908" cm="1">
        <f t="array" ref="H908">SUM(IF((LEFT('2-1 采购订单物料明细表报表导出'!$K:$K,7)=H$1)*('2-1 采购订单物料明细表报表导出'!$D:$D=$A908),'2-1 采购订单物料明细表报表导出'!$H:$H,0))</f>
        <v>0</v>
      </c>
      <c r="I908" cm="1">
        <f t="array" ref="I908">SUM(IF((LEFT('2-1 采购订单物料明细表报表导出'!$K:$K,7)=I$1)*('2-1 采购订单物料明细表报表导出'!$D:$D=$A908),'2-1 采购订单物料明细表报表导出'!$H:$H,0))</f>
        <v>0</v>
      </c>
      <c r="J908" cm="1">
        <f t="array" ref="J908">SUM(IF((LEFT('2-1 采购订单物料明细表报表导出'!$K:$K,7)=J$1)*('2-1 采购订单物料明细表报表导出'!$D:$D=$A908),'2-1 采购订单物料明细表报表导出'!$H:$H,0))</f>
        <v>0</v>
      </c>
      <c r="K908" cm="1">
        <f t="array" ref="K908">SUM(IF((LEFT('2-1 采购订单物料明细表报表导出'!$K:$K,7)=K$1)*('2-1 采购订单物料明细表报表导出'!$D:$D=$A908),'2-1 采购订单物料明细表报表导出'!$H:$H,0))</f>
        <v>0</v>
      </c>
      <c r="L908" cm="1">
        <f t="array" ref="L908">SUM(IF((LEFT('2-1 采购订单物料明细表报表导出'!$K:$K,7)=L$1)*('2-1 采购订单物料明细表报表导出'!$D:$D=$A908),'2-1 采购订单物料明细表报表导出'!$H:$H,0))</f>
        <v>0</v>
      </c>
      <c r="M908" cm="1">
        <f t="array" ref="M908">SUM(IF((LEFT('2-1 采购订单物料明细表报表导出'!$K:$K,7)=M$1)*('2-1 采购订单物料明细表报表导出'!$D:$D=$A908),'2-1 采购订单物料明细表报表导出'!$H:$H,0))</f>
        <v>0</v>
      </c>
      <c r="N908" cm="1">
        <f t="array" ref="N908">SUM(IF((LEFT('2-1 采购订单物料明细表报表导出'!$K:$K,7)=N$1)*('2-1 采购订单物料明细表报表导出'!$D:$D=$A908),'2-1 采购订单物料明细表报表导出'!$H:$H,0))</f>
        <v>0</v>
      </c>
      <c r="O908" cm="1">
        <f t="array" ref="O908">SUM(IF((LEFT('2-1 采购订单物料明细表报表导出'!$K:$K,7)=O$1)*('2-1 采购订单物料明细表报表导出'!$D:$D=$A908),'2-1 采购订单物料明细表报表导出'!$H:$H,0))</f>
        <v>0</v>
      </c>
    </row>
    <row r="909" ht="33" spans="1:15">
      <c r="A909" s="38" t="s">
        <v>4308</v>
      </c>
      <c r="B909" s="36" t="s">
        <v>1711</v>
      </c>
      <c r="C909" s="37" t="s">
        <v>3935</v>
      </c>
      <c r="D909" cm="1">
        <f t="array" ref="D909">SUM(IF((LEFT('2-1 采购订单物料明细表报表导出'!$K:$K,7)=D$1)*('2-1 采购订单物料明细表报表导出'!$D:$D=$A909),'2-1 采购订单物料明细表报表导出'!$H:$H,0))</f>
        <v>0</v>
      </c>
      <c r="E909" cm="1">
        <f t="array" ref="E909">SUM(IF((LEFT('2-1 采购订单物料明细表报表导出'!$K:$K,7)=E$1)*('2-1 采购订单物料明细表报表导出'!$D:$D=$A909),'2-1 采购订单物料明细表报表导出'!$H:$H,0))</f>
        <v>0</v>
      </c>
      <c r="F909" cm="1">
        <f t="array" ref="F909">SUM(IF((LEFT('2-1 采购订单物料明细表报表导出'!$K:$K,7)=F$1)*('2-1 采购订单物料明细表报表导出'!$D:$D=$A909),'2-1 采购订单物料明细表报表导出'!$H:$H,0))</f>
        <v>0</v>
      </c>
      <c r="G909" cm="1">
        <f t="array" ref="G909">SUM(IF((LEFT('2-1 采购订单物料明细表报表导出'!$K:$K,7)=G$1)*('2-1 采购订单物料明细表报表导出'!$D:$D=$A909),'2-1 采购订单物料明细表报表导出'!$H:$H,0))</f>
        <v>0</v>
      </c>
      <c r="H909" cm="1">
        <f t="array" ref="H909">SUM(IF((LEFT('2-1 采购订单物料明细表报表导出'!$K:$K,7)=H$1)*('2-1 采购订单物料明细表报表导出'!$D:$D=$A909),'2-1 采购订单物料明细表报表导出'!$H:$H,0))</f>
        <v>0</v>
      </c>
      <c r="I909" cm="1">
        <f t="array" ref="I909">SUM(IF((LEFT('2-1 采购订单物料明细表报表导出'!$K:$K,7)=I$1)*('2-1 采购订单物料明细表报表导出'!$D:$D=$A909),'2-1 采购订单物料明细表报表导出'!$H:$H,0))</f>
        <v>0</v>
      </c>
      <c r="J909" cm="1">
        <f t="array" ref="J909">SUM(IF((LEFT('2-1 采购订单物料明细表报表导出'!$K:$K,7)=J$1)*('2-1 采购订单物料明细表报表导出'!$D:$D=$A909),'2-1 采购订单物料明细表报表导出'!$H:$H,0))</f>
        <v>0</v>
      </c>
      <c r="K909" cm="1">
        <f t="array" ref="K909">SUM(IF((LEFT('2-1 采购订单物料明细表报表导出'!$K:$K,7)=K$1)*('2-1 采购订单物料明细表报表导出'!$D:$D=$A909),'2-1 采购订单物料明细表报表导出'!$H:$H,0))</f>
        <v>0</v>
      </c>
      <c r="L909" cm="1">
        <f t="array" ref="L909">SUM(IF((LEFT('2-1 采购订单物料明细表报表导出'!$K:$K,7)=L$1)*('2-1 采购订单物料明细表报表导出'!$D:$D=$A909),'2-1 采购订单物料明细表报表导出'!$H:$H,0))</f>
        <v>0</v>
      </c>
      <c r="M909" cm="1">
        <f t="array" ref="M909">SUM(IF((LEFT('2-1 采购订单物料明细表报表导出'!$K:$K,7)=M$1)*('2-1 采购订单物料明细表报表导出'!$D:$D=$A909),'2-1 采购订单物料明细表报表导出'!$H:$H,0))</f>
        <v>0</v>
      </c>
      <c r="N909" cm="1">
        <f t="array" ref="N909">SUM(IF((LEFT('2-1 采购订单物料明细表报表导出'!$K:$K,7)=N$1)*('2-1 采购订单物料明细表报表导出'!$D:$D=$A909),'2-1 采购订单物料明细表报表导出'!$H:$H,0))</f>
        <v>0</v>
      </c>
      <c r="O909" cm="1">
        <f t="array" ref="O909">SUM(IF((LEFT('2-1 采购订单物料明细表报表导出'!$K:$K,7)=O$1)*('2-1 采购订单物料明细表报表导出'!$D:$D=$A909),'2-1 采购订单物料明细表报表导出'!$H:$H,0))</f>
        <v>0</v>
      </c>
    </row>
    <row r="910" ht="33" spans="1:15">
      <c r="A910" s="38" t="s">
        <v>4309</v>
      </c>
      <c r="B910" s="36" t="s">
        <v>1711</v>
      </c>
      <c r="C910" s="37" t="s">
        <v>3935</v>
      </c>
      <c r="D910" cm="1">
        <f t="array" ref="D910">SUM(IF((LEFT('2-1 采购订单物料明细表报表导出'!$K:$K,7)=D$1)*('2-1 采购订单物料明细表报表导出'!$D:$D=$A910),'2-1 采购订单物料明细表报表导出'!$H:$H,0))</f>
        <v>0</v>
      </c>
      <c r="E910" cm="1">
        <f t="array" ref="E910">SUM(IF((LEFT('2-1 采购订单物料明细表报表导出'!$K:$K,7)=E$1)*('2-1 采购订单物料明细表报表导出'!$D:$D=$A910),'2-1 采购订单物料明细表报表导出'!$H:$H,0))</f>
        <v>0</v>
      </c>
      <c r="F910" cm="1">
        <f t="array" ref="F910">SUM(IF((LEFT('2-1 采购订单物料明细表报表导出'!$K:$K,7)=F$1)*('2-1 采购订单物料明细表报表导出'!$D:$D=$A910),'2-1 采购订单物料明细表报表导出'!$H:$H,0))</f>
        <v>0</v>
      </c>
      <c r="G910" cm="1">
        <f t="array" ref="G910">SUM(IF((LEFT('2-1 采购订单物料明细表报表导出'!$K:$K,7)=G$1)*('2-1 采购订单物料明细表报表导出'!$D:$D=$A910),'2-1 采购订单物料明细表报表导出'!$H:$H,0))</f>
        <v>0</v>
      </c>
      <c r="H910" cm="1">
        <f t="array" ref="H910">SUM(IF((LEFT('2-1 采购订单物料明细表报表导出'!$K:$K,7)=H$1)*('2-1 采购订单物料明细表报表导出'!$D:$D=$A910),'2-1 采购订单物料明细表报表导出'!$H:$H,0))</f>
        <v>0</v>
      </c>
      <c r="I910" cm="1">
        <f t="array" ref="I910">SUM(IF((LEFT('2-1 采购订单物料明细表报表导出'!$K:$K,7)=I$1)*('2-1 采购订单物料明细表报表导出'!$D:$D=$A910),'2-1 采购订单物料明细表报表导出'!$H:$H,0))</f>
        <v>0</v>
      </c>
      <c r="J910" cm="1">
        <f t="array" ref="J910">SUM(IF((LEFT('2-1 采购订单物料明细表报表导出'!$K:$K,7)=J$1)*('2-1 采购订单物料明细表报表导出'!$D:$D=$A910),'2-1 采购订单物料明细表报表导出'!$H:$H,0))</f>
        <v>0</v>
      </c>
      <c r="K910" cm="1">
        <f t="array" ref="K910">SUM(IF((LEFT('2-1 采购订单物料明细表报表导出'!$K:$K,7)=K$1)*('2-1 采购订单物料明细表报表导出'!$D:$D=$A910),'2-1 采购订单物料明细表报表导出'!$H:$H,0))</f>
        <v>0</v>
      </c>
      <c r="L910" cm="1">
        <f t="array" ref="L910">SUM(IF((LEFT('2-1 采购订单物料明细表报表导出'!$K:$K,7)=L$1)*('2-1 采购订单物料明细表报表导出'!$D:$D=$A910),'2-1 采购订单物料明细表报表导出'!$H:$H,0))</f>
        <v>0</v>
      </c>
      <c r="M910" cm="1">
        <f t="array" ref="M910">SUM(IF((LEFT('2-1 采购订单物料明细表报表导出'!$K:$K,7)=M$1)*('2-1 采购订单物料明细表报表导出'!$D:$D=$A910),'2-1 采购订单物料明细表报表导出'!$H:$H,0))</f>
        <v>0</v>
      </c>
      <c r="N910" cm="1">
        <f t="array" ref="N910">SUM(IF((LEFT('2-1 采购订单物料明细表报表导出'!$K:$K,7)=N$1)*('2-1 采购订单物料明细表报表导出'!$D:$D=$A910),'2-1 采购订单物料明细表报表导出'!$H:$H,0))</f>
        <v>0</v>
      </c>
      <c r="O910" cm="1">
        <f t="array" ref="O910">SUM(IF((LEFT('2-1 采购订单物料明细表报表导出'!$K:$K,7)=O$1)*('2-1 采购订单物料明细表报表导出'!$D:$D=$A910),'2-1 采购订单物料明细表报表导出'!$H:$H,0))</f>
        <v>0</v>
      </c>
    </row>
    <row r="911" ht="33" spans="1:15">
      <c r="A911" s="38" t="s">
        <v>4310</v>
      </c>
      <c r="B911" s="36" t="s">
        <v>1711</v>
      </c>
      <c r="C911" s="37" t="s">
        <v>3935</v>
      </c>
      <c r="D911" cm="1">
        <f t="array" ref="D911">SUM(IF((LEFT('2-1 采购订单物料明细表报表导出'!$K:$K,7)=D$1)*('2-1 采购订单物料明细表报表导出'!$D:$D=$A911),'2-1 采购订单物料明细表报表导出'!$H:$H,0))</f>
        <v>0</v>
      </c>
      <c r="E911" cm="1">
        <f t="array" ref="E911">SUM(IF((LEFT('2-1 采购订单物料明细表报表导出'!$K:$K,7)=E$1)*('2-1 采购订单物料明细表报表导出'!$D:$D=$A911),'2-1 采购订单物料明细表报表导出'!$H:$H,0))</f>
        <v>0</v>
      </c>
      <c r="F911" cm="1">
        <f t="array" ref="F911">SUM(IF((LEFT('2-1 采购订单物料明细表报表导出'!$K:$K,7)=F$1)*('2-1 采购订单物料明细表报表导出'!$D:$D=$A911),'2-1 采购订单物料明细表报表导出'!$H:$H,0))</f>
        <v>0</v>
      </c>
      <c r="G911" cm="1">
        <f t="array" ref="G911">SUM(IF((LEFT('2-1 采购订单物料明细表报表导出'!$K:$K,7)=G$1)*('2-1 采购订单物料明细表报表导出'!$D:$D=$A911),'2-1 采购订单物料明细表报表导出'!$H:$H,0))</f>
        <v>0</v>
      </c>
      <c r="H911" cm="1">
        <f t="array" ref="H911">SUM(IF((LEFT('2-1 采购订单物料明细表报表导出'!$K:$K,7)=H$1)*('2-1 采购订单物料明细表报表导出'!$D:$D=$A911),'2-1 采购订单物料明细表报表导出'!$H:$H,0))</f>
        <v>0</v>
      </c>
      <c r="I911" cm="1">
        <f t="array" ref="I911">SUM(IF((LEFT('2-1 采购订单物料明细表报表导出'!$K:$K,7)=I$1)*('2-1 采购订单物料明细表报表导出'!$D:$D=$A911),'2-1 采购订单物料明细表报表导出'!$H:$H,0))</f>
        <v>0</v>
      </c>
      <c r="J911" cm="1">
        <f t="array" ref="J911">SUM(IF((LEFT('2-1 采购订单物料明细表报表导出'!$K:$K,7)=J$1)*('2-1 采购订单物料明细表报表导出'!$D:$D=$A911),'2-1 采购订单物料明细表报表导出'!$H:$H,0))</f>
        <v>0</v>
      </c>
      <c r="K911" cm="1">
        <f t="array" ref="K911">SUM(IF((LEFT('2-1 采购订单物料明细表报表导出'!$K:$K,7)=K$1)*('2-1 采购订单物料明细表报表导出'!$D:$D=$A911),'2-1 采购订单物料明细表报表导出'!$H:$H,0))</f>
        <v>0</v>
      </c>
      <c r="L911" cm="1">
        <f t="array" ref="L911">SUM(IF((LEFT('2-1 采购订单物料明细表报表导出'!$K:$K,7)=L$1)*('2-1 采购订单物料明细表报表导出'!$D:$D=$A911),'2-1 采购订单物料明细表报表导出'!$H:$H,0))</f>
        <v>0</v>
      </c>
      <c r="M911" cm="1">
        <f t="array" ref="M911">SUM(IF((LEFT('2-1 采购订单物料明细表报表导出'!$K:$K,7)=M$1)*('2-1 采购订单物料明细表报表导出'!$D:$D=$A911),'2-1 采购订单物料明细表报表导出'!$H:$H,0))</f>
        <v>0</v>
      </c>
      <c r="N911" cm="1">
        <f t="array" ref="N911">SUM(IF((LEFT('2-1 采购订单物料明细表报表导出'!$K:$K,7)=N$1)*('2-1 采购订单物料明细表报表导出'!$D:$D=$A911),'2-1 采购订单物料明细表报表导出'!$H:$H,0))</f>
        <v>0</v>
      </c>
      <c r="O911" cm="1">
        <f t="array" ref="O911">SUM(IF((LEFT('2-1 采购订单物料明细表报表导出'!$K:$K,7)=O$1)*('2-1 采购订单物料明细表报表导出'!$D:$D=$A911),'2-1 采购订单物料明细表报表导出'!$H:$H,0))</f>
        <v>0</v>
      </c>
    </row>
    <row r="912" ht="33" spans="1:15">
      <c r="A912" s="38" t="s">
        <v>4311</v>
      </c>
      <c r="B912" s="36" t="s">
        <v>1711</v>
      </c>
      <c r="C912" s="37" t="s">
        <v>3935</v>
      </c>
      <c r="D912" cm="1">
        <f t="array" ref="D912">SUM(IF((LEFT('2-1 采购订单物料明细表报表导出'!$K:$K,7)=D$1)*('2-1 采购订单物料明细表报表导出'!$D:$D=$A912),'2-1 采购订单物料明细表报表导出'!$H:$H,0))</f>
        <v>0</v>
      </c>
      <c r="E912" cm="1">
        <f t="array" ref="E912">SUM(IF((LEFT('2-1 采购订单物料明细表报表导出'!$K:$K,7)=E$1)*('2-1 采购订单物料明细表报表导出'!$D:$D=$A912),'2-1 采购订单物料明细表报表导出'!$H:$H,0))</f>
        <v>0</v>
      </c>
      <c r="F912" cm="1">
        <f t="array" ref="F912">SUM(IF((LEFT('2-1 采购订单物料明细表报表导出'!$K:$K,7)=F$1)*('2-1 采购订单物料明细表报表导出'!$D:$D=$A912),'2-1 采购订单物料明细表报表导出'!$H:$H,0))</f>
        <v>0</v>
      </c>
      <c r="G912" cm="1">
        <f t="array" ref="G912">SUM(IF((LEFT('2-1 采购订单物料明细表报表导出'!$K:$K,7)=G$1)*('2-1 采购订单物料明细表报表导出'!$D:$D=$A912),'2-1 采购订单物料明细表报表导出'!$H:$H,0))</f>
        <v>0</v>
      </c>
      <c r="H912" cm="1">
        <f t="array" ref="H912">SUM(IF((LEFT('2-1 采购订单物料明细表报表导出'!$K:$K,7)=H$1)*('2-1 采购订单物料明细表报表导出'!$D:$D=$A912),'2-1 采购订单物料明细表报表导出'!$H:$H,0))</f>
        <v>0</v>
      </c>
      <c r="I912" cm="1">
        <f t="array" ref="I912">SUM(IF((LEFT('2-1 采购订单物料明细表报表导出'!$K:$K,7)=I$1)*('2-1 采购订单物料明细表报表导出'!$D:$D=$A912),'2-1 采购订单物料明细表报表导出'!$H:$H,0))</f>
        <v>0</v>
      </c>
      <c r="J912" cm="1">
        <f t="array" ref="J912">SUM(IF((LEFT('2-1 采购订单物料明细表报表导出'!$K:$K,7)=J$1)*('2-1 采购订单物料明细表报表导出'!$D:$D=$A912),'2-1 采购订单物料明细表报表导出'!$H:$H,0))</f>
        <v>0</v>
      </c>
      <c r="K912" cm="1">
        <f t="array" ref="K912">SUM(IF((LEFT('2-1 采购订单物料明细表报表导出'!$K:$K,7)=K$1)*('2-1 采购订单物料明细表报表导出'!$D:$D=$A912),'2-1 采购订单物料明细表报表导出'!$H:$H,0))</f>
        <v>0</v>
      </c>
      <c r="L912" cm="1">
        <f t="array" ref="L912">SUM(IF((LEFT('2-1 采购订单物料明细表报表导出'!$K:$K,7)=L$1)*('2-1 采购订单物料明细表报表导出'!$D:$D=$A912),'2-1 采购订单物料明细表报表导出'!$H:$H,0))</f>
        <v>0</v>
      </c>
      <c r="M912" cm="1">
        <f t="array" ref="M912">SUM(IF((LEFT('2-1 采购订单物料明细表报表导出'!$K:$K,7)=M$1)*('2-1 采购订单物料明细表报表导出'!$D:$D=$A912),'2-1 采购订单物料明细表报表导出'!$H:$H,0))</f>
        <v>0</v>
      </c>
      <c r="N912" cm="1">
        <f t="array" ref="N912">SUM(IF((LEFT('2-1 采购订单物料明细表报表导出'!$K:$K,7)=N$1)*('2-1 采购订单物料明细表报表导出'!$D:$D=$A912),'2-1 采购订单物料明细表报表导出'!$H:$H,0))</f>
        <v>0</v>
      </c>
      <c r="O912" cm="1">
        <f t="array" ref="O912">SUM(IF((LEFT('2-1 采购订单物料明细表报表导出'!$K:$K,7)=O$1)*('2-1 采购订单物料明细表报表导出'!$D:$D=$A912),'2-1 采购订单物料明细表报表导出'!$H:$H,0))</f>
        <v>0</v>
      </c>
    </row>
    <row r="913" ht="33" spans="1:15">
      <c r="A913" s="39" t="s">
        <v>4312</v>
      </c>
      <c r="B913" s="36" t="s">
        <v>1711</v>
      </c>
      <c r="C913" s="37" t="s">
        <v>3935</v>
      </c>
      <c r="D913" cm="1">
        <f t="array" ref="D913">SUM(IF((LEFT('2-1 采购订单物料明细表报表导出'!$K:$K,7)=D$1)*('2-1 采购订单物料明细表报表导出'!$D:$D=$A913),'2-1 采购订单物料明细表报表导出'!$H:$H,0))</f>
        <v>0</v>
      </c>
      <c r="E913" cm="1">
        <f t="array" ref="E913">SUM(IF((LEFT('2-1 采购订单物料明细表报表导出'!$K:$K,7)=E$1)*('2-1 采购订单物料明细表报表导出'!$D:$D=$A913),'2-1 采购订单物料明细表报表导出'!$H:$H,0))</f>
        <v>0</v>
      </c>
      <c r="F913" cm="1">
        <f t="array" ref="F913">SUM(IF((LEFT('2-1 采购订单物料明细表报表导出'!$K:$K,7)=F$1)*('2-1 采购订单物料明细表报表导出'!$D:$D=$A913),'2-1 采购订单物料明细表报表导出'!$H:$H,0))</f>
        <v>0</v>
      </c>
      <c r="G913" cm="1">
        <f t="array" ref="G913">SUM(IF((LEFT('2-1 采购订单物料明细表报表导出'!$K:$K,7)=G$1)*('2-1 采购订单物料明细表报表导出'!$D:$D=$A913),'2-1 采购订单物料明细表报表导出'!$H:$H,0))</f>
        <v>0</v>
      </c>
      <c r="H913" cm="1">
        <f t="array" ref="H913">SUM(IF((LEFT('2-1 采购订单物料明细表报表导出'!$K:$K,7)=H$1)*('2-1 采购订单物料明细表报表导出'!$D:$D=$A913),'2-1 采购订单物料明细表报表导出'!$H:$H,0))</f>
        <v>0</v>
      </c>
      <c r="I913" cm="1">
        <f t="array" ref="I913">SUM(IF((LEFT('2-1 采购订单物料明细表报表导出'!$K:$K,7)=I$1)*('2-1 采购订单物料明细表报表导出'!$D:$D=$A913),'2-1 采购订单物料明细表报表导出'!$H:$H,0))</f>
        <v>0</v>
      </c>
      <c r="J913" cm="1">
        <f t="array" ref="J913">SUM(IF((LEFT('2-1 采购订单物料明细表报表导出'!$K:$K,7)=J$1)*('2-1 采购订单物料明细表报表导出'!$D:$D=$A913),'2-1 采购订单物料明细表报表导出'!$H:$H,0))</f>
        <v>0</v>
      </c>
      <c r="K913" cm="1">
        <f t="array" ref="K913">SUM(IF((LEFT('2-1 采购订单物料明细表报表导出'!$K:$K,7)=K$1)*('2-1 采购订单物料明细表报表导出'!$D:$D=$A913),'2-1 采购订单物料明细表报表导出'!$H:$H,0))</f>
        <v>0</v>
      </c>
      <c r="L913" cm="1">
        <f t="array" ref="L913">SUM(IF((LEFT('2-1 采购订单物料明细表报表导出'!$K:$K,7)=L$1)*('2-1 采购订单物料明细表报表导出'!$D:$D=$A913),'2-1 采购订单物料明细表报表导出'!$H:$H,0))</f>
        <v>0</v>
      </c>
      <c r="M913" cm="1">
        <f t="array" ref="M913">SUM(IF((LEFT('2-1 采购订单物料明细表报表导出'!$K:$K,7)=M$1)*('2-1 采购订单物料明细表报表导出'!$D:$D=$A913),'2-1 采购订单物料明细表报表导出'!$H:$H,0))</f>
        <v>0</v>
      </c>
      <c r="N913" cm="1">
        <f t="array" ref="N913">SUM(IF((LEFT('2-1 采购订单物料明细表报表导出'!$K:$K,7)=N$1)*('2-1 采购订单物料明细表报表导出'!$D:$D=$A913),'2-1 采购订单物料明细表报表导出'!$H:$H,0))</f>
        <v>0</v>
      </c>
      <c r="O913" cm="1">
        <f t="array" ref="O913">SUM(IF((LEFT('2-1 采购订单物料明细表报表导出'!$K:$K,7)=O$1)*('2-1 采购订单物料明细表报表导出'!$D:$D=$A913),'2-1 采购订单物料明细表报表导出'!$H:$H,0))</f>
        <v>0</v>
      </c>
    </row>
    <row r="914" ht="33" spans="1:15">
      <c r="A914" s="38" t="s">
        <v>4313</v>
      </c>
      <c r="B914" s="36" t="s">
        <v>1711</v>
      </c>
      <c r="C914" s="37" t="s">
        <v>3935</v>
      </c>
      <c r="D914" cm="1">
        <f t="array" ref="D914">SUM(IF((LEFT('2-1 采购订单物料明细表报表导出'!$K:$K,7)=D$1)*('2-1 采购订单物料明细表报表导出'!$D:$D=$A914),'2-1 采购订单物料明细表报表导出'!$H:$H,0))</f>
        <v>0</v>
      </c>
      <c r="E914" cm="1">
        <f t="array" ref="E914">SUM(IF((LEFT('2-1 采购订单物料明细表报表导出'!$K:$K,7)=E$1)*('2-1 采购订单物料明细表报表导出'!$D:$D=$A914),'2-1 采购订单物料明细表报表导出'!$H:$H,0))</f>
        <v>0</v>
      </c>
      <c r="F914" cm="1">
        <f t="array" ref="F914">SUM(IF((LEFT('2-1 采购订单物料明细表报表导出'!$K:$K,7)=F$1)*('2-1 采购订单物料明细表报表导出'!$D:$D=$A914),'2-1 采购订单物料明细表报表导出'!$H:$H,0))</f>
        <v>0</v>
      </c>
      <c r="G914" cm="1">
        <f t="array" ref="G914">SUM(IF((LEFT('2-1 采购订单物料明细表报表导出'!$K:$K,7)=G$1)*('2-1 采购订单物料明细表报表导出'!$D:$D=$A914),'2-1 采购订单物料明细表报表导出'!$H:$H,0))</f>
        <v>0</v>
      </c>
      <c r="H914" cm="1">
        <f t="array" ref="H914">SUM(IF((LEFT('2-1 采购订单物料明细表报表导出'!$K:$K,7)=H$1)*('2-1 采购订单物料明细表报表导出'!$D:$D=$A914),'2-1 采购订单物料明细表报表导出'!$H:$H,0))</f>
        <v>0</v>
      </c>
      <c r="I914" cm="1">
        <f t="array" ref="I914">SUM(IF((LEFT('2-1 采购订单物料明细表报表导出'!$K:$K,7)=I$1)*('2-1 采购订单物料明细表报表导出'!$D:$D=$A914),'2-1 采购订单物料明细表报表导出'!$H:$H,0))</f>
        <v>0</v>
      </c>
      <c r="J914" cm="1">
        <f t="array" ref="J914">SUM(IF((LEFT('2-1 采购订单物料明细表报表导出'!$K:$K,7)=J$1)*('2-1 采购订单物料明细表报表导出'!$D:$D=$A914),'2-1 采购订单物料明细表报表导出'!$H:$H,0))</f>
        <v>0</v>
      </c>
      <c r="K914" cm="1">
        <f t="array" ref="K914">SUM(IF((LEFT('2-1 采购订单物料明细表报表导出'!$K:$K,7)=K$1)*('2-1 采购订单物料明细表报表导出'!$D:$D=$A914),'2-1 采购订单物料明细表报表导出'!$H:$H,0))</f>
        <v>0</v>
      </c>
      <c r="L914" cm="1">
        <f t="array" ref="L914">SUM(IF((LEFT('2-1 采购订单物料明细表报表导出'!$K:$K,7)=L$1)*('2-1 采购订单物料明细表报表导出'!$D:$D=$A914),'2-1 采购订单物料明细表报表导出'!$H:$H,0))</f>
        <v>0</v>
      </c>
      <c r="M914" cm="1">
        <f t="array" ref="M914">SUM(IF((LEFT('2-1 采购订单物料明细表报表导出'!$K:$K,7)=M$1)*('2-1 采购订单物料明细表报表导出'!$D:$D=$A914),'2-1 采购订单物料明细表报表导出'!$H:$H,0))</f>
        <v>0</v>
      </c>
      <c r="N914" cm="1">
        <f t="array" ref="N914">SUM(IF((LEFT('2-1 采购订单物料明细表报表导出'!$K:$K,7)=N$1)*('2-1 采购订单物料明细表报表导出'!$D:$D=$A914),'2-1 采购订单物料明细表报表导出'!$H:$H,0))</f>
        <v>0</v>
      </c>
      <c r="O914" cm="1">
        <f t="array" ref="O914">SUM(IF((LEFT('2-1 采购订单物料明细表报表导出'!$K:$K,7)=O$1)*('2-1 采购订单物料明细表报表导出'!$D:$D=$A914),'2-1 采购订单物料明细表报表导出'!$H:$H,0))</f>
        <v>0</v>
      </c>
    </row>
    <row r="915" ht="16.5" spans="1:15">
      <c r="A915" s="38" t="s">
        <v>4314</v>
      </c>
      <c r="B915" s="36" t="s">
        <v>1613</v>
      </c>
      <c r="C915" s="37" t="s">
        <v>1614</v>
      </c>
      <c r="D915" cm="1">
        <f t="array" ref="D915">SUM(IF((LEFT('2-1 采购订单物料明细表报表导出'!$K:$K,7)=D$1)*('2-1 采购订单物料明细表报表导出'!$D:$D=$A915),'2-1 采购订单物料明细表报表导出'!$H:$H,0))</f>
        <v>0</v>
      </c>
      <c r="E915" cm="1">
        <f t="array" ref="E915">SUM(IF((LEFT('2-1 采购订单物料明细表报表导出'!$K:$K,7)=E$1)*('2-1 采购订单物料明细表报表导出'!$D:$D=$A915),'2-1 采购订单物料明细表报表导出'!$H:$H,0))</f>
        <v>0</v>
      </c>
      <c r="F915" cm="1">
        <f t="array" ref="F915">SUM(IF((LEFT('2-1 采购订单物料明细表报表导出'!$K:$K,7)=F$1)*('2-1 采购订单物料明细表报表导出'!$D:$D=$A915),'2-1 采购订单物料明细表报表导出'!$H:$H,0))</f>
        <v>0</v>
      </c>
      <c r="G915" cm="1">
        <f t="array" ref="G915">SUM(IF((LEFT('2-1 采购订单物料明细表报表导出'!$K:$K,7)=G$1)*('2-1 采购订单物料明细表报表导出'!$D:$D=$A915),'2-1 采购订单物料明细表报表导出'!$H:$H,0))</f>
        <v>0</v>
      </c>
      <c r="H915" cm="1">
        <f t="array" ref="H915">SUM(IF((LEFT('2-1 采购订单物料明细表报表导出'!$K:$K,7)=H$1)*('2-1 采购订单物料明细表报表导出'!$D:$D=$A915),'2-1 采购订单物料明细表报表导出'!$H:$H,0))</f>
        <v>0</v>
      </c>
      <c r="I915" cm="1">
        <f t="array" ref="I915">SUM(IF((LEFT('2-1 采购订单物料明细表报表导出'!$K:$K,7)=I$1)*('2-1 采购订单物料明细表报表导出'!$D:$D=$A915),'2-1 采购订单物料明细表报表导出'!$H:$H,0))</f>
        <v>0</v>
      </c>
      <c r="J915" cm="1">
        <f t="array" ref="J915">SUM(IF((LEFT('2-1 采购订单物料明细表报表导出'!$K:$K,7)=J$1)*('2-1 采购订单物料明细表报表导出'!$D:$D=$A915),'2-1 采购订单物料明细表报表导出'!$H:$H,0))</f>
        <v>0</v>
      </c>
      <c r="K915" cm="1">
        <f t="array" ref="K915">SUM(IF((LEFT('2-1 采购订单物料明细表报表导出'!$K:$K,7)=K$1)*('2-1 采购订单物料明细表报表导出'!$D:$D=$A915),'2-1 采购订单物料明细表报表导出'!$H:$H,0))</f>
        <v>0</v>
      </c>
      <c r="L915" cm="1">
        <f t="array" ref="L915">SUM(IF((LEFT('2-1 采购订单物料明细表报表导出'!$K:$K,7)=L$1)*('2-1 采购订单物料明细表报表导出'!$D:$D=$A915),'2-1 采购订单物料明细表报表导出'!$H:$H,0))</f>
        <v>0</v>
      </c>
      <c r="M915" cm="1">
        <f t="array" ref="M915">SUM(IF((LEFT('2-1 采购订单物料明细表报表导出'!$K:$K,7)=M$1)*('2-1 采购订单物料明细表报表导出'!$D:$D=$A915),'2-1 采购订单物料明细表报表导出'!$H:$H,0))</f>
        <v>0</v>
      </c>
      <c r="N915" cm="1">
        <f t="array" ref="N915">SUM(IF((LEFT('2-1 采购订单物料明细表报表导出'!$K:$K,7)=N$1)*('2-1 采购订单物料明细表报表导出'!$D:$D=$A915),'2-1 采购订单物料明细表报表导出'!$H:$H,0))</f>
        <v>0</v>
      </c>
      <c r="O915" cm="1">
        <f t="array" ref="O915">SUM(IF((LEFT('2-1 采购订单物料明细表报表导出'!$K:$K,7)=O$1)*('2-1 采购订单物料明细表报表导出'!$D:$D=$A915),'2-1 采购订单物料明细表报表导出'!$H:$H,0))</f>
        <v>0</v>
      </c>
    </row>
    <row r="916" ht="16.5" spans="1:15">
      <c r="A916" s="38" t="s">
        <v>4315</v>
      </c>
      <c r="B916" s="36" t="s">
        <v>1613</v>
      </c>
      <c r="C916" s="37" t="s">
        <v>1614</v>
      </c>
      <c r="D916" cm="1">
        <f t="array" ref="D916">SUM(IF((LEFT('2-1 采购订单物料明细表报表导出'!$K:$K,7)=D$1)*('2-1 采购订单物料明细表报表导出'!$D:$D=$A916),'2-1 采购订单物料明细表报表导出'!$H:$H,0))</f>
        <v>0</v>
      </c>
      <c r="E916" cm="1">
        <f t="array" ref="E916">SUM(IF((LEFT('2-1 采购订单物料明细表报表导出'!$K:$K,7)=E$1)*('2-1 采购订单物料明细表报表导出'!$D:$D=$A916),'2-1 采购订单物料明细表报表导出'!$H:$H,0))</f>
        <v>0</v>
      </c>
      <c r="F916" cm="1">
        <f t="array" ref="F916">SUM(IF((LEFT('2-1 采购订单物料明细表报表导出'!$K:$K,7)=F$1)*('2-1 采购订单物料明细表报表导出'!$D:$D=$A916),'2-1 采购订单物料明细表报表导出'!$H:$H,0))</f>
        <v>0</v>
      </c>
      <c r="G916" cm="1">
        <f t="array" ref="G916">SUM(IF((LEFT('2-1 采购订单物料明细表报表导出'!$K:$K,7)=G$1)*('2-1 采购订单物料明细表报表导出'!$D:$D=$A916),'2-1 采购订单物料明细表报表导出'!$H:$H,0))</f>
        <v>0</v>
      </c>
      <c r="H916" cm="1">
        <f t="array" ref="H916">SUM(IF((LEFT('2-1 采购订单物料明细表报表导出'!$K:$K,7)=H$1)*('2-1 采购订单物料明细表报表导出'!$D:$D=$A916),'2-1 采购订单物料明细表报表导出'!$H:$H,0))</f>
        <v>0</v>
      </c>
      <c r="I916" cm="1">
        <f t="array" ref="I916">SUM(IF((LEFT('2-1 采购订单物料明细表报表导出'!$K:$K,7)=I$1)*('2-1 采购订单物料明细表报表导出'!$D:$D=$A916),'2-1 采购订单物料明细表报表导出'!$H:$H,0))</f>
        <v>0</v>
      </c>
      <c r="J916" cm="1">
        <f t="array" ref="J916">SUM(IF((LEFT('2-1 采购订单物料明细表报表导出'!$K:$K,7)=J$1)*('2-1 采购订单物料明细表报表导出'!$D:$D=$A916),'2-1 采购订单物料明细表报表导出'!$H:$H,0))</f>
        <v>0</v>
      </c>
      <c r="K916" cm="1">
        <f t="array" ref="K916">SUM(IF((LEFT('2-1 采购订单物料明细表报表导出'!$K:$K,7)=K$1)*('2-1 采购订单物料明细表报表导出'!$D:$D=$A916),'2-1 采购订单物料明细表报表导出'!$H:$H,0))</f>
        <v>0</v>
      </c>
      <c r="L916" cm="1">
        <f t="array" ref="L916">SUM(IF((LEFT('2-1 采购订单物料明细表报表导出'!$K:$K,7)=L$1)*('2-1 采购订单物料明细表报表导出'!$D:$D=$A916),'2-1 采购订单物料明细表报表导出'!$H:$H,0))</f>
        <v>0</v>
      </c>
      <c r="M916" cm="1">
        <f t="array" ref="M916">SUM(IF((LEFT('2-1 采购订单物料明细表报表导出'!$K:$K,7)=M$1)*('2-1 采购订单物料明细表报表导出'!$D:$D=$A916),'2-1 采购订单物料明细表报表导出'!$H:$H,0))</f>
        <v>0</v>
      </c>
      <c r="N916" cm="1">
        <f t="array" ref="N916">SUM(IF((LEFT('2-1 采购订单物料明细表报表导出'!$K:$K,7)=N$1)*('2-1 采购订单物料明细表报表导出'!$D:$D=$A916),'2-1 采购订单物料明细表报表导出'!$H:$H,0))</f>
        <v>0</v>
      </c>
      <c r="O916" cm="1">
        <f t="array" ref="O916">SUM(IF((LEFT('2-1 采购订单物料明细表报表导出'!$K:$K,7)=O$1)*('2-1 采购订单物料明细表报表导出'!$D:$D=$A916),'2-1 采购订单物料明细表报表导出'!$H:$H,0))</f>
        <v>0</v>
      </c>
    </row>
    <row r="917" ht="16.5" spans="1:15">
      <c r="A917" s="38" t="s">
        <v>4316</v>
      </c>
      <c r="B917" s="36" t="s">
        <v>1613</v>
      </c>
      <c r="C917" s="37" t="s">
        <v>1614</v>
      </c>
      <c r="D917" cm="1">
        <f t="array" ref="D917">SUM(IF((LEFT('2-1 采购订单物料明细表报表导出'!$K:$K,7)=D$1)*('2-1 采购订单物料明细表报表导出'!$D:$D=$A917),'2-1 采购订单物料明细表报表导出'!$H:$H,0))</f>
        <v>0</v>
      </c>
      <c r="E917" cm="1">
        <f t="array" ref="E917">SUM(IF((LEFT('2-1 采购订单物料明细表报表导出'!$K:$K,7)=E$1)*('2-1 采购订单物料明细表报表导出'!$D:$D=$A917),'2-1 采购订单物料明细表报表导出'!$H:$H,0))</f>
        <v>0</v>
      </c>
      <c r="F917" cm="1">
        <f t="array" ref="F917">SUM(IF((LEFT('2-1 采购订单物料明细表报表导出'!$K:$K,7)=F$1)*('2-1 采购订单物料明细表报表导出'!$D:$D=$A917),'2-1 采购订单物料明细表报表导出'!$H:$H,0))</f>
        <v>0</v>
      </c>
      <c r="G917" cm="1">
        <f t="array" ref="G917">SUM(IF((LEFT('2-1 采购订单物料明细表报表导出'!$K:$K,7)=G$1)*('2-1 采购订单物料明细表报表导出'!$D:$D=$A917),'2-1 采购订单物料明细表报表导出'!$H:$H,0))</f>
        <v>0</v>
      </c>
      <c r="H917" cm="1">
        <f t="array" ref="H917">SUM(IF((LEFT('2-1 采购订单物料明细表报表导出'!$K:$K,7)=H$1)*('2-1 采购订单物料明细表报表导出'!$D:$D=$A917),'2-1 采购订单物料明细表报表导出'!$H:$H,0))</f>
        <v>0</v>
      </c>
      <c r="I917" cm="1">
        <f t="array" ref="I917">SUM(IF((LEFT('2-1 采购订单物料明细表报表导出'!$K:$K,7)=I$1)*('2-1 采购订单物料明细表报表导出'!$D:$D=$A917),'2-1 采购订单物料明细表报表导出'!$H:$H,0))</f>
        <v>0</v>
      </c>
      <c r="J917" cm="1">
        <f t="array" ref="J917">SUM(IF((LEFT('2-1 采购订单物料明细表报表导出'!$K:$K,7)=J$1)*('2-1 采购订单物料明细表报表导出'!$D:$D=$A917),'2-1 采购订单物料明细表报表导出'!$H:$H,0))</f>
        <v>0</v>
      </c>
      <c r="K917" cm="1">
        <f t="array" ref="K917">SUM(IF((LEFT('2-1 采购订单物料明细表报表导出'!$K:$K,7)=K$1)*('2-1 采购订单物料明细表报表导出'!$D:$D=$A917),'2-1 采购订单物料明细表报表导出'!$H:$H,0))</f>
        <v>0</v>
      </c>
      <c r="L917" cm="1">
        <f t="array" ref="L917">SUM(IF((LEFT('2-1 采购订单物料明细表报表导出'!$K:$K,7)=L$1)*('2-1 采购订单物料明细表报表导出'!$D:$D=$A917),'2-1 采购订单物料明细表报表导出'!$H:$H,0))</f>
        <v>0</v>
      </c>
      <c r="M917" cm="1">
        <f t="array" ref="M917">SUM(IF((LEFT('2-1 采购订单物料明细表报表导出'!$K:$K,7)=M$1)*('2-1 采购订单物料明细表报表导出'!$D:$D=$A917),'2-1 采购订单物料明细表报表导出'!$H:$H,0))</f>
        <v>0</v>
      </c>
      <c r="N917" cm="1">
        <f t="array" ref="N917">SUM(IF((LEFT('2-1 采购订单物料明细表报表导出'!$K:$K,7)=N$1)*('2-1 采购订单物料明细表报表导出'!$D:$D=$A917),'2-1 采购订单物料明细表报表导出'!$H:$H,0))</f>
        <v>0</v>
      </c>
      <c r="O917" cm="1">
        <f t="array" ref="O917">SUM(IF((LEFT('2-1 采购订单物料明细表报表导出'!$K:$K,7)=O$1)*('2-1 采购订单物料明细表报表导出'!$D:$D=$A917),'2-1 采购订单物料明细表报表导出'!$H:$H,0))</f>
        <v>0</v>
      </c>
    </row>
    <row r="918" ht="16.5" spans="1:15">
      <c r="A918" s="38" t="s">
        <v>4317</v>
      </c>
      <c r="B918" s="36" t="s">
        <v>1613</v>
      </c>
      <c r="C918" s="37" t="s">
        <v>1614</v>
      </c>
      <c r="D918" cm="1">
        <f t="array" ref="D918">SUM(IF((LEFT('2-1 采购订单物料明细表报表导出'!$K:$K,7)=D$1)*('2-1 采购订单物料明细表报表导出'!$D:$D=$A918),'2-1 采购订单物料明细表报表导出'!$H:$H,0))</f>
        <v>0</v>
      </c>
      <c r="E918" cm="1">
        <f t="array" ref="E918">SUM(IF((LEFT('2-1 采购订单物料明细表报表导出'!$K:$K,7)=E$1)*('2-1 采购订单物料明细表报表导出'!$D:$D=$A918),'2-1 采购订单物料明细表报表导出'!$H:$H,0))</f>
        <v>0</v>
      </c>
      <c r="F918" cm="1">
        <f t="array" ref="F918">SUM(IF((LEFT('2-1 采购订单物料明细表报表导出'!$K:$K,7)=F$1)*('2-1 采购订单物料明细表报表导出'!$D:$D=$A918),'2-1 采购订单物料明细表报表导出'!$H:$H,0))</f>
        <v>0</v>
      </c>
      <c r="G918" cm="1">
        <f t="array" ref="G918">SUM(IF((LEFT('2-1 采购订单物料明细表报表导出'!$K:$K,7)=G$1)*('2-1 采购订单物料明细表报表导出'!$D:$D=$A918),'2-1 采购订单物料明细表报表导出'!$H:$H,0))</f>
        <v>0</v>
      </c>
      <c r="H918" cm="1">
        <f t="array" ref="H918">SUM(IF((LEFT('2-1 采购订单物料明细表报表导出'!$K:$K,7)=H$1)*('2-1 采购订单物料明细表报表导出'!$D:$D=$A918),'2-1 采购订单物料明细表报表导出'!$H:$H,0))</f>
        <v>0</v>
      </c>
      <c r="I918" cm="1">
        <f t="array" ref="I918">SUM(IF((LEFT('2-1 采购订单物料明细表报表导出'!$K:$K,7)=I$1)*('2-1 采购订单物料明细表报表导出'!$D:$D=$A918),'2-1 采购订单物料明细表报表导出'!$H:$H,0))</f>
        <v>0</v>
      </c>
      <c r="J918" cm="1">
        <f t="array" ref="J918">SUM(IF((LEFT('2-1 采购订单物料明细表报表导出'!$K:$K,7)=J$1)*('2-1 采购订单物料明细表报表导出'!$D:$D=$A918),'2-1 采购订单物料明细表报表导出'!$H:$H,0))</f>
        <v>0</v>
      </c>
      <c r="K918" cm="1">
        <f t="array" ref="K918">SUM(IF((LEFT('2-1 采购订单物料明细表报表导出'!$K:$K,7)=K$1)*('2-1 采购订单物料明细表报表导出'!$D:$D=$A918),'2-1 采购订单物料明细表报表导出'!$H:$H,0))</f>
        <v>0</v>
      </c>
      <c r="L918" cm="1">
        <f t="array" ref="L918">SUM(IF((LEFT('2-1 采购订单物料明细表报表导出'!$K:$K,7)=L$1)*('2-1 采购订单物料明细表报表导出'!$D:$D=$A918),'2-1 采购订单物料明细表报表导出'!$H:$H,0))</f>
        <v>0</v>
      </c>
      <c r="M918" cm="1">
        <f t="array" ref="M918">SUM(IF((LEFT('2-1 采购订单物料明细表报表导出'!$K:$K,7)=M$1)*('2-1 采购订单物料明细表报表导出'!$D:$D=$A918),'2-1 采购订单物料明细表报表导出'!$H:$H,0))</f>
        <v>0</v>
      </c>
      <c r="N918" cm="1">
        <f t="array" ref="N918">SUM(IF((LEFT('2-1 采购订单物料明细表报表导出'!$K:$K,7)=N$1)*('2-1 采购订单物料明细表报表导出'!$D:$D=$A918),'2-1 采购订单物料明细表报表导出'!$H:$H,0))</f>
        <v>0</v>
      </c>
      <c r="O918" cm="1">
        <f t="array" ref="O918">SUM(IF((LEFT('2-1 采购订单物料明细表报表导出'!$K:$K,7)=O$1)*('2-1 采购订单物料明细表报表导出'!$D:$D=$A918),'2-1 采购订单物料明细表报表导出'!$H:$H,0))</f>
        <v>0</v>
      </c>
    </row>
    <row r="919" ht="16.5" spans="1:15">
      <c r="A919" s="38" t="s">
        <v>4318</v>
      </c>
      <c r="B919" s="36" t="s">
        <v>1613</v>
      </c>
      <c r="C919" s="37" t="s">
        <v>1614</v>
      </c>
      <c r="D919" cm="1">
        <f t="array" ref="D919">SUM(IF((LEFT('2-1 采购订单物料明细表报表导出'!$K:$K,7)=D$1)*('2-1 采购订单物料明细表报表导出'!$D:$D=$A919),'2-1 采购订单物料明细表报表导出'!$H:$H,0))</f>
        <v>0</v>
      </c>
      <c r="E919" cm="1">
        <f t="array" ref="E919">SUM(IF((LEFT('2-1 采购订单物料明细表报表导出'!$K:$K,7)=E$1)*('2-1 采购订单物料明细表报表导出'!$D:$D=$A919),'2-1 采购订单物料明细表报表导出'!$H:$H,0))</f>
        <v>0</v>
      </c>
      <c r="F919" cm="1">
        <f t="array" ref="F919">SUM(IF((LEFT('2-1 采购订单物料明细表报表导出'!$K:$K,7)=F$1)*('2-1 采购订单物料明细表报表导出'!$D:$D=$A919),'2-1 采购订单物料明细表报表导出'!$H:$H,0))</f>
        <v>0</v>
      </c>
      <c r="G919" cm="1">
        <f t="array" ref="G919">SUM(IF((LEFT('2-1 采购订单物料明细表报表导出'!$K:$K,7)=G$1)*('2-1 采购订单物料明细表报表导出'!$D:$D=$A919),'2-1 采购订单物料明细表报表导出'!$H:$H,0))</f>
        <v>0</v>
      </c>
      <c r="H919" cm="1">
        <f t="array" ref="H919">SUM(IF((LEFT('2-1 采购订单物料明细表报表导出'!$K:$K,7)=H$1)*('2-1 采购订单物料明细表报表导出'!$D:$D=$A919),'2-1 采购订单物料明细表报表导出'!$H:$H,0))</f>
        <v>0</v>
      </c>
      <c r="I919" cm="1">
        <f t="array" ref="I919">SUM(IF((LEFT('2-1 采购订单物料明细表报表导出'!$K:$K,7)=I$1)*('2-1 采购订单物料明细表报表导出'!$D:$D=$A919),'2-1 采购订单物料明细表报表导出'!$H:$H,0))</f>
        <v>0</v>
      </c>
      <c r="J919" cm="1">
        <f t="array" ref="J919">SUM(IF((LEFT('2-1 采购订单物料明细表报表导出'!$K:$K,7)=J$1)*('2-1 采购订单物料明细表报表导出'!$D:$D=$A919),'2-1 采购订单物料明细表报表导出'!$H:$H,0))</f>
        <v>0</v>
      </c>
      <c r="K919" cm="1">
        <f t="array" ref="K919">SUM(IF((LEFT('2-1 采购订单物料明细表报表导出'!$K:$K,7)=K$1)*('2-1 采购订单物料明细表报表导出'!$D:$D=$A919),'2-1 采购订单物料明细表报表导出'!$H:$H,0))</f>
        <v>0</v>
      </c>
      <c r="L919" cm="1">
        <f t="array" ref="L919">SUM(IF((LEFT('2-1 采购订单物料明细表报表导出'!$K:$K,7)=L$1)*('2-1 采购订单物料明细表报表导出'!$D:$D=$A919),'2-1 采购订单物料明细表报表导出'!$H:$H,0))</f>
        <v>0</v>
      </c>
      <c r="M919" cm="1">
        <f t="array" ref="M919">SUM(IF((LEFT('2-1 采购订单物料明细表报表导出'!$K:$K,7)=M$1)*('2-1 采购订单物料明细表报表导出'!$D:$D=$A919),'2-1 采购订单物料明细表报表导出'!$H:$H,0))</f>
        <v>0</v>
      </c>
      <c r="N919" cm="1">
        <f t="array" ref="N919">SUM(IF((LEFT('2-1 采购订单物料明细表报表导出'!$K:$K,7)=N$1)*('2-1 采购订单物料明细表报表导出'!$D:$D=$A919),'2-1 采购订单物料明细表报表导出'!$H:$H,0))</f>
        <v>0</v>
      </c>
      <c r="O919" cm="1">
        <f t="array" ref="O919">SUM(IF((LEFT('2-1 采购订单物料明细表报表导出'!$K:$K,7)=O$1)*('2-1 采购订单物料明细表报表导出'!$D:$D=$A919),'2-1 采购订单物料明细表报表导出'!$H:$H,0))</f>
        <v>0</v>
      </c>
    </row>
    <row r="920" ht="16.5" spans="1:15">
      <c r="A920" s="38" t="s">
        <v>4319</v>
      </c>
      <c r="B920" s="36" t="s">
        <v>1613</v>
      </c>
      <c r="C920" s="37" t="s">
        <v>1614</v>
      </c>
      <c r="D920" cm="1">
        <f t="array" ref="D920">SUM(IF((LEFT('2-1 采购订单物料明细表报表导出'!$K:$K,7)=D$1)*('2-1 采购订单物料明细表报表导出'!$D:$D=$A920),'2-1 采购订单物料明细表报表导出'!$H:$H,0))</f>
        <v>0</v>
      </c>
      <c r="E920" cm="1">
        <f t="array" ref="E920">SUM(IF((LEFT('2-1 采购订单物料明细表报表导出'!$K:$K,7)=E$1)*('2-1 采购订单物料明细表报表导出'!$D:$D=$A920),'2-1 采购订单物料明细表报表导出'!$H:$H,0))</f>
        <v>0</v>
      </c>
      <c r="F920" cm="1">
        <f t="array" ref="F920">SUM(IF((LEFT('2-1 采购订单物料明细表报表导出'!$K:$K,7)=F$1)*('2-1 采购订单物料明细表报表导出'!$D:$D=$A920),'2-1 采购订单物料明细表报表导出'!$H:$H,0))</f>
        <v>0</v>
      </c>
      <c r="G920" cm="1">
        <f t="array" ref="G920">SUM(IF((LEFT('2-1 采购订单物料明细表报表导出'!$K:$K,7)=G$1)*('2-1 采购订单物料明细表报表导出'!$D:$D=$A920),'2-1 采购订单物料明细表报表导出'!$H:$H,0))</f>
        <v>0</v>
      </c>
      <c r="H920" cm="1">
        <f t="array" ref="H920">SUM(IF((LEFT('2-1 采购订单物料明细表报表导出'!$K:$K,7)=H$1)*('2-1 采购订单物料明细表报表导出'!$D:$D=$A920),'2-1 采购订单物料明细表报表导出'!$H:$H,0))</f>
        <v>0</v>
      </c>
      <c r="I920" cm="1">
        <f t="array" ref="I920">SUM(IF((LEFT('2-1 采购订单物料明细表报表导出'!$K:$K,7)=I$1)*('2-1 采购订单物料明细表报表导出'!$D:$D=$A920),'2-1 采购订单物料明细表报表导出'!$H:$H,0))</f>
        <v>0</v>
      </c>
      <c r="J920" cm="1">
        <f t="array" ref="J920">SUM(IF((LEFT('2-1 采购订单物料明细表报表导出'!$K:$K,7)=J$1)*('2-1 采购订单物料明细表报表导出'!$D:$D=$A920),'2-1 采购订单物料明细表报表导出'!$H:$H,0))</f>
        <v>0</v>
      </c>
      <c r="K920" cm="1">
        <f t="array" ref="K920">SUM(IF((LEFT('2-1 采购订单物料明细表报表导出'!$K:$K,7)=K$1)*('2-1 采购订单物料明细表报表导出'!$D:$D=$A920),'2-1 采购订单物料明细表报表导出'!$H:$H,0))</f>
        <v>0</v>
      </c>
      <c r="L920" cm="1">
        <f t="array" ref="L920">SUM(IF((LEFT('2-1 采购订单物料明细表报表导出'!$K:$K,7)=L$1)*('2-1 采购订单物料明细表报表导出'!$D:$D=$A920),'2-1 采购订单物料明细表报表导出'!$H:$H,0))</f>
        <v>0</v>
      </c>
      <c r="M920" cm="1">
        <f t="array" ref="M920">SUM(IF((LEFT('2-1 采购订单物料明细表报表导出'!$K:$K,7)=M$1)*('2-1 采购订单物料明细表报表导出'!$D:$D=$A920),'2-1 采购订单物料明细表报表导出'!$H:$H,0))</f>
        <v>0</v>
      </c>
      <c r="N920" cm="1">
        <f t="array" ref="N920">SUM(IF((LEFT('2-1 采购订单物料明细表报表导出'!$K:$K,7)=N$1)*('2-1 采购订单物料明细表报表导出'!$D:$D=$A920),'2-1 采购订单物料明细表报表导出'!$H:$H,0))</f>
        <v>0</v>
      </c>
      <c r="O920" cm="1">
        <f t="array" ref="O920">SUM(IF((LEFT('2-1 采购订单物料明细表报表导出'!$K:$K,7)=O$1)*('2-1 采购订单物料明细表报表导出'!$D:$D=$A920),'2-1 采购订单物料明细表报表导出'!$H:$H,0))</f>
        <v>0</v>
      </c>
    </row>
    <row r="921" ht="16.5" spans="1:15">
      <c r="A921" s="38" t="s">
        <v>4320</v>
      </c>
      <c r="B921" s="36" t="s">
        <v>1613</v>
      </c>
      <c r="C921" s="37" t="s">
        <v>1614</v>
      </c>
      <c r="D921" cm="1">
        <f t="array" ref="D921">SUM(IF((LEFT('2-1 采购订单物料明细表报表导出'!$K:$K,7)=D$1)*('2-1 采购订单物料明细表报表导出'!$D:$D=$A921),'2-1 采购订单物料明细表报表导出'!$H:$H,0))</f>
        <v>0</v>
      </c>
      <c r="E921" cm="1">
        <f t="array" ref="E921">SUM(IF((LEFT('2-1 采购订单物料明细表报表导出'!$K:$K,7)=E$1)*('2-1 采购订单物料明细表报表导出'!$D:$D=$A921),'2-1 采购订单物料明细表报表导出'!$H:$H,0))</f>
        <v>0</v>
      </c>
      <c r="F921" cm="1">
        <f t="array" ref="F921">SUM(IF((LEFT('2-1 采购订单物料明细表报表导出'!$K:$K,7)=F$1)*('2-1 采购订单物料明细表报表导出'!$D:$D=$A921),'2-1 采购订单物料明细表报表导出'!$H:$H,0))</f>
        <v>0</v>
      </c>
      <c r="G921" cm="1">
        <f t="array" ref="G921">SUM(IF((LEFT('2-1 采购订单物料明细表报表导出'!$K:$K,7)=G$1)*('2-1 采购订单物料明细表报表导出'!$D:$D=$A921),'2-1 采购订单物料明细表报表导出'!$H:$H,0))</f>
        <v>0</v>
      </c>
      <c r="H921" cm="1">
        <f t="array" ref="H921">SUM(IF((LEFT('2-1 采购订单物料明细表报表导出'!$K:$K,7)=H$1)*('2-1 采购订单物料明细表报表导出'!$D:$D=$A921),'2-1 采购订单物料明细表报表导出'!$H:$H,0))</f>
        <v>0</v>
      </c>
      <c r="I921" cm="1">
        <f t="array" ref="I921">SUM(IF((LEFT('2-1 采购订单物料明细表报表导出'!$K:$K,7)=I$1)*('2-1 采购订单物料明细表报表导出'!$D:$D=$A921),'2-1 采购订单物料明细表报表导出'!$H:$H,0))</f>
        <v>0</v>
      </c>
      <c r="J921" cm="1">
        <f t="array" ref="J921">SUM(IF((LEFT('2-1 采购订单物料明细表报表导出'!$K:$K,7)=J$1)*('2-1 采购订单物料明细表报表导出'!$D:$D=$A921),'2-1 采购订单物料明细表报表导出'!$H:$H,0))</f>
        <v>0</v>
      </c>
      <c r="K921" cm="1">
        <f t="array" ref="K921">SUM(IF((LEFT('2-1 采购订单物料明细表报表导出'!$K:$K,7)=K$1)*('2-1 采购订单物料明细表报表导出'!$D:$D=$A921),'2-1 采购订单物料明细表报表导出'!$H:$H,0))</f>
        <v>0</v>
      </c>
      <c r="L921" cm="1">
        <f t="array" ref="L921">SUM(IF((LEFT('2-1 采购订单物料明细表报表导出'!$K:$K,7)=L$1)*('2-1 采购订单物料明细表报表导出'!$D:$D=$A921),'2-1 采购订单物料明细表报表导出'!$H:$H,0))</f>
        <v>0</v>
      </c>
      <c r="M921" cm="1">
        <f t="array" ref="M921">SUM(IF((LEFT('2-1 采购订单物料明细表报表导出'!$K:$K,7)=M$1)*('2-1 采购订单物料明细表报表导出'!$D:$D=$A921),'2-1 采购订单物料明细表报表导出'!$H:$H,0))</f>
        <v>0</v>
      </c>
      <c r="N921" cm="1">
        <f t="array" ref="N921">SUM(IF((LEFT('2-1 采购订单物料明细表报表导出'!$K:$K,7)=N$1)*('2-1 采购订单物料明细表报表导出'!$D:$D=$A921),'2-1 采购订单物料明细表报表导出'!$H:$H,0))</f>
        <v>0</v>
      </c>
      <c r="O921" cm="1">
        <f t="array" ref="O921">SUM(IF((LEFT('2-1 采购订单物料明细表报表导出'!$K:$K,7)=O$1)*('2-1 采购订单物料明细表报表导出'!$D:$D=$A921),'2-1 采购订单物料明细表报表导出'!$H:$H,0))</f>
        <v>0</v>
      </c>
    </row>
    <row r="922" ht="16.5" spans="1:15">
      <c r="A922" s="38" t="s">
        <v>4321</v>
      </c>
      <c r="B922" s="36" t="s">
        <v>1613</v>
      </c>
      <c r="C922" s="37" t="s">
        <v>1614</v>
      </c>
      <c r="D922" cm="1">
        <f t="array" ref="D922">SUM(IF((LEFT('2-1 采购订单物料明细表报表导出'!$K:$K,7)=D$1)*('2-1 采购订单物料明细表报表导出'!$D:$D=$A922),'2-1 采购订单物料明细表报表导出'!$H:$H,0))</f>
        <v>0</v>
      </c>
      <c r="E922" cm="1">
        <f t="array" ref="E922">SUM(IF((LEFT('2-1 采购订单物料明细表报表导出'!$K:$K,7)=E$1)*('2-1 采购订单物料明细表报表导出'!$D:$D=$A922),'2-1 采购订单物料明细表报表导出'!$H:$H,0))</f>
        <v>0</v>
      </c>
      <c r="F922" cm="1">
        <f t="array" ref="F922">SUM(IF((LEFT('2-1 采购订单物料明细表报表导出'!$K:$K,7)=F$1)*('2-1 采购订单物料明细表报表导出'!$D:$D=$A922),'2-1 采购订单物料明细表报表导出'!$H:$H,0))</f>
        <v>0</v>
      </c>
      <c r="G922" cm="1">
        <f t="array" ref="G922">SUM(IF((LEFT('2-1 采购订单物料明细表报表导出'!$K:$K,7)=G$1)*('2-1 采购订单物料明细表报表导出'!$D:$D=$A922),'2-1 采购订单物料明细表报表导出'!$H:$H,0))</f>
        <v>0</v>
      </c>
      <c r="H922" cm="1">
        <f t="array" ref="H922">SUM(IF((LEFT('2-1 采购订单物料明细表报表导出'!$K:$K,7)=H$1)*('2-1 采购订单物料明细表报表导出'!$D:$D=$A922),'2-1 采购订单物料明细表报表导出'!$H:$H,0))</f>
        <v>0</v>
      </c>
      <c r="I922" cm="1">
        <f t="array" ref="I922">SUM(IF((LEFT('2-1 采购订单物料明细表报表导出'!$K:$K,7)=I$1)*('2-1 采购订单物料明细表报表导出'!$D:$D=$A922),'2-1 采购订单物料明细表报表导出'!$H:$H,0))</f>
        <v>0</v>
      </c>
      <c r="J922" cm="1">
        <f t="array" ref="J922">SUM(IF((LEFT('2-1 采购订单物料明细表报表导出'!$K:$K,7)=J$1)*('2-1 采购订单物料明细表报表导出'!$D:$D=$A922),'2-1 采购订单物料明细表报表导出'!$H:$H,0))</f>
        <v>0</v>
      </c>
      <c r="K922" cm="1">
        <f t="array" ref="K922">SUM(IF((LEFT('2-1 采购订单物料明细表报表导出'!$K:$K,7)=K$1)*('2-1 采购订单物料明细表报表导出'!$D:$D=$A922),'2-1 采购订单物料明细表报表导出'!$H:$H,0))</f>
        <v>0</v>
      </c>
      <c r="L922" cm="1">
        <f t="array" ref="L922">SUM(IF((LEFT('2-1 采购订单物料明细表报表导出'!$K:$K,7)=L$1)*('2-1 采购订单物料明细表报表导出'!$D:$D=$A922),'2-1 采购订单物料明细表报表导出'!$H:$H,0))</f>
        <v>0</v>
      </c>
      <c r="M922" cm="1">
        <f t="array" ref="M922">SUM(IF((LEFT('2-1 采购订单物料明细表报表导出'!$K:$K,7)=M$1)*('2-1 采购订单物料明细表报表导出'!$D:$D=$A922),'2-1 采购订单物料明细表报表导出'!$H:$H,0))</f>
        <v>0</v>
      </c>
      <c r="N922" cm="1">
        <f t="array" ref="N922">SUM(IF((LEFT('2-1 采购订单物料明细表报表导出'!$K:$K,7)=N$1)*('2-1 采购订单物料明细表报表导出'!$D:$D=$A922),'2-1 采购订单物料明细表报表导出'!$H:$H,0))</f>
        <v>0</v>
      </c>
      <c r="O922" cm="1">
        <f t="array" ref="O922">SUM(IF((LEFT('2-1 采购订单物料明细表报表导出'!$K:$K,7)=O$1)*('2-1 采购订单物料明细表报表导出'!$D:$D=$A922),'2-1 采购订单物料明细表报表导出'!$H:$H,0))</f>
        <v>0</v>
      </c>
    </row>
    <row r="923" ht="16.5" spans="1:15">
      <c r="A923" s="38" t="s">
        <v>4322</v>
      </c>
      <c r="B923" s="36" t="s">
        <v>1613</v>
      </c>
      <c r="C923" s="37" t="s">
        <v>1614</v>
      </c>
      <c r="D923" cm="1">
        <f t="array" ref="D923">SUM(IF((LEFT('2-1 采购订单物料明细表报表导出'!$K:$K,7)=D$1)*('2-1 采购订单物料明细表报表导出'!$D:$D=$A923),'2-1 采购订单物料明细表报表导出'!$H:$H,0))</f>
        <v>0</v>
      </c>
      <c r="E923" cm="1">
        <f t="array" ref="E923">SUM(IF((LEFT('2-1 采购订单物料明细表报表导出'!$K:$K,7)=E$1)*('2-1 采购订单物料明细表报表导出'!$D:$D=$A923),'2-1 采购订单物料明细表报表导出'!$H:$H,0))</f>
        <v>0</v>
      </c>
      <c r="F923" cm="1">
        <f t="array" ref="F923">SUM(IF((LEFT('2-1 采购订单物料明细表报表导出'!$K:$K,7)=F$1)*('2-1 采购订单物料明细表报表导出'!$D:$D=$A923),'2-1 采购订单物料明细表报表导出'!$H:$H,0))</f>
        <v>0</v>
      </c>
      <c r="G923" cm="1">
        <f t="array" ref="G923">SUM(IF((LEFT('2-1 采购订单物料明细表报表导出'!$K:$K,7)=G$1)*('2-1 采购订单物料明细表报表导出'!$D:$D=$A923),'2-1 采购订单物料明细表报表导出'!$H:$H,0))</f>
        <v>0</v>
      </c>
      <c r="H923" cm="1">
        <f t="array" ref="H923">SUM(IF((LEFT('2-1 采购订单物料明细表报表导出'!$K:$K,7)=H$1)*('2-1 采购订单物料明细表报表导出'!$D:$D=$A923),'2-1 采购订单物料明细表报表导出'!$H:$H,0))</f>
        <v>0</v>
      </c>
      <c r="I923" cm="1">
        <f t="array" ref="I923">SUM(IF((LEFT('2-1 采购订单物料明细表报表导出'!$K:$K,7)=I$1)*('2-1 采购订单物料明细表报表导出'!$D:$D=$A923),'2-1 采购订单物料明细表报表导出'!$H:$H,0))</f>
        <v>0</v>
      </c>
      <c r="J923" cm="1">
        <f t="array" ref="J923">SUM(IF((LEFT('2-1 采购订单物料明细表报表导出'!$K:$K,7)=J$1)*('2-1 采购订单物料明细表报表导出'!$D:$D=$A923),'2-1 采购订单物料明细表报表导出'!$H:$H,0))</f>
        <v>0</v>
      </c>
      <c r="K923" cm="1">
        <f t="array" ref="K923">SUM(IF((LEFT('2-1 采购订单物料明细表报表导出'!$K:$K,7)=K$1)*('2-1 采购订单物料明细表报表导出'!$D:$D=$A923),'2-1 采购订单物料明细表报表导出'!$H:$H,0))</f>
        <v>0</v>
      </c>
      <c r="L923" cm="1">
        <f t="array" ref="L923">SUM(IF((LEFT('2-1 采购订单物料明细表报表导出'!$K:$K,7)=L$1)*('2-1 采购订单物料明细表报表导出'!$D:$D=$A923),'2-1 采购订单物料明细表报表导出'!$H:$H,0))</f>
        <v>0</v>
      </c>
      <c r="M923" cm="1">
        <f t="array" ref="M923">SUM(IF((LEFT('2-1 采购订单物料明细表报表导出'!$K:$K,7)=M$1)*('2-1 采购订单物料明细表报表导出'!$D:$D=$A923),'2-1 采购订单物料明细表报表导出'!$H:$H,0))</f>
        <v>0</v>
      </c>
      <c r="N923" cm="1">
        <f t="array" ref="N923">SUM(IF((LEFT('2-1 采购订单物料明细表报表导出'!$K:$K,7)=N$1)*('2-1 采购订单物料明细表报表导出'!$D:$D=$A923),'2-1 采购订单物料明细表报表导出'!$H:$H,0))</f>
        <v>0</v>
      </c>
      <c r="O923" cm="1">
        <f t="array" ref="O923">SUM(IF((LEFT('2-1 采购订单物料明细表报表导出'!$K:$K,7)=O$1)*('2-1 采购订单物料明细表报表导出'!$D:$D=$A923),'2-1 采购订单物料明细表报表导出'!$H:$H,0))</f>
        <v>0</v>
      </c>
    </row>
    <row r="924" ht="16.5" spans="1:15">
      <c r="A924" s="38" t="s">
        <v>4323</v>
      </c>
      <c r="B924" s="36" t="s">
        <v>1613</v>
      </c>
      <c r="C924" s="37" t="s">
        <v>1614</v>
      </c>
      <c r="D924" cm="1">
        <f t="array" ref="D924">SUM(IF((LEFT('2-1 采购订单物料明细表报表导出'!$K:$K,7)=D$1)*('2-1 采购订单物料明细表报表导出'!$D:$D=$A924),'2-1 采购订单物料明细表报表导出'!$H:$H,0))</f>
        <v>0</v>
      </c>
      <c r="E924" cm="1">
        <f t="array" ref="E924">SUM(IF((LEFT('2-1 采购订单物料明细表报表导出'!$K:$K,7)=E$1)*('2-1 采购订单物料明细表报表导出'!$D:$D=$A924),'2-1 采购订单物料明细表报表导出'!$H:$H,0))</f>
        <v>0</v>
      </c>
      <c r="F924" cm="1">
        <f t="array" ref="F924">SUM(IF((LEFT('2-1 采购订单物料明细表报表导出'!$K:$K,7)=F$1)*('2-1 采购订单物料明细表报表导出'!$D:$D=$A924),'2-1 采购订单物料明细表报表导出'!$H:$H,0))</f>
        <v>0</v>
      </c>
      <c r="G924" cm="1">
        <f t="array" ref="G924">SUM(IF((LEFT('2-1 采购订单物料明细表报表导出'!$K:$K,7)=G$1)*('2-1 采购订单物料明细表报表导出'!$D:$D=$A924),'2-1 采购订单物料明细表报表导出'!$H:$H,0))</f>
        <v>0</v>
      </c>
      <c r="H924" cm="1">
        <f t="array" ref="H924">SUM(IF((LEFT('2-1 采购订单物料明细表报表导出'!$K:$K,7)=H$1)*('2-1 采购订单物料明细表报表导出'!$D:$D=$A924),'2-1 采购订单物料明细表报表导出'!$H:$H,0))</f>
        <v>0</v>
      </c>
      <c r="I924" cm="1">
        <f t="array" ref="I924">SUM(IF((LEFT('2-1 采购订单物料明细表报表导出'!$K:$K,7)=I$1)*('2-1 采购订单物料明细表报表导出'!$D:$D=$A924),'2-1 采购订单物料明细表报表导出'!$H:$H,0))</f>
        <v>0</v>
      </c>
      <c r="J924" cm="1">
        <f t="array" ref="J924">SUM(IF((LEFT('2-1 采购订单物料明细表报表导出'!$K:$K,7)=J$1)*('2-1 采购订单物料明细表报表导出'!$D:$D=$A924),'2-1 采购订单物料明细表报表导出'!$H:$H,0))</f>
        <v>0</v>
      </c>
      <c r="K924" cm="1">
        <f t="array" ref="K924">SUM(IF((LEFT('2-1 采购订单物料明细表报表导出'!$K:$K,7)=K$1)*('2-1 采购订单物料明细表报表导出'!$D:$D=$A924),'2-1 采购订单物料明细表报表导出'!$H:$H,0))</f>
        <v>0</v>
      </c>
      <c r="L924" cm="1">
        <f t="array" ref="L924">SUM(IF((LEFT('2-1 采购订单物料明细表报表导出'!$K:$K,7)=L$1)*('2-1 采购订单物料明细表报表导出'!$D:$D=$A924),'2-1 采购订单物料明细表报表导出'!$H:$H,0))</f>
        <v>0</v>
      </c>
      <c r="M924" cm="1">
        <f t="array" ref="M924">SUM(IF((LEFT('2-1 采购订单物料明细表报表导出'!$K:$K,7)=M$1)*('2-1 采购订单物料明细表报表导出'!$D:$D=$A924),'2-1 采购订单物料明细表报表导出'!$H:$H,0))</f>
        <v>0</v>
      </c>
      <c r="N924" cm="1">
        <f t="array" ref="N924">SUM(IF((LEFT('2-1 采购订单物料明细表报表导出'!$K:$K,7)=N$1)*('2-1 采购订单物料明细表报表导出'!$D:$D=$A924),'2-1 采购订单物料明细表报表导出'!$H:$H,0))</f>
        <v>0</v>
      </c>
      <c r="O924" cm="1">
        <f t="array" ref="O924">SUM(IF((LEFT('2-1 采购订单物料明细表报表导出'!$K:$K,7)=O$1)*('2-1 采购订单物料明细表报表导出'!$D:$D=$A924),'2-1 采购订单物料明细表报表导出'!$H:$H,0))</f>
        <v>0</v>
      </c>
    </row>
    <row r="925" ht="16.5" spans="1:15">
      <c r="A925" s="38" t="s">
        <v>4324</v>
      </c>
      <c r="B925" s="36" t="s">
        <v>1613</v>
      </c>
      <c r="C925" s="37" t="s">
        <v>1614</v>
      </c>
      <c r="D925" cm="1">
        <f t="array" ref="D925">SUM(IF((LEFT('2-1 采购订单物料明细表报表导出'!$K:$K,7)=D$1)*('2-1 采购订单物料明细表报表导出'!$D:$D=$A925),'2-1 采购订单物料明细表报表导出'!$H:$H,0))</f>
        <v>0</v>
      </c>
      <c r="E925" cm="1">
        <f t="array" ref="E925">SUM(IF((LEFT('2-1 采购订单物料明细表报表导出'!$K:$K,7)=E$1)*('2-1 采购订单物料明细表报表导出'!$D:$D=$A925),'2-1 采购订单物料明细表报表导出'!$H:$H,0))</f>
        <v>0</v>
      </c>
      <c r="F925" cm="1">
        <f t="array" ref="F925">SUM(IF((LEFT('2-1 采购订单物料明细表报表导出'!$K:$K,7)=F$1)*('2-1 采购订单物料明细表报表导出'!$D:$D=$A925),'2-1 采购订单物料明细表报表导出'!$H:$H,0))</f>
        <v>0</v>
      </c>
      <c r="G925" cm="1">
        <f t="array" ref="G925">SUM(IF((LEFT('2-1 采购订单物料明细表报表导出'!$K:$K,7)=G$1)*('2-1 采购订单物料明细表报表导出'!$D:$D=$A925),'2-1 采购订单物料明细表报表导出'!$H:$H,0))</f>
        <v>0</v>
      </c>
      <c r="H925" cm="1">
        <f t="array" ref="H925">SUM(IF((LEFT('2-1 采购订单物料明细表报表导出'!$K:$K,7)=H$1)*('2-1 采购订单物料明细表报表导出'!$D:$D=$A925),'2-1 采购订单物料明细表报表导出'!$H:$H,0))</f>
        <v>0</v>
      </c>
      <c r="I925" cm="1">
        <f t="array" ref="I925">SUM(IF((LEFT('2-1 采购订单物料明细表报表导出'!$K:$K,7)=I$1)*('2-1 采购订单物料明细表报表导出'!$D:$D=$A925),'2-1 采购订单物料明细表报表导出'!$H:$H,0))</f>
        <v>0</v>
      </c>
      <c r="J925" cm="1">
        <f t="array" ref="J925">SUM(IF((LEFT('2-1 采购订单物料明细表报表导出'!$K:$K,7)=J$1)*('2-1 采购订单物料明细表报表导出'!$D:$D=$A925),'2-1 采购订单物料明细表报表导出'!$H:$H,0))</f>
        <v>0</v>
      </c>
      <c r="K925" cm="1">
        <f t="array" ref="K925">SUM(IF((LEFT('2-1 采购订单物料明细表报表导出'!$K:$K,7)=K$1)*('2-1 采购订单物料明细表报表导出'!$D:$D=$A925),'2-1 采购订单物料明细表报表导出'!$H:$H,0))</f>
        <v>0</v>
      </c>
      <c r="L925" cm="1">
        <f t="array" ref="L925">SUM(IF((LEFT('2-1 采购订单物料明细表报表导出'!$K:$K,7)=L$1)*('2-1 采购订单物料明细表报表导出'!$D:$D=$A925),'2-1 采购订单物料明细表报表导出'!$H:$H,0))</f>
        <v>0</v>
      </c>
      <c r="M925" cm="1">
        <f t="array" ref="M925">SUM(IF((LEFT('2-1 采购订单物料明细表报表导出'!$K:$K,7)=M$1)*('2-1 采购订单物料明细表报表导出'!$D:$D=$A925),'2-1 采购订单物料明细表报表导出'!$H:$H,0))</f>
        <v>0</v>
      </c>
      <c r="N925" cm="1">
        <f t="array" ref="N925">SUM(IF((LEFT('2-1 采购订单物料明细表报表导出'!$K:$K,7)=N$1)*('2-1 采购订单物料明细表报表导出'!$D:$D=$A925),'2-1 采购订单物料明细表报表导出'!$H:$H,0))</f>
        <v>0</v>
      </c>
      <c r="O925" cm="1">
        <f t="array" ref="O925">SUM(IF((LEFT('2-1 采购订单物料明细表报表导出'!$K:$K,7)=O$1)*('2-1 采购订单物料明细表报表导出'!$D:$D=$A925),'2-1 采购订单物料明细表报表导出'!$H:$H,0))</f>
        <v>0</v>
      </c>
    </row>
    <row r="926" ht="16.5" spans="1:15">
      <c r="A926" s="38" t="s">
        <v>4325</v>
      </c>
      <c r="B926" s="36" t="s">
        <v>1613</v>
      </c>
      <c r="C926" s="37" t="s">
        <v>1614</v>
      </c>
      <c r="D926" cm="1">
        <f t="array" ref="D926">SUM(IF((LEFT('2-1 采购订单物料明细表报表导出'!$K:$K,7)=D$1)*('2-1 采购订单物料明细表报表导出'!$D:$D=$A926),'2-1 采购订单物料明细表报表导出'!$H:$H,0))</f>
        <v>0</v>
      </c>
      <c r="E926" cm="1">
        <f t="array" ref="E926">SUM(IF((LEFT('2-1 采购订单物料明细表报表导出'!$K:$K,7)=E$1)*('2-1 采购订单物料明细表报表导出'!$D:$D=$A926),'2-1 采购订单物料明细表报表导出'!$H:$H,0))</f>
        <v>0</v>
      </c>
      <c r="F926" cm="1">
        <f t="array" ref="F926">SUM(IF((LEFT('2-1 采购订单物料明细表报表导出'!$K:$K,7)=F$1)*('2-1 采购订单物料明细表报表导出'!$D:$D=$A926),'2-1 采购订单物料明细表报表导出'!$H:$H,0))</f>
        <v>0</v>
      </c>
      <c r="G926" cm="1">
        <f t="array" ref="G926">SUM(IF((LEFT('2-1 采购订单物料明细表报表导出'!$K:$K,7)=G$1)*('2-1 采购订单物料明细表报表导出'!$D:$D=$A926),'2-1 采购订单物料明细表报表导出'!$H:$H,0))</f>
        <v>0</v>
      </c>
      <c r="H926" cm="1">
        <f t="array" ref="H926">SUM(IF((LEFT('2-1 采购订单物料明细表报表导出'!$K:$K,7)=H$1)*('2-1 采购订单物料明细表报表导出'!$D:$D=$A926),'2-1 采购订单物料明细表报表导出'!$H:$H,0))</f>
        <v>0</v>
      </c>
      <c r="I926" cm="1">
        <f t="array" ref="I926">SUM(IF((LEFT('2-1 采购订单物料明细表报表导出'!$K:$K,7)=I$1)*('2-1 采购订单物料明细表报表导出'!$D:$D=$A926),'2-1 采购订单物料明细表报表导出'!$H:$H,0))</f>
        <v>0</v>
      </c>
      <c r="J926" cm="1">
        <f t="array" ref="J926">SUM(IF((LEFT('2-1 采购订单物料明细表报表导出'!$K:$K,7)=J$1)*('2-1 采购订单物料明细表报表导出'!$D:$D=$A926),'2-1 采购订单物料明细表报表导出'!$H:$H,0))</f>
        <v>0</v>
      </c>
      <c r="K926" cm="1">
        <f t="array" ref="K926">SUM(IF((LEFT('2-1 采购订单物料明细表报表导出'!$K:$K,7)=K$1)*('2-1 采购订单物料明细表报表导出'!$D:$D=$A926),'2-1 采购订单物料明细表报表导出'!$H:$H,0))</f>
        <v>0</v>
      </c>
      <c r="L926" cm="1">
        <f t="array" ref="L926">SUM(IF((LEFT('2-1 采购订单物料明细表报表导出'!$K:$K,7)=L$1)*('2-1 采购订单物料明细表报表导出'!$D:$D=$A926),'2-1 采购订单物料明细表报表导出'!$H:$H,0))</f>
        <v>0</v>
      </c>
      <c r="M926" cm="1">
        <f t="array" ref="M926">SUM(IF((LEFT('2-1 采购订单物料明细表报表导出'!$K:$K,7)=M$1)*('2-1 采购订单物料明细表报表导出'!$D:$D=$A926),'2-1 采购订单物料明细表报表导出'!$H:$H,0))</f>
        <v>0</v>
      </c>
      <c r="N926" cm="1">
        <f t="array" ref="N926">SUM(IF((LEFT('2-1 采购订单物料明细表报表导出'!$K:$K,7)=N$1)*('2-1 采购订单物料明细表报表导出'!$D:$D=$A926),'2-1 采购订单物料明细表报表导出'!$H:$H,0))</f>
        <v>0</v>
      </c>
      <c r="O926" cm="1">
        <f t="array" ref="O926">SUM(IF((LEFT('2-1 采购订单物料明细表报表导出'!$K:$K,7)=O$1)*('2-1 采购订单物料明细表报表导出'!$D:$D=$A926),'2-1 采购订单物料明细表报表导出'!$H:$H,0))</f>
        <v>0</v>
      </c>
    </row>
    <row r="927" ht="16.5" spans="1:15">
      <c r="A927" s="38" t="s">
        <v>4326</v>
      </c>
      <c r="B927" s="36" t="s">
        <v>1613</v>
      </c>
      <c r="C927" s="37" t="s">
        <v>1614</v>
      </c>
      <c r="D927" cm="1">
        <f t="array" ref="D927">SUM(IF((LEFT('2-1 采购订单物料明细表报表导出'!$K:$K,7)=D$1)*('2-1 采购订单物料明细表报表导出'!$D:$D=$A927),'2-1 采购订单物料明细表报表导出'!$H:$H,0))</f>
        <v>0</v>
      </c>
      <c r="E927" cm="1">
        <f t="array" ref="E927">SUM(IF((LEFT('2-1 采购订单物料明细表报表导出'!$K:$K,7)=E$1)*('2-1 采购订单物料明细表报表导出'!$D:$D=$A927),'2-1 采购订单物料明细表报表导出'!$H:$H,0))</f>
        <v>0</v>
      </c>
      <c r="F927" cm="1">
        <f t="array" ref="F927">SUM(IF((LEFT('2-1 采购订单物料明细表报表导出'!$K:$K,7)=F$1)*('2-1 采购订单物料明细表报表导出'!$D:$D=$A927),'2-1 采购订单物料明细表报表导出'!$H:$H,0))</f>
        <v>0</v>
      </c>
      <c r="G927" cm="1">
        <f t="array" ref="G927">SUM(IF((LEFT('2-1 采购订单物料明细表报表导出'!$K:$K,7)=G$1)*('2-1 采购订单物料明细表报表导出'!$D:$D=$A927),'2-1 采购订单物料明细表报表导出'!$H:$H,0))</f>
        <v>0</v>
      </c>
      <c r="H927" cm="1">
        <f t="array" ref="H927">SUM(IF((LEFT('2-1 采购订单物料明细表报表导出'!$K:$K,7)=H$1)*('2-1 采购订单物料明细表报表导出'!$D:$D=$A927),'2-1 采购订单物料明细表报表导出'!$H:$H,0))</f>
        <v>0</v>
      </c>
      <c r="I927" cm="1">
        <f t="array" ref="I927">SUM(IF((LEFT('2-1 采购订单物料明细表报表导出'!$K:$K,7)=I$1)*('2-1 采购订单物料明细表报表导出'!$D:$D=$A927),'2-1 采购订单物料明细表报表导出'!$H:$H,0))</f>
        <v>0</v>
      </c>
      <c r="J927" cm="1">
        <f t="array" ref="J927">SUM(IF((LEFT('2-1 采购订单物料明细表报表导出'!$K:$K,7)=J$1)*('2-1 采购订单物料明细表报表导出'!$D:$D=$A927),'2-1 采购订单物料明细表报表导出'!$H:$H,0))</f>
        <v>0</v>
      </c>
      <c r="K927" cm="1">
        <f t="array" ref="K927">SUM(IF((LEFT('2-1 采购订单物料明细表报表导出'!$K:$K,7)=K$1)*('2-1 采购订单物料明细表报表导出'!$D:$D=$A927),'2-1 采购订单物料明细表报表导出'!$H:$H,0))</f>
        <v>0</v>
      </c>
      <c r="L927" cm="1">
        <f t="array" ref="L927">SUM(IF((LEFT('2-1 采购订单物料明细表报表导出'!$K:$K,7)=L$1)*('2-1 采购订单物料明细表报表导出'!$D:$D=$A927),'2-1 采购订单物料明细表报表导出'!$H:$H,0))</f>
        <v>0</v>
      </c>
      <c r="M927" cm="1">
        <f t="array" ref="M927">SUM(IF((LEFT('2-1 采购订单物料明细表报表导出'!$K:$K,7)=M$1)*('2-1 采购订单物料明细表报表导出'!$D:$D=$A927),'2-1 采购订单物料明细表报表导出'!$H:$H,0))</f>
        <v>0</v>
      </c>
      <c r="N927" cm="1">
        <f t="array" ref="N927">SUM(IF((LEFT('2-1 采购订单物料明细表报表导出'!$K:$K,7)=N$1)*('2-1 采购订单物料明细表报表导出'!$D:$D=$A927),'2-1 采购订单物料明细表报表导出'!$H:$H,0))</f>
        <v>0</v>
      </c>
      <c r="O927" cm="1">
        <f t="array" ref="O927">SUM(IF((LEFT('2-1 采购订单物料明细表报表导出'!$K:$K,7)=O$1)*('2-1 采购订单物料明细表报表导出'!$D:$D=$A927),'2-1 采购订单物料明细表报表导出'!$H:$H,0))</f>
        <v>0</v>
      </c>
    </row>
    <row r="928" ht="16.5" spans="1:15">
      <c r="A928" s="38" t="s">
        <v>4327</v>
      </c>
      <c r="B928" s="36" t="s">
        <v>1613</v>
      </c>
      <c r="C928" s="37" t="s">
        <v>1614</v>
      </c>
      <c r="D928" cm="1">
        <f t="array" ref="D928">SUM(IF((LEFT('2-1 采购订单物料明细表报表导出'!$K:$K,7)=D$1)*('2-1 采购订单物料明细表报表导出'!$D:$D=$A928),'2-1 采购订单物料明细表报表导出'!$H:$H,0))</f>
        <v>0</v>
      </c>
      <c r="E928" cm="1">
        <f t="array" ref="E928">SUM(IF((LEFT('2-1 采购订单物料明细表报表导出'!$K:$K,7)=E$1)*('2-1 采购订单物料明细表报表导出'!$D:$D=$A928),'2-1 采购订单物料明细表报表导出'!$H:$H,0))</f>
        <v>0</v>
      </c>
      <c r="F928" cm="1">
        <f t="array" ref="F928">SUM(IF((LEFT('2-1 采购订单物料明细表报表导出'!$K:$K,7)=F$1)*('2-1 采购订单物料明细表报表导出'!$D:$D=$A928),'2-1 采购订单物料明细表报表导出'!$H:$H,0))</f>
        <v>0</v>
      </c>
      <c r="G928" cm="1">
        <f t="array" ref="G928">SUM(IF((LEFT('2-1 采购订单物料明细表报表导出'!$K:$K,7)=G$1)*('2-1 采购订单物料明细表报表导出'!$D:$D=$A928),'2-1 采购订单物料明细表报表导出'!$H:$H,0))</f>
        <v>0</v>
      </c>
      <c r="H928" cm="1">
        <f t="array" ref="H928">SUM(IF((LEFT('2-1 采购订单物料明细表报表导出'!$K:$K,7)=H$1)*('2-1 采购订单物料明细表报表导出'!$D:$D=$A928),'2-1 采购订单物料明细表报表导出'!$H:$H,0))</f>
        <v>0</v>
      </c>
      <c r="I928" cm="1">
        <f t="array" ref="I928">SUM(IF((LEFT('2-1 采购订单物料明细表报表导出'!$K:$K,7)=I$1)*('2-1 采购订单物料明细表报表导出'!$D:$D=$A928),'2-1 采购订单物料明细表报表导出'!$H:$H,0))</f>
        <v>0</v>
      </c>
      <c r="J928" cm="1">
        <f t="array" ref="J928">SUM(IF((LEFT('2-1 采购订单物料明细表报表导出'!$K:$K,7)=J$1)*('2-1 采购订单物料明细表报表导出'!$D:$D=$A928),'2-1 采购订单物料明细表报表导出'!$H:$H,0))</f>
        <v>0</v>
      </c>
      <c r="K928" cm="1">
        <f t="array" ref="K928">SUM(IF((LEFT('2-1 采购订单物料明细表报表导出'!$K:$K,7)=K$1)*('2-1 采购订单物料明细表报表导出'!$D:$D=$A928),'2-1 采购订单物料明细表报表导出'!$H:$H,0))</f>
        <v>0</v>
      </c>
      <c r="L928" cm="1">
        <f t="array" ref="L928">SUM(IF((LEFT('2-1 采购订单物料明细表报表导出'!$K:$K,7)=L$1)*('2-1 采购订单物料明细表报表导出'!$D:$D=$A928),'2-1 采购订单物料明细表报表导出'!$H:$H,0))</f>
        <v>0</v>
      </c>
      <c r="M928" cm="1">
        <f t="array" ref="M928">SUM(IF((LEFT('2-1 采购订单物料明细表报表导出'!$K:$K,7)=M$1)*('2-1 采购订单物料明细表报表导出'!$D:$D=$A928),'2-1 采购订单物料明细表报表导出'!$H:$H,0))</f>
        <v>0</v>
      </c>
      <c r="N928" cm="1">
        <f t="array" ref="N928">SUM(IF((LEFT('2-1 采购订单物料明细表报表导出'!$K:$K,7)=N$1)*('2-1 采购订单物料明细表报表导出'!$D:$D=$A928),'2-1 采购订单物料明细表报表导出'!$H:$H,0))</f>
        <v>0</v>
      </c>
      <c r="O928" cm="1">
        <f t="array" ref="O928">SUM(IF((LEFT('2-1 采购订单物料明细表报表导出'!$K:$K,7)=O$1)*('2-1 采购订单物料明细表报表导出'!$D:$D=$A928),'2-1 采购订单物料明细表报表导出'!$H:$H,0))</f>
        <v>0</v>
      </c>
    </row>
    <row r="929" ht="16.5" spans="1:15">
      <c r="A929" s="38" t="s">
        <v>4328</v>
      </c>
      <c r="B929" s="36" t="s">
        <v>1613</v>
      </c>
      <c r="C929" s="37" t="s">
        <v>1614</v>
      </c>
      <c r="D929" cm="1">
        <f t="array" ref="D929">SUM(IF((LEFT('2-1 采购订单物料明细表报表导出'!$K:$K,7)=D$1)*('2-1 采购订单物料明细表报表导出'!$D:$D=$A929),'2-1 采购订单物料明细表报表导出'!$H:$H,0))</f>
        <v>0</v>
      </c>
      <c r="E929" cm="1">
        <f t="array" ref="E929">SUM(IF((LEFT('2-1 采购订单物料明细表报表导出'!$K:$K,7)=E$1)*('2-1 采购订单物料明细表报表导出'!$D:$D=$A929),'2-1 采购订单物料明细表报表导出'!$H:$H,0))</f>
        <v>0</v>
      </c>
      <c r="F929" cm="1">
        <f t="array" ref="F929">SUM(IF((LEFT('2-1 采购订单物料明细表报表导出'!$K:$K,7)=F$1)*('2-1 采购订单物料明细表报表导出'!$D:$D=$A929),'2-1 采购订单物料明细表报表导出'!$H:$H,0))</f>
        <v>0</v>
      </c>
      <c r="G929" cm="1">
        <f t="array" ref="G929">SUM(IF((LEFT('2-1 采购订单物料明细表报表导出'!$K:$K,7)=G$1)*('2-1 采购订单物料明细表报表导出'!$D:$D=$A929),'2-1 采购订单物料明细表报表导出'!$H:$H,0))</f>
        <v>0</v>
      </c>
      <c r="H929" cm="1">
        <f t="array" ref="H929">SUM(IF((LEFT('2-1 采购订单物料明细表报表导出'!$K:$K,7)=H$1)*('2-1 采购订单物料明细表报表导出'!$D:$D=$A929),'2-1 采购订单物料明细表报表导出'!$H:$H,0))</f>
        <v>0</v>
      </c>
      <c r="I929" cm="1">
        <f t="array" ref="I929">SUM(IF((LEFT('2-1 采购订单物料明细表报表导出'!$K:$K,7)=I$1)*('2-1 采购订单物料明细表报表导出'!$D:$D=$A929),'2-1 采购订单物料明细表报表导出'!$H:$H,0))</f>
        <v>0</v>
      </c>
      <c r="J929" cm="1">
        <f t="array" ref="J929">SUM(IF((LEFT('2-1 采购订单物料明细表报表导出'!$K:$K,7)=J$1)*('2-1 采购订单物料明细表报表导出'!$D:$D=$A929),'2-1 采购订单物料明细表报表导出'!$H:$H,0))</f>
        <v>0</v>
      </c>
      <c r="K929" cm="1">
        <f t="array" ref="K929">SUM(IF((LEFT('2-1 采购订单物料明细表报表导出'!$K:$K,7)=K$1)*('2-1 采购订单物料明细表报表导出'!$D:$D=$A929),'2-1 采购订单物料明细表报表导出'!$H:$H,0))</f>
        <v>0</v>
      </c>
      <c r="L929" cm="1">
        <f t="array" ref="L929">SUM(IF((LEFT('2-1 采购订单物料明细表报表导出'!$K:$K,7)=L$1)*('2-1 采购订单物料明细表报表导出'!$D:$D=$A929),'2-1 采购订单物料明细表报表导出'!$H:$H,0))</f>
        <v>0</v>
      </c>
      <c r="M929" cm="1">
        <f t="array" ref="M929">SUM(IF((LEFT('2-1 采购订单物料明细表报表导出'!$K:$K,7)=M$1)*('2-1 采购订单物料明细表报表导出'!$D:$D=$A929),'2-1 采购订单物料明细表报表导出'!$H:$H,0))</f>
        <v>0</v>
      </c>
      <c r="N929" cm="1">
        <f t="array" ref="N929">SUM(IF((LEFT('2-1 采购订单物料明细表报表导出'!$K:$K,7)=N$1)*('2-1 采购订单物料明细表报表导出'!$D:$D=$A929),'2-1 采购订单物料明细表报表导出'!$H:$H,0))</f>
        <v>0</v>
      </c>
      <c r="O929" cm="1">
        <f t="array" ref="O929">SUM(IF((LEFT('2-1 采购订单物料明细表报表导出'!$K:$K,7)=O$1)*('2-1 采购订单物料明细表报表导出'!$D:$D=$A929),'2-1 采购订单物料明细表报表导出'!$H:$H,0))</f>
        <v>0</v>
      </c>
    </row>
    <row r="930" ht="16.5" spans="1:15">
      <c r="A930" s="38" t="s">
        <v>4329</v>
      </c>
      <c r="B930" s="36" t="s">
        <v>1613</v>
      </c>
      <c r="C930" s="37" t="s">
        <v>1614</v>
      </c>
      <c r="D930" cm="1">
        <f t="array" ref="D930">SUM(IF((LEFT('2-1 采购订单物料明细表报表导出'!$K:$K,7)=D$1)*('2-1 采购订单物料明细表报表导出'!$D:$D=$A930),'2-1 采购订单物料明细表报表导出'!$H:$H,0))</f>
        <v>0</v>
      </c>
      <c r="E930" cm="1">
        <f t="array" ref="E930">SUM(IF((LEFT('2-1 采购订单物料明细表报表导出'!$K:$K,7)=E$1)*('2-1 采购订单物料明细表报表导出'!$D:$D=$A930),'2-1 采购订单物料明细表报表导出'!$H:$H,0))</f>
        <v>0</v>
      </c>
      <c r="F930" cm="1">
        <f t="array" ref="F930">SUM(IF((LEFT('2-1 采购订单物料明细表报表导出'!$K:$K,7)=F$1)*('2-1 采购订单物料明细表报表导出'!$D:$D=$A930),'2-1 采购订单物料明细表报表导出'!$H:$H,0))</f>
        <v>0</v>
      </c>
      <c r="G930" cm="1">
        <f t="array" ref="G930">SUM(IF((LEFT('2-1 采购订单物料明细表报表导出'!$K:$K,7)=G$1)*('2-1 采购订单物料明细表报表导出'!$D:$D=$A930),'2-1 采购订单物料明细表报表导出'!$H:$H,0))</f>
        <v>0</v>
      </c>
      <c r="H930" cm="1">
        <f t="array" ref="H930">SUM(IF((LEFT('2-1 采购订单物料明细表报表导出'!$K:$K,7)=H$1)*('2-1 采购订单物料明细表报表导出'!$D:$D=$A930),'2-1 采购订单物料明细表报表导出'!$H:$H,0))</f>
        <v>0</v>
      </c>
      <c r="I930" cm="1">
        <f t="array" ref="I930">SUM(IF((LEFT('2-1 采购订单物料明细表报表导出'!$K:$K,7)=I$1)*('2-1 采购订单物料明细表报表导出'!$D:$D=$A930),'2-1 采购订单物料明细表报表导出'!$H:$H,0))</f>
        <v>0</v>
      </c>
      <c r="J930" cm="1">
        <f t="array" ref="J930">SUM(IF((LEFT('2-1 采购订单物料明细表报表导出'!$K:$K,7)=J$1)*('2-1 采购订单物料明细表报表导出'!$D:$D=$A930),'2-1 采购订单物料明细表报表导出'!$H:$H,0))</f>
        <v>0</v>
      </c>
      <c r="K930" cm="1">
        <f t="array" ref="K930">SUM(IF((LEFT('2-1 采购订单物料明细表报表导出'!$K:$K,7)=K$1)*('2-1 采购订单物料明细表报表导出'!$D:$D=$A930),'2-1 采购订单物料明细表报表导出'!$H:$H,0))</f>
        <v>0</v>
      </c>
      <c r="L930" cm="1">
        <f t="array" ref="L930">SUM(IF((LEFT('2-1 采购订单物料明细表报表导出'!$K:$K,7)=L$1)*('2-1 采购订单物料明细表报表导出'!$D:$D=$A930),'2-1 采购订单物料明细表报表导出'!$H:$H,0))</f>
        <v>0</v>
      </c>
      <c r="M930" cm="1">
        <f t="array" ref="M930">SUM(IF((LEFT('2-1 采购订单物料明细表报表导出'!$K:$K,7)=M$1)*('2-1 采购订单物料明细表报表导出'!$D:$D=$A930),'2-1 采购订单物料明细表报表导出'!$H:$H,0))</f>
        <v>0</v>
      </c>
      <c r="N930" cm="1">
        <f t="array" ref="N930">SUM(IF((LEFT('2-1 采购订单物料明细表报表导出'!$K:$K,7)=N$1)*('2-1 采购订单物料明细表报表导出'!$D:$D=$A930),'2-1 采购订单物料明细表报表导出'!$H:$H,0))</f>
        <v>0</v>
      </c>
      <c r="O930" cm="1">
        <f t="array" ref="O930">SUM(IF((LEFT('2-1 采购订单物料明细表报表导出'!$K:$K,7)=O$1)*('2-1 采购订单物料明细表报表导出'!$D:$D=$A930),'2-1 采购订单物料明细表报表导出'!$H:$H,0))</f>
        <v>0</v>
      </c>
    </row>
    <row r="931" ht="16.5" spans="1:15">
      <c r="A931" s="38" t="s">
        <v>4330</v>
      </c>
      <c r="B931" s="36" t="s">
        <v>1613</v>
      </c>
      <c r="C931" s="37" t="s">
        <v>1614</v>
      </c>
      <c r="D931" cm="1">
        <f t="array" ref="D931">SUM(IF((LEFT('2-1 采购订单物料明细表报表导出'!$K:$K,7)=D$1)*('2-1 采购订单物料明细表报表导出'!$D:$D=$A931),'2-1 采购订单物料明细表报表导出'!$H:$H,0))</f>
        <v>0</v>
      </c>
      <c r="E931" cm="1">
        <f t="array" ref="E931">SUM(IF((LEFT('2-1 采购订单物料明细表报表导出'!$K:$K,7)=E$1)*('2-1 采购订单物料明细表报表导出'!$D:$D=$A931),'2-1 采购订单物料明细表报表导出'!$H:$H,0))</f>
        <v>0</v>
      </c>
      <c r="F931" cm="1">
        <f t="array" ref="F931">SUM(IF((LEFT('2-1 采购订单物料明细表报表导出'!$K:$K,7)=F$1)*('2-1 采购订单物料明细表报表导出'!$D:$D=$A931),'2-1 采购订单物料明细表报表导出'!$H:$H,0))</f>
        <v>0</v>
      </c>
      <c r="G931" cm="1">
        <f t="array" ref="G931">SUM(IF((LEFT('2-1 采购订单物料明细表报表导出'!$K:$K,7)=G$1)*('2-1 采购订单物料明细表报表导出'!$D:$D=$A931),'2-1 采购订单物料明细表报表导出'!$H:$H,0))</f>
        <v>0</v>
      </c>
      <c r="H931" cm="1">
        <f t="array" ref="H931">SUM(IF((LEFT('2-1 采购订单物料明细表报表导出'!$K:$K,7)=H$1)*('2-1 采购订单物料明细表报表导出'!$D:$D=$A931),'2-1 采购订单物料明细表报表导出'!$H:$H,0))</f>
        <v>0</v>
      </c>
      <c r="I931" cm="1">
        <f t="array" ref="I931">SUM(IF((LEFT('2-1 采购订单物料明细表报表导出'!$K:$K,7)=I$1)*('2-1 采购订单物料明细表报表导出'!$D:$D=$A931),'2-1 采购订单物料明细表报表导出'!$H:$H,0))</f>
        <v>0</v>
      </c>
      <c r="J931" cm="1">
        <f t="array" ref="J931">SUM(IF((LEFT('2-1 采购订单物料明细表报表导出'!$K:$K,7)=J$1)*('2-1 采购订单物料明细表报表导出'!$D:$D=$A931),'2-1 采购订单物料明细表报表导出'!$H:$H,0))</f>
        <v>0</v>
      </c>
      <c r="K931" cm="1">
        <f t="array" ref="K931">SUM(IF((LEFT('2-1 采购订单物料明细表报表导出'!$K:$K,7)=K$1)*('2-1 采购订单物料明细表报表导出'!$D:$D=$A931),'2-1 采购订单物料明细表报表导出'!$H:$H,0))</f>
        <v>0</v>
      </c>
      <c r="L931" cm="1">
        <f t="array" ref="L931">SUM(IF((LEFT('2-1 采购订单物料明细表报表导出'!$K:$K,7)=L$1)*('2-1 采购订单物料明细表报表导出'!$D:$D=$A931),'2-1 采购订单物料明细表报表导出'!$H:$H,0))</f>
        <v>0</v>
      </c>
      <c r="M931" cm="1">
        <f t="array" ref="M931">SUM(IF((LEFT('2-1 采购订单物料明细表报表导出'!$K:$K,7)=M$1)*('2-1 采购订单物料明细表报表导出'!$D:$D=$A931),'2-1 采购订单物料明细表报表导出'!$H:$H,0))</f>
        <v>0</v>
      </c>
      <c r="N931" cm="1">
        <f t="array" ref="N931">SUM(IF((LEFT('2-1 采购订单物料明细表报表导出'!$K:$K,7)=N$1)*('2-1 采购订单物料明细表报表导出'!$D:$D=$A931),'2-1 采购订单物料明细表报表导出'!$H:$H,0))</f>
        <v>0</v>
      </c>
      <c r="O931" cm="1">
        <f t="array" ref="O931">SUM(IF((LEFT('2-1 采购订单物料明细表报表导出'!$K:$K,7)=O$1)*('2-1 采购订单物料明细表报表导出'!$D:$D=$A931),'2-1 采购订单物料明细表报表导出'!$H:$H,0))</f>
        <v>0</v>
      </c>
    </row>
    <row r="932" ht="16.5" spans="1:15">
      <c r="A932" s="38" t="s">
        <v>4331</v>
      </c>
      <c r="B932" s="36" t="s">
        <v>1613</v>
      </c>
      <c r="C932" s="37" t="s">
        <v>1614</v>
      </c>
      <c r="D932" cm="1">
        <f t="array" ref="D932">SUM(IF((LEFT('2-1 采购订单物料明细表报表导出'!$K:$K,7)=D$1)*('2-1 采购订单物料明细表报表导出'!$D:$D=$A932),'2-1 采购订单物料明细表报表导出'!$H:$H,0))</f>
        <v>0</v>
      </c>
      <c r="E932" cm="1">
        <f t="array" ref="E932">SUM(IF((LEFT('2-1 采购订单物料明细表报表导出'!$K:$K,7)=E$1)*('2-1 采购订单物料明细表报表导出'!$D:$D=$A932),'2-1 采购订单物料明细表报表导出'!$H:$H,0))</f>
        <v>0</v>
      </c>
      <c r="F932" cm="1">
        <f t="array" ref="F932">SUM(IF((LEFT('2-1 采购订单物料明细表报表导出'!$K:$K,7)=F$1)*('2-1 采购订单物料明细表报表导出'!$D:$D=$A932),'2-1 采购订单物料明细表报表导出'!$H:$H,0))</f>
        <v>0</v>
      </c>
      <c r="G932" cm="1">
        <f t="array" ref="G932">SUM(IF((LEFT('2-1 采购订单物料明细表报表导出'!$K:$K,7)=G$1)*('2-1 采购订单物料明细表报表导出'!$D:$D=$A932),'2-1 采购订单物料明细表报表导出'!$H:$H,0))</f>
        <v>0</v>
      </c>
      <c r="H932" cm="1">
        <f t="array" ref="H932">SUM(IF((LEFT('2-1 采购订单物料明细表报表导出'!$K:$K,7)=H$1)*('2-1 采购订单物料明细表报表导出'!$D:$D=$A932),'2-1 采购订单物料明细表报表导出'!$H:$H,0))</f>
        <v>0</v>
      </c>
      <c r="I932" cm="1">
        <f t="array" ref="I932">SUM(IF((LEFT('2-1 采购订单物料明细表报表导出'!$K:$K,7)=I$1)*('2-1 采购订单物料明细表报表导出'!$D:$D=$A932),'2-1 采购订单物料明细表报表导出'!$H:$H,0))</f>
        <v>0</v>
      </c>
      <c r="J932" cm="1">
        <f t="array" ref="J932">SUM(IF((LEFT('2-1 采购订单物料明细表报表导出'!$K:$K,7)=J$1)*('2-1 采购订单物料明细表报表导出'!$D:$D=$A932),'2-1 采购订单物料明细表报表导出'!$H:$H,0))</f>
        <v>0</v>
      </c>
      <c r="K932" cm="1">
        <f t="array" ref="K932">SUM(IF((LEFT('2-1 采购订单物料明细表报表导出'!$K:$K,7)=K$1)*('2-1 采购订单物料明细表报表导出'!$D:$D=$A932),'2-1 采购订单物料明细表报表导出'!$H:$H,0))</f>
        <v>0</v>
      </c>
      <c r="L932" cm="1">
        <f t="array" ref="L932">SUM(IF((LEFT('2-1 采购订单物料明细表报表导出'!$K:$K,7)=L$1)*('2-1 采购订单物料明细表报表导出'!$D:$D=$A932),'2-1 采购订单物料明细表报表导出'!$H:$H,0))</f>
        <v>0</v>
      </c>
      <c r="M932" cm="1">
        <f t="array" ref="M932">SUM(IF((LEFT('2-1 采购订单物料明细表报表导出'!$K:$K,7)=M$1)*('2-1 采购订单物料明细表报表导出'!$D:$D=$A932),'2-1 采购订单物料明细表报表导出'!$H:$H,0))</f>
        <v>0</v>
      </c>
      <c r="N932" cm="1">
        <f t="array" ref="N932">SUM(IF((LEFT('2-1 采购订单物料明细表报表导出'!$K:$K,7)=N$1)*('2-1 采购订单物料明细表报表导出'!$D:$D=$A932),'2-1 采购订单物料明细表报表导出'!$H:$H,0))</f>
        <v>0</v>
      </c>
      <c r="O932" cm="1">
        <f t="array" ref="O932">SUM(IF((LEFT('2-1 采购订单物料明细表报表导出'!$K:$K,7)=O$1)*('2-1 采购订单物料明细表报表导出'!$D:$D=$A932),'2-1 采购订单物料明细表报表导出'!$H:$H,0))</f>
        <v>0</v>
      </c>
    </row>
    <row r="933" ht="14.25" spans="1:15">
      <c r="A933" s="40" t="s">
        <v>4332</v>
      </c>
      <c r="B933" s="26"/>
      <c r="C933" s="26"/>
      <c r="D933" cm="1">
        <f t="array" ref="D933">SUM(IF((LEFT('2-1 采购订单物料明细表报表导出'!$K:$K,7)=D$1)*('2-1 采购订单物料明细表报表导出'!$D:$D=$A933),'2-1 采购订单物料明细表报表导出'!$H:$H,0))</f>
        <v>0</v>
      </c>
      <c r="E933" cm="1">
        <f t="array" ref="E933">SUM(IF((LEFT('2-1 采购订单物料明细表报表导出'!$K:$K,7)=E$1)*('2-1 采购订单物料明细表报表导出'!$D:$D=$A933),'2-1 采购订单物料明细表报表导出'!$H:$H,0))</f>
        <v>0</v>
      </c>
      <c r="F933" cm="1">
        <f t="array" ref="F933">SUM(IF((LEFT('2-1 采购订单物料明细表报表导出'!$K:$K,7)=F$1)*('2-1 采购订单物料明细表报表导出'!$D:$D=$A933),'2-1 采购订单物料明细表报表导出'!$H:$H,0))</f>
        <v>0</v>
      </c>
      <c r="G933" cm="1">
        <f t="array" ref="G933">SUM(IF((LEFT('2-1 采购订单物料明细表报表导出'!$K:$K,7)=G$1)*('2-1 采购订单物料明细表报表导出'!$D:$D=$A933),'2-1 采购订单物料明细表报表导出'!$H:$H,0))</f>
        <v>0</v>
      </c>
      <c r="H933" cm="1">
        <f t="array" ref="H933">SUM(IF((LEFT('2-1 采购订单物料明细表报表导出'!$K:$K,7)=H$1)*('2-1 采购订单物料明细表报表导出'!$D:$D=$A933),'2-1 采购订单物料明细表报表导出'!$H:$H,0))</f>
        <v>0</v>
      </c>
      <c r="I933" cm="1">
        <f t="array" ref="I933">SUM(IF((LEFT('2-1 采购订单物料明细表报表导出'!$K:$K,7)=I$1)*('2-1 采购订单物料明细表报表导出'!$D:$D=$A933),'2-1 采购订单物料明细表报表导出'!$H:$H,0))</f>
        <v>0</v>
      </c>
      <c r="J933" cm="1">
        <f t="array" ref="J933">SUM(IF((LEFT('2-1 采购订单物料明细表报表导出'!$K:$K,7)=J$1)*('2-1 采购订单物料明细表报表导出'!$D:$D=$A933),'2-1 采购订单物料明细表报表导出'!$H:$H,0))</f>
        <v>0</v>
      </c>
      <c r="K933" cm="1">
        <f t="array" ref="K933">SUM(IF((LEFT('2-1 采购订单物料明细表报表导出'!$K:$K,7)=K$1)*('2-1 采购订单物料明细表报表导出'!$D:$D=$A933),'2-1 采购订单物料明细表报表导出'!$H:$H,0))</f>
        <v>0</v>
      </c>
      <c r="L933" cm="1">
        <f t="array" ref="L933">SUM(IF((LEFT('2-1 采购订单物料明细表报表导出'!$K:$K,7)=L$1)*('2-1 采购订单物料明细表报表导出'!$D:$D=$A933),'2-1 采购订单物料明细表报表导出'!$H:$H,0))</f>
        <v>0</v>
      </c>
      <c r="M933" cm="1">
        <f t="array" ref="M933">SUM(IF((LEFT('2-1 采购订单物料明细表报表导出'!$K:$K,7)=M$1)*('2-1 采购订单物料明细表报表导出'!$D:$D=$A933),'2-1 采购订单物料明细表报表导出'!$H:$H,0))</f>
        <v>0</v>
      </c>
      <c r="N933" cm="1">
        <f t="array" ref="N933">SUM(IF((LEFT('2-1 采购订单物料明细表报表导出'!$K:$K,7)=N$1)*('2-1 采购订单物料明细表报表导出'!$D:$D=$A933),'2-1 采购订单物料明细表报表导出'!$H:$H,0))</f>
        <v>0</v>
      </c>
      <c r="O933" cm="1">
        <f t="array" ref="O933">SUM(IF((LEFT('2-1 采购订单物料明细表报表导出'!$K:$K,7)=O$1)*('2-1 采购订单物料明细表报表导出'!$D:$D=$A933),'2-1 采购订单物料明细表报表导出'!$H:$H,0))</f>
        <v>0</v>
      </c>
    </row>
    <row r="934" spans="1:15">
      <c r="A934" s="38" t="s">
        <v>4333</v>
      </c>
      <c r="B934" s="26"/>
      <c r="C934" s="41" t="s">
        <v>3464</v>
      </c>
      <c r="D934" cm="1">
        <f t="array" ref="D934">SUM(IF((LEFT('2-1 采购订单物料明细表报表导出'!$K:$K,7)=D$1)*('2-1 采购订单物料明细表报表导出'!$D:$D=$A934),'2-1 采购订单物料明细表报表导出'!$H:$H,0))</f>
        <v>0</v>
      </c>
      <c r="E934" cm="1">
        <f t="array" ref="E934">SUM(IF((LEFT('2-1 采购订单物料明细表报表导出'!$K:$K,7)=E$1)*('2-1 采购订单物料明细表报表导出'!$D:$D=$A934),'2-1 采购订单物料明细表报表导出'!$H:$H,0))</f>
        <v>0</v>
      </c>
      <c r="F934" cm="1">
        <f t="array" ref="F934">SUM(IF((LEFT('2-1 采购订单物料明细表报表导出'!$K:$K,7)=F$1)*('2-1 采购订单物料明细表报表导出'!$D:$D=$A934),'2-1 采购订单物料明细表报表导出'!$H:$H,0))</f>
        <v>0</v>
      </c>
      <c r="G934" cm="1">
        <f t="array" ref="G934">SUM(IF((LEFT('2-1 采购订单物料明细表报表导出'!$K:$K,7)=G$1)*('2-1 采购订单物料明细表报表导出'!$D:$D=$A934),'2-1 采购订单物料明细表报表导出'!$H:$H,0))</f>
        <v>0</v>
      </c>
      <c r="H934" cm="1">
        <f t="array" ref="H934">SUM(IF((LEFT('2-1 采购订单物料明细表报表导出'!$K:$K,7)=H$1)*('2-1 采购订单物料明细表报表导出'!$D:$D=$A934),'2-1 采购订单物料明细表报表导出'!$H:$H,0))</f>
        <v>0</v>
      </c>
      <c r="I934" cm="1">
        <f t="array" ref="I934">SUM(IF((LEFT('2-1 采购订单物料明细表报表导出'!$K:$K,7)=I$1)*('2-1 采购订单物料明细表报表导出'!$D:$D=$A934),'2-1 采购订单物料明细表报表导出'!$H:$H,0))</f>
        <v>0</v>
      </c>
      <c r="J934" cm="1">
        <f t="array" ref="J934">SUM(IF((LEFT('2-1 采购订单物料明细表报表导出'!$K:$K,7)=J$1)*('2-1 采购订单物料明细表报表导出'!$D:$D=$A934),'2-1 采购订单物料明细表报表导出'!$H:$H,0))</f>
        <v>0</v>
      </c>
      <c r="K934" cm="1">
        <f t="array" ref="K934">SUM(IF((LEFT('2-1 采购订单物料明细表报表导出'!$K:$K,7)=K$1)*('2-1 采购订单物料明细表报表导出'!$D:$D=$A934),'2-1 采购订单物料明细表报表导出'!$H:$H,0))</f>
        <v>0</v>
      </c>
      <c r="L934" cm="1">
        <f t="array" ref="L934">SUM(IF((LEFT('2-1 采购订单物料明细表报表导出'!$K:$K,7)=L$1)*('2-1 采购订单物料明细表报表导出'!$D:$D=$A934),'2-1 采购订单物料明细表报表导出'!$H:$H,0))</f>
        <v>0</v>
      </c>
      <c r="M934" cm="1">
        <f t="array" ref="M934">SUM(IF((LEFT('2-1 采购订单物料明细表报表导出'!$K:$K,7)=M$1)*('2-1 采购订单物料明细表报表导出'!$D:$D=$A934),'2-1 采购订单物料明细表报表导出'!$H:$H,0))</f>
        <v>0</v>
      </c>
      <c r="N934" cm="1">
        <f t="array" ref="N934">SUM(IF((LEFT('2-1 采购订单物料明细表报表导出'!$K:$K,7)=N$1)*('2-1 采购订单物料明细表报表导出'!$D:$D=$A934),'2-1 采购订单物料明细表报表导出'!$H:$H,0))</f>
        <v>0</v>
      </c>
      <c r="O934" cm="1">
        <f t="array" ref="O934">SUM(IF((LEFT('2-1 采购订单物料明细表报表导出'!$K:$K,7)=O$1)*('2-1 采购订单物料明细表报表导出'!$D:$D=$A934),'2-1 采购订单物料明细表报表导出'!$H:$H,0))</f>
        <v>0</v>
      </c>
    </row>
    <row r="935" ht="16.5" spans="1:15">
      <c r="A935" s="40" t="s">
        <v>4334</v>
      </c>
      <c r="B935" s="32" t="s">
        <v>2120</v>
      </c>
      <c r="C935" s="33" t="s">
        <v>2121</v>
      </c>
      <c r="D935" cm="1">
        <f t="array" ref="D935">SUM(IF((LEFT('2-1 采购订单物料明细表报表导出'!$K:$K,7)=D$1)*('2-1 采购订单物料明细表报表导出'!$D:$D=$A935),'2-1 采购订单物料明细表报表导出'!$H:$H,0))</f>
        <v>0</v>
      </c>
      <c r="E935" cm="1">
        <f t="array" ref="E935">SUM(IF((LEFT('2-1 采购订单物料明细表报表导出'!$K:$K,7)=E$1)*('2-1 采购订单物料明细表报表导出'!$D:$D=$A935),'2-1 采购订单物料明细表报表导出'!$H:$H,0))</f>
        <v>0</v>
      </c>
      <c r="F935" cm="1">
        <f t="array" ref="F935">SUM(IF((LEFT('2-1 采购订单物料明细表报表导出'!$K:$K,7)=F$1)*('2-1 采购订单物料明细表报表导出'!$D:$D=$A935),'2-1 采购订单物料明细表报表导出'!$H:$H,0))</f>
        <v>0</v>
      </c>
      <c r="G935" cm="1">
        <f t="array" ref="G935">SUM(IF((LEFT('2-1 采购订单物料明细表报表导出'!$K:$K,7)=G$1)*('2-1 采购订单物料明细表报表导出'!$D:$D=$A935),'2-1 采购订单物料明细表报表导出'!$H:$H,0))</f>
        <v>0</v>
      </c>
      <c r="H935" cm="1">
        <f t="array" ref="H935">SUM(IF((LEFT('2-1 采购订单物料明细表报表导出'!$K:$K,7)=H$1)*('2-1 采购订单物料明细表报表导出'!$D:$D=$A935),'2-1 采购订单物料明细表报表导出'!$H:$H,0))</f>
        <v>0</v>
      </c>
      <c r="I935" cm="1">
        <f t="array" ref="I935">SUM(IF((LEFT('2-1 采购订单物料明细表报表导出'!$K:$K,7)=I$1)*('2-1 采购订单物料明细表报表导出'!$D:$D=$A935),'2-1 采购订单物料明细表报表导出'!$H:$H,0))</f>
        <v>0</v>
      </c>
      <c r="J935" cm="1">
        <f t="array" ref="J935">SUM(IF((LEFT('2-1 采购订单物料明细表报表导出'!$K:$K,7)=J$1)*('2-1 采购订单物料明细表报表导出'!$D:$D=$A935),'2-1 采购订单物料明细表报表导出'!$H:$H,0))</f>
        <v>0</v>
      </c>
      <c r="K935" cm="1">
        <f t="array" ref="K935">SUM(IF((LEFT('2-1 采购订单物料明细表报表导出'!$K:$K,7)=K$1)*('2-1 采购订单物料明细表报表导出'!$D:$D=$A935),'2-1 采购订单物料明细表报表导出'!$H:$H,0))</f>
        <v>0</v>
      </c>
      <c r="L935" cm="1">
        <f t="array" ref="L935">SUM(IF((LEFT('2-1 采购订单物料明细表报表导出'!$K:$K,7)=L$1)*('2-1 采购订单物料明细表报表导出'!$D:$D=$A935),'2-1 采购订单物料明细表报表导出'!$H:$H,0))</f>
        <v>0</v>
      </c>
      <c r="M935" cm="1">
        <f t="array" ref="M935">SUM(IF((LEFT('2-1 采购订单物料明细表报表导出'!$K:$K,7)=M$1)*('2-1 采购订单物料明细表报表导出'!$D:$D=$A935),'2-1 采购订单物料明细表报表导出'!$H:$H,0))</f>
        <v>0</v>
      </c>
      <c r="N935" cm="1">
        <f t="array" ref="N935">SUM(IF((LEFT('2-1 采购订单物料明细表报表导出'!$K:$K,7)=N$1)*('2-1 采购订单物料明细表报表导出'!$D:$D=$A935),'2-1 采购订单物料明细表报表导出'!$H:$H,0))</f>
        <v>0</v>
      </c>
      <c r="O935" cm="1">
        <f t="array" ref="O935">SUM(IF((LEFT('2-1 采购订单物料明细表报表导出'!$K:$K,7)=O$1)*('2-1 采购订单物料明细表报表导出'!$D:$D=$A935),'2-1 采购订单物料明细表报表导出'!$H:$H,0))</f>
        <v>0</v>
      </c>
    </row>
    <row r="936" ht="16.5" spans="1:15">
      <c r="A936" s="40" t="s">
        <v>4335</v>
      </c>
      <c r="B936" s="32" t="s">
        <v>2120</v>
      </c>
      <c r="C936" s="33" t="s">
        <v>2121</v>
      </c>
      <c r="D936" cm="1">
        <f t="array" ref="D936">SUM(IF((LEFT('2-1 采购订单物料明细表报表导出'!$K:$K,7)=D$1)*('2-1 采购订单物料明细表报表导出'!$D:$D=$A936),'2-1 采购订单物料明细表报表导出'!$H:$H,0))</f>
        <v>0</v>
      </c>
      <c r="E936" cm="1">
        <f t="array" ref="E936">SUM(IF((LEFT('2-1 采购订单物料明细表报表导出'!$K:$K,7)=E$1)*('2-1 采购订单物料明细表报表导出'!$D:$D=$A936),'2-1 采购订单物料明细表报表导出'!$H:$H,0))</f>
        <v>0</v>
      </c>
      <c r="F936" cm="1">
        <f t="array" ref="F936">SUM(IF((LEFT('2-1 采购订单物料明细表报表导出'!$K:$K,7)=F$1)*('2-1 采购订单物料明细表报表导出'!$D:$D=$A936),'2-1 采购订单物料明细表报表导出'!$H:$H,0))</f>
        <v>0</v>
      </c>
      <c r="G936" cm="1">
        <f t="array" ref="G936">SUM(IF((LEFT('2-1 采购订单物料明细表报表导出'!$K:$K,7)=G$1)*('2-1 采购订单物料明细表报表导出'!$D:$D=$A936),'2-1 采购订单物料明细表报表导出'!$H:$H,0))</f>
        <v>0</v>
      </c>
      <c r="H936" cm="1">
        <f t="array" ref="H936">SUM(IF((LEFT('2-1 采购订单物料明细表报表导出'!$K:$K,7)=H$1)*('2-1 采购订单物料明细表报表导出'!$D:$D=$A936),'2-1 采购订单物料明细表报表导出'!$H:$H,0))</f>
        <v>0</v>
      </c>
      <c r="I936" cm="1">
        <f t="array" ref="I936">SUM(IF((LEFT('2-1 采购订单物料明细表报表导出'!$K:$K,7)=I$1)*('2-1 采购订单物料明细表报表导出'!$D:$D=$A936),'2-1 采购订单物料明细表报表导出'!$H:$H,0))</f>
        <v>0</v>
      </c>
      <c r="J936" cm="1">
        <f t="array" ref="J936">SUM(IF((LEFT('2-1 采购订单物料明细表报表导出'!$K:$K,7)=J$1)*('2-1 采购订单物料明细表报表导出'!$D:$D=$A936),'2-1 采购订单物料明细表报表导出'!$H:$H,0))</f>
        <v>0</v>
      </c>
      <c r="K936" cm="1">
        <f t="array" ref="K936">SUM(IF((LEFT('2-1 采购订单物料明细表报表导出'!$K:$K,7)=K$1)*('2-1 采购订单物料明细表报表导出'!$D:$D=$A936),'2-1 采购订单物料明细表报表导出'!$H:$H,0))</f>
        <v>0</v>
      </c>
      <c r="L936" cm="1">
        <f t="array" ref="L936">SUM(IF((LEFT('2-1 采购订单物料明细表报表导出'!$K:$K,7)=L$1)*('2-1 采购订单物料明细表报表导出'!$D:$D=$A936),'2-1 采购订单物料明细表报表导出'!$H:$H,0))</f>
        <v>0</v>
      </c>
      <c r="M936" cm="1">
        <f t="array" ref="M936">SUM(IF((LEFT('2-1 采购订单物料明细表报表导出'!$K:$K,7)=M$1)*('2-1 采购订单物料明细表报表导出'!$D:$D=$A936),'2-1 采购订单物料明细表报表导出'!$H:$H,0))</f>
        <v>0</v>
      </c>
      <c r="N936" cm="1">
        <f t="array" ref="N936">SUM(IF((LEFT('2-1 采购订单物料明细表报表导出'!$K:$K,7)=N$1)*('2-1 采购订单物料明细表报表导出'!$D:$D=$A936),'2-1 采购订单物料明细表报表导出'!$H:$H,0))</f>
        <v>0</v>
      </c>
      <c r="O936" cm="1">
        <f t="array" ref="O936">SUM(IF((LEFT('2-1 采购订单物料明细表报表导出'!$K:$K,7)=O$1)*('2-1 采购订单物料明细表报表导出'!$D:$D=$A936),'2-1 采购订单物料明细表报表导出'!$H:$H,0))</f>
        <v>0</v>
      </c>
    </row>
    <row r="937" ht="16.5" spans="1:15">
      <c r="A937" s="40" t="s">
        <v>4336</v>
      </c>
      <c r="B937" s="32" t="s">
        <v>2120</v>
      </c>
      <c r="C937" s="33" t="s">
        <v>2121</v>
      </c>
      <c r="D937" cm="1">
        <f t="array" ref="D937">SUM(IF((LEFT('2-1 采购订单物料明细表报表导出'!$K:$K,7)=D$1)*('2-1 采购订单物料明细表报表导出'!$D:$D=$A937),'2-1 采购订单物料明细表报表导出'!$H:$H,0))</f>
        <v>0</v>
      </c>
      <c r="E937" cm="1">
        <f t="array" ref="E937">SUM(IF((LEFT('2-1 采购订单物料明细表报表导出'!$K:$K,7)=E$1)*('2-1 采购订单物料明细表报表导出'!$D:$D=$A937),'2-1 采购订单物料明细表报表导出'!$H:$H,0))</f>
        <v>0</v>
      </c>
      <c r="F937" cm="1">
        <f t="array" ref="F937">SUM(IF((LEFT('2-1 采购订单物料明细表报表导出'!$K:$K,7)=F$1)*('2-1 采购订单物料明细表报表导出'!$D:$D=$A937),'2-1 采购订单物料明细表报表导出'!$H:$H,0))</f>
        <v>0</v>
      </c>
      <c r="G937" cm="1">
        <f t="array" ref="G937">SUM(IF((LEFT('2-1 采购订单物料明细表报表导出'!$K:$K,7)=G$1)*('2-1 采购订单物料明细表报表导出'!$D:$D=$A937),'2-1 采购订单物料明细表报表导出'!$H:$H,0))</f>
        <v>0</v>
      </c>
      <c r="H937" cm="1">
        <f t="array" ref="H937">SUM(IF((LEFT('2-1 采购订单物料明细表报表导出'!$K:$K,7)=H$1)*('2-1 采购订单物料明细表报表导出'!$D:$D=$A937),'2-1 采购订单物料明细表报表导出'!$H:$H,0))</f>
        <v>0</v>
      </c>
      <c r="I937" cm="1">
        <f t="array" ref="I937">SUM(IF((LEFT('2-1 采购订单物料明细表报表导出'!$K:$K,7)=I$1)*('2-1 采购订单物料明细表报表导出'!$D:$D=$A937),'2-1 采购订单物料明细表报表导出'!$H:$H,0))</f>
        <v>0</v>
      </c>
      <c r="J937" cm="1">
        <f t="array" ref="J937">SUM(IF((LEFT('2-1 采购订单物料明细表报表导出'!$K:$K,7)=J$1)*('2-1 采购订单物料明细表报表导出'!$D:$D=$A937),'2-1 采购订单物料明细表报表导出'!$H:$H,0))</f>
        <v>0</v>
      </c>
      <c r="K937" cm="1">
        <f t="array" ref="K937">SUM(IF((LEFT('2-1 采购订单物料明细表报表导出'!$K:$K,7)=K$1)*('2-1 采购订单物料明细表报表导出'!$D:$D=$A937),'2-1 采购订单物料明细表报表导出'!$H:$H,0))</f>
        <v>0</v>
      </c>
      <c r="L937" cm="1">
        <f t="array" ref="L937">SUM(IF((LEFT('2-1 采购订单物料明细表报表导出'!$K:$K,7)=L$1)*('2-1 采购订单物料明细表报表导出'!$D:$D=$A937),'2-1 采购订单物料明细表报表导出'!$H:$H,0))</f>
        <v>0</v>
      </c>
      <c r="M937" cm="1">
        <f t="array" ref="M937">SUM(IF((LEFT('2-1 采购订单物料明细表报表导出'!$K:$K,7)=M$1)*('2-1 采购订单物料明细表报表导出'!$D:$D=$A937),'2-1 采购订单物料明细表报表导出'!$H:$H,0))</f>
        <v>0</v>
      </c>
      <c r="N937" cm="1">
        <f t="array" ref="N937">SUM(IF((LEFT('2-1 采购订单物料明细表报表导出'!$K:$K,7)=N$1)*('2-1 采购订单物料明细表报表导出'!$D:$D=$A937),'2-1 采购订单物料明细表报表导出'!$H:$H,0))</f>
        <v>0</v>
      </c>
      <c r="O937" cm="1">
        <f t="array" ref="O937">SUM(IF((LEFT('2-1 采购订单物料明细表报表导出'!$K:$K,7)=O$1)*('2-1 采购订单物料明细表报表导出'!$D:$D=$A937),'2-1 采购订单物料明细表报表导出'!$H:$H,0))</f>
        <v>0</v>
      </c>
    </row>
    <row r="938" ht="16.5" spans="1:15">
      <c r="A938" s="40" t="s">
        <v>4337</v>
      </c>
      <c r="B938" s="32" t="s">
        <v>2120</v>
      </c>
      <c r="C938" s="33" t="s">
        <v>2121</v>
      </c>
      <c r="D938" cm="1">
        <f t="array" ref="D938">SUM(IF((LEFT('2-1 采购订单物料明细表报表导出'!$K:$K,7)=D$1)*('2-1 采购订单物料明细表报表导出'!$D:$D=$A938),'2-1 采购订单物料明细表报表导出'!$H:$H,0))</f>
        <v>0</v>
      </c>
      <c r="E938" cm="1">
        <f t="array" ref="E938">SUM(IF((LEFT('2-1 采购订单物料明细表报表导出'!$K:$K,7)=E$1)*('2-1 采购订单物料明细表报表导出'!$D:$D=$A938),'2-1 采购订单物料明细表报表导出'!$H:$H,0))</f>
        <v>0</v>
      </c>
      <c r="F938" cm="1">
        <f t="array" ref="F938">SUM(IF((LEFT('2-1 采购订单物料明细表报表导出'!$K:$K,7)=F$1)*('2-1 采购订单物料明细表报表导出'!$D:$D=$A938),'2-1 采购订单物料明细表报表导出'!$H:$H,0))</f>
        <v>0</v>
      </c>
      <c r="G938" cm="1">
        <f t="array" ref="G938">SUM(IF((LEFT('2-1 采购订单物料明细表报表导出'!$K:$K,7)=G$1)*('2-1 采购订单物料明细表报表导出'!$D:$D=$A938),'2-1 采购订单物料明细表报表导出'!$H:$H,0))</f>
        <v>0</v>
      </c>
      <c r="H938" cm="1">
        <f t="array" ref="H938">SUM(IF((LEFT('2-1 采购订单物料明细表报表导出'!$K:$K,7)=H$1)*('2-1 采购订单物料明细表报表导出'!$D:$D=$A938),'2-1 采购订单物料明细表报表导出'!$H:$H,0))</f>
        <v>0</v>
      </c>
      <c r="I938" cm="1">
        <f t="array" ref="I938">SUM(IF((LEFT('2-1 采购订单物料明细表报表导出'!$K:$K,7)=I$1)*('2-1 采购订单物料明细表报表导出'!$D:$D=$A938),'2-1 采购订单物料明细表报表导出'!$H:$H,0))</f>
        <v>0</v>
      </c>
      <c r="J938" cm="1">
        <f t="array" ref="J938">SUM(IF((LEFT('2-1 采购订单物料明细表报表导出'!$K:$K,7)=J$1)*('2-1 采购订单物料明细表报表导出'!$D:$D=$A938),'2-1 采购订单物料明细表报表导出'!$H:$H,0))</f>
        <v>0</v>
      </c>
      <c r="K938" cm="1">
        <f t="array" ref="K938">SUM(IF((LEFT('2-1 采购订单物料明细表报表导出'!$K:$K,7)=K$1)*('2-1 采购订单物料明细表报表导出'!$D:$D=$A938),'2-1 采购订单物料明细表报表导出'!$H:$H,0))</f>
        <v>0</v>
      </c>
      <c r="L938" cm="1">
        <f t="array" ref="L938">SUM(IF((LEFT('2-1 采购订单物料明细表报表导出'!$K:$K,7)=L$1)*('2-1 采购订单物料明细表报表导出'!$D:$D=$A938),'2-1 采购订单物料明细表报表导出'!$H:$H,0))</f>
        <v>0</v>
      </c>
      <c r="M938" cm="1">
        <f t="array" ref="M938">SUM(IF((LEFT('2-1 采购订单物料明细表报表导出'!$K:$K,7)=M$1)*('2-1 采购订单物料明细表报表导出'!$D:$D=$A938),'2-1 采购订单物料明细表报表导出'!$H:$H,0))</f>
        <v>0</v>
      </c>
      <c r="N938" cm="1">
        <f t="array" ref="N938">SUM(IF((LEFT('2-1 采购订单物料明细表报表导出'!$K:$K,7)=N$1)*('2-1 采购订单物料明细表报表导出'!$D:$D=$A938),'2-1 采购订单物料明细表报表导出'!$H:$H,0))</f>
        <v>0</v>
      </c>
      <c r="O938" cm="1">
        <f t="array" ref="O938">SUM(IF((LEFT('2-1 采购订单物料明细表报表导出'!$K:$K,7)=O$1)*('2-1 采购订单物料明细表报表导出'!$D:$D=$A938),'2-1 采购订单物料明细表报表导出'!$H:$H,0))</f>
        <v>0</v>
      </c>
    </row>
    <row r="939" ht="16.5" spans="1:15">
      <c r="A939" s="40" t="s">
        <v>4338</v>
      </c>
      <c r="B939" s="32" t="s">
        <v>2120</v>
      </c>
      <c r="C939" s="33" t="s">
        <v>2121</v>
      </c>
      <c r="D939" cm="1">
        <f t="array" ref="D939">SUM(IF((LEFT('2-1 采购订单物料明细表报表导出'!$K:$K,7)=D$1)*('2-1 采购订单物料明细表报表导出'!$D:$D=$A939),'2-1 采购订单物料明细表报表导出'!$H:$H,0))</f>
        <v>0</v>
      </c>
      <c r="E939" cm="1">
        <f t="array" ref="E939">SUM(IF((LEFT('2-1 采购订单物料明细表报表导出'!$K:$K,7)=E$1)*('2-1 采购订单物料明细表报表导出'!$D:$D=$A939),'2-1 采购订单物料明细表报表导出'!$H:$H,0))</f>
        <v>0</v>
      </c>
      <c r="F939" cm="1">
        <f t="array" ref="F939">SUM(IF((LEFT('2-1 采购订单物料明细表报表导出'!$K:$K,7)=F$1)*('2-1 采购订单物料明细表报表导出'!$D:$D=$A939),'2-1 采购订单物料明细表报表导出'!$H:$H,0))</f>
        <v>0</v>
      </c>
      <c r="G939" cm="1">
        <f t="array" ref="G939">SUM(IF((LEFT('2-1 采购订单物料明细表报表导出'!$K:$K,7)=G$1)*('2-1 采购订单物料明细表报表导出'!$D:$D=$A939),'2-1 采购订单物料明细表报表导出'!$H:$H,0))</f>
        <v>0</v>
      </c>
      <c r="H939" cm="1">
        <f t="array" ref="H939">SUM(IF((LEFT('2-1 采购订单物料明细表报表导出'!$K:$K,7)=H$1)*('2-1 采购订单物料明细表报表导出'!$D:$D=$A939),'2-1 采购订单物料明细表报表导出'!$H:$H,0))</f>
        <v>0</v>
      </c>
      <c r="I939" cm="1">
        <f t="array" ref="I939">SUM(IF((LEFT('2-1 采购订单物料明细表报表导出'!$K:$K,7)=I$1)*('2-1 采购订单物料明细表报表导出'!$D:$D=$A939),'2-1 采购订单物料明细表报表导出'!$H:$H,0))</f>
        <v>0</v>
      </c>
      <c r="J939" cm="1">
        <f t="array" ref="J939">SUM(IF((LEFT('2-1 采购订单物料明细表报表导出'!$K:$K,7)=J$1)*('2-1 采购订单物料明细表报表导出'!$D:$D=$A939),'2-1 采购订单物料明细表报表导出'!$H:$H,0))</f>
        <v>0</v>
      </c>
      <c r="K939" cm="1">
        <f t="array" ref="K939">SUM(IF((LEFT('2-1 采购订单物料明细表报表导出'!$K:$K,7)=K$1)*('2-1 采购订单物料明细表报表导出'!$D:$D=$A939),'2-1 采购订单物料明细表报表导出'!$H:$H,0))</f>
        <v>0</v>
      </c>
      <c r="L939" cm="1">
        <f t="array" ref="L939">SUM(IF((LEFT('2-1 采购订单物料明细表报表导出'!$K:$K,7)=L$1)*('2-1 采购订单物料明细表报表导出'!$D:$D=$A939),'2-1 采购订单物料明细表报表导出'!$H:$H,0))</f>
        <v>0</v>
      </c>
      <c r="M939" cm="1">
        <f t="array" ref="M939">SUM(IF((LEFT('2-1 采购订单物料明细表报表导出'!$K:$K,7)=M$1)*('2-1 采购订单物料明细表报表导出'!$D:$D=$A939),'2-1 采购订单物料明细表报表导出'!$H:$H,0))</f>
        <v>0</v>
      </c>
      <c r="N939" cm="1">
        <f t="array" ref="N939">SUM(IF((LEFT('2-1 采购订单物料明细表报表导出'!$K:$K,7)=N$1)*('2-1 采购订单物料明细表报表导出'!$D:$D=$A939),'2-1 采购订单物料明细表报表导出'!$H:$H,0))</f>
        <v>0</v>
      </c>
      <c r="O939" cm="1">
        <f t="array" ref="O939">SUM(IF((LEFT('2-1 采购订单物料明细表报表导出'!$K:$K,7)=O$1)*('2-1 采购订单物料明细表报表导出'!$D:$D=$A939),'2-1 采购订单物料明细表报表导出'!$H:$H,0))</f>
        <v>0</v>
      </c>
    </row>
    <row r="940" ht="16.5" spans="1:15">
      <c r="A940" s="40" t="s">
        <v>4339</v>
      </c>
      <c r="B940" s="32" t="s">
        <v>2120</v>
      </c>
      <c r="C940" s="33" t="s">
        <v>2121</v>
      </c>
      <c r="D940" cm="1">
        <f t="array" ref="D940">SUM(IF((LEFT('2-1 采购订单物料明细表报表导出'!$K:$K,7)=D$1)*('2-1 采购订单物料明细表报表导出'!$D:$D=$A940),'2-1 采购订单物料明细表报表导出'!$H:$H,0))</f>
        <v>0</v>
      </c>
      <c r="E940" cm="1">
        <f t="array" ref="E940">SUM(IF((LEFT('2-1 采购订单物料明细表报表导出'!$K:$K,7)=E$1)*('2-1 采购订单物料明细表报表导出'!$D:$D=$A940),'2-1 采购订单物料明细表报表导出'!$H:$H,0))</f>
        <v>0</v>
      </c>
      <c r="F940" cm="1">
        <f t="array" ref="F940">SUM(IF((LEFT('2-1 采购订单物料明细表报表导出'!$K:$K,7)=F$1)*('2-1 采购订单物料明细表报表导出'!$D:$D=$A940),'2-1 采购订单物料明细表报表导出'!$H:$H,0))</f>
        <v>0</v>
      </c>
      <c r="G940" cm="1">
        <f t="array" ref="G940">SUM(IF((LEFT('2-1 采购订单物料明细表报表导出'!$K:$K,7)=G$1)*('2-1 采购订单物料明细表报表导出'!$D:$D=$A940),'2-1 采购订单物料明细表报表导出'!$H:$H,0))</f>
        <v>0</v>
      </c>
      <c r="H940" cm="1">
        <f t="array" ref="H940">SUM(IF((LEFT('2-1 采购订单物料明细表报表导出'!$K:$K,7)=H$1)*('2-1 采购订单物料明细表报表导出'!$D:$D=$A940),'2-1 采购订单物料明细表报表导出'!$H:$H,0))</f>
        <v>0</v>
      </c>
      <c r="I940" cm="1">
        <f t="array" ref="I940">SUM(IF((LEFT('2-1 采购订单物料明细表报表导出'!$K:$K,7)=I$1)*('2-1 采购订单物料明细表报表导出'!$D:$D=$A940),'2-1 采购订单物料明细表报表导出'!$H:$H,0))</f>
        <v>0</v>
      </c>
      <c r="J940" cm="1">
        <f t="array" ref="J940">SUM(IF((LEFT('2-1 采购订单物料明细表报表导出'!$K:$K,7)=J$1)*('2-1 采购订单物料明细表报表导出'!$D:$D=$A940),'2-1 采购订单物料明细表报表导出'!$H:$H,0))</f>
        <v>0</v>
      </c>
      <c r="K940" cm="1">
        <f t="array" ref="K940">SUM(IF((LEFT('2-1 采购订单物料明细表报表导出'!$K:$K,7)=K$1)*('2-1 采购订单物料明细表报表导出'!$D:$D=$A940),'2-1 采购订单物料明细表报表导出'!$H:$H,0))</f>
        <v>0</v>
      </c>
      <c r="L940" cm="1">
        <f t="array" ref="L940">SUM(IF((LEFT('2-1 采购订单物料明细表报表导出'!$K:$K,7)=L$1)*('2-1 采购订单物料明细表报表导出'!$D:$D=$A940),'2-1 采购订单物料明细表报表导出'!$H:$H,0))</f>
        <v>0</v>
      </c>
      <c r="M940" cm="1">
        <f t="array" ref="M940">SUM(IF((LEFT('2-1 采购订单物料明细表报表导出'!$K:$K,7)=M$1)*('2-1 采购订单物料明细表报表导出'!$D:$D=$A940),'2-1 采购订单物料明细表报表导出'!$H:$H,0))</f>
        <v>0</v>
      </c>
      <c r="N940" cm="1">
        <f t="array" ref="N940">SUM(IF((LEFT('2-1 采购订单物料明细表报表导出'!$K:$K,7)=N$1)*('2-1 采购订单物料明细表报表导出'!$D:$D=$A940),'2-1 采购订单物料明细表报表导出'!$H:$H,0))</f>
        <v>0</v>
      </c>
      <c r="O940" cm="1">
        <f t="array" ref="O940">SUM(IF((LEFT('2-1 采购订单物料明细表报表导出'!$K:$K,7)=O$1)*('2-1 采购订单物料明细表报表导出'!$D:$D=$A940),'2-1 采购订单物料明细表报表导出'!$H:$H,0))</f>
        <v>0</v>
      </c>
    </row>
    <row r="941" ht="16.5" spans="1:15">
      <c r="A941" s="40" t="s">
        <v>4340</v>
      </c>
      <c r="B941" s="32" t="s">
        <v>2120</v>
      </c>
      <c r="C941" s="33" t="s">
        <v>2121</v>
      </c>
      <c r="D941" cm="1">
        <f t="array" ref="D941">SUM(IF((LEFT('2-1 采购订单物料明细表报表导出'!$K:$K,7)=D$1)*('2-1 采购订单物料明细表报表导出'!$D:$D=$A941),'2-1 采购订单物料明细表报表导出'!$H:$H,0))</f>
        <v>0</v>
      </c>
      <c r="E941" cm="1">
        <f t="array" ref="E941">SUM(IF((LEFT('2-1 采购订单物料明细表报表导出'!$K:$K,7)=E$1)*('2-1 采购订单物料明细表报表导出'!$D:$D=$A941),'2-1 采购订单物料明细表报表导出'!$H:$H,0))</f>
        <v>0</v>
      </c>
      <c r="F941" cm="1">
        <f t="array" ref="F941">SUM(IF((LEFT('2-1 采购订单物料明细表报表导出'!$K:$K,7)=F$1)*('2-1 采购订单物料明细表报表导出'!$D:$D=$A941),'2-1 采购订单物料明细表报表导出'!$H:$H,0))</f>
        <v>0</v>
      </c>
      <c r="G941" cm="1">
        <f t="array" ref="G941">SUM(IF((LEFT('2-1 采购订单物料明细表报表导出'!$K:$K,7)=G$1)*('2-1 采购订单物料明细表报表导出'!$D:$D=$A941),'2-1 采购订单物料明细表报表导出'!$H:$H,0))</f>
        <v>0</v>
      </c>
      <c r="H941" cm="1">
        <f t="array" ref="H941">SUM(IF((LEFT('2-1 采购订单物料明细表报表导出'!$K:$K,7)=H$1)*('2-1 采购订单物料明细表报表导出'!$D:$D=$A941),'2-1 采购订单物料明细表报表导出'!$H:$H,0))</f>
        <v>0</v>
      </c>
      <c r="I941" cm="1">
        <f t="array" ref="I941">SUM(IF((LEFT('2-1 采购订单物料明细表报表导出'!$K:$K,7)=I$1)*('2-1 采购订单物料明细表报表导出'!$D:$D=$A941),'2-1 采购订单物料明细表报表导出'!$H:$H,0))</f>
        <v>0</v>
      </c>
      <c r="J941" cm="1">
        <f t="array" ref="J941">SUM(IF((LEFT('2-1 采购订单物料明细表报表导出'!$K:$K,7)=J$1)*('2-1 采购订单物料明细表报表导出'!$D:$D=$A941),'2-1 采购订单物料明细表报表导出'!$H:$H,0))</f>
        <v>0</v>
      </c>
      <c r="K941" cm="1">
        <f t="array" ref="K941">SUM(IF((LEFT('2-1 采购订单物料明细表报表导出'!$K:$K,7)=K$1)*('2-1 采购订单物料明细表报表导出'!$D:$D=$A941),'2-1 采购订单物料明细表报表导出'!$H:$H,0))</f>
        <v>0</v>
      </c>
      <c r="L941" cm="1">
        <f t="array" ref="L941">SUM(IF((LEFT('2-1 采购订单物料明细表报表导出'!$K:$K,7)=L$1)*('2-1 采购订单物料明细表报表导出'!$D:$D=$A941),'2-1 采购订单物料明细表报表导出'!$H:$H,0))</f>
        <v>0</v>
      </c>
      <c r="M941" cm="1">
        <f t="array" ref="M941">SUM(IF((LEFT('2-1 采购订单物料明细表报表导出'!$K:$K,7)=M$1)*('2-1 采购订单物料明细表报表导出'!$D:$D=$A941),'2-1 采购订单物料明细表报表导出'!$H:$H,0))</f>
        <v>0</v>
      </c>
      <c r="N941" cm="1">
        <f t="array" ref="N941">SUM(IF((LEFT('2-1 采购订单物料明细表报表导出'!$K:$K,7)=N$1)*('2-1 采购订单物料明细表报表导出'!$D:$D=$A941),'2-1 采购订单物料明细表报表导出'!$H:$H,0))</f>
        <v>0</v>
      </c>
      <c r="O941" cm="1">
        <f t="array" ref="O941">SUM(IF((LEFT('2-1 采购订单物料明细表报表导出'!$K:$K,7)=O$1)*('2-1 采购订单物料明细表报表导出'!$D:$D=$A941),'2-1 采购订单物料明细表报表导出'!$H:$H,0))</f>
        <v>0</v>
      </c>
    </row>
    <row r="942" ht="16.5" spans="1:15">
      <c r="A942" s="40" t="s">
        <v>4341</v>
      </c>
      <c r="B942" s="32" t="s">
        <v>2120</v>
      </c>
      <c r="C942" s="33" t="s">
        <v>2121</v>
      </c>
      <c r="D942" cm="1">
        <f t="array" ref="D942">SUM(IF((LEFT('2-1 采购订单物料明细表报表导出'!$K:$K,7)=D$1)*('2-1 采购订单物料明细表报表导出'!$D:$D=$A942),'2-1 采购订单物料明细表报表导出'!$H:$H,0))</f>
        <v>0</v>
      </c>
      <c r="E942" cm="1">
        <f t="array" ref="E942">SUM(IF((LEFT('2-1 采购订单物料明细表报表导出'!$K:$K,7)=E$1)*('2-1 采购订单物料明细表报表导出'!$D:$D=$A942),'2-1 采购订单物料明细表报表导出'!$H:$H,0))</f>
        <v>0</v>
      </c>
      <c r="F942" cm="1">
        <f t="array" ref="F942">SUM(IF((LEFT('2-1 采购订单物料明细表报表导出'!$K:$K,7)=F$1)*('2-1 采购订单物料明细表报表导出'!$D:$D=$A942),'2-1 采购订单物料明细表报表导出'!$H:$H,0))</f>
        <v>0</v>
      </c>
      <c r="G942" cm="1">
        <f t="array" ref="G942">SUM(IF((LEFT('2-1 采购订单物料明细表报表导出'!$K:$K,7)=G$1)*('2-1 采购订单物料明细表报表导出'!$D:$D=$A942),'2-1 采购订单物料明细表报表导出'!$H:$H,0))</f>
        <v>0</v>
      </c>
      <c r="H942" cm="1">
        <f t="array" ref="H942">SUM(IF((LEFT('2-1 采购订单物料明细表报表导出'!$K:$K,7)=H$1)*('2-1 采购订单物料明细表报表导出'!$D:$D=$A942),'2-1 采购订单物料明细表报表导出'!$H:$H,0))</f>
        <v>0</v>
      </c>
      <c r="I942" cm="1">
        <f t="array" ref="I942">SUM(IF((LEFT('2-1 采购订单物料明细表报表导出'!$K:$K,7)=I$1)*('2-1 采购订单物料明细表报表导出'!$D:$D=$A942),'2-1 采购订单物料明细表报表导出'!$H:$H,0))</f>
        <v>0</v>
      </c>
      <c r="J942" cm="1">
        <f t="array" ref="J942">SUM(IF((LEFT('2-1 采购订单物料明细表报表导出'!$K:$K,7)=J$1)*('2-1 采购订单物料明细表报表导出'!$D:$D=$A942),'2-1 采购订单物料明细表报表导出'!$H:$H,0))</f>
        <v>0</v>
      </c>
      <c r="K942" cm="1">
        <f t="array" ref="K942">SUM(IF((LEFT('2-1 采购订单物料明细表报表导出'!$K:$K,7)=K$1)*('2-1 采购订单物料明细表报表导出'!$D:$D=$A942),'2-1 采购订单物料明细表报表导出'!$H:$H,0))</f>
        <v>0</v>
      </c>
      <c r="L942" cm="1">
        <f t="array" ref="L942">SUM(IF((LEFT('2-1 采购订单物料明细表报表导出'!$K:$K,7)=L$1)*('2-1 采购订单物料明细表报表导出'!$D:$D=$A942),'2-1 采购订单物料明细表报表导出'!$H:$H,0))</f>
        <v>0</v>
      </c>
      <c r="M942" cm="1">
        <f t="array" ref="M942">SUM(IF((LEFT('2-1 采购订单物料明细表报表导出'!$K:$K,7)=M$1)*('2-1 采购订单物料明细表报表导出'!$D:$D=$A942),'2-1 采购订单物料明细表报表导出'!$H:$H,0))</f>
        <v>0</v>
      </c>
      <c r="N942" cm="1">
        <f t="array" ref="N942">SUM(IF((LEFT('2-1 采购订单物料明细表报表导出'!$K:$K,7)=N$1)*('2-1 采购订单物料明细表报表导出'!$D:$D=$A942),'2-1 采购订单物料明细表报表导出'!$H:$H,0))</f>
        <v>0</v>
      </c>
      <c r="O942" cm="1">
        <f t="array" ref="O942">SUM(IF((LEFT('2-1 采购订单物料明细表报表导出'!$K:$K,7)=O$1)*('2-1 采购订单物料明细表报表导出'!$D:$D=$A942),'2-1 采购订单物料明细表报表导出'!$H:$H,0))</f>
        <v>0</v>
      </c>
    </row>
    <row r="943" ht="16.5" spans="1:15">
      <c r="A943" s="40" t="s">
        <v>4342</v>
      </c>
      <c r="B943" s="32" t="s">
        <v>2120</v>
      </c>
      <c r="C943" s="33" t="s">
        <v>2121</v>
      </c>
      <c r="D943" cm="1">
        <f t="array" ref="D943">SUM(IF((LEFT('2-1 采购订单物料明细表报表导出'!$K:$K,7)=D$1)*('2-1 采购订单物料明细表报表导出'!$D:$D=$A943),'2-1 采购订单物料明细表报表导出'!$H:$H,0))</f>
        <v>0</v>
      </c>
      <c r="E943" cm="1">
        <f t="array" ref="E943">SUM(IF((LEFT('2-1 采购订单物料明细表报表导出'!$K:$K,7)=E$1)*('2-1 采购订单物料明细表报表导出'!$D:$D=$A943),'2-1 采购订单物料明细表报表导出'!$H:$H,0))</f>
        <v>0</v>
      </c>
      <c r="F943" cm="1">
        <f t="array" ref="F943">SUM(IF((LEFT('2-1 采购订单物料明细表报表导出'!$K:$K,7)=F$1)*('2-1 采购订单物料明细表报表导出'!$D:$D=$A943),'2-1 采购订单物料明细表报表导出'!$H:$H,0))</f>
        <v>0</v>
      </c>
      <c r="G943" cm="1">
        <f t="array" ref="G943">SUM(IF((LEFT('2-1 采购订单物料明细表报表导出'!$K:$K,7)=G$1)*('2-1 采购订单物料明细表报表导出'!$D:$D=$A943),'2-1 采购订单物料明细表报表导出'!$H:$H,0))</f>
        <v>0</v>
      </c>
      <c r="H943" cm="1">
        <f t="array" ref="H943">SUM(IF((LEFT('2-1 采购订单物料明细表报表导出'!$K:$K,7)=H$1)*('2-1 采购订单物料明细表报表导出'!$D:$D=$A943),'2-1 采购订单物料明细表报表导出'!$H:$H,0))</f>
        <v>0</v>
      </c>
      <c r="I943" cm="1">
        <f t="array" ref="I943">SUM(IF((LEFT('2-1 采购订单物料明细表报表导出'!$K:$K,7)=I$1)*('2-1 采购订单物料明细表报表导出'!$D:$D=$A943),'2-1 采购订单物料明细表报表导出'!$H:$H,0))</f>
        <v>0</v>
      </c>
      <c r="J943" cm="1">
        <f t="array" ref="J943">SUM(IF((LEFT('2-1 采购订单物料明细表报表导出'!$K:$K,7)=J$1)*('2-1 采购订单物料明细表报表导出'!$D:$D=$A943),'2-1 采购订单物料明细表报表导出'!$H:$H,0))</f>
        <v>0</v>
      </c>
      <c r="K943" cm="1">
        <f t="array" ref="K943">SUM(IF((LEFT('2-1 采购订单物料明细表报表导出'!$K:$K,7)=K$1)*('2-1 采购订单物料明细表报表导出'!$D:$D=$A943),'2-1 采购订单物料明细表报表导出'!$H:$H,0))</f>
        <v>0</v>
      </c>
      <c r="L943" cm="1">
        <f t="array" ref="L943">SUM(IF((LEFT('2-1 采购订单物料明细表报表导出'!$K:$K,7)=L$1)*('2-1 采购订单物料明细表报表导出'!$D:$D=$A943),'2-1 采购订单物料明细表报表导出'!$H:$H,0))</f>
        <v>0</v>
      </c>
      <c r="M943" cm="1">
        <f t="array" ref="M943">SUM(IF((LEFT('2-1 采购订单物料明细表报表导出'!$K:$K,7)=M$1)*('2-1 采购订单物料明细表报表导出'!$D:$D=$A943),'2-1 采购订单物料明细表报表导出'!$H:$H,0))</f>
        <v>0</v>
      </c>
      <c r="N943" cm="1">
        <f t="array" ref="N943">SUM(IF((LEFT('2-1 采购订单物料明细表报表导出'!$K:$K,7)=N$1)*('2-1 采购订单物料明细表报表导出'!$D:$D=$A943),'2-1 采购订单物料明细表报表导出'!$H:$H,0))</f>
        <v>0</v>
      </c>
      <c r="O943" cm="1">
        <f t="array" ref="O943">SUM(IF((LEFT('2-1 采购订单物料明细表报表导出'!$K:$K,7)=O$1)*('2-1 采购订单物料明细表报表导出'!$D:$D=$A943),'2-1 采购订单物料明细表报表导出'!$H:$H,0))</f>
        <v>0</v>
      </c>
    </row>
    <row r="944" ht="16.5" spans="1:15">
      <c r="A944" s="40" t="s">
        <v>4343</v>
      </c>
      <c r="B944" s="32" t="s">
        <v>2120</v>
      </c>
      <c r="C944" s="33" t="s">
        <v>2121</v>
      </c>
      <c r="D944" cm="1">
        <f t="array" ref="D944">SUM(IF((LEFT('2-1 采购订单物料明细表报表导出'!$K:$K,7)=D$1)*('2-1 采购订单物料明细表报表导出'!$D:$D=$A944),'2-1 采购订单物料明细表报表导出'!$H:$H,0))</f>
        <v>0</v>
      </c>
      <c r="E944" cm="1">
        <f t="array" ref="E944">SUM(IF((LEFT('2-1 采购订单物料明细表报表导出'!$K:$K,7)=E$1)*('2-1 采购订单物料明细表报表导出'!$D:$D=$A944),'2-1 采购订单物料明细表报表导出'!$H:$H,0))</f>
        <v>0</v>
      </c>
      <c r="F944" cm="1">
        <f t="array" ref="F944">SUM(IF((LEFT('2-1 采购订单物料明细表报表导出'!$K:$K,7)=F$1)*('2-1 采购订单物料明细表报表导出'!$D:$D=$A944),'2-1 采购订单物料明细表报表导出'!$H:$H,0))</f>
        <v>0</v>
      </c>
      <c r="G944" cm="1">
        <f t="array" ref="G944">SUM(IF((LEFT('2-1 采购订单物料明细表报表导出'!$K:$K,7)=G$1)*('2-1 采购订单物料明细表报表导出'!$D:$D=$A944),'2-1 采购订单物料明细表报表导出'!$H:$H,0))</f>
        <v>0</v>
      </c>
      <c r="H944" cm="1">
        <f t="array" ref="H944">SUM(IF((LEFT('2-1 采购订单物料明细表报表导出'!$K:$K,7)=H$1)*('2-1 采购订单物料明细表报表导出'!$D:$D=$A944),'2-1 采购订单物料明细表报表导出'!$H:$H,0))</f>
        <v>0</v>
      </c>
      <c r="I944" cm="1">
        <f t="array" ref="I944">SUM(IF((LEFT('2-1 采购订单物料明细表报表导出'!$K:$K,7)=I$1)*('2-1 采购订单物料明细表报表导出'!$D:$D=$A944),'2-1 采购订单物料明细表报表导出'!$H:$H,0))</f>
        <v>0</v>
      </c>
      <c r="J944" cm="1">
        <f t="array" ref="J944">SUM(IF((LEFT('2-1 采购订单物料明细表报表导出'!$K:$K,7)=J$1)*('2-1 采购订单物料明细表报表导出'!$D:$D=$A944),'2-1 采购订单物料明细表报表导出'!$H:$H,0))</f>
        <v>0</v>
      </c>
      <c r="K944" cm="1">
        <f t="array" ref="K944">SUM(IF((LEFT('2-1 采购订单物料明细表报表导出'!$K:$K,7)=K$1)*('2-1 采购订单物料明细表报表导出'!$D:$D=$A944),'2-1 采购订单物料明细表报表导出'!$H:$H,0))</f>
        <v>0</v>
      </c>
      <c r="L944" cm="1">
        <f t="array" ref="L944">SUM(IF((LEFT('2-1 采购订单物料明细表报表导出'!$K:$K,7)=L$1)*('2-1 采购订单物料明细表报表导出'!$D:$D=$A944),'2-1 采购订单物料明细表报表导出'!$H:$H,0))</f>
        <v>0</v>
      </c>
      <c r="M944" cm="1">
        <f t="array" ref="M944">SUM(IF((LEFT('2-1 采购订单物料明细表报表导出'!$K:$K,7)=M$1)*('2-1 采购订单物料明细表报表导出'!$D:$D=$A944),'2-1 采购订单物料明细表报表导出'!$H:$H,0))</f>
        <v>0</v>
      </c>
      <c r="N944" cm="1">
        <f t="array" ref="N944">SUM(IF((LEFT('2-1 采购订单物料明细表报表导出'!$K:$K,7)=N$1)*('2-1 采购订单物料明细表报表导出'!$D:$D=$A944),'2-1 采购订单物料明细表报表导出'!$H:$H,0))</f>
        <v>0</v>
      </c>
      <c r="O944" cm="1">
        <f t="array" ref="O944">SUM(IF((LEFT('2-1 采购订单物料明细表报表导出'!$K:$K,7)=O$1)*('2-1 采购订单物料明细表报表导出'!$D:$D=$A944),'2-1 采购订单物料明细表报表导出'!$H:$H,0))</f>
        <v>0</v>
      </c>
    </row>
    <row r="945" ht="16.5" spans="1:15">
      <c r="A945" s="40" t="s">
        <v>4344</v>
      </c>
      <c r="B945" s="32" t="s">
        <v>2120</v>
      </c>
      <c r="C945" s="33" t="s">
        <v>2121</v>
      </c>
      <c r="D945" cm="1">
        <f t="array" ref="D945">SUM(IF((LEFT('2-1 采购订单物料明细表报表导出'!$K:$K,7)=D$1)*('2-1 采购订单物料明细表报表导出'!$D:$D=$A945),'2-1 采购订单物料明细表报表导出'!$H:$H,0))</f>
        <v>0</v>
      </c>
      <c r="E945" cm="1">
        <f t="array" ref="E945">SUM(IF((LEFT('2-1 采购订单物料明细表报表导出'!$K:$K,7)=E$1)*('2-1 采购订单物料明细表报表导出'!$D:$D=$A945),'2-1 采购订单物料明细表报表导出'!$H:$H,0))</f>
        <v>0</v>
      </c>
      <c r="F945" cm="1">
        <f t="array" ref="F945">SUM(IF((LEFT('2-1 采购订单物料明细表报表导出'!$K:$K,7)=F$1)*('2-1 采购订单物料明细表报表导出'!$D:$D=$A945),'2-1 采购订单物料明细表报表导出'!$H:$H,0))</f>
        <v>0</v>
      </c>
      <c r="G945" cm="1">
        <f t="array" ref="G945">SUM(IF((LEFT('2-1 采购订单物料明细表报表导出'!$K:$K,7)=G$1)*('2-1 采购订单物料明细表报表导出'!$D:$D=$A945),'2-1 采购订单物料明细表报表导出'!$H:$H,0))</f>
        <v>0</v>
      </c>
      <c r="H945" cm="1">
        <f t="array" ref="H945">SUM(IF((LEFT('2-1 采购订单物料明细表报表导出'!$K:$K,7)=H$1)*('2-1 采购订单物料明细表报表导出'!$D:$D=$A945),'2-1 采购订单物料明细表报表导出'!$H:$H,0))</f>
        <v>0</v>
      </c>
      <c r="I945" cm="1">
        <f t="array" ref="I945">SUM(IF((LEFT('2-1 采购订单物料明细表报表导出'!$K:$K,7)=I$1)*('2-1 采购订单物料明细表报表导出'!$D:$D=$A945),'2-1 采购订单物料明细表报表导出'!$H:$H,0))</f>
        <v>0</v>
      </c>
      <c r="J945" cm="1">
        <f t="array" ref="J945">SUM(IF((LEFT('2-1 采购订单物料明细表报表导出'!$K:$K,7)=J$1)*('2-1 采购订单物料明细表报表导出'!$D:$D=$A945),'2-1 采购订单物料明细表报表导出'!$H:$H,0))</f>
        <v>0</v>
      </c>
      <c r="K945" cm="1">
        <f t="array" ref="K945">SUM(IF((LEFT('2-1 采购订单物料明细表报表导出'!$K:$K,7)=K$1)*('2-1 采购订单物料明细表报表导出'!$D:$D=$A945),'2-1 采购订单物料明细表报表导出'!$H:$H,0))</f>
        <v>0</v>
      </c>
      <c r="L945" cm="1">
        <f t="array" ref="L945">SUM(IF((LEFT('2-1 采购订单物料明细表报表导出'!$K:$K,7)=L$1)*('2-1 采购订单物料明细表报表导出'!$D:$D=$A945),'2-1 采购订单物料明细表报表导出'!$H:$H,0))</f>
        <v>0</v>
      </c>
      <c r="M945" cm="1">
        <f t="array" ref="M945">SUM(IF((LEFT('2-1 采购订单物料明细表报表导出'!$K:$K,7)=M$1)*('2-1 采购订单物料明细表报表导出'!$D:$D=$A945),'2-1 采购订单物料明细表报表导出'!$H:$H,0))</f>
        <v>0</v>
      </c>
      <c r="N945" cm="1">
        <f t="array" ref="N945">SUM(IF((LEFT('2-1 采购订单物料明细表报表导出'!$K:$K,7)=N$1)*('2-1 采购订单物料明细表报表导出'!$D:$D=$A945),'2-1 采购订单物料明细表报表导出'!$H:$H,0))</f>
        <v>0</v>
      </c>
      <c r="O945" cm="1">
        <f t="array" ref="O945">SUM(IF((LEFT('2-1 采购订单物料明细表报表导出'!$K:$K,7)=O$1)*('2-1 采购订单物料明细表报表导出'!$D:$D=$A945),'2-1 采购订单物料明细表报表导出'!$H:$H,0))</f>
        <v>0</v>
      </c>
    </row>
    <row r="946" ht="16.5" spans="1:15">
      <c r="A946" s="40" t="s">
        <v>4345</v>
      </c>
      <c r="B946" s="32" t="s">
        <v>2120</v>
      </c>
      <c r="C946" s="33" t="s">
        <v>2121</v>
      </c>
      <c r="D946" cm="1">
        <f t="array" ref="D946">SUM(IF((LEFT('2-1 采购订单物料明细表报表导出'!$K:$K,7)=D$1)*('2-1 采购订单物料明细表报表导出'!$D:$D=$A946),'2-1 采购订单物料明细表报表导出'!$H:$H,0))</f>
        <v>0</v>
      </c>
      <c r="E946" cm="1">
        <f t="array" ref="E946">SUM(IF((LEFT('2-1 采购订单物料明细表报表导出'!$K:$K,7)=E$1)*('2-1 采购订单物料明细表报表导出'!$D:$D=$A946),'2-1 采购订单物料明细表报表导出'!$H:$H,0))</f>
        <v>0</v>
      </c>
      <c r="F946" cm="1">
        <f t="array" ref="F946">SUM(IF((LEFT('2-1 采购订单物料明细表报表导出'!$K:$K,7)=F$1)*('2-1 采购订单物料明细表报表导出'!$D:$D=$A946),'2-1 采购订单物料明细表报表导出'!$H:$H,0))</f>
        <v>0</v>
      </c>
      <c r="G946" cm="1">
        <f t="array" ref="G946">SUM(IF((LEFT('2-1 采购订单物料明细表报表导出'!$K:$K,7)=G$1)*('2-1 采购订单物料明细表报表导出'!$D:$D=$A946),'2-1 采购订单物料明细表报表导出'!$H:$H,0))</f>
        <v>0</v>
      </c>
      <c r="H946" cm="1">
        <f t="array" ref="H946">SUM(IF((LEFT('2-1 采购订单物料明细表报表导出'!$K:$K,7)=H$1)*('2-1 采购订单物料明细表报表导出'!$D:$D=$A946),'2-1 采购订单物料明细表报表导出'!$H:$H,0))</f>
        <v>0</v>
      </c>
      <c r="I946" cm="1">
        <f t="array" ref="I946">SUM(IF((LEFT('2-1 采购订单物料明细表报表导出'!$K:$K,7)=I$1)*('2-1 采购订单物料明细表报表导出'!$D:$D=$A946),'2-1 采购订单物料明细表报表导出'!$H:$H,0))</f>
        <v>0</v>
      </c>
      <c r="J946" cm="1">
        <f t="array" ref="J946">SUM(IF((LEFT('2-1 采购订单物料明细表报表导出'!$K:$K,7)=J$1)*('2-1 采购订单物料明细表报表导出'!$D:$D=$A946),'2-1 采购订单物料明细表报表导出'!$H:$H,0))</f>
        <v>0</v>
      </c>
      <c r="K946" cm="1">
        <f t="array" ref="K946">SUM(IF((LEFT('2-1 采购订单物料明细表报表导出'!$K:$K,7)=K$1)*('2-1 采购订单物料明细表报表导出'!$D:$D=$A946),'2-1 采购订单物料明细表报表导出'!$H:$H,0))</f>
        <v>0</v>
      </c>
      <c r="L946" cm="1">
        <f t="array" ref="L946">SUM(IF((LEFT('2-1 采购订单物料明细表报表导出'!$K:$K,7)=L$1)*('2-1 采购订单物料明细表报表导出'!$D:$D=$A946),'2-1 采购订单物料明细表报表导出'!$H:$H,0))</f>
        <v>0</v>
      </c>
      <c r="M946" cm="1">
        <f t="array" ref="M946">SUM(IF((LEFT('2-1 采购订单物料明细表报表导出'!$K:$K,7)=M$1)*('2-1 采购订单物料明细表报表导出'!$D:$D=$A946),'2-1 采购订单物料明细表报表导出'!$H:$H,0))</f>
        <v>0</v>
      </c>
      <c r="N946" cm="1">
        <f t="array" ref="N946">SUM(IF((LEFT('2-1 采购订单物料明细表报表导出'!$K:$K,7)=N$1)*('2-1 采购订单物料明细表报表导出'!$D:$D=$A946),'2-1 采购订单物料明细表报表导出'!$H:$H,0))</f>
        <v>0</v>
      </c>
      <c r="O946" cm="1">
        <f t="array" ref="O946">SUM(IF((LEFT('2-1 采购订单物料明细表报表导出'!$K:$K,7)=O$1)*('2-1 采购订单物料明细表报表导出'!$D:$D=$A946),'2-1 采购订单物料明细表报表导出'!$H:$H,0))</f>
        <v>0</v>
      </c>
    </row>
    <row r="947" ht="16.5" spans="1:15">
      <c r="A947" s="40" t="s">
        <v>4346</v>
      </c>
      <c r="B947" s="32" t="s">
        <v>2120</v>
      </c>
      <c r="C947" s="33" t="s">
        <v>2121</v>
      </c>
      <c r="D947" cm="1">
        <f t="array" ref="D947">SUM(IF((LEFT('2-1 采购订单物料明细表报表导出'!$K:$K,7)=D$1)*('2-1 采购订单物料明细表报表导出'!$D:$D=$A947),'2-1 采购订单物料明细表报表导出'!$H:$H,0))</f>
        <v>0</v>
      </c>
      <c r="E947" cm="1">
        <f t="array" ref="E947">SUM(IF((LEFT('2-1 采购订单物料明细表报表导出'!$K:$K,7)=E$1)*('2-1 采购订单物料明细表报表导出'!$D:$D=$A947),'2-1 采购订单物料明细表报表导出'!$H:$H,0))</f>
        <v>0</v>
      </c>
      <c r="F947" cm="1">
        <f t="array" ref="F947">SUM(IF((LEFT('2-1 采购订单物料明细表报表导出'!$K:$K,7)=F$1)*('2-1 采购订单物料明细表报表导出'!$D:$D=$A947),'2-1 采购订单物料明细表报表导出'!$H:$H,0))</f>
        <v>0</v>
      </c>
      <c r="G947" cm="1">
        <f t="array" ref="G947">SUM(IF((LEFT('2-1 采购订单物料明细表报表导出'!$K:$K,7)=G$1)*('2-1 采购订单物料明细表报表导出'!$D:$D=$A947),'2-1 采购订单物料明细表报表导出'!$H:$H,0))</f>
        <v>0</v>
      </c>
      <c r="H947" cm="1">
        <f t="array" ref="H947">SUM(IF((LEFT('2-1 采购订单物料明细表报表导出'!$K:$K,7)=H$1)*('2-1 采购订单物料明细表报表导出'!$D:$D=$A947),'2-1 采购订单物料明细表报表导出'!$H:$H,0))</f>
        <v>0</v>
      </c>
      <c r="I947" cm="1">
        <f t="array" ref="I947">SUM(IF((LEFT('2-1 采购订单物料明细表报表导出'!$K:$K,7)=I$1)*('2-1 采购订单物料明细表报表导出'!$D:$D=$A947),'2-1 采购订单物料明细表报表导出'!$H:$H,0))</f>
        <v>0</v>
      </c>
      <c r="J947" cm="1">
        <f t="array" ref="J947">SUM(IF((LEFT('2-1 采购订单物料明细表报表导出'!$K:$K,7)=J$1)*('2-1 采购订单物料明细表报表导出'!$D:$D=$A947),'2-1 采购订单物料明细表报表导出'!$H:$H,0))</f>
        <v>0</v>
      </c>
      <c r="K947" cm="1">
        <f t="array" ref="K947">SUM(IF((LEFT('2-1 采购订单物料明细表报表导出'!$K:$K,7)=K$1)*('2-1 采购订单物料明细表报表导出'!$D:$D=$A947),'2-1 采购订单物料明细表报表导出'!$H:$H,0))</f>
        <v>0</v>
      </c>
      <c r="L947" cm="1">
        <f t="array" ref="L947">SUM(IF((LEFT('2-1 采购订单物料明细表报表导出'!$K:$K,7)=L$1)*('2-1 采购订单物料明细表报表导出'!$D:$D=$A947),'2-1 采购订单物料明细表报表导出'!$H:$H,0))</f>
        <v>0</v>
      </c>
      <c r="M947" cm="1">
        <f t="array" ref="M947">SUM(IF((LEFT('2-1 采购订单物料明细表报表导出'!$K:$K,7)=M$1)*('2-1 采购订单物料明细表报表导出'!$D:$D=$A947),'2-1 采购订单物料明细表报表导出'!$H:$H,0))</f>
        <v>0</v>
      </c>
      <c r="N947" cm="1">
        <f t="array" ref="N947">SUM(IF((LEFT('2-1 采购订单物料明细表报表导出'!$K:$K,7)=N$1)*('2-1 采购订单物料明细表报表导出'!$D:$D=$A947),'2-1 采购订单物料明细表报表导出'!$H:$H,0))</f>
        <v>0</v>
      </c>
      <c r="O947" cm="1">
        <f t="array" ref="O947">SUM(IF((LEFT('2-1 采购订单物料明细表报表导出'!$K:$K,7)=O$1)*('2-1 采购订单物料明细表报表导出'!$D:$D=$A947),'2-1 采购订单物料明细表报表导出'!$H:$H,0))</f>
        <v>0</v>
      </c>
    </row>
    <row r="948" ht="16.5" spans="1:15">
      <c r="A948" s="40" t="s">
        <v>4347</v>
      </c>
      <c r="B948" s="32" t="s">
        <v>2120</v>
      </c>
      <c r="C948" s="33" t="s">
        <v>2121</v>
      </c>
      <c r="D948" cm="1">
        <f t="array" ref="D948">SUM(IF((LEFT('2-1 采购订单物料明细表报表导出'!$K:$K,7)=D$1)*('2-1 采购订单物料明细表报表导出'!$D:$D=$A948),'2-1 采购订单物料明细表报表导出'!$H:$H,0))</f>
        <v>0</v>
      </c>
      <c r="E948" cm="1">
        <f t="array" ref="E948">SUM(IF((LEFT('2-1 采购订单物料明细表报表导出'!$K:$K,7)=E$1)*('2-1 采购订单物料明细表报表导出'!$D:$D=$A948),'2-1 采购订单物料明细表报表导出'!$H:$H,0))</f>
        <v>0</v>
      </c>
      <c r="F948" cm="1">
        <f t="array" ref="F948">SUM(IF((LEFT('2-1 采购订单物料明细表报表导出'!$K:$K,7)=F$1)*('2-1 采购订单物料明细表报表导出'!$D:$D=$A948),'2-1 采购订单物料明细表报表导出'!$H:$H,0))</f>
        <v>0</v>
      </c>
      <c r="G948" cm="1">
        <f t="array" ref="G948">SUM(IF((LEFT('2-1 采购订单物料明细表报表导出'!$K:$K,7)=G$1)*('2-1 采购订单物料明细表报表导出'!$D:$D=$A948),'2-1 采购订单物料明细表报表导出'!$H:$H,0))</f>
        <v>0</v>
      </c>
      <c r="H948" cm="1">
        <f t="array" ref="H948">SUM(IF((LEFT('2-1 采购订单物料明细表报表导出'!$K:$K,7)=H$1)*('2-1 采购订单物料明细表报表导出'!$D:$D=$A948),'2-1 采购订单物料明细表报表导出'!$H:$H,0))</f>
        <v>0</v>
      </c>
      <c r="I948" cm="1">
        <f t="array" ref="I948">SUM(IF((LEFT('2-1 采购订单物料明细表报表导出'!$K:$K,7)=I$1)*('2-1 采购订单物料明细表报表导出'!$D:$D=$A948),'2-1 采购订单物料明细表报表导出'!$H:$H,0))</f>
        <v>0</v>
      </c>
      <c r="J948" cm="1">
        <f t="array" ref="J948">SUM(IF((LEFT('2-1 采购订单物料明细表报表导出'!$K:$K,7)=J$1)*('2-1 采购订单物料明细表报表导出'!$D:$D=$A948),'2-1 采购订单物料明细表报表导出'!$H:$H,0))</f>
        <v>0</v>
      </c>
      <c r="K948" cm="1">
        <f t="array" ref="K948">SUM(IF((LEFT('2-1 采购订单物料明细表报表导出'!$K:$K,7)=K$1)*('2-1 采购订单物料明细表报表导出'!$D:$D=$A948),'2-1 采购订单物料明细表报表导出'!$H:$H,0))</f>
        <v>0</v>
      </c>
      <c r="L948" cm="1">
        <f t="array" ref="L948">SUM(IF((LEFT('2-1 采购订单物料明细表报表导出'!$K:$K,7)=L$1)*('2-1 采购订单物料明细表报表导出'!$D:$D=$A948),'2-1 采购订单物料明细表报表导出'!$H:$H,0))</f>
        <v>0</v>
      </c>
      <c r="M948" cm="1">
        <f t="array" ref="M948">SUM(IF((LEFT('2-1 采购订单物料明细表报表导出'!$K:$K,7)=M$1)*('2-1 采购订单物料明细表报表导出'!$D:$D=$A948),'2-1 采购订单物料明细表报表导出'!$H:$H,0))</f>
        <v>0</v>
      </c>
      <c r="N948" cm="1">
        <f t="array" ref="N948">SUM(IF((LEFT('2-1 采购订单物料明细表报表导出'!$K:$K,7)=N$1)*('2-1 采购订单物料明细表报表导出'!$D:$D=$A948),'2-1 采购订单物料明细表报表导出'!$H:$H,0))</f>
        <v>0</v>
      </c>
      <c r="O948" cm="1">
        <f t="array" ref="O948">SUM(IF((LEFT('2-1 采购订单物料明细表报表导出'!$K:$K,7)=O$1)*('2-1 采购订单物料明细表报表导出'!$D:$D=$A948),'2-1 采购订单物料明细表报表导出'!$H:$H,0))</f>
        <v>0</v>
      </c>
    </row>
    <row r="949" ht="16.5" spans="1:15">
      <c r="A949" s="40" t="s">
        <v>4348</v>
      </c>
      <c r="B949" s="32" t="s">
        <v>2120</v>
      </c>
      <c r="C949" s="33" t="s">
        <v>2121</v>
      </c>
      <c r="D949" cm="1">
        <f t="array" ref="D949">SUM(IF((LEFT('2-1 采购订单物料明细表报表导出'!$K:$K,7)=D$1)*('2-1 采购订单物料明细表报表导出'!$D:$D=$A949),'2-1 采购订单物料明细表报表导出'!$H:$H,0))</f>
        <v>0</v>
      </c>
      <c r="E949" cm="1">
        <f t="array" ref="E949">SUM(IF((LEFT('2-1 采购订单物料明细表报表导出'!$K:$K,7)=E$1)*('2-1 采购订单物料明细表报表导出'!$D:$D=$A949),'2-1 采购订单物料明细表报表导出'!$H:$H,0))</f>
        <v>0</v>
      </c>
      <c r="F949" cm="1">
        <f t="array" ref="F949">SUM(IF((LEFT('2-1 采购订单物料明细表报表导出'!$K:$K,7)=F$1)*('2-1 采购订单物料明细表报表导出'!$D:$D=$A949),'2-1 采购订单物料明细表报表导出'!$H:$H,0))</f>
        <v>0</v>
      </c>
      <c r="G949" cm="1">
        <f t="array" ref="G949">SUM(IF((LEFT('2-1 采购订单物料明细表报表导出'!$K:$K,7)=G$1)*('2-1 采购订单物料明细表报表导出'!$D:$D=$A949),'2-1 采购订单物料明细表报表导出'!$H:$H,0))</f>
        <v>0</v>
      </c>
      <c r="H949" cm="1">
        <f t="array" ref="H949">SUM(IF((LEFT('2-1 采购订单物料明细表报表导出'!$K:$K,7)=H$1)*('2-1 采购订单物料明细表报表导出'!$D:$D=$A949),'2-1 采购订单物料明细表报表导出'!$H:$H,0))</f>
        <v>0</v>
      </c>
      <c r="I949" cm="1">
        <f t="array" ref="I949">SUM(IF((LEFT('2-1 采购订单物料明细表报表导出'!$K:$K,7)=I$1)*('2-1 采购订单物料明细表报表导出'!$D:$D=$A949),'2-1 采购订单物料明细表报表导出'!$H:$H,0))</f>
        <v>0</v>
      </c>
      <c r="J949" cm="1">
        <f t="array" ref="J949">SUM(IF((LEFT('2-1 采购订单物料明细表报表导出'!$K:$K,7)=J$1)*('2-1 采购订单物料明细表报表导出'!$D:$D=$A949),'2-1 采购订单物料明细表报表导出'!$H:$H,0))</f>
        <v>0</v>
      </c>
      <c r="K949" cm="1">
        <f t="array" ref="K949">SUM(IF((LEFT('2-1 采购订单物料明细表报表导出'!$K:$K,7)=K$1)*('2-1 采购订单物料明细表报表导出'!$D:$D=$A949),'2-1 采购订单物料明细表报表导出'!$H:$H,0))</f>
        <v>0</v>
      </c>
      <c r="L949" cm="1">
        <f t="array" ref="L949">SUM(IF((LEFT('2-1 采购订单物料明细表报表导出'!$K:$K,7)=L$1)*('2-1 采购订单物料明细表报表导出'!$D:$D=$A949),'2-1 采购订单物料明细表报表导出'!$H:$H,0))</f>
        <v>0</v>
      </c>
      <c r="M949" cm="1">
        <f t="array" ref="M949">SUM(IF((LEFT('2-1 采购订单物料明细表报表导出'!$K:$K,7)=M$1)*('2-1 采购订单物料明细表报表导出'!$D:$D=$A949),'2-1 采购订单物料明细表报表导出'!$H:$H,0))</f>
        <v>0</v>
      </c>
      <c r="N949" cm="1">
        <f t="array" ref="N949">SUM(IF((LEFT('2-1 采购订单物料明细表报表导出'!$K:$K,7)=N$1)*('2-1 采购订单物料明细表报表导出'!$D:$D=$A949),'2-1 采购订单物料明细表报表导出'!$H:$H,0))</f>
        <v>0</v>
      </c>
      <c r="O949" cm="1">
        <f t="array" ref="O949">SUM(IF((LEFT('2-1 采购订单物料明细表报表导出'!$K:$K,7)=O$1)*('2-1 采购订单物料明细表报表导出'!$D:$D=$A949),'2-1 采购订单物料明细表报表导出'!$H:$H,0))</f>
        <v>0</v>
      </c>
    </row>
    <row r="950" ht="16.5" spans="1:15">
      <c r="A950" s="40" t="s">
        <v>4349</v>
      </c>
      <c r="B950" s="32" t="s">
        <v>2120</v>
      </c>
      <c r="C950" s="33" t="s">
        <v>2121</v>
      </c>
      <c r="D950" cm="1">
        <f t="array" ref="D950">SUM(IF((LEFT('2-1 采购订单物料明细表报表导出'!$K:$K,7)=D$1)*('2-1 采购订单物料明细表报表导出'!$D:$D=$A950),'2-1 采购订单物料明细表报表导出'!$H:$H,0))</f>
        <v>0</v>
      </c>
      <c r="E950" cm="1">
        <f t="array" ref="E950">SUM(IF((LEFT('2-1 采购订单物料明细表报表导出'!$K:$K,7)=E$1)*('2-1 采购订单物料明细表报表导出'!$D:$D=$A950),'2-1 采购订单物料明细表报表导出'!$H:$H,0))</f>
        <v>0</v>
      </c>
      <c r="F950" cm="1">
        <f t="array" ref="F950">SUM(IF((LEFT('2-1 采购订单物料明细表报表导出'!$K:$K,7)=F$1)*('2-1 采购订单物料明细表报表导出'!$D:$D=$A950),'2-1 采购订单物料明细表报表导出'!$H:$H,0))</f>
        <v>0</v>
      </c>
      <c r="G950" cm="1">
        <f t="array" ref="G950">SUM(IF((LEFT('2-1 采购订单物料明细表报表导出'!$K:$K,7)=G$1)*('2-1 采购订单物料明细表报表导出'!$D:$D=$A950),'2-1 采购订单物料明细表报表导出'!$H:$H,0))</f>
        <v>0</v>
      </c>
      <c r="H950" cm="1">
        <f t="array" ref="H950">SUM(IF((LEFT('2-1 采购订单物料明细表报表导出'!$K:$K,7)=H$1)*('2-1 采购订单物料明细表报表导出'!$D:$D=$A950),'2-1 采购订单物料明细表报表导出'!$H:$H,0))</f>
        <v>0</v>
      </c>
      <c r="I950" cm="1">
        <f t="array" ref="I950">SUM(IF((LEFT('2-1 采购订单物料明细表报表导出'!$K:$K,7)=I$1)*('2-1 采购订单物料明细表报表导出'!$D:$D=$A950),'2-1 采购订单物料明细表报表导出'!$H:$H,0))</f>
        <v>0</v>
      </c>
      <c r="J950" cm="1">
        <f t="array" ref="J950">SUM(IF((LEFT('2-1 采购订单物料明细表报表导出'!$K:$K,7)=J$1)*('2-1 采购订单物料明细表报表导出'!$D:$D=$A950),'2-1 采购订单物料明细表报表导出'!$H:$H,0))</f>
        <v>0</v>
      </c>
      <c r="K950" cm="1">
        <f t="array" ref="K950">SUM(IF((LEFT('2-1 采购订单物料明细表报表导出'!$K:$K,7)=K$1)*('2-1 采购订单物料明细表报表导出'!$D:$D=$A950),'2-1 采购订单物料明细表报表导出'!$H:$H,0))</f>
        <v>0</v>
      </c>
      <c r="L950" cm="1">
        <f t="array" ref="L950">SUM(IF((LEFT('2-1 采购订单物料明细表报表导出'!$K:$K,7)=L$1)*('2-1 采购订单物料明细表报表导出'!$D:$D=$A950),'2-1 采购订单物料明细表报表导出'!$H:$H,0))</f>
        <v>0</v>
      </c>
      <c r="M950" cm="1">
        <f t="array" ref="M950">SUM(IF((LEFT('2-1 采购订单物料明细表报表导出'!$K:$K,7)=M$1)*('2-1 采购订单物料明细表报表导出'!$D:$D=$A950),'2-1 采购订单物料明细表报表导出'!$H:$H,0))</f>
        <v>0</v>
      </c>
      <c r="N950" cm="1">
        <f t="array" ref="N950">SUM(IF((LEFT('2-1 采购订单物料明细表报表导出'!$K:$K,7)=N$1)*('2-1 采购订单物料明细表报表导出'!$D:$D=$A950),'2-1 采购订单物料明细表报表导出'!$H:$H,0))</f>
        <v>0</v>
      </c>
      <c r="O950" cm="1">
        <f t="array" ref="O950">SUM(IF((LEFT('2-1 采购订单物料明细表报表导出'!$K:$K,7)=O$1)*('2-1 采购订单物料明细表报表导出'!$D:$D=$A950),'2-1 采购订单物料明细表报表导出'!$H:$H,0))</f>
        <v>0</v>
      </c>
    </row>
    <row r="951" ht="16.5" spans="1:15">
      <c r="A951" s="40" t="s">
        <v>4350</v>
      </c>
      <c r="B951" s="32" t="s">
        <v>2120</v>
      </c>
      <c r="C951" s="33" t="s">
        <v>2121</v>
      </c>
      <c r="D951" cm="1">
        <f t="array" ref="D951">SUM(IF((LEFT('2-1 采购订单物料明细表报表导出'!$K:$K,7)=D$1)*('2-1 采购订单物料明细表报表导出'!$D:$D=$A951),'2-1 采购订单物料明细表报表导出'!$H:$H,0))</f>
        <v>0</v>
      </c>
      <c r="E951" cm="1">
        <f t="array" ref="E951">SUM(IF((LEFT('2-1 采购订单物料明细表报表导出'!$K:$K,7)=E$1)*('2-1 采购订单物料明细表报表导出'!$D:$D=$A951),'2-1 采购订单物料明细表报表导出'!$H:$H,0))</f>
        <v>0</v>
      </c>
      <c r="F951" cm="1">
        <f t="array" ref="F951">SUM(IF((LEFT('2-1 采购订单物料明细表报表导出'!$K:$K,7)=F$1)*('2-1 采购订单物料明细表报表导出'!$D:$D=$A951),'2-1 采购订单物料明细表报表导出'!$H:$H,0))</f>
        <v>0</v>
      </c>
      <c r="G951" cm="1">
        <f t="array" ref="G951">SUM(IF((LEFT('2-1 采购订单物料明细表报表导出'!$K:$K,7)=G$1)*('2-1 采购订单物料明细表报表导出'!$D:$D=$A951),'2-1 采购订单物料明细表报表导出'!$H:$H,0))</f>
        <v>0</v>
      </c>
      <c r="H951" cm="1">
        <f t="array" ref="H951">SUM(IF((LEFT('2-1 采购订单物料明细表报表导出'!$K:$K,7)=H$1)*('2-1 采购订单物料明细表报表导出'!$D:$D=$A951),'2-1 采购订单物料明细表报表导出'!$H:$H,0))</f>
        <v>0</v>
      </c>
      <c r="I951" cm="1">
        <f t="array" ref="I951">SUM(IF((LEFT('2-1 采购订单物料明细表报表导出'!$K:$K,7)=I$1)*('2-1 采购订单物料明细表报表导出'!$D:$D=$A951),'2-1 采购订单物料明细表报表导出'!$H:$H,0))</f>
        <v>0</v>
      </c>
      <c r="J951" cm="1">
        <f t="array" ref="J951">SUM(IF((LEFT('2-1 采购订单物料明细表报表导出'!$K:$K,7)=J$1)*('2-1 采购订单物料明细表报表导出'!$D:$D=$A951),'2-1 采购订单物料明细表报表导出'!$H:$H,0))</f>
        <v>0</v>
      </c>
      <c r="K951" cm="1">
        <f t="array" ref="K951">SUM(IF((LEFT('2-1 采购订单物料明细表报表导出'!$K:$K,7)=K$1)*('2-1 采购订单物料明细表报表导出'!$D:$D=$A951),'2-1 采购订单物料明细表报表导出'!$H:$H,0))</f>
        <v>0</v>
      </c>
      <c r="L951" cm="1">
        <f t="array" ref="L951">SUM(IF((LEFT('2-1 采购订单物料明细表报表导出'!$K:$K,7)=L$1)*('2-1 采购订单物料明细表报表导出'!$D:$D=$A951),'2-1 采购订单物料明细表报表导出'!$H:$H,0))</f>
        <v>0</v>
      </c>
      <c r="M951" cm="1">
        <f t="array" ref="M951">SUM(IF((LEFT('2-1 采购订单物料明细表报表导出'!$K:$K,7)=M$1)*('2-1 采购订单物料明细表报表导出'!$D:$D=$A951),'2-1 采购订单物料明细表报表导出'!$H:$H,0))</f>
        <v>0</v>
      </c>
      <c r="N951" cm="1">
        <f t="array" ref="N951">SUM(IF((LEFT('2-1 采购订单物料明细表报表导出'!$K:$K,7)=N$1)*('2-1 采购订单物料明细表报表导出'!$D:$D=$A951),'2-1 采购订单物料明细表报表导出'!$H:$H,0))</f>
        <v>0</v>
      </c>
      <c r="O951" cm="1">
        <f t="array" ref="O951">SUM(IF((LEFT('2-1 采购订单物料明细表报表导出'!$K:$K,7)=O$1)*('2-1 采购订单物料明细表报表导出'!$D:$D=$A951),'2-1 采购订单物料明细表报表导出'!$H:$H,0))</f>
        <v>0</v>
      </c>
    </row>
    <row r="952" ht="16.5" spans="1:15">
      <c r="A952" s="40" t="s">
        <v>4351</v>
      </c>
      <c r="B952" s="32" t="s">
        <v>2120</v>
      </c>
      <c r="C952" s="33" t="s">
        <v>2121</v>
      </c>
      <c r="D952" cm="1">
        <f t="array" ref="D952">SUM(IF((LEFT('2-1 采购订单物料明细表报表导出'!$K:$K,7)=D$1)*('2-1 采购订单物料明细表报表导出'!$D:$D=$A952),'2-1 采购订单物料明细表报表导出'!$H:$H,0))</f>
        <v>0</v>
      </c>
      <c r="E952" cm="1">
        <f t="array" ref="E952">SUM(IF((LEFT('2-1 采购订单物料明细表报表导出'!$K:$K,7)=E$1)*('2-1 采购订单物料明细表报表导出'!$D:$D=$A952),'2-1 采购订单物料明细表报表导出'!$H:$H,0))</f>
        <v>0</v>
      </c>
      <c r="F952" cm="1">
        <f t="array" ref="F952">SUM(IF((LEFT('2-1 采购订单物料明细表报表导出'!$K:$K,7)=F$1)*('2-1 采购订单物料明细表报表导出'!$D:$D=$A952),'2-1 采购订单物料明细表报表导出'!$H:$H,0))</f>
        <v>0</v>
      </c>
      <c r="G952" cm="1">
        <f t="array" ref="G952">SUM(IF((LEFT('2-1 采购订单物料明细表报表导出'!$K:$K,7)=G$1)*('2-1 采购订单物料明细表报表导出'!$D:$D=$A952),'2-1 采购订单物料明细表报表导出'!$H:$H,0))</f>
        <v>0</v>
      </c>
      <c r="H952" cm="1">
        <f t="array" ref="H952">SUM(IF((LEFT('2-1 采购订单物料明细表报表导出'!$K:$K,7)=H$1)*('2-1 采购订单物料明细表报表导出'!$D:$D=$A952),'2-1 采购订单物料明细表报表导出'!$H:$H,0))</f>
        <v>0</v>
      </c>
      <c r="I952" cm="1">
        <f t="array" ref="I952">SUM(IF((LEFT('2-1 采购订单物料明细表报表导出'!$K:$K,7)=I$1)*('2-1 采购订单物料明细表报表导出'!$D:$D=$A952),'2-1 采购订单物料明细表报表导出'!$H:$H,0))</f>
        <v>0</v>
      </c>
      <c r="J952" cm="1">
        <f t="array" ref="J952">SUM(IF((LEFT('2-1 采购订单物料明细表报表导出'!$K:$K,7)=J$1)*('2-1 采购订单物料明细表报表导出'!$D:$D=$A952),'2-1 采购订单物料明细表报表导出'!$H:$H,0))</f>
        <v>0</v>
      </c>
      <c r="K952" cm="1">
        <f t="array" ref="K952">SUM(IF((LEFT('2-1 采购订单物料明细表报表导出'!$K:$K,7)=K$1)*('2-1 采购订单物料明细表报表导出'!$D:$D=$A952),'2-1 采购订单物料明细表报表导出'!$H:$H,0))</f>
        <v>0</v>
      </c>
      <c r="L952" cm="1">
        <f t="array" ref="L952">SUM(IF((LEFT('2-1 采购订单物料明细表报表导出'!$K:$K,7)=L$1)*('2-1 采购订单物料明细表报表导出'!$D:$D=$A952),'2-1 采购订单物料明细表报表导出'!$H:$H,0))</f>
        <v>0</v>
      </c>
      <c r="M952" cm="1">
        <f t="array" ref="M952">SUM(IF((LEFT('2-1 采购订单物料明细表报表导出'!$K:$K,7)=M$1)*('2-1 采购订单物料明细表报表导出'!$D:$D=$A952),'2-1 采购订单物料明细表报表导出'!$H:$H,0))</f>
        <v>0</v>
      </c>
      <c r="N952" cm="1">
        <f t="array" ref="N952">SUM(IF((LEFT('2-1 采购订单物料明细表报表导出'!$K:$K,7)=N$1)*('2-1 采购订单物料明细表报表导出'!$D:$D=$A952),'2-1 采购订单物料明细表报表导出'!$H:$H,0))</f>
        <v>0</v>
      </c>
      <c r="O952"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B1"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4360</v>
      </c>
      <c r="B1" s="17" t="s">
        <v>4361</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4362</v>
      </c>
      <c r="C2">
        <f>'2 过程管理表单'!Z5</f>
        <v>140809.05848462</v>
      </c>
      <c r="D2">
        <f>'2 过程管理表单'!AC5</f>
        <v>127182.375405463</v>
      </c>
      <c r="E2">
        <f>'2 过程管理表单'!AF5</f>
        <v>140809.05848462</v>
      </c>
      <c r="F2">
        <f>'2 过程管理表单'!AI5</f>
        <v>136266.830791568</v>
      </c>
      <c r="G2">
        <f>'2 过程管理表单'!AL5</f>
        <v>14388.532153201</v>
      </c>
      <c r="H2">
        <f>'2 过程管理表单'!AO5</f>
        <v>37645.594117976</v>
      </c>
      <c r="I2">
        <f>'2 过程管理表单'!AR5</f>
        <v>34539.5167346939</v>
      </c>
      <c r="J2">
        <f>'2 过程管理表单'!AU5</f>
        <v>34539.5167346939</v>
      </c>
      <c r="K2">
        <f>'2 过程管理表单'!AX5</f>
        <v>33425.3387755102</v>
      </c>
      <c r="L2">
        <f>'2 过程管理表单'!BA5</f>
        <v>34539.5167346939</v>
      </c>
      <c r="M2">
        <f>'2 过程管理表单'!BD5</f>
        <v>33425.3387755102</v>
      </c>
      <c r="N2">
        <f>'2 过程管理表单'!BG4</f>
        <v>34539.5167346939</v>
      </c>
    </row>
    <row r="3" spans="1:14">
      <c r="A3" s="6" t="s">
        <v>214</v>
      </c>
      <c r="B3" s="17" t="s">
        <v>4363</v>
      </c>
      <c r="C3">
        <f t="shared" ref="C3:C7" si="0">C2</f>
        <v>140809.05848462</v>
      </c>
      <c r="D3">
        <f t="shared" ref="D3:N3" si="1">C3+D2</f>
        <v>267991.433890083</v>
      </c>
      <c r="E3">
        <f t="shared" si="1"/>
        <v>408800.492374703</v>
      </c>
      <c r="F3">
        <f t="shared" si="1"/>
        <v>545067.323166271</v>
      </c>
      <c r="G3">
        <f t="shared" si="1"/>
        <v>559455.855319472</v>
      </c>
      <c r="H3">
        <f t="shared" si="1"/>
        <v>597101.449437448</v>
      </c>
      <c r="I3">
        <f t="shared" si="1"/>
        <v>631640.966172142</v>
      </c>
      <c r="J3">
        <f t="shared" si="1"/>
        <v>666180.482906836</v>
      </c>
      <c r="K3">
        <f t="shared" si="1"/>
        <v>699605.821682346</v>
      </c>
      <c r="L3">
        <f t="shared" si="1"/>
        <v>734145.33841704</v>
      </c>
      <c r="M3">
        <f t="shared" si="1"/>
        <v>767570.67719255</v>
      </c>
      <c r="N3">
        <f t="shared" si="1"/>
        <v>802110.193927244</v>
      </c>
    </row>
    <row r="4" spans="1:14">
      <c r="A4" s="6" t="s">
        <v>214</v>
      </c>
      <c r="B4" s="17" t="s">
        <v>4364</v>
      </c>
      <c r="C4">
        <f>'2 过程管理表单'!X5-'2 过程管理表单'!X8-'2 过程管理表单'!X27-'2 过程管理表单'!X46-'2 过程管理表单'!X71-'2 过程管理表单'!X96-'2 过程管理表单'!X115-'2 过程管理表单'!X140-'2 过程管理表单'!X159</f>
        <v>75651.150943396</v>
      </c>
      <c r="D4">
        <f>'2 过程管理表单'!AA5-'2 过程管理表单'!AA8-'2 过程管理表单'!AA27-'2 过程管理表单'!AA46-'2 过程管理表单'!AA71-'2 过程管理表单'!AA96-'2 过程管理表单'!AA115-'2 过程管理表单'!AA140-'2 过程管理表单'!AA159</f>
        <v>70934.169811321</v>
      </c>
      <c r="E4">
        <f>'2 过程管理表单'!AD5-'2 过程管理表单'!AD8-'2 过程管理表单'!AD27-'2 过程管理表单'!AD46-'2 过程管理表单'!AD71-'2 过程管理表单'!AD96-'2 过程管理表单'!AD115-'2 过程管理表单'!AD140-'2 过程管理表单'!AD159</f>
        <v>70934.169811321</v>
      </c>
      <c r="F4">
        <f>'2 过程管理表单'!AG5-'2 过程管理表单'!AG8-'2 过程管理表单'!AG27-'2 过程管理表单'!AG46-'2 过程管理表单'!AG71-'2 过程管理表单'!AG96-'2 过程管理表单'!AG115-'2 过程管理表单'!AG140-'2 过程管理表单'!AG159</f>
        <v>57662.358490566</v>
      </c>
      <c r="G4">
        <f>'2 过程管理表单'!AJ5-'2 过程管理表单'!AJ8-'2 过程管理表单'!AJ27-'2 过程管理表单'!AJ46-'2 过程管理表单'!AJ71-'2 过程管理表单'!AJ96-'2 过程管理表单'!AJ115-'2 过程管理表单'!AJ140-'2 过程管理表单'!AJ159</f>
        <v>57662.358490566</v>
      </c>
      <c r="H4">
        <f>'2 过程管理表单'!AM5-'2 过程管理表单'!AM8-'2 过程管理表单'!AM27-'2 过程管理表单'!AM46-'2 过程管理表单'!AM71-'2 过程管理表单'!AM96-'2 过程管理表单'!AM115-'2 过程管理表单'!AM140-'2 过程管理表单'!AM159</f>
        <v>57662.358490566</v>
      </c>
      <c r="I4">
        <f>'2 过程管理表单'!AP5-'2 过程管理表单'!AP8-'2 过程管理表单'!AP27-'2 过程管理表单'!AP46-'2 过程管理表单'!AP71-'2 过程管理表单'!AP96-'2 过程管理表单'!AP115-'2 过程管理表单'!AP140-'2 过程管理表单'!AP159</f>
        <v>57662.358490566</v>
      </c>
      <c r="J4">
        <f>'2 过程管理表单'!AS5-'2 过程管理表单'!AS8-'2 过程管理表单'!AS27-'2 过程管理表单'!AS46-'2 过程管理表单'!AS71-'2 过程管理表单'!AS96-'2 过程管理表单'!AS115-'2 过程管理表单'!AS140-'2 过程管理表单'!AS159</f>
        <v>57662.358490566</v>
      </c>
      <c r="K4">
        <f>'2 过程管理表单'!AV5-'2 过程管理表单'!AV8-'2 过程管理表单'!AV27-'2 过程管理表单'!AV46-'2 过程管理表单'!AV71-'2 过程管理表单'!AV96-'2 过程管理表单'!AV115-'2 过程管理表单'!AV140-'2 过程管理表单'!AV159</f>
        <v>57662.358490566</v>
      </c>
      <c r="L4">
        <f>'2 过程管理表单'!AY5-'2 过程管理表单'!AY8-'2 过程管理表单'!AY27-'2 过程管理表单'!AY46-'2 过程管理表单'!AY71-'2 过程管理表单'!AY96-'2 过程管理表单'!AY115-'2 过程管理表单'!AY140-'2 过程管理表单'!AY159</f>
        <v>57662.358490566</v>
      </c>
      <c r="M4">
        <f>'2 过程管理表单'!BB5-'2 过程管理表单'!BB8-'2 过程管理表单'!BB27-'2 过程管理表单'!BB46-'2 过程管理表单'!BB71-'2 过程管理表单'!BB96-'2 过程管理表单'!BB115-'2 过程管理表单'!BB140-'2 过程管理表单'!BB159</f>
        <v>57662.358490566</v>
      </c>
      <c r="N4">
        <f>'2 过程管理表单'!BE5-'2 过程管理表单'!BE8-'2 过程管理表单'!BE27-'2 过程管理表单'!BE46-'2 过程管理表单'!BE71-'2 过程管理表单'!BE96-'2 过程管理表单'!BE115-'2 过程管理表单'!BE140-'2 过程管理表单'!BE159</f>
        <v>57662.358490566</v>
      </c>
    </row>
    <row r="5" spans="1:14">
      <c r="A5" s="6" t="s">
        <v>214</v>
      </c>
      <c r="B5" s="17" t="s">
        <v>4365</v>
      </c>
      <c r="C5">
        <f t="shared" si="0"/>
        <v>75651.150943396</v>
      </c>
      <c r="D5">
        <f t="shared" ref="D5:N5" si="2">C5+D4</f>
        <v>146585.320754717</v>
      </c>
      <c r="E5">
        <f t="shared" si="2"/>
        <v>217519.490566038</v>
      </c>
      <c r="F5">
        <f t="shared" si="2"/>
        <v>275181.849056604</v>
      </c>
      <c r="G5">
        <f t="shared" si="2"/>
        <v>332844.20754717</v>
      </c>
      <c r="H5">
        <f t="shared" si="2"/>
        <v>390506.566037736</v>
      </c>
      <c r="I5">
        <f t="shared" si="2"/>
        <v>448168.924528302</v>
      </c>
      <c r="J5">
        <f t="shared" si="2"/>
        <v>505831.283018868</v>
      </c>
      <c r="K5">
        <f t="shared" si="2"/>
        <v>563493.641509434</v>
      </c>
      <c r="L5">
        <f t="shared" si="2"/>
        <v>621156</v>
      </c>
      <c r="M5">
        <f t="shared" si="2"/>
        <v>678818.358490566</v>
      </c>
      <c r="N5">
        <f t="shared" si="2"/>
        <v>736480.716981132</v>
      </c>
    </row>
    <row r="6" spans="1:14">
      <c r="A6" s="6" t="s">
        <v>9</v>
      </c>
      <c r="B6" s="18" t="s">
        <v>4366</v>
      </c>
      <c r="C6">
        <f>'2 过程管理表单'!Z508</f>
        <v>0</v>
      </c>
      <c r="D6">
        <f>'2 过程管理表单'!AC508</f>
        <v>0</v>
      </c>
      <c r="E6">
        <f>'2 过程管理表单'!AF508</f>
        <v>1213.38</v>
      </c>
      <c r="F6">
        <f>'2 过程管理表单'!AI508</f>
        <v>1074.59</v>
      </c>
      <c r="G6">
        <f>'2 过程管理表单'!AL508</f>
        <v>1353.51</v>
      </c>
      <c r="H6">
        <f>'2 过程管理表单'!AO508</f>
        <v>737.6</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4367</v>
      </c>
      <c r="C7">
        <f t="shared" si="0"/>
        <v>0</v>
      </c>
      <c r="D7">
        <f t="shared" ref="D7:N7" si="3">C7+D6</f>
        <v>0</v>
      </c>
      <c r="E7">
        <f t="shared" si="3"/>
        <v>1213.38</v>
      </c>
      <c r="F7">
        <f t="shared" si="3"/>
        <v>2287.97</v>
      </c>
      <c r="G7">
        <f t="shared" si="3"/>
        <v>3641.48</v>
      </c>
      <c r="H7">
        <f t="shared" si="3"/>
        <v>4379.08</v>
      </c>
      <c r="I7">
        <f t="shared" si="3"/>
        <v>4379.08</v>
      </c>
      <c r="J7">
        <f t="shared" si="3"/>
        <v>4379.08</v>
      </c>
      <c r="K7">
        <f t="shared" si="3"/>
        <v>4379.08</v>
      </c>
      <c r="L7">
        <f t="shared" si="3"/>
        <v>4379.08</v>
      </c>
      <c r="M7">
        <f t="shared" si="3"/>
        <v>4379.08</v>
      </c>
      <c r="N7">
        <f t="shared" si="3"/>
        <v>4379.08</v>
      </c>
    </row>
    <row r="8" spans="1:14">
      <c r="A8" s="6" t="s">
        <v>9</v>
      </c>
      <c r="B8" s="17" t="s">
        <v>4368</v>
      </c>
      <c r="C8">
        <f>'2 过程管理表单'!X508</f>
        <v>23053.0973451327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4369</v>
      </c>
      <c r="C9">
        <f t="shared" ref="C9:C13" si="4">C8</f>
        <v>23053.0973451327</v>
      </c>
      <c r="D9">
        <f t="shared" ref="D9:N9" si="5">C9+D8</f>
        <v>23053.0973451327</v>
      </c>
      <c r="E9">
        <f t="shared" si="5"/>
        <v>23053.0973451327</v>
      </c>
      <c r="F9">
        <f t="shared" si="5"/>
        <v>23053.0973451327</v>
      </c>
      <c r="G9">
        <f t="shared" si="5"/>
        <v>23053.0973451327</v>
      </c>
      <c r="H9">
        <f t="shared" si="5"/>
        <v>23053.0973451327</v>
      </c>
      <c r="I9">
        <f t="shared" si="5"/>
        <v>23053.0973451327</v>
      </c>
      <c r="J9">
        <f t="shared" si="5"/>
        <v>23053.0973451327</v>
      </c>
      <c r="K9">
        <f t="shared" si="5"/>
        <v>23053.0973451327</v>
      </c>
      <c r="L9">
        <f t="shared" si="5"/>
        <v>23053.0973451327</v>
      </c>
      <c r="M9">
        <f t="shared" si="5"/>
        <v>23053.0973451327</v>
      </c>
      <c r="N9">
        <f t="shared" si="5"/>
        <v>23053.0973451327</v>
      </c>
    </row>
    <row r="10" spans="1:14">
      <c r="A10" s="6" t="s">
        <v>64</v>
      </c>
      <c r="B10" s="17" t="s">
        <v>4370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4371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4372</v>
      </c>
      <c r="C12">
        <f>'2 过程管理表单'!X536</f>
        <v>9600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4373</v>
      </c>
      <c r="C13">
        <f t="shared" si="4"/>
        <v>9600</v>
      </c>
      <c r="D13">
        <f t="shared" ref="D13:N13" si="7">C13+D12</f>
        <v>9600</v>
      </c>
      <c r="E13">
        <f t="shared" si="7"/>
        <v>9600</v>
      </c>
      <c r="F13">
        <f t="shared" si="7"/>
        <v>9600</v>
      </c>
      <c r="G13">
        <f t="shared" si="7"/>
        <v>9600</v>
      </c>
      <c r="H13">
        <f t="shared" si="7"/>
        <v>9600</v>
      </c>
      <c r="I13">
        <f t="shared" si="7"/>
        <v>9600</v>
      </c>
      <c r="J13">
        <f t="shared" si="7"/>
        <v>9600</v>
      </c>
      <c r="K13">
        <f t="shared" si="7"/>
        <v>9600</v>
      </c>
      <c r="L13">
        <f t="shared" si="7"/>
        <v>9600</v>
      </c>
      <c r="M13">
        <f t="shared" si="7"/>
        <v>9600</v>
      </c>
      <c r="N13">
        <f t="shared" si="7"/>
        <v>9600</v>
      </c>
    </row>
    <row r="14" spans="1:14">
      <c r="A14" s="6" t="s">
        <v>215</v>
      </c>
      <c r="B14" s="17" t="s">
        <v>4374</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4375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4376</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4377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4378</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4379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4380</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4381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4382</v>
      </c>
      <c r="C22">
        <f>'2 过程管理表单'!Z617</f>
        <v>0</v>
      </c>
      <c r="D22">
        <f>'2 过程管理表单'!AC617</f>
        <v>0</v>
      </c>
      <c r="E22">
        <f>'2 过程管理表单'!AF617</f>
        <v>287.56</v>
      </c>
      <c r="F22">
        <f>'2 过程管理表单'!AI617</f>
        <v>3778.55</v>
      </c>
      <c r="G22">
        <f>'2 过程管理表单'!AL617</f>
        <v>0</v>
      </c>
      <c r="H22">
        <f>'2 过程管理表单'!AO617</f>
        <v>279</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4383</v>
      </c>
      <c r="C23">
        <f t="shared" si="10"/>
        <v>0</v>
      </c>
      <c r="D23">
        <f>表3_36[[#This Row],[1月]]+D22</f>
        <v>0</v>
      </c>
      <c r="E23">
        <f>表3_36[[#This Row],[2月]]+E22</f>
        <v>287.56</v>
      </c>
      <c r="F23">
        <f>表3_36[[#This Row],[3月]]+F22</f>
        <v>4066.11</v>
      </c>
      <c r="G23">
        <f>表3_36[[#This Row],[4月]]+G22</f>
        <v>4066.11</v>
      </c>
      <c r="H23">
        <f>表3_36[[#This Row],[5月]]+H22</f>
        <v>4345.11</v>
      </c>
      <c r="I23">
        <f>表3_36[[#This Row],[6月]]+I22</f>
        <v>4345.11</v>
      </c>
      <c r="J23">
        <f>表3_36[[#This Row],[7月]]+J22</f>
        <v>4345.11</v>
      </c>
      <c r="K23">
        <f>表3_36[[#This Row],[8月]]+K22</f>
        <v>4345.11</v>
      </c>
      <c r="L23">
        <f>表3_36[[#This Row],[9月]]+L22</f>
        <v>4345.11</v>
      </c>
      <c r="M23">
        <f>表3_36[[#This Row],[10月]]+M22</f>
        <v>4345.11</v>
      </c>
      <c r="N23">
        <f>表3_36[[#This Row],[11月]]+N22</f>
        <v>4345.11</v>
      </c>
    </row>
    <row r="24" spans="1:14">
      <c r="A24" s="6" t="s">
        <v>217</v>
      </c>
      <c r="B24" s="17" t="s">
        <v>4384</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4385</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4387</v>
      </c>
      <c r="B26" s="21" t="s">
        <v>4388</v>
      </c>
      <c r="C26">
        <f>'2 过程管理表单'!Z6</f>
        <v>136448.127964072</v>
      </c>
      <c r="D26">
        <f>'2 过程管理表单'!AC6</f>
        <v>123243.470419162</v>
      </c>
      <c r="E26">
        <f>'2 过程管理表单'!AF6</f>
        <v>136448.127964072</v>
      </c>
      <c r="F26">
        <f>'2 过程管理表单'!AI6</f>
        <v>132046.575449102</v>
      </c>
      <c r="G26">
        <f>'2 过程管理表单'!AL6</f>
        <v>10027.6016326531</v>
      </c>
      <c r="H26">
        <f>'2 过程管理表单'!AO6</f>
        <v>33425.3387755102</v>
      </c>
      <c r="I26">
        <f>'2 过程管理表单'!AR6</f>
        <v>34539.5167346939</v>
      </c>
      <c r="J26">
        <f>'2 过程管理表单'!AU6</f>
        <v>34539.5167346939</v>
      </c>
      <c r="K26">
        <f>'2 过程管理表单'!AX6</f>
        <v>33425.3387755102</v>
      </c>
      <c r="L26">
        <f>'2 过程管理表单'!BA6</f>
        <v>34539.5167346939</v>
      </c>
      <c r="M26">
        <f>'2 过程管理表单'!BD6</f>
        <v>33425.3387755102</v>
      </c>
      <c r="N26">
        <f>'2 过程管理表单'!BG6</f>
        <v>34539.5167346939</v>
      </c>
    </row>
    <row r="27" spans="1:14">
      <c r="A27" s="20" t="s">
        <v>4387</v>
      </c>
      <c r="B27" s="21" t="s">
        <v>4389</v>
      </c>
      <c r="C27">
        <f t="shared" ref="C27:C31" si="11">C26</f>
        <v>136448.127964072</v>
      </c>
      <c r="D27">
        <f>表3_36[[#This Row],[1月]]+D26</f>
        <v>259691.598383234</v>
      </c>
      <c r="E27">
        <f>表3_36[[#This Row],[2月]]+E26</f>
        <v>396139.726347306</v>
      </c>
      <c r="F27">
        <f>表3_36[[#This Row],[3月]]+F26</f>
        <v>528186.301796408</v>
      </c>
      <c r="G27">
        <f>表3_36[[#This Row],[4月]]+G26</f>
        <v>538213.903429061</v>
      </c>
      <c r="H27">
        <f>表3_36[[#This Row],[5月]]+H26</f>
        <v>571639.242204571</v>
      </c>
      <c r="I27">
        <f>表3_36[[#This Row],[6月]]+I26</f>
        <v>606178.758939265</v>
      </c>
      <c r="J27">
        <f>表3_36[[#This Row],[7月]]+J26</f>
        <v>640718.275673959</v>
      </c>
      <c r="K27">
        <f>表3_36[[#This Row],[8月]]+K26</f>
        <v>674143.614449469</v>
      </c>
      <c r="L27">
        <f>表3_36[[#This Row],[9月]]+L26</f>
        <v>708683.131184163</v>
      </c>
      <c r="M27">
        <f>表3_36[[#This Row],[10月]]+M26</f>
        <v>742108.469959673</v>
      </c>
      <c r="N27">
        <f>表3_36[[#This Row],[11月]]+N26</f>
        <v>776647.986694367</v>
      </c>
    </row>
    <row r="28" spans="1:14">
      <c r="A28" s="20" t="s">
        <v>4387</v>
      </c>
      <c r="B28" s="21" t="s">
        <v>4390</v>
      </c>
      <c r="C28">
        <f>'2 过程管理表单'!X6</f>
        <v>327524.549433962</v>
      </c>
      <c r="D28">
        <f>'2 过程管理表单'!AA6</f>
        <v>264628.549433962</v>
      </c>
      <c r="E28">
        <f>'2 过程管理表单'!AD6</f>
        <v>264628.549433962</v>
      </c>
      <c r="F28">
        <f>'2 过程管理表单'!AG6</f>
        <v>227911.178113208</v>
      </c>
      <c r="G28">
        <f>'2 过程管理表单'!AJ6</f>
        <v>227911.178113208</v>
      </c>
      <c r="H28">
        <f>'2 过程管理表单'!AM6</f>
        <v>227911.178113208</v>
      </c>
      <c r="I28">
        <f>'2 过程管理表单'!AP6</f>
        <v>227911.178113208</v>
      </c>
      <c r="J28">
        <f>'2 过程管理表单'!AS6</f>
        <v>227911.178113208</v>
      </c>
      <c r="K28">
        <f>'2 过程管理表单'!AV6</f>
        <v>227911.178113208</v>
      </c>
      <c r="L28">
        <f>'2 过程管理表单'!AY6</f>
        <v>227911.178113208</v>
      </c>
      <c r="M28">
        <f>'2 过程管理表单'!BB6</f>
        <v>227911.178113208</v>
      </c>
      <c r="N28">
        <f>'2 过程管理表单'!BE6</f>
        <v>227911.178113208</v>
      </c>
    </row>
    <row r="29" spans="1:14">
      <c r="A29" s="20" t="s">
        <v>4387</v>
      </c>
      <c r="B29" s="21" t="s">
        <v>4391</v>
      </c>
      <c r="C29">
        <f t="shared" si="11"/>
        <v>327524.549433962</v>
      </c>
      <c r="D29">
        <f>表3_36[[#This Row],[1月]]+D28</f>
        <v>592153.098867924</v>
      </c>
      <c r="E29">
        <f>表3_36[[#This Row],[2月]]+E28</f>
        <v>856781.648301886</v>
      </c>
      <c r="F29">
        <f>表3_36[[#This Row],[3月]]+F28</f>
        <v>1084692.82641509</v>
      </c>
      <c r="G29">
        <f>表3_36[[#This Row],[4月]]+G28</f>
        <v>1312604.0045283</v>
      </c>
      <c r="H29">
        <f>表3_36[[#This Row],[5月]]+H28</f>
        <v>1540515.18264151</v>
      </c>
      <c r="I29">
        <f>表3_36[[#This Row],[6月]]+I28</f>
        <v>1768426.36075472</v>
      </c>
      <c r="J29">
        <f>表3_36[[#This Row],[7月]]+J28</f>
        <v>1996337.53886793</v>
      </c>
      <c r="K29">
        <f>表3_36[[#This Row],[8月]]+K28</f>
        <v>2224248.71698113</v>
      </c>
      <c r="L29">
        <f>表3_36[[#This Row],[9月]]+L28</f>
        <v>2452159.89509434</v>
      </c>
      <c r="M29">
        <f>表3_36[[#This Row],[10月]]+M28</f>
        <v>2680071.07320755</v>
      </c>
      <c r="N29">
        <f>表3_36[[#This Row],[11月]]+N28</f>
        <v>2907982.25132076</v>
      </c>
    </row>
    <row r="30" spans="1:14">
      <c r="A30" s="20" t="s">
        <v>4392</v>
      </c>
      <c r="B30" s="21" t="s">
        <v>4388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4392</v>
      </c>
      <c r="B31" s="21" t="s">
        <v>4389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4392</v>
      </c>
      <c r="B32" s="21" t="s">
        <v>4390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4392</v>
      </c>
      <c r="B33" s="21" t="s">
        <v>4391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4393</v>
      </c>
      <c r="B34" s="21" t="s">
        <v>4388</v>
      </c>
      <c r="C34" s="22">
        <f>'2 过程管理表单'!Z177</f>
        <v>4360.93052054795</v>
      </c>
      <c r="D34" s="22">
        <f>'2 过程管理表单'!AC177</f>
        <v>3938.90498630137</v>
      </c>
      <c r="E34" s="22">
        <f>'2 过程管理表单'!AF177</f>
        <v>4360.93052054795</v>
      </c>
      <c r="F34" s="22">
        <f>'2 过程管理表单'!AI177</f>
        <v>4220.25534246575</v>
      </c>
      <c r="G34" s="22">
        <f>'2 过程管理表单'!AL177</f>
        <v>4360.93052054795</v>
      </c>
      <c r="H34" s="22">
        <f>'2 过程管理表单'!AO177</f>
        <v>4220.25534246575</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4393</v>
      </c>
      <c r="B35" s="21" t="s">
        <v>4389</v>
      </c>
      <c r="C35" s="22">
        <f t="shared" si="12"/>
        <v>4360.93052054795</v>
      </c>
      <c r="D35" s="22">
        <f>C35+C34</f>
        <v>8721.8610410959</v>
      </c>
      <c r="E35" s="22">
        <f t="shared" ref="E35:G35" si="13">D35+E34</f>
        <v>13082.7915616439</v>
      </c>
      <c r="F35" s="22">
        <f t="shared" si="13"/>
        <v>17303.0469041096</v>
      </c>
      <c r="G35" s="22">
        <f t="shared" si="13"/>
        <v>21663.9774246576</v>
      </c>
      <c r="H35" s="22">
        <f t="shared" ref="H35:N35" si="14">H34+G35</f>
        <v>25884.2327671233</v>
      </c>
      <c r="I35" s="22">
        <f t="shared" si="14"/>
        <v>25884.2327671233</v>
      </c>
      <c r="J35" s="22">
        <f t="shared" si="14"/>
        <v>25884.2327671233</v>
      </c>
      <c r="K35" s="22">
        <f t="shared" si="14"/>
        <v>25884.2327671233</v>
      </c>
      <c r="L35" s="22">
        <f t="shared" si="14"/>
        <v>25884.2327671233</v>
      </c>
      <c r="M35" s="22">
        <f t="shared" si="14"/>
        <v>25884.2327671233</v>
      </c>
      <c r="N35" s="22">
        <f t="shared" si="14"/>
        <v>25884.2327671233</v>
      </c>
    </row>
    <row r="36" spans="1:14">
      <c r="A36" s="20" t="s">
        <v>4393</v>
      </c>
      <c r="B36" s="21" t="s">
        <v>4390</v>
      </c>
      <c r="C36" s="22">
        <f>'2 过程管理表单'!X177</f>
        <v>5974.14150943396</v>
      </c>
      <c r="D36" s="22">
        <f>'2 过程管理表单'!AA177</f>
        <v>1257.16037735849</v>
      </c>
      <c r="E36" s="22">
        <f>'2 过程管理表单'!AD177</f>
        <v>1257.16037735849</v>
      </c>
      <c r="F36" s="22">
        <f>'2 过程管理表单'!AG177</f>
        <v>1257.16037735849</v>
      </c>
      <c r="G36" s="22">
        <f>'2 过程管理表单'!AJ177</f>
        <v>1257.16037735849</v>
      </c>
      <c r="H36" s="22">
        <f>'2 过程管理表单'!AM177</f>
        <v>1257.16037735849</v>
      </c>
      <c r="I36" s="22">
        <f>'2 过程管理表单'!AP177</f>
        <v>1257.16037735849</v>
      </c>
      <c r="J36" s="22">
        <f>'2 过程管理表单'!AS177</f>
        <v>1257.16037735849</v>
      </c>
      <c r="K36" s="22">
        <f>'2 过程管理表单'!AV177</f>
        <v>1257.16037735849</v>
      </c>
      <c r="L36" s="22">
        <f>'2 过程管理表单'!AY177</f>
        <v>1257.16037735849</v>
      </c>
      <c r="M36" s="22">
        <f>'2 过程管理表单'!BB177</f>
        <v>1257.16037735849</v>
      </c>
      <c r="N36" s="22">
        <f>'2 过程管理表单'!BE177</f>
        <v>1257.16037735849</v>
      </c>
    </row>
    <row r="37" spans="1:14">
      <c r="A37" s="20" t="s">
        <v>4393</v>
      </c>
      <c r="B37" s="21" t="s">
        <v>4391</v>
      </c>
      <c r="C37" s="14">
        <f t="shared" si="12"/>
        <v>5974.14150943396</v>
      </c>
      <c r="D37" s="13">
        <f t="shared" ref="D37:N37" si="15">D36+C37</f>
        <v>7231.30188679245</v>
      </c>
      <c r="E37" s="14">
        <f t="shared" si="15"/>
        <v>8488.46226415094</v>
      </c>
      <c r="F37" s="14">
        <f t="shared" si="15"/>
        <v>9745.62264150943</v>
      </c>
      <c r="G37" s="14">
        <f t="shared" si="15"/>
        <v>11002.7830188679</v>
      </c>
      <c r="H37" s="14">
        <f t="shared" si="15"/>
        <v>12259.9433962264</v>
      </c>
      <c r="I37" s="14">
        <f t="shared" si="15"/>
        <v>13517.1037735849</v>
      </c>
      <c r="J37" s="14">
        <f t="shared" si="15"/>
        <v>14774.2641509434</v>
      </c>
      <c r="K37" s="14">
        <f t="shared" si="15"/>
        <v>16031.4245283019</v>
      </c>
      <c r="L37" s="14">
        <f t="shared" si="15"/>
        <v>17288.5849056604</v>
      </c>
      <c r="M37" s="14">
        <f t="shared" si="15"/>
        <v>18545.7452830189</v>
      </c>
      <c r="N37" s="13">
        <f t="shared" si="15"/>
        <v>19802.9056603773</v>
      </c>
    </row>
    <row r="38" spans="1:14">
      <c r="A38" s="23" t="s">
        <v>4394</v>
      </c>
      <c r="B38" s="17" t="s">
        <v>4395</v>
      </c>
      <c r="C38">
        <f t="shared" ref="C38:N38" si="16">C5+C9+C13+C17+C21+C25</f>
        <v>108304.248288529</v>
      </c>
      <c r="D38">
        <f t="shared" si="16"/>
        <v>179238.41809985</v>
      </c>
      <c r="E38">
        <f t="shared" si="16"/>
        <v>250172.587911171</v>
      </c>
      <c r="F38">
        <f t="shared" si="16"/>
        <v>307834.946401737</v>
      </c>
      <c r="G38">
        <f t="shared" si="16"/>
        <v>365497.304892303</v>
      </c>
      <c r="H38">
        <f t="shared" si="16"/>
        <v>423159.663382869</v>
      </c>
      <c r="I38">
        <f t="shared" si="16"/>
        <v>480822.021873435</v>
      </c>
      <c r="J38">
        <f t="shared" si="16"/>
        <v>538484.380364001</v>
      </c>
      <c r="K38">
        <f t="shared" si="16"/>
        <v>596146.738854567</v>
      </c>
      <c r="L38">
        <f t="shared" si="16"/>
        <v>653809.097345133</v>
      </c>
      <c r="M38">
        <f t="shared" si="16"/>
        <v>711471.455835699</v>
      </c>
      <c r="N38">
        <f t="shared" si="16"/>
        <v>769133.814326265</v>
      </c>
    </row>
    <row r="39" spans="1:14">
      <c r="A39" s="23" t="s">
        <v>4394</v>
      </c>
      <c r="B39" s="17" t="s">
        <v>4396</v>
      </c>
      <c r="C39">
        <f t="shared" ref="C39:N39" si="17">C3+C7+C11+C15+C19+C23</f>
        <v>140809.05848462</v>
      </c>
      <c r="D39">
        <f t="shared" si="17"/>
        <v>267991.433890083</v>
      </c>
      <c r="E39">
        <f t="shared" si="17"/>
        <v>410301.432374703</v>
      </c>
      <c r="F39">
        <f t="shared" si="17"/>
        <v>551421.403166271</v>
      </c>
      <c r="G39">
        <f t="shared" si="17"/>
        <v>567163.445319472</v>
      </c>
      <c r="H39">
        <f t="shared" si="17"/>
        <v>605825.639437448</v>
      </c>
      <c r="I39">
        <f t="shared" si="17"/>
        <v>640365.156172142</v>
      </c>
      <c r="J39">
        <f t="shared" si="17"/>
        <v>674904.672906836</v>
      </c>
      <c r="K39">
        <f t="shared" si="17"/>
        <v>708330.011682346</v>
      </c>
      <c r="L39">
        <f t="shared" si="17"/>
        <v>742869.52841704</v>
      </c>
      <c r="M39">
        <f t="shared" si="17"/>
        <v>776294.86719255</v>
      </c>
      <c r="N39">
        <f t="shared" si="17"/>
        <v>810834.383927244</v>
      </c>
    </row>
    <row r="42" spans="1:14">
      <c r="A42" s="12" t="s">
        <v>214</v>
      </c>
      <c r="B42" t="s">
        <v>4397</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4397</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4397</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4397</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4397</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4397</v>
      </c>
      <c r="C47">
        <f t="shared" ref="C47:N47" si="23">IF(C23&gt;C25,1,0)</f>
        <v>0</v>
      </c>
      <c r="D47">
        <f t="shared" si="23"/>
        <v>0</v>
      </c>
      <c r="E47">
        <f t="shared" si="23"/>
        <v>1</v>
      </c>
      <c r="F47">
        <f t="shared" si="23"/>
        <v>1</v>
      </c>
      <c r="G47">
        <f t="shared" si="23"/>
        <v>1</v>
      </c>
      <c r="H47">
        <f t="shared" si="23"/>
        <v>1</v>
      </c>
      <c r="I47">
        <f t="shared" si="23"/>
        <v>1</v>
      </c>
      <c r="J47">
        <f t="shared" si="23"/>
        <v>1</v>
      </c>
      <c r="K47">
        <f t="shared" si="23"/>
        <v>1</v>
      </c>
      <c r="L47">
        <f t="shared" si="23"/>
        <v>1</v>
      </c>
      <c r="M47">
        <f t="shared" si="23"/>
        <v>1</v>
      </c>
      <c r="N47">
        <f t="shared" si="23"/>
        <v>1</v>
      </c>
    </row>
    <row r="48" spans="1:14">
      <c r="A48" s="24" t="s">
        <v>4387</v>
      </c>
      <c r="B48" t="s">
        <v>4397</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4392</v>
      </c>
      <c r="B49" t="s">
        <v>4397</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4393</v>
      </c>
      <c r="B50" t="s">
        <v>4397</v>
      </c>
      <c r="C50">
        <f t="shared" ref="C50:N50" si="26">IF(C35&gt;C37,1,0)</f>
        <v>0</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customFormat="1" spans="2:14">
      <c r="B51" t="s">
        <v>736</v>
      </c>
      <c r="C51">
        <f t="shared" ref="C51:N51" si="27">SUM(C42:C50)</f>
        <v>1</v>
      </c>
      <c r="D51">
        <f t="shared" si="27"/>
        <v>2</v>
      </c>
      <c r="E51">
        <f t="shared" si="27"/>
        <v>3</v>
      </c>
      <c r="F51">
        <f t="shared" si="27"/>
        <v>3</v>
      </c>
      <c r="G51">
        <f t="shared" si="27"/>
        <v>3</v>
      </c>
      <c r="H51">
        <f t="shared" si="27"/>
        <v>3</v>
      </c>
      <c r="I51">
        <f t="shared" si="27"/>
        <v>3</v>
      </c>
      <c r="J51">
        <f t="shared" si="27"/>
        <v>3</v>
      </c>
      <c r="K51">
        <f t="shared" si="27"/>
        <v>3</v>
      </c>
      <c r="L51">
        <f t="shared" si="27"/>
        <v>3</v>
      </c>
      <c r="M51">
        <f t="shared" si="27"/>
        <v>3</v>
      </c>
      <c r="N51">
        <f t="shared" si="27"/>
        <v>3</v>
      </c>
    </row>
    <row r="52" customFormat="1" spans="2:14">
      <c r="B52" t="s">
        <v>4398</v>
      </c>
      <c r="C52">
        <f>C51</f>
        <v>1</v>
      </c>
      <c r="D52">
        <f t="shared" ref="D52:N52" si="28">C52+D51</f>
        <v>3</v>
      </c>
      <c r="E52">
        <f t="shared" si="28"/>
        <v>6</v>
      </c>
      <c r="F52">
        <f t="shared" si="28"/>
        <v>9</v>
      </c>
      <c r="G52">
        <f t="shared" si="28"/>
        <v>12</v>
      </c>
      <c r="H52">
        <f t="shared" si="28"/>
        <v>15</v>
      </c>
      <c r="I52">
        <f t="shared" si="28"/>
        <v>18</v>
      </c>
      <c r="J52">
        <f t="shared" si="28"/>
        <v>21</v>
      </c>
      <c r="K52">
        <f t="shared" si="28"/>
        <v>24</v>
      </c>
      <c r="L52">
        <f t="shared" si="28"/>
        <v>27</v>
      </c>
      <c r="M52">
        <f t="shared" si="28"/>
        <v>30</v>
      </c>
      <c r="N52">
        <f t="shared" si="28"/>
        <v>33</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15" sqref="P15"/>
    </sheetView>
  </sheetViews>
  <sheetFormatPr defaultColWidth="9" defaultRowHeight="13.5"/>
  <cols>
    <col min="1" max="1" width="25.375" customWidth="1"/>
    <col min="2" max="2" width="19.375" customWidth="1"/>
    <col min="3" max="14" width="12.625"/>
  </cols>
  <sheetData>
    <row r="1" customFormat="1" spans="1:14">
      <c r="A1" t="s">
        <v>4399</v>
      </c>
      <c r="C1" t="s">
        <v>751</v>
      </c>
      <c r="D1" t="s">
        <v>752</v>
      </c>
      <c r="E1" t="s">
        <v>753</v>
      </c>
      <c r="F1" t="s">
        <v>754</v>
      </c>
      <c r="G1" t="s">
        <v>755</v>
      </c>
      <c r="H1" t="s">
        <v>756</v>
      </c>
      <c r="I1" t="s">
        <v>757</v>
      </c>
      <c r="J1" t="s">
        <v>758</v>
      </c>
      <c r="K1" t="s">
        <v>759</v>
      </c>
      <c r="L1" t="s">
        <v>760</v>
      </c>
      <c r="M1" t="s">
        <v>761</v>
      </c>
      <c r="N1" t="s">
        <v>762</v>
      </c>
    </row>
    <row r="2" spans="1:14">
      <c r="A2" t="s">
        <v>4400</v>
      </c>
      <c r="B2" t="s">
        <v>4388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4400</v>
      </c>
      <c r="B3" t="s">
        <v>4389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4400</v>
      </c>
      <c r="B4" t="s">
        <v>4390</v>
      </c>
      <c r="C4" cm="1">
        <f t="array" ref="C4">INDEX('2 过程管理表单'!$8:$8,24+(COLUMN(A1)-1)*3)</f>
        <v>257847.54</v>
      </c>
      <c r="D4" cm="1">
        <f t="array" ref="D4">INDEX('2 过程管理表单'!$8:$8,24+(COLUMN(B1)-1)*3)</f>
        <v>194951.54</v>
      </c>
      <c r="E4" cm="1">
        <f t="array" ref="E4">INDEX('2 过程管理表单'!$8:$8,24+(COLUMN(C1)-1)*3)</f>
        <v>194951.54</v>
      </c>
      <c r="F4" cm="1">
        <f t="array" ref="F4">INDEX('2 过程管理表单'!$8:$8,24+(COLUMN(D1)-1)*3)</f>
        <v>171505.98</v>
      </c>
      <c r="G4" cm="1">
        <f t="array" ref="G4">INDEX('2 过程管理表单'!$8:$8,24+(COLUMN(E1)-1)*3)</f>
        <v>171505.98</v>
      </c>
      <c r="H4" cm="1">
        <f t="array" ref="H4">INDEX('2 过程管理表单'!$8:$8,24+(COLUMN(F1)-1)*3)</f>
        <v>171505.98</v>
      </c>
      <c r="I4" cm="1">
        <f t="array" ref="I4">INDEX('2 过程管理表单'!$8:$8,24+(COLUMN(G1)-1)*3)</f>
        <v>171505.98</v>
      </c>
      <c r="J4" cm="1">
        <f t="array" ref="J4">INDEX('2 过程管理表单'!$8:$8,24+(COLUMN(H1)-1)*3)</f>
        <v>171505.98</v>
      </c>
      <c r="K4" cm="1">
        <f t="array" ref="K4">INDEX('2 过程管理表单'!$8:$8,24+(COLUMN(I1)-1)*3)</f>
        <v>171505.98</v>
      </c>
      <c r="L4" cm="1">
        <f t="array" ref="L4">INDEX('2 过程管理表单'!$8:$8,24+(COLUMN(J1)-1)*3)</f>
        <v>171505.98</v>
      </c>
      <c r="M4" cm="1">
        <f t="array" ref="M4">INDEX('2 过程管理表单'!$8:$8,24+(COLUMN(K1)-1)*3)</f>
        <v>171505.98</v>
      </c>
      <c r="N4" cm="1">
        <f t="array" ref="N4">INDEX('2 过程管理表单'!$8:$8,24+(COLUMN(L1)-1)*3)</f>
        <v>171505.98</v>
      </c>
    </row>
    <row r="5" spans="1:14">
      <c r="A5" t="s">
        <v>4400</v>
      </c>
      <c r="B5" t="s">
        <v>4391</v>
      </c>
      <c r="C5">
        <f t="shared" si="0"/>
        <v>257847.54</v>
      </c>
      <c r="D5">
        <f t="shared" ref="D5:N5" si="2">C5+D4</f>
        <v>452799.08</v>
      </c>
      <c r="E5">
        <f t="shared" si="2"/>
        <v>647750.62</v>
      </c>
      <c r="F5">
        <f t="shared" si="2"/>
        <v>819256.6</v>
      </c>
      <c r="G5">
        <f t="shared" si="2"/>
        <v>990762.58</v>
      </c>
      <c r="H5">
        <f t="shared" si="2"/>
        <v>1162268.56</v>
      </c>
      <c r="I5">
        <f t="shared" si="2"/>
        <v>1333774.54</v>
      </c>
      <c r="J5">
        <f t="shared" si="2"/>
        <v>1505280.52</v>
      </c>
      <c r="K5">
        <f t="shared" si="2"/>
        <v>1676786.5</v>
      </c>
      <c r="L5">
        <f t="shared" si="2"/>
        <v>1848292.48</v>
      </c>
      <c r="M5">
        <f t="shared" si="2"/>
        <v>2019798.46</v>
      </c>
      <c r="N5">
        <f t="shared" si="2"/>
        <v>2191304.44</v>
      </c>
    </row>
    <row r="6" spans="1:14">
      <c r="A6" t="s">
        <v>4401</v>
      </c>
      <c r="B6" t="s">
        <v>4388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4401</v>
      </c>
      <c r="B7" t="s">
        <v>4389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4401</v>
      </c>
      <c r="B8" t="s">
        <v>4390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4401</v>
      </c>
      <c r="B9" t="s">
        <v>4391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4402</v>
      </c>
      <c r="B10" t="s">
        <v>4388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4402</v>
      </c>
      <c r="B11" t="s">
        <v>4389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4402</v>
      </c>
      <c r="B12" t="s">
        <v>4390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4402</v>
      </c>
      <c r="B13" t="s">
        <v>4391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4403</v>
      </c>
      <c r="B14" t="s">
        <v>4388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4403</v>
      </c>
      <c r="B15" t="s">
        <v>4389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4403</v>
      </c>
      <c r="B16" t="s">
        <v>4390</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4403</v>
      </c>
      <c r="B17" t="s">
        <v>4391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4404</v>
      </c>
      <c r="B18" t="s">
        <v>4388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4404</v>
      </c>
      <c r="B19" t="s">
        <v>4389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4404</v>
      </c>
      <c r="B20" t="s">
        <v>4390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4404</v>
      </c>
      <c r="B21" t="s">
        <v>4391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4405</v>
      </c>
      <c r="B22" t="s">
        <v>4388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4405</v>
      </c>
      <c r="B23" t="s">
        <v>4389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4405</v>
      </c>
      <c r="B24" t="s">
        <v>4390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4405</v>
      </c>
      <c r="B25" t="s">
        <v>4391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4406</v>
      </c>
      <c r="B26" t="s">
        <v>4388</v>
      </c>
      <c r="C26" cm="1">
        <f t="array" ref="C26">INDEX('2 过程管理表单'!$46:$46,26+(COLUMN(A1)-1)*3)</f>
        <v>136448.127964072</v>
      </c>
      <c r="D26" cm="1">
        <f t="array" ref="D26">INDEX('2 过程管理表单'!$46:$46,26+(COLUMN(B1)-1)*3)</f>
        <v>123243.470419162</v>
      </c>
      <c r="E26" cm="1">
        <f t="array" ref="E26">INDEX('2 过程管理表单'!$46:$46,26+(COLUMN(C1)-1)*3)</f>
        <v>136448.127964072</v>
      </c>
      <c r="F26" cm="1">
        <f t="array" ref="F26">INDEX('2 过程管理表单'!$46:$46,26+(COLUMN(D1)-1)*3)</f>
        <v>132046.575449102</v>
      </c>
      <c r="G26" cm="1">
        <f t="array" ref="G26">INDEX('2 过程管理表单'!$46:$46,26+(COLUMN(E1)-1)*3)</f>
        <v>10027.6016326531</v>
      </c>
      <c r="H26" cm="1">
        <f t="array" ref="H26">INDEX('2 过程管理表单'!$46:$46,26+(COLUMN(F1)-1)*3)</f>
        <v>33425.3387755102</v>
      </c>
      <c r="I26" cm="1">
        <f t="array" ref="I26">INDEX('2 过程管理表单'!$46:$46,26+(COLUMN(G1)-1)*3)</f>
        <v>34539.5167346939</v>
      </c>
      <c r="J26" cm="1">
        <f t="array" ref="J26">INDEX('2 过程管理表单'!$46:$46,26+(COLUMN(H1)-1)*3)</f>
        <v>34539.5167346939</v>
      </c>
      <c r="K26" cm="1">
        <f t="array" ref="K26">INDEX('2 过程管理表单'!$46:$46,26+(COLUMN(I1)-1)*3)</f>
        <v>33425.3387755102</v>
      </c>
      <c r="L26" cm="1">
        <f t="array" ref="L26">INDEX('2 过程管理表单'!$46:$46,26+(COLUMN(J1)-1)*3)</f>
        <v>34539.5167346939</v>
      </c>
      <c r="M26" cm="1">
        <f t="array" ref="M26">INDEX('2 过程管理表单'!$46:$46,26+(COLUMN(K1)-1)*3)</f>
        <v>33425.3387755102</v>
      </c>
      <c r="N26" cm="1">
        <f t="array" ref="N26">INDEX('2 过程管理表单'!$46:$46,26+(COLUMN(L1)-1)*3)</f>
        <v>34539.5167346939</v>
      </c>
    </row>
    <row r="27" spans="1:14">
      <c r="A27" t="s">
        <v>4406</v>
      </c>
      <c r="B27" t="s">
        <v>4389</v>
      </c>
      <c r="C27">
        <f t="shared" ref="C27:C31" si="16">C26</f>
        <v>136448.127964072</v>
      </c>
      <c r="D27">
        <f t="shared" ref="D27:N27" si="17">C27+D26</f>
        <v>259691.598383234</v>
      </c>
      <c r="E27">
        <f t="shared" si="17"/>
        <v>396139.726347306</v>
      </c>
      <c r="F27">
        <f t="shared" si="17"/>
        <v>528186.301796408</v>
      </c>
      <c r="G27">
        <f t="shared" si="17"/>
        <v>538213.903429061</v>
      </c>
      <c r="H27">
        <f t="shared" si="17"/>
        <v>571639.242204571</v>
      </c>
      <c r="I27">
        <f t="shared" si="17"/>
        <v>606178.758939265</v>
      </c>
      <c r="J27">
        <f t="shared" si="17"/>
        <v>640718.275673959</v>
      </c>
      <c r="K27">
        <f t="shared" si="17"/>
        <v>674143.614449469</v>
      </c>
      <c r="L27">
        <f t="shared" si="17"/>
        <v>708683.131184163</v>
      </c>
      <c r="M27">
        <f t="shared" si="17"/>
        <v>742108.469959673</v>
      </c>
      <c r="N27">
        <f t="shared" si="17"/>
        <v>776647.986694367</v>
      </c>
    </row>
    <row r="28" spans="1:14">
      <c r="A28" t="s">
        <v>4406</v>
      </c>
      <c r="B28" t="s">
        <v>4390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4406</v>
      </c>
      <c r="B29" t="s">
        <v>4391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4407</v>
      </c>
      <c r="B30" t="s">
        <v>4388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4407</v>
      </c>
      <c r="B31" t="s">
        <v>4389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4407</v>
      </c>
      <c r="B32" t="s">
        <v>4390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4407</v>
      </c>
      <c r="B33" t="s">
        <v>4391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4408</v>
      </c>
      <c r="B34" t="s">
        <v>4388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4408</v>
      </c>
      <c r="B35" t="s">
        <v>4389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4408</v>
      </c>
      <c r="B36" t="s">
        <v>4390</v>
      </c>
      <c r="C36" cm="1">
        <f t="array" ref="C36">INDEX('2 过程管理表单'!$58:$58,24+(COLUMN(A1)-1)*3)</f>
        <v>69677.0094339623</v>
      </c>
      <c r="D36" cm="1">
        <f t="array" ref="D36">INDEX('2 过程管理表单'!$58:$58,24+(COLUMN(B1)-1)*3)</f>
        <v>69677.0094339623</v>
      </c>
      <c r="E36" cm="1">
        <f t="array" ref="E36">INDEX('2 过程管理表单'!$58:$58,24+(COLUMN(C1)-1)*3)</f>
        <v>69677.0094339623</v>
      </c>
      <c r="F36" cm="1">
        <f t="array" ref="F36">INDEX('2 过程管理表单'!$58:$58,24+(COLUMN(D1)-1)*3)</f>
        <v>56405.1981132075</v>
      </c>
      <c r="G36" cm="1">
        <f t="array" ref="G36">INDEX('2 过程管理表单'!$58:$58,24+(COLUMN(E1)-1)*3)</f>
        <v>56405.1981132075</v>
      </c>
      <c r="H36" cm="1">
        <f t="array" ref="H36">INDEX('2 过程管理表单'!$58:$58,24+(COLUMN(F1)-1)*3)</f>
        <v>56405.1981132075</v>
      </c>
      <c r="I36" cm="1">
        <f t="array" ref="I36">INDEX('2 过程管理表单'!$58:$58,24+(COLUMN(G1)-1)*3)</f>
        <v>56405.1981132075</v>
      </c>
      <c r="J36" cm="1">
        <f t="array" ref="J36">INDEX('2 过程管理表单'!$58:$58,24+(COLUMN(H1)-1)*3)</f>
        <v>56405.1981132075</v>
      </c>
      <c r="K36" cm="1">
        <f t="array" ref="K36">INDEX('2 过程管理表单'!$58:$58,24+(COLUMN(I1)-1)*3)</f>
        <v>56405.1981132075</v>
      </c>
      <c r="L36" cm="1">
        <f t="array" ref="L36">INDEX('2 过程管理表单'!$58:$58,24+(COLUMN(J1)-1)*3)</f>
        <v>56405.1981132075</v>
      </c>
      <c r="M36" cm="1">
        <f t="array" ref="M36">INDEX('2 过程管理表单'!$58:$58,24+(COLUMN(K1)-1)*3)</f>
        <v>56405.1981132075</v>
      </c>
      <c r="N36" cm="1">
        <f t="array" ref="N36">INDEX('2 过程管理表单'!$58:$58,24+(COLUMN(L1)-1)*3)</f>
        <v>56405.1981132075</v>
      </c>
    </row>
    <row r="37" spans="1:14">
      <c r="A37" t="s">
        <v>4408</v>
      </c>
      <c r="B37" t="s">
        <v>4391</v>
      </c>
      <c r="C37">
        <f t="shared" si="20"/>
        <v>69677.0094339623</v>
      </c>
      <c r="D37">
        <f t="shared" ref="D37:N37" si="23">C37+D36</f>
        <v>139354.018867925</v>
      </c>
      <c r="E37">
        <f t="shared" si="23"/>
        <v>209031.028301887</v>
      </c>
      <c r="F37">
        <f t="shared" si="23"/>
        <v>265436.226415094</v>
      </c>
      <c r="G37">
        <f t="shared" si="23"/>
        <v>321841.424528302</v>
      </c>
      <c r="H37">
        <f t="shared" si="23"/>
        <v>378246.622641509</v>
      </c>
      <c r="I37">
        <f t="shared" si="23"/>
        <v>434651.820754717</v>
      </c>
      <c r="J37">
        <f t="shared" si="23"/>
        <v>491057.018867924</v>
      </c>
      <c r="K37">
        <f t="shared" si="23"/>
        <v>547462.216981132</v>
      </c>
      <c r="L37">
        <f t="shared" si="23"/>
        <v>603867.415094339</v>
      </c>
      <c r="M37">
        <f t="shared" si="23"/>
        <v>660272.613207547</v>
      </c>
      <c r="N37">
        <f t="shared" si="23"/>
        <v>716677.811320754</v>
      </c>
    </row>
    <row r="38" spans="1:14">
      <c r="A38" t="s">
        <v>4409</v>
      </c>
      <c r="B38" t="s">
        <v>4388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4409</v>
      </c>
      <c r="B39" t="s">
        <v>4389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4409</v>
      </c>
      <c r="B40" t="s">
        <v>4390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4409</v>
      </c>
      <c r="B41" t="s">
        <v>4391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4410</v>
      </c>
      <c r="B42" t="s">
        <v>4388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4410</v>
      </c>
      <c r="B43" t="s">
        <v>4389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4410</v>
      </c>
      <c r="B44" t="s">
        <v>4390</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4410</v>
      </c>
      <c r="B45" t="s">
        <v>4391</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4411</v>
      </c>
      <c r="B46" t="s">
        <v>4388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4411</v>
      </c>
      <c r="B47" t="s">
        <v>4389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4411</v>
      </c>
      <c r="B48" t="s">
        <v>4390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4411</v>
      </c>
      <c r="B49" t="s">
        <v>4391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4412</v>
      </c>
      <c r="B50" t="s">
        <v>4388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4412</v>
      </c>
      <c r="B51" t="s">
        <v>4389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4412</v>
      </c>
      <c r="B52" t="s">
        <v>4390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4412</v>
      </c>
      <c r="B53" t="s">
        <v>4391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4413</v>
      </c>
      <c r="B54" t="s">
        <v>4388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4413</v>
      </c>
      <c r="B55" t="s">
        <v>4389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4413</v>
      </c>
      <c r="B56" t="s">
        <v>4390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4413</v>
      </c>
      <c r="B57" t="s">
        <v>4391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4414</v>
      </c>
      <c r="B58" t="s">
        <v>4388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4414</v>
      </c>
      <c r="B59" t="s">
        <v>4389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4414</v>
      </c>
      <c r="B60" t="s">
        <v>4390</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4414</v>
      </c>
      <c r="B61" t="s">
        <v>4391</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4415</v>
      </c>
      <c r="B62" t="s">
        <v>4388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4415</v>
      </c>
      <c r="B63" t="s">
        <v>4389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4415</v>
      </c>
      <c r="B64" t="s">
        <v>4390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4415</v>
      </c>
      <c r="B65" t="s">
        <v>4391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4416</v>
      </c>
      <c r="B66" t="s">
        <v>4388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4416</v>
      </c>
      <c r="B67" t="s">
        <v>4389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4416</v>
      </c>
      <c r="B68" t="s">
        <v>4390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4416</v>
      </c>
      <c r="B69" t="s">
        <v>4391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4417</v>
      </c>
      <c r="B70" t="s">
        <v>4388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4417</v>
      </c>
      <c r="B71" t="s">
        <v>4389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4417</v>
      </c>
      <c r="B72" t="s">
        <v>4390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4417</v>
      </c>
      <c r="B73" t="s">
        <v>4391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4418</v>
      </c>
      <c r="B74" t="s">
        <v>4388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4418</v>
      </c>
      <c r="B75" t="s">
        <v>4389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4418</v>
      </c>
      <c r="B76" t="s">
        <v>4390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4418</v>
      </c>
      <c r="B77" t="s">
        <v>4391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4419</v>
      </c>
      <c r="B78" t="s">
        <v>4388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4419</v>
      </c>
      <c r="B79" t="s">
        <v>4389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4419</v>
      </c>
      <c r="B80" t="s">
        <v>4390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4419</v>
      </c>
      <c r="B81" t="s">
        <v>4391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4420</v>
      </c>
      <c r="B82" t="s">
        <v>4388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4420</v>
      </c>
      <c r="B83" t="s">
        <v>4389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4420</v>
      </c>
      <c r="B84" t="s">
        <v>4390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4420</v>
      </c>
      <c r="B85" t="s">
        <v>4391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4421</v>
      </c>
      <c r="B86" t="s">
        <v>4388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4421</v>
      </c>
      <c r="B87" t="s">
        <v>4389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4421</v>
      </c>
      <c r="B88" t="s">
        <v>4390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4421</v>
      </c>
      <c r="B89" t="s">
        <v>4391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4422</v>
      </c>
      <c r="B90" t="s">
        <v>4388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4422</v>
      </c>
      <c r="B91" t="s">
        <v>4389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4422</v>
      </c>
      <c r="B92" t="s">
        <v>4390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4422</v>
      </c>
      <c r="B93" t="s">
        <v>4391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4423</v>
      </c>
      <c r="B94" t="s">
        <v>4388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4423</v>
      </c>
      <c r="B95" t="s">
        <v>4389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4423</v>
      </c>
      <c r="B96" t="s">
        <v>4390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4423</v>
      </c>
      <c r="B97" t="s">
        <v>4391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4424</v>
      </c>
      <c r="B98" t="s">
        <v>4388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4424</v>
      </c>
      <c r="B99" t="s">
        <v>4389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4424</v>
      </c>
      <c r="B100" t="s">
        <v>4390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4424</v>
      </c>
      <c r="B101" t="s">
        <v>4391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4425</v>
      </c>
      <c r="B102" t="s">
        <v>4388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4425</v>
      </c>
      <c r="B103" t="s">
        <v>4389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4425</v>
      </c>
      <c r="B104" t="s">
        <v>4390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4425</v>
      </c>
      <c r="B105" t="s">
        <v>4391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4426</v>
      </c>
      <c r="B106" t="s">
        <v>4388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4426</v>
      </c>
      <c r="B107" t="s">
        <v>4389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4426</v>
      </c>
      <c r="B108" t="s">
        <v>4390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4426</v>
      </c>
      <c r="B109" t="s">
        <v>4391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4427</v>
      </c>
      <c r="B110" t="s">
        <v>4388</v>
      </c>
      <c r="C110">
        <f t="shared" ref="C110:N110" si="72">C2+C14+C26+C42+C58+C70+C86+C98</f>
        <v>136448.127964072</v>
      </c>
      <c r="D110">
        <f t="shared" si="72"/>
        <v>123243.470419162</v>
      </c>
      <c r="E110">
        <f t="shared" si="72"/>
        <v>136448.127964072</v>
      </c>
      <c r="F110">
        <f t="shared" si="72"/>
        <v>132046.575449102</v>
      </c>
      <c r="G110">
        <f t="shared" si="72"/>
        <v>10027.6016326531</v>
      </c>
      <c r="H110">
        <f t="shared" si="72"/>
        <v>33425.3387755102</v>
      </c>
      <c r="I110">
        <f t="shared" si="72"/>
        <v>34539.5167346939</v>
      </c>
      <c r="J110">
        <f t="shared" si="72"/>
        <v>34539.5167346939</v>
      </c>
      <c r="K110">
        <f t="shared" si="72"/>
        <v>33425.3387755102</v>
      </c>
      <c r="L110">
        <f t="shared" si="72"/>
        <v>34539.5167346939</v>
      </c>
      <c r="M110">
        <f t="shared" si="72"/>
        <v>33425.3387755102</v>
      </c>
      <c r="N110">
        <f t="shared" si="72"/>
        <v>34539.5167346939</v>
      </c>
    </row>
    <row r="111" spans="1:14">
      <c r="A111" t="s">
        <v>4427</v>
      </c>
      <c r="B111" t="s">
        <v>4389</v>
      </c>
      <c r="C111">
        <f t="shared" ref="C111:C115" si="73">C110</f>
        <v>136448.127964072</v>
      </c>
      <c r="D111">
        <f t="shared" ref="D111:N111" si="74">C111+D110</f>
        <v>259691.598383234</v>
      </c>
      <c r="E111">
        <f t="shared" si="74"/>
        <v>396139.726347306</v>
      </c>
      <c r="F111">
        <f t="shared" si="74"/>
        <v>528186.301796408</v>
      </c>
      <c r="G111">
        <f t="shared" si="74"/>
        <v>538213.903429061</v>
      </c>
      <c r="H111">
        <f t="shared" si="74"/>
        <v>571639.242204571</v>
      </c>
      <c r="I111">
        <f t="shared" si="74"/>
        <v>606178.758939265</v>
      </c>
      <c r="J111">
        <f t="shared" si="74"/>
        <v>640718.275673959</v>
      </c>
      <c r="K111">
        <f t="shared" si="74"/>
        <v>674143.614449469</v>
      </c>
      <c r="L111">
        <f t="shared" si="74"/>
        <v>708683.131184163</v>
      </c>
      <c r="M111">
        <f t="shared" si="74"/>
        <v>742108.469959673</v>
      </c>
      <c r="N111">
        <f t="shared" si="74"/>
        <v>776647.986694367</v>
      </c>
    </row>
    <row r="112" spans="1:14">
      <c r="A112" t="s">
        <v>4427</v>
      </c>
      <c r="B112" t="s">
        <v>4390</v>
      </c>
      <c r="C112">
        <f t="shared" ref="C112:N112" si="75">C4+C16+C28+C44+C60+C72+C88+C100</f>
        <v>257847.54</v>
      </c>
      <c r="D112">
        <f t="shared" si="75"/>
        <v>194951.54</v>
      </c>
      <c r="E112">
        <f t="shared" si="75"/>
        <v>194951.54</v>
      </c>
      <c r="F112">
        <f t="shared" si="75"/>
        <v>171505.98</v>
      </c>
      <c r="G112">
        <f t="shared" si="75"/>
        <v>171505.98</v>
      </c>
      <c r="H112">
        <f t="shared" si="75"/>
        <v>171505.98</v>
      </c>
      <c r="I112">
        <f t="shared" si="75"/>
        <v>171505.98</v>
      </c>
      <c r="J112">
        <f t="shared" si="75"/>
        <v>171505.98</v>
      </c>
      <c r="K112">
        <f t="shared" si="75"/>
        <v>171505.98</v>
      </c>
      <c r="L112">
        <f t="shared" si="75"/>
        <v>171505.98</v>
      </c>
      <c r="M112">
        <f t="shared" si="75"/>
        <v>171505.98</v>
      </c>
      <c r="N112">
        <f t="shared" si="75"/>
        <v>171505.98</v>
      </c>
    </row>
    <row r="113" spans="1:14">
      <c r="A113" t="s">
        <v>4427</v>
      </c>
      <c r="B113" t="s">
        <v>4391</v>
      </c>
      <c r="C113">
        <f t="shared" si="73"/>
        <v>257847.54</v>
      </c>
      <c r="D113">
        <f t="shared" ref="D113:N113" si="76">C113+D112</f>
        <v>452799.08</v>
      </c>
      <c r="E113">
        <f t="shared" si="76"/>
        <v>647750.62</v>
      </c>
      <c r="F113">
        <f t="shared" si="76"/>
        <v>819256.6</v>
      </c>
      <c r="G113">
        <f t="shared" si="76"/>
        <v>990762.58</v>
      </c>
      <c r="H113">
        <f t="shared" si="76"/>
        <v>1162268.56</v>
      </c>
      <c r="I113">
        <f t="shared" si="76"/>
        <v>1333774.54</v>
      </c>
      <c r="J113">
        <f t="shared" si="76"/>
        <v>1505280.52</v>
      </c>
      <c r="K113">
        <f t="shared" si="76"/>
        <v>1676786.5</v>
      </c>
      <c r="L113">
        <f t="shared" si="76"/>
        <v>1848292.48</v>
      </c>
      <c r="M113">
        <f t="shared" si="76"/>
        <v>2019798.46</v>
      </c>
      <c r="N113">
        <f t="shared" si="76"/>
        <v>2191304.44</v>
      </c>
    </row>
    <row r="114" spans="1:14">
      <c r="A114" t="s">
        <v>4428</v>
      </c>
      <c r="B114" t="s">
        <v>4388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4428</v>
      </c>
      <c r="B115" t="s">
        <v>4389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4428</v>
      </c>
      <c r="B116" t="s">
        <v>4390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4428</v>
      </c>
      <c r="B117" t="s">
        <v>4391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4429</v>
      </c>
      <c r="B118" t="s">
        <v>4388</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4429</v>
      </c>
      <c r="B119" t="s">
        <v>4389</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4429</v>
      </c>
      <c r="B120" t="s">
        <v>4390</v>
      </c>
      <c r="C120">
        <f t="shared" ref="C120:N120" si="84">C12+C24+C36+C40+C52+C56+C80+C84+C68+C96+C108</f>
        <v>69677.0094339623</v>
      </c>
      <c r="D120">
        <f t="shared" si="84"/>
        <v>69677.0094339623</v>
      </c>
      <c r="E120">
        <f t="shared" si="84"/>
        <v>69677.0094339623</v>
      </c>
      <c r="F120">
        <f t="shared" si="84"/>
        <v>56405.1981132075</v>
      </c>
      <c r="G120">
        <f t="shared" si="84"/>
        <v>56405.1981132075</v>
      </c>
      <c r="H120">
        <f t="shared" si="84"/>
        <v>56405.1981132075</v>
      </c>
      <c r="I120">
        <f t="shared" si="84"/>
        <v>56405.1981132075</v>
      </c>
      <c r="J120">
        <f t="shared" si="84"/>
        <v>56405.1981132075</v>
      </c>
      <c r="K120">
        <f t="shared" si="84"/>
        <v>56405.1981132075</v>
      </c>
      <c r="L120">
        <f t="shared" si="84"/>
        <v>56405.1981132075</v>
      </c>
      <c r="M120">
        <f t="shared" si="84"/>
        <v>56405.1981132075</v>
      </c>
      <c r="N120">
        <f t="shared" si="84"/>
        <v>56405.1981132075</v>
      </c>
    </row>
    <row r="121" spans="1:14">
      <c r="A121" t="s">
        <v>4429</v>
      </c>
      <c r="B121" t="s">
        <v>4391</v>
      </c>
      <c r="C121">
        <f t="shared" si="80"/>
        <v>69677.0094339623</v>
      </c>
      <c r="D121">
        <f t="shared" ref="D121:N121" si="85">C121+D120</f>
        <v>139354.018867925</v>
      </c>
      <c r="E121">
        <f t="shared" si="85"/>
        <v>209031.028301887</v>
      </c>
      <c r="F121">
        <f t="shared" si="85"/>
        <v>265436.226415094</v>
      </c>
      <c r="G121">
        <f t="shared" si="85"/>
        <v>321841.424528302</v>
      </c>
      <c r="H121">
        <f t="shared" si="85"/>
        <v>378246.622641509</v>
      </c>
      <c r="I121">
        <f t="shared" si="85"/>
        <v>434651.820754717</v>
      </c>
      <c r="J121">
        <f t="shared" si="85"/>
        <v>491057.018867924</v>
      </c>
      <c r="K121">
        <f t="shared" si="85"/>
        <v>547462.216981132</v>
      </c>
      <c r="L121">
        <f t="shared" si="85"/>
        <v>603867.415094339</v>
      </c>
      <c r="M121">
        <f t="shared" si="85"/>
        <v>660272.613207547</v>
      </c>
      <c r="N121">
        <f t="shared" si="85"/>
        <v>716677.811320754</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C2" sqref="C2"/>
    </sheetView>
  </sheetViews>
  <sheetFormatPr defaultColWidth="9" defaultRowHeight="13.5"/>
  <cols>
    <col min="1" max="1" width="15.875" customWidth="1"/>
    <col min="2" max="2" width="14" customWidth="1"/>
    <col min="4" max="4" width="10.5416666666667"/>
    <col min="5" max="6" width="10.375"/>
    <col min="7" max="14" width="10.5416666666667"/>
  </cols>
  <sheetData>
    <row r="1" customFormat="1" spans="1:14">
      <c r="A1" t="s">
        <v>4430</v>
      </c>
      <c r="C1" t="s">
        <v>751</v>
      </c>
      <c r="D1" t="s">
        <v>752</v>
      </c>
      <c r="E1" t="s">
        <v>753</v>
      </c>
      <c r="F1" t="s">
        <v>754</v>
      </c>
      <c r="G1" t="s">
        <v>755</v>
      </c>
      <c r="H1" t="s">
        <v>756</v>
      </c>
      <c r="I1" t="s">
        <v>757</v>
      </c>
      <c r="J1" t="s">
        <v>758</v>
      </c>
      <c r="K1" t="s">
        <v>759</v>
      </c>
      <c r="L1" t="s">
        <v>760</v>
      </c>
      <c r="M1" t="s">
        <v>761</v>
      </c>
      <c r="N1" t="s">
        <v>762</v>
      </c>
    </row>
    <row r="2" spans="1:14">
      <c r="A2" t="s">
        <v>138</v>
      </c>
      <c r="B2" t="s">
        <v>4388</v>
      </c>
      <c r="C2">
        <f>SUM(物资过程计算表!D2:D15)</f>
        <v>0</v>
      </c>
      <c r="D2">
        <f>SUM(物资过程计算表!E2:E15)</f>
        <v>0</v>
      </c>
      <c r="E2">
        <f>SUM(物资过程计算表!F2:F15)</f>
        <v>0</v>
      </c>
      <c r="F2">
        <f>SUM(物资过程计算表!G2:G15)</f>
        <v>35.1</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4389</v>
      </c>
      <c r="C3">
        <f t="shared" ref="C3:C7" si="0">C2</f>
        <v>0</v>
      </c>
      <c r="D3">
        <f t="shared" ref="D3:N3" si="1">C3+D2</f>
        <v>0</v>
      </c>
      <c r="E3">
        <f t="shared" si="1"/>
        <v>0</v>
      </c>
      <c r="F3">
        <f t="shared" si="1"/>
        <v>35.1</v>
      </c>
      <c r="G3">
        <f t="shared" si="1"/>
        <v>35.1</v>
      </c>
      <c r="H3">
        <f t="shared" si="1"/>
        <v>35.1</v>
      </c>
      <c r="I3">
        <f t="shared" si="1"/>
        <v>35.1</v>
      </c>
      <c r="J3">
        <f t="shared" si="1"/>
        <v>35.1</v>
      </c>
      <c r="K3">
        <f t="shared" si="1"/>
        <v>35.1</v>
      </c>
      <c r="L3">
        <f t="shared" si="1"/>
        <v>35.1</v>
      </c>
      <c r="M3">
        <f t="shared" si="1"/>
        <v>35.1</v>
      </c>
      <c r="N3">
        <f t="shared" si="1"/>
        <v>35.1</v>
      </c>
    </row>
    <row r="4" spans="1:14">
      <c r="A4" t="s">
        <v>2311</v>
      </c>
      <c r="B4" t="s">
        <v>4388</v>
      </c>
      <c r="C4">
        <f>SUM(物资过程计算表!D16:D28,物资过程计算表!D521:D531)</f>
        <v>0</v>
      </c>
      <c r="D4">
        <f>SUM(物资过程计算表!E16:E28,物资过程计算表!E521:E531)</f>
        <v>0</v>
      </c>
      <c r="E4">
        <f>SUM(物资过程计算表!F16:F28,物资过程计算表!F521:F531)</f>
        <v>287.56</v>
      </c>
      <c r="F4">
        <f>SUM(物资过程计算表!G16:G28,物资过程计算表!G521:G531)</f>
        <v>3778.55</v>
      </c>
      <c r="G4">
        <f>SUM(物资过程计算表!H16:H28,物资过程计算表!H521:H531)</f>
        <v>0</v>
      </c>
      <c r="H4">
        <f>SUM(物资过程计算表!I16:I28,物资过程计算表!I521:I531)</f>
        <v>279</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4389</v>
      </c>
      <c r="C5">
        <f t="shared" si="0"/>
        <v>0</v>
      </c>
      <c r="D5">
        <f t="shared" ref="D5:N5" si="2">C5+D4</f>
        <v>0</v>
      </c>
      <c r="E5">
        <f t="shared" si="2"/>
        <v>287.56</v>
      </c>
      <c r="F5">
        <f t="shared" si="2"/>
        <v>4066.11</v>
      </c>
      <c r="G5">
        <f t="shared" si="2"/>
        <v>4066.11</v>
      </c>
      <c r="H5">
        <f t="shared" si="2"/>
        <v>4345.11</v>
      </c>
      <c r="I5">
        <f t="shared" si="2"/>
        <v>4345.11</v>
      </c>
      <c r="J5">
        <f t="shared" si="2"/>
        <v>4345.11</v>
      </c>
      <c r="K5">
        <f t="shared" si="2"/>
        <v>4345.11</v>
      </c>
      <c r="L5">
        <f t="shared" si="2"/>
        <v>4345.11</v>
      </c>
      <c r="M5">
        <f t="shared" si="2"/>
        <v>4345.11</v>
      </c>
      <c r="N5">
        <f t="shared" si="2"/>
        <v>4345.11</v>
      </c>
    </row>
    <row r="6" spans="1:14">
      <c r="A6" t="s">
        <v>3464</v>
      </c>
      <c r="B6" t="s">
        <v>4388</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382163.04</v>
      </c>
      <c r="H6">
        <f>SUM(物资过程计算表!I29:I90,物资过程计算表!I934)</f>
        <v>6469.68</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3464</v>
      </c>
      <c r="B7" t="s">
        <v>4389</v>
      </c>
      <c r="C7">
        <f t="shared" si="0"/>
        <v>0</v>
      </c>
      <c r="D7">
        <f t="shared" ref="D7:N7" si="3">C7+D6</f>
        <v>0</v>
      </c>
      <c r="E7">
        <f t="shared" si="3"/>
        <v>0</v>
      </c>
      <c r="F7">
        <f t="shared" si="3"/>
        <v>0</v>
      </c>
      <c r="G7">
        <f t="shared" si="3"/>
        <v>382163.04</v>
      </c>
      <c r="H7">
        <f t="shared" si="3"/>
        <v>388632.72</v>
      </c>
      <c r="I7">
        <f t="shared" si="3"/>
        <v>388632.72</v>
      </c>
      <c r="J7">
        <f t="shared" si="3"/>
        <v>388632.72</v>
      </c>
      <c r="K7">
        <f t="shared" si="3"/>
        <v>388632.72</v>
      </c>
      <c r="L7">
        <f t="shared" si="3"/>
        <v>388632.72</v>
      </c>
      <c r="M7">
        <f t="shared" si="3"/>
        <v>388632.72</v>
      </c>
      <c r="N7">
        <f t="shared" si="3"/>
        <v>388632.72</v>
      </c>
    </row>
    <row r="8" spans="1:14">
      <c r="A8" t="s">
        <v>2056</v>
      </c>
      <c r="B8" t="s">
        <v>4388</v>
      </c>
      <c r="C8">
        <f>SUM(物资过程计算表!D91:D520,物资过程计算表!D935:D952)</f>
        <v>0</v>
      </c>
      <c r="D8">
        <f>SUM(物资过程计算表!E91:E520,物资过程计算表!E935:E952)</f>
        <v>0</v>
      </c>
      <c r="E8">
        <f>SUM(物资过程计算表!F91:F520,物资过程计算表!F935:F952)</f>
        <v>1155.13</v>
      </c>
      <c r="F8">
        <f>SUM(物资过程计算表!G91:G520,物资过程计算表!G935:G952)</f>
        <v>778.59</v>
      </c>
      <c r="G8">
        <f>SUM(物资过程计算表!H91:H520,物资过程计算表!H935:H952)</f>
        <v>1353.51</v>
      </c>
      <c r="H8">
        <f>SUM(物资过程计算表!I91:I520,物资过程计算表!I935:I952)</f>
        <v>616.34</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4389</v>
      </c>
      <c r="C9">
        <f t="shared" ref="C9:C13" si="4">C8</f>
        <v>0</v>
      </c>
      <c r="D9">
        <f t="shared" ref="D9:N9" si="5">C9+D8</f>
        <v>0</v>
      </c>
      <c r="E9">
        <f t="shared" si="5"/>
        <v>1155.13</v>
      </c>
      <c r="F9">
        <f t="shared" si="5"/>
        <v>1933.72</v>
      </c>
      <c r="G9">
        <f t="shared" si="5"/>
        <v>3287.23</v>
      </c>
      <c r="H9">
        <f t="shared" si="5"/>
        <v>3903.57</v>
      </c>
      <c r="I9">
        <f t="shared" si="5"/>
        <v>3903.57</v>
      </c>
      <c r="J9">
        <f t="shared" si="5"/>
        <v>3903.57</v>
      </c>
      <c r="K9">
        <f t="shared" si="5"/>
        <v>3903.57</v>
      </c>
      <c r="L9">
        <f t="shared" si="5"/>
        <v>3903.57</v>
      </c>
      <c r="M9">
        <f t="shared" si="5"/>
        <v>3903.57</v>
      </c>
      <c r="N9">
        <f t="shared" si="5"/>
        <v>3903.57</v>
      </c>
    </row>
    <row r="10" spans="1:14">
      <c r="A10" t="s">
        <v>3935</v>
      </c>
      <c r="B10" t="s">
        <v>4388</v>
      </c>
      <c r="C10">
        <f>SUM(物资过程计算表!D532:D546,物资过程计算表!D852:D932)</f>
        <v>0</v>
      </c>
      <c r="D10">
        <f>SUM(物资过程计算表!E532:E546,物资过程计算表!E852:E932)</f>
        <v>0</v>
      </c>
      <c r="E10">
        <f>SUM(物资过程计算表!F532:F546,物资过程计算表!F852:F932)</f>
        <v>1841.3</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3935</v>
      </c>
      <c r="B11" t="s">
        <v>4389</v>
      </c>
      <c r="C11">
        <f t="shared" si="4"/>
        <v>0</v>
      </c>
      <c r="D11">
        <f t="shared" ref="D11:N11" si="6">C11+D10</f>
        <v>0</v>
      </c>
      <c r="E11">
        <f t="shared" si="6"/>
        <v>1841.3</v>
      </c>
      <c r="F11">
        <f t="shared" si="6"/>
        <v>1841.3</v>
      </c>
      <c r="G11">
        <f t="shared" si="6"/>
        <v>1841.3</v>
      </c>
      <c r="H11">
        <f t="shared" si="6"/>
        <v>1841.3</v>
      </c>
      <c r="I11">
        <f t="shared" si="6"/>
        <v>1841.3</v>
      </c>
      <c r="J11">
        <f t="shared" si="6"/>
        <v>1841.3</v>
      </c>
      <c r="K11">
        <f t="shared" si="6"/>
        <v>1841.3</v>
      </c>
      <c r="L11">
        <f t="shared" si="6"/>
        <v>1841.3</v>
      </c>
      <c r="M11">
        <f t="shared" si="6"/>
        <v>1841.3</v>
      </c>
      <c r="N11">
        <f t="shared" si="6"/>
        <v>1841.3</v>
      </c>
    </row>
    <row r="12" spans="1:14">
      <c r="A12" t="s">
        <v>4431</v>
      </c>
      <c r="B12" t="s">
        <v>4388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4431</v>
      </c>
      <c r="B13" t="s">
        <v>4389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4432</v>
      </c>
      <c r="B14" t="s">
        <v>4388</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4432</v>
      </c>
      <c r="B15" t="s">
        <v>4389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4433</v>
      </c>
      <c r="B16" t="s">
        <v>4388</v>
      </c>
      <c r="C16">
        <f>SUM(物资过程计算表!D750:D807)</f>
        <v>0</v>
      </c>
      <c r="D16">
        <f>SUM(物资过程计算表!E750:E807)</f>
        <v>0</v>
      </c>
      <c r="E16">
        <f>SUM(物资过程计算表!F750:F807)</f>
        <v>58.25</v>
      </c>
      <c r="F16">
        <f>SUM(物资过程计算表!G750:G807)</f>
        <v>0</v>
      </c>
      <c r="G16">
        <f>SUM(物资过程计算表!H750:H807)</f>
        <v>0</v>
      </c>
      <c r="H16">
        <f>SUM(物资过程计算表!I750:I807)</f>
        <v>121.26</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4433</v>
      </c>
      <c r="B17" t="s">
        <v>4389</v>
      </c>
      <c r="C17">
        <f t="shared" si="8"/>
        <v>0</v>
      </c>
      <c r="D17">
        <f t="shared" ref="D17:N17" si="10">C17+D16</f>
        <v>0</v>
      </c>
      <c r="E17">
        <f t="shared" si="10"/>
        <v>58.25</v>
      </c>
      <c r="F17">
        <f t="shared" si="10"/>
        <v>58.25</v>
      </c>
      <c r="G17">
        <f t="shared" si="10"/>
        <v>58.25</v>
      </c>
      <c r="H17">
        <f t="shared" si="10"/>
        <v>179.51</v>
      </c>
      <c r="I17">
        <f t="shared" si="10"/>
        <v>179.51</v>
      </c>
      <c r="J17">
        <f t="shared" si="10"/>
        <v>179.51</v>
      </c>
      <c r="K17">
        <f t="shared" si="10"/>
        <v>179.51</v>
      </c>
      <c r="L17">
        <f t="shared" si="10"/>
        <v>179.51</v>
      </c>
      <c r="M17">
        <f t="shared" si="10"/>
        <v>179.51</v>
      </c>
      <c r="N17">
        <f t="shared" si="10"/>
        <v>179.51</v>
      </c>
    </row>
    <row r="18" spans="1:14">
      <c r="A18" t="s">
        <v>4434</v>
      </c>
      <c r="B18" t="s">
        <v>4388</v>
      </c>
      <c r="C18">
        <f>SUM(物资过程计算表!D808:D851)</f>
        <v>0</v>
      </c>
      <c r="D18">
        <f>SUM(物资过程计算表!E808:E851)</f>
        <v>0</v>
      </c>
      <c r="E18">
        <f>SUM(物资过程计算表!F808:F851)</f>
        <v>0</v>
      </c>
      <c r="F18">
        <f>SUM(物资过程计算表!G808:G851)</f>
        <v>296</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4434</v>
      </c>
      <c r="B19" t="s">
        <v>4389</v>
      </c>
      <c r="C19">
        <f t="shared" si="8"/>
        <v>0</v>
      </c>
      <c r="D19">
        <f t="shared" ref="D19:N19" si="11">C19+D18</f>
        <v>0</v>
      </c>
      <c r="E19">
        <f t="shared" si="11"/>
        <v>0</v>
      </c>
      <c r="F19">
        <f t="shared" si="11"/>
        <v>296</v>
      </c>
      <c r="G19">
        <f t="shared" si="11"/>
        <v>296</v>
      </c>
      <c r="H19">
        <f t="shared" si="11"/>
        <v>296</v>
      </c>
      <c r="I19">
        <f t="shared" si="11"/>
        <v>296</v>
      </c>
      <c r="J19">
        <f t="shared" si="11"/>
        <v>296</v>
      </c>
      <c r="K19">
        <f t="shared" si="11"/>
        <v>296</v>
      </c>
      <c r="L19">
        <f t="shared" si="11"/>
        <v>296</v>
      </c>
      <c r="M19">
        <f t="shared" si="11"/>
        <v>296</v>
      </c>
      <c r="N19">
        <f t="shared" si="11"/>
        <v>296</v>
      </c>
    </row>
    <row r="20" customFormat="1"/>
    <row r="21" spans="1:14">
      <c r="A21" t="s">
        <v>4435</v>
      </c>
      <c r="B21" t="s">
        <v>4388</v>
      </c>
      <c r="C21">
        <f t="shared" ref="C21:N21" si="12">SUM(C2,C4,C6,C8,C10,C12,C14,C16,C18)</f>
        <v>0</v>
      </c>
      <c r="D21">
        <f t="shared" si="12"/>
        <v>0</v>
      </c>
      <c r="E21">
        <f t="shared" si="12"/>
        <v>3342.24</v>
      </c>
      <c r="F21">
        <f t="shared" si="12"/>
        <v>4888.24</v>
      </c>
      <c r="G21">
        <f t="shared" si="12"/>
        <v>383516.55</v>
      </c>
      <c r="H21">
        <f t="shared" si="12"/>
        <v>7486.28</v>
      </c>
      <c r="I21">
        <f t="shared" si="12"/>
        <v>0</v>
      </c>
      <c r="J21">
        <f t="shared" si="12"/>
        <v>0</v>
      </c>
      <c r="K21">
        <f t="shared" si="12"/>
        <v>0</v>
      </c>
      <c r="L21">
        <f t="shared" si="12"/>
        <v>0</v>
      </c>
      <c r="M21">
        <f t="shared" si="12"/>
        <v>0</v>
      </c>
      <c r="N21">
        <f t="shared" si="12"/>
        <v>0</v>
      </c>
    </row>
    <row r="22" customFormat="1" spans="2:14">
      <c r="B22" t="s">
        <v>4389</v>
      </c>
      <c r="C22">
        <f t="shared" ref="C22:N22" si="13">SUM(C3,C5,C7,C9,C11,C13,C15,C17,C19)</f>
        <v>0</v>
      </c>
      <c r="D22">
        <f t="shared" si="13"/>
        <v>0</v>
      </c>
      <c r="E22">
        <f t="shared" si="13"/>
        <v>3342.24</v>
      </c>
      <c r="F22">
        <f t="shared" si="13"/>
        <v>8230.48</v>
      </c>
      <c r="G22">
        <f t="shared" si="13"/>
        <v>391747.03</v>
      </c>
      <c r="H22">
        <f t="shared" si="13"/>
        <v>399233.31</v>
      </c>
      <c r="I22">
        <f t="shared" si="13"/>
        <v>399233.31</v>
      </c>
      <c r="J22">
        <f t="shared" si="13"/>
        <v>399233.31</v>
      </c>
      <c r="K22">
        <f t="shared" si="13"/>
        <v>399233.31</v>
      </c>
      <c r="L22">
        <f t="shared" si="13"/>
        <v>399233.31</v>
      </c>
      <c r="M22">
        <f t="shared" si="13"/>
        <v>399233.31</v>
      </c>
      <c r="N22">
        <f t="shared" si="13"/>
        <v>399233.31</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4360</v>
      </c>
      <c r="B1" s="10" t="s">
        <v>4361</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4370</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2147</v>
      </c>
      <c r="B3" s="13" t="s">
        <v>4371</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2147</v>
      </c>
      <c r="B4" s="13" t="s">
        <v>4372</v>
      </c>
      <c r="C4" s="13" cm="1">
        <f t="array" ref="C4">INDEX('2 过程管理表单'!$537:$537,24+(COLUMN(A1)-1)*3)</f>
        <v>9600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4373</v>
      </c>
      <c r="C5" s="13">
        <f t="shared" si="0"/>
        <v>9600</v>
      </c>
      <c r="D5" s="13">
        <f t="shared" ref="D5:N5" si="2">C5+D4</f>
        <v>9600</v>
      </c>
      <c r="E5" s="13">
        <f t="shared" si="2"/>
        <v>9600</v>
      </c>
      <c r="F5" s="13">
        <f t="shared" si="2"/>
        <v>9600</v>
      </c>
      <c r="G5" s="13">
        <f t="shared" si="2"/>
        <v>9600</v>
      </c>
      <c r="H5" s="13">
        <f t="shared" si="2"/>
        <v>9600</v>
      </c>
      <c r="I5" s="13">
        <f t="shared" si="2"/>
        <v>9600</v>
      </c>
      <c r="J5" s="13">
        <f t="shared" si="2"/>
        <v>9600</v>
      </c>
      <c r="K5" s="13">
        <f t="shared" si="2"/>
        <v>9600</v>
      </c>
      <c r="L5" s="13">
        <f t="shared" si="2"/>
        <v>9600</v>
      </c>
      <c r="M5" s="13">
        <f t="shared" si="2"/>
        <v>9600</v>
      </c>
      <c r="N5" s="13">
        <f t="shared" si="2"/>
        <v>9600</v>
      </c>
    </row>
    <row r="6" spans="1:14">
      <c r="A6" s="12" t="s">
        <v>2183</v>
      </c>
      <c r="B6" s="13" t="s">
        <v>4370</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4371</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4372</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4373</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4370</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4371</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4372</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4373</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4370</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4371</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4372</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4373</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4370</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4371</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4372</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4373</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4370</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4371</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4372</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4373</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4370</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4371</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4372</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4373</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4370</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4371</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4372</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4373</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4370</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4371</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4372</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4373</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4370</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4371</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4372</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2286</v>
      </c>
      <c r="B41" s="13" t="s">
        <v>4373</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736</v>
      </c>
    </row>
    <row r="44" customFormat="1" spans="1:14">
      <c r="A44" s="12" t="s">
        <v>64</v>
      </c>
      <c r="B44" s="13" t="s">
        <v>4370</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4371</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4372</v>
      </c>
      <c r="C46" s="14">
        <f t="shared" ref="C46:N46" si="28">C4+C8+C12+C16+C20+C24+C28+C32+C36+C40</f>
        <v>9600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4373</v>
      </c>
      <c r="C47" s="14">
        <f>C46</f>
        <v>9600</v>
      </c>
      <c r="D47" s="14">
        <f t="shared" ref="D47:N47" si="29">C47+D46</f>
        <v>9600</v>
      </c>
      <c r="E47" s="14">
        <f t="shared" si="29"/>
        <v>9600</v>
      </c>
      <c r="F47" s="14">
        <f t="shared" si="29"/>
        <v>9600</v>
      </c>
      <c r="G47" s="14">
        <f t="shared" si="29"/>
        <v>9600</v>
      </c>
      <c r="H47" s="14">
        <f t="shared" si="29"/>
        <v>9600</v>
      </c>
      <c r="I47" s="14">
        <f t="shared" si="29"/>
        <v>9600</v>
      </c>
      <c r="J47" s="14">
        <f t="shared" si="29"/>
        <v>9600</v>
      </c>
      <c r="K47" s="14">
        <f t="shared" si="29"/>
        <v>9600</v>
      </c>
      <c r="L47" s="14">
        <f t="shared" si="29"/>
        <v>9600</v>
      </c>
      <c r="M47" s="14">
        <f t="shared" si="29"/>
        <v>9600</v>
      </c>
      <c r="N47" s="16">
        <f t="shared" si="29"/>
        <v>9600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3" sqref="L3"/>
    </sheetView>
  </sheetViews>
  <sheetFormatPr defaultColWidth="9" defaultRowHeight="13.5"/>
  <cols>
    <col min="1" max="1" width="11.125" customWidth="1"/>
    <col min="2" max="10" width="12.7583333333333" customWidth="1"/>
    <col min="11" max="13" width="13.875" customWidth="1"/>
  </cols>
  <sheetData>
    <row r="1" spans="1:13">
      <c r="A1" s="4" t="s">
        <v>4360</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4</v>
      </c>
      <c r="C2" s="6">
        <f>COUNTIF('2 过程管理表单'!AB6:AB507,"&lt;"&amp;0)</f>
        <v>5</v>
      </c>
      <c r="D2" s="6">
        <f>COUNTIF('2 过程管理表单'!AE6:AE507,"&lt;"&amp;0)</f>
        <v>5</v>
      </c>
      <c r="E2" s="6">
        <f>COUNTIF('2 过程管理表单'!AH6:AH507,"&lt;"&amp;0)</f>
        <v>5</v>
      </c>
      <c r="F2" s="6">
        <f>COUNTIF('2 过程管理表单'!AK6:AK507,"&lt;"&amp;0)</f>
        <v>4</v>
      </c>
      <c r="G2" s="6">
        <f>COUNTIF('2 过程管理表单'!AN6:AN507,"&lt;"&amp;0)</f>
        <v>4</v>
      </c>
      <c r="H2" s="6">
        <f>COUNTIF('2 过程管理表单'!AQ6:AQ507,"&lt;"&amp;0)</f>
        <v>1</v>
      </c>
      <c r="I2" s="6">
        <f>COUNTIF('2 过程管理表单'!AT6:AT507,"&lt;"&amp;0)</f>
        <v>1</v>
      </c>
      <c r="J2" s="6">
        <f>COUNTIF('2 过程管理表单'!AW6:AW507,"&lt;"&amp;0)</f>
        <v>1</v>
      </c>
      <c r="K2" s="6">
        <f>COUNTIF('2 过程管理表单'!AW6:AW507,"&lt;"&amp;0)</f>
        <v>1</v>
      </c>
      <c r="L2" s="6">
        <f>COUNTIF('2 过程管理表单'!BC6:BC507,"&lt;"&amp;0)</f>
        <v>1</v>
      </c>
      <c r="M2" s="6">
        <f>COUNTIF('2 过程管理表单'!BF6:BF507,"&lt;"&amp;0)</f>
        <v>1</v>
      </c>
    </row>
    <row r="3" spans="1:13">
      <c r="A3" s="6" t="s">
        <v>9</v>
      </c>
      <c r="B3" s="6">
        <f>COUNTIF('2 过程管理表单'!Y509:Y535,"&lt;0")</f>
        <v>0</v>
      </c>
      <c r="C3" s="6">
        <f>COUNTIF('2 过程管理表单'!AB508:AB535,"&lt;"&amp;0)</f>
        <v>0</v>
      </c>
      <c r="D3" s="6">
        <f>COUNTIF('2 过程管理表单'!AE508:AE535,"&lt;"&amp;0)</f>
        <v>5</v>
      </c>
      <c r="E3" s="6">
        <f>COUNTIF('2 过程管理表单'!AH508:AH535,"&lt;"&amp;0)</f>
        <v>5</v>
      </c>
      <c r="F3" s="6">
        <f>COUNTIF('2 过程管理表单'!AK508:AK535,"&lt;"&amp;0)</f>
        <v>4</v>
      </c>
      <c r="G3" s="6">
        <f>COUNTIF('2 过程管理表单'!AN508:AN535,"&lt;"&amp;0)</f>
        <v>6</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1</v>
      </c>
      <c r="E7" s="6">
        <f>COUNTIF('2 过程管理表单'!AH617:AH621,"&lt;"&amp;0)</f>
        <v>1</v>
      </c>
      <c r="F7" s="6">
        <f>COUNTIF('2 过程管理表单'!AK617:AK621,"&lt;"&amp;0)</f>
        <v>0</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4386</v>
      </c>
      <c r="B8" s="6">
        <f>B2+B3+B4+B5+B6+B7</f>
        <v>4</v>
      </c>
      <c r="C8" s="6">
        <f t="shared" ref="C8:M8" si="0">SUM(C2:C7)</f>
        <v>5</v>
      </c>
      <c r="D8" s="6">
        <f t="shared" si="0"/>
        <v>11</v>
      </c>
      <c r="E8" s="6">
        <f t="shared" si="0"/>
        <v>11</v>
      </c>
      <c r="F8" s="6">
        <f t="shared" si="0"/>
        <v>8</v>
      </c>
      <c r="G8" s="6">
        <f t="shared" si="0"/>
        <v>11</v>
      </c>
      <c r="H8" s="6">
        <f t="shared" si="0"/>
        <v>1</v>
      </c>
      <c r="I8" s="6">
        <f t="shared" si="0"/>
        <v>1</v>
      </c>
      <c r="J8" s="6">
        <f t="shared" si="0"/>
        <v>1</v>
      </c>
      <c r="K8" s="6">
        <f t="shared" si="0"/>
        <v>1</v>
      </c>
      <c r="L8" s="6">
        <f t="shared" si="0"/>
        <v>1</v>
      </c>
      <c r="M8" s="6">
        <f t="shared" si="0"/>
        <v>1</v>
      </c>
    </row>
    <row r="9" spans="1:13">
      <c r="A9" s="7" t="s">
        <v>4436</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1</v>
      </c>
      <c r="F11" s="8">
        <f>COUNTIF('2 过程管理表单'!AK508,"&lt;"&amp;0)</f>
        <v>1</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1</v>
      </c>
      <c r="E15" s="8">
        <f>COUNTIF('2 过程管理表单'!AH616,"&lt;"&amp;0)</f>
        <v>1</v>
      </c>
      <c r="F15" s="8">
        <f>COUNTIF('2 过程管理表单'!AK616,"&lt;"&amp;0)</f>
        <v>0</v>
      </c>
      <c r="G15" s="8">
        <f>COUNTIF('2 过程管理表单'!AN616,"&lt;"&amp;0)</f>
        <v>1</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4437</v>
      </c>
      <c r="B16" s="8">
        <f t="shared" ref="B16:M16" si="1">SUM(B10:B15)</f>
        <v>0</v>
      </c>
      <c r="C16" s="8">
        <f t="shared" si="1"/>
        <v>0</v>
      </c>
      <c r="D16" s="8">
        <f t="shared" si="1"/>
        <v>2</v>
      </c>
      <c r="E16" s="8">
        <f t="shared" si="1"/>
        <v>2</v>
      </c>
      <c r="F16" s="8">
        <f t="shared" si="1"/>
        <v>1</v>
      </c>
      <c r="G16" s="8">
        <f t="shared" si="1"/>
        <v>2</v>
      </c>
      <c r="H16" s="8">
        <f t="shared" si="1"/>
        <v>0</v>
      </c>
      <c r="I16" s="8">
        <f t="shared" si="1"/>
        <v>0</v>
      </c>
      <c r="J16" s="8">
        <f t="shared" si="1"/>
        <v>0</v>
      </c>
      <c r="K16" s="8">
        <f t="shared" si="1"/>
        <v>0</v>
      </c>
      <c r="L16" s="8">
        <f t="shared" si="1"/>
        <v>0</v>
      </c>
      <c r="M16" s="8">
        <f t="shared" si="1"/>
        <v>0</v>
      </c>
    </row>
    <row r="17" spans="1:13">
      <c r="A17" s="8" t="s">
        <v>4438</v>
      </c>
      <c r="B17" s="8">
        <f>B8</f>
        <v>4</v>
      </c>
      <c r="C17" s="8">
        <f t="shared" ref="C17:M17" si="2">B17+C8</f>
        <v>9</v>
      </c>
      <c r="D17" s="8">
        <f t="shared" si="2"/>
        <v>20</v>
      </c>
      <c r="E17" s="8">
        <f t="shared" si="2"/>
        <v>31</v>
      </c>
      <c r="F17" s="8">
        <f t="shared" si="2"/>
        <v>39</v>
      </c>
      <c r="G17" s="8">
        <f t="shared" si="2"/>
        <v>50</v>
      </c>
      <c r="H17" s="8">
        <f t="shared" si="2"/>
        <v>51</v>
      </c>
      <c r="I17" s="8">
        <f t="shared" si="2"/>
        <v>52</v>
      </c>
      <c r="J17" s="8">
        <f t="shared" si="2"/>
        <v>53</v>
      </c>
      <c r="K17" s="8">
        <f t="shared" si="2"/>
        <v>54</v>
      </c>
      <c r="L17" s="8">
        <f t="shared" si="2"/>
        <v>55</v>
      </c>
      <c r="M17" s="8">
        <f t="shared" si="2"/>
        <v>56</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3" sqref="L3"/>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4388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4389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4390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4391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4388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4389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4390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4391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4388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4389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4390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4391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4388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4389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4390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4391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4388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4389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4390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4391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4388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4389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4390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4391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4388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4389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4390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4391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4388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4389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4390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4391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4439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4440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4441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4442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3" sqref="L3"/>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4388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4389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4390</v>
      </c>
      <c r="C4" s="2">
        <f>INDEX('2 过程管理表单'!$8:$8,24+(COLUMN(A1)-1)*3)</f>
        <v>257847.54</v>
      </c>
      <c r="D4" s="2" cm="1">
        <f t="array" ref="D4">INDEX('2 过程管理表单'!$8:$8,24+(COLUMN(B1)-1)*3)</f>
        <v>194951.54</v>
      </c>
      <c r="E4" s="2" cm="1">
        <f t="array" ref="E4">INDEX('2 过程管理表单'!$8:$8,24+(COLUMN(C1)-1)*3)</f>
        <v>194951.54</v>
      </c>
      <c r="F4" s="2" cm="1">
        <f t="array" ref="F4">INDEX('2 过程管理表单'!$8:$8,24+(COLUMN(D1)-1)*3)</f>
        <v>171505.98</v>
      </c>
      <c r="G4" s="2" cm="1">
        <f t="array" ref="G4">INDEX('2 过程管理表单'!$8:$8,24+(COLUMN(E1)-1)*3)</f>
        <v>171505.98</v>
      </c>
      <c r="H4" s="2" cm="1">
        <f t="array" ref="H4">INDEX('2 过程管理表单'!$8:$8,24+(COLUMN(F1)-1)*3)</f>
        <v>171505.98</v>
      </c>
      <c r="I4" s="2" cm="1">
        <f t="array" ref="I4">INDEX('2 过程管理表单'!$8:$8,24+(COLUMN(G1)-1)*3)</f>
        <v>171505.98</v>
      </c>
      <c r="J4" s="2" cm="1">
        <f t="array" ref="J4">INDEX('2 过程管理表单'!$8:$8,24+(COLUMN(H1)-1)*3)</f>
        <v>171505.98</v>
      </c>
      <c r="K4" s="2" cm="1">
        <f t="array" ref="K4">INDEX('2 过程管理表单'!$8:$8,24+(COLUMN(I1)-1)*3)</f>
        <v>171505.98</v>
      </c>
      <c r="L4" s="2" cm="1">
        <f t="array" ref="L4">INDEX('2 过程管理表单'!$8:$8,24+(COLUMN(J1)-1)*3)</f>
        <v>171505.98</v>
      </c>
      <c r="M4" s="2" cm="1">
        <f t="array" ref="M4">INDEX('2 过程管理表单'!$8:$8,24+(COLUMN(K1)-1)*3)</f>
        <v>171505.98</v>
      </c>
      <c r="N4" s="2" cm="1">
        <f t="array" ref="N4">INDEX('2 过程管理表单'!$8:$8,24+(COLUMN(L1)-1)*3)</f>
        <v>171505.98</v>
      </c>
    </row>
    <row r="5" spans="1:14">
      <c r="A5" t="s">
        <v>108</v>
      </c>
      <c r="B5" t="s">
        <v>4391</v>
      </c>
      <c r="C5" s="2">
        <f>C4</f>
        <v>257847.54</v>
      </c>
      <c r="D5" s="2">
        <f>C5+D4</f>
        <v>452799.08</v>
      </c>
      <c r="E5" s="2">
        <f t="shared" ref="E5:N5" si="1">D5+E4</f>
        <v>647750.62</v>
      </c>
      <c r="F5" s="2">
        <f t="shared" si="1"/>
        <v>819256.6</v>
      </c>
      <c r="G5" s="2">
        <f t="shared" si="1"/>
        <v>990762.58</v>
      </c>
      <c r="H5" s="2">
        <f t="shared" si="1"/>
        <v>1162268.56</v>
      </c>
      <c r="I5" s="2">
        <f t="shared" si="1"/>
        <v>1333774.54</v>
      </c>
      <c r="J5" s="2">
        <f t="shared" si="1"/>
        <v>1505280.52</v>
      </c>
      <c r="K5" s="2">
        <f t="shared" si="1"/>
        <v>1676786.5</v>
      </c>
      <c r="L5" s="2">
        <f t="shared" si="1"/>
        <v>1848292.48</v>
      </c>
      <c r="M5" s="2">
        <f t="shared" si="1"/>
        <v>2019798.46</v>
      </c>
      <c r="N5" s="2">
        <f t="shared" si="1"/>
        <v>2191304.44</v>
      </c>
    </row>
    <row r="6" spans="1:14">
      <c r="A6" t="s">
        <v>112</v>
      </c>
      <c r="B6" t="s">
        <v>4388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4389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4390</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4391</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4388</v>
      </c>
      <c r="C10" s="2" cm="1">
        <f t="array" ref="C10">INDEX('2 过程管理表单'!$46:$46,26+(COLUMN(A1)-1)*3)</f>
        <v>136448.127964072</v>
      </c>
      <c r="D10" s="2" cm="1">
        <f t="array" ref="D10">INDEX('2 过程管理表单'!$46:$46,26+(COLUMN(B1)-1)*3)</f>
        <v>123243.470419162</v>
      </c>
      <c r="E10" s="2" cm="1">
        <f t="array" ref="E10">INDEX('2 过程管理表单'!$46:$46,26+(COLUMN(C1)-1)*3)</f>
        <v>136448.127964072</v>
      </c>
      <c r="F10" s="2" cm="1">
        <f t="array" ref="F10">INDEX('2 过程管理表单'!$46:$46,26+(COLUMN(D1)-1)*3)</f>
        <v>132046.575449102</v>
      </c>
      <c r="G10" s="2" cm="1">
        <f t="array" ref="G10">INDEX('2 过程管理表单'!$46:$46,26+(COLUMN(E1)-1)*3)</f>
        <v>10027.6016326531</v>
      </c>
      <c r="H10" s="2" cm="1">
        <f t="array" ref="H10">INDEX('2 过程管理表单'!$46:$46,26+(COLUMN(F1)-1)*3)</f>
        <v>33425.3387755102</v>
      </c>
      <c r="I10" s="2" cm="1">
        <f t="array" ref="I10">INDEX('2 过程管理表单'!$46:$46,26+(COLUMN(G1)-1)*3)</f>
        <v>34539.5167346939</v>
      </c>
      <c r="J10" s="2" cm="1">
        <f t="array" ref="J10">INDEX('2 过程管理表单'!$46:$46,26+(COLUMN(H1)-1)*3)</f>
        <v>34539.5167346939</v>
      </c>
      <c r="K10" s="2" cm="1">
        <f t="array" ref="K10">INDEX('2 过程管理表单'!$46:$46,26+(COLUMN(I1)-1)*3)</f>
        <v>33425.3387755102</v>
      </c>
      <c r="L10" s="2" cm="1">
        <f t="array" ref="L10">INDEX('2 过程管理表单'!$46:$46,26+(COLUMN(J1)-1)*3)</f>
        <v>34539.5167346939</v>
      </c>
      <c r="M10" s="2" cm="1">
        <f t="array" ref="M10">INDEX('2 过程管理表单'!$46:$46,26+(COLUMN(K1)-1)*3)</f>
        <v>33425.3387755102</v>
      </c>
      <c r="N10" s="2" cm="1">
        <f t="array" ref="N10">INDEX('2 过程管理表单'!$46:$46,26+(COLUMN(L1)-1)*3)</f>
        <v>34539.5167346939</v>
      </c>
    </row>
    <row r="11" spans="1:14">
      <c r="A11" t="s">
        <v>115</v>
      </c>
      <c r="B11" t="s">
        <v>4389</v>
      </c>
      <c r="C11" s="2">
        <f>C10</f>
        <v>136448.127964072</v>
      </c>
      <c r="D11" s="2">
        <f>C11+D10</f>
        <v>259691.598383234</v>
      </c>
      <c r="E11" s="2">
        <f t="shared" ref="E11:N11" si="4">D11+E10</f>
        <v>396139.726347306</v>
      </c>
      <c r="F11" s="2">
        <f t="shared" si="4"/>
        <v>528186.301796408</v>
      </c>
      <c r="G11" s="2">
        <f t="shared" si="4"/>
        <v>538213.903429061</v>
      </c>
      <c r="H11" s="2">
        <f t="shared" si="4"/>
        <v>571639.242204571</v>
      </c>
      <c r="I11" s="2">
        <f t="shared" si="4"/>
        <v>606178.758939265</v>
      </c>
      <c r="J11" s="2">
        <f t="shared" si="4"/>
        <v>640718.275673959</v>
      </c>
      <c r="K11" s="2">
        <f t="shared" si="4"/>
        <v>674143.614449469</v>
      </c>
      <c r="L11" s="2">
        <f t="shared" si="4"/>
        <v>708683.131184163</v>
      </c>
      <c r="M11" s="2">
        <f t="shared" si="4"/>
        <v>742108.469959673</v>
      </c>
      <c r="N11" s="2">
        <f t="shared" si="4"/>
        <v>776647.986694367</v>
      </c>
    </row>
    <row r="12" spans="1:14">
      <c r="A12" t="s">
        <v>115</v>
      </c>
      <c r="B12" t="s">
        <v>4390</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4391</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4388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4389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4390</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4391</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4388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4389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4390</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4391</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4388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4389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4390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4391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4388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4389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4390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4391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4388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4389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4390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4391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4439</v>
      </c>
      <c r="C34" s="3">
        <f t="shared" ref="C34:N34" si="16">C6+C10+C14+C18+C22+C26+C30+C2</f>
        <v>136448.127964072</v>
      </c>
      <c r="D34" s="3">
        <f t="shared" si="16"/>
        <v>123243.470419162</v>
      </c>
      <c r="E34" s="3">
        <f t="shared" si="16"/>
        <v>136448.127964072</v>
      </c>
      <c r="F34" s="3">
        <f t="shared" si="16"/>
        <v>132046.575449102</v>
      </c>
      <c r="G34" s="3">
        <f t="shared" si="16"/>
        <v>10027.6016326531</v>
      </c>
      <c r="H34" s="3">
        <f t="shared" si="16"/>
        <v>33425.3387755102</v>
      </c>
      <c r="I34" s="3">
        <f t="shared" si="16"/>
        <v>34539.5167346939</v>
      </c>
      <c r="J34" s="3">
        <f t="shared" si="16"/>
        <v>34539.5167346939</v>
      </c>
      <c r="K34" s="3">
        <f t="shared" si="16"/>
        <v>33425.3387755102</v>
      </c>
      <c r="L34" s="3">
        <f t="shared" si="16"/>
        <v>34539.5167346939</v>
      </c>
      <c r="M34" s="3">
        <f t="shared" si="16"/>
        <v>33425.3387755102</v>
      </c>
      <c r="N34" s="3">
        <f t="shared" si="16"/>
        <v>34539.5167346939</v>
      </c>
    </row>
    <row r="35" spans="2:14">
      <c r="B35" t="s">
        <v>4440</v>
      </c>
      <c r="C35" s="2">
        <f>C34</f>
        <v>136448.127964072</v>
      </c>
      <c r="D35" s="2">
        <f>C35+D34</f>
        <v>259691.598383234</v>
      </c>
      <c r="E35" s="2">
        <f t="shared" ref="E35:N35" si="17">D35+E34</f>
        <v>396139.726347306</v>
      </c>
      <c r="F35" s="2">
        <f t="shared" si="17"/>
        <v>528186.301796408</v>
      </c>
      <c r="G35" s="2">
        <f t="shared" si="17"/>
        <v>538213.903429061</v>
      </c>
      <c r="H35" s="2">
        <f t="shared" si="17"/>
        <v>571639.242204571</v>
      </c>
      <c r="I35" s="2">
        <f t="shared" si="17"/>
        <v>606178.758939265</v>
      </c>
      <c r="J35" s="2">
        <f t="shared" si="17"/>
        <v>640718.275673959</v>
      </c>
      <c r="K35" s="2">
        <f t="shared" si="17"/>
        <v>674143.614449469</v>
      </c>
      <c r="L35" s="2">
        <f t="shared" si="17"/>
        <v>708683.131184163</v>
      </c>
      <c r="M35" s="2">
        <f t="shared" si="17"/>
        <v>742108.469959673</v>
      </c>
      <c r="N35" s="2">
        <f t="shared" si="17"/>
        <v>776647.986694367</v>
      </c>
    </row>
    <row r="36" spans="2:14">
      <c r="B36" t="s">
        <v>4441</v>
      </c>
      <c r="C36" s="3">
        <f t="shared" ref="C36:N36" si="18">C4+C8+C12+C16+C20+C24+C28+C32</f>
        <v>257847.54</v>
      </c>
      <c r="D36" s="3">
        <f t="shared" si="18"/>
        <v>194951.54</v>
      </c>
      <c r="E36" s="3">
        <f t="shared" si="18"/>
        <v>194951.54</v>
      </c>
      <c r="F36" s="3">
        <f t="shared" si="18"/>
        <v>171505.98</v>
      </c>
      <c r="G36" s="3">
        <f t="shared" si="18"/>
        <v>171505.98</v>
      </c>
      <c r="H36" s="3">
        <f t="shared" si="18"/>
        <v>171505.98</v>
      </c>
      <c r="I36" s="3">
        <f t="shared" si="18"/>
        <v>171505.98</v>
      </c>
      <c r="J36" s="3">
        <f t="shared" si="18"/>
        <v>171505.98</v>
      </c>
      <c r="K36" s="3">
        <f t="shared" si="18"/>
        <v>171505.98</v>
      </c>
      <c r="L36" s="3">
        <f t="shared" si="18"/>
        <v>171505.98</v>
      </c>
      <c r="M36" s="3">
        <f t="shared" si="18"/>
        <v>171505.98</v>
      </c>
      <c r="N36" s="3">
        <f t="shared" si="18"/>
        <v>171505.98</v>
      </c>
    </row>
    <row r="37" spans="2:14">
      <c r="B37" t="s">
        <v>4442</v>
      </c>
      <c r="C37" s="2">
        <f>C36</f>
        <v>257847.54</v>
      </c>
      <c r="D37" s="2">
        <f>C37+D36</f>
        <v>452799.08</v>
      </c>
      <c r="E37" s="2">
        <f t="shared" ref="E37:N37" si="19">D37+E36</f>
        <v>647750.62</v>
      </c>
      <c r="F37" s="2">
        <f t="shared" si="19"/>
        <v>819256.6</v>
      </c>
      <c r="G37" s="2">
        <f t="shared" si="19"/>
        <v>990762.58</v>
      </c>
      <c r="H37" s="2">
        <f t="shared" si="19"/>
        <v>1162268.56</v>
      </c>
      <c r="I37" s="2">
        <f t="shared" si="19"/>
        <v>1333774.54</v>
      </c>
      <c r="J37" s="2">
        <f t="shared" si="19"/>
        <v>1505280.52</v>
      </c>
      <c r="K37" s="2">
        <f t="shared" si="19"/>
        <v>1676786.5</v>
      </c>
      <c r="L37" s="2">
        <f t="shared" si="19"/>
        <v>1848292.48</v>
      </c>
      <c r="M37" s="2">
        <f t="shared" si="19"/>
        <v>2019798.46</v>
      </c>
      <c r="N37" s="2">
        <f t="shared" si="19"/>
        <v>2191304.44</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3" sqref="L3"/>
    </sheetView>
  </sheetViews>
  <sheetFormatPr defaultColWidth="9" defaultRowHeight="13.5"/>
  <cols>
    <col min="1" max="1" width="10.375" customWidth="1"/>
    <col min="2" max="2" width="15" customWidth="1"/>
    <col min="3" max="14" width="12.625"/>
  </cols>
  <sheetData>
    <row r="1" spans="1:14">
      <c r="A1" t="s">
        <v>4443</v>
      </c>
      <c r="C1" t="s">
        <v>751</v>
      </c>
      <c r="D1" t="s">
        <v>752</v>
      </c>
      <c r="E1" t="s">
        <v>753</v>
      </c>
      <c r="F1" t="s">
        <v>754</v>
      </c>
      <c r="G1" t="s">
        <v>755</v>
      </c>
      <c r="H1" t="s">
        <v>756</v>
      </c>
      <c r="I1" t="s">
        <v>757</v>
      </c>
      <c r="J1" t="s">
        <v>758</v>
      </c>
      <c r="K1" t="s">
        <v>759</v>
      </c>
      <c r="L1" t="s">
        <v>760</v>
      </c>
      <c r="M1" t="s">
        <v>761</v>
      </c>
      <c r="N1" t="s">
        <v>762</v>
      </c>
    </row>
    <row r="2" spans="1:14">
      <c r="A2" t="s">
        <v>18</v>
      </c>
      <c r="B2" t="s">
        <v>4388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4389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4390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4391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856</v>
      </c>
      <c r="B6" t="s">
        <v>4388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4389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4390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4391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4388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4389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4390</v>
      </c>
      <c r="C12" cm="1">
        <f t="array" ref="C12">INDEX('2 过程管理表单'!$58:$58,24+(COLUMN(A9)-1)*3)</f>
        <v>69677.0094339623</v>
      </c>
      <c r="D12" cm="1">
        <f t="array" ref="D12">INDEX('2 过程管理表单'!$58:$58,24+(COLUMN(B9)-1)*3)</f>
        <v>69677.0094339623</v>
      </c>
      <c r="E12" cm="1">
        <f t="array" ref="E12">INDEX('2 过程管理表单'!$58:$58,24+(COLUMN(C9)-1)*3)</f>
        <v>69677.0094339623</v>
      </c>
      <c r="F12" cm="1">
        <f t="array" ref="F12">INDEX('2 过程管理表单'!$58:$58,24+(COLUMN(D9)-1)*3)</f>
        <v>56405.1981132075</v>
      </c>
      <c r="G12" cm="1">
        <f t="array" ref="G12">INDEX('2 过程管理表单'!$58:$58,24+(COLUMN(E9)-1)*3)</f>
        <v>56405.1981132075</v>
      </c>
      <c r="H12" cm="1">
        <f t="array" ref="H12">INDEX('2 过程管理表单'!$58:$58,24+(COLUMN(F9)-1)*3)</f>
        <v>56405.1981132075</v>
      </c>
      <c r="I12" cm="1">
        <f t="array" ref="I12">INDEX('2 过程管理表单'!$58:$58,24+(COLUMN(G9)-1)*3)</f>
        <v>56405.1981132075</v>
      </c>
      <c r="J12" cm="1">
        <f t="array" ref="J12">INDEX('2 过程管理表单'!$58:$58,24+(COLUMN(H9)-1)*3)</f>
        <v>56405.1981132075</v>
      </c>
      <c r="K12" cm="1">
        <f t="array" ref="K12">INDEX('2 过程管理表单'!$58:$58,24+(COLUMN(I9)-1)*3)</f>
        <v>56405.1981132075</v>
      </c>
      <c r="L12" cm="1">
        <f t="array" ref="L12">INDEX('2 过程管理表单'!$58:$58,24+(COLUMN(J9)-1)*3)</f>
        <v>56405.1981132075</v>
      </c>
      <c r="M12" cm="1">
        <f t="array" ref="M12">INDEX('2 过程管理表单'!$58:$58,24+(COLUMN(K9)-1)*3)</f>
        <v>56405.1981132075</v>
      </c>
      <c r="N12" cm="1">
        <f t="array" ref="N12">INDEX('2 过程管理表单'!$58:$58,24+(COLUMN(L9)-1)*3)</f>
        <v>56405.1981132075</v>
      </c>
    </row>
    <row r="13" spans="1:14">
      <c r="A13" t="s">
        <v>14</v>
      </c>
      <c r="B13" t="s">
        <v>4391</v>
      </c>
      <c r="C13">
        <f>C12</f>
        <v>69677.0094339623</v>
      </c>
      <c r="D13">
        <f>C13+D12</f>
        <v>139354.018867925</v>
      </c>
      <c r="E13">
        <f t="shared" ref="E13:N13" si="5">D13+E12</f>
        <v>209031.028301887</v>
      </c>
      <c r="F13">
        <f t="shared" si="5"/>
        <v>265436.226415094</v>
      </c>
      <c r="G13">
        <f t="shared" si="5"/>
        <v>321841.424528302</v>
      </c>
      <c r="H13">
        <f t="shared" si="5"/>
        <v>378246.622641509</v>
      </c>
      <c r="I13">
        <f t="shared" si="5"/>
        <v>434651.820754717</v>
      </c>
      <c r="J13">
        <f t="shared" si="5"/>
        <v>491057.018867924</v>
      </c>
      <c r="K13">
        <f t="shared" si="5"/>
        <v>547462.216981132</v>
      </c>
      <c r="L13">
        <f t="shared" si="5"/>
        <v>603867.415094339</v>
      </c>
      <c r="M13">
        <f t="shared" si="5"/>
        <v>660272.613207547</v>
      </c>
      <c r="N13">
        <f t="shared" si="5"/>
        <v>716677.811320754</v>
      </c>
    </row>
    <row r="14" spans="1:14">
      <c r="A14" t="s">
        <v>923</v>
      </c>
      <c r="B14" t="s">
        <v>4388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4389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4390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4391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4388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4389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4390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4391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4388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4389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4390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4391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4388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4389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4390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4391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4388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4389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4390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4391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4388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4389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4390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4391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4388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4389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4390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4391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4388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4389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4390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4391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4439</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4440</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4441</v>
      </c>
      <c r="C48">
        <f>C4+C8+C12+C16+C20+C24+C28+C32+C36+C40+C44</f>
        <v>69677.0094339623</v>
      </c>
      <c r="D48">
        <f t="shared" ref="D48:N48" si="24">D4+D8+D12+D16+D20+D24+D28+D32+D36+D40+D44</f>
        <v>69677.0094339623</v>
      </c>
      <c r="E48">
        <f t="shared" si="24"/>
        <v>69677.0094339623</v>
      </c>
      <c r="F48">
        <f t="shared" si="24"/>
        <v>56405.1981132075</v>
      </c>
      <c r="G48">
        <f t="shared" si="24"/>
        <v>56405.1981132075</v>
      </c>
      <c r="H48">
        <f t="shared" si="24"/>
        <v>56405.1981132075</v>
      </c>
      <c r="I48">
        <f t="shared" si="24"/>
        <v>56405.1981132075</v>
      </c>
      <c r="J48">
        <f t="shared" si="24"/>
        <v>56405.1981132075</v>
      </c>
      <c r="K48">
        <f t="shared" si="24"/>
        <v>56405.1981132075</v>
      </c>
      <c r="L48">
        <f t="shared" si="24"/>
        <v>56405.1981132075</v>
      </c>
      <c r="M48">
        <f t="shared" si="24"/>
        <v>56405.1981132075</v>
      </c>
      <c r="N48">
        <f t="shared" si="24"/>
        <v>56405.1981132075</v>
      </c>
    </row>
    <row r="49" spans="2:14">
      <c r="B49" t="s">
        <v>4442</v>
      </c>
      <c r="C49">
        <f>C48</f>
        <v>69677.0094339623</v>
      </c>
      <c r="D49">
        <f>C49+D48</f>
        <v>139354.018867925</v>
      </c>
      <c r="E49">
        <f t="shared" ref="E49:N49" si="25">D49+E48</f>
        <v>209031.028301887</v>
      </c>
      <c r="F49">
        <f t="shared" si="25"/>
        <v>265436.226415094</v>
      </c>
      <c r="G49">
        <f t="shared" si="25"/>
        <v>321841.424528302</v>
      </c>
      <c r="H49">
        <f t="shared" si="25"/>
        <v>378246.622641509</v>
      </c>
      <c r="I49">
        <f t="shared" si="25"/>
        <v>434651.820754717</v>
      </c>
      <c r="J49">
        <f t="shared" si="25"/>
        <v>491057.018867924</v>
      </c>
      <c r="K49">
        <f t="shared" si="25"/>
        <v>547462.216981132</v>
      </c>
      <c r="L49">
        <f t="shared" si="25"/>
        <v>603867.415094339</v>
      </c>
      <c r="M49">
        <f t="shared" si="25"/>
        <v>660272.613207547</v>
      </c>
      <c r="N49">
        <f t="shared" si="25"/>
        <v>716677.811320754</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3" sqref="L3"/>
    </sheetView>
  </sheetViews>
  <sheetFormatPr defaultColWidth="9" defaultRowHeight="13.5"/>
  <cols>
    <col min="2" max="2" width="19.375" customWidth="1"/>
    <col min="3" max="14" width="12.625"/>
  </cols>
  <sheetData>
    <row r="1" spans="2:14">
      <c r="B1" s="1" t="s">
        <v>3437</v>
      </c>
      <c r="C1" s="1" t="s">
        <v>4444</v>
      </c>
      <c r="D1" s="1" t="s">
        <v>4445</v>
      </c>
      <c r="E1" s="1" t="s">
        <v>4446</v>
      </c>
      <c r="F1" s="1" t="s">
        <v>4447</v>
      </c>
      <c r="G1" s="1" t="s">
        <v>4448</v>
      </c>
      <c r="H1" s="1" t="s">
        <v>4449</v>
      </c>
      <c r="I1" s="1" t="s">
        <v>4450</v>
      </c>
      <c r="J1" s="1" t="s">
        <v>4451</v>
      </c>
      <c r="K1" s="1" t="s">
        <v>4452</v>
      </c>
      <c r="L1" s="1" t="s">
        <v>4453</v>
      </c>
      <c r="M1" s="1" t="s">
        <v>4454</v>
      </c>
      <c r="N1" s="1" t="s">
        <v>4455</v>
      </c>
    </row>
    <row r="2" spans="1:14">
      <c r="A2" t="s">
        <v>218</v>
      </c>
      <c r="B2" t="s">
        <v>4388</v>
      </c>
      <c r="C2">
        <f>INDEX('2 过程管理表单'!$6:$6,26+(COLUMN(A$1)-1)*3)</f>
        <v>136448.127964072</v>
      </c>
      <c r="D2">
        <f>INDEX('2 过程管理表单'!$6:$6,26+(COLUMN(B$1)-1)*3)</f>
        <v>123243.470419162</v>
      </c>
      <c r="E2">
        <f>INDEX('2 过程管理表单'!$6:$6,26+(COLUMN(C$1)-1)*3)</f>
        <v>136448.127964072</v>
      </c>
      <c r="F2">
        <f>INDEX('2 过程管理表单'!$6:$6,26+(COLUMN(D$1)-1)*3)</f>
        <v>132046.575449102</v>
      </c>
      <c r="G2">
        <f>INDEX('2 过程管理表单'!$6:$6,26+(COLUMN(E$1)-1)*3)</f>
        <v>10027.6016326531</v>
      </c>
      <c r="H2">
        <f>INDEX('2 过程管理表单'!$6:$6,26+(COLUMN(F$1)-1)*3)</f>
        <v>33425.3387755102</v>
      </c>
      <c r="I2">
        <f>INDEX('2 过程管理表单'!$6:$6,26+(COLUMN(G$1)-1)*3)</f>
        <v>34539.5167346939</v>
      </c>
      <c r="J2">
        <f>INDEX('2 过程管理表单'!$6:$6,26+(COLUMN(H$1)-1)*3)</f>
        <v>34539.5167346939</v>
      </c>
      <c r="K2">
        <f>INDEX('2 过程管理表单'!$6:$6,26+(COLUMN(I$1)-1)*3)</f>
        <v>33425.3387755102</v>
      </c>
      <c r="L2">
        <f>INDEX('2 过程管理表单'!$6:$6,26+(COLUMN(J$1)-1)*3)</f>
        <v>34539.5167346939</v>
      </c>
      <c r="M2">
        <f>INDEX('2 过程管理表单'!$6:$6,26+(COLUMN(K$1)-1)*3)</f>
        <v>33425.3387755102</v>
      </c>
      <c r="N2">
        <f>INDEX('2 过程管理表单'!$6:$6,26+(COLUMN(L$1)-1)*3)</f>
        <v>34539.5167346939</v>
      </c>
    </row>
    <row r="3" spans="1:14">
      <c r="A3" t="s">
        <v>218</v>
      </c>
      <c r="B3" t="s">
        <v>4389</v>
      </c>
      <c r="C3">
        <f>C2</f>
        <v>136448.127964072</v>
      </c>
      <c r="D3">
        <f>C3+D2</f>
        <v>259691.598383234</v>
      </c>
      <c r="E3">
        <f t="shared" ref="E3:N3" si="0">D3+E2</f>
        <v>396139.726347306</v>
      </c>
      <c r="F3">
        <f t="shared" si="0"/>
        <v>528186.301796408</v>
      </c>
      <c r="G3">
        <f t="shared" si="0"/>
        <v>538213.903429061</v>
      </c>
      <c r="H3">
        <f t="shared" si="0"/>
        <v>571639.242204571</v>
      </c>
      <c r="I3">
        <f t="shared" si="0"/>
        <v>606178.758939265</v>
      </c>
      <c r="J3">
        <f t="shared" si="0"/>
        <v>640718.275673959</v>
      </c>
      <c r="K3">
        <f t="shared" si="0"/>
        <v>674143.614449469</v>
      </c>
      <c r="L3">
        <f t="shared" si="0"/>
        <v>708683.131184163</v>
      </c>
      <c r="M3">
        <f t="shared" si="0"/>
        <v>742108.469959673</v>
      </c>
      <c r="N3">
        <f t="shared" si="0"/>
        <v>776647.986694367</v>
      </c>
    </row>
    <row r="4" spans="1:14">
      <c r="A4" t="s">
        <v>218</v>
      </c>
      <c r="B4" t="s">
        <v>4390</v>
      </c>
      <c r="C4">
        <f>INDEX('2 过程管理表单'!$6:$6,24+(COLUMN(A$1)-1)*3)</f>
        <v>327524.549433962</v>
      </c>
      <c r="D4">
        <f>INDEX('2 过程管理表单'!$6:$6,24+(COLUMN(B$1)-1)*3)</f>
        <v>264628.549433962</v>
      </c>
      <c r="E4">
        <f>INDEX('2 过程管理表单'!$6:$6,24+(COLUMN(C$1)-1)*3)</f>
        <v>264628.549433962</v>
      </c>
      <c r="F4">
        <f>INDEX('2 过程管理表单'!$6:$6,24+(COLUMN(D$1)-1)*3)</f>
        <v>227911.178113208</v>
      </c>
      <c r="G4">
        <f>INDEX('2 过程管理表单'!$6:$6,24+(COLUMN(E$1)-1)*3)</f>
        <v>227911.178113208</v>
      </c>
      <c r="H4">
        <f>INDEX('2 过程管理表单'!$6:$6,24+(COLUMN(F$1)-1)*3)</f>
        <v>227911.178113208</v>
      </c>
      <c r="I4">
        <f>INDEX('2 过程管理表单'!$6:$6,24+(COLUMN(G$1)-1)*3)</f>
        <v>227911.178113208</v>
      </c>
      <c r="J4">
        <f>INDEX('2 过程管理表单'!$6:$6,24+(COLUMN(H$1)-1)*3)</f>
        <v>227911.178113208</v>
      </c>
      <c r="K4">
        <f>INDEX('2 过程管理表单'!$6:$6,24+(COLUMN(I$1)-1)*3)</f>
        <v>227911.178113208</v>
      </c>
      <c r="L4">
        <f>INDEX('2 过程管理表单'!$6:$6,24+(COLUMN(J$1)-1)*3)</f>
        <v>227911.178113208</v>
      </c>
      <c r="M4">
        <f>INDEX('2 过程管理表单'!$6:$6,24+(COLUMN(K$1)-1)*3)</f>
        <v>227911.178113208</v>
      </c>
      <c r="N4">
        <f>INDEX('2 过程管理表单'!$6:$6,24+(COLUMN(L$1)-1)*3)</f>
        <v>227911.178113208</v>
      </c>
    </row>
    <row r="5" spans="1:14">
      <c r="A5" t="s">
        <v>218</v>
      </c>
      <c r="B5" t="s">
        <v>4391</v>
      </c>
      <c r="C5">
        <f>C4</f>
        <v>327524.549433962</v>
      </c>
      <c r="D5">
        <f>C5+D4</f>
        <v>592153.098867924</v>
      </c>
      <c r="E5">
        <f t="shared" ref="E5:N5" si="1">D5+E4</f>
        <v>856781.648301886</v>
      </c>
      <c r="F5">
        <f t="shared" si="1"/>
        <v>1084692.82641509</v>
      </c>
      <c r="G5">
        <f t="shared" si="1"/>
        <v>1312604.0045283</v>
      </c>
      <c r="H5">
        <f t="shared" si="1"/>
        <v>1540515.18264151</v>
      </c>
      <c r="I5">
        <f t="shared" si="1"/>
        <v>1768426.36075472</v>
      </c>
      <c r="J5">
        <f t="shared" si="1"/>
        <v>1996337.53886793</v>
      </c>
      <c r="K5">
        <f t="shared" si="1"/>
        <v>2224248.71698113</v>
      </c>
      <c r="L5">
        <f t="shared" si="1"/>
        <v>2452159.89509434</v>
      </c>
      <c r="M5">
        <f t="shared" si="1"/>
        <v>2680071.07320755</v>
      </c>
      <c r="N5">
        <f t="shared" si="1"/>
        <v>2907982.25132076</v>
      </c>
    </row>
    <row r="6" spans="1:14">
      <c r="A6" t="s">
        <v>220</v>
      </c>
      <c r="B6" t="s">
        <v>4388</v>
      </c>
      <c r="C6">
        <f>INDEX('2 过程管理表单'!$177:$177,26+(COLUMN(A$1)-1)*3)</f>
        <v>4360.93052054795</v>
      </c>
      <c r="D6">
        <f>INDEX('2 过程管理表单'!$177:$177,26+(COLUMN(B$1)-1)*3)</f>
        <v>3938.90498630137</v>
      </c>
      <c r="E6">
        <f>INDEX('2 过程管理表单'!$177:$177,26+(COLUMN(C$1)-1)*3)</f>
        <v>4360.93052054795</v>
      </c>
      <c r="F6">
        <f>INDEX('2 过程管理表单'!$177:$177,26+(COLUMN(D$1)-1)*3)</f>
        <v>4220.25534246575</v>
      </c>
      <c r="G6">
        <f>INDEX('2 过程管理表单'!$177:$177,26+(COLUMN(E$1)-1)*3)</f>
        <v>4360.93052054795</v>
      </c>
      <c r="H6">
        <f>INDEX('2 过程管理表单'!$177:$177,26+(COLUMN(F$1)-1)*3)</f>
        <v>4220.25534246575</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4389</v>
      </c>
      <c r="C7">
        <f>C6</f>
        <v>4360.93052054795</v>
      </c>
      <c r="D7">
        <f>C7+D6</f>
        <v>8299.83550684932</v>
      </c>
      <c r="E7">
        <f t="shared" ref="E7:N7" si="2">D7+E6</f>
        <v>12660.7660273973</v>
      </c>
      <c r="F7">
        <f t="shared" si="2"/>
        <v>16881.021369863</v>
      </c>
      <c r="G7">
        <f t="shared" si="2"/>
        <v>21241.951890411</v>
      </c>
      <c r="H7">
        <f t="shared" si="2"/>
        <v>25462.2072328767</v>
      </c>
      <c r="I7">
        <f t="shared" si="2"/>
        <v>25462.2072328767</v>
      </c>
      <c r="J7">
        <f t="shared" si="2"/>
        <v>25462.2072328767</v>
      </c>
      <c r="K7">
        <f t="shared" si="2"/>
        <v>25462.2072328767</v>
      </c>
      <c r="L7">
        <f t="shared" si="2"/>
        <v>25462.2072328767</v>
      </c>
      <c r="M7">
        <f t="shared" si="2"/>
        <v>25462.2072328767</v>
      </c>
      <c r="N7">
        <f t="shared" si="2"/>
        <v>25462.2072328767</v>
      </c>
    </row>
    <row r="8" spans="1:14">
      <c r="A8" t="s">
        <v>220</v>
      </c>
      <c r="B8" t="s">
        <v>4390</v>
      </c>
      <c r="C8">
        <f>INDEX('2 过程管理表单'!$177:$177,24+(COLUMN(A$1)-1)*3)</f>
        <v>5974.14150943396</v>
      </c>
      <c r="D8">
        <f>INDEX('2 过程管理表单'!$177:$177,24+(COLUMN(B$1)-1)*3)</f>
        <v>1257.16037735849</v>
      </c>
      <c r="E8">
        <f>INDEX('2 过程管理表单'!$177:$177,24+(COLUMN(C$1)-1)*3)</f>
        <v>1257.16037735849</v>
      </c>
      <c r="F8">
        <f>INDEX('2 过程管理表单'!$177:$177,24+(COLUMN(D$1)-1)*3)</f>
        <v>1257.16037735849</v>
      </c>
      <c r="G8">
        <f>INDEX('2 过程管理表单'!$177:$177,24+(COLUMN(E$1)-1)*3)</f>
        <v>1257.16037735849</v>
      </c>
      <c r="H8">
        <f>INDEX('2 过程管理表单'!$177:$177,24+(COLUMN(F$1)-1)*3)</f>
        <v>1257.16037735849</v>
      </c>
      <c r="I8">
        <f>INDEX('2 过程管理表单'!$177:$177,24+(COLUMN(G$1)-1)*3)</f>
        <v>1257.16037735849</v>
      </c>
      <c r="J8">
        <f>INDEX('2 过程管理表单'!$177:$177,24+(COLUMN(H$1)-1)*3)</f>
        <v>1257.16037735849</v>
      </c>
      <c r="K8">
        <f>INDEX('2 过程管理表单'!$177:$177,24+(COLUMN(I$1)-1)*3)</f>
        <v>1257.16037735849</v>
      </c>
      <c r="L8">
        <f>INDEX('2 过程管理表单'!$177:$177,24+(COLUMN(J$1)-1)*3)</f>
        <v>1257.16037735849</v>
      </c>
      <c r="M8">
        <f>INDEX('2 过程管理表单'!$177:$177,24+(COLUMN(K$1)-1)*3)</f>
        <v>1257.16037735849</v>
      </c>
      <c r="N8">
        <f>INDEX('2 过程管理表单'!$177:$177,24+(COLUMN(L$1)-1)*3)</f>
        <v>1257.16037735849</v>
      </c>
    </row>
    <row r="9" spans="1:14">
      <c r="A9" t="s">
        <v>220</v>
      </c>
      <c r="B9" t="s">
        <v>4391</v>
      </c>
      <c r="C9">
        <f>C8</f>
        <v>5974.14150943396</v>
      </c>
      <c r="D9">
        <f>C9+D8</f>
        <v>7231.30188679245</v>
      </c>
      <c r="E9">
        <f t="shared" ref="E9:N9" si="3">D9+E8</f>
        <v>8488.46226415094</v>
      </c>
      <c r="F9">
        <f t="shared" si="3"/>
        <v>9745.62264150943</v>
      </c>
      <c r="G9">
        <f t="shared" si="3"/>
        <v>11002.7830188679</v>
      </c>
      <c r="H9">
        <f t="shared" si="3"/>
        <v>12259.9433962264</v>
      </c>
      <c r="I9">
        <f t="shared" si="3"/>
        <v>13517.1037735849</v>
      </c>
      <c r="J9">
        <f t="shared" si="3"/>
        <v>14774.2641509434</v>
      </c>
      <c r="K9">
        <f t="shared" si="3"/>
        <v>16031.4245283019</v>
      </c>
      <c r="L9">
        <f t="shared" si="3"/>
        <v>17288.5849056604</v>
      </c>
      <c r="M9">
        <f t="shared" si="3"/>
        <v>18545.7452830189</v>
      </c>
      <c r="N9">
        <f t="shared" si="3"/>
        <v>19802.9056603773</v>
      </c>
    </row>
    <row r="10" spans="1:14">
      <c r="A10" t="s">
        <v>222</v>
      </c>
      <c r="B10" t="s">
        <v>4388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4389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4390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4391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4388</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4389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1611</v>
      </c>
      <c r="B16" t="s">
        <v>4390</v>
      </c>
      <c r="C16">
        <f>INDEX('2 过程管理表单'!$509:$509,24+(COLUMN(A$1)-1)*3)</f>
        <v>23053.0973451327</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4391</v>
      </c>
      <c r="C17">
        <f>C16</f>
        <v>23053.0973451327</v>
      </c>
      <c r="D17">
        <f>C17+D16</f>
        <v>23053.0973451327</v>
      </c>
      <c r="E17">
        <f t="shared" ref="E17:N17" si="7">D17+E16</f>
        <v>23053.0973451327</v>
      </c>
      <c r="F17">
        <f t="shared" si="7"/>
        <v>23053.0973451327</v>
      </c>
      <c r="G17">
        <f t="shared" si="7"/>
        <v>23053.0973451327</v>
      </c>
      <c r="H17">
        <f t="shared" si="7"/>
        <v>23053.0973451327</v>
      </c>
      <c r="I17">
        <f t="shared" si="7"/>
        <v>23053.0973451327</v>
      </c>
      <c r="J17">
        <f t="shared" si="7"/>
        <v>23053.0973451327</v>
      </c>
      <c r="K17">
        <f t="shared" si="7"/>
        <v>23053.0973451327</v>
      </c>
      <c r="L17">
        <f t="shared" si="7"/>
        <v>23053.0973451327</v>
      </c>
      <c r="M17">
        <f t="shared" si="7"/>
        <v>23053.0973451327</v>
      </c>
      <c r="N17">
        <f t="shared" si="7"/>
        <v>23053.0973451327</v>
      </c>
    </row>
    <row r="18" spans="1:14">
      <c r="A18" t="s">
        <v>1749</v>
      </c>
      <c r="B18" t="s">
        <v>4388</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4389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1749</v>
      </c>
      <c r="B20" t="s">
        <v>4390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4391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4388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4389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4390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4391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4388</v>
      </c>
      <c r="C26">
        <f>INDEX('2 过程管理表单'!$524:$524,26+(COLUMN(A$1)-1)*3)</f>
        <v>0</v>
      </c>
      <c r="D26">
        <f>INDEX('2 过程管理表单'!$524:$524,26+(COLUMN(B$1)-1)*3)</f>
        <v>0</v>
      </c>
      <c r="E26">
        <f>INDEX('2 过程管理表单'!$524:$524,26+(COLUMN(C$1)-1)*3)</f>
        <v>0</v>
      </c>
      <c r="F26">
        <f>INDEX('2 过程管理表单'!$524:$524,26+(COLUMN(D$1)-1)*3)</f>
        <v>296</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4389</v>
      </c>
      <c r="C27">
        <f>C26</f>
        <v>0</v>
      </c>
      <c r="D27">
        <f>C27+D26</f>
        <v>0</v>
      </c>
      <c r="E27">
        <f t="shared" ref="E27:N27" si="12">D27+E26</f>
        <v>0</v>
      </c>
      <c r="F27">
        <f t="shared" si="12"/>
        <v>296</v>
      </c>
      <c r="G27">
        <f t="shared" si="12"/>
        <v>296</v>
      </c>
      <c r="H27">
        <f t="shared" si="12"/>
        <v>296</v>
      </c>
      <c r="I27">
        <f t="shared" si="12"/>
        <v>296</v>
      </c>
      <c r="J27">
        <f t="shared" si="12"/>
        <v>296</v>
      </c>
      <c r="K27">
        <f t="shared" si="12"/>
        <v>296</v>
      </c>
      <c r="L27">
        <f t="shared" si="12"/>
        <v>296</v>
      </c>
      <c r="M27">
        <f t="shared" si="12"/>
        <v>296</v>
      </c>
      <c r="N27">
        <f t="shared" si="12"/>
        <v>296</v>
      </c>
    </row>
    <row r="28" spans="1:14">
      <c r="A28" t="s">
        <v>1903</v>
      </c>
      <c r="B28" t="s">
        <v>4390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4391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4388</v>
      </c>
      <c r="C30">
        <f>INDEX('2 过程管理表单'!$527:$527,26+(COLUMN(A$1)-1)*3)</f>
        <v>0</v>
      </c>
      <c r="D30">
        <f>INDEX('2 过程管理表单'!$527:$527,26+(COLUMN(B$1)-1)*3)</f>
        <v>0</v>
      </c>
      <c r="E30">
        <f>INDEX('2 过程管理表单'!$527:$527,26+(COLUMN(C$1)-1)*3)</f>
        <v>58.25</v>
      </c>
      <c r="F30">
        <f>INDEX('2 过程管理表单'!$527:$527,26+(COLUMN(D$1)-1)*3)</f>
        <v>0</v>
      </c>
      <c r="G30">
        <f>INDEX('2 过程管理表单'!$527:$527,26+(COLUMN(E$1)-1)*3)</f>
        <v>0</v>
      </c>
      <c r="H30">
        <f>INDEX('2 过程管理表单'!$527:$527,26+(COLUMN(F$1)-1)*3)</f>
        <v>121.26</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4389</v>
      </c>
      <c r="C31">
        <f>C30</f>
        <v>0</v>
      </c>
      <c r="D31">
        <f>C31+D30</f>
        <v>0</v>
      </c>
      <c r="E31">
        <f t="shared" ref="E31:N31" si="14">D31+E30</f>
        <v>58.25</v>
      </c>
      <c r="F31">
        <f t="shared" si="14"/>
        <v>58.25</v>
      </c>
      <c r="G31">
        <f t="shared" si="14"/>
        <v>58.25</v>
      </c>
      <c r="H31">
        <f t="shared" si="14"/>
        <v>179.51</v>
      </c>
      <c r="I31">
        <f t="shared" si="14"/>
        <v>179.51</v>
      </c>
      <c r="J31">
        <f t="shared" si="14"/>
        <v>179.51</v>
      </c>
      <c r="K31">
        <f t="shared" si="14"/>
        <v>179.51</v>
      </c>
      <c r="L31">
        <f t="shared" si="14"/>
        <v>179.51</v>
      </c>
      <c r="M31">
        <f t="shared" si="14"/>
        <v>179.51</v>
      </c>
      <c r="N31">
        <f t="shared" si="14"/>
        <v>179.51</v>
      </c>
    </row>
    <row r="32" spans="1:14">
      <c r="A32" t="s">
        <v>1944</v>
      </c>
      <c r="B32" t="s">
        <v>4390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4391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4388</v>
      </c>
      <c r="C34">
        <f>INDEX('2 过程管理表单'!$531:$531,26+(COLUMN(A$1)-1)*3)</f>
        <v>0</v>
      </c>
      <c r="D34">
        <f>INDEX('2 过程管理表单'!$531:$531,26+(COLUMN(B$1)-1)*3)</f>
        <v>0</v>
      </c>
      <c r="E34">
        <f>INDEX('2 过程管理表单'!$531:$531,26+(COLUMN(C$1)-1)*3)</f>
        <v>1155.13</v>
      </c>
      <c r="F34">
        <f>INDEX('2 过程管理表单'!$531:$531,26+(COLUMN(D$1)-1)*3)</f>
        <v>778.59</v>
      </c>
      <c r="G34">
        <f>INDEX('2 过程管理表单'!$531:$531,26+(COLUMN(E$1)-1)*3)</f>
        <v>1353.51</v>
      </c>
      <c r="H34">
        <f>INDEX('2 过程管理表单'!$531:$531,26+(COLUMN(F$1)-1)*3)</f>
        <v>616.34</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4389</v>
      </c>
      <c r="C35">
        <f>C34</f>
        <v>0</v>
      </c>
      <c r="D35">
        <f>C35+D34</f>
        <v>0</v>
      </c>
      <c r="E35">
        <f t="shared" ref="E35:N35" si="16">D35+E34</f>
        <v>1155.13</v>
      </c>
      <c r="F35">
        <f t="shared" si="16"/>
        <v>1933.72</v>
      </c>
      <c r="G35">
        <f t="shared" si="16"/>
        <v>3287.23</v>
      </c>
      <c r="H35">
        <f t="shared" si="16"/>
        <v>3903.57</v>
      </c>
      <c r="I35">
        <f t="shared" si="16"/>
        <v>3903.57</v>
      </c>
      <c r="J35">
        <f t="shared" si="16"/>
        <v>3903.57</v>
      </c>
      <c r="K35">
        <f t="shared" si="16"/>
        <v>3903.57</v>
      </c>
      <c r="L35">
        <f t="shared" si="16"/>
        <v>3903.57</v>
      </c>
      <c r="M35">
        <f t="shared" si="16"/>
        <v>3903.57</v>
      </c>
      <c r="N35">
        <f t="shared" si="16"/>
        <v>3903.57</v>
      </c>
    </row>
    <row r="36" spans="1:14">
      <c r="A36" t="s">
        <v>2055</v>
      </c>
      <c r="B36" t="s">
        <v>4390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4391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4388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2146</v>
      </c>
      <c r="B39" t="s">
        <v>4389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2146</v>
      </c>
      <c r="B40" t="s">
        <v>4390</v>
      </c>
      <c r="C40">
        <f>INDEX('2 过程管理表单'!$537:$537,24+(COLUMN(A$1)-1)*3)</f>
        <v>9600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4391</v>
      </c>
      <c r="C41">
        <f>C40</f>
        <v>9600</v>
      </c>
      <c r="D41">
        <f>C41+D40</f>
        <v>9600</v>
      </c>
      <c r="E41">
        <f t="shared" ref="E41:N41" si="19">D41+E40</f>
        <v>9600</v>
      </c>
      <c r="F41">
        <f t="shared" si="19"/>
        <v>9600</v>
      </c>
      <c r="G41">
        <f t="shared" si="19"/>
        <v>9600</v>
      </c>
      <c r="H41">
        <f t="shared" si="19"/>
        <v>9600</v>
      </c>
      <c r="I41">
        <f t="shared" si="19"/>
        <v>9600</v>
      </c>
      <c r="J41">
        <f t="shared" si="19"/>
        <v>9600</v>
      </c>
      <c r="K41">
        <f t="shared" si="19"/>
        <v>9600</v>
      </c>
      <c r="L41">
        <f t="shared" si="19"/>
        <v>9600</v>
      </c>
      <c r="M41">
        <f t="shared" si="19"/>
        <v>9600</v>
      </c>
      <c r="N41">
        <f t="shared" si="19"/>
        <v>9600</v>
      </c>
    </row>
    <row r="42" spans="1:14">
      <c r="A42" t="s">
        <v>2182</v>
      </c>
      <c r="B42" t="s">
        <v>4388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4389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4390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4391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4388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4389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4390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4391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4388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4389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4390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4391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4388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4389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4390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4391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4388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4389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4390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4391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4388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4389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4390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4391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4388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4389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4390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4391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4388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4389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4390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4391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4388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4389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4390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2285</v>
      </c>
      <c r="B77" t="s">
        <v>4391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4388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4389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4390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4391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4388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4389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4390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4391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4388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4389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4390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4391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4388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4389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4390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4391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4388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4389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4390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4391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4388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4389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4390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4391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4388</v>
      </c>
      <c r="C102">
        <f>INDEX('2 过程管理表单'!$605:$605,26+(COLUMN(A$1)-1)*3)</f>
        <v>0</v>
      </c>
      <c r="D102">
        <f>INDEX('2 过程管理表单'!$605:$605,26+(COLUMN(B$1)-1)*3)</f>
        <v>0</v>
      </c>
      <c r="E102">
        <f>INDEX('2 过程管理表单'!$605:$605,26+(COLUMN(C$1)-1)*3)</f>
        <v>0</v>
      </c>
      <c r="F102">
        <f>INDEX('2 过程管理表单'!$605:$605,26+(COLUMN(D$1)-1)*3)</f>
        <v>35.1</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4389</v>
      </c>
      <c r="C103">
        <f>C102</f>
        <v>0</v>
      </c>
      <c r="D103">
        <f>C103+D102</f>
        <v>0</v>
      </c>
      <c r="E103">
        <f t="shared" ref="E103:N103" si="50">D103+E102</f>
        <v>0</v>
      </c>
      <c r="F103">
        <f t="shared" si="50"/>
        <v>35.1</v>
      </c>
      <c r="G103">
        <f t="shared" si="50"/>
        <v>35.1</v>
      </c>
      <c r="H103">
        <f t="shared" si="50"/>
        <v>35.1</v>
      </c>
      <c r="I103">
        <f t="shared" si="50"/>
        <v>35.1</v>
      </c>
      <c r="J103">
        <f t="shared" si="50"/>
        <v>35.1</v>
      </c>
      <c r="K103">
        <f t="shared" si="50"/>
        <v>35.1</v>
      </c>
      <c r="L103">
        <f t="shared" si="50"/>
        <v>35.1</v>
      </c>
      <c r="M103">
        <f t="shared" si="50"/>
        <v>35.1</v>
      </c>
      <c r="N103">
        <f t="shared" si="50"/>
        <v>35.1</v>
      </c>
    </row>
    <row r="104" spans="1:14">
      <c r="A104" t="s">
        <v>137</v>
      </c>
      <c r="B104" t="s">
        <v>4390</v>
      </c>
      <c r="C104">
        <f>INDEX('2 过程管理表单'!$605:$605,24+(COLUMN(A$1)-1)*3)</f>
        <v>100</v>
      </c>
      <c r="D104">
        <f>INDEX('2 过程管理表单'!$605:$605,24+(COLUMN(B$1)-1)*3)</f>
        <v>100</v>
      </c>
      <c r="E104">
        <f>INDEX('2 过程管理表单'!$605:$605,24+(COLUMN(C$1)-1)*3)</f>
        <v>100</v>
      </c>
      <c r="F104">
        <f>INDEX('2 过程管理表单'!$605:$605,24+(COLUMN(D$1)-1)*3)</f>
        <v>100</v>
      </c>
      <c r="G104">
        <f>INDEX('2 过程管理表单'!$605:$605,24+(COLUMN(E$1)-1)*3)</f>
        <v>100</v>
      </c>
      <c r="H104">
        <f>INDEX('2 过程管理表单'!$605:$605,24+(COLUMN(F$1)-1)*3)</f>
        <v>100</v>
      </c>
      <c r="I104">
        <f>INDEX('2 过程管理表单'!$605:$605,24+(COLUMN(G$1)-1)*3)</f>
        <v>100</v>
      </c>
      <c r="J104">
        <f>INDEX('2 过程管理表单'!$605:$605,24+(COLUMN(H$1)-1)*3)</f>
        <v>100</v>
      </c>
      <c r="K104">
        <f>INDEX('2 过程管理表单'!$605:$605,24+(COLUMN(I$1)-1)*3)</f>
        <v>100</v>
      </c>
      <c r="L104">
        <f>INDEX('2 过程管理表单'!$605:$605,24+(COLUMN(J$1)-1)*3)</f>
        <v>100</v>
      </c>
      <c r="M104">
        <f>INDEX('2 过程管理表单'!$605:$605,24+(COLUMN(K$1)-1)*3)</f>
        <v>100</v>
      </c>
      <c r="N104">
        <f>INDEX('2 过程管理表单'!$605:$605,24+(COLUMN(L$1)-1)*3)</f>
        <v>100</v>
      </c>
    </row>
    <row r="105" spans="1:14">
      <c r="A105" t="s">
        <v>137</v>
      </c>
      <c r="B105" t="s">
        <v>4391</v>
      </c>
      <c r="C105">
        <f>C104</f>
        <v>100</v>
      </c>
      <c r="D105">
        <f>C105+D104</f>
        <v>200</v>
      </c>
      <c r="E105">
        <f t="shared" ref="E105:N105" si="51">D105+E104</f>
        <v>300</v>
      </c>
      <c r="F105">
        <f t="shared" si="51"/>
        <v>400</v>
      </c>
      <c r="G105">
        <f t="shared" si="51"/>
        <v>500</v>
      </c>
      <c r="H105">
        <f t="shared" si="51"/>
        <v>600</v>
      </c>
      <c r="I105">
        <f t="shared" si="51"/>
        <v>700</v>
      </c>
      <c r="J105">
        <f t="shared" si="51"/>
        <v>800</v>
      </c>
      <c r="K105">
        <f t="shared" si="51"/>
        <v>900</v>
      </c>
      <c r="L105">
        <f t="shared" si="51"/>
        <v>1000</v>
      </c>
      <c r="M105">
        <f t="shared" si="51"/>
        <v>1100</v>
      </c>
      <c r="N105">
        <f t="shared" si="51"/>
        <v>1200</v>
      </c>
    </row>
    <row r="106" spans="1:14">
      <c r="A106" t="s">
        <v>141</v>
      </c>
      <c r="B106" t="s">
        <v>4388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4389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4390</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4391</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4388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4389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4390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4391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4388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4389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4390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4391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4388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4389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4390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4391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4388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4389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4390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4391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4388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4389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4390</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4391</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4388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4389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4390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4391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4388</v>
      </c>
      <c r="C134">
        <f>INDEX('2 过程管理表单'!$617:$617,26+(COLUMN(A$1)-1)*3)</f>
        <v>0</v>
      </c>
      <c r="D134">
        <f>INDEX('2 过程管理表单'!$617:$617,26+(COLUMN(B$1)-1)*3)</f>
        <v>0</v>
      </c>
      <c r="E134">
        <f>INDEX('2 过程管理表单'!$617:$617,26+(COLUMN(C$1)-1)*3)</f>
        <v>287.56</v>
      </c>
      <c r="F134">
        <f>INDEX('2 过程管理表单'!$617:$617,26+(COLUMN(D$1)-1)*3)</f>
        <v>3778.55</v>
      </c>
      <c r="G134">
        <f>INDEX('2 过程管理表单'!$617:$617,26+(COLUMN(E$1)-1)*3)</f>
        <v>0</v>
      </c>
      <c r="H134">
        <f>INDEX('2 过程管理表单'!$617:$617,26+(COLUMN(F$1)-1)*3)</f>
        <v>279</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4389</v>
      </c>
      <c r="C135">
        <f>C134</f>
        <v>0</v>
      </c>
      <c r="D135">
        <f>C135+D134</f>
        <v>0</v>
      </c>
      <c r="E135">
        <f t="shared" ref="E135:N135" si="66">D135+E134</f>
        <v>287.56</v>
      </c>
      <c r="F135">
        <f t="shared" si="66"/>
        <v>4066.11</v>
      </c>
      <c r="G135">
        <f t="shared" si="66"/>
        <v>4066.11</v>
      </c>
      <c r="H135">
        <f t="shared" si="66"/>
        <v>4345.11</v>
      </c>
      <c r="I135">
        <f t="shared" si="66"/>
        <v>4345.11</v>
      </c>
      <c r="J135">
        <f t="shared" si="66"/>
        <v>4345.11</v>
      </c>
      <c r="K135">
        <f t="shared" si="66"/>
        <v>4345.11</v>
      </c>
      <c r="L135">
        <f t="shared" si="66"/>
        <v>4345.11</v>
      </c>
      <c r="M135">
        <f t="shared" si="66"/>
        <v>4345.11</v>
      </c>
      <c r="N135">
        <f t="shared" si="66"/>
        <v>4345.11</v>
      </c>
    </row>
    <row r="136" spans="1:14">
      <c r="A136" t="s">
        <v>2310</v>
      </c>
      <c r="B136" t="s">
        <v>4390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2310</v>
      </c>
      <c r="B137" t="s">
        <v>4391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2364</v>
      </c>
      <c r="B138" t="s">
        <v>4388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4389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4390</v>
      </c>
      <c r="C140">
        <f>INDEX('2 过程管理表单'!$618:$618,24+(COLUMN(A$1)-1)*3)</f>
        <v>3000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4391</v>
      </c>
      <c r="C141">
        <f>C140</f>
        <v>3000</v>
      </c>
      <c r="D141">
        <f>C141+D140</f>
        <v>3000</v>
      </c>
      <c r="E141">
        <f t="shared" ref="E141:N141" si="69">D141+E140</f>
        <v>3000</v>
      </c>
      <c r="F141">
        <f t="shared" si="69"/>
        <v>3000</v>
      </c>
      <c r="G141">
        <f t="shared" si="69"/>
        <v>3000</v>
      </c>
      <c r="H141">
        <f t="shared" si="69"/>
        <v>3000</v>
      </c>
      <c r="I141">
        <f t="shared" si="69"/>
        <v>3000</v>
      </c>
      <c r="J141">
        <f t="shared" si="69"/>
        <v>3000</v>
      </c>
      <c r="K141">
        <f t="shared" si="69"/>
        <v>3000</v>
      </c>
      <c r="L141">
        <f t="shared" si="69"/>
        <v>3000</v>
      </c>
      <c r="M141">
        <f t="shared" si="69"/>
        <v>3000</v>
      </c>
      <c r="N141">
        <f t="shared" si="69"/>
        <v>3000</v>
      </c>
    </row>
    <row r="142" spans="1:14">
      <c r="A142" t="s">
        <v>2367</v>
      </c>
      <c r="B142" t="s">
        <v>4388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4389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4390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4391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2370</v>
      </c>
      <c r="B146" t="s">
        <v>4388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4389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4390</v>
      </c>
      <c r="C148">
        <f>INDEX('2 过程管理表单'!$620:$620,24+(COLUMN(A$1)-1)*3)</f>
        <v>3500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4391</v>
      </c>
      <c r="C149">
        <f>C148</f>
        <v>3500</v>
      </c>
      <c r="D149">
        <f>C149+D148</f>
        <v>3500</v>
      </c>
      <c r="E149">
        <f t="shared" ref="E149:N149" si="73">D149+E148</f>
        <v>3500</v>
      </c>
      <c r="F149">
        <f t="shared" si="73"/>
        <v>3500</v>
      </c>
      <c r="G149">
        <f t="shared" si="73"/>
        <v>3500</v>
      </c>
      <c r="H149">
        <f t="shared" si="73"/>
        <v>3500</v>
      </c>
      <c r="I149">
        <f t="shared" si="73"/>
        <v>3500</v>
      </c>
      <c r="J149">
        <f t="shared" si="73"/>
        <v>3500</v>
      </c>
      <c r="K149">
        <f t="shared" si="73"/>
        <v>3500</v>
      </c>
      <c r="L149">
        <f t="shared" si="73"/>
        <v>3500</v>
      </c>
      <c r="M149">
        <f t="shared" si="73"/>
        <v>3500</v>
      </c>
      <c r="N149">
        <f t="shared" si="73"/>
        <v>3500</v>
      </c>
    </row>
    <row r="150" spans="1:14">
      <c r="A150" t="s">
        <v>2372</v>
      </c>
      <c r="B150" t="s">
        <v>4388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4389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4390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4391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4456</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4457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4458</v>
      </c>
      <c r="C157">
        <f>IF(C7&gt;C9,1,0)</f>
        <v>0</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4459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1611</v>
      </c>
      <c r="B159" t="s">
        <v>4460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4461</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1837</v>
      </c>
      <c r="B161" t="s">
        <v>4462</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4463</v>
      </c>
      <c r="C162">
        <f>IF(C27&gt;C29,1,0)</f>
        <v>0</v>
      </c>
      <c r="D162">
        <f t="shared" ref="D162:N162" si="82">IF(D27&gt;D29,1,0)</f>
        <v>0</v>
      </c>
      <c r="E162">
        <f t="shared" si="82"/>
        <v>0</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1944</v>
      </c>
      <c r="B163" t="s">
        <v>4464</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2055</v>
      </c>
      <c r="B164" t="s">
        <v>4465</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2146</v>
      </c>
      <c r="B165" t="s">
        <v>4466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2182</v>
      </c>
      <c r="B166" t="s">
        <v>4467</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4468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4469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4470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4471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4472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4473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4474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4475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4476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4477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4478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4479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4480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4481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4482</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4483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4484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4485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4486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2310</v>
      </c>
      <c r="B189" t="s">
        <v>4487</v>
      </c>
      <c r="C189">
        <f>IF(C135&gt;C137,1,0)</f>
        <v>0</v>
      </c>
      <c r="D189">
        <f t="shared" ref="D189:N189" si="109">IF(D135&gt;D137,1,0)</f>
        <v>0</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2364</v>
      </c>
      <c r="B190" t="s">
        <v>4488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4489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4490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4491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736</v>
      </c>
      <c r="C194">
        <f>SUM(C156:C193)</f>
        <v>0</v>
      </c>
      <c r="D194">
        <f t="shared" ref="D194:N194" si="114">SUM(D156:D193)</f>
        <v>1</v>
      </c>
      <c r="E194">
        <f t="shared" si="114"/>
        <v>4</v>
      </c>
      <c r="F194">
        <f t="shared" si="114"/>
        <v>5</v>
      </c>
      <c r="G194">
        <f t="shared" si="114"/>
        <v>5</v>
      </c>
      <c r="H194">
        <f t="shared" si="114"/>
        <v>5</v>
      </c>
      <c r="I194">
        <f t="shared" si="114"/>
        <v>5</v>
      </c>
      <c r="J194">
        <f t="shared" si="114"/>
        <v>5</v>
      </c>
      <c r="K194">
        <f t="shared" si="114"/>
        <v>5</v>
      </c>
      <c r="L194">
        <f t="shared" si="114"/>
        <v>5</v>
      </c>
      <c r="M194">
        <f t="shared" si="114"/>
        <v>5</v>
      </c>
      <c r="N194">
        <f t="shared" si="114"/>
        <v>5</v>
      </c>
    </row>
    <row r="195" spans="2:14">
      <c r="B195" t="s">
        <v>4398</v>
      </c>
      <c r="C195">
        <f>C194</f>
        <v>0</v>
      </c>
      <c r="D195">
        <f>C195+D194</f>
        <v>1</v>
      </c>
      <c r="E195">
        <f t="shared" ref="E195:N195" si="115">D195+E194</f>
        <v>5</v>
      </c>
      <c r="F195">
        <f t="shared" si="115"/>
        <v>10</v>
      </c>
      <c r="G195">
        <f t="shared" si="115"/>
        <v>15</v>
      </c>
      <c r="H195">
        <f t="shared" si="115"/>
        <v>20</v>
      </c>
      <c r="I195">
        <f t="shared" si="115"/>
        <v>25</v>
      </c>
      <c r="J195">
        <f t="shared" si="115"/>
        <v>30</v>
      </c>
      <c r="K195">
        <f t="shared" si="115"/>
        <v>35</v>
      </c>
      <c r="L195">
        <f t="shared" si="115"/>
        <v>40</v>
      </c>
      <c r="M195">
        <f t="shared" si="115"/>
        <v>45</v>
      </c>
      <c r="N195">
        <f t="shared" si="115"/>
        <v>50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1"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F8ABFB6E3FF24AA8A300210359A07B2C_13</vt:lpwstr>
  </property>
  <property fmtid="{D5CDD505-2E9C-101B-9397-08002B2CF9AE}" pid="3" name="KSOProductBuildVer">
    <vt:lpwstr>2052-12.1.0.21915</vt:lpwstr>
  </property>
  <property fmtid="{D5CDD505-2E9C-101B-9397-08002B2CF9AE}" pid="4" name="KSOReadingLayout">
    <vt:bool>false</vt:bool>
  </property>
</Properties>
</file>